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heckCompatibility="1" defaultThemeVersion="124226"/>
  <bookViews>
    <workbookView xWindow="480" yWindow="150" windowWidth="14640" windowHeight="4905" tabRatio="920"/>
  </bookViews>
  <sheets>
    <sheet name="aviation gains" sheetId="5" r:id="rId1"/>
    <sheet name="Pension Debit Bal" sheetId="20" r:id="rId2"/>
    <sheet name="WCEC water reclam" sheetId="1" r:id="rId3"/>
    <sheet name="TP 3" sheetId="16" r:id="rId4"/>
    <sheet name="Fukushima" sheetId="6" r:id="rId5"/>
    <sheet name="depreciation" sheetId="37" r:id="rId6"/>
    <sheet name="Distribution" sheetId="39" r:id="rId7"/>
    <sheet name="Dismantlement" sheetId="8" r:id="rId8"/>
    <sheet name="UAR-Late Pymt-Return Checks" sheetId="10" r:id="rId9"/>
    <sheet name="OCEC" sheetId="11" r:id="rId10"/>
    <sheet name="rate base" sheetId="12" r:id="rId11"/>
    <sheet name="NOI 2017" sheetId="13" r:id="rId12"/>
    <sheet name="NOI 2018" sheetId="14" r:id="rId13"/>
    <sheet name="CAP_Plant_Detail_Final (2)" sheetId="17" r:id="rId14"/>
    <sheet name="CAP_Plant_Detail" sheetId="18" r:id="rId15"/>
    <sheet name="CAP_Plant_Detail_by_Component" sheetId="19" r:id="rId16"/>
    <sheet name="Pension Alloc" sheetId="21" r:id="rId17"/>
    <sheet name="C-17 SUB" sheetId="22" r:id="rId18"/>
    <sheet name="MFR_B_19_Test" sheetId="23" r:id="rId19"/>
    <sheet name="MFR_B_19_Sub" sheetId="24" r:id="rId20"/>
    <sheet name="ADIT Proration D1aTest impact" sheetId="41" r:id="rId21"/>
    <sheet name="Revised CD D1a Test Impact" sheetId="49" r:id="rId22"/>
    <sheet name="Revised CD D1a Sub Impact" sheetId="50" r:id="rId23"/>
    <sheet name="ADIT Proration D1aSub impact" sheetId="25" r:id="rId24"/>
    <sheet name="2017 RC Cap Struct Recon" sheetId="42" r:id="rId25"/>
    <sheet name="2017 Proration Adj Rev" sheetId="47" r:id="rId26"/>
    <sheet name="2018 RC Cap Struct Recon" sheetId="26" r:id="rId27"/>
    <sheet name="2018 Proration Adj Rev" sheetId="27" r:id="rId28"/>
    <sheet name="2017 Customer Dep. Rev" sheetId="48" r:id="rId29"/>
    <sheet name="2018 Customer Dep. Rev" sheetId="52" r:id="rId30"/>
    <sheet name="Bad Debt Rate update2017" sheetId="28" r:id="rId31"/>
    <sheet name="Bad Debt Rate update2018" sheetId="29" r:id="rId32"/>
    <sheet name="MFR_D_1A_Subfiled" sheetId="30" r:id="rId33"/>
    <sheet name="Mitigation bank Gain" sheetId="31" r:id="rId34"/>
    <sheet name="Ledger Income Statement - FERC" sheetId="32" r:id="rId35"/>
    <sheet name="Ledger Balance Sheet - FERC" sheetId="33" r:id="rId36"/>
    <sheet name="MFR_D_6_Prior" sheetId="34" r:id="rId37"/>
    <sheet name="MFR_D_6_Testcorrected" sheetId="35" r:id="rId38"/>
    <sheet name="MFR_D_6_Subcorrected" sheetId="36" r:id="rId39"/>
    <sheet name="DSM peak adj - sep fac - RB" sheetId="53" r:id="rId40"/>
    <sheet name="DSM peak adj - sep fac - NOI" sheetId="54" r:id="rId41"/>
    <sheet name="OL revenues" sheetId="55" r:id="rId42"/>
    <sheet name="MFR_RD_E_13d_Sub AS FILED" sheetId="56" r:id="rId43"/>
    <sheet name="MFR_RD_E_13d_Sub ADJUSTED" sheetId="57"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A" localSheetId="28">#REF!</definedName>
    <definedName name="\A" localSheetId="25">#REF!</definedName>
    <definedName name="\A" localSheetId="24">#REF!</definedName>
    <definedName name="\A" localSheetId="29">#REF!</definedName>
    <definedName name="\A" localSheetId="27">#REF!</definedName>
    <definedName name="\A" localSheetId="26">#REF!</definedName>
    <definedName name="\A" localSheetId="20">#REF!</definedName>
    <definedName name="\A" localSheetId="22">#REF!</definedName>
    <definedName name="\A" localSheetId="21">#REF!</definedName>
    <definedName name="\A">#REF!</definedName>
    <definedName name="\b" localSheetId="28">#REF!</definedName>
    <definedName name="\b" localSheetId="25">#REF!</definedName>
    <definedName name="\b" localSheetId="24">#REF!</definedName>
    <definedName name="\b" localSheetId="29">#REF!</definedName>
    <definedName name="\b" localSheetId="27">#REF!</definedName>
    <definedName name="\b" localSheetId="20">#REF!</definedName>
    <definedName name="\b" localSheetId="22">#REF!</definedName>
    <definedName name="\b" localSheetId="21">#REF!</definedName>
    <definedName name="\b">#REF!</definedName>
    <definedName name="\C" localSheetId="28">#REF!</definedName>
    <definedName name="\C" localSheetId="25">#REF!</definedName>
    <definedName name="\C" localSheetId="24">#REF!</definedName>
    <definedName name="\C" localSheetId="29">#REF!</definedName>
    <definedName name="\C" localSheetId="27">#REF!</definedName>
    <definedName name="\C" localSheetId="26">#REF!</definedName>
    <definedName name="\C" localSheetId="20">#REF!</definedName>
    <definedName name="\C" localSheetId="22">#REF!</definedName>
    <definedName name="\C" localSheetId="21">#REF!</definedName>
    <definedName name="\C">#REF!</definedName>
    <definedName name="\P" localSheetId="28">'[1]Cost of Capital Worksheet'!#REF!</definedName>
    <definedName name="\P" localSheetId="25">'[1]Cost of Capital Worksheet'!#REF!</definedName>
    <definedName name="\P" localSheetId="24">'[1]Cost of Capital Worksheet'!#REF!</definedName>
    <definedName name="\P" localSheetId="29">'[1]Cost of Capital Worksheet'!#REF!</definedName>
    <definedName name="\P" localSheetId="27">'[1]Cost of Capital Worksheet'!#REF!</definedName>
    <definedName name="\P" localSheetId="26">'[1]Cost of Capital Worksheet'!#REF!</definedName>
    <definedName name="\P" localSheetId="20">'[2]Cost of Capital Worksheet'!#REF!</definedName>
    <definedName name="\P" localSheetId="22">'[2]Cost of Capital Worksheet'!#REF!</definedName>
    <definedName name="\P" localSheetId="21">'[2]Cost of Capital Worksheet'!#REF!</definedName>
    <definedName name="\P">'[2]Cost of Capital Worksheet'!#REF!</definedName>
    <definedName name="\y" localSheetId="28">#REF!</definedName>
    <definedName name="\y" localSheetId="25">#REF!</definedName>
    <definedName name="\y" localSheetId="24">#REF!</definedName>
    <definedName name="\y" localSheetId="29">#REF!</definedName>
    <definedName name="\y" localSheetId="27">#REF!</definedName>
    <definedName name="\y" localSheetId="20">#REF!</definedName>
    <definedName name="\y" localSheetId="22">#REF!</definedName>
    <definedName name="\y" localSheetId="21">#REF!</definedName>
    <definedName name="\y">#REF!</definedName>
    <definedName name="\Z" localSheetId="28">#REF!</definedName>
    <definedName name="\Z" localSheetId="25">#REF!</definedName>
    <definedName name="\Z" localSheetId="24">#REF!</definedName>
    <definedName name="\Z" localSheetId="29">#REF!</definedName>
    <definedName name="\Z" localSheetId="27">#REF!</definedName>
    <definedName name="\Z" localSheetId="26">#REF!</definedName>
    <definedName name="\Z" localSheetId="20">#REF!</definedName>
    <definedName name="\Z" localSheetId="22">#REF!</definedName>
    <definedName name="\Z" localSheetId="21">#REF!</definedName>
    <definedName name="\Z">#REF!</definedName>
    <definedName name="___________n4" localSheetId="16" hidden="1">{"EXCELHLP.HLP!1802";5;10;5;10;13;13;13;8;5;5;10;14;13;13;13;13;5;10;14;13;5;10;1;2;24}</definedName>
    <definedName name="___________n4" hidden="1">{"EXCELHLP.HLP!1802";5;10;5;10;13;13;13;8;5;5;10;14;13;13;13;13;5;10;14;13;5;10;1;2;24}</definedName>
    <definedName name="__________n4" localSheetId="16" hidden="1">{"EXCELHLP.HLP!1802";5;10;5;10;13;13;13;8;5;5;10;14;13;13;13;13;5;10;14;13;5;10;1;2;24}</definedName>
    <definedName name="__________n4" hidden="1">{"EXCELHLP.HLP!1802";5;10;5;10;13;13;13;8;5;5;10;14;13;13;13;13;5;10;14;13;5;10;1;2;24}</definedName>
    <definedName name="_________n4" localSheetId="16" hidden="1">{"EXCELHLP.HLP!1802";5;10;5;10;13;13;13;8;5;5;10;14;13;13;13;13;5;10;14;13;5;10;1;2;24}</definedName>
    <definedName name="_________n4" hidden="1">{"EXCELHLP.HLP!1802";5;10;5;10;13;13;13;8;5;5;10;14;13;13;13;13;5;10;14;13;5;10;1;2;24}</definedName>
    <definedName name="________n4" localSheetId="16" hidden="1">{"EXCELHLP.HLP!1802";5;10;5;10;13;13;13;8;5;5;10;14;13;13;13;13;5;10;14;13;5;10;1;2;24}</definedName>
    <definedName name="________n4" hidden="1">{"EXCELHLP.HLP!1802";5;10;5;10;13;13;13;8;5;5;10;14;13;13;13;13;5;10;14;13;5;10;1;2;24}</definedName>
    <definedName name="_______n4" localSheetId="16" hidden="1">{"EXCELHLP.HLP!1802";5;10;5;10;13;13;13;8;5;5;10;14;13;13;13;13;5;10;14;13;5;10;1;2;24}</definedName>
    <definedName name="_______n4" hidden="1">{"EXCELHLP.HLP!1802";5;10;5;10;13;13;13;8;5;5;10;14;13;13;13;13;5;10;14;13;5;10;1;2;24}</definedName>
    <definedName name="______C44" localSheetId="28">#REF!</definedName>
    <definedName name="______C44" localSheetId="25">#REF!</definedName>
    <definedName name="______C44" localSheetId="24">#REF!</definedName>
    <definedName name="______C44" localSheetId="29">#REF!</definedName>
    <definedName name="______C44" localSheetId="27">#REF!</definedName>
    <definedName name="______C44" localSheetId="20">#REF!</definedName>
    <definedName name="______C44" localSheetId="22">#REF!</definedName>
    <definedName name="______C44" localSheetId="21">#REF!</definedName>
    <definedName name="______C44">#REF!</definedName>
    <definedName name="______n4" localSheetId="16" hidden="1">{"EXCELHLP.HLP!1802";5;10;5;10;13;13;13;8;5;5;10;14;13;13;13;13;5;10;14;13;5;10;1;2;24}</definedName>
    <definedName name="______n4" hidden="1">{"EXCELHLP.HLP!1802";5;10;5;10;13;13;13;8;5;5;10;14;13;13;13;13;5;10;14;13;5;10;1;2;24}</definedName>
    <definedName name="_____C44" localSheetId="28">#REF!</definedName>
    <definedName name="_____C44" localSheetId="25">#REF!</definedName>
    <definedName name="_____C44" localSheetId="24">#REF!</definedName>
    <definedName name="_____C44" localSheetId="29">#REF!</definedName>
    <definedName name="_____C44" localSheetId="27">#REF!</definedName>
    <definedName name="_____C44" localSheetId="20">#REF!</definedName>
    <definedName name="_____C44" localSheetId="22">#REF!</definedName>
    <definedName name="_____C44" localSheetId="21">#REF!</definedName>
    <definedName name="_____C44">#REF!</definedName>
    <definedName name="_____n4" localSheetId="16" hidden="1">{"EXCELHLP.HLP!1802";5;10;5;10;13;13;13;8;5;5;10;14;13;13;13;13;5;10;14;13;5;10;1;2;24}</definedName>
    <definedName name="_____n4" hidden="1">{"EXCELHLP.HLP!1802";5;10;5;10;13;13;13;8;5;5;10;14;13;13;13;13;5;10;14;13;5;10;1;2;24}</definedName>
    <definedName name="____C44" localSheetId="28">#REF!</definedName>
    <definedName name="____C44" localSheetId="25">#REF!</definedName>
    <definedName name="____C44" localSheetId="24">#REF!</definedName>
    <definedName name="____C44" localSheetId="29">#REF!</definedName>
    <definedName name="____C44" localSheetId="27">#REF!</definedName>
    <definedName name="____C44" localSheetId="20">#REF!</definedName>
    <definedName name="____C44" localSheetId="22">#REF!</definedName>
    <definedName name="____C44" localSheetId="21">#REF!</definedName>
    <definedName name="____C44">#REF!</definedName>
    <definedName name="____n4" localSheetId="16" hidden="1">{"EXCELHLP.HLP!1802";5;10;5;10;13;13;13;8;5;5;10;14;13;13;13;13;5;10;14;13;5;10;1;2;24}</definedName>
    <definedName name="____n4" hidden="1">{"EXCELHLP.HLP!1802";5;10;5;10;13;13;13;8;5;5;10;14;13;13;13;13;5;10;14;13;5;10;1;2;24}</definedName>
    <definedName name="___DAT1" localSheetId="28">#REF!</definedName>
    <definedName name="___DAT1" localSheetId="25">#REF!</definedName>
    <definedName name="___DAT1" localSheetId="24">#REF!</definedName>
    <definedName name="___DAT1" localSheetId="29">#REF!</definedName>
    <definedName name="___DAT1" localSheetId="27">#REF!</definedName>
    <definedName name="___DAT1" localSheetId="20">#REF!</definedName>
    <definedName name="___DAT1" localSheetId="22">#REF!</definedName>
    <definedName name="___DAT1" localSheetId="21">#REF!</definedName>
    <definedName name="___DAT1">#REF!</definedName>
    <definedName name="___DAT2" localSheetId="28">#REF!</definedName>
    <definedName name="___DAT2" localSheetId="25">#REF!</definedName>
    <definedName name="___DAT2" localSheetId="24">#REF!</definedName>
    <definedName name="___DAT2" localSheetId="29">#REF!</definedName>
    <definedName name="___DAT2" localSheetId="27">#REF!</definedName>
    <definedName name="___DAT2" localSheetId="20">#REF!</definedName>
    <definedName name="___DAT2" localSheetId="22">#REF!</definedName>
    <definedName name="___DAT2" localSheetId="21">#REF!</definedName>
    <definedName name="___DAT2">#REF!</definedName>
    <definedName name="___DAT3" localSheetId="28">#REF!</definedName>
    <definedName name="___DAT3" localSheetId="25">#REF!</definedName>
    <definedName name="___DAT3" localSheetId="24">#REF!</definedName>
    <definedName name="___DAT3" localSheetId="29">#REF!</definedName>
    <definedName name="___DAT3" localSheetId="27">#REF!</definedName>
    <definedName name="___DAT3" localSheetId="20">#REF!</definedName>
    <definedName name="___DAT3" localSheetId="22">#REF!</definedName>
    <definedName name="___DAT3" localSheetId="21">#REF!</definedName>
    <definedName name="___DAT3">#REF!</definedName>
    <definedName name="___DAT4" localSheetId="28">#REF!</definedName>
    <definedName name="___DAT4" localSheetId="25">#REF!</definedName>
    <definedName name="___DAT4" localSheetId="24">#REF!</definedName>
    <definedName name="___DAT4" localSheetId="29">#REF!</definedName>
    <definedName name="___DAT4" localSheetId="27">#REF!</definedName>
    <definedName name="___DAT4" localSheetId="20">#REF!</definedName>
    <definedName name="___DAT4" localSheetId="22">#REF!</definedName>
    <definedName name="___DAT4" localSheetId="21">#REF!</definedName>
    <definedName name="___DAT4">#REF!</definedName>
    <definedName name="___DAT5" localSheetId="28">#REF!</definedName>
    <definedName name="___DAT5" localSheetId="25">#REF!</definedName>
    <definedName name="___DAT5" localSheetId="24">#REF!</definedName>
    <definedName name="___DAT5" localSheetId="29">#REF!</definedName>
    <definedName name="___DAT5" localSheetId="27">#REF!</definedName>
    <definedName name="___DAT5" localSheetId="20">#REF!</definedName>
    <definedName name="___DAT5" localSheetId="22">#REF!</definedName>
    <definedName name="___DAT5" localSheetId="21">#REF!</definedName>
    <definedName name="___DAT5">#REF!</definedName>
    <definedName name="___DAT6" localSheetId="28">#REF!</definedName>
    <definedName name="___DAT6" localSheetId="25">#REF!</definedName>
    <definedName name="___DAT6" localSheetId="24">#REF!</definedName>
    <definedName name="___DAT6" localSheetId="29">#REF!</definedName>
    <definedName name="___DAT6" localSheetId="27">#REF!</definedName>
    <definedName name="___DAT6" localSheetId="20">#REF!</definedName>
    <definedName name="___DAT6" localSheetId="22">#REF!</definedName>
    <definedName name="___DAT6" localSheetId="21">#REF!</definedName>
    <definedName name="___DAT6">#REF!</definedName>
    <definedName name="___DAT7" localSheetId="28">#REF!</definedName>
    <definedName name="___DAT7" localSheetId="25">#REF!</definedName>
    <definedName name="___DAT7" localSheetId="24">#REF!</definedName>
    <definedName name="___DAT7" localSheetId="29">#REF!</definedName>
    <definedName name="___DAT7" localSheetId="27">#REF!</definedName>
    <definedName name="___DAT7" localSheetId="20">#REF!</definedName>
    <definedName name="___DAT7" localSheetId="22">#REF!</definedName>
    <definedName name="___DAT7" localSheetId="21">#REF!</definedName>
    <definedName name="___DAT7">#REF!</definedName>
    <definedName name="___DAT8" localSheetId="28">'[3]EE Detail'!#REF!</definedName>
    <definedName name="___DAT8" localSheetId="25">'[3]EE Detail'!#REF!</definedName>
    <definedName name="___DAT8" localSheetId="24">'[3]EE Detail'!#REF!</definedName>
    <definedName name="___DAT8" localSheetId="29">'[3]EE Detail'!#REF!</definedName>
    <definedName name="___DAT8" localSheetId="27">'[3]EE Detail'!#REF!</definedName>
    <definedName name="___DAT8" localSheetId="20">'[3]EE Detail'!#REF!</definedName>
    <definedName name="___DAT8" localSheetId="22">'[3]EE Detail'!#REF!</definedName>
    <definedName name="___DAT8" localSheetId="21">'[3]EE Detail'!#REF!</definedName>
    <definedName name="___DAT8">'[3]EE Detail'!#REF!</definedName>
    <definedName name="___n4" localSheetId="16" hidden="1">{"EXCELHLP.HLP!1802";5;10;5;10;13;13;13;8;5;5;10;14;13;13;13;13;5;10;14;13;5;10;1;2;24}</definedName>
    <definedName name="___n4" hidden="1">{"EXCELHLP.HLP!1802";5;10;5;10;13;13;13;8;5;5;10;14;13;13;13;13;5;10;14;13;5;10;1;2;24}</definedName>
    <definedName name="__C44" localSheetId="28">#REF!</definedName>
    <definedName name="__C44" localSheetId="25">#REF!</definedName>
    <definedName name="__C44" localSheetId="24">#REF!</definedName>
    <definedName name="__C44" localSheetId="29">#REF!</definedName>
    <definedName name="__C44" localSheetId="27">#REF!</definedName>
    <definedName name="__C44" localSheetId="20">#REF!</definedName>
    <definedName name="__C44" localSheetId="22">#REF!</definedName>
    <definedName name="__C44" localSheetId="21">#REF!</definedName>
    <definedName name="__C44">#REF!</definedName>
    <definedName name="__DAT1" localSheetId="28">#REF!</definedName>
    <definedName name="__DAT1" localSheetId="25">#REF!</definedName>
    <definedName name="__DAT1" localSheetId="24">#REF!</definedName>
    <definedName name="__DAT1" localSheetId="29">#REF!</definedName>
    <definedName name="__DAT1" localSheetId="27">#REF!</definedName>
    <definedName name="__DAT1" localSheetId="26">#REF!</definedName>
    <definedName name="__DAT1" localSheetId="20">#REF!</definedName>
    <definedName name="__DAT1" localSheetId="22">#REF!</definedName>
    <definedName name="__DAT1" localSheetId="21">#REF!</definedName>
    <definedName name="__DAT1">#REF!</definedName>
    <definedName name="__DAT10" localSheetId="28">#REF!</definedName>
    <definedName name="__DAT10" localSheetId="25">#REF!</definedName>
    <definedName name="__DAT10" localSheetId="24">#REF!</definedName>
    <definedName name="__DAT10" localSheetId="29">#REF!</definedName>
    <definedName name="__DAT10" localSheetId="27">#REF!</definedName>
    <definedName name="__DAT10" localSheetId="26">#REF!</definedName>
    <definedName name="__DAT10" localSheetId="20">#REF!</definedName>
    <definedName name="__DAT10" localSheetId="22">#REF!</definedName>
    <definedName name="__DAT10" localSheetId="21">#REF!</definedName>
    <definedName name="__DAT10">#REF!</definedName>
    <definedName name="__DAT11" localSheetId="28">#REF!</definedName>
    <definedName name="__DAT11" localSheetId="25">#REF!</definedName>
    <definedName name="__DAT11" localSheetId="24">#REF!</definedName>
    <definedName name="__DAT11" localSheetId="29">#REF!</definedName>
    <definedName name="__DAT11" localSheetId="27">#REF!</definedName>
    <definedName name="__DAT11" localSheetId="26">#REF!</definedName>
    <definedName name="__DAT11" localSheetId="20">#REF!</definedName>
    <definedName name="__DAT11" localSheetId="22">#REF!</definedName>
    <definedName name="__DAT11" localSheetId="21">#REF!</definedName>
    <definedName name="__DAT11">#REF!</definedName>
    <definedName name="__DAT12" localSheetId="28">#REF!</definedName>
    <definedName name="__DAT12" localSheetId="25">#REF!</definedName>
    <definedName name="__DAT12" localSheetId="24">#REF!</definedName>
    <definedName name="__DAT12" localSheetId="29">#REF!</definedName>
    <definedName name="__DAT12" localSheetId="27">#REF!</definedName>
    <definedName name="__DAT12" localSheetId="26">#REF!</definedName>
    <definedName name="__DAT12" localSheetId="20">#REF!</definedName>
    <definedName name="__DAT12" localSheetId="22">#REF!</definedName>
    <definedName name="__DAT12" localSheetId="21">#REF!</definedName>
    <definedName name="__DAT12">#REF!</definedName>
    <definedName name="__DAT13" localSheetId="28">#REF!</definedName>
    <definedName name="__DAT13" localSheetId="25">#REF!</definedName>
    <definedName name="__DAT13" localSheetId="24">#REF!</definedName>
    <definedName name="__DAT13" localSheetId="29">#REF!</definedName>
    <definedName name="__DAT13" localSheetId="27">#REF!</definedName>
    <definedName name="__DAT13" localSheetId="26">#REF!</definedName>
    <definedName name="__DAT13" localSheetId="20">#REF!</definedName>
    <definedName name="__DAT13" localSheetId="22">#REF!</definedName>
    <definedName name="__DAT13" localSheetId="21">#REF!</definedName>
    <definedName name="__DAT13">#REF!</definedName>
    <definedName name="__DAT14" localSheetId="28">#REF!</definedName>
    <definedName name="__DAT14" localSheetId="25">#REF!</definedName>
    <definedName name="__DAT14" localSheetId="24">#REF!</definedName>
    <definedName name="__DAT14" localSheetId="29">#REF!</definedName>
    <definedName name="__DAT14" localSheetId="27">#REF!</definedName>
    <definedName name="__DAT14" localSheetId="26">#REF!</definedName>
    <definedName name="__DAT14" localSheetId="20">#REF!</definedName>
    <definedName name="__DAT14" localSheetId="22">#REF!</definedName>
    <definedName name="__DAT14" localSheetId="21">#REF!</definedName>
    <definedName name="__DAT14">#REF!</definedName>
    <definedName name="__DAT15" localSheetId="28">#REF!</definedName>
    <definedName name="__DAT15" localSheetId="25">#REF!</definedName>
    <definedName name="__DAT15" localSheetId="24">#REF!</definedName>
    <definedName name="__DAT15" localSheetId="29">#REF!</definedName>
    <definedName name="__DAT15" localSheetId="27">#REF!</definedName>
    <definedName name="__DAT15" localSheetId="26">#REF!</definedName>
    <definedName name="__DAT15" localSheetId="20">#REF!</definedName>
    <definedName name="__DAT15" localSheetId="22">#REF!</definedName>
    <definedName name="__DAT15" localSheetId="21">#REF!</definedName>
    <definedName name="__DAT15">#REF!</definedName>
    <definedName name="__DAT16" localSheetId="28">#REF!</definedName>
    <definedName name="__DAT16" localSheetId="25">#REF!</definedName>
    <definedName name="__DAT16" localSheetId="24">#REF!</definedName>
    <definedName name="__DAT16" localSheetId="29">#REF!</definedName>
    <definedName name="__DAT16" localSheetId="27">#REF!</definedName>
    <definedName name="__DAT16" localSheetId="26">#REF!</definedName>
    <definedName name="__DAT16" localSheetId="20">#REF!</definedName>
    <definedName name="__DAT16" localSheetId="22">#REF!</definedName>
    <definedName name="__DAT16" localSheetId="21">#REF!</definedName>
    <definedName name="__DAT16">#REF!</definedName>
    <definedName name="__DAT17" localSheetId="28">#REF!</definedName>
    <definedName name="__DAT17" localSheetId="25">#REF!</definedName>
    <definedName name="__DAT17" localSheetId="24">#REF!</definedName>
    <definedName name="__DAT17" localSheetId="29">#REF!</definedName>
    <definedName name="__DAT17" localSheetId="27">#REF!</definedName>
    <definedName name="__DAT17" localSheetId="26">#REF!</definedName>
    <definedName name="__DAT17" localSheetId="20">#REF!</definedName>
    <definedName name="__DAT17" localSheetId="22">#REF!</definedName>
    <definedName name="__DAT17" localSheetId="21">#REF!</definedName>
    <definedName name="__DAT17">#REF!</definedName>
    <definedName name="__DAT18" localSheetId="28">#REF!</definedName>
    <definedName name="__DAT18" localSheetId="25">#REF!</definedName>
    <definedName name="__DAT18" localSheetId="24">#REF!</definedName>
    <definedName name="__DAT18" localSheetId="29">#REF!</definedName>
    <definedName name="__DAT18" localSheetId="27">#REF!</definedName>
    <definedName name="__DAT18" localSheetId="26">#REF!</definedName>
    <definedName name="__DAT18" localSheetId="20">#REF!</definedName>
    <definedName name="__DAT18" localSheetId="22">#REF!</definedName>
    <definedName name="__DAT18" localSheetId="21">#REF!</definedName>
    <definedName name="__DAT18">#REF!</definedName>
    <definedName name="__DAT2" localSheetId="28">#REF!</definedName>
    <definedName name="__DAT2" localSheetId="25">#REF!</definedName>
    <definedName name="__DAT2" localSheetId="24">#REF!</definedName>
    <definedName name="__DAT2" localSheetId="29">#REF!</definedName>
    <definedName name="__DAT2" localSheetId="27">#REF!</definedName>
    <definedName name="__DAT2" localSheetId="26">#REF!</definedName>
    <definedName name="__DAT2" localSheetId="20">#REF!</definedName>
    <definedName name="__DAT2" localSheetId="22">#REF!</definedName>
    <definedName name="__DAT2" localSheetId="21">#REF!</definedName>
    <definedName name="__DAT2">#REF!</definedName>
    <definedName name="__DAT3" localSheetId="28">#REF!</definedName>
    <definedName name="__DAT3" localSheetId="25">#REF!</definedName>
    <definedName name="__DAT3" localSheetId="24">#REF!</definedName>
    <definedName name="__DAT3" localSheetId="29">#REF!</definedName>
    <definedName name="__DAT3" localSheetId="27">#REF!</definedName>
    <definedName name="__DAT3" localSheetId="26">#REF!</definedName>
    <definedName name="__DAT3" localSheetId="20">#REF!</definedName>
    <definedName name="__DAT3" localSheetId="22">#REF!</definedName>
    <definedName name="__DAT3" localSheetId="21">#REF!</definedName>
    <definedName name="__DAT3">#REF!</definedName>
    <definedName name="__DAT4" localSheetId="28">#REF!</definedName>
    <definedName name="__DAT4" localSheetId="25">#REF!</definedName>
    <definedName name="__DAT4" localSheetId="24">#REF!</definedName>
    <definedName name="__DAT4" localSheetId="29">#REF!</definedName>
    <definedName name="__DAT4" localSheetId="27">#REF!</definedName>
    <definedName name="__DAT4" localSheetId="26">#REF!</definedName>
    <definedName name="__DAT4" localSheetId="20">#REF!</definedName>
    <definedName name="__DAT4" localSheetId="22">#REF!</definedName>
    <definedName name="__DAT4" localSheetId="21">#REF!</definedName>
    <definedName name="__DAT4">#REF!</definedName>
    <definedName name="__DAT5" localSheetId="28">#REF!</definedName>
    <definedName name="__DAT5" localSheetId="25">#REF!</definedName>
    <definedName name="__DAT5" localSheetId="24">#REF!</definedName>
    <definedName name="__DAT5" localSheetId="29">#REF!</definedName>
    <definedName name="__DAT5" localSheetId="27">#REF!</definedName>
    <definedName name="__DAT5" localSheetId="26">#REF!</definedName>
    <definedName name="__DAT5" localSheetId="20">#REF!</definedName>
    <definedName name="__DAT5" localSheetId="22">#REF!</definedName>
    <definedName name="__DAT5" localSheetId="21">#REF!</definedName>
    <definedName name="__DAT5">#REF!</definedName>
    <definedName name="__DAT6" localSheetId="28">#REF!</definedName>
    <definedName name="__DAT6" localSheetId="25">#REF!</definedName>
    <definedName name="__DAT6" localSheetId="24">#REF!</definedName>
    <definedName name="__DAT6" localSheetId="29">#REF!</definedName>
    <definedName name="__DAT6" localSheetId="27">#REF!</definedName>
    <definedName name="__DAT6" localSheetId="26">#REF!</definedName>
    <definedName name="__DAT6" localSheetId="20">#REF!</definedName>
    <definedName name="__DAT6" localSheetId="22">#REF!</definedName>
    <definedName name="__DAT6" localSheetId="21">#REF!</definedName>
    <definedName name="__DAT6">#REF!</definedName>
    <definedName name="__DAT7" localSheetId="28">#REF!</definedName>
    <definedName name="__DAT7" localSheetId="25">#REF!</definedName>
    <definedName name="__DAT7" localSheetId="24">#REF!</definedName>
    <definedName name="__DAT7" localSheetId="29">#REF!</definedName>
    <definedName name="__DAT7" localSheetId="27">#REF!</definedName>
    <definedName name="__DAT7" localSheetId="26">#REF!</definedName>
    <definedName name="__DAT7" localSheetId="20">#REF!</definedName>
    <definedName name="__DAT7" localSheetId="22">#REF!</definedName>
    <definedName name="__DAT7" localSheetId="21">#REF!</definedName>
    <definedName name="__DAT7">#REF!</definedName>
    <definedName name="__DAT8" localSheetId="28">#REF!</definedName>
    <definedName name="__DAT8" localSheetId="25">#REF!</definedName>
    <definedName name="__DAT8" localSheetId="24">#REF!</definedName>
    <definedName name="__DAT8" localSheetId="29">#REF!</definedName>
    <definedName name="__DAT8" localSheetId="27">#REF!</definedName>
    <definedName name="__DAT8" localSheetId="26">#REF!</definedName>
    <definedName name="__DAT8" localSheetId="20">#REF!</definedName>
    <definedName name="__DAT8" localSheetId="22">#REF!</definedName>
    <definedName name="__DAT8" localSheetId="21">#REF!</definedName>
    <definedName name="__DAT8">#REF!</definedName>
    <definedName name="__DAT9" localSheetId="28">#REF!</definedName>
    <definedName name="__DAT9" localSheetId="25">#REF!</definedName>
    <definedName name="__DAT9" localSheetId="24">#REF!</definedName>
    <definedName name="__DAT9" localSheetId="29">#REF!</definedName>
    <definedName name="__DAT9" localSheetId="27">#REF!</definedName>
    <definedName name="__DAT9" localSheetId="26">#REF!</definedName>
    <definedName name="__DAT9" localSheetId="20">#REF!</definedName>
    <definedName name="__DAT9" localSheetId="22">#REF!</definedName>
    <definedName name="__DAT9" localSheetId="21">#REF!</definedName>
    <definedName name="__DAT9">#REF!</definedName>
    <definedName name="__FDS_HYPERLINK_TOGGLE_STATE__" hidden="1">"ON"</definedName>
    <definedName name="__IntlFixup" hidden="1">TRUE</definedName>
    <definedName name="__n4" localSheetId="16" hidden="1">{"EXCELHLP.HLP!1802";5;10;5;10;13;13;13;8;5;5;10;14;13;13;13;13;5;10;14;13;5;10;1;2;24}</definedName>
    <definedName name="__n4" hidden="1">{"EXCELHLP.HLP!1802";5;10;5;10;13;13;13;8;5;5;10;14;13;13;13;13;5;10;14;13;5;10;1;2;24}</definedName>
    <definedName name="_10C_38B">[4]REPORT!$A$1:$N$56</definedName>
    <definedName name="_11C_56">[5]REPORT!$A$1:$P$56</definedName>
    <definedName name="_12C_58" localSheetId="28">#REF!</definedName>
    <definedName name="_12C_58" localSheetId="25">#REF!</definedName>
    <definedName name="_12C_58" localSheetId="24">#REF!</definedName>
    <definedName name="_12C_58" localSheetId="29">#REF!</definedName>
    <definedName name="_12C_58" localSheetId="27">#REF!</definedName>
    <definedName name="_12C_58" localSheetId="26">#REF!</definedName>
    <definedName name="_12C_58" localSheetId="20">#REF!</definedName>
    <definedName name="_12C_58" localSheetId="22">#REF!</definedName>
    <definedName name="_12C_58" localSheetId="21">#REF!</definedName>
    <definedName name="_12C_58">#REF!</definedName>
    <definedName name="_13C_9" localSheetId="28">#REF!</definedName>
    <definedName name="_13C_9" localSheetId="25">#REF!</definedName>
    <definedName name="_13C_9" localSheetId="24">#REF!</definedName>
    <definedName name="_13C_9" localSheetId="29">#REF!</definedName>
    <definedName name="_13C_9" localSheetId="27">#REF!</definedName>
    <definedName name="_13C_9" localSheetId="26">#REF!</definedName>
    <definedName name="_13C_9" localSheetId="20">#REF!</definedName>
    <definedName name="_13C_9" localSheetId="22">#REF!</definedName>
    <definedName name="_13C_9" localSheetId="21">#REF!</definedName>
    <definedName name="_13C_9">#REF!</definedName>
    <definedName name="_14D_1" localSheetId="28">#REF!</definedName>
    <definedName name="_14D_1" localSheetId="25">#REF!</definedName>
    <definedName name="_14D_1" localSheetId="24">#REF!</definedName>
    <definedName name="_14D_1" localSheetId="29">#REF!</definedName>
    <definedName name="_14D_1" localSheetId="27">#REF!</definedName>
    <definedName name="_14D_1" localSheetId="26">#REF!</definedName>
    <definedName name="_14D_1" localSheetId="20">#REF!</definedName>
    <definedName name="_14D_1" localSheetId="22">#REF!</definedName>
    <definedName name="_14D_1" localSheetId="21">#REF!</definedName>
    <definedName name="_14D_1">#REF!</definedName>
    <definedName name="_15PG_1" localSheetId="28">#REF!</definedName>
    <definedName name="_15PG_1" localSheetId="25">#REF!</definedName>
    <definedName name="_15PG_1" localSheetId="24">#REF!</definedName>
    <definedName name="_15PG_1" localSheetId="29">#REF!</definedName>
    <definedName name="_15PG_1" localSheetId="27">#REF!</definedName>
    <definedName name="_15PG_1" localSheetId="26">#REF!</definedName>
    <definedName name="_15PG_1" localSheetId="20">#REF!</definedName>
    <definedName name="_15PG_1" localSheetId="22">#REF!</definedName>
    <definedName name="_15PG_1" localSheetId="21">#REF!</definedName>
    <definedName name="_15PG_1">#REF!</definedName>
    <definedName name="_1B_6" localSheetId="28">#REF!</definedName>
    <definedName name="_1B_6" localSheetId="25">#REF!</definedName>
    <definedName name="_1B_6" localSheetId="24">#REF!</definedName>
    <definedName name="_1B_6" localSheetId="29">#REF!</definedName>
    <definedName name="_1B_6" localSheetId="27">#REF!</definedName>
    <definedName name="_1B_6" localSheetId="26">#REF!</definedName>
    <definedName name="_1B_6" localSheetId="20">#REF!</definedName>
    <definedName name="_1B_6" localSheetId="22">#REF!</definedName>
    <definedName name="_1B_6" localSheetId="21">#REF!</definedName>
    <definedName name="_1B_6">#REF!</definedName>
    <definedName name="_1C_12">[6]REPORT!$A$1:$AB$56</definedName>
    <definedName name="_1D_1" localSheetId="28">#REF!</definedName>
    <definedName name="_1D_1" localSheetId="25">#REF!</definedName>
    <definedName name="_1D_1" localSheetId="24">#REF!</definedName>
    <definedName name="_1D_1" localSheetId="29">#REF!</definedName>
    <definedName name="_1D_1" localSheetId="27">#REF!</definedName>
    <definedName name="_1D_1" localSheetId="26">#REF!</definedName>
    <definedName name="_1D_1" localSheetId="20">#REF!</definedName>
    <definedName name="_1D_1" localSheetId="22">#REF!</definedName>
    <definedName name="_1D_1" localSheetId="21">#REF!</definedName>
    <definedName name="_1D_1">#REF!</definedName>
    <definedName name="_2B_6" localSheetId="28">#REF!</definedName>
    <definedName name="_2B_6" localSheetId="25">#REF!</definedName>
    <definedName name="_2B_6" localSheetId="24">#REF!</definedName>
    <definedName name="_2B_6" localSheetId="29">#REF!</definedName>
    <definedName name="_2B_6" localSheetId="27">#REF!</definedName>
    <definedName name="_2B_6" localSheetId="20">#REF!</definedName>
    <definedName name="_2B_6" localSheetId="22">#REF!</definedName>
    <definedName name="_2B_6" localSheetId="21">#REF!</definedName>
    <definedName name="_2B_6">#REF!</definedName>
    <definedName name="_2B_7_1OF3" localSheetId="28">#REF!</definedName>
    <definedName name="_2B_7_1OF3" localSheetId="25">#REF!</definedName>
    <definedName name="_2B_7_1OF3" localSheetId="24">#REF!</definedName>
    <definedName name="_2B_7_1OF3" localSheetId="29">#REF!</definedName>
    <definedName name="_2B_7_1OF3" localSheetId="27">#REF!</definedName>
    <definedName name="_2B_7_1OF3" localSheetId="26">#REF!</definedName>
    <definedName name="_2B_7_1OF3" localSheetId="20">#REF!</definedName>
    <definedName name="_2B_7_1OF3" localSheetId="22">#REF!</definedName>
    <definedName name="_2B_7_1OF3" localSheetId="21">#REF!</definedName>
    <definedName name="_2B_7_1OF3">#REF!</definedName>
    <definedName name="_2C_38B">[7]REPORT!$A$1:$N$56</definedName>
    <definedName name="_2PG_1" localSheetId="28">#REF!</definedName>
    <definedName name="_2PG_1" localSheetId="25">#REF!</definedName>
    <definedName name="_2PG_1" localSheetId="24">#REF!</definedName>
    <definedName name="_2PG_1" localSheetId="29">#REF!</definedName>
    <definedName name="_2PG_1" localSheetId="27">#REF!</definedName>
    <definedName name="_2PG_1" localSheetId="26">#REF!</definedName>
    <definedName name="_2PG_1" localSheetId="20">#REF!</definedName>
    <definedName name="_2PG_1" localSheetId="22">#REF!</definedName>
    <definedName name="_2PG_1" localSheetId="21">#REF!</definedName>
    <definedName name="_2PG_1">#REF!</definedName>
    <definedName name="_3B_7_2OF3" localSheetId="28">#REF!</definedName>
    <definedName name="_3B_7_2OF3" localSheetId="25">#REF!</definedName>
    <definedName name="_3B_7_2OF3" localSheetId="24">#REF!</definedName>
    <definedName name="_3B_7_2OF3" localSheetId="29">#REF!</definedName>
    <definedName name="_3B_7_2OF3" localSheetId="27">#REF!</definedName>
    <definedName name="_3B_7_2OF3" localSheetId="26">#REF!</definedName>
    <definedName name="_3B_7_2OF3" localSheetId="20">#REF!</definedName>
    <definedName name="_3B_7_2OF3" localSheetId="22">#REF!</definedName>
    <definedName name="_3B_7_2OF3" localSheetId="21">#REF!</definedName>
    <definedName name="_3B_7_2OF3">#REF!</definedName>
    <definedName name="_3C_38B">[8]REPORT!$A$1:$N$56</definedName>
    <definedName name="_3C_56">[9]REPORT!$A$1:$P$56</definedName>
    <definedName name="_4B_7_3OF3" localSheetId="28">#REF!</definedName>
    <definedName name="_4B_7_3OF3" localSheetId="25">#REF!</definedName>
    <definedName name="_4B_7_3OF3" localSheetId="24">#REF!</definedName>
    <definedName name="_4B_7_3OF3" localSheetId="29">#REF!</definedName>
    <definedName name="_4B_7_3OF3" localSheetId="27">#REF!</definedName>
    <definedName name="_4B_7_3OF3" localSheetId="26">#REF!</definedName>
    <definedName name="_4B_7_3OF3" localSheetId="20">#REF!</definedName>
    <definedName name="_4B_7_3OF3" localSheetId="22">#REF!</definedName>
    <definedName name="_4B_7_3OF3" localSheetId="21">#REF!</definedName>
    <definedName name="_4B_7_3OF3">#REF!</definedName>
    <definedName name="_4C_12">[10]REPORT!$A$1:$AB$56</definedName>
    <definedName name="_4C_56">[11]REPORT!$A$1:$P$56</definedName>
    <definedName name="_5B_9A" localSheetId="28">#REF!</definedName>
    <definedName name="_5B_9A" localSheetId="25">#REF!</definedName>
    <definedName name="_5B_9A" localSheetId="24">#REF!</definedName>
    <definedName name="_5B_9A" localSheetId="29">#REF!</definedName>
    <definedName name="_5B_9A" localSheetId="27">#REF!</definedName>
    <definedName name="_5B_9A" localSheetId="26">#REF!</definedName>
    <definedName name="_5B_9A" localSheetId="20">#REF!</definedName>
    <definedName name="_5B_9A" localSheetId="22">#REF!</definedName>
    <definedName name="_5B_9A" localSheetId="21">#REF!</definedName>
    <definedName name="_5B_9A">#REF!</definedName>
    <definedName name="_6B_9B" localSheetId="28">#REF!</definedName>
    <definedName name="_6B_9B" localSheetId="25">#REF!</definedName>
    <definedName name="_6B_9B" localSheetId="24">#REF!</definedName>
    <definedName name="_6B_9B" localSheetId="29">#REF!</definedName>
    <definedName name="_6B_9B" localSheetId="27">#REF!</definedName>
    <definedName name="_6B_9B" localSheetId="26">#REF!</definedName>
    <definedName name="_6B_9B" localSheetId="20">#REF!</definedName>
    <definedName name="_6B_9B" localSheetId="22">#REF!</definedName>
    <definedName name="_6B_9B" localSheetId="21">#REF!</definedName>
    <definedName name="_6B_9B">#REF!</definedName>
    <definedName name="_7C_12">[12]REPORT!$A$1:$AB$56</definedName>
    <definedName name="_7C_2" localSheetId="28">#REF!</definedName>
    <definedName name="_7C_2" localSheetId="25">#REF!</definedName>
    <definedName name="_7C_2" localSheetId="24">#REF!</definedName>
    <definedName name="_7C_2" localSheetId="29">#REF!</definedName>
    <definedName name="_7C_2" localSheetId="27">#REF!</definedName>
    <definedName name="_7C_2" localSheetId="20">#REF!</definedName>
    <definedName name="_7C_2" localSheetId="22">#REF!</definedName>
    <definedName name="_7C_2" localSheetId="21">#REF!</definedName>
    <definedName name="_7C_2">#REF!</definedName>
    <definedName name="_8C_2" localSheetId="28">#REF!</definedName>
    <definedName name="_8C_2" localSheetId="25">#REF!</definedName>
    <definedName name="_8C_2" localSheetId="24">#REF!</definedName>
    <definedName name="_8C_2" localSheetId="29">#REF!</definedName>
    <definedName name="_8C_2" localSheetId="27">#REF!</definedName>
    <definedName name="_8C_2" localSheetId="26">#REF!</definedName>
    <definedName name="_8C_2" localSheetId="20">#REF!</definedName>
    <definedName name="_8C_2" localSheetId="22">#REF!</definedName>
    <definedName name="_8C_2" localSheetId="21">#REF!</definedName>
    <definedName name="_8C_2">#REF!</definedName>
    <definedName name="_9C_38A" localSheetId="28">#REF!</definedName>
    <definedName name="_9C_38A" localSheetId="25">#REF!</definedName>
    <definedName name="_9C_38A" localSheetId="24">#REF!</definedName>
    <definedName name="_9C_38A" localSheetId="29">#REF!</definedName>
    <definedName name="_9C_38A" localSheetId="27">#REF!</definedName>
    <definedName name="_9C_38A" localSheetId="26">#REF!</definedName>
    <definedName name="_9C_38A" localSheetId="20">#REF!</definedName>
    <definedName name="_9C_38A" localSheetId="22">#REF!</definedName>
    <definedName name="_9C_38A" localSheetId="21">#REF!</definedName>
    <definedName name="_9C_38A">#REF!</definedName>
    <definedName name="_9C_38B">[13]REPORT!$A$1:$N$56</definedName>
    <definedName name="_ATPRegress_Dlg_Results" localSheetId="16"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Results_1" localSheetId="16" hidden="1">{2;#N/A;"R13C16:R17C16";#N/A;"R13C14:R17C15";FALSE;FALSE;FALSE;95;#N/A;#N/A;"R13C19";#N/A;FALSE;FALSE;FALSE;FALSE;#N/A;"";#N/A;FALSE;"";"";#N/A;#N/A;#N/A}</definedName>
    <definedName name="_ATPRegress_Dlg_Results_1" hidden="1">{2;#N/A;"R13C16:R17C16";#N/A;"R13C14:R17C15";FALSE;FALSE;FALSE;95;#N/A;#N/A;"R13C19";#N/A;FALSE;FALSE;FALSE;FALSE;#N/A;"";#N/A;FALSE;"";"";#N/A;#N/A;#N/A}</definedName>
    <definedName name="_ATPRegress_Dlg_Types" localSheetId="16" hidden="1">{"EXCELHLP.HLP!1802";5;10;5;10;13;13;13;8;5;5;10;14;13;13;13;13;5;10;14;13;5;10;1;2;24}</definedName>
    <definedName name="_ATPRegress_Dlg_Types" hidden="1">{"EXCELHLP.HLP!1802";5;10;5;10;13;13;13;8;5;5;10;14;13;13;13;13;5;10;14;13;5;10;1;2;24}</definedName>
    <definedName name="_ATPRegress_Dlg_Types_1" localSheetId="16" hidden="1">{"EXCELHLP.HLP!1802";5;10;5;10;13;13;13;8;5;5;10;14;13;13;13;13;5;10;14;13;5;10;1;2;24}</definedName>
    <definedName name="_ATPRegress_Dlg_Types_1" hidden="1">{"EXCELHLP.HLP!1802";5;10;5;10;13;13;13;8;5;5;10;14;13;13;13;13;5;10;14;13;5;10;1;2;24}</definedName>
    <definedName name="_ATPRegress_Range1" localSheetId="28" hidden="1">'[14]ST Corrections'!#REF!</definedName>
    <definedName name="_ATPRegress_Range1" localSheetId="25" hidden="1">'[14]ST Corrections'!#REF!</definedName>
    <definedName name="_ATPRegress_Range1" localSheetId="24" hidden="1">'[14]ST Corrections'!#REF!</definedName>
    <definedName name="_ATPRegress_Range1" localSheetId="29" hidden="1">'[14]ST Corrections'!#REF!</definedName>
    <definedName name="_ATPRegress_Range1" localSheetId="20" hidden="1">'[14]ST Corrections'!#REF!</definedName>
    <definedName name="_ATPRegress_Range1" localSheetId="17" hidden="1">'[14]ST Corrections'!#REF!</definedName>
    <definedName name="_ATPRegress_Range1" localSheetId="22" hidden="1">'[14]ST Corrections'!#REF!</definedName>
    <definedName name="_ATPRegress_Range1" localSheetId="21" hidden="1">'[14]ST Corrections'!#REF!</definedName>
    <definedName name="_ATPRegress_Range1" hidden="1">'[14]ST Corrections'!#REF!</definedName>
    <definedName name="_ATPRegress_Range2" localSheetId="28" hidden="1">'[14]ST Corrections'!#REF!</definedName>
    <definedName name="_ATPRegress_Range2" localSheetId="25" hidden="1">'[14]ST Corrections'!#REF!</definedName>
    <definedName name="_ATPRegress_Range2" localSheetId="24" hidden="1">'[14]ST Corrections'!#REF!</definedName>
    <definedName name="_ATPRegress_Range2" localSheetId="29" hidden="1">'[14]ST Corrections'!#REF!</definedName>
    <definedName name="_ATPRegress_Range2" localSheetId="20" hidden="1">'[14]ST Corrections'!#REF!</definedName>
    <definedName name="_ATPRegress_Range2" localSheetId="17" hidden="1">'[14]ST Corrections'!#REF!</definedName>
    <definedName name="_ATPRegress_Range2" localSheetId="22" hidden="1">'[14]ST Corrections'!#REF!</definedName>
    <definedName name="_ATPRegress_Range2" localSheetId="21" hidden="1">'[14]ST Corrections'!#REF!</definedName>
    <definedName name="_ATPRegress_Range2" hidden="1">'[14]ST Corrections'!#REF!</definedName>
    <definedName name="_ATPRegress_Range3" localSheetId="28" hidden="1">'[14]ST Corrections'!#REF!</definedName>
    <definedName name="_ATPRegress_Range3" localSheetId="25" hidden="1">'[14]ST Corrections'!#REF!</definedName>
    <definedName name="_ATPRegress_Range3" localSheetId="24" hidden="1">'[14]ST Corrections'!#REF!</definedName>
    <definedName name="_ATPRegress_Range3" localSheetId="29" hidden="1">'[14]ST Corrections'!#REF!</definedName>
    <definedName name="_ATPRegress_Range3" localSheetId="20" hidden="1">'[14]ST Corrections'!#REF!</definedName>
    <definedName name="_ATPRegress_Range3" localSheetId="17" hidden="1">'[14]ST Corrections'!#REF!</definedName>
    <definedName name="_ATPRegress_Range3" localSheetId="22" hidden="1">'[14]ST Corrections'!#REF!</definedName>
    <definedName name="_ATPRegress_Range3" localSheetId="21" hidden="1">'[14]ST Corrections'!#REF!</definedName>
    <definedName name="_ATPRegress_Range3" hidden="1">'[14]ST Corrections'!#REF!</definedName>
    <definedName name="_ATPRegress_Range4" hidden="1">"="</definedName>
    <definedName name="_ATPRegress_Range5" hidden="1">"="</definedName>
    <definedName name="_C44" localSheetId="28">#REF!</definedName>
    <definedName name="_C44" localSheetId="25">#REF!</definedName>
    <definedName name="_C44" localSheetId="24">#REF!</definedName>
    <definedName name="_C44" localSheetId="29">#REF!</definedName>
    <definedName name="_C44" localSheetId="27">#REF!</definedName>
    <definedName name="_C44" localSheetId="26">#REF!</definedName>
    <definedName name="_C44" localSheetId="20">#REF!</definedName>
    <definedName name="_C44" localSheetId="22">#REF!</definedName>
    <definedName name="_C44" localSheetId="21">#REF!</definedName>
    <definedName name="_C44">#REF!</definedName>
    <definedName name="_DAT1" localSheetId="28">#REF!</definedName>
    <definedName name="_DAT1" localSheetId="25">#REF!</definedName>
    <definedName name="_DAT1" localSheetId="24">#REF!</definedName>
    <definedName name="_DAT1" localSheetId="29">#REF!</definedName>
    <definedName name="_DAT1" localSheetId="27">#REF!</definedName>
    <definedName name="_DAT1" localSheetId="26">#REF!</definedName>
    <definedName name="_DAT1" localSheetId="20">#REF!</definedName>
    <definedName name="_DAT1" localSheetId="22">#REF!</definedName>
    <definedName name="_DAT1" localSheetId="21">#REF!</definedName>
    <definedName name="_DAT1">#REF!</definedName>
    <definedName name="_DAT10" localSheetId="28">#REF!</definedName>
    <definedName name="_DAT10" localSheetId="25">#REF!</definedName>
    <definedName name="_DAT10" localSheetId="24">#REF!</definedName>
    <definedName name="_DAT10" localSheetId="29">#REF!</definedName>
    <definedName name="_DAT10" localSheetId="27">#REF!</definedName>
    <definedName name="_DAT10" localSheetId="26">#REF!</definedName>
    <definedName name="_DAT10" localSheetId="20">#REF!</definedName>
    <definedName name="_DAT10" localSheetId="22">#REF!</definedName>
    <definedName name="_DAT10" localSheetId="21">#REF!</definedName>
    <definedName name="_DAT10">#REF!</definedName>
    <definedName name="_DAT11" localSheetId="28">#REF!</definedName>
    <definedName name="_DAT11" localSheetId="25">#REF!</definedName>
    <definedName name="_DAT11" localSheetId="24">#REF!</definedName>
    <definedName name="_DAT11" localSheetId="29">#REF!</definedName>
    <definedName name="_DAT11" localSheetId="27">#REF!</definedName>
    <definedName name="_DAT11" localSheetId="26">#REF!</definedName>
    <definedName name="_DAT11" localSheetId="20">#REF!</definedName>
    <definedName name="_DAT11" localSheetId="22">#REF!</definedName>
    <definedName name="_DAT11" localSheetId="21">#REF!</definedName>
    <definedName name="_DAT11">#REF!</definedName>
    <definedName name="_DAT12" localSheetId="28">#REF!</definedName>
    <definedName name="_DAT12" localSheetId="25">#REF!</definedName>
    <definedName name="_DAT12" localSheetId="24">#REF!</definedName>
    <definedName name="_DAT12" localSheetId="29">#REF!</definedName>
    <definedName name="_DAT12" localSheetId="27">#REF!</definedName>
    <definedName name="_DAT12" localSheetId="26">#REF!</definedName>
    <definedName name="_DAT12" localSheetId="20">#REF!</definedName>
    <definedName name="_DAT12" localSheetId="22">#REF!</definedName>
    <definedName name="_DAT12" localSheetId="21">#REF!</definedName>
    <definedName name="_DAT12">#REF!</definedName>
    <definedName name="_DAT13" localSheetId="28">#REF!</definedName>
    <definedName name="_DAT13" localSheetId="25">#REF!</definedName>
    <definedName name="_DAT13" localSheetId="24">#REF!</definedName>
    <definedName name="_DAT13" localSheetId="29">#REF!</definedName>
    <definedName name="_DAT13" localSheetId="27">#REF!</definedName>
    <definedName name="_DAT13" localSheetId="26">#REF!</definedName>
    <definedName name="_DAT13" localSheetId="20">#REF!</definedName>
    <definedName name="_DAT13" localSheetId="22">#REF!</definedName>
    <definedName name="_DAT13" localSheetId="21">#REF!</definedName>
    <definedName name="_DAT13">#REF!</definedName>
    <definedName name="_DAT14" localSheetId="28">#REF!</definedName>
    <definedName name="_DAT14" localSheetId="25">#REF!</definedName>
    <definedName name="_DAT14" localSheetId="24">#REF!</definedName>
    <definedName name="_DAT14" localSheetId="29">#REF!</definedName>
    <definedName name="_DAT14" localSheetId="27">#REF!</definedName>
    <definedName name="_DAT14" localSheetId="26">#REF!</definedName>
    <definedName name="_DAT14" localSheetId="20">#REF!</definedName>
    <definedName name="_DAT14" localSheetId="22">#REF!</definedName>
    <definedName name="_DAT14" localSheetId="21">#REF!</definedName>
    <definedName name="_DAT14">#REF!</definedName>
    <definedName name="_DAT15" localSheetId="28">#REF!</definedName>
    <definedName name="_DAT15" localSheetId="25">#REF!</definedName>
    <definedName name="_DAT15" localSheetId="24">#REF!</definedName>
    <definedName name="_DAT15" localSheetId="29">#REF!</definedName>
    <definedName name="_DAT15" localSheetId="27">#REF!</definedName>
    <definedName name="_DAT15" localSheetId="26">#REF!</definedName>
    <definedName name="_DAT15" localSheetId="20">#REF!</definedName>
    <definedName name="_DAT15" localSheetId="22">#REF!</definedName>
    <definedName name="_DAT15" localSheetId="21">#REF!</definedName>
    <definedName name="_DAT15">#REF!</definedName>
    <definedName name="_DAT16" localSheetId="28">#REF!</definedName>
    <definedName name="_DAT16" localSheetId="25">#REF!</definedName>
    <definedName name="_DAT16" localSheetId="24">#REF!</definedName>
    <definedName name="_DAT16" localSheetId="29">#REF!</definedName>
    <definedName name="_DAT16" localSheetId="27">#REF!</definedName>
    <definedName name="_DAT16" localSheetId="26">#REF!</definedName>
    <definedName name="_DAT16" localSheetId="20">#REF!</definedName>
    <definedName name="_DAT16" localSheetId="22">#REF!</definedName>
    <definedName name="_DAT16" localSheetId="21">#REF!</definedName>
    <definedName name="_DAT16">#REF!</definedName>
    <definedName name="_DAT17" localSheetId="28">#REF!</definedName>
    <definedName name="_DAT17" localSheetId="25">#REF!</definedName>
    <definedName name="_DAT17" localSheetId="24">#REF!</definedName>
    <definedName name="_DAT17" localSheetId="29">#REF!</definedName>
    <definedName name="_DAT17" localSheetId="27">#REF!</definedName>
    <definedName name="_DAT17" localSheetId="26">#REF!</definedName>
    <definedName name="_DAT17" localSheetId="20">#REF!</definedName>
    <definedName name="_DAT17" localSheetId="22">#REF!</definedName>
    <definedName name="_DAT17" localSheetId="21">#REF!</definedName>
    <definedName name="_DAT17">#REF!</definedName>
    <definedName name="_DAT18" localSheetId="28">#REF!</definedName>
    <definedName name="_DAT18" localSheetId="25">#REF!</definedName>
    <definedName name="_DAT18" localSheetId="24">#REF!</definedName>
    <definedName name="_DAT18" localSheetId="29">#REF!</definedName>
    <definedName name="_DAT18" localSheetId="27">#REF!</definedName>
    <definedName name="_DAT18" localSheetId="26">#REF!</definedName>
    <definedName name="_DAT18" localSheetId="20">#REF!</definedName>
    <definedName name="_DAT18" localSheetId="22">#REF!</definedName>
    <definedName name="_DAT18" localSheetId="21">#REF!</definedName>
    <definedName name="_DAT18">#REF!</definedName>
    <definedName name="_DAT2" localSheetId="28">#REF!</definedName>
    <definedName name="_DAT2" localSheetId="25">#REF!</definedName>
    <definedName name="_DAT2" localSheetId="24">#REF!</definedName>
    <definedName name="_DAT2" localSheetId="29">#REF!</definedName>
    <definedName name="_DAT2" localSheetId="27">#REF!</definedName>
    <definedName name="_DAT2" localSheetId="26">#REF!</definedName>
    <definedName name="_DAT2" localSheetId="20">#REF!</definedName>
    <definedName name="_DAT2" localSheetId="22">#REF!</definedName>
    <definedName name="_DAT2" localSheetId="21">#REF!</definedName>
    <definedName name="_DAT2">#REF!</definedName>
    <definedName name="_DAT3" localSheetId="28">#REF!</definedName>
    <definedName name="_DAT3" localSheetId="25">#REF!</definedName>
    <definedName name="_DAT3" localSheetId="24">#REF!</definedName>
    <definedName name="_DAT3" localSheetId="29">#REF!</definedName>
    <definedName name="_DAT3" localSheetId="27">#REF!</definedName>
    <definedName name="_DAT3" localSheetId="26">#REF!</definedName>
    <definedName name="_DAT3" localSheetId="20">#REF!</definedName>
    <definedName name="_DAT3" localSheetId="22">#REF!</definedName>
    <definedName name="_DAT3" localSheetId="21">#REF!</definedName>
    <definedName name="_DAT3">#REF!</definedName>
    <definedName name="_DAT4" localSheetId="28">#REF!</definedName>
    <definedName name="_DAT4" localSheetId="25">#REF!</definedName>
    <definedName name="_DAT4" localSheetId="24">#REF!</definedName>
    <definedName name="_DAT4" localSheetId="29">#REF!</definedName>
    <definedName name="_DAT4" localSheetId="27">#REF!</definedName>
    <definedName name="_DAT4" localSheetId="26">#REF!</definedName>
    <definedName name="_DAT4" localSheetId="20">#REF!</definedName>
    <definedName name="_DAT4" localSheetId="22">#REF!</definedName>
    <definedName name="_DAT4" localSheetId="21">#REF!</definedName>
    <definedName name="_DAT4">#REF!</definedName>
    <definedName name="_DAT5" localSheetId="28">#REF!</definedName>
    <definedName name="_DAT5" localSheetId="25">#REF!</definedName>
    <definedName name="_DAT5" localSheetId="24">#REF!</definedName>
    <definedName name="_DAT5" localSheetId="29">#REF!</definedName>
    <definedName name="_DAT5" localSheetId="27">#REF!</definedName>
    <definedName name="_DAT5" localSheetId="26">#REF!</definedName>
    <definedName name="_DAT5" localSheetId="20">#REF!</definedName>
    <definedName name="_DAT5" localSheetId="22">#REF!</definedName>
    <definedName name="_DAT5" localSheetId="21">#REF!</definedName>
    <definedName name="_DAT5">#REF!</definedName>
    <definedName name="_DAT6" localSheetId="28">#REF!</definedName>
    <definedName name="_DAT6" localSheetId="25">#REF!</definedName>
    <definedName name="_DAT6" localSheetId="24">#REF!</definedName>
    <definedName name="_DAT6" localSheetId="29">#REF!</definedName>
    <definedName name="_DAT6" localSheetId="27">#REF!</definedName>
    <definedName name="_DAT6" localSheetId="26">#REF!</definedName>
    <definedName name="_DAT6" localSheetId="20">#REF!</definedName>
    <definedName name="_DAT6" localSheetId="22">#REF!</definedName>
    <definedName name="_DAT6" localSheetId="21">#REF!</definedName>
    <definedName name="_DAT6">#REF!</definedName>
    <definedName name="_DAT7" localSheetId="28">#REF!</definedName>
    <definedName name="_DAT7" localSheetId="25">#REF!</definedName>
    <definedName name="_DAT7" localSheetId="24">#REF!</definedName>
    <definedName name="_DAT7" localSheetId="29">#REF!</definedName>
    <definedName name="_DAT7" localSheetId="27">#REF!</definedName>
    <definedName name="_DAT7" localSheetId="26">#REF!</definedName>
    <definedName name="_DAT7" localSheetId="20">#REF!</definedName>
    <definedName name="_DAT7" localSheetId="22">#REF!</definedName>
    <definedName name="_DAT7" localSheetId="21">#REF!</definedName>
    <definedName name="_DAT7">#REF!</definedName>
    <definedName name="_DAT8" localSheetId="28">#REF!</definedName>
    <definedName name="_DAT8" localSheetId="25">#REF!</definedName>
    <definedName name="_DAT8" localSheetId="24">#REF!</definedName>
    <definedName name="_DAT8" localSheetId="29">#REF!</definedName>
    <definedName name="_DAT8" localSheetId="27">#REF!</definedName>
    <definedName name="_DAT8" localSheetId="26">#REF!</definedName>
    <definedName name="_DAT8" localSheetId="20">#REF!</definedName>
    <definedName name="_DAT8" localSheetId="22">#REF!</definedName>
    <definedName name="_DAT8" localSheetId="21">#REF!</definedName>
    <definedName name="_DAT8">#REF!</definedName>
    <definedName name="_DAT9" localSheetId="28">#REF!</definedName>
    <definedName name="_DAT9" localSheetId="25">#REF!</definedName>
    <definedName name="_DAT9" localSheetId="24">#REF!</definedName>
    <definedName name="_DAT9" localSheetId="29">#REF!</definedName>
    <definedName name="_DAT9" localSheetId="27">#REF!</definedName>
    <definedName name="_DAT9" localSheetId="26">#REF!</definedName>
    <definedName name="_DAT9" localSheetId="20">#REF!</definedName>
    <definedName name="_DAT9" localSheetId="22">#REF!</definedName>
    <definedName name="_DAT9" localSheetId="21">#REF!</definedName>
    <definedName name="_DAT9">#REF!</definedName>
    <definedName name="_Dist_Values" localSheetId="28" hidden="1">#REF!</definedName>
    <definedName name="_Dist_Values" localSheetId="25" hidden="1">#REF!</definedName>
    <definedName name="_Dist_Values" localSheetId="24" hidden="1">#REF!</definedName>
    <definedName name="_Dist_Values" localSheetId="29" hidden="1">#REF!</definedName>
    <definedName name="_Dist_Values" localSheetId="20" hidden="1">#REF!</definedName>
    <definedName name="_Dist_Values" localSheetId="17" hidden="1">#REF!</definedName>
    <definedName name="_Dist_Values" localSheetId="16" hidden="1">#REF!</definedName>
    <definedName name="_Dist_Values" localSheetId="22" hidden="1">#REF!</definedName>
    <definedName name="_Dist_Values" localSheetId="21" hidden="1">#REF!</definedName>
    <definedName name="_Dist_Values" hidden="1">#REF!</definedName>
    <definedName name="_Fill" localSheetId="28" hidden="1">#REF!</definedName>
    <definedName name="_Fill" localSheetId="25" hidden="1">#REF!</definedName>
    <definedName name="_Fill" localSheetId="24" hidden="1">#REF!</definedName>
    <definedName name="_Fill" localSheetId="29" hidden="1">#REF!</definedName>
    <definedName name="_Fill" localSheetId="27" hidden="1">#REF!</definedName>
    <definedName name="_Fill" localSheetId="26" hidden="1">#REF!</definedName>
    <definedName name="_Fill" localSheetId="20" hidden="1">#REF!</definedName>
    <definedName name="_Fill" localSheetId="17" hidden="1">#REF!</definedName>
    <definedName name="_Fill" localSheetId="16" hidden="1">#REF!</definedName>
    <definedName name="_Fill" localSheetId="22" hidden="1">#REF!</definedName>
    <definedName name="_Fill" localSheetId="21" hidden="1">#REF!</definedName>
    <definedName name="_Fill" hidden="1">#REF!</definedName>
    <definedName name="_Key1" localSheetId="28" hidden="1">#REF!</definedName>
    <definedName name="_Key1" localSheetId="25" hidden="1">#REF!</definedName>
    <definedName name="_Key1" localSheetId="24" hidden="1">#REF!</definedName>
    <definedName name="_Key1" localSheetId="29" hidden="1">#REF!</definedName>
    <definedName name="_Key1" localSheetId="20" hidden="1">#REF!</definedName>
    <definedName name="_Key1" localSheetId="17" hidden="1">#REF!</definedName>
    <definedName name="_Key1" localSheetId="16" hidden="1">#REF!</definedName>
    <definedName name="_Key1" localSheetId="22" hidden="1">#REF!</definedName>
    <definedName name="_Key1" localSheetId="21" hidden="1">#REF!</definedName>
    <definedName name="_Key1" hidden="1">#REF!</definedName>
    <definedName name="_key2" localSheetId="28" hidden="1">#REF!</definedName>
    <definedName name="_key2" localSheetId="25" hidden="1">#REF!</definedName>
    <definedName name="_key2" localSheetId="24" hidden="1">#REF!</definedName>
    <definedName name="_key2" localSheetId="29" hidden="1">#REF!</definedName>
    <definedName name="_key2" localSheetId="27" hidden="1">#REF!</definedName>
    <definedName name="_key2" localSheetId="26" hidden="1">#REF!</definedName>
    <definedName name="_Key2" localSheetId="20" hidden="1">#REF!</definedName>
    <definedName name="_Key2" localSheetId="17" hidden="1">#REF!</definedName>
    <definedName name="_Key2" localSheetId="16" hidden="1">#REF!</definedName>
    <definedName name="_Key2" localSheetId="22" hidden="1">#REF!</definedName>
    <definedName name="_Key2" localSheetId="21" hidden="1">#REF!</definedName>
    <definedName name="_Key2" hidden="1">#REF!</definedName>
    <definedName name="_n4" localSheetId="16" hidden="1">{"EXCELHLP.HLP!1802";5;10;5;10;13;13;13;8;5;5;10;14;13;13;13;13;5;10;14;13;5;10;1;2;24}</definedName>
    <definedName name="_n4" hidden="1">{"EXCELHLP.HLP!1802";5;10;5;10;13;13;13;8;5;5;10;14;13;13;13;13;5;10;14;13;5;10;1;2;24}</definedName>
    <definedName name="_n4_1" localSheetId="16" hidden="1">{"EXCELHLP.HLP!1802";5;10;5;10;13;13;13;8;5;5;10;14;13;13;13;13;5;10;14;13;5;10;1;2;24}</definedName>
    <definedName name="_n4_1" hidden="1">{"EXCELHLP.HLP!1802";5;10;5;10;13;13;13;8;5;5;10;14;13;13;13;13;5;10;14;13;5;10;1;2;24}</definedName>
    <definedName name="_Order1" hidden="1">255</definedName>
    <definedName name="_Order2" hidden="1">255</definedName>
    <definedName name="_Sort" localSheetId="28" hidden="1">'[15]1999'!#REF!</definedName>
    <definedName name="_Sort" localSheetId="25" hidden="1">'[15]1999'!#REF!</definedName>
    <definedName name="_Sort" localSheetId="24" hidden="1">'[15]1999'!#REF!</definedName>
    <definedName name="_Sort" localSheetId="29" hidden="1">'[15]1999'!#REF!</definedName>
    <definedName name="_Sort" localSheetId="27" hidden="1">'[15]1999'!#REF!</definedName>
    <definedName name="_Sort" localSheetId="26" hidden="1">'[15]1999'!#REF!</definedName>
    <definedName name="_Sort" localSheetId="20" hidden="1">#REF!</definedName>
    <definedName name="_Sort" localSheetId="17" hidden="1">#REF!</definedName>
    <definedName name="_Sort" localSheetId="16" hidden="1">#REF!</definedName>
    <definedName name="_Sort" localSheetId="22" hidden="1">#REF!</definedName>
    <definedName name="_Sort" localSheetId="21" hidden="1">#REF!</definedName>
    <definedName name="_Sort" hidden="1">#REF!</definedName>
    <definedName name="_Table1_In1" localSheetId="28" hidden="1">#REF!</definedName>
    <definedName name="_Table1_In1" localSheetId="25" hidden="1">#REF!</definedName>
    <definedName name="_Table1_In1" localSheetId="24" hidden="1">#REF!</definedName>
    <definedName name="_Table1_In1" localSheetId="29" hidden="1">#REF!</definedName>
    <definedName name="_Table1_In1" localSheetId="20" hidden="1">#REF!</definedName>
    <definedName name="_Table1_In1" localSheetId="17" hidden="1">#REF!</definedName>
    <definedName name="_Table1_In1" localSheetId="16" hidden="1">#REF!</definedName>
    <definedName name="_Table1_In1" localSheetId="22" hidden="1">#REF!</definedName>
    <definedName name="_Table1_In1" localSheetId="21" hidden="1">#REF!</definedName>
    <definedName name="_Table1_In1" hidden="1">#REF!</definedName>
    <definedName name="_Table1_Out" localSheetId="28" hidden="1">#REF!</definedName>
    <definedName name="_Table1_Out" localSheetId="25" hidden="1">#REF!</definedName>
    <definedName name="_Table1_Out" localSheetId="24" hidden="1">#REF!</definedName>
    <definedName name="_Table1_Out" localSheetId="29" hidden="1">#REF!</definedName>
    <definedName name="_Table1_Out" localSheetId="20" hidden="1">#REF!</definedName>
    <definedName name="_Table1_Out" localSheetId="17" hidden="1">#REF!</definedName>
    <definedName name="_Table1_Out" localSheetId="16" hidden="1">#REF!</definedName>
    <definedName name="_Table1_Out" localSheetId="22" hidden="1">#REF!</definedName>
    <definedName name="_Table1_Out" localSheetId="21" hidden="1">#REF!</definedName>
    <definedName name="_Table1_Out" hidden="1">#REF!</definedName>
    <definedName name="_Table2_In1" localSheetId="28" hidden="1">#REF!</definedName>
    <definedName name="_Table2_In1" localSheetId="25" hidden="1">#REF!</definedName>
    <definedName name="_Table2_In1" localSheetId="24" hidden="1">#REF!</definedName>
    <definedName name="_Table2_In1" localSheetId="29" hidden="1">#REF!</definedName>
    <definedName name="_Table2_In1" localSheetId="20" hidden="1">#REF!</definedName>
    <definedName name="_Table2_In1" localSheetId="17" hidden="1">#REF!</definedName>
    <definedName name="_Table2_In1" localSheetId="16" hidden="1">#REF!</definedName>
    <definedName name="_Table2_In1" localSheetId="22" hidden="1">#REF!</definedName>
    <definedName name="_Table2_In1" localSheetId="21" hidden="1">#REF!</definedName>
    <definedName name="_Table2_In1" hidden="1">#REF!</definedName>
    <definedName name="_Table2_In2" localSheetId="28" hidden="1">#REF!</definedName>
    <definedName name="_Table2_In2" localSheetId="25" hidden="1">#REF!</definedName>
    <definedName name="_Table2_In2" localSheetId="24" hidden="1">#REF!</definedName>
    <definedName name="_Table2_In2" localSheetId="29" hidden="1">#REF!</definedName>
    <definedName name="_Table2_In2" localSheetId="20" hidden="1">#REF!</definedName>
    <definedName name="_Table2_In2" localSheetId="17" hidden="1">#REF!</definedName>
    <definedName name="_Table2_In2" localSheetId="16" hidden="1">#REF!</definedName>
    <definedName name="_Table2_In2" localSheetId="22" hidden="1">#REF!</definedName>
    <definedName name="_Table2_In2" localSheetId="21" hidden="1">#REF!</definedName>
    <definedName name="_Table2_In2" hidden="1">#REF!</definedName>
    <definedName name="_Table2_Out" localSheetId="28" hidden="1">#REF!</definedName>
    <definedName name="_Table2_Out" localSheetId="25" hidden="1">#REF!</definedName>
    <definedName name="_Table2_Out" localSheetId="24" hidden="1">#REF!</definedName>
    <definedName name="_Table2_Out" localSheetId="29" hidden="1">#REF!</definedName>
    <definedName name="_Table2_Out" localSheetId="20" hidden="1">#REF!</definedName>
    <definedName name="_Table2_Out" localSheetId="17" hidden="1">#REF!</definedName>
    <definedName name="_Table2_Out" localSheetId="16" hidden="1">#REF!</definedName>
    <definedName name="_Table2_Out" localSheetId="22" hidden="1">#REF!</definedName>
    <definedName name="_Table2_Out" localSheetId="21" hidden="1">#REF!</definedName>
    <definedName name="_Table2_Out" hidden="1">#REF!</definedName>
    <definedName name="_Table3_In2" localSheetId="28" hidden="1">#REF!</definedName>
    <definedName name="_Table3_In2" localSheetId="25" hidden="1">#REF!</definedName>
    <definedName name="_Table3_In2" localSheetId="24" hidden="1">#REF!</definedName>
    <definedName name="_Table3_In2" localSheetId="29" hidden="1">#REF!</definedName>
    <definedName name="_Table3_In2" localSheetId="20" hidden="1">#REF!</definedName>
    <definedName name="_Table3_In2" localSheetId="17" hidden="1">#REF!</definedName>
    <definedName name="_Table3_In2" localSheetId="16" hidden="1">#REF!</definedName>
    <definedName name="_Table3_In2" localSheetId="22" hidden="1">#REF!</definedName>
    <definedName name="_Table3_In2" localSheetId="21" hidden="1">#REF!</definedName>
    <definedName name="_Table3_In2" hidden="1">#REF!</definedName>
    <definedName name="AAAA" localSheetId="16" hidden="1">{#N/A,#N/A,FALSE,"T COST";#N/A,#N/A,FALSE,"COST_FH"}</definedName>
    <definedName name="AAAA" hidden="1">{#N/A,#N/A,FALSE,"T COST";#N/A,#N/A,FALSE,"COST_FH"}</definedName>
    <definedName name="abc" localSheetId="16" hidden="1">{#N/A,#N/A,TRUE,"TOTAL DISTRIBUTION";#N/A,#N/A,TRUE,"SOUTH";#N/A,#N/A,TRUE,"NORTHEAST";#N/A,#N/A,TRUE,"WEST"}</definedName>
    <definedName name="abc" hidden="1">{#N/A,#N/A,TRUE,"TOTAL DISTRIBUTION";#N/A,#N/A,TRUE,"SOUTH";#N/A,#N/A,TRUE,"NORTHEAST";#N/A,#N/A,TRUE,"WEST"}</definedName>
    <definedName name="abcd" localSheetId="16" hidden="1">{#N/A,#N/A,TRUE,"TOTAL DSBN";#N/A,#N/A,TRUE,"WEST";#N/A,#N/A,TRUE,"SOUTH";#N/A,#N/A,TRUE,"NORTHEAST"}</definedName>
    <definedName name="abcd" hidden="1">{#N/A,#N/A,TRUE,"TOTAL DSBN";#N/A,#N/A,TRUE,"WEST";#N/A,#N/A,TRUE,"SOUTH";#N/A,#N/A,TRUE,"NORTHEAST"}</definedName>
    <definedName name="AMOUNT">'[16]Cap Structure Adj'!$E:$E</definedName>
    <definedName name="anscount" hidden="1">1</definedName>
    <definedName name="Application" localSheetId="28">#REF!</definedName>
    <definedName name="Application" localSheetId="25">#REF!</definedName>
    <definedName name="Application" localSheetId="24">#REF!</definedName>
    <definedName name="Application" localSheetId="29">#REF!</definedName>
    <definedName name="Application" localSheetId="27">#REF!</definedName>
    <definedName name="Application" localSheetId="26">#REF!</definedName>
    <definedName name="Application" localSheetId="20">#REF!</definedName>
    <definedName name="Application" localSheetId="22">#REF!</definedName>
    <definedName name="Application" localSheetId="21">#REF!</definedName>
    <definedName name="Application">#REF!</definedName>
    <definedName name="asd" localSheetId="16" hidden="1">{2;#N/A;"R13C16:R17C16";#N/A;"R13C14:R17C15";FALSE;FALSE;FALSE;95;#N/A;#N/A;"R13C19";#N/A;FALSE;FALSE;FALSE;FALSE;#N/A;"";#N/A;FALSE;"";"";#N/A;#N/A;#N/A}</definedName>
    <definedName name="asd" hidden="1">{2;#N/A;"R13C16:R17C16";#N/A;"R13C14:R17C15";FALSE;FALSE;FALSE;95;#N/A;#N/A;"R13C19";#N/A;FALSE;FALSE;FALSE;FALSE;#N/A;"";#N/A;FALSE;"";"";#N/A;#N/A;#N/A}</definedName>
    <definedName name="aserf" localSheetId="16" hidden="1">{"Summary Schedule",#N/A,FALSE,"Sheet1";"Divisional Support",#N/A,FALSE,"Sheet2";"Corporate Support",#N/A,FALSE,"Sheet3"}</definedName>
    <definedName name="aserf" hidden="1">{"Summary Schedule",#N/A,FALSE,"Sheet1";"Divisional Support",#N/A,FALSE,"Sheet2";"Corporate Support",#N/A,FALSE,"Sheet3"}</definedName>
    <definedName name="aserf_1" localSheetId="16" hidden="1">{"Summary Schedule",#N/A,FALSE,"Sheet1";"Divisional Support",#N/A,FALSE,"Sheet2";"Corporate Support",#N/A,FALSE,"Sheet3"}</definedName>
    <definedName name="aserf_1" hidden="1">{"Summary Schedule",#N/A,FALSE,"Sheet1";"Divisional Support",#N/A,FALSE,"Sheet2";"Corporate Support",#N/A,FALSE,"Sheet3"}</definedName>
    <definedName name="assssss" localSheetId="16" hidden="1">{"Summary Schedule",#N/A,FALSE,"Sheet1";"Divisional Support",#N/A,FALSE,"Sheet2";"Corporate Support",#N/A,FALSE,"Sheet3"}</definedName>
    <definedName name="assssss" hidden="1">{"Summary Schedule",#N/A,FALSE,"Sheet1";"Divisional Support",#N/A,FALSE,"Sheet2";"Corporate Support",#N/A,FALSE,"Sheet3"}</definedName>
    <definedName name="assssss_1" localSheetId="16" hidden="1">{"Summary Schedule",#N/A,FALSE,"Sheet1";"Divisional Support",#N/A,FALSE,"Sheet2";"Corporate Support",#N/A,FALSE,"Sheet3"}</definedName>
    <definedName name="assssss_1" hidden="1">{"Summary Schedule",#N/A,FALSE,"Sheet1";"Divisional Support",#N/A,FALSE,"Sheet2";"Corporate Support",#N/A,FALSE,"Sheet3"}</definedName>
    <definedName name="baird" localSheetId="28">#REF!</definedName>
    <definedName name="baird" localSheetId="25">#REF!</definedName>
    <definedName name="baird" localSheetId="24">#REF!</definedName>
    <definedName name="baird" localSheetId="29">#REF!</definedName>
    <definedName name="baird" localSheetId="27">#REF!</definedName>
    <definedName name="baird" localSheetId="20">#REF!</definedName>
    <definedName name="baird" localSheetId="22">#REF!</definedName>
    <definedName name="baird" localSheetId="21">#REF!</definedName>
    <definedName name="baird">#REF!</definedName>
    <definedName name="bayatxinc" localSheetId="28">'[17]All Companies'!#REF!</definedName>
    <definedName name="bayatxinc" localSheetId="25">'[17]All Companies'!#REF!</definedName>
    <definedName name="bayatxinc" localSheetId="24">'[17]All Companies'!#REF!</definedName>
    <definedName name="bayatxinc" localSheetId="29">'[17]All Companies'!#REF!</definedName>
    <definedName name="bayatxinc" localSheetId="27">'[17]All Companies'!#REF!</definedName>
    <definedName name="bayatxinc" localSheetId="26">'[17]All Companies'!#REF!</definedName>
    <definedName name="bayatxinc" localSheetId="20">'[17]All Companies'!#REF!</definedName>
    <definedName name="bayatxinc" localSheetId="22">'[17]All Companies'!#REF!</definedName>
    <definedName name="bayatxinc" localSheetId="21">'[17]All Companies'!#REF!</definedName>
    <definedName name="bayatxinc">'[17]All Companies'!#REF!</definedName>
    <definedName name="BEx0017DGUEDPCFJUPUZOOLJCS2B" hidden="1">'WCEC water reclam'!#REF!</definedName>
    <definedName name="BEx001CNWHJ5RULCSFM36ZCGJ1UH" hidden="1">'WCEC water reclam'!#REF!</definedName>
    <definedName name="BEx004791UAJIJSN57OT7YBLNP82" hidden="1">'WCEC water reclam'!$H$1:$I$1</definedName>
    <definedName name="BEx008P2NVFDLBHL7IZ5WTMVOQ1F" hidden="1">'WCEC water reclam'!#REF!</definedName>
    <definedName name="BEx009G00IN0JUIAQ4WE9NHTMQE2" hidden="1">'WCEC water reclam'!#REF!</definedName>
    <definedName name="BEx00DXTY2JDVGWQKV8H7FG4SV30" hidden="1">'WCEC water reclam'!#REF!</definedName>
    <definedName name="BEx00GHLTYRH5N2S6P78YW1CD30N" hidden="1">'WCEC water reclam'!#REF!</definedName>
    <definedName name="BEx00JC31DY11L45SEU4B10BIN6W" hidden="1">'WCEC water reclam'!$K$1</definedName>
    <definedName name="BEx00KZHZBHP3TDV1YMX4B19B95O" hidden="1">'WCEC water reclam'!#REF!</definedName>
    <definedName name="BEx00MBY8XXUOHIZ4LHXHPD7WYD5" hidden="1">'WCEC water reclam'!#REF!</definedName>
    <definedName name="BEx01HY6E3GJ66ABU5ABN26V6Q13" hidden="1">'WCEC water reclam'!$G$1</definedName>
    <definedName name="BEx01PW5YQKEGAR8JDDI5OARYXDF" hidden="1">'WCEC water reclam'!#REF!</definedName>
    <definedName name="BEx01XJ94SHJ1YQ7ORPW0RQGKI2H" hidden="1">'WCEC water reclam'!#REF!</definedName>
    <definedName name="BEx02Q08R9G839Q4RFGG9026C7PX" hidden="1">'WCEC water reclam'!#REF!</definedName>
    <definedName name="BEx02SEL3Z1QWGAHXDPUA9WLTTPS" hidden="1">'WCEC water reclam'!#REF!</definedName>
    <definedName name="BEx02Y3KJZH5BGDM9QEZ1PVVI114" hidden="1">'WCEC water reclam'!#REF!</definedName>
    <definedName name="BEx0313GRLLASDTVPW5DHTXHE74M" hidden="1">'WCEC water reclam'!#REF!</definedName>
    <definedName name="BEx1F0SOZ3H5XUHXD7O01TCR8T6J" hidden="1">'WCEC water reclam'!#REF!</definedName>
    <definedName name="BEx1F9HL824UCNCVZ2U62J4KZCX8" hidden="1">'WCEC water reclam'!#REF!</definedName>
    <definedName name="BEx1FEVSJKTI1Q1Z874QZVFSJSVA" hidden="1">'WCEC water reclam'!#REF!</definedName>
    <definedName name="BEx1FGDRUHHLI1GBHELT4PK0LY4V" hidden="1">'WCEC water reclam'!#REF!</definedName>
    <definedName name="BEx1FJZ7GKO99IYTP6GGGF7EUL3Z" hidden="1">'WCEC water reclam'!#REF!</definedName>
    <definedName name="BEx1FZV2CM77TBH1R6YYV9P06KA2" hidden="1">'WCEC water reclam'!#REF!</definedName>
    <definedName name="BEx1G59AY8195JTUM6P18VXUFJ3E" hidden="1">'WCEC water reclam'!#REF!</definedName>
    <definedName name="BEx1GUQEWHVOTL5UE4TS6N9I9SVP" hidden="1">'WCEC water reclam'!#REF!</definedName>
    <definedName name="BEx1GVMRHFXUP6XYYY9NR12PV5TF" hidden="1">'WCEC water reclam'!#REF!</definedName>
    <definedName name="BEx1H6KIT7BHUH6MDDWC935V9N47" hidden="1">'WCEC water reclam'!#REF!</definedName>
    <definedName name="BEx1HDGOOJ3SKHYMWUZJ1P0RQZ9N" hidden="1">'WCEC water reclam'!$H$1:$I$1</definedName>
    <definedName name="BEx1HDM5ZXSJG6JQEMSFV52PZ10V" hidden="1">'WCEC water reclam'!#REF!</definedName>
    <definedName name="BEx1HETBBZVN5F43LKOFMC4QB0CR" hidden="1">'WCEC water reclam'!#REF!</definedName>
    <definedName name="BEx1HGWNWPLNXICOTP90TKQVVE4E" hidden="1">'WCEC water reclam'!$H$1:$I$1</definedName>
    <definedName name="BEx1HIPLJZABY0EMUOTZN0EQMDPU" hidden="1">'WCEC water reclam'!#REF!</definedName>
    <definedName name="BEx1HO94JIRX219MPWMB5E5XZ04X" hidden="1">'WCEC water reclam'!#REF!</definedName>
    <definedName name="BEx1HQNF6KHM21E3XLW0NMSSEI9S" hidden="1">'WCEC water reclam'!#REF!</definedName>
    <definedName name="BEx1HSLNWIW4S97ZBYY7I7M5YVH4" hidden="1">'WCEC water reclam'!#REF!</definedName>
    <definedName name="BEx1I4QKTILCKZUSOJCVZN7SNHL5" hidden="1">'WCEC water reclam'!#REF!</definedName>
    <definedName name="BEx1IE0ZP7RIFM9FI24S9I6AAJ14" hidden="1">'WCEC water reclam'!$F$5</definedName>
    <definedName name="BEx1IGQ5B697MNDOE06MVSR0H58E" hidden="1">'WCEC water reclam'!#REF!</definedName>
    <definedName name="BEx1IKRPW8MLB9Y485M1TL2IT9SH" hidden="1">'WCEC water reclam'!$F$5</definedName>
    <definedName name="BEx1J0CSSHDJGBJUHVOEMCF2P4DL" hidden="1">'WCEC water reclam'!#REF!</definedName>
    <definedName name="BEx1J61RRF9LJ3V3R5OY3WJ6VBWR" hidden="1">'WCEC water reclam'!#REF!</definedName>
    <definedName name="BEx1J7E8VCGLPYU82QXVUG5N3ZAI" hidden="1">'WCEC water reclam'!$C$5:$D$19</definedName>
    <definedName name="BEx1JGE2YQWH8S25USOY08XVGO0D" hidden="1">'WCEC water reclam'!#REF!</definedName>
    <definedName name="BEx1JJJC9T1W7HY4V7HP1S1W4JO1" hidden="1">'WCEC water reclam'!#REF!</definedName>
    <definedName name="BEx1JKKZSJ7DI4PTFVI9VVFMB1X2" hidden="1">'WCEC water reclam'!#REF!</definedName>
    <definedName name="BEx1JUBQFRVMASSFK4B3V0AD7YP9" hidden="1">'WCEC water reclam'!#REF!</definedName>
    <definedName name="BEx1JXBM5W4YRWNQ0P95QQS6JWD6" hidden="1">'WCEC water reclam'!#REF!</definedName>
    <definedName name="BEx1KGY9QEHZ9QSARMQUTQKRK4UX" hidden="1">'WCEC water reclam'!#REF!</definedName>
    <definedName name="BEx1KKP1ELIF2UII2FWVGL7M1X7J" hidden="1">'WCEC water reclam'!#REF!</definedName>
    <definedName name="BEx1KUVWMB0QCWA3RBE4CADFVRIS" hidden="1">'WCEC water reclam'!$F$5</definedName>
    <definedName name="BEx1L2OG1SDFK2TPXELJ77YP4NI2" hidden="1">'WCEC water reclam'!#REF!</definedName>
    <definedName name="BEx1L6Q60MWRDJB4L20LK0XPA0Z2" hidden="1">'WCEC water reclam'!#REF!</definedName>
    <definedName name="BEx1LD63FP2Z4BR9TKSHOZW9KKZ5" hidden="1">'WCEC water reclam'!$G$1</definedName>
    <definedName name="BEx1LDMB9RW982DUILM2WPT5VWQ3" hidden="1">'WCEC water reclam'!$H$1:$I$1</definedName>
    <definedName name="BEx1LRPGDQCOEMW8YT80J1XCDCIV" hidden="1">'WCEC water reclam'!#REF!</definedName>
    <definedName name="BEx1LRUSJW4JG54X07QWD9R27WV9" hidden="1">'WCEC water reclam'!#REF!</definedName>
    <definedName name="BEx1M1WBK5T0LP1AK2JYV6W87ID6" hidden="1">'WCEC water reclam'!#REF!</definedName>
    <definedName name="BEx1M51HHDYGIT8PON7U8ICL2S95" hidden="1">'WCEC water reclam'!#REF!</definedName>
    <definedName name="BEx1MTRKKVCHOZ0YGID6HZ49LJTO" hidden="1">'WCEC water reclam'!$C$5:$D$19</definedName>
    <definedName name="BEx1N3CUJ3UX61X38ZAJVPEN4KMC" hidden="1">'WCEC water reclam'!$K$1</definedName>
    <definedName name="BEx1NAEHWVVI40ROTNWROZLJD81M" hidden="1">'WCEC water reclam'!$G$1:$H$1</definedName>
    <definedName name="BEx1NM34KQTO1LDNSAFD1L82UZFG" hidden="1">'WCEC water reclam'!$F$5</definedName>
    <definedName name="BEx1NO6TXZVOGCUWCCRTXRXWW0XL" hidden="1">'WCEC water reclam'!#REF!</definedName>
    <definedName name="BEx1NS8EU5P9FQV3S0WRTXI5L361" hidden="1">'WCEC water reclam'!#REF!</definedName>
    <definedName name="BEx1NUBX5VUYZFKQH69FN6BTLWCR" hidden="1">'WCEC water reclam'!#REF!</definedName>
    <definedName name="BEx1NZ4K1L8UON80Y2A4RASKWGNP" hidden="1">'WCEC water reclam'!$F$5:$G$6</definedName>
    <definedName name="BEx1OLAZ915OGYWP0QP1QQWDLCRX" hidden="1">'WCEC water reclam'!#REF!</definedName>
    <definedName name="BEx1OO5ER042IS6IC4TLDI75JNVH" hidden="1">'WCEC water reclam'!$G$1</definedName>
    <definedName name="BEx1OTE54CBSUT8FWKRALEDCUWN4" hidden="1">'WCEC water reclam'!#REF!</definedName>
    <definedName name="BEx1OVSMPADTX95QUOX34KZQ8EDY" hidden="1">'WCEC water reclam'!#REF!</definedName>
    <definedName name="BEx1OX544IO9FQJI7YYQGZCEHB3O" hidden="1">'WCEC water reclam'!#REF!</definedName>
    <definedName name="BEx1OY6SVEUT2EQ26P7EKEND342G" hidden="1">'WCEC water reclam'!#REF!</definedName>
    <definedName name="BEx1OYN1LPIPI12O9G6F7QAOS9T4" hidden="1">'WCEC water reclam'!#REF!</definedName>
    <definedName name="BEx1P1HHKJA799O3YZXQAX6KFH58" hidden="1">'WCEC water reclam'!#REF!</definedName>
    <definedName name="BEx1P34W467WGPOXPK292QFJIPHJ" hidden="1">'WCEC water reclam'!$H$1:$I$1</definedName>
    <definedName name="BEx1P7S1J4TKGVJ43C2Q2R3M9WRB" hidden="1">'WCEC water reclam'!#REF!</definedName>
    <definedName name="BEx1PA11BLPVZM8RC5BL46WX8YB5" hidden="1">'WCEC water reclam'!#REF!</definedName>
    <definedName name="BEx1PBZ4BEFIPGMQXT9T8S4PZ2IM" hidden="1">'WCEC water reclam'!#REF!</definedName>
    <definedName name="BEx1PLF2CFSXBZPVI6CJ534EIJDN" hidden="1">'WCEC water reclam'!#REF!</definedName>
    <definedName name="BEx1PMWZB2DO6EM9BKLUICZJ65HD" hidden="1">'WCEC water reclam'!#REF!</definedName>
    <definedName name="BEx1PZCOY3MT63U01AGM91LSUDK6" hidden="1">'WCEC water reclam'!#REF!</definedName>
    <definedName name="BEx1QA54J2A4I7IBQR19BTY28ZMR" hidden="1">'WCEC water reclam'!#REF!</definedName>
    <definedName name="BEx1QMQAHG3KQUK59DVM68SWKZIZ" hidden="1">'WCEC water reclam'!#REF!</definedName>
    <definedName name="BEx1QS4I6EOZNLQE54RT7EXOE8YP" hidden="1">'WCEC water reclam'!$F$5:$J$53</definedName>
    <definedName name="BEx1R9YFKJCMSEST8OVCAO5E47FO" hidden="1">'WCEC water reclam'!#REF!</definedName>
    <definedName name="BEx1RBGC06B3T52OIC0EQ1KGVP1I" hidden="1">'WCEC water reclam'!#REF!</definedName>
    <definedName name="BEx1RRC7X4NI1CU4EO5XYE2GVARJ" hidden="1">'WCEC water reclam'!#REF!</definedName>
    <definedName name="BEx1RZA1NCGT832L7EMR7GMF588W" hidden="1">'WCEC water reclam'!#REF!</definedName>
    <definedName name="BEx1S0XGIPUSZQUCSGWSK10GKW7Y" hidden="1">'WCEC water reclam'!#REF!</definedName>
    <definedName name="BEx1S5VFNKIXHTTCWSV60UC50EZ8" hidden="1">'WCEC water reclam'!#REF!</definedName>
    <definedName name="BEx1SK3U02H0RGKEYXW7ZMCEOF3V" hidden="1">'WCEC water reclam'!$E$1:$F$1</definedName>
    <definedName name="BEx1SSNEZINBJT29QVS62VS1THT4" hidden="1">'WCEC water reclam'!#REF!</definedName>
    <definedName name="BEx1SVNCHNANBJIDIQVB8AFK4HAN" hidden="1">'WCEC water reclam'!#REF!</definedName>
    <definedName name="BEx1TJ0WLS9O7KNSGIPWTYHDYI1D" hidden="1">'WCEC water reclam'!$C$5:$D$19</definedName>
    <definedName name="BEx1U15M7LVVFZENH830B2BGWC04" hidden="1">'WCEC water reclam'!#REF!</definedName>
    <definedName name="BEx1U7WFO8OZKB1EBF4H386JW91L" hidden="1">'WCEC water reclam'!#REF!</definedName>
    <definedName name="BEx1U87938YR9N6HYI24KVBKLOS3" hidden="1">'WCEC water reclam'!$G$1</definedName>
    <definedName name="BEx1UESH4KDWHYESQU2IE55RS3LI" hidden="1">'WCEC water reclam'!#REF!</definedName>
    <definedName name="BEx1UI8N9KTCPSOJ7RDW0T8UEBNP" hidden="1">'WCEC water reclam'!#REF!</definedName>
    <definedName name="BEx1UML0HHJFHA5TBOYQ24I3RV1W" hidden="1">'WCEC water reclam'!#REF!</definedName>
    <definedName name="BEx1UUDIQPZ23XQ79GUL0RAWRSCK" hidden="1">'WCEC water reclam'!#REF!</definedName>
    <definedName name="BEx1V67SEV778NVW68J8W5SND1J7" hidden="1">'WCEC water reclam'!#REF!</definedName>
    <definedName name="BEx1VIY9SQLRESD11CC4PHYT0XSG" hidden="1">'WCEC water reclam'!$H$1:$I$1</definedName>
    <definedName name="BEx1WC67EH10SC38QWX3WEA5KH3A" hidden="1">'WCEC water reclam'!#REF!</definedName>
    <definedName name="BEx1WGYTKZZIPM1577W5FEYKFH3V" hidden="1">'WCEC water reclam'!$F$5:$J$118</definedName>
    <definedName name="BEx1WHPURIV3D3PTJJ359H1OP7ZV" hidden="1">'WCEC water reclam'!#REF!</definedName>
    <definedName name="BEx1WLGP2O2VDVRJRFGH2I62VAI5" hidden="1">'WCEC water reclam'!#REF!</definedName>
    <definedName name="BEx1WLWY2CR1WRD694JJSWSDFAIR" hidden="1">'WCEC water reclam'!#REF!</definedName>
    <definedName name="BEx1WMD1LWPWRIK6GGAJRJAHJM8I" hidden="1">'WCEC water reclam'!#REF!</definedName>
    <definedName name="BEx1WR0D41MR174LBF3P9E3K0J51" hidden="1">'WCEC water reclam'!#REF!</definedName>
    <definedName name="BEx1WUB1FAS5PHU33TJ60SUHR618" hidden="1">'WCEC water reclam'!#REF!</definedName>
    <definedName name="BEx1WX04G0INSPPG9NTNR3DYR6PZ" hidden="1">'WCEC water reclam'!#REF!</definedName>
    <definedName name="BEx1X3LHU9DPG01VWX2IF65TRATF" hidden="1">'WCEC water reclam'!#REF!</definedName>
    <definedName name="BEx1XK8AAMO0AH0Z1OUKW30CA7EQ" hidden="1">'WCEC water reclam'!$H$1:$I$1</definedName>
    <definedName name="BEx1XL4MZ7C80495GHQRWOBS16PQ" hidden="1">'WCEC water reclam'!#REF!</definedName>
    <definedName name="BEx1Y2IGS2K95E1M51PEF9KJZ0KB" hidden="1">'WCEC water reclam'!$F$5</definedName>
    <definedName name="BEx1Y3PKK83X2FN9SAALFHOWKMRQ" hidden="1">'WCEC water reclam'!#REF!</definedName>
    <definedName name="BEx1YL3DJ7Y4AZ01ERCOGW0FJ26T" hidden="1">'WCEC water reclam'!$C$5:$D$19</definedName>
    <definedName name="BEx1Z2RYHSVD1H37817SN93VMURZ" hidden="1">'WCEC water reclam'!#REF!</definedName>
    <definedName name="BEx3AMAKWI6458B67VKZO56MCNJW" hidden="1">'WCEC water reclam'!$H$1:$I$1</definedName>
    <definedName name="BEx3AOOVM42G82TNF53W0EKXLUSI" hidden="1">'WCEC water reclam'!#REF!</definedName>
    <definedName name="BEx3AZH9W4SUFCAHNDOQ728R9V4L" hidden="1">'WCEC water reclam'!#REF!</definedName>
    <definedName name="BEx3BNR9ES4KY7Q1DK83KC5NDGL8" hidden="1">'WCEC water reclam'!$E$1:$F$1</definedName>
    <definedName name="BEx3BQR5VZXNQ4H949ORM8ESU3B3" hidden="1">'WCEC water reclam'!$C$5:$D$9</definedName>
    <definedName name="BEx3BTLL3ASJN134DLEQTQM70VZM" hidden="1">'WCEC water reclam'!#REF!</definedName>
    <definedName name="BEx3BW5CTV0DJU5AQS3ZQFK2VLF3" hidden="1">'WCEC water reclam'!#REF!</definedName>
    <definedName name="BEx3BYP0FG369M7G3JEFLMMXAKTS" hidden="1">'WCEC water reclam'!#REF!</definedName>
    <definedName name="BEx3C2QR0WUD19QSVO8EMIPNQJKH" hidden="1">'WCEC water reclam'!#REF!</definedName>
    <definedName name="BEx3CCS3VNR1KW2R7DKSQFZ17QW0" hidden="1">'WCEC water reclam'!#REF!</definedName>
    <definedName name="BEx3CKFCCPZZ6ROLAT5C1DZNIC1U" hidden="1">'WCEC water reclam'!$H$1:$I$1</definedName>
    <definedName name="BEx3CO0SVO4WLH0DO43DCHYDTH1P" hidden="1">'WCEC water reclam'!$F$5</definedName>
    <definedName name="BEx3D9G6QTSPF9UYI4X0XY0VE896" hidden="1">'WCEC water reclam'!#REF!</definedName>
    <definedName name="BEx3DCQU9PBRXIMLO62KS5RLH447" hidden="1">'WCEC water reclam'!#REF!</definedName>
    <definedName name="BEx3EF99FD6QNNCNOKDEE67JHTUJ" hidden="1">'WCEC water reclam'!#REF!</definedName>
    <definedName name="BEx3EHCSERZ2O2OAG8Y95UPG2IY9" hidden="1">'WCEC water reclam'!#REF!</definedName>
    <definedName name="BEx3EJR3TCJDYS7ZXNDS5N9KTGIK" hidden="1">'WCEC water reclam'!#REF!</definedName>
    <definedName name="BEx3ELJTTBS6P05CNISMGOJOA60V" hidden="1">'WCEC water reclam'!#REF!</definedName>
    <definedName name="BEx3EQSLJBDDJRHNX19PBFCKNY2I" hidden="1">'WCEC water reclam'!#REF!</definedName>
    <definedName name="BEx3EUUAX947Q5N6MY6W0KSNY78Y" hidden="1">'WCEC water reclam'!#REF!</definedName>
    <definedName name="BEx3FHMD1P5XBCH23ZKIFO6ZTCNB" hidden="1">'WCEC water reclam'!#REF!</definedName>
    <definedName name="BEx3FI2G3YYIACQHXNXEA15M8ZK5" hidden="1">'WCEC water reclam'!#REF!</definedName>
    <definedName name="BEx3FJ9MHSLDK8W91GO85FX1GX57" hidden="1">'WCEC water reclam'!#REF!</definedName>
    <definedName name="BEx3FR251HFU7A33PU01SJUENL2B" hidden="1">'WCEC water reclam'!$K$1</definedName>
    <definedName name="BEx3FX7EJL47JSLSWP3EOC265WAE" hidden="1">'WCEC water reclam'!$C$5:$D$19</definedName>
    <definedName name="BEx3G201R8NLJ6FIHO2QS0SW9QVV" hidden="1">'WCEC water reclam'!$H$1:$I$1</definedName>
    <definedName name="BEx3G2LL2II66XY5YCDPG4JE13A3" hidden="1">'WCEC water reclam'!#REF!</definedName>
    <definedName name="BEx3G2WA0DTYY9D8AGHHOBTPE2B2" hidden="1">'WCEC water reclam'!#REF!</definedName>
    <definedName name="BEx3GCXR6IAS0B6WJ03GJVH7CO52" hidden="1">'WCEC water reclam'!$F$5</definedName>
    <definedName name="BEx3GEVV18SEQDI1JGY7EN6D1GT1" hidden="1">'WCEC water reclam'!#REF!</definedName>
    <definedName name="BEx3GKFH64MKQX61S7DYTZ15JCPY" hidden="1">'WCEC water reclam'!$G$1</definedName>
    <definedName name="BEx3GMJ1Y6UU02DLRL0QXCEKDA6C" hidden="1">'WCEC water reclam'!$C$5:$D$19</definedName>
    <definedName name="BEx3GN4LY0135CBDIN1TU2UEODGF" hidden="1">'WCEC water reclam'!#REF!</definedName>
    <definedName name="BEx3GPDH2AH4QKT4OOSN563XUHBD" hidden="1">'WCEC water reclam'!#REF!</definedName>
    <definedName name="BEx3H5UX2GZFZZT657YR76RHW5I6" hidden="1">'WCEC water reclam'!$C$5:$D$19</definedName>
    <definedName name="BEx3HMSEFOP6DBM4R97XA6B7NFG6" hidden="1">'WCEC water reclam'!#REF!</definedName>
    <definedName name="BEx3HWJ5SQSD2CVCQNR183X44FR8" hidden="1">'WCEC water reclam'!$H$1:$I$1</definedName>
    <definedName name="BEx3I09YVXO0G4X7KGSA4WGORM35" hidden="1">'WCEC water reclam'!#REF!</definedName>
    <definedName name="BEx3ICF1GY8HQEBIU9S43PDJ90BX" hidden="1">'WCEC water reclam'!#REF!</definedName>
    <definedName name="BEx3IYAH2DEBFWO8F94H4MXE3RLY" hidden="1">'WCEC water reclam'!$C$5:$D$19</definedName>
    <definedName name="BEx3IZXXSYEW50379N2EAFWO8DZV" hidden="1">'WCEC water reclam'!#REF!</definedName>
    <definedName name="BEx3J1VZVGTKT4ATPO9O5JCSFTTR" hidden="1">'WCEC water reclam'!#REF!</definedName>
    <definedName name="BEx3JC2TY7JNAAC3L7QHVPQXLGQ8" hidden="1">'WCEC water reclam'!#REF!</definedName>
    <definedName name="BEx3JX23SYDIGOGM4Y0CQFBW8ZBV" hidden="1">'WCEC water reclam'!#REF!</definedName>
    <definedName name="BEx3JXCXCVBZJGV5VEG9MJEI01AL" hidden="1">'WCEC water reclam'!#REF!</definedName>
    <definedName name="BEx3JYK2N7X59TPJSKYZ77ENY8SS" hidden="1">'WCEC water reclam'!#REF!</definedName>
    <definedName name="BEx3K4EII7GU1CG0BN7UL15M6J8Z" hidden="1">'WCEC water reclam'!#REF!</definedName>
    <definedName name="BEx3K4ZXQUQ2KYZF74B84SO48XMW" hidden="1">'WCEC water reclam'!#REF!</definedName>
    <definedName name="BEx3KEFXUCVNVPH7KSEGAZYX13B5" hidden="1">'WCEC water reclam'!#REF!</definedName>
    <definedName name="BEx3KFXUAF6YXAA47B7Q6X9B3VGB" hidden="1">'WCEC water reclam'!#REF!</definedName>
    <definedName name="BEx3KIXQYOGMPK4WJJAVBRX4NR28" hidden="1">'WCEC water reclam'!#REF!</definedName>
    <definedName name="BEx3KJOMVOSFZVJUL3GKCNP6DQDS" hidden="1">'WCEC water reclam'!#REF!</definedName>
    <definedName name="BEx3KP2VRBMORK0QEAZUYCXL3DHJ" hidden="1">'WCEC water reclam'!#REF!</definedName>
    <definedName name="BEx3L4IN3LI4C26SITKTGAH27CDU" hidden="1">'WCEC water reclam'!$F$5</definedName>
    <definedName name="BEx3L4YQ0J7ZU0M5QM6YIPCEYC9K" hidden="1">'WCEC water reclam'!#REF!</definedName>
    <definedName name="BEx3L60DJOR7NQN42G7YSAODP1EX" hidden="1">'WCEC water reclam'!#REF!</definedName>
    <definedName name="BEx3L7D0PI38HWZ7VADU16C9E33D" hidden="1">'WCEC water reclam'!#REF!</definedName>
    <definedName name="BEx3LM1PR4Y7KINKMTMKR984GX8Q" hidden="1">'WCEC water reclam'!#REF!</definedName>
    <definedName name="BEx3LPCEZ1C0XEKNCM3YT09JWCUO" hidden="1">'WCEC water reclam'!#REF!</definedName>
    <definedName name="BEx3M1MR1K1NQD03H74BFWOK4MWQ" hidden="1">'WCEC water reclam'!$F$5</definedName>
    <definedName name="BEx3M4H77MYUKOOD31H9F80NMVK8" hidden="1">'WCEC water reclam'!$H$1:$I$1</definedName>
    <definedName name="BEx3M9VFX329PZWYC4DMZ6P3W9R2" hidden="1">'WCEC water reclam'!#REF!</definedName>
    <definedName name="BEx3MCQ0VEBV0CZXDS505L38EQ8N" hidden="1">'WCEC water reclam'!#REF!</definedName>
    <definedName name="BEx3MEYV5LQY0BAL7V3CFAFVOM3T" hidden="1">'WCEC water reclam'!#REF!</definedName>
    <definedName name="BEx3ML44EJ5QLVJMAFPN6J1V4GPU" hidden="1">'WCEC water reclam'!#REF!</definedName>
    <definedName name="BEx3MREOFWJQEYMCMBL7ZE06NBN6" hidden="1">'WCEC water reclam'!$G$1</definedName>
    <definedName name="BEx3NKXF7GYXHBK75UI6MDRUSU0J" hidden="1">'WCEC water reclam'!$C$5:$D$19</definedName>
    <definedName name="BEx3NLIZ7PHF2XE59ECZ3MD04ZG1" hidden="1">'WCEC water reclam'!#REF!</definedName>
    <definedName name="BEx3NMQ4BVC94728AUM7CCX7UHTU" hidden="1">'WCEC water reclam'!$F$5</definedName>
    <definedName name="BEx3NR2I4OUFP3Z2QZEDU2PIFIDI" hidden="1">'WCEC water reclam'!#REF!</definedName>
    <definedName name="BEx3O19B8FTTAPVT5DZXQGQXWFR8" hidden="1">'WCEC water reclam'!$F$5</definedName>
    <definedName name="BEx3O85IKWARA6NCJOLRBRJFMEWW" localSheetId="28" hidden="1">'WCEC water reclam'!#REF!</definedName>
    <definedName name="BEx3O85IKWARA6NCJOLRBRJFMEWW" localSheetId="25" hidden="1">'WCEC water reclam'!#REF!</definedName>
    <definedName name="BEx3O85IKWARA6NCJOLRBRJFMEWW" localSheetId="24" hidden="1">'WCEC water reclam'!#REF!</definedName>
    <definedName name="BEx3O85IKWARA6NCJOLRBRJFMEWW" localSheetId="29" hidden="1">'WCEC water reclam'!#REF!</definedName>
    <definedName name="BEx3O85IKWARA6NCJOLRBRJFMEWW" localSheetId="27" hidden="1">'[18]WCEC water reclam'!#REF!</definedName>
    <definedName name="BEx3O85IKWARA6NCJOLRBRJFMEWW" localSheetId="20" hidden="1">'WCEC water reclam'!#REF!</definedName>
    <definedName name="BEx3O85IKWARA6NCJOLRBRJFMEWW" localSheetId="0" hidden="1">'WCEC water reclam'!#REF!</definedName>
    <definedName name="BEx3O85IKWARA6NCJOLRBRJFMEWW" localSheetId="7" hidden="1">'WCEC water reclam'!#REF!</definedName>
    <definedName name="BEx3O85IKWARA6NCJOLRBRJFMEWW" localSheetId="11" hidden="1">'WCEC water reclam'!#REF!</definedName>
    <definedName name="BEx3O85IKWARA6NCJOLRBRJFMEWW" localSheetId="12" hidden="1">'WCEC water reclam'!#REF!</definedName>
    <definedName name="BEx3O85IKWARA6NCJOLRBRJFMEWW" localSheetId="22" hidden="1">'WCEC water reclam'!#REF!</definedName>
    <definedName name="BEx3O85IKWARA6NCJOLRBRJFMEWW" localSheetId="21" hidden="1">'WCEC water reclam'!#REF!</definedName>
    <definedName name="BEx3O85IKWARA6NCJOLRBRJFMEWW" hidden="1">'WCEC water reclam'!#REF!</definedName>
    <definedName name="BEx3OJZSCGFRW7SVGBFI0X9DNVMM" hidden="1">'WCEC water reclam'!$H$1:$I$1</definedName>
    <definedName name="BEx3ORSBUXAF21MKEY90YJV9AY9A" hidden="1">'WCEC water reclam'!$G$1:$H$1</definedName>
    <definedName name="BEx3OV8BH6PYNZT7C246LOAU9SVX" hidden="1">'WCEC water reclam'!#REF!</definedName>
    <definedName name="BEx3OXRYJZUEY6E72UJU0PHLMYAR" hidden="1">'WCEC water reclam'!#REF!</definedName>
    <definedName name="BEx3P59TTRSGQY888P5C1O7M2PQT" hidden="1">'WCEC water reclam'!#REF!</definedName>
    <definedName name="BEx3PDNRRNKD5GOUBUQFXAHIXLD9" hidden="1">'WCEC water reclam'!#REF!</definedName>
    <definedName name="BEx3PDT8GNPWLLN02IH1XPV90XYK" hidden="1">'WCEC water reclam'!#REF!</definedName>
    <definedName name="BEx3PKEMDW8KZEP11IL927C5O7I2" hidden="1">'WCEC water reclam'!$F$5</definedName>
    <definedName name="BEx3PKJZ1Z7L9S6KV8KXVS6B2FX4" hidden="1">'WCEC water reclam'!#REF!</definedName>
    <definedName name="BEx3PMNG53Z5HY138H99QOMTX8W3" hidden="1">'WCEC water reclam'!#REF!</definedName>
    <definedName name="BEx3PP1RRSFZ8UC0JC9R91W6LNKW" hidden="1">'WCEC water reclam'!#REF!</definedName>
    <definedName name="BEx3PVXYZC8WB9ZJE7OCKUXZ46EA" hidden="1">'WCEC water reclam'!$H$1:$I$1</definedName>
    <definedName name="BEx3Q0VWPU5EQECK7MQ47TYJ3SWW" hidden="1">'WCEC water reclam'!$F$5</definedName>
    <definedName name="BEx3Q7BZ9PUXK2RLIOFSIS9AHU1B" hidden="1">'WCEC water reclam'!#REF!</definedName>
    <definedName name="BEx3Q8J42S9VU6EAN2Y28MR6DF88" hidden="1">'WCEC water reclam'!#REF!</definedName>
    <definedName name="BEx3QEDFOYFY5NBTININ5W4RLD4Q" hidden="1">'WCEC water reclam'!#REF!</definedName>
    <definedName name="BEx3QIKJ3U962US1Q564NZDLU8LD" hidden="1">'WCEC water reclam'!#REF!</definedName>
    <definedName name="BEx3QR9D45DHW50VQ7Y3Q1AXPOB9" hidden="1">'WCEC water reclam'!#REF!</definedName>
    <definedName name="BEx3QSWT2S5KWG6U2V9711IYDQBM" hidden="1">'WCEC water reclam'!$K$1</definedName>
    <definedName name="BEx3QVGG7Q2X4HZHJAM35A8T3VR7" hidden="1">'WCEC water reclam'!#REF!</definedName>
    <definedName name="BEx3R0JUB9YN8PHPPQTAMIT1IHWK" hidden="1">'WCEC water reclam'!#REF!</definedName>
    <definedName name="BEx3R81NFRO7M81VHVKOBFT0QBIL" hidden="1">'WCEC water reclam'!#REF!</definedName>
    <definedName name="BEx3RHC2ZD5UFS6QD4OPFCNNMWH1" hidden="1">'WCEC water reclam'!$C$5:$D$19</definedName>
    <definedName name="BEx3RQ10QIWBAPHALAA91BUUCM2X" hidden="1">'WCEC water reclam'!$H$1:$I$1</definedName>
    <definedName name="BEx3RV4E1WT43SZBUN09RTB8EK1O" hidden="1">'WCEC water reclam'!#REF!</definedName>
    <definedName name="BEx3RXYU0QLFXSFTM5EB20GD03W5" hidden="1">'WCEC water reclam'!#REF!</definedName>
    <definedName name="BEx3RYKLC3QQO3XTUN7BEW2AQL98" hidden="1">'WCEC water reclam'!#REF!</definedName>
    <definedName name="BEx3SICJ45BYT6FHBER86PJT25FC" hidden="1">'WCEC water reclam'!#REF!</definedName>
    <definedName name="BEx3SMUCMJVGQ2H4EHQI5ZFHEF0P" hidden="1">'WCEC water reclam'!#REF!</definedName>
    <definedName name="BEx3SN56F03CPDRDA7LZ763V0N4I" hidden="1">'WCEC water reclam'!#REF!</definedName>
    <definedName name="BEx3SPE6N1ORXPRCDL3JPZD73Z9F" hidden="1">'WCEC water reclam'!#REF!</definedName>
    <definedName name="BEx3T29ZTULQE0OMSMWUMZDU9ZZ0" hidden="1">'WCEC water reclam'!#REF!</definedName>
    <definedName name="BEx3T6MJ1QDJ929WMUDVZ0O3UW0Y" hidden="1">'WCEC water reclam'!$K$1</definedName>
    <definedName name="BEx3TPCSI16OAB2L9M9IULQMQ9J9" hidden="1">'WCEC water reclam'!#REF!</definedName>
    <definedName name="BEx3U64YUOZ419BAJS2W78UMATAW" hidden="1">'WCEC water reclam'!#REF!</definedName>
    <definedName name="BEx3U94WCEA5DKMWBEX1GU0LKYG2" hidden="1">'WCEC water reclam'!#REF!</definedName>
    <definedName name="BEx3U9VZ8SQVYS6ZA038J7AP7ZGW" hidden="1">'WCEC water reclam'!#REF!</definedName>
    <definedName name="BEx3UIQ5WRJBGNTFCCLOR4N7B1OQ" hidden="1">'WCEC water reclam'!$H$1:$I$1</definedName>
    <definedName name="BEx3UJMIX2NUSSWGMSI25A5DM4CH" hidden="1">'WCEC water reclam'!#REF!</definedName>
    <definedName name="BEx3UKOCOQG7S1YQ436S997K1KWV" hidden="1">'WCEC water reclam'!#REF!</definedName>
    <definedName name="BEx3UYM19VIXLA0EU7LB9NHA77PB" hidden="1">'WCEC water reclam'!#REF!</definedName>
    <definedName name="BEx3VML7CG70HPISMVYIUEN3711Q" hidden="1">'WCEC water reclam'!$H$1:$I$1</definedName>
    <definedName name="BEx56ZID5H04P9AIYLP1OASFGV56" hidden="1">'WCEC water reclam'!#REF!</definedName>
    <definedName name="BEx587EYSS57E3PI8DT973HLJM9E" hidden="1">'WCEC water reclam'!#REF!</definedName>
    <definedName name="BEx587KFQ3VKCOCY1SA5F24PQGUI" hidden="1">'WCEC water reclam'!#REF!</definedName>
    <definedName name="BEx58O780PQ05NF0Z1SKKRB3N099" hidden="1">'WCEC water reclam'!#REF!</definedName>
    <definedName name="BEx58XHO7ZULLF2EUD7YIS0MGQJ5" hidden="1">'WCEC water reclam'!$C$5:$D$19</definedName>
    <definedName name="BEx58ZW0HAIGIPEX9CVA1PQQTR6X" hidden="1">'WCEC water reclam'!#REF!</definedName>
    <definedName name="BEx59BA1KH3RG6K1LHL7YS2VB79N" hidden="1">'WCEC water reclam'!#REF!</definedName>
    <definedName name="BEx59E9WABJP2TN71QAIKK79HPK9" hidden="1">'WCEC water reclam'!#REF!</definedName>
    <definedName name="BEx59P7MAPNU129ZTC5H3EH892G1" hidden="1">'WCEC water reclam'!$F$5</definedName>
    <definedName name="BEx5A11WZRQSIE089QE119AOX9ZG" hidden="1">'WCEC water reclam'!#REF!</definedName>
    <definedName name="BEx5A7CIGCOTHJKHGUBDZG91JGPZ" hidden="1">'WCEC water reclam'!#REF!</definedName>
    <definedName name="BEx5A8UFLT2SWVSG5COFA9B8P376" hidden="1">'WCEC water reclam'!#REF!</definedName>
    <definedName name="BEx5AFFTN3IXIBHDKM0FYC4OFL1S" hidden="1">'WCEC water reclam'!$G$1</definedName>
    <definedName name="BEx5AOFIO8KVRHIZ1RII337AA8ML" hidden="1">'WCEC water reclam'!#REF!</definedName>
    <definedName name="BEx5APRZ66L5BWHFE8E4YYNEDTI4" hidden="1">'WCEC water reclam'!$G$1</definedName>
    <definedName name="BEx5AUVDSQ35VO4BD9AKKGBM5S7D" hidden="1">'WCEC water reclam'!#REF!</definedName>
    <definedName name="BEx5B4RHHX0J1BF2FZKEA0SPP29O" hidden="1">'WCEC water reclam'!#REF!</definedName>
    <definedName name="BEx5B5YMSWP0OVI5CIQRP5V18D0C" hidden="1">'WCEC water reclam'!#REF!</definedName>
    <definedName name="BEx5B825RW35M5H0UB2IZGGRS4ER" hidden="1">'WCEC water reclam'!$F$5</definedName>
    <definedName name="BEx5BAWPMY0TL684WDXX6KKJLRCN" hidden="1">'WCEC water reclam'!#REF!</definedName>
    <definedName name="BEx5BBI61U4Y65GD0ARMTALPP7SJ" hidden="1">'WCEC water reclam'!#REF!</definedName>
    <definedName name="BEx5BDR56MEV4IHY6CIH2SVNG1UB" hidden="1">'WCEC water reclam'!#REF!</definedName>
    <definedName name="BEx5BESZC5H329SKHGJOHZFILYJJ" hidden="1">'WCEC water reclam'!#REF!</definedName>
    <definedName name="BEx5BHSQ42B50IU1TEQFUXFX9XQD" hidden="1">'WCEC water reclam'!$C$5:$D$19</definedName>
    <definedName name="BEx5BKSM4UN4C1DM3EYKM79MRC5K" hidden="1">'WCEC water reclam'!#REF!</definedName>
    <definedName name="BEx5BNN8NPH9KVOBARB9CDD9WLB6" hidden="1">'WCEC water reclam'!#REF!</definedName>
    <definedName name="BEx5BYFMZ80TDDN2EZO8CF39AIAC" hidden="1">'WCEC water reclam'!$F$5</definedName>
    <definedName name="BEx5C2BWFW6SHZBFDEISKGXHZCQW" hidden="1">'WCEC water reclam'!#REF!</definedName>
    <definedName name="BEx5C49ZFH8TO9ZU55729C3F7XG7" hidden="1">'WCEC water reclam'!#REF!</definedName>
    <definedName name="BEx5C8GZQK13G60ZM70P63I5OS0L" hidden="1">'WCEC water reclam'!#REF!</definedName>
    <definedName name="BEx5CAPTVN2NBT3UOMA1UFAL1C2R" hidden="1">'WCEC water reclam'!#REF!</definedName>
    <definedName name="BEx5CEM3SYF9XP0ZZVE0GEPCLV3F" hidden="1">'WCEC water reclam'!#REF!</definedName>
    <definedName name="BEx5CFYQ0F1Z6P8SCVJ0I3UPVFE4" hidden="1">'WCEC water reclam'!$C$5:$D$19</definedName>
    <definedName name="BEx5CINUDCSDCAJSNNV7XVNU8Q79" hidden="1">'WCEC water reclam'!#REF!</definedName>
    <definedName name="BEx5CNLUIOYU8EODGA03Z3547I9T" hidden="1">'WCEC water reclam'!$G$1:$H$1</definedName>
    <definedName name="BEx5CPEKNSJORIPFQC2E1LTRYY8L" hidden="1">'WCEC water reclam'!#REF!</definedName>
    <definedName name="BEx5CQ5LCE82CJ1E3XQ4JBMAA37C" hidden="1">'WCEC water reclam'!#REF!</definedName>
    <definedName name="BEx5CSUOL05D8PAM2TRDA9VRJT1O" hidden="1">'WCEC water reclam'!#REF!</definedName>
    <definedName name="BEx5CUNFOO4YDFJ22HCMI2QKIGKM" hidden="1">'WCEC water reclam'!#REF!</definedName>
    <definedName name="BEx5D8L47OF0WHBPFWXGZINZWUBZ" hidden="1">'WCEC water reclam'!#REF!</definedName>
    <definedName name="BEx5DAJAHQ2SKUPCKSCR3PYML67L" hidden="1">'WCEC water reclam'!#REF!</definedName>
    <definedName name="BEx5DC18JM1KJCV44PF18E0LNRKA" hidden="1">'WCEC water reclam'!#REF!</definedName>
    <definedName name="BEx5DJIZBTNS011R9IIG2OQ2L6ZX" hidden="1">'WCEC water reclam'!$H$1:$I$1</definedName>
    <definedName name="BEx5E123OLO9WQUOIRIDJ967KAGK" hidden="1">'WCEC water reclam'!$F$5</definedName>
    <definedName name="BEx5E2UU5NES6W779W2OZTZOB4O7" hidden="1">'WCEC water reclam'!#REF!</definedName>
    <definedName name="BEx5E4CSE5G83J5K32WENF7BXL82" hidden="1">'WCEC water reclam'!#REF!</definedName>
    <definedName name="BEx5ELQL9B0VR6UT18KP11DHOTFX" hidden="1">'WCEC water reclam'!#REF!</definedName>
    <definedName name="BEx5ER4TJTFPN7IB1MNEB1ZFR5M6" hidden="1">'WCEC water reclam'!$H$1:$I$1</definedName>
    <definedName name="BEx5F6V72QTCK7O39Y59R0EVM6CW" hidden="1">'WCEC water reclam'!#REF!</definedName>
    <definedName name="BEx5FGLQVACD5F5YZG4DGSCHCGO2" hidden="1">'WCEC water reclam'!$H$1:$I$1</definedName>
    <definedName name="BEx5FLJWHLW3BTZILDPN5NMA449V" hidden="1">'WCEC water reclam'!#REF!</definedName>
    <definedName name="BEx5FNI2O10YN2SI1NO4X5GP3GTF" hidden="1">'WCEC water reclam'!#REF!</definedName>
    <definedName name="BEx5FO8YRFSZCG3L608EHIHIHFY4" hidden="1">'WCEC water reclam'!#REF!</definedName>
    <definedName name="BEx5FQNA6V4CNYSH013K45RI4BCV" hidden="1">'WCEC water reclam'!#REF!</definedName>
    <definedName name="BEx5FVQPPEU32CPNV9RRQ9MNLLVE" hidden="1">'WCEC water reclam'!$H$1:$I$1</definedName>
    <definedName name="BEx5G08KGMG5X2AQKDGPFYG5GH94" hidden="1">'WCEC water reclam'!#REF!</definedName>
    <definedName name="BEx5G1A8TFN4C4QII35U9DKYNIS8" hidden="1">'WCEC water reclam'!$C$5:$D$19</definedName>
    <definedName name="BEx5G1L0QO91KEPDMV1D8OT4BT73" hidden="1">'WCEC water reclam'!#REF!</definedName>
    <definedName name="BEx5G86DZL1VYUX6KWODAP3WFAWP" hidden="1">'WCEC water reclam'!$E$1:$F$1</definedName>
    <definedName name="BEx5G8BV2GIOCM3C7IUFK8L04A6M" hidden="1">'WCEC water reclam'!#REF!</definedName>
    <definedName name="BEx5GID9MVBUPFFT9M8K8B5MO9NV" hidden="1">'WCEC water reclam'!$F$5:$G$6</definedName>
    <definedName name="BEx5GN0EWA9SCQDPQ7NTUQH82QVK" hidden="1">'WCEC water reclam'!#REF!</definedName>
    <definedName name="BEx5GNBCU4WZ74I0UXFL9ZG2XSGJ" hidden="1">'WCEC water reclam'!#REF!</definedName>
    <definedName name="BEx5GUCTYC7QCWGWU5BTO7Y7HDZX" hidden="1">'WCEC water reclam'!#REF!</definedName>
    <definedName name="BEx5GYUPJULJQ624TEESYFG1NFOH" hidden="1">'WCEC water reclam'!#REF!</definedName>
    <definedName name="BEx5H0NEE0AIN5E2UHJ9J9ISU9N1" hidden="1">'WCEC water reclam'!#REF!</definedName>
    <definedName name="BEx5H1UJSEUQM2K8QHQXO5THVHSO" hidden="1">'WCEC water reclam'!#REF!</definedName>
    <definedName name="BEx5HAOT9XWUF7XIFRZZS8B9F5TZ" hidden="1">'WCEC water reclam'!$K$1</definedName>
    <definedName name="BEx5HE4XRF9BUY04MENWY9CHHN5H" hidden="1">'WCEC water reclam'!#REF!</definedName>
    <definedName name="BEx5HFHMABAT0H9KKS754X4T304E" hidden="1">'WCEC water reclam'!#REF!</definedName>
    <definedName name="BEx5HGDZ7MX1S3KNXLRL9WU565V4" hidden="1">'WCEC water reclam'!#REF!</definedName>
    <definedName name="BEx5HJZ9FAVNZSSBTAYRPZDYM9NU" hidden="1">'WCEC water reclam'!#REF!</definedName>
    <definedName name="BEx5HZ9JMKHNLFWLVUB1WP5B39BL" hidden="1">'WCEC water reclam'!#REF!</definedName>
    <definedName name="BEx5I244LQHZTF3XI66J8705R9XX" hidden="1">'WCEC water reclam'!$C$5:$D$19</definedName>
    <definedName name="BEx5I8PBP4LIXDGID5BP0THLO0AQ" hidden="1">'WCEC water reclam'!$C$5:$D$9</definedName>
    <definedName name="BEx5I8USVUB3JP4S9OXGMZVMOQXR" hidden="1">'WCEC water reclam'!$G$1</definedName>
    <definedName name="BEx5I9GDQSYIAL65UQNDMNFQCS9Y" hidden="1">'WCEC water reclam'!#REF!</definedName>
    <definedName name="BEx5IBUPG9AWNW5PK7JGRGEJ4OLM" hidden="1">'WCEC water reclam'!$H$1:$I$1</definedName>
    <definedName name="BEx5IC06RVN8BSAEPREVKHKLCJ2L" hidden="1">'WCEC water reclam'!#REF!</definedName>
    <definedName name="BEx5J0FFP1KS4NGY20AEJI8VREEA" hidden="1">'WCEC water reclam'!#REF!</definedName>
    <definedName name="BEx5JF3ZXLDIS8VNKDCY7ZI7H1CI" hidden="1">'WCEC water reclam'!#REF!</definedName>
    <definedName name="BEx5JHCZJ8G6OOOW6EF3GABXKH6F" hidden="1">'WCEC water reclam'!#REF!</definedName>
    <definedName name="BEx5JJB6W446THXQCRUKD3I7RKLP" hidden="1">'WCEC water reclam'!#REF!</definedName>
    <definedName name="BEx5JJWTMI37U3RDEJOYLO93RJ6Z" hidden="1">'WCEC water reclam'!#REF!</definedName>
    <definedName name="BEx5JNCT8Z7XSSPD5EMNAJELCU2V" hidden="1">'WCEC water reclam'!$C$5:$D$19</definedName>
    <definedName name="BEx5JQCNT9Y4RM306CHC8IPY3HBZ" hidden="1">'WCEC water reclam'!$F$5</definedName>
    <definedName name="BEx5K08PYKE6JOKBYIB006TX619P" hidden="1">'WCEC water reclam'!#REF!</definedName>
    <definedName name="BEx5K51DSERT1TR7B4A29R41W4NX" hidden="1">'WCEC water reclam'!#REF!</definedName>
    <definedName name="BEx5K934AVZON26XBV721V59GSB5" hidden="1">'WCEC water reclam'!#REF!</definedName>
    <definedName name="BEx5KYER580I4T7WTLMUN7NLNP5K" hidden="1">'WCEC water reclam'!#REF!</definedName>
    <definedName name="BEx5LHLB3M6K4ZKY2F42QBZT30ZH" hidden="1">'WCEC water reclam'!#REF!</definedName>
    <definedName name="BEx5LRMNU3HXIE1BUMDHRU31F7JJ" hidden="1">'WCEC water reclam'!#REF!</definedName>
    <definedName name="BEx5LSJ1LPUAX3ENSPECWPG4J7D1" hidden="1">'WCEC water reclam'!#REF!</definedName>
    <definedName name="BEx5LTKQ8RQWJE4BC88OP928893U" hidden="1">'WCEC water reclam'!$C$5:$D$19</definedName>
    <definedName name="BEx5MB9BR71LZDG7XXQ2EO58JC5F" hidden="1">'WCEC water reclam'!$H$1:$I$1</definedName>
    <definedName name="BEx5MLQZM68YQSKARVWTTPINFQ2C" localSheetId="28" hidden="1">'WCEC water reclam'!#REF!</definedName>
    <definedName name="BEx5MLQZM68YQSKARVWTTPINFQ2C" localSheetId="25" hidden="1">'WCEC water reclam'!#REF!</definedName>
    <definedName name="BEx5MLQZM68YQSKARVWTTPINFQ2C" localSheetId="24" hidden="1">'WCEC water reclam'!#REF!</definedName>
    <definedName name="BEx5MLQZM68YQSKARVWTTPINFQ2C" localSheetId="29" hidden="1">'WCEC water reclam'!#REF!</definedName>
    <definedName name="BEx5MLQZM68YQSKARVWTTPINFQ2C" localSheetId="27" hidden="1">'[18]WCEC water reclam'!#REF!</definedName>
    <definedName name="BEx5MLQZM68YQSKARVWTTPINFQ2C" localSheetId="20" hidden="1">'WCEC water reclam'!#REF!</definedName>
    <definedName name="BEx5MLQZM68YQSKARVWTTPINFQ2C" localSheetId="0" hidden="1">'WCEC water reclam'!#REF!</definedName>
    <definedName name="BEx5MLQZM68YQSKARVWTTPINFQ2C" localSheetId="7" hidden="1">'WCEC water reclam'!#REF!</definedName>
    <definedName name="BEx5MLQZM68YQSKARVWTTPINFQ2C" localSheetId="11" hidden="1">'WCEC water reclam'!#REF!</definedName>
    <definedName name="BEx5MLQZM68YQSKARVWTTPINFQ2C" localSheetId="12" hidden="1">'WCEC water reclam'!#REF!</definedName>
    <definedName name="BEx5MLQZM68YQSKARVWTTPINFQ2C" localSheetId="22" hidden="1">'WCEC water reclam'!#REF!</definedName>
    <definedName name="BEx5MLQZM68YQSKARVWTTPINFQ2C" localSheetId="21" hidden="1">'WCEC water reclam'!#REF!</definedName>
    <definedName name="BEx5MLQZM68YQSKARVWTTPINFQ2C" hidden="1">'WCEC water reclam'!#REF!</definedName>
    <definedName name="BEx5MVXTKNBXHNWTL43C670E4KXC" hidden="1">'WCEC water reclam'!$F$5</definedName>
    <definedName name="BEx5N4XI4PWB1W9PMZ4O5R0HWTYD" hidden="1">'WCEC water reclam'!#REF!</definedName>
    <definedName name="BEx5NA68N6FJFX9UJXK4M14U487F" hidden="1">'WCEC water reclam'!#REF!</definedName>
    <definedName name="BEx5NIKBG2GDJOYGE3WCXKU7YY51" hidden="1">'WCEC water reclam'!#REF!</definedName>
    <definedName name="BEx5NV06L5J5IMKGOMGKGJ4PBZCD" hidden="1">'WCEC water reclam'!#REF!</definedName>
    <definedName name="BEx5NZSSQ6PY99ZX2D7Q9IGOR34W" hidden="1">'WCEC water reclam'!#REF!</definedName>
    <definedName name="BEx5O3ZUQ2OARA1CDOZ3NC4UE5AA" hidden="1">'WCEC water reclam'!#REF!</definedName>
    <definedName name="BEx5OAFS0NJ2CB86A02E1JYHMLQ1" hidden="1">'WCEC water reclam'!#REF!</definedName>
    <definedName name="BEx5OG4RPU8W1ETWDWM234NYYYEN" hidden="1">'WCEC water reclam'!#REF!</definedName>
    <definedName name="BEx5OP9Y43F99O2IT69MKCCXGL61" hidden="1">'WCEC water reclam'!#REF!</definedName>
    <definedName name="BEx5P9Y9RDXNUAJ6CZ2LHMM8IM7T" hidden="1">'WCEC water reclam'!#REF!</definedName>
    <definedName name="BEx5PHWB2C0D5QLP3BZIP3UO7DIZ" hidden="1">'WCEC water reclam'!#REF!</definedName>
    <definedName name="BEx5PJP02W68K2E46L5C5YBSNU6T" hidden="1">'WCEC water reclam'!$H$1:$I$1</definedName>
    <definedName name="BEx5PLCA8DOMAU315YCS5275L2HS" hidden="1">'WCEC water reclam'!#REF!</definedName>
    <definedName name="BEx5PRXMZ5M65Z732WNNGV564C2J" hidden="1">'WCEC water reclam'!#REF!</definedName>
    <definedName name="BEx5QPSW4IPLH50WSR87HRER05RF" hidden="1">'WCEC water reclam'!#REF!</definedName>
    <definedName name="BEx73V0EP8EMNRC3EZJJKKVKWQVB" hidden="1">'WCEC water reclam'!#REF!</definedName>
    <definedName name="BEx741WJHIJVXUX131SBXTVW8D71" hidden="1">'WCEC water reclam'!$G$1</definedName>
    <definedName name="BEx74ESIB9Y8KGETIERMKU5PLCQR" hidden="1">'WCEC water reclam'!#REF!</definedName>
    <definedName name="BEx74Q6H3O7133AWQXWC21MI2UFT" hidden="1">'WCEC water reclam'!#REF!</definedName>
    <definedName name="BEx74W6BJ8ENO3J25WNM5H5APKA3" hidden="1">'WCEC water reclam'!#REF!</definedName>
    <definedName name="BEx755GRRD9BL27YHLH5QWIYLWB7" hidden="1">'WCEC water reclam'!#REF!</definedName>
    <definedName name="BEx759D1D5SXS5ELLZVBI0SXYUNF" hidden="1">'WCEC water reclam'!#REF!</definedName>
    <definedName name="BEx75GJZSZHUDN6OOAGQYFUDA2LP" hidden="1">'WCEC water reclam'!#REF!</definedName>
    <definedName name="BEx75HGCCV5K4UCJWYV8EV9AG5YT" hidden="1">'WCEC water reclam'!#REF!</definedName>
    <definedName name="BEx75PZT8TY5P13U978NVBUXKHT4" hidden="1">'WCEC water reclam'!#REF!</definedName>
    <definedName name="BEx75T55F7GML8V1DMWL26WRT006" hidden="1">'WCEC water reclam'!#REF!</definedName>
    <definedName name="BEx75VJGR07JY6UUWURQ4PJ29UKC" hidden="1">'WCEC water reclam'!#REF!</definedName>
    <definedName name="BEx7741OUGLA0WJQLQRUJSL4DE00" hidden="1">'WCEC water reclam'!#REF!</definedName>
    <definedName name="BEx774N83DXLJZ54Q42PWIJZ2DN1" hidden="1">'WCEC water reclam'!$F$5</definedName>
    <definedName name="BEx779QNIY3061ZV9BR462WKEGRW" hidden="1">'WCEC water reclam'!$H$1:$I$1</definedName>
    <definedName name="BEx77G19QU9A95CNHE6QMVSQR2T3" hidden="1">'WCEC water reclam'!#REF!</definedName>
    <definedName name="BEx77P0S3GVMS7BJUL9OWUGJ1B02" hidden="1">'WCEC water reclam'!#REF!</definedName>
    <definedName name="BEx77QDESURI6WW5582YXSK3A972" hidden="1">'WCEC water reclam'!#REF!</definedName>
    <definedName name="BEx77VBI9XOPFHKEWU5EHQ9J675Y" hidden="1">'WCEC water reclam'!#REF!</definedName>
    <definedName name="BEx7809GQOCLHSNH95VOYIX7P1TV" hidden="1">'WCEC water reclam'!#REF!</definedName>
    <definedName name="BEx780K8XAXUHGVZGZWQ74DK4CI3" hidden="1">'WCEC water reclam'!#REF!</definedName>
    <definedName name="BEx78226TN58UE0CTY98YEDU0LSL" hidden="1">'WCEC water reclam'!$F$5</definedName>
    <definedName name="BEx7881ZZBWHRAX6W2GY19J8MGEQ" hidden="1">'WCEC water reclam'!#REF!</definedName>
    <definedName name="BEx78HHRIWDLHQX2LG0HWFRYEL1T" hidden="1">'WCEC water reclam'!$H$1:$I$1</definedName>
    <definedName name="BEx78QMXZ2P1ZB3HJ9O50DWHCMXR" hidden="1">'WCEC water reclam'!#REF!</definedName>
    <definedName name="BEx78SFO5VR28677DWZEMDN7G86X" hidden="1">'WCEC water reclam'!$K$1</definedName>
    <definedName name="BEx78SFOYH1Z0ZDTO47W2M60TW6K" hidden="1">'WCEC water reclam'!#REF!</definedName>
    <definedName name="BEx794VD4T0DTGUN66N0CH4AGZ9V" hidden="1">'WCEC water reclam'!$J$1:$K$1</definedName>
    <definedName name="BEx79JK3E6JO8MX4O35A5G8NZCC8" hidden="1">'WCEC water reclam'!#REF!</definedName>
    <definedName name="BEx79OCP4HQ6XP8EWNGEUDLOZBBS" hidden="1">'WCEC water reclam'!$F$5</definedName>
    <definedName name="BEx79SEAYKUZB0H4LYBCD6WWJBG2" hidden="1">'WCEC water reclam'!#REF!</definedName>
    <definedName name="BEx79SJRHTLS9PYM69O9BWW1FMJK" hidden="1">'WCEC water reclam'!#REF!</definedName>
    <definedName name="BEx79YJJLBELICW9F9FRYSCQ101L" hidden="1">'WCEC water reclam'!#REF!</definedName>
    <definedName name="BEx79YUC7B0V77FSBGIRCY1BR4VK" hidden="1">'WCEC water reclam'!#REF!</definedName>
    <definedName name="BEx7A06T3RC2891FUX05G3QPRAUE" hidden="1">'WCEC water reclam'!#REF!</definedName>
    <definedName name="BEx7A9S3JA1X7FH4CFSQLTZC4691" hidden="1">'WCEC water reclam'!$H$1:$I$1</definedName>
    <definedName name="BEx7ABA2C9IWH5VSLVLLLCY62161" hidden="1">'WCEC water reclam'!$F$5</definedName>
    <definedName name="BEx7AE4LPLX8N85BYB0WCO5S7ZPV" hidden="1">'WCEC water reclam'!#REF!</definedName>
    <definedName name="BEx7ASD1I654MEDCO6GGWA95PXSC" hidden="1">'WCEC water reclam'!$C$5:$D$19</definedName>
    <definedName name="BEx7AVCX9S5RJP3NSZ4QM4E6ERDT" hidden="1">'WCEC water reclam'!$C$5:$D$19</definedName>
    <definedName name="BEx7AVYIGP0930MV5JEBWRYCJN68" hidden="1">'WCEC water reclam'!#REF!</definedName>
    <definedName name="BEx7B1NJPS79AP7NTIJRES3YPWU7" hidden="1">'WCEC water reclam'!#REF!</definedName>
    <definedName name="BEx7B6LH6917TXOSAAQ6U7HVF018" hidden="1">'WCEC water reclam'!$F$5</definedName>
    <definedName name="BEx7BPXFZXJ79FQ0E8AQE21PGVHA" hidden="1">'WCEC water reclam'!#REF!</definedName>
    <definedName name="BEx7C04AM39DQMC1TIX7CFZ2ADHX" hidden="1">'WCEC water reclam'!#REF!</definedName>
    <definedName name="BEx7C40F0PQURHPI6YQ39NFIR86Z" hidden="1">'WCEC water reclam'!#REF!</definedName>
    <definedName name="BEx7C93VR7SYRIJS1JO8YZKSFAW9" hidden="1">'WCEC water reclam'!#REF!</definedName>
    <definedName name="BEx7CCPC6R1KQQZ2JQU6EFI1G0RM" hidden="1">'WCEC water reclam'!#REF!</definedName>
    <definedName name="BEx7CIJST9GLS2QD383UK7VUDTGL" hidden="1">'WCEC water reclam'!$G$1</definedName>
    <definedName name="BEx7CO8T2XKC7GHDSYNAWTZ9L7YR" hidden="1">'WCEC water reclam'!#REF!</definedName>
    <definedName name="BEx7CW1CF00DO8A36UNC2X7K65C2" hidden="1">'WCEC water reclam'!$G$1</definedName>
    <definedName name="BEx7CW6NFRL2P4XWP0MWHIYA97KF" hidden="1">'WCEC water reclam'!#REF!</definedName>
    <definedName name="BEx7D5RWKRS4W71J4NZ6ZSFHPKFT" hidden="1">'WCEC water reclam'!$F$5</definedName>
    <definedName name="BEx7D8H1TPOX1UN17QZYEV7Q58GA" hidden="1">'WCEC water reclam'!#REF!</definedName>
    <definedName name="BEx7DGF13H2074LRWFZQ45PZ6JPX" hidden="1">'WCEC water reclam'!#REF!</definedName>
    <definedName name="BEx7DKWUXEDIISSX4GDD4YYT887F" hidden="1">'WCEC water reclam'!#REF!</definedName>
    <definedName name="BEx7DMUYR2HC26WW7AOB1TULERMB" hidden="1">'WCEC water reclam'!$I$3:$J$3</definedName>
    <definedName name="BEx7DVJTRV44IMJIBFXELE67SZ7S" hidden="1">'WCEC water reclam'!$F$5</definedName>
    <definedName name="BEx7DVUMFCI5INHMVFIJ44RTTSTT" hidden="1">'WCEC water reclam'!#REF!</definedName>
    <definedName name="BEx7E2QT2U8THYOKBPXONB1B47WH" hidden="1">'WCEC water reclam'!$C$5:$D$19</definedName>
    <definedName name="BEx7E5QP7W6UKO74F5Y0VJ741HS5" hidden="1">'WCEC water reclam'!#REF!</definedName>
    <definedName name="BEx7E6N29HGH3I47AFB2DCS6MVS6" hidden="1">'WCEC water reclam'!$G$1</definedName>
    <definedName name="BEx7EBA8IYHQKT7IQAOAML660SYA" hidden="1">'WCEC water reclam'!#REF!</definedName>
    <definedName name="BEx7EI6C8MCRZFEQYUBE5FSUTIHK" hidden="1">'WCEC water reclam'!#REF!</definedName>
    <definedName name="BEx7EI6DL1Z6UWLFBXAKVGZTKHWJ" hidden="1">'WCEC water reclam'!$C$5:$D$19</definedName>
    <definedName name="BEx7EQKHX7GZYOLXRDU534TT4H64" hidden="1">'WCEC water reclam'!#REF!</definedName>
    <definedName name="BEx7ETV6L1TM7JSXJIGK3FC6RVZW" hidden="1">'WCEC water reclam'!#REF!</definedName>
    <definedName name="BEx7EWK9GUVV6FXWYIGH0TAI4V2O" hidden="1">'WCEC water reclam'!#REF!</definedName>
    <definedName name="BEx7EYYLHMBYQTH6I377FCQS7CSX" hidden="1">'WCEC water reclam'!#REF!</definedName>
    <definedName name="BEx7FCLG1RYI2SNOU1Y2GQZNZSWA" hidden="1">'WCEC water reclam'!#REF!</definedName>
    <definedName name="BEx7FN32ZGWOAA4TTH79KINTDWR9" hidden="1">'WCEC water reclam'!#REF!</definedName>
    <definedName name="BEx7G82CKM3NIY1PHNFK28M09PCH" hidden="1">'WCEC water reclam'!#REF!</definedName>
    <definedName name="BEx7GR3ENYWRXXS5IT0UMEGOLGUH" hidden="1">'WCEC water reclam'!$F$5</definedName>
    <definedName name="BEx7GSAL6P7TASL8MB63RFST1LJL" hidden="1">'WCEC water reclam'!#REF!</definedName>
    <definedName name="BEx7H0JD6I5I8WQLLWOYWY5YWPQE" hidden="1">'WCEC water reclam'!#REF!</definedName>
    <definedName name="BEx7H14XCXH7WEXEY1HVO53A6AGH" hidden="1">'WCEC water reclam'!$F$5</definedName>
    <definedName name="BEx7HFTIA8AC8BR8HKIN81VE1SGW" hidden="1">'WCEC water reclam'!$F$5</definedName>
    <definedName name="BEx7HGVBEF4LEIF6RC14N3PSU461" hidden="1">'WCEC water reclam'!#REF!</definedName>
    <definedName name="BEx7HQ5T9FZ42QWS09UO4DT42Y0R" hidden="1">'WCEC water reclam'!#REF!</definedName>
    <definedName name="BEx7HRCZE3CVGON1HV07MT5MNDZ3" hidden="1">'WCEC water reclam'!#REF!</definedName>
    <definedName name="BEx7HWGE2CANG5M17X4C8YNC3N8F" hidden="1">'WCEC water reclam'!#REF!</definedName>
    <definedName name="BEx7I8FZ96C5JAHXS18ZV0912LZP" hidden="1">'WCEC water reclam'!$G$1:$H$1</definedName>
    <definedName name="BEx7IBVYN47SFZIA0K4MDKQZNN9V" hidden="1">'WCEC water reclam'!#REF!</definedName>
    <definedName name="BEx7IV2IJ5WT7UC0UG7WP0WF2JZI" hidden="1">'WCEC water reclam'!#REF!</definedName>
    <definedName name="BEx7IXGU74GE5E4S6W4Z13AR092Y" hidden="1">'WCEC water reclam'!$G$1</definedName>
    <definedName name="BEx7J4YL8Q3BI1MLH16YYQ18IJRD" hidden="1">'WCEC water reclam'!$H$1:$I$1</definedName>
    <definedName name="BEx7JH3HGBPI07OHZ5LFYK0UFZQR" hidden="1">'WCEC water reclam'!#REF!</definedName>
    <definedName name="BEx7JV194190CNM6WWGQ3UBJ3CHH" hidden="1">'WCEC water reclam'!#REF!</definedName>
    <definedName name="BEx7K7GZ607XQOGB81A1HINBTGOZ" hidden="1">'WCEC water reclam'!#REF!</definedName>
    <definedName name="BEx7KEYPBDXSNROH8M6CDCBN6B50" hidden="1">'WCEC water reclam'!$I$1</definedName>
    <definedName name="BEx7KSAS8BZT6H8OQCZ5DNSTMO07" hidden="1">'WCEC water reclam'!$K$1</definedName>
    <definedName name="BEx7KWHTBD21COXVI4HNEQH0Z3L8" hidden="1">'WCEC water reclam'!#REF!</definedName>
    <definedName name="BEx7KXUGRMRSUXCM97Z7VRZQ9JH2" hidden="1">'WCEC water reclam'!#REF!</definedName>
    <definedName name="BEx7L21IQVP1N1TTQLRMANSSLSLE" hidden="1">'WCEC water reclam'!#REF!</definedName>
    <definedName name="BEx7L5C6U8MP6IZ67BD649WQYJEK" hidden="1">'WCEC water reclam'!#REF!</definedName>
    <definedName name="BEx7L8HEYEVTATR0OG5JJO647KNI" hidden="1">'WCEC water reclam'!#REF!</definedName>
    <definedName name="BEx7L8XOV64OMS15ZFURFEUXLMWF" hidden="1">'WCEC water reclam'!$F$5</definedName>
    <definedName name="BEx7LJVFQACL9F4DRS9YZQ9R2N30" hidden="1">'WCEC water reclam'!#REF!</definedName>
    <definedName name="BEx7MAUI1JJFDIJGDW4RWY5384LY" hidden="1">'WCEC water reclam'!$G$1</definedName>
    <definedName name="BEx7MJZO3UKAMJ53UWOJ5ZD4GGMQ" hidden="1">'WCEC water reclam'!#REF!</definedName>
    <definedName name="BEx7MT4MFNXIVQGAT6D971GZW7CA" hidden="1">'WCEC water reclam'!#REF!</definedName>
    <definedName name="BEx7NI062THZAM6I8AJWTFJL91CS" hidden="1">'WCEC water reclam'!#REF!</definedName>
    <definedName name="BEx904S75BPRYMHF0083JF7ES4NG" hidden="1">'WCEC water reclam'!#REF!</definedName>
    <definedName name="BEx90HDD4RWF7JZGA8GCGG7D63MG" hidden="1">'WCEC water reclam'!#REF!</definedName>
    <definedName name="BEx90VGH5H09ON2QXYC9WIIEU98T" hidden="1">'WCEC water reclam'!$H$1:$I$1</definedName>
    <definedName name="BEx9175B70QXYAU5A8DJPGZQ46L9" hidden="1">'WCEC water reclam'!#REF!</definedName>
    <definedName name="BEx91AQQRTV87AO27VWHSFZAD4ZR" hidden="1">'WCEC water reclam'!#REF!</definedName>
    <definedName name="BEx91L8FLL5CWLA2CDHKCOMGVDZN" hidden="1">'WCEC water reclam'!$H$1:$I$1</definedName>
    <definedName name="BEx91OTVH9ZDBC3QTORU8RZX4EOC" hidden="1">'WCEC water reclam'!#REF!</definedName>
    <definedName name="BEx91QH5JRZKQP1GPN2SQMR3CKAG" hidden="1">'WCEC water reclam'!$C$5:$D$19</definedName>
    <definedName name="BEx91ROALDNHO7FI4X8L61RH4UJE" hidden="1">'WCEC water reclam'!#REF!</definedName>
    <definedName name="BEx91TMID71GVYH0U16QM1RV3PX0" hidden="1">'WCEC water reclam'!#REF!</definedName>
    <definedName name="BEx91VF2D78PAF337E3L2L81K9W2" hidden="1">'WCEC water reclam'!$H$1:$I$1</definedName>
    <definedName name="BEx921PNZ46VORG2VRMWREWIC0SE" hidden="1">'WCEC water reclam'!#REF!</definedName>
    <definedName name="BEx92DPEKL5WM5A3CN8674JI0PR3" hidden="1">'WCEC water reclam'!#REF!</definedName>
    <definedName name="BEx92ER2RMY93TZK0D9L9T3H0GI5" hidden="1">'WCEC water reclam'!$K$1</definedName>
    <definedName name="BEx92FI04PJT4LI23KKIHRXWJDTT" hidden="1">'WCEC water reclam'!#REF!</definedName>
    <definedName name="BEx92HR14HQ9D5JXCSPA4SS4RT62" hidden="1">'WCEC water reclam'!#REF!</definedName>
    <definedName name="BEx92HWA2D6A5EX9MFG68G0NOMSN" hidden="1">'WCEC water reclam'!#REF!</definedName>
    <definedName name="BEx92PUBDIXAU1FW5ZAXECMAU0LN" hidden="1">'WCEC water reclam'!$K$1</definedName>
    <definedName name="BEx92S8MHFFIVRQ2YSHZNQGOFUHD" hidden="1">'WCEC water reclam'!$F$5</definedName>
    <definedName name="BEx93B9OULL2YGC896XXYAAJSTRK" hidden="1">'WCEC water reclam'!$H$1:$I$1</definedName>
    <definedName name="BEx93FRKF99NRT3LH99UTIH7AAYF" hidden="1">'WCEC water reclam'!#REF!</definedName>
    <definedName name="BEx93M7FSHP50OG34A4W8W8DF12U" hidden="1">'WCEC water reclam'!#REF!</definedName>
    <definedName name="BEx93OLWY2O3PRA74U41VG5RXT4Q" hidden="1">'WCEC water reclam'!#REF!</definedName>
    <definedName name="BEx93RWFAF6YJGYUTITVM445C02U" hidden="1">'WCEC water reclam'!$H$1:$I$1</definedName>
    <definedName name="BEx93SY9RWG3HUV4YXQKXJH9FH14" hidden="1">'WCEC water reclam'!$F$5</definedName>
    <definedName name="BEx93TJUX3U0FJDBG6DDSNQ91R5J" hidden="1">'WCEC water reclam'!#REF!</definedName>
    <definedName name="BEx942UCRHMI4B0US31HO95GSC2X" hidden="1">'WCEC water reclam'!#REF!</definedName>
    <definedName name="BEx948ZFFQWVIDNG4AZAUGGGEB5U" hidden="1">'WCEC water reclam'!#REF!</definedName>
    <definedName name="BEx94CKXG92OMURH41SNU6IOHK4J" hidden="1">'WCEC water reclam'!#REF!</definedName>
    <definedName name="BEx94GXG30CIVB6ZQN3X3IK6BZXQ" hidden="1">'WCEC water reclam'!$C$5:$D$19</definedName>
    <definedName name="BEx94HZ5LURYM9ST744ALV6ZCKYP" hidden="1">'WCEC water reclam'!$C$5:$D$19</definedName>
    <definedName name="BEx94IQ75E90YUMWJ9N591LR7DQQ" hidden="1">'WCEC water reclam'!$C$5:$D$19</definedName>
    <definedName name="BEx94L9TBK45AUQSX1IUZ86U1GPQ" hidden="1">'WCEC water reclam'!#REF!</definedName>
    <definedName name="BEx94N7W5T3U7UOE97D6OVIBUCXS" hidden="1">'WCEC water reclam'!#REF!</definedName>
    <definedName name="BEx953PB6S6ECMD8N0JSW0CBG0DA" hidden="1">'WCEC water reclam'!#REF!</definedName>
    <definedName name="BEx955NIAWX5OLAHMTV6QFUZPR30" hidden="1">'WCEC water reclam'!$C$5:$D$19</definedName>
    <definedName name="BEx9581TYVI2M5TT4ISDAJV4W7Z6" hidden="1">'WCEC water reclam'!#REF!</definedName>
    <definedName name="BEx95NHF4RVUE0YDOAFZEIVBYJXD" hidden="1">'WCEC water reclam'!#REF!</definedName>
    <definedName name="BEx95QBZMG0E2KQ9BERJ861QLYN3" hidden="1">'WCEC water reclam'!#REF!</definedName>
    <definedName name="BEx95QHBVDN795UNQJLRXG3RDU49" hidden="1">'WCEC water reclam'!#REF!</definedName>
    <definedName name="BEx95TBVUWV7L7OMFMZDQEXGVHU6" hidden="1">'WCEC water reclam'!#REF!</definedName>
    <definedName name="BEx95U89DZZSVO39TGS62CX8G9N4" hidden="1">'WCEC water reclam'!#REF!</definedName>
    <definedName name="BEx9602K2GHNBUEUVT9ONRQU1GMD" hidden="1">'WCEC water reclam'!#REF!</definedName>
    <definedName name="BEx962BL3Y4LA53EBYI64ZYMZE8U" hidden="1">'WCEC water reclam'!#REF!</definedName>
    <definedName name="BEx96KR21O7H9R29TN0S45Y3QPUK" hidden="1">'WCEC water reclam'!#REF!</definedName>
    <definedName name="BEx96SUFKHHFE8XQ6UUO6ILDOXHO" hidden="1">'WCEC water reclam'!#REF!</definedName>
    <definedName name="BEx96UN4YWXBDEZ1U1ZUIPP41Z7I" hidden="1">'WCEC water reclam'!$H$1:$I$1</definedName>
    <definedName name="BEx970MYCPJ6DQ44TKLOIGZO5LHH" hidden="1">'WCEC water reclam'!#REF!</definedName>
    <definedName name="BEx978KSD61YJH3S9DGO050R2EHA" hidden="1">'WCEC water reclam'!#REF!</definedName>
    <definedName name="BEx97H9O1NAKAPK4MX4PKO34ICL5" hidden="1">'WCEC water reclam'!#REF!</definedName>
    <definedName name="BEx97HVA5F2I0D6ID81KCUDEQOIH" hidden="1">'WCEC water reclam'!#REF!</definedName>
    <definedName name="BEx97MNUZQ1Z0AO2FL7XQYVNCPR7" hidden="1">'WCEC water reclam'!#REF!</definedName>
    <definedName name="BEx97NPQBACJVD9K1YXI08RTW9E2" hidden="1">'WCEC water reclam'!$C$5:$D$19</definedName>
    <definedName name="BEx97RWQLXS0OORDCN69IGA58CWU" hidden="1">'WCEC water reclam'!#REF!</definedName>
    <definedName name="BEx97YNGGDFIXHTMGFL2IHAQX9MI" hidden="1">'WCEC water reclam'!#REF!</definedName>
    <definedName name="BEx981HW73BUZWT14TBTZHC0ZTJ4" hidden="1">'WCEC water reclam'!#REF!</definedName>
    <definedName name="BEx9871KU0N99P0900EAK69VFYT2" hidden="1">'WCEC water reclam'!$F$5</definedName>
    <definedName name="BEx98IFKNJFGZFLID1YTRFEG1SXY" hidden="1">'WCEC water reclam'!#REF!</definedName>
    <definedName name="BEx9915UVD4G7RA3IMLFZ0LG3UA2" hidden="1">'WCEC water reclam'!#REF!</definedName>
    <definedName name="BEx992CZON8AO7U7V88VN1JBO0MG" hidden="1">'WCEC water reclam'!#REF!</definedName>
    <definedName name="BEx9952469XMFGSPXL7CMXHPJF90" hidden="1">'WCEC water reclam'!#REF!</definedName>
    <definedName name="BEx99B77I7TUSHRR4HIZ9FU2EIUT" hidden="1">'WCEC water reclam'!#REF!</definedName>
    <definedName name="BEx99Q6PH5F3OQKCCAAO75PYDEFN" hidden="1">'WCEC water reclam'!$G$1</definedName>
    <definedName name="BEx99WBYT2D6UUC1PT7A40ENYID4" hidden="1">'WCEC water reclam'!#REF!</definedName>
    <definedName name="BEx99XOGHOM28CNCYKQWYGL56W2S" hidden="1">'WCEC water reclam'!#REF!</definedName>
    <definedName name="BEx99ZRZ4I7FHDPGRAT5VW7NVBPU" hidden="1">'WCEC water reclam'!#REF!</definedName>
    <definedName name="BEx9AT5E3ZSHKSOL35O38L8HF9TH" hidden="1">'WCEC water reclam'!#REF!</definedName>
    <definedName name="BEx9AV8W1FAWF5BHATYEN47X12JN" hidden="1">'WCEC water reclam'!$F$5</definedName>
    <definedName name="BEx9B8A5186FNTQQNLIO5LK02ABI" hidden="1">'WCEC water reclam'!#REF!</definedName>
    <definedName name="BEx9B8VR20E2CILU4CDQUQQ9ONXK" hidden="1">'WCEC water reclam'!$G$1</definedName>
    <definedName name="BEx9B917EUP13X6FQ3NPQL76XM5V" hidden="1">'WCEC water reclam'!#REF!</definedName>
    <definedName name="BEx9BAJ5WYEQ623HUT9NNCMP3RUG" hidden="1">'WCEC water reclam'!#REF!</definedName>
    <definedName name="BEx9BYSYW7QCPXS2NAVLFAU5Y2Z2" hidden="1">'WCEC water reclam'!#REF!</definedName>
    <definedName name="BEx9C590HJ2O31IWJB73C1HR74AI" hidden="1">'WCEC water reclam'!#REF!</definedName>
    <definedName name="BEx9CBE4S9184TPG4N4F1YFK0M56" hidden="1">'WCEC water reclam'!#REF!</definedName>
    <definedName name="BEx9CCQRMYYOGIOYTOM73VKDIPS1" hidden="1">'WCEC water reclam'!#REF!</definedName>
    <definedName name="BEx9D1BC9FT19KY0INAABNDBAMR1" hidden="1">'WCEC water reclam'!#REF!</definedName>
    <definedName name="BEx9D9UXR8K0DXME2N75CB045C5C" hidden="1">'WCEC water reclam'!#REF!</definedName>
    <definedName name="BEx9DN6ZMF18Q39MPMXSDJTZQNJ3" hidden="1">'WCEC water reclam'!#REF!</definedName>
    <definedName name="BEx9DUU8DALPSCW66GTMQRPXZ6GL" hidden="1">'WCEC water reclam'!#REF!</definedName>
    <definedName name="BEx9E14TDNSEMI784W0OTIEQMWN6" hidden="1">'WCEC water reclam'!$K$1</definedName>
    <definedName name="BEx9E2BZ2B1R41FMGJCJ7JLGLUAJ" hidden="1">'WCEC water reclam'!$F$5:$G$6</definedName>
    <definedName name="BEx9EG9KBJ77M8LEOR9ITOKN5KXY" hidden="1">'WCEC water reclam'!#REF!</definedName>
    <definedName name="BEx9EMK6HAJJMVYZTN5AUIV7O1E6" hidden="1">'WCEC water reclam'!#REF!</definedName>
    <definedName name="BEx9EQLVZHYQ1TPX7WH3SOWXCZLE" hidden="1">'WCEC water reclam'!#REF!</definedName>
    <definedName name="BEx9ETLU0EK5LGEM1QCNYN2S8O5F" hidden="1">'WCEC water reclam'!#REF!</definedName>
    <definedName name="BEx9F0Y2ESUNE3U7TQDLMPE9BO67" hidden="1">'WCEC water reclam'!#REF!</definedName>
    <definedName name="BEx9F5W18ZGFOKGRE8PR6T1MO6GT" hidden="1">'WCEC water reclam'!#REF!</definedName>
    <definedName name="BEx9F78N4HY0XFGBQ4UJRD52L1EI" hidden="1">'WCEC water reclam'!$K$1</definedName>
    <definedName name="BEx9FF16LOQP5QIR4UHW5EIFGQB8" hidden="1">'WCEC water reclam'!$G$1</definedName>
    <definedName name="BEx9FJTSRCZ3ZXT3QVBJT5NF8T7V" hidden="1">'WCEC water reclam'!$K$1</definedName>
    <definedName name="BEx9FRBEEYPS5HLS3XT34AKZN94G" hidden="1">'WCEC water reclam'!#REF!</definedName>
    <definedName name="BEx9GDY4D8ZPQJCYFIMYM0V0C51Y" hidden="1">'WCEC water reclam'!#REF!</definedName>
    <definedName name="BEx9GGY04V0ZWI6O9KZH4KSBB389" hidden="1">'WCEC water reclam'!#REF!</definedName>
    <definedName name="BEx9GNOPB6OZ2RH3FCDNJR38RJOS" hidden="1">'WCEC water reclam'!#REF!</definedName>
    <definedName name="BEx9GUQALUWCD30UKUQGSWW8KBQ7" hidden="1">'WCEC water reclam'!#REF!</definedName>
    <definedName name="BEx9GY6BVFQGCLMOWVT6PIC9WP5X" hidden="1">'WCEC water reclam'!$F$5</definedName>
    <definedName name="BEx9GZ2P3FDHKXEBXX2VS0BG2NP2" hidden="1">'WCEC water reclam'!#REF!</definedName>
    <definedName name="BEx9H04IB14E1437FF2OIRRWBSD7" hidden="1">'WCEC water reclam'!$F$5</definedName>
    <definedName name="BEx9H5O1KDZJCW91Q29VRPY5YS6P" hidden="1">'WCEC water reclam'!#REF!</definedName>
    <definedName name="BEx9H8YR0E906F1JXZMBX3LNT004" hidden="1">'WCEC water reclam'!#REF!</definedName>
    <definedName name="BEx9I8XIG7E5NB48QQHXP23FIN60" hidden="1">'WCEC water reclam'!#REF!</definedName>
    <definedName name="BEx9IQRF01ATLVK0YE60ARKQJ68L" hidden="1">'WCEC water reclam'!#REF!</definedName>
    <definedName name="BEx9IT5QNZWKM6YQ5WER0DC2PMMU" hidden="1">'WCEC water reclam'!#REF!</definedName>
    <definedName name="BEx9IW5MFLXTVCJHVUZTUH93AXOS" hidden="1">'WCEC water reclam'!#REF!</definedName>
    <definedName name="BEx9IXCSPSZC80YZUPRCYTG326KV" hidden="1">'WCEC water reclam'!#REF!</definedName>
    <definedName name="BEx9IZR39NHDGOM97H4E6F81RTQW" hidden="1">'WCEC water reclam'!#REF!</definedName>
    <definedName name="BEx9J6CH5E7YZPER7HXEIOIKGPCA" hidden="1">'WCEC water reclam'!#REF!</definedName>
    <definedName name="BEx9JJTZKVUJAVPTRE0RAVTEH41G" hidden="1">'WCEC water reclam'!#REF!</definedName>
    <definedName name="BEx9JLBYK239B3F841C7YG1GT7ST" hidden="1">'WCEC water reclam'!$C$5:$D$19</definedName>
    <definedName name="BExAW4IIW5D0MDY6TJ3G4FOLPYIR" hidden="1">'WCEC water reclam'!$H$1:$I$1</definedName>
    <definedName name="BExAX410NB4F2XOB84OR2197H8M5" hidden="1">'WCEC water reclam'!#REF!</definedName>
    <definedName name="BExAX46H76XGXGTD2FB7ORTZHVJF" hidden="1">'WCEC water reclam'!$C$5:$D$25</definedName>
    <definedName name="BExAX8TNG8LQ5Q4904SAYQIPGBSV" hidden="1">'WCEC water reclam'!#REF!</definedName>
    <definedName name="BExAY0EAT2LXR5MFGM0DLIB45PLO" hidden="1">'WCEC water reclam'!#REF!</definedName>
    <definedName name="BExAYE6LNIEBR9DSNI5JGNITGKIT" hidden="1">'WCEC water reclam'!#REF!</definedName>
    <definedName name="BExAYHMLXGGO25P8HYB2S75DEB4F" hidden="1">'WCEC water reclam'!#REF!</definedName>
    <definedName name="BExAYKXAUWGDOPG952TEJ2UKZKWN" hidden="1">'WCEC water reclam'!#REF!</definedName>
    <definedName name="BExAYP9TDTI2MBP6EYE0H39CPMXN" hidden="1">'WCEC water reclam'!#REF!</definedName>
    <definedName name="BExAYPPWJPWDKU59O051WMGB7O0J" hidden="1">'WCEC water reclam'!#REF!</definedName>
    <definedName name="BExAYR2JZCJBUH6F1LZC2A7JIVRJ" hidden="1">'WCEC water reclam'!#REF!</definedName>
    <definedName name="BExAYTGVRD3DLKO75RFPMBKCIWB8" hidden="1">'WCEC water reclam'!#REF!</definedName>
    <definedName name="BExAYY9H9COOT46HJLPVDLTO12UL" hidden="1">'WCEC water reclam'!#REF!</definedName>
    <definedName name="BExAZCNEGB4JYHC8CZ51KTN890US" hidden="1">'WCEC water reclam'!#REF!</definedName>
    <definedName name="BExAZFCI302YFYRDJYQDWQQL0Q0O" hidden="1">'WCEC water reclam'!#REF!</definedName>
    <definedName name="BExAZLHLST9OP89R1HJMC1POQG8H" hidden="1">'WCEC water reclam'!#REF!</definedName>
    <definedName name="BExAZMDYMIAA7RX1BMCKU1VLBRGY" hidden="1">'WCEC water reclam'!#REF!</definedName>
    <definedName name="BExAZNL6BHI8DCQWXOX4I2P839UX" hidden="1">'WCEC water reclam'!$I$1:$J$1</definedName>
    <definedName name="BExAZRMWSONMCG9KDUM4KAQ7BONM" hidden="1">'WCEC water reclam'!$H$1:$I$1</definedName>
    <definedName name="BExAZTFG4SJRG4TW6JXRF7N08JFI" hidden="1">'WCEC water reclam'!#REF!</definedName>
    <definedName name="BExAZUS4A8OHDZK0MWAOCCCKTH73" hidden="1">'WCEC water reclam'!#REF!</definedName>
    <definedName name="BExAZX6FECVK3E07KXM2XPYKGM6U" hidden="1">'WCEC water reclam'!$G$1</definedName>
    <definedName name="BExB012NJ8GASTNNPBRRFTLHIOC9" hidden="1">'WCEC water reclam'!#REF!</definedName>
    <definedName name="BExB072HHXVMUC0VYNGG48GRSH5Q" hidden="1">'WCEC water reclam'!$C$5:$D$19</definedName>
    <definedName name="BExB0FRDEYDEUEAB1W8KD6D965XA" hidden="1">'WCEC water reclam'!$K$1</definedName>
    <definedName name="BExB0KPCN7YJORQAYUCF4YKIKPMC" hidden="1">'WCEC water reclam'!#REF!</definedName>
    <definedName name="BExB0WE4PI3NOBXXVO9CTEN4DIU2" hidden="1">'WCEC water reclam'!$G$1</definedName>
    <definedName name="BExB10QNIVITUYS55OAEKK3VLJFE" hidden="1">'WCEC water reclam'!$G$1</definedName>
    <definedName name="BExB15ZDRY4CIJ911DONP0KCY9KU" hidden="1">'WCEC water reclam'!#REF!</definedName>
    <definedName name="BExB16VQY0O0RLZYJFU3OFEONVTE" hidden="1">'WCEC water reclam'!#REF!</definedName>
    <definedName name="BExB1FKNY2UO4W5FUGFHJOA2WFGG" hidden="1">'WCEC water reclam'!#REF!</definedName>
    <definedName name="BExB1GMD0PIDGTFBGQOPRWQSP9I4" hidden="1">'WCEC water reclam'!$C$5:$D$19</definedName>
    <definedName name="BExB1Q29OO6LNFNT1EQLA3KYE7MX" hidden="1">'WCEC water reclam'!#REF!</definedName>
    <definedName name="BExB1TNRV5EBWZEHYLHI76T0FVA7" hidden="1">'WCEC water reclam'!#REF!</definedName>
    <definedName name="BExB1WI6M8I0EEP1ANUQZCFY24EV" hidden="1">'WCEC water reclam'!$C$5:$D$19</definedName>
    <definedName name="BExB203OWC9QZA3BYOKQ18L4FUJE" hidden="1">'WCEC water reclam'!#REF!</definedName>
    <definedName name="BExB2CJHTU7C591BR4WRL5L2F2K6" hidden="1">'WCEC water reclam'!#REF!</definedName>
    <definedName name="BExB2K1AV4PGNS1O6C7D7AO411AX" hidden="1">'WCEC water reclam'!#REF!</definedName>
    <definedName name="BExB2O2UYHKI324YE324E1N7FVIB" hidden="1">'WCEC water reclam'!#REF!</definedName>
    <definedName name="BExB2Q0VJ0MU2URO3JOVUAVHEI3V" hidden="1">'WCEC water reclam'!#REF!</definedName>
    <definedName name="BExB30IP1DNKNQ6PZ5ERUGR5MK4Z" hidden="1">'WCEC water reclam'!#REF!</definedName>
    <definedName name="BExB442RX0T3L6HUL6X5T21CENW6" hidden="1">'WCEC water reclam'!$C$5:$D$19</definedName>
    <definedName name="BExB4ADD0L7417CII901XTFKXD1J" hidden="1">'WCEC water reclam'!#REF!</definedName>
    <definedName name="BExB4DO1V1NL2AVK5YE1RSL5RYHL" hidden="1">'WCEC water reclam'!$J$1:$K$1</definedName>
    <definedName name="BExB4DYU06HCGRIPBSWRCXK804UM" hidden="1">'WCEC water reclam'!#REF!</definedName>
    <definedName name="BExB4Z3EZBGYYI33U0KQ8NEIH8PY" hidden="1">'WCEC water reclam'!#REF!</definedName>
    <definedName name="BExB55368XW7UX657ZSPC6BFE92S" hidden="1">'WCEC water reclam'!#REF!</definedName>
    <definedName name="BExB57MZEPL2SA2ONPK66YFLZWJU" hidden="1">'WCEC water reclam'!#REF!</definedName>
    <definedName name="BExB5833OAOJ22VK1YK47FHUSVK2" hidden="1">'WCEC water reclam'!$C$5:$D$19</definedName>
    <definedName name="BExB58JDIHS42JZT9DJJMKA8QFCO" hidden="1">'WCEC water reclam'!#REF!</definedName>
    <definedName name="BExB58U5FQC5JWV9CGC83HLLZUZI" hidden="1">'WCEC water reclam'!#REF!</definedName>
    <definedName name="BExB5EDO9XUKHF74X3HAU2WPPHZH" hidden="1">'WCEC water reclam'!#REF!</definedName>
    <definedName name="BExB5G6EH68AYEP1UT0GHUEL3SLN" hidden="1">'WCEC water reclam'!#REF!</definedName>
    <definedName name="BExB5QYVEZWFE5DQVHAM760EV05X" hidden="1">'WCEC water reclam'!#REF!</definedName>
    <definedName name="BExB5U9IRH14EMOE0YGIE3WIVLFS" hidden="1">'WCEC water reclam'!#REF!</definedName>
    <definedName name="BExB5VWYMOV6BAIH7XUBBVPU7MMD" hidden="1">'WCEC water reclam'!#REF!</definedName>
    <definedName name="BExB610DZWIJP1B72U9QM42COH2B" hidden="1">'WCEC water reclam'!#REF!</definedName>
    <definedName name="BExB6C3FUAKK9ML5T767NMWGA9YB" hidden="1">'WCEC water reclam'!#REF!</definedName>
    <definedName name="BExB6C8X6JYRLKZKK17VE3QUNL3D" hidden="1">'WCEC water reclam'!$G$1</definedName>
    <definedName name="BExB6HN3QRFPXM71MDUK21BKM7PF" hidden="1">'WCEC water reclam'!#REF!</definedName>
    <definedName name="BExB6IZMHCZ3LB7N73KD90YB1HBZ" hidden="1">'WCEC water reclam'!#REF!</definedName>
    <definedName name="BExB719SGNX4Y8NE6JEXC555K596" hidden="1">'WCEC water reclam'!#REF!</definedName>
    <definedName name="BExB7265DCHKS7V2OWRBXCZTEIW9" hidden="1">'WCEC water reclam'!#REF!</definedName>
    <definedName name="BExB74PS5P9G0P09Y6DZSCX0FLTJ" hidden="1">'WCEC water reclam'!#REF!</definedName>
    <definedName name="BExB78RH79J0MIF7H8CAZ0CFE88Q" hidden="1">'WCEC water reclam'!#REF!</definedName>
    <definedName name="BExB7ELT09HGDVO5BJC1ZY9D09GZ" hidden="1">'WCEC water reclam'!$H$1:$I$1</definedName>
    <definedName name="BExB806PAXX70XUTA3ZI7OORD78R" hidden="1">'WCEC water reclam'!$F$5</definedName>
    <definedName name="BExB8HF4UBVZKQCSRFRUQL2EE6VL" hidden="1">'WCEC water reclam'!#REF!</definedName>
    <definedName name="BExB8HKHKZ1ORJZUYGG2M4VSCC39" hidden="1">'WCEC water reclam'!#REF!</definedName>
    <definedName name="BExB8QPH8DC5BESEVPSMBCWVN6PO" hidden="1">'WCEC water reclam'!#REF!</definedName>
    <definedName name="BExB8U5N0D85YR8APKN3PPKG0FWP" hidden="1">'WCEC water reclam'!$C$5:$D$19</definedName>
    <definedName name="BExB9DHI5I2TJ2LXYPM98EE81L27" hidden="1">'WCEC water reclam'!#REF!</definedName>
    <definedName name="BExB9Q2MZZHBGW8QQKVEYIMJBPIE" hidden="1">'WCEC water reclam'!#REF!</definedName>
    <definedName name="BExBA1GON0EZRJ20UYPILAPLNQWM" hidden="1">'WCEC water reclam'!#REF!</definedName>
    <definedName name="BExBA69ASGYRZW1G1DYIS9QRRTBN" hidden="1">'WCEC water reclam'!#REF!</definedName>
    <definedName name="BExBA6K42582A14WFFWQ3Q8QQWB6" hidden="1">'WCEC water reclam'!#REF!</definedName>
    <definedName name="BExBA8I5D4R8R2PYQ1K16TWGTOEP" hidden="1">'WCEC water reclam'!#REF!</definedName>
    <definedName name="BExBA93PE0DGUUTA7LLSIGBIXWE5" hidden="1">'WCEC water reclam'!#REF!</definedName>
    <definedName name="BExBAI8X0FKDQJ6YZJQDTTG4ZCWY" hidden="1">'WCEC water reclam'!#REF!</definedName>
    <definedName name="BExBAKN7XIBAXCF9PCNVS038PCQO" hidden="1">'WCEC water reclam'!#REF!</definedName>
    <definedName name="BExBAKXZ7PBW3DDKKA5MWC1ZUC7O" hidden="1">'WCEC water reclam'!#REF!</definedName>
    <definedName name="BExBAO8NLXZXHO6KCIECSFCH3RR0" hidden="1">'WCEC water reclam'!#REF!</definedName>
    <definedName name="BExBAOOT1KBSIEISN1ADL4RMY879" hidden="1">'WCEC water reclam'!$G$1</definedName>
    <definedName name="BExBAVKX8Q09370X1GCZWJ4E91YJ" hidden="1">'WCEC water reclam'!#REF!</definedName>
    <definedName name="BExBAX2X2ENJYO4QTR5VAIQ86L7B" hidden="1">'WCEC water reclam'!#REF!</definedName>
    <definedName name="BExBAZ13D3F1DVJQ6YJ8JGUYEYJE" hidden="1">'WCEC water reclam'!#REF!</definedName>
    <definedName name="BExBBTG649R9I0CT042JLL8LXV18" hidden="1">'WCEC water reclam'!#REF!</definedName>
    <definedName name="BExBBUCJQRR74Q7GPWDEZXYK2KJL" hidden="1">'WCEC water reclam'!#REF!</definedName>
    <definedName name="BExBBV8XVMD9CKZY711T0BN7H3PM" hidden="1">'WCEC water reclam'!$F$5</definedName>
    <definedName name="BExBC78HXWXHO3XAB6E8NVTBGLJS" hidden="1">'WCEC water reclam'!#REF!</definedName>
    <definedName name="BExBCKKJTIRKC1RZJRTK65HHLX4W" hidden="1">'WCEC water reclam'!#REF!</definedName>
    <definedName name="BExBCLMEPAN3XXX174TU8SS0627Q" hidden="1">'WCEC water reclam'!#REF!</definedName>
    <definedName name="BExBCRBEYR2KZ8FAQFZ2NHY13WIY" hidden="1">'WCEC water reclam'!$F$5</definedName>
    <definedName name="BExBD4I559NXSV6J07Q343TKYMVJ" hidden="1">'WCEC water reclam'!$G$1</definedName>
    <definedName name="BExBDBZQLTX3OGFYGULQFK5WEZU5" hidden="1">'WCEC water reclam'!#REF!</definedName>
    <definedName name="BExBDJS9TUEU8Z84IV59E5V4T8K6" hidden="1">'WCEC water reclam'!$C$5:$D$19</definedName>
    <definedName name="BExBDKOMSVH4XMH52CFJ3F028I9R" hidden="1">'WCEC water reclam'!$G$1</definedName>
    <definedName name="BExBDSRXVZQ0W5WXQMP5XD00GRRL" hidden="1">'WCEC water reclam'!#REF!</definedName>
    <definedName name="BExBDUVGK3E1J4JY9ZYTS7V14BLY" hidden="1">'WCEC water reclam'!$G$1</definedName>
    <definedName name="BExBE162OSBKD30I7T1DKKPT3I9I" hidden="1">'WCEC water reclam'!#REF!</definedName>
    <definedName name="BExBE5YPUY1T7N7DHMMIGGXK8TMP" hidden="1">'WCEC water reclam'!$F$5</definedName>
    <definedName name="BExBEC9ATLQZF86W1M3APSM4HEOH" hidden="1">'WCEC water reclam'!#REF!</definedName>
    <definedName name="BExBEYFQJE9YK12A6JBMRFKEC7RN" hidden="1">'WCEC water reclam'!#REF!</definedName>
    <definedName name="BExBG1ED81J2O4A2S5F5Y3BPHMCR" hidden="1">'WCEC water reclam'!#REF!</definedName>
    <definedName name="BExCRLIHS7466WFJ3RPIUGGXYESZ" hidden="1">'WCEC water reclam'!#REF!</definedName>
    <definedName name="BExCS1EDDUEAEWHVYXHIP9I1WCJH" hidden="1">'WCEC water reclam'!#REF!</definedName>
    <definedName name="BExCS6SLRCBH006GNRE27HFRHP40" hidden="1">'WCEC water reclam'!#REF!</definedName>
    <definedName name="BExCS7ZPMHFJ4UJDAL8CQOLSZ13B" hidden="1">'WCEC water reclam'!$C$5:$D$19</definedName>
    <definedName name="BExCS8W4NJUZH9S1CYB6XSDLEPBW" hidden="1">'WCEC water reclam'!$I$1:$J$1</definedName>
    <definedName name="BExCSAE1M6G20R41J0Y24YNN0YC1" hidden="1">'WCEC water reclam'!#REF!</definedName>
    <definedName name="BExCSAOUZOYKHN7HV511TO8VDJ02" hidden="1">'WCEC water reclam'!#REF!</definedName>
    <definedName name="BExCSMOFTXSUEC1T46LR1UPYRCX5" hidden="1">'WCEC water reclam'!$G$1</definedName>
    <definedName name="BExCSSDG3TM6TPKS19E9QYJEELZ6" hidden="1">'WCEC water reclam'!#REF!</definedName>
    <definedName name="BExCSZV7U67UWXL2HKJNM5W1E4OO" hidden="1">'WCEC water reclam'!#REF!</definedName>
    <definedName name="BExCT4NSDT61OCH04Y2QIFIOP75H" hidden="1">'WCEC water reclam'!$C$5:$D$19</definedName>
    <definedName name="BExCTW8G3VCZ55S09HTUGXKB1P2M" hidden="1">'WCEC water reclam'!#REF!</definedName>
    <definedName name="BExCTYS2KX0QANOLT8LGZ9WV3S3T" hidden="1">'WCEC water reclam'!$F$5</definedName>
    <definedName name="BExCTZZ9JNES4EDHW97NP0EGQALX" hidden="1">'WCEC water reclam'!$G$1</definedName>
    <definedName name="BExCU0A1V6NMZQ9ASYJ8QIVQ5UR2" hidden="1">'WCEC water reclam'!#REF!</definedName>
    <definedName name="BExCU2834920JBHSPCRC4UF80OLL" hidden="1">'WCEC water reclam'!#REF!</definedName>
    <definedName name="BExCU8O54I3P3WRYWY1CRP3S78QY" hidden="1">'WCEC water reclam'!$G$1</definedName>
    <definedName name="BExCUDRJO23YOKT8GPWOVQ4XEHF5" hidden="1">'WCEC water reclam'!#REF!</definedName>
    <definedName name="BExCUPAXFR16YMWL30ME3F3BSRDZ" hidden="1">'WCEC water reclam'!#REF!</definedName>
    <definedName name="BExCUR94DHCE47PUUWEMT5QZOYR2" hidden="1">'WCEC water reclam'!$H$1:$I$1</definedName>
    <definedName name="BExCV634L7SVHGB0UDDTRRQ2Q72H" hidden="1">'WCEC water reclam'!#REF!</definedName>
    <definedName name="BExCVBXGSXT9FWJRG62PX9S1RK83" hidden="1">'WCEC water reclam'!#REF!</definedName>
    <definedName name="BExCVHBNLOHNFS0JAV3I1XGPNH9W" hidden="1">'WCEC water reclam'!$F$5</definedName>
    <definedName name="BExCVI86R31A2IOZIEBY1FJLVILD" hidden="1">'WCEC water reclam'!#REF!</definedName>
    <definedName name="BExCVKGZXE0I9EIXKBZVSGSEY2RR" hidden="1">'WCEC water reclam'!#REF!</definedName>
    <definedName name="BExCVV44WY5807WGMTGKPW0GT256" hidden="1">'WCEC water reclam'!#REF!</definedName>
    <definedName name="BExCVZ5PN4V6MRBZ04PZJW3GEF8S" hidden="1">'WCEC water reclam'!$C$5:$D$19</definedName>
    <definedName name="BExCW13R0GWJYGXZBNCPAHQN4NR2" hidden="1">'WCEC water reclam'!#REF!</definedName>
    <definedName name="BExCW9Y5HWU4RJTNX74O6L24VGCK" hidden="1">'WCEC water reclam'!$H$1:$I$1</definedName>
    <definedName name="BExCWPDPESGZS07QGBLSBWDNVJLZ" hidden="1">'WCEC water reclam'!#REF!</definedName>
    <definedName name="BExCWTVKHIVCRHF8GC39KI58YM5K" hidden="1">'WCEC water reclam'!$G$1</definedName>
    <definedName name="BExCX2KGRZBRVLZNM8SUSIE6A0RL" hidden="1">'WCEC water reclam'!$C$5:$D$19</definedName>
    <definedName name="BExCX3X451T70LZ1VF95L7W4Y4TM" hidden="1">'WCEC water reclam'!#REF!</definedName>
    <definedName name="BExCX4NZ2N1OUGXM7EV0U7VULJMM" hidden="1">'WCEC water reclam'!#REF!</definedName>
    <definedName name="BExCXILMURGYMAH6N5LF5DV6K3GM" hidden="1">'WCEC water reclam'!#REF!</definedName>
    <definedName name="BExCXQUFBMXQ1650735H48B1AZT3" hidden="1">'WCEC water reclam'!$F$5</definedName>
    <definedName name="BExCY2DQO9VLA77Q7EG3T0XNXX4F" hidden="1">'WCEC water reclam'!#REF!</definedName>
    <definedName name="BExCY6VMJ68MX3C981R5Q0BX5791" hidden="1">'WCEC water reclam'!#REF!</definedName>
    <definedName name="BExCYAH2SAZCPW6XCB7V7PMMCAWO" hidden="1">'WCEC water reclam'!#REF!</definedName>
    <definedName name="BExCYJBB52X8B3AREHCC1L5QNPX7" hidden="1">'WCEC water reclam'!#REF!</definedName>
    <definedName name="BExCYPRC5HJE6N2XQTHCT6NXGP8N" hidden="1">'WCEC water reclam'!#REF!</definedName>
    <definedName name="BExCYUK0I3UEXZNFDW71G6Z6D8XR" hidden="1">'WCEC water reclam'!$C$5:$D$19</definedName>
    <definedName name="BExCZFZCXMLY5DWESYJ9NGTJYQ8M" hidden="1">'WCEC water reclam'!#REF!</definedName>
    <definedName name="BExCZJ4P8WS0BDT31WDXI0ROE7D6" hidden="1">'WCEC water reclam'!#REF!</definedName>
    <definedName name="BExCZKH6CTY5Z38O85JV2KF50P4E" hidden="1">'WCEC water reclam'!#REF!</definedName>
    <definedName name="BExCZKH6NI0EE02L995IFVBD1J59" hidden="1">'WCEC water reclam'!#REF!</definedName>
    <definedName name="BExCZUD9FEOJBKDJ51Z3JON9LKJ8" hidden="1">'WCEC water reclam'!$G$1</definedName>
    <definedName name="BExD0508DAALLU00PHFPBC8SRRKT" hidden="1">'WCEC water reclam'!#REF!</definedName>
    <definedName name="BExD0HALIN0JR4JTPGDEVAEE5EX5" hidden="1">'WCEC water reclam'!#REF!</definedName>
    <definedName name="BExD0LCCDPG16YLY5WQSZF1XI5DA" hidden="1">'WCEC water reclam'!#REF!</definedName>
    <definedName name="BExD0RMWSB4TRECEHTH6NN4K9DFZ" hidden="1">'WCEC water reclam'!#REF!</definedName>
    <definedName name="BExD0U6KG10QGVDI1XSHK0J10A2V" hidden="1">'WCEC water reclam'!#REF!</definedName>
    <definedName name="BExD13RUIBGRXDL4QDZ305UKUR12" hidden="1">'WCEC water reclam'!#REF!</definedName>
    <definedName name="BExD14DETV5R4OOTMAXD5NAKWRO3" hidden="1">'WCEC water reclam'!$H$1:$I$1</definedName>
    <definedName name="BExD1OAU9OXQAZA4D70HP72CU6GB" hidden="1">'WCEC water reclam'!#REF!</definedName>
    <definedName name="BExD1Y1JV61416YA1XRQHKWPZIE7" hidden="1">'WCEC water reclam'!#REF!</definedName>
    <definedName name="BExD2CFHIRMBKN5KXE5QP4XXEWFS" hidden="1">'WCEC water reclam'!$C$2</definedName>
    <definedName name="BExD2DMHH1HWXQ9W0YYMDP8AAX8Q" hidden="1">'WCEC water reclam'!#REF!</definedName>
    <definedName name="BExD2HTPC7IWBAU6OSQ67MQA8BYZ" hidden="1">'WCEC water reclam'!#REF!</definedName>
    <definedName name="BExD363H2VGFIQUCE6LS4AC5J0ZT" hidden="1">'WCEC water reclam'!#REF!</definedName>
    <definedName name="BExD3A588E939V61P1XEW0FI5Q0S" hidden="1">'WCEC water reclam'!#REF!</definedName>
    <definedName name="BExD3CJJDKVR9M18XI3WDZH80WL6" hidden="1">'WCEC water reclam'!#REF!</definedName>
    <definedName name="BExD3ESD9WYJIB3TRDPJ1CKXRAVL" hidden="1">'WCEC water reclam'!#REF!</definedName>
    <definedName name="BExD3F368X5S25MWSUNIV57RDB57" hidden="1">'WCEC water reclam'!#REF!</definedName>
    <definedName name="BExD3IJ5IT335SOSNV9L85WKAOSI" hidden="1">'WCEC water reclam'!#REF!</definedName>
    <definedName name="BExD3KBVUY57GMMQTOFEU6S6G1AY" hidden="1">'WCEC water reclam'!#REF!</definedName>
    <definedName name="BExD3NMR7AW2Z6V8SC79VQR37NA6" hidden="1">'WCEC water reclam'!#REF!</definedName>
    <definedName name="BExD3QXA2UQ2W4N7NYLUEOG40BZB" hidden="1">'WCEC water reclam'!#REF!</definedName>
    <definedName name="BExD3U2N041TEJ7GCN005UTPHNXY" hidden="1">'WCEC water reclam'!#REF!</definedName>
    <definedName name="BExD40O0CFTNJFOFMMM1KH0P7BUI" hidden="1">'WCEC water reclam'!#REF!</definedName>
    <definedName name="BExD4BR9HJ3MWWZ5KLVZWX9FJAUS" hidden="1">'WCEC water reclam'!#REF!</definedName>
    <definedName name="BExD4F1WTKT3H0N9MF4H1LX7MBSY" hidden="1">'WCEC water reclam'!#REF!</definedName>
    <definedName name="BExD4H5GQWXBS6LUL3TSP36DVO38" hidden="1">'WCEC water reclam'!#REF!</definedName>
    <definedName name="BExD4JJSS3QDBLABCJCHD45SRNPI" hidden="1">'WCEC water reclam'!$C$5:$D$9</definedName>
    <definedName name="BExD4R1I0MKF033I5LPUYIMTZ6E8" hidden="1">'WCEC water reclam'!$C$5:$D$19</definedName>
    <definedName name="BExD50MT3M6XZLNUP9JL93EG6D9R" hidden="1">'WCEC water reclam'!#REF!</definedName>
    <definedName name="BExD5EV7KDSVF1CJT38M4IBPFLPY" hidden="1">'WCEC water reclam'!#REF!</definedName>
    <definedName name="BExD5FRK547OESJRYAW574DZEZ7J" hidden="1">'WCEC water reclam'!#REF!</definedName>
    <definedName name="BExD5I5X2YA2YNCTCDSMEL4CWF4N" hidden="1">'WCEC water reclam'!#REF!</definedName>
    <definedName name="BExD5QUSRFJWRQ1ZM50WYLCF74DF" hidden="1">'WCEC water reclam'!#REF!</definedName>
    <definedName name="BExD5SSUIF6AJQHBHK8PNMFBPRYB" hidden="1">'WCEC water reclam'!#REF!</definedName>
    <definedName name="BExD623C9LRX18BE0W2V6SZLQUXX" hidden="1">'WCEC water reclam'!$C$5:$D$19</definedName>
    <definedName name="BExD6CQA7UMJBXV7AIFAIHUF2ICX" hidden="1">'WCEC water reclam'!#REF!</definedName>
    <definedName name="BExD6FKVK8WJWNYPVENR7Q8Q30PK" hidden="1">'WCEC water reclam'!#REF!</definedName>
    <definedName name="BExD6GMP0LK8WKVWMIT1NNH8CHLF" hidden="1">'WCEC water reclam'!$C$5:$D$19</definedName>
    <definedName name="BExD6H2TE0WWAUIWVSSCLPZ6B88N" hidden="1">'WCEC water reclam'!#REF!</definedName>
    <definedName name="BExD71LTOE015TV5RSAHM8NT8GVW" hidden="1">'WCEC water reclam'!$J$1:$K$1</definedName>
    <definedName name="BExD73USXVADC7EHGHVTQNCT06ZA" hidden="1">'WCEC water reclam'!#REF!</definedName>
    <definedName name="BExD7GAIGULTB3YHM1OS9RBQOTEC" hidden="1">'WCEC water reclam'!#REF!</definedName>
    <definedName name="BExD7IE1DHIS52UFDCTSKPJQNRD5" hidden="1">'WCEC water reclam'!#REF!</definedName>
    <definedName name="BExD7IUBGUWHYC9UNZ1IY5XFYKQN" hidden="1">'WCEC water reclam'!#REF!</definedName>
    <definedName name="BExD7JQOJ35HGL8U2OCEI2P2JT7I" hidden="1">'WCEC water reclam'!#REF!</definedName>
    <definedName name="BExD7KSDKNDNH95NDT3S7GM3MUU2" hidden="1">'WCEC water reclam'!#REF!</definedName>
    <definedName name="BExD8H5O087KQVWIVPUUID5VMGMS" hidden="1">'WCEC water reclam'!$G$1</definedName>
    <definedName name="BExD8OCLZMFN5K3VZYI4Q4ITVKUA" hidden="1">'WCEC water reclam'!$C$5:$D$19</definedName>
    <definedName name="BExD93C1R6LC0631ECHVFYH0R0PD" hidden="1">'WCEC water reclam'!#REF!</definedName>
    <definedName name="BExD97TXIO0COVNN4OH3DEJ33YLM" hidden="1">'WCEC water reclam'!#REF!</definedName>
    <definedName name="BExD99RZ1RFIMK6O1ZHSPJ68X9Y5" hidden="1">'WCEC water reclam'!$G$1</definedName>
    <definedName name="BExD9L0ID3VSOU609GKWYTA5BFMA" hidden="1">'WCEC water reclam'!#REF!</definedName>
    <definedName name="BExD9M7SEMG0JK2FUTTZXWIEBTKB" hidden="1">'WCEC water reclam'!#REF!</definedName>
    <definedName name="BExD9MNYBYB1AICQL5165G472IE2" hidden="1">'WCEC water reclam'!$K$1</definedName>
    <definedName name="BExD9PNSYT7GASEGUVL48MUQ02WO" hidden="1">'WCEC water reclam'!#REF!</definedName>
    <definedName name="BExD9TK2MIWFH5SKUYU9ZKF4NPHQ" hidden="1">'WCEC water reclam'!#REF!</definedName>
    <definedName name="BExDA6LD9061UULVKUUI4QP8SK13" hidden="1">'WCEC water reclam'!#REF!</definedName>
    <definedName name="BExDAGMVMNLQ6QXASB9R6D8DIT12" hidden="1">'WCEC water reclam'!#REF!</definedName>
    <definedName name="BExDAYBHU9ADLXI8VRC7F608RVGM" hidden="1">'WCEC water reclam'!#REF!</definedName>
    <definedName name="BExDBDR1XR0FV0CYUCB2OJ7CJCZU" hidden="1">'WCEC water reclam'!#REF!</definedName>
    <definedName name="BExDC7F818VN0S18ID7XRCRVYPJ4" hidden="1">'WCEC water reclam'!#REF!</definedName>
    <definedName name="BExDCL7K96PC9VZYB70ZW3QPVIJE" hidden="1">'WCEC water reclam'!#REF!</definedName>
    <definedName name="BExDCP3UZ3C2O4C1F7KMU0Z9U32N" hidden="1">'WCEC water reclam'!#REF!</definedName>
    <definedName name="BExEOBX3WECDMYCV9RLN49APTXMM" hidden="1">'WCEC water reclam'!#REF!</definedName>
    <definedName name="BExEP4E4F36662JDI0TOD85OP7X9" hidden="1">'WCEC water reclam'!#REF!</definedName>
    <definedName name="BExEPN9VIYI0FVL0HLZQXJFO6TT0" hidden="1">'WCEC water reclam'!$H$1:$I$1</definedName>
    <definedName name="BExEPYT6VDSMR8MU2341Q5GM2Y9V" hidden="1">'WCEC water reclam'!$K$1</definedName>
    <definedName name="BExEQ2ENYLMY8K1796XBB31CJHNN" hidden="1">'WCEC water reclam'!#REF!</definedName>
    <definedName name="BExEQ2PFE4N40LEPGDPS90WDL6BN" hidden="1">'WCEC water reclam'!#REF!</definedName>
    <definedName name="BExEQ2PFURT24NQYGYVE8NKX1EGA" hidden="1">'WCEC water reclam'!$H$1:$I$1</definedName>
    <definedName name="BExEQB8ZWXO6IIGOEPWTLOJGE2NR" hidden="1">'WCEC water reclam'!$C$5:$D$19</definedName>
    <definedName name="BExEQBZX0EL6LIKPY01197ACK65H" hidden="1">'WCEC water reclam'!#REF!</definedName>
    <definedName name="BExEQDXZALJLD4OBF74IKZBR13SR" hidden="1">'WCEC water reclam'!#REF!</definedName>
    <definedName name="BExEQFLE2RPWGMWQAI4JMKUEFRPT" hidden="1">'WCEC water reclam'!#REF!</definedName>
    <definedName name="BExEQTZAP8R69U31W4LKGTKKGKQE" hidden="1">'WCEC water reclam'!#REF!</definedName>
    <definedName name="BExER2O72H1F9WV6S1J04C15PXX7" hidden="1">'WCEC water reclam'!#REF!</definedName>
    <definedName name="BExERRUIKIOATPZ9U4HQ0V52RJAU" hidden="1">'WCEC water reclam'!#REF!</definedName>
    <definedName name="BExERSANFNM1O7T65PC5MJ301YET" hidden="1">'WCEC water reclam'!$C$5:$D$19</definedName>
    <definedName name="BExERWCEBKQRYWRQLYJ4UCMMKTHG" localSheetId="28" hidden="1">'WCEC water reclam'!#REF!</definedName>
    <definedName name="BExERWCEBKQRYWRQLYJ4UCMMKTHG" localSheetId="25" hidden="1">'WCEC water reclam'!#REF!</definedName>
    <definedName name="BExERWCEBKQRYWRQLYJ4UCMMKTHG" localSheetId="24" hidden="1">'WCEC water reclam'!#REF!</definedName>
    <definedName name="BExERWCEBKQRYWRQLYJ4UCMMKTHG" localSheetId="29" hidden="1">'WCEC water reclam'!#REF!</definedName>
    <definedName name="BExERWCEBKQRYWRQLYJ4UCMMKTHG" localSheetId="27" hidden="1">'[18]WCEC water reclam'!#REF!</definedName>
    <definedName name="BExERWCEBKQRYWRQLYJ4UCMMKTHG" localSheetId="20" hidden="1">'WCEC water reclam'!#REF!</definedName>
    <definedName name="BExERWCEBKQRYWRQLYJ4UCMMKTHG" localSheetId="0" hidden="1">'WCEC water reclam'!#REF!</definedName>
    <definedName name="BExERWCEBKQRYWRQLYJ4UCMMKTHG" localSheetId="7" hidden="1">'WCEC water reclam'!#REF!</definedName>
    <definedName name="BExERWCEBKQRYWRQLYJ4UCMMKTHG" localSheetId="11" hidden="1">'WCEC water reclam'!#REF!</definedName>
    <definedName name="BExERWCEBKQRYWRQLYJ4UCMMKTHG" localSheetId="12" hidden="1">'WCEC water reclam'!#REF!</definedName>
    <definedName name="BExERWCEBKQRYWRQLYJ4UCMMKTHG" localSheetId="22" hidden="1">'WCEC water reclam'!#REF!</definedName>
    <definedName name="BExERWCEBKQRYWRQLYJ4UCMMKTHG" localSheetId="21" hidden="1">'WCEC water reclam'!#REF!</definedName>
    <definedName name="BExERWCEBKQRYWRQLYJ4UCMMKTHG" hidden="1">'WCEC water reclam'!#REF!</definedName>
    <definedName name="BExES44RHHDL3V7FLV6M20834WF1" hidden="1">'WCEC water reclam'!#REF!</definedName>
    <definedName name="BExES4A7VE2X3RYYTVRLKZD4I7WU" hidden="1">'WCEC water reclam'!$G$1</definedName>
    <definedName name="BExES6ZC8R7PHJ21OVJFLIR7DY30" hidden="1">'WCEC water reclam'!#REF!</definedName>
    <definedName name="BExESMKD95A649M0WRSG6CXXP326" hidden="1">'WCEC water reclam'!#REF!</definedName>
    <definedName name="BExESR27ZXJG5VMY4PR9D940VS7T" hidden="1">'WCEC water reclam'!#REF!</definedName>
    <definedName name="BExESZ03KXL8DQ2591HLR56ZML94" hidden="1">'WCEC water reclam'!#REF!</definedName>
    <definedName name="BExESZAW5N443NRTKIP59OEI1CR6" hidden="1">'WCEC water reclam'!#REF!</definedName>
    <definedName name="BExET3HXQ60A4O2OLKX8QNXRI6LQ" hidden="1">'WCEC water reclam'!#REF!</definedName>
    <definedName name="BExETA3B1FCIOA80H94K90FWXQKE" hidden="1">'WCEC water reclam'!#REF!</definedName>
    <definedName name="BExETAZOYT4CJIT8RRKC9F2HJG1D" hidden="1">'WCEC water reclam'!#REF!</definedName>
    <definedName name="BExETF6QD5A9GEINE1KZRRC2LXWM" hidden="1">'WCEC water reclam'!#REF!</definedName>
    <definedName name="BExETQ9XRXLUACN82805SPSPNKHI" hidden="1">'WCEC water reclam'!$F$1</definedName>
    <definedName name="BExETR0YRMOR63E6DHLEHV9QVVON" hidden="1">'WCEC water reclam'!#REF!</definedName>
    <definedName name="BExETVTGY38YXYYF7N73OYN6FYY3" hidden="1">'WCEC water reclam'!#REF!</definedName>
    <definedName name="BExEUNE4T242Y59C6MS28MXEUGCP" hidden="1">'WCEC water reclam'!#REF!</definedName>
    <definedName name="BExEV2TP7NA3ZR6RJGH5ER370OUM" hidden="1">'WCEC water reclam'!#REF!</definedName>
    <definedName name="BExEV69USLNYO2QRJRC0J92XUF00" hidden="1">'WCEC water reclam'!#REF!</definedName>
    <definedName name="BExEV6KNTQOCFD7GV726XQEVQ7R6" hidden="1">'WCEC water reclam'!#REF!</definedName>
    <definedName name="BExEV6VGM4POO9QT9KH3QA3VYCWM" hidden="1">'WCEC water reclam'!#REF!</definedName>
    <definedName name="BExEVET98G3FU6QBF9LHYWSAMV0O" hidden="1">'WCEC water reclam'!#REF!</definedName>
    <definedName name="BExEVNCUT0PDUYNJH7G6BSEWZOT2" hidden="1">'WCEC water reclam'!#REF!</definedName>
    <definedName name="BExEVPGF4V5J0WQRZKUM8F9TTKZJ" hidden="1">'WCEC water reclam'!#REF!</definedName>
    <definedName name="BExEVPWH8S9GER9M14SPIT6XZ8SG" hidden="1">'WCEC water reclam'!#REF!</definedName>
    <definedName name="BExEVVLIEVWYRF2UUC1H0H5QU1CP" hidden="1">'WCEC water reclam'!#REF!</definedName>
    <definedName name="BExEVWCKO8T84GW9Z3X47915XKSH" hidden="1">'WCEC water reclam'!$H$1:$I$1</definedName>
    <definedName name="BExEVZSJWMZ5L2ZE7AZC57CXKW6T" hidden="1">'WCEC water reclam'!#REF!</definedName>
    <definedName name="BExEW0JL1GFFCXMDGW54CI7Y8FZN" hidden="1">'WCEC water reclam'!#REF!</definedName>
    <definedName name="BExEW68M9WL8214QH9C7VCK7BN08" hidden="1">'WCEC water reclam'!#REF!</definedName>
    <definedName name="BExEW8HFKH6F47KIHYBDRUEFZ2ZZ" hidden="1">'WCEC water reclam'!#REF!</definedName>
    <definedName name="BExEWLO75K95C6IRKHXSP7VP81T4" hidden="1">'WCEC water reclam'!#REF!</definedName>
    <definedName name="BExEWNBGQS1U2LW3W84T4LSJ9K00" hidden="1">'WCEC water reclam'!$F$5</definedName>
    <definedName name="BExEWO7STL7HNZSTY8VQBPTX1WK6" hidden="1">'WCEC water reclam'!#REF!</definedName>
    <definedName name="BExEWQ0M1N3KMKTDJ73H10QSG4W1" hidden="1">'WCEC water reclam'!$H$1:$I$1</definedName>
    <definedName name="BExEX85F3OSW8NSCYGYPS9372Z1Q" hidden="1">'WCEC water reclam'!$H$1:$I$1</definedName>
    <definedName name="BExEX9HWY2G6928ZVVVQF77QCM2C" hidden="1">'WCEC water reclam'!$C$5:$D$19</definedName>
    <definedName name="BExEXBQWAYKMVBRJRHB8PFCSYFVN" hidden="1">'WCEC water reclam'!#REF!</definedName>
    <definedName name="BExEXRBZ0DI9E2UFLLKYWGN66B61" hidden="1">'WCEC water reclam'!#REF!</definedName>
    <definedName name="BExEYLG9FL9V1JPPNZ3FUDNSEJ4V" hidden="1">'WCEC water reclam'!#REF!</definedName>
    <definedName name="BExEYOW8C1B3OUUCIGEC7L8OOW1Z" hidden="1">'WCEC water reclam'!$G$1:$H$1</definedName>
    <definedName name="BExEYUQJXZT6N5HJH8ACJF6SRWEE" hidden="1">'WCEC water reclam'!#REF!</definedName>
    <definedName name="BExEZ1S6VZCG01ZPLBSS9Z1SBOJ2" hidden="1">'WCEC water reclam'!#REF!</definedName>
    <definedName name="BExEZGBFNJR8DLPN0V11AU22L6WY" hidden="1">'WCEC water reclam'!#REF!</definedName>
    <definedName name="BExF02Y3V3QEPO2XLDSK47APK9XJ" hidden="1">'WCEC water reclam'!$G$1</definedName>
    <definedName name="BExF09OS91RT7N7IW8JLMZ121ZP3" hidden="1">'WCEC water reclam'!#REF!</definedName>
    <definedName name="BExF0LOEHV42P2DV7QL8O7HOQ3N9" hidden="1">'WCEC water reclam'!#REF!</definedName>
    <definedName name="BExF0WRM9VO25RLSO03ZOCE8H7K5" hidden="1">'WCEC water reclam'!$H$1:$I$1</definedName>
    <definedName name="BExF0ZRI7W4RSLIDLHTSM0AWXO3S" hidden="1">'WCEC water reclam'!#REF!</definedName>
    <definedName name="BExF19CT3MMZZ2T5EWMDNG3UOJ01" hidden="1">'WCEC water reclam'!#REF!</definedName>
    <definedName name="BExF1EAPPL24809U36ARIMYRD5NF" hidden="1">'WCEC water reclam'!$G$1:$H$1</definedName>
    <definedName name="BExF1M38U6NX17YJA8YU359B5Z4M" hidden="1">'WCEC water reclam'!#REF!</definedName>
    <definedName name="BExF1MU4W3NPEY0OHRDWP5IANCBB" hidden="1">'WCEC water reclam'!#REF!</definedName>
    <definedName name="BExF1MZN8MWMOKOARHJ1QAF9HPGT" hidden="1">'WCEC water reclam'!#REF!</definedName>
    <definedName name="BExF1US4ZIQYSU5LBFYNRA9N0K2O" hidden="1">'WCEC water reclam'!#REF!</definedName>
    <definedName name="BExF2CWZN6E87RGTBMD4YQI2QT7R" hidden="1">'WCEC water reclam'!#REF!</definedName>
    <definedName name="BExF2DYO1WQ7GMXSTAQRDBW1NSFG" hidden="1">'WCEC water reclam'!#REF!</definedName>
    <definedName name="BExF2MSWNUY9Z6BZJQZ538PPTION" hidden="1">'WCEC water reclam'!#REF!</definedName>
    <definedName name="BExF2QZYWHTYGUTTXR15CKCV3LS7" hidden="1">'WCEC water reclam'!#REF!</definedName>
    <definedName name="BExF2T8Y6TSJ74RMSZOA9CEH4OZ6" hidden="1">'WCEC water reclam'!$I$1</definedName>
    <definedName name="BExF31N3YM4F37EOOY8M8VI1KXN8" hidden="1">'WCEC water reclam'!#REF!</definedName>
    <definedName name="BExF37C1YKBT79Z9SOJAG5MXQGTU" hidden="1">'WCEC water reclam'!$F$5</definedName>
    <definedName name="BExF3A6HPA6DGYALZNHHJPMCUYZR" hidden="1">'WCEC water reclam'!#REF!</definedName>
    <definedName name="BExF3I9T44X7DV9HHV51DVDDPPZG" hidden="1">'WCEC water reclam'!$K$1</definedName>
    <definedName name="BExF3JMFX5DILOIFUDIO1HZUK875" hidden="1">'WCEC water reclam'!$H$1:$I$1</definedName>
    <definedName name="BExF3NTC4BGZEM6B87TCFX277QCS" hidden="1">'WCEC water reclam'!#REF!</definedName>
    <definedName name="BExF3Q7NI90WT31QHYSJDIG0LLLJ" hidden="1">'WCEC water reclam'!#REF!</definedName>
    <definedName name="BExF3QD55TIY1MSBSRK9TUJKBEWO" hidden="1">'WCEC water reclam'!$H$1:$I$1</definedName>
    <definedName name="BExF3QT8J6RIF1L3R700MBSKIOKW" hidden="1">'WCEC water reclam'!#REF!</definedName>
    <definedName name="BExF42SSBVPMLK2UB3B7FPEIY9TU" hidden="1">'WCEC water reclam'!#REF!</definedName>
    <definedName name="BExF4HXSWB50BKYPWA0HTT8W56H6" hidden="1">'WCEC water reclam'!#REF!</definedName>
    <definedName name="BExF4KHF04IWW4LQ95FHQPFE4Y9K" hidden="1">'WCEC water reclam'!#REF!</definedName>
    <definedName name="BExF4LU2NV3A47BCWPM3EZXUEH37" hidden="1">'WCEC water reclam'!#REF!</definedName>
    <definedName name="BExF4MVQM5Y0QRDLDFSKWWTF709C" hidden="1">'WCEC water reclam'!#REF!</definedName>
    <definedName name="BExF4PVMZYV36E8HOYY06J81AMBI" hidden="1">'WCEC water reclam'!$C$5:$D$19</definedName>
    <definedName name="BExF4SF9NEX1FZE9N8EXT89PM54D" hidden="1">'WCEC water reclam'!#REF!</definedName>
    <definedName name="BExF52GTGP8MHGII4KJ8TJGR8W8U" hidden="1">'WCEC water reclam'!$H$1:$I$1</definedName>
    <definedName name="BExF57K7L3UC1I2FSAWURR4SN0UN" hidden="1">'WCEC water reclam'!#REF!</definedName>
    <definedName name="BExF5D96JEPDW6LV89G2REZJ1ES7" hidden="1">'WCEC water reclam'!$J$1:$K$1</definedName>
    <definedName name="BExF5HR2GFV7O8LKG9SJ4BY78LYA" hidden="1">'WCEC water reclam'!#REF!</definedName>
    <definedName name="BExF5ZFO2A29GHWR5ES64Z9OS16J" hidden="1">'WCEC water reclam'!#REF!</definedName>
    <definedName name="BExF63S045JO7H2ZJCBTBVH3SUIF" hidden="1">'WCEC water reclam'!#REF!</definedName>
    <definedName name="BExF642TEGTXCI9A61ZOONJCB0U1" hidden="1">'WCEC water reclam'!#REF!</definedName>
    <definedName name="BExF67O951CF8UJF3KBDNR0E83C1" hidden="1">'WCEC water reclam'!#REF!</definedName>
    <definedName name="BExF6EV7I35NVMIJGYTB6E24YVPA" hidden="1">'WCEC water reclam'!$K$1</definedName>
    <definedName name="BExF6FGUF393KTMBT40S5BYAFG00" hidden="1">'WCEC water reclam'!$H$1:$I$1</definedName>
    <definedName name="BExF6GNYXWY8A0SY4PW1B6KJMMTM" hidden="1">'WCEC water reclam'!#REF!</definedName>
    <definedName name="BExF6IB8K74Z0AFT05GPOKKZW7C9" hidden="1">'WCEC water reclam'!#REF!</definedName>
    <definedName name="BExF6NUXJI11W2IAZNAM1QWC0459" hidden="1">'WCEC water reclam'!#REF!</definedName>
    <definedName name="BExF6RR76KNVIXGJOVFO8GDILKGZ" hidden="1">'WCEC water reclam'!$F$5</definedName>
    <definedName name="BExF6ZE8D5CMPJPRWT6S4HM56LPF" hidden="1">'WCEC water reclam'!#REF!</definedName>
    <definedName name="BExF76FV8SF7AJK7B35AL7VTZF6D" hidden="1">'WCEC water reclam'!#REF!</definedName>
    <definedName name="BExF7EOIMC1OYL1N7835KGOI0FIZ" hidden="1">'WCEC water reclam'!#REF!</definedName>
    <definedName name="BExF7K88K7ASGV6RAOAGH52G04VR" hidden="1">'WCEC water reclam'!#REF!</definedName>
    <definedName name="BExF7OVDRP3LHNAF2CX4V84CKKIR" hidden="1">'WCEC water reclam'!#REF!</definedName>
    <definedName name="BExF7QO41X2A2SL8UXDNP99GY7U9" hidden="1">'WCEC water reclam'!#REF!</definedName>
    <definedName name="BExF81GI8B8WBHXFTET68A9358BR" hidden="1">'WCEC water reclam'!#REF!</definedName>
    <definedName name="BExGL97US0Y3KXXASUTVR26XLT70" hidden="1">'WCEC water reclam'!#REF!</definedName>
    <definedName name="BExGLC7R4C33RO0PID97ZPPVCW4M" hidden="1">'WCEC water reclam'!#REF!</definedName>
    <definedName name="BExGLFIF7HCFSHNQHKEV6RY0WCO3" hidden="1">'WCEC water reclam'!#REF!</definedName>
    <definedName name="BExGLTARRL0J772UD2TXEYAVPY6E" hidden="1">'WCEC water reclam'!#REF!</definedName>
    <definedName name="BExGLVP1IU8K5A8J1340XFMYPR88" hidden="1">'WCEC water reclam'!$C$5:$D$19</definedName>
    <definedName name="BExGLYE6RZTAAWHJBG2QFJPTDS2Q" hidden="1">'WCEC water reclam'!#REF!</definedName>
    <definedName name="BExGM4DZ65OAQP7MA4LN6QMYZOFF" hidden="1">'WCEC water reclam'!#REF!</definedName>
    <definedName name="BExGMCXCWEC9XNUOEMZ61TMI6CUO" hidden="1">'WCEC water reclam'!$G$1</definedName>
    <definedName name="BExGMDDMTKZ2HBA8F9QZ7SS45OS7" hidden="1">'WCEC water reclam'!#REF!</definedName>
    <definedName name="BExGMJDGIH0MEPC2TUSFUCY2ROTB" hidden="1">'WCEC water reclam'!#REF!</definedName>
    <definedName name="BExGMKPW2HPKN0M0XKF3AZ8YP0D6" hidden="1">'WCEC water reclam'!#REF!</definedName>
    <definedName name="BExGMP2F175LGL6QVSJGP6GKYHHA" hidden="1">'WCEC water reclam'!#REF!</definedName>
    <definedName name="BExGMPIIP8GKML2VVA8OEFL43NCS" hidden="1">'WCEC water reclam'!#REF!</definedName>
    <definedName name="BExGMZ3SRIXLXMWBVOXXV3M4U4YL" hidden="1">'WCEC water reclam'!#REF!</definedName>
    <definedName name="BExGMZ3UBN48IXU1ZEFYECEMZ1IM" hidden="1">'WCEC water reclam'!#REF!</definedName>
    <definedName name="BExGN4I0QATXNZCLZJM1KH1OIJQH" hidden="1">'WCEC water reclam'!#REF!</definedName>
    <definedName name="BExGN9FZ2RWCMSY1YOBJKZMNIM9R" hidden="1">'WCEC water reclam'!$G$1</definedName>
    <definedName name="BExGNDSIMTHOCXXG6QOGR6DA8SGG" hidden="1">'WCEC water reclam'!#REF!</definedName>
    <definedName name="BExGNN2YQ9BDAZXT2GLCSAPXKIM7" hidden="1">'WCEC water reclam'!$C$5:$D$19</definedName>
    <definedName name="BExGNSS0CKRPKHO25R3TDBEL2NHX" hidden="1">'WCEC water reclam'!#REF!</definedName>
    <definedName name="BExGNYH0MO8NOVS85L15G0RWX4GW" hidden="1">'WCEC water reclam'!#REF!</definedName>
    <definedName name="BExGNZO44DEG8CGIDYSEGDUQ531R" hidden="1">'WCEC water reclam'!#REF!</definedName>
    <definedName name="BExGO2O0V6UYDY26AX8OSN72F77N" hidden="1">'WCEC water reclam'!#REF!</definedName>
    <definedName name="BExGO2YUBOVLYHY1QSIHRE1KLAFV" hidden="1">'WCEC water reclam'!$C$5:$D$19</definedName>
    <definedName name="BExGO70E2O70LF46V8T26YFPL4V8" hidden="1">'WCEC water reclam'!#REF!</definedName>
    <definedName name="BExGOB25QJMQCQE76MRW9X58OIOO" hidden="1">'WCEC water reclam'!#REF!</definedName>
    <definedName name="BExGODAZKJ9EXMQZNQR5YDBSS525" hidden="1">'WCEC water reclam'!#REF!</definedName>
    <definedName name="BExGODR8ZSMUC11I56QHSZ686XV5" hidden="1">'WCEC water reclam'!#REF!</definedName>
    <definedName name="BExGOF977NMX3QY6AUFGKM5NGSO5" hidden="1">'WCEC water reclam'!#REF!</definedName>
    <definedName name="BExGOT6UXUX5FVTAYL9SOBZ1D0II" hidden="1">'WCEC water reclam'!$F$5</definedName>
    <definedName name="BExGOXJDHUDPDT8I8IVGVW9J0R5Q" hidden="1">'WCEC water reclam'!#REF!</definedName>
    <definedName name="BExGPHGT5KDOCMV2EFS4OVKTWBRD" hidden="1">'WCEC water reclam'!#REF!</definedName>
    <definedName name="BExGPID72Y4Y619LWASUQZKZHJNC" hidden="1">'WCEC water reclam'!$F$5</definedName>
    <definedName name="BExGPPENQIANVGLVQJ77DK5JPRTB" hidden="1">'WCEC water reclam'!#REF!</definedName>
    <definedName name="BExGQ1ZU4967P72AHF4V1D0FOL5C" hidden="1">'WCEC water reclam'!#REF!</definedName>
    <definedName name="BExGQ36ZOMR9GV8T05M605MMOY3Y" hidden="1">'WCEC water reclam'!#REF!</definedName>
    <definedName name="BExGQ61DTJ0SBFMDFBAK3XZ9O0ZO" hidden="1">'WCEC water reclam'!#REF!</definedName>
    <definedName name="BExGQ6SG9XEOD0VMBAR22YPZWSTA" hidden="1">'WCEC water reclam'!#REF!</definedName>
    <definedName name="BExGQGJ1A7LNZUS8QSMOG8UNGLMK" hidden="1">'WCEC water reclam'!$G$1</definedName>
    <definedName name="BExGQPO7ENFEQC0NC6MC9OZR2LHY" hidden="1">'WCEC water reclam'!#REF!</definedName>
    <definedName name="BExGQX0H4EZMXBJTKJJE4ICJWN5O" hidden="1">'WCEC water reclam'!$C$5:$D$19</definedName>
    <definedName name="BExGR4CW3WRIID17GGX4MI9ZDHFE" hidden="1">'WCEC water reclam'!$K$1</definedName>
    <definedName name="BExGR65GJX27MU2OL6NI5PB8XVB4" hidden="1">'WCEC water reclam'!$H$1:$I$1</definedName>
    <definedName name="BExGR6LQ97HETGS3CT96L4IK0JSH" hidden="1">'WCEC water reclam'!#REF!</definedName>
    <definedName name="BExGR9ATP2LVT7B9OCPSLJ11H9SX" hidden="1">'WCEC water reclam'!#REF!</definedName>
    <definedName name="BExGrid1">'WCEC water reclam'!$F$5:$J$118</definedName>
    <definedName name="BExGRUKVVKDL8483WI70VN2QZDGD" hidden="1">'WCEC water reclam'!#REF!</definedName>
    <definedName name="BExGS2IWR5DUNJ1U9PAKIV8CMBNI" hidden="1">'WCEC water reclam'!$H$1:$I$1</definedName>
    <definedName name="BExGS69P9FFTEOPDS0MWFKF45G47" hidden="1">'WCEC water reclam'!$G$1</definedName>
    <definedName name="BExGS6F1JFHM5MUJ1RFO50WP6D05" hidden="1">'WCEC water reclam'!#REF!</definedName>
    <definedName name="BExGSA5YB5ZGE4NHDVCZ55TQAJTL" hidden="1">'WCEC water reclam'!#REF!</definedName>
    <definedName name="BExGSCEUCQQVDEEKWJ677QTGUVTE" hidden="1">'WCEC water reclam'!#REF!</definedName>
    <definedName name="BExGSQY65LH1PCKKM5WHDW83F35O" hidden="1">'WCEC water reclam'!#REF!</definedName>
    <definedName name="BExGSYW1GKISF0PMUAK3XJK9PEW9" hidden="1">'WCEC water reclam'!#REF!</definedName>
    <definedName name="BExGT0DZJB6LSF6L693UUB9EY1VQ" hidden="1">'WCEC water reclam'!$C$5:$D$19</definedName>
    <definedName name="BExGTGVFIF8HOQXR54SK065A8M4K" hidden="1">'WCEC water reclam'!#REF!</definedName>
    <definedName name="BExGTIYX3OWPIINOGY1E4QQYSKHP" hidden="1">'WCEC water reclam'!$C$5:$D$19</definedName>
    <definedName name="BExGTKGUN0KUU3C0RL2LK98D8MEK" hidden="1">'WCEC water reclam'!#REF!</definedName>
    <definedName name="BExGTZ046J7VMUG4YPKFN2K8TWB7" hidden="1">'WCEC water reclam'!#REF!</definedName>
    <definedName name="BExGU2G9OPRZRIU9YGF6NX9FUW0J" hidden="1">'WCEC water reclam'!#REF!</definedName>
    <definedName name="BExGU6HTKLRZO8UOI3DTAM5RFDBA" hidden="1">'WCEC water reclam'!#REF!</definedName>
    <definedName name="BExGUDDZXFFQHAF4UZF8ZB1HO7H6" hidden="1">'WCEC water reclam'!#REF!</definedName>
    <definedName name="BExGUIBXBRHGM97ZX6GBA4ZDQ79C" hidden="1">'WCEC water reclam'!#REF!</definedName>
    <definedName name="BExGUM8D91UNPCOO4TKP9FGX85TF" hidden="1">'WCEC water reclam'!$C$5:$D$19</definedName>
    <definedName name="BExGUQF9N9FKI7S0H30WUAEB5LPD" hidden="1">'WCEC water reclam'!$K$1</definedName>
    <definedName name="BExGUR6BA03XPBK60SQUW197GJ5X" hidden="1">'WCEC water reclam'!#REF!</definedName>
    <definedName name="BExGUVIP60TA4B7X2PFGMBFUSKGX" hidden="1">'WCEC water reclam'!#REF!</definedName>
    <definedName name="BExGUZKF06F209XL1IZWVJEQ82EE" hidden="1">'WCEC water reclam'!#REF!</definedName>
    <definedName name="BExGV2EVT380QHD4AP2RL9MR8L5L" hidden="1">'WCEC water reclam'!#REF!</definedName>
    <definedName name="BExGVV6OOLDQ3TXZK51TTF3YX0WN" hidden="1">'WCEC water reclam'!#REF!</definedName>
    <definedName name="BExGW0KVS7U0C87XFZ78QW991IEV" hidden="1">'WCEC water reclam'!#REF!</definedName>
    <definedName name="BExGW2Z7AMPG6H9EXA9ML6EZVGGA" hidden="1">'WCEC water reclam'!$F$5</definedName>
    <definedName name="BExGWABG5VT5XO1A196RK61AXA8C" hidden="1">'WCEC water reclam'!#REF!</definedName>
    <definedName name="BExGWEO0JDG84NYLEAV5NSOAGMJZ" hidden="1">'WCEC water reclam'!$C$5:$D$19</definedName>
    <definedName name="BExGWLEOC70Z8QAJTPT2PDHTNM4L" hidden="1">'WCEC water reclam'!#REF!</definedName>
    <definedName name="BExGWNCXLCRTLBVMTXYJ5PHQI6SS" hidden="1">'WCEC water reclam'!$C$5:$D$19</definedName>
    <definedName name="BExGX6U988MCFIGDA1282F92U9AA" hidden="1">'WCEC water reclam'!#REF!</definedName>
    <definedName name="BExGX7FTB1CKAT5HUW6H531FIY6I" hidden="1">'WCEC water reclam'!#REF!</definedName>
    <definedName name="BExGX9DVACJQIZ4GH6YAD2A7F70O" hidden="1">'WCEC water reclam'!#REF!</definedName>
    <definedName name="BExGXDVP2S2Y8Z8Q43I78RCIK3DD" hidden="1">'WCEC water reclam'!#REF!</definedName>
    <definedName name="BExGXJ9W5JU7TT9S0BKL5Y6VVB39" hidden="1">'WCEC water reclam'!#REF!</definedName>
    <definedName name="BExGXWB73RJ4BASBQTQ8EY0EC1EB" hidden="1">'WCEC water reclam'!$K$1</definedName>
    <definedName name="BExGXZ0ABB43C7SMRKZHWOSU9EQX" hidden="1">'WCEC water reclam'!#REF!</definedName>
    <definedName name="BExGY6SU3SYVCJ3AG2ITY59SAZ5A" hidden="1">'WCEC water reclam'!$F$5:$G$6</definedName>
    <definedName name="BExGY6YA4P5KMY2VHT0DYK3YTFAX" hidden="1">'WCEC water reclam'!#REF!</definedName>
    <definedName name="BExGY8G88PVVRYHPHRPJZFSX6HSC" hidden="1">'WCEC water reclam'!#REF!</definedName>
    <definedName name="BExGYC718HTZ80PNKYPVIYGRJVF6" hidden="1">'WCEC water reclam'!#REF!</definedName>
    <definedName name="BExGYCNATXZY2FID93B17YWIPPRD" hidden="1">'WCEC water reclam'!$G$1</definedName>
    <definedName name="BExGYGJJJ3BBCQAOA51WHP01HN73" hidden="1">'WCEC water reclam'!#REF!</definedName>
    <definedName name="BExGYOS6TV2C72PLRFU8RP1I58GY" hidden="1">'WCEC water reclam'!#REF!</definedName>
    <definedName name="BExGZ7NXZ0IBS44C2NZ9VMD6T6K2" hidden="1">'WCEC water reclam'!$C$5:$D$5</definedName>
    <definedName name="BExGZJ78ZWZCVHZ3BKEKFJZ6MAEO" hidden="1">'WCEC water reclam'!#REF!</definedName>
    <definedName name="BExGZOLH2QV73J3M9IWDDPA62TP4" hidden="1">'WCEC water reclam'!#REF!</definedName>
    <definedName name="BExGZP1PWGFKVVVN4YDIS22DZPCR" hidden="1">'WCEC water reclam'!#REF!</definedName>
    <definedName name="BExH00L21GZX5YJJGVMOAWBERLP5" hidden="1">'WCEC water reclam'!#REF!</definedName>
    <definedName name="BExH02ZD6VAY1KQLAQYBBI6WWIZB" hidden="1">'WCEC water reclam'!$C$5:$D$19</definedName>
    <definedName name="BExH08Z6LQCGGSGSAILMHX4X7JMD" hidden="1">'WCEC water reclam'!#REF!</definedName>
    <definedName name="BExH0KT9Z8HEVRRQRGQ8YHXRLIJA" hidden="1">'WCEC water reclam'!#REF!</definedName>
    <definedName name="BExH0M0FDN12YBOCKL3XL2Z7T7Y8" hidden="1">'WCEC water reclam'!#REF!</definedName>
    <definedName name="BExH0O9G06YPZ5TN9RYT326I1CP2" hidden="1">'WCEC water reclam'!#REF!</definedName>
    <definedName name="BExH0WNJAKTJRCKMTX8O4KNMIIJM" hidden="1">'WCEC water reclam'!#REF!</definedName>
    <definedName name="BExH12Y4WX542WI3ZEM15AK4UM9J" hidden="1">'WCEC water reclam'!#REF!</definedName>
    <definedName name="BExH1FDTQXR9QQ31WDB7OPXU7MPT" hidden="1">'WCEC water reclam'!$C$5:$D$19</definedName>
    <definedName name="BExH1FOMEUIJNIDJAUY0ZQFBJSY9" hidden="1">'WCEC water reclam'!#REF!</definedName>
    <definedName name="BExH1JFFHEBFX9BWJMNIA3N66R3Z" hidden="1">'WCEC water reclam'!#REF!</definedName>
    <definedName name="BExH1Z0GIUSVTF2H1G1I3PDGBNK2" hidden="1">'WCEC water reclam'!$K$1</definedName>
    <definedName name="BExH225UTM6S9FW4MUDZS7F1PQSH" hidden="1">'WCEC water reclam'!#REF!</definedName>
    <definedName name="BExH23271RF7AYZ542KHQTH68GQ7" hidden="1">'WCEC water reclam'!#REF!</definedName>
    <definedName name="BExH2GJQR4JALNB314RY0LDI49VH" hidden="1">'WCEC water reclam'!#REF!</definedName>
    <definedName name="BExH2JZR49T7644JFVE7B3N7RZM9" hidden="1">'WCEC water reclam'!#REF!</definedName>
    <definedName name="BExH2UHF0QTJG107MULYB16WBJM9" hidden="1">'WCEC water reclam'!#REF!</definedName>
    <definedName name="BExH2WKXV8X5S2GSBBTWGI0NLNAH" hidden="1">'WCEC water reclam'!$H$1:$I$1</definedName>
    <definedName name="BExH2XS1UFYFGU0S0EBXX90W2WE8" hidden="1">'WCEC water reclam'!#REF!</definedName>
    <definedName name="BExH2XS2TND9SB0GC295R4FP6K5Y" hidden="1">'WCEC water reclam'!$I$1:$J$1</definedName>
    <definedName name="BExH2ZA0SZ4SSITL50NA8LZ3OEX6" hidden="1">'WCEC water reclam'!#REF!</definedName>
    <definedName name="BExH31Z3JNVJPESWKXHILGXZHP2M" hidden="1">'WCEC water reclam'!#REF!</definedName>
    <definedName name="BExH3E9HZ3QJCDZW7WI7YACFQCHE" hidden="1">'WCEC water reclam'!#REF!</definedName>
    <definedName name="BExH3IRB6764RQ5HBYRLH6XCT29X" hidden="1">'WCEC water reclam'!#REF!</definedName>
    <definedName name="BExIG2U8V6RSB47SXLCQG3Q68YRO" hidden="1">'WCEC water reclam'!$G$1</definedName>
    <definedName name="BExIGJBO8R13LV7CZ7C1YCP974NN" hidden="1">'WCEC water reclam'!#REF!</definedName>
    <definedName name="BExIGWT86FPOEYTI8GXCGU5Y3KGK" hidden="1">'WCEC water reclam'!#REF!</definedName>
    <definedName name="BExIHBHXA7E7VUTBVHXXXCH3A5CL" hidden="1">'WCEC water reclam'!#REF!</definedName>
    <definedName name="BExIHPQCQTGEW8QOJVIQ4VX0P6DX" hidden="1">'WCEC water reclam'!#REF!</definedName>
    <definedName name="BExII1KN91Q7DLW0UB7W2TJ5ACT9" hidden="1">'WCEC water reclam'!#REF!</definedName>
    <definedName name="BExII50LI8I0CDOOZEMIVHVA2V95" hidden="1">'WCEC water reclam'!#REF!</definedName>
    <definedName name="BExIIXMY38TQD12CVV4S57L3I809" hidden="1">'WCEC water reclam'!#REF!</definedName>
    <definedName name="BExIIY37NEVU2LGS1JE4VR9AN6W4" hidden="1">'WCEC water reclam'!#REF!</definedName>
    <definedName name="BExIIYJAGXR8TPZ1KCYM7EGJ79UW" hidden="1">'WCEC water reclam'!#REF!</definedName>
    <definedName name="BExIJ3160YCWGAVEU0208ZGXXG3P" hidden="1">'WCEC water reclam'!#REF!</definedName>
    <definedName name="BExIJFGZJ5ED9D6KAY4PGQYLELAX" hidden="1">'WCEC water reclam'!$C$5:$D$19</definedName>
    <definedName name="BExIJQK80ZEKSTV62E59AYJYUNLI" hidden="1">'WCEC water reclam'!#REF!</definedName>
    <definedName name="BExIJRLX3M0YQLU1D5Y9V7HM5QNM" hidden="1">'WCEC water reclam'!#REF!</definedName>
    <definedName name="BExIJV22J0QA7286KNPMHO1ZUCB3" hidden="1">'WCEC water reclam'!#REF!</definedName>
    <definedName name="BExIJVI6OC7B6ZE9V4PAOYZXKNER" hidden="1">'WCEC water reclam'!#REF!</definedName>
    <definedName name="BExIJWK0NGTGQ4X7D5VIVXD14JHI" hidden="1">'WCEC water reclam'!#REF!</definedName>
    <definedName name="BExIJWPCIYINEJUTXU74VK7WG031" hidden="1">'WCEC water reclam'!#REF!</definedName>
    <definedName name="BExIKHTXPZR5A8OHB6HDP6QWDHAD" hidden="1">'WCEC water reclam'!#REF!</definedName>
    <definedName name="BExIKMMJOETSAXJYY1SIKM58LMA2" hidden="1">'WCEC water reclam'!$G$1</definedName>
    <definedName name="BExIKRF6AQ6VOO9KCIWSM6FY8M7D" hidden="1">'WCEC water reclam'!#REF!</definedName>
    <definedName name="BExIKTYZESFT3LC0ASFMFKSE0D1X" hidden="1">'WCEC water reclam'!$G$1</definedName>
    <definedName name="BExIKXVA6M8K0PTRYAGXS666L335" hidden="1">'WCEC water reclam'!$G$1</definedName>
    <definedName name="BExIL0PMZ2SXK9R6MLP43KBU1J2P" hidden="1">'WCEC water reclam'!#REF!</definedName>
    <definedName name="BExILAAXRTRAD18K74M6MGUEEPUM" hidden="1">'WCEC water reclam'!#REF!</definedName>
    <definedName name="BExILG5F338C0FFLMVOKMKF8X5ZP" hidden="1">'WCEC water reclam'!$C$5:$D$19</definedName>
    <definedName name="BExILGQTQM0HOD0BJI90YO7GOIN3" hidden="1">'WCEC water reclam'!#REF!</definedName>
    <definedName name="BExIM9DBUB7ZGF4B20FVUO9QGOX2" hidden="1">'WCEC water reclam'!#REF!</definedName>
    <definedName name="BExIMGK9Z94TFPWWZFMD10HV0IF6" hidden="1">'WCEC water reclam'!#REF!</definedName>
    <definedName name="BExIMPEGKG18TELVC33T4OQTNBWC" hidden="1">'WCEC water reclam'!#REF!</definedName>
    <definedName name="BExIN4OR435DL1US13JQPOQK8GD5" hidden="1">'WCEC water reclam'!$K$1</definedName>
    <definedName name="BExINI6A7H3KSFRFA6UBBDPKW37F" hidden="1">'WCEC water reclam'!#REF!</definedName>
    <definedName name="BExINIMK8XC3JOBT2EXYFHHH52H0" hidden="1">'WCEC water reclam'!#REF!</definedName>
    <definedName name="BExINLX401ZKEGWU168DS4JUM2J6" hidden="1">'WCEC water reclam'!$C$5:$D$19</definedName>
    <definedName name="BExINMYYJO1FTV1CZF6O5XCFAMQX" hidden="1">'WCEC water reclam'!#REF!</definedName>
    <definedName name="BExINP2H4KI05FRFV5PKZFE00HKO" hidden="1">'WCEC water reclam'!#REF!</definedName>
    <definedName name="BExINZELVWYGU876QUUZCIMXPBQC" hidden="1">'WCEC water reclam'!#REF!</definedName>
    <definedName name="BExIOCQUQHKUU1KONGSDOLQTQEIC" hidden="1">'WCEC water reclam'!$G$1</definedName>
    <definedName name="BExIOFL8Y5O61VLKTB4H20IJNWS1" hidden="1">'WCEC water reclam'!#REF!</definedName>
    <definedName name="BExIOMBXRW5NS4ZPYX9G5QREZ5J6" hidden="1">'WCEC water reclam'!#REF!</definedName>
    <definedName name="BExIORA3GK78T7C7SNBJJUONJ0LS" hidden="1">'WCEC water reclam'!$F$5</definedName>
    <definedName name="BExIORFDXP4AVIEBLSTZ8ETSXMNM" hidden="1">'WCEC water reclam'!#REF!</definedName>
    <definedName name="BExIOTZ5EFZ2NASVQ05RH15HRSW6" hidden="1">'WCEC water reclam'!$F$5</definedName>
    <definedName name="BExIP8YNN6UUE1GZ223SWH7DLGKO" hidden="1">'WCEC water reclam'!#REF!</definedName>
    <definedName name="BExIPAB4AOL592OJCC1CFAXTLF1A" hidden="1">'WCEC water reclam'!#REF!</definedName>
    <definedName name="BExIPB25DKX4S2ZCKQN7KWSC3JBF" hidden="1">'WCEC water reclam'!#REF!</definedName>
    <definedName name="BExIPDLT8JYAMGE5HTN4D1YHZF3V" hidden="1">'WCEC water reclam'!#REF!</definedName>
    <definedName name="BExIPG040Q08EWIWL6CAVR3GRI43" hidden="1">'WCEC water reclam'!#REF!</definedName>
    <definedName name="BExIPKNFUDPDKOSH5GHDVNA8D66S" hidden="1">'WCEC water reclam'!#REF!</definedName>
    <definedName name="BExIQ1VS9A2FHVD9TUHKG9K8EVVP" hidden="1">'WCEC water reclam'!#REF!</definedName>
    <definedName name="BExIQ3J19L30PSQ2CXNT6IHW0I7V" hidden="1">'WCEC water reclam'!#REF!</definedName>
    <definedName name="BExIQ3OJ7M04XCY276IO0LJA5XUK" hidden="1">'WCEC water reclam'!#REF!</definedName>
    <definedName name="BExIQ5S19ITB0NDRUN4XV7B905ED" hidden="1">'WCEC water reclam'!$F$5</definedName>
    <definedName name="BExIQ9TMQT2EIXSVQW7GVSOAW2VJ" hidden="1">'WCEC water reclam'!#REF!</definedName>
    <definedName name="BExIQBMDE1L6J4H27K1FMSHQKDSE" hidden="1">'WCEC water reclam'!#REF!</definedName>
    <definedName name="BExIQE65LVXUOF3UZFO7SDHFJH22" hidden="1">'WCEC water reclam'!$G$1</definedName>
    <definedName name="BExIQG9OO2KKBOWTMD1OXY36TEGA" hidden="1">'WCEC water reclam'!#REF!</definedName>
    <definedName name="BExIQX1XBB31HZTYEEVOBSE3C5A6" hidden="1">'WCEC water reclam'!#REF!</definedName>
    <definedName name="BExIQYP5T1TPAQYW7QU1Q98BKX7W" hidden="1">'WCEC water reclam'!$G$1:$H$1</definedName>
    <definedName name="BExIR2ALYRP9FW99DK2084J7IIDC" hidden="1">'WCEC water reclam'!#REF!</definedName>
    <definedName name="BExIR8FQETPTQYW37DBVDWG3J4JW" hidden="1">'WCEC water reclam'!#REF!</definedName>
    <definedName name="BExIRRBGTY01OQOI3U5SW59RFDFI" hidden="1">'WCEC water reclam'!#REF!</definedName>
    <definedName name="BExIS4T0DRF57HYO7OGG72KBOFOI" hidden="1">'WCEC water reclam'!$F$5:$G$24</definedName>
    <definedName name="BExIS77BJDDK18PGI9DSEYZPIL7P" hidden="1">'WCEC water reclam'!#REF!</definedName>
    <definedName name="BExIS8USL1T3Z97CZ30HJ98E2GXQ" hidden="1">'WCEC water reclam'!#REF!</definedName>
    <definedName name="BExISC5B700MZUBFTQ9K4IKTF7HR" hidden="1">'WCEC water reclam'!$K$1</definedName>
    <definedName name="BExISDHXS49S1H56ENBPRF1NLD5C" hidden="1">'WCEC water reclam'!#REF!</definedName>
    <definedName name="BExISM1JLV54A21A164IURMPGUMU" hidden="1">'WCEC water reclam'!#REF!</definedName>
    <definedName name="BExISRFKJYUZ4AKW44IJF7RF9Y90" hidden="1">'WCEC water reclam'!#REF!</definedName>
    <definedName name="BExIT1MK8TBAK3SNP36A8FKDQSOK" hidden="1">'WCEC water reclam'!#REF!</definedName>
    <definedName name="BExITBNYANV2S8KD56GOGCKW393R" hidden="1">'WCEC water reclam'!#REF!</definedName>
    <definedName name="BExItemGrid">'WCEC water reclam'!$F$4:$J$118</definedName>
    <definedName name="BExIUD4OJGH65NFNQ4VMCE3R4J1X" hidden="1">'WCEC water reclam'!#REF!</definedName>
    <definedName name="BExIUTB5OAAXYW0OFMP0PS40SPOB" hidden="1">'WCEC water reclam'!#REF!</definedName>
    <definedName name="BExIUUT2MHIOV6R3WHA0DPM1KBKY" hidden="1">'WCEC water reclam'!$C$5:$D$19</definedName>
    <definedName name="BExIUYPDT1AM6MWGWQS646PIZIWC" hidden="1">'WCEC water reclam'!#REF!</definedName>
    <definedName name="BExIV0I2O9F8D1UK1SI8AEYR6U0A" hidden="1">'WCEC water reclam'!$G$1</definedName>
    <definedName name="BExIV2LM38XPLRTWT0R44TMQ59E5" hidden="1">'WCEC water reclam'!$F$5</definedName>
    <definedName name="BExIV3HY4S0YRV1F7XEMF2YHAR2I" hidden="1">'WCEC water reclam'!#REF!</definedName>
    <definedName name="BExIV6HUZFRIFLXW2SICKGTAH1PV" hidden="1">'WCEC water reclam'!#REF!</definedName>
    <definedName name="BExIVC6WZMHRBRGIBUVX0CO2RK05" hidden="1">'WCEC water reclam'!#REF!</definedName>
    <definedName name="BExIVCXWL6H5LD9DHDIA4F5U9TQL" hidden="1">'WCEC water reclam'!$F$5</definedName>
    <definedName name="BExIVMOIPSEWSIHIDDLOXESQ28A0" hidden="1">'WCEC water reclam'!#REF!</definedName>
    <definedName name="BExIVNVNJX9BYDLC88NG09YF5XQ6" hidden="1">'WCEC water reclam'!#REF!</definedName>
    <definedName name="BExIVQVKLMGSRYT1LFZH0KUIA4OR" hidden="1">'WCEC water reclam'!#REF!</definedName>
    <definedName name="BExIVYTFI35KNR2XSA6N8OJYUTUR" hidden="1">'WCEC water reclam'!#REF!</definedName>
    <definedName name="BExIWB3SY3WRIVIOF988DNNODBOA" hidden="1">'WCEC water reclam'!$G$1</definedName>
    <definedName name="BExIWB99CG0H52LRD6QWPN4L6DV2" hidden="1">'WCEC water reclam'!#REF!</definedName>
    <definedName name="BExIWG1W7XP9DFYYSZAIOSHM0QLQ" hidden="1">'WCEC water reclam'!#REF!</definedName>
    <definedName name="BExIWH3KUK94B7833DD4TB0Y6KP9" hidden="1">'WCEC water reclam'!#REF!</definedName>
    <definedName name="BExIWKE9MGIDWORBI43AWTUNYFAN" hidden="1">'WCEC water reclam'!$K$1</definedName>
    <definedName name="BExIX34PM5DBTRHRQWP6PL6WIX88" hidden="1">'WCEC water reclam'!#REF!</definedName>
    <definedName name="BExIX5OAP9KSUE5SIZCW9P39Q4WE" hidden="1">'WCEC water reclam'!#REF!</definedName>
    <definedName name="BExIXGRJPVJMUDGSG7IHPXPNO69B" hidden="1">'WCEC water reclam'!$G$1</definedName>
    <definedName name="BExIXM5R87ZL3FHALWZXYCPHGX3E" hidden="1">'WCEC water reclam'!#REF!</definedName>
    <definedName name="BExIXS036ZCKT2Z8XZKLZ8PFWQGL" hidden="1">'WCEC water reclam'!#REF!</definedName>
    <definedName name="BExIXY5CF9PFM0P40AZ4U51TMWV0" hidden="1">'WCEC water reclam'!#REF!</definedName>
    <definedName name="BExIYEXJBK8JDWIRSVV4RJSKZVV1" hidden="1">'WCEC water reclam'!#REF!</definedName>
    <definedName name="BExIYI2RH0K4225XO970K2IQ1E79" hidden="1">'WCEC water reclam'!$C$5:$D$19</definedName>
    <definedName name="BExIYMPZ0KS2KOJFQAUQJ77L7701" hidden="1">'WCEC water reclam'!$G$1</definedName>
    <definedName name="BExIYP9Q6FV9T0R9G3UDKLS4TTYX" hidden="1">'WCEC water reclam'!#REF!</definedName>
    <definedName name="BExIYZGLDQ1TN7BIIN4RLDP31GIM" hidden="1">'WCEC water reclam'!#REF!</definedName>
    <definedName name="BExIZ4K0EZJK6PW3L8SVKTJFSWW9" hidden="1">'WCEC water reclam'!$F$5:$F$5</definedName>
    <definedName name="BExIZAECOEZGBAO29QMV14E6XDIV" hidden="1">'WCEC water reclam'!$G$1:$H$1</definedName>
    <definedName name="BExIZKVXYD5O2JBU81F2UFJZLLSI" hidden="1">'WCEC water reclam'!#REF!</definedName>
    <definedName name="BExIZPZDHC8HGER83WHCZAHOX7LK" hidden="1">'WCEC water reclam'!#REF!</definedName>
    <definedName name="BExIZY2PUZ0OF9YKK1B13IW0VS6G" hidden="1">'WCEC water reclam'!$F$5</definedName>
    <definedName name="BExJ08KBRR2XMWW3VZMPSQKXHZUH" hidden="1">'WCEC water reclam'!#REF!</definedName>
    <definedName name="BExJ0DYJWXGE7DA39PYL3WM05U9O" hidden="1">'WCEC water reclam'!$F$5</definedName>
    <definedName name="BExJ0MY8SY5J5V50H3UKE78ODTVB" hidden="1">'WCEC water reclam'!#REF!</definedName>
    <definedName name="BExJ0YC98G37ML4N8FLP8D95EFRF" hidden="1">'WCEC water reclam'!$G$1</definedName>
    <definedName name="BExKCDYKAEV45AFXHVHZZ62E5BM3" hidden="1">'WCEC water reclam'!$G$1</definedName>
    <definedName name="BExKDKO0W4AGQO1V7K6Q4VM750FT" hidden="1">'WCEC water reclam'!#REF!</definedName>
    <definedName name="BExKDLF10G7W77J87QWH3ZGLUCLW" hidden="1">'WCEC water reclam'!#REF!</definedName>
    <definedName name="BExKEFE0I3MT6ZLC4T1L9465HKTN" hidden="1">'WCEC water reclam'!#REF!</definedName>
    <definedName name="BExKEK6O5BVJP4VY02FY7JNAZ6BT" hidden="1">'WCEC water reclam'!#REF!</definedName>
    <definedName name="BExKEKXK6E6QX339ELPXDIRZSJE0" hidden="1">'WCEC water reclam'!#REF!</definedName>
    <definedName name="BExKEOOIBMP7N8033EY2CJYCBX6H" hidden="1">'WCEC water reclam'!#REF!</definedName>
    <definedName name="BExKEW0RR5LA3VC46A2BEOOMQE56" hidden="1">'WCEC water reclam'!#REF!</definedName>
    <definedName name="BExKFA3VI1CZK21SM0N3LZWT9LA1" hidden="1">'WCEC water reclam'!#REF!</definedName>
    <definedName name="BExKFINBFV5J2NFRCL4YUO3YF0ZE" hidden="1">'WCEC water reclam'!#REF!</definedName>
    <definedName name="BExKFISRBFACTAMJSALEYMY66F6X" hidden="1">'WCEC water reclam'!#REF!</definedName>
    <definedName name="BExKFOSK5DJ151C4E8544UWMYTOC" hidden="1">'WCEC water reclam'!#REF!</definedName>
    <definedName name="BExKFYJC4EVEV54F82K6VKP7Q3OU" hidden="1">'WCEC water reclam'!#REF!</definedName>
    <definedName name="BExKG4IYHBKQQ8J8FN10GB2IKO33" hidden="1">'WCEC water reclam'!#REF!</definedName>
    <definedName name="BExKGF0L44S78D33WMQ1A75TRKB9" hidden="1">'WCEC water reclam'!#REF!</definedName>
    <definedName name="BExKGFRN31B3G20LMQ4LRF879J68" hidden="1">'WCEC water reclam'!#REF!</definedName>
    <definedName name="BExKGJD3U3ADZILP20U3EURP0UQP" hidden="1">'WCEC water reclam'!#REF!</definedName>
    <definedName name="BExKGNK5YGKP0YHHTAAOV17Z9EIM" hidden="1">'WCEC water reclam'!#REF!</definedName>
    <definedName name="BExKGV77YH9YXIQTRKK2331QGYKF" hidden="1">'WCEC water reclam'!#REF!</definedName>
    <definedName name="BExKH3FTZ5VGTB86W9M4AB39R0G8" hidden="1">'WCEC water reclam'!#REF!</definedName>
    <definedName name="BExKH3FV5U5O6XZM7STS3NZKQFGJ" hidden="1">'WCEC water reclam'!$H$1:$I$1</definedName>
    <definedName name="BExKHAMUH8NR3HRV0V6FHJE3ROLN" hidden="1">'WCEC water reclam'!#REF!</definedName>
    <definedName name="BExKHCFKOWFHO2WW0N7Y5XDXEWAO" hidden="1">'WCEC water reclam'!#REF!</definedName>
    <definedName name="BExKHIVLONZ46HLMR50DEXKEUNEP" hidden="1">'WCEC water reclam'!#REF!</definedName>
    <definedName name="BExKHKDK2PRBCUJS8TEDP8K3VODQ" hidden="1">'WCEC water reclam'!$J$1:$K$1</definedName>
    <definedName name="BExKHPM9XA0ADDK7TUR0N38EXWEP" hidden="1">'WCEC water reclam'!#REF!</definedName>
    <definedName name="BExKI4076KXCDE5KXL79KT36OKLO" hidden="1">'WCEC water reclam'!$C$5:$D$19</definedName>
    <definedName name="BExKI7LO70WYISR7Q0Y1ZDWO9M3B" hidden="1">'WCEC water reclam'!#REF!</definedName>
    <definedName name="BExKIGQV6TXIZG039HBOJU62WP2U" hidden="1">'WCEC water reclam'!#REF!</definedName>
    <definedName name="BExKILE008SF3KTAN8WML3XKI1NZ" hidden="1">'WCEC water reclam'!$K$1</definedName>
    <definedName name="BExKINSBB6RS7I489QHMCOMU4Z2X" hidden="1">'WCEC water reclam'!$F$5</definedName>
    <definedName name="BExKIU87ZKSOC2DYZWFK6SAK9I8E" hidden="1">'WCEC water reclam'!#REF!</definedName>
    <definedName name="BExKJ449HLYX2DJ9UF0H9GTPSQ73" hidden="1">'WCEC water reclam'!#REF!</definedName>
    <definedName name="BExKJELX2RUC8UEC56IZPYYZXHA7" hidden="1">'WCEC water reclam'!#REF!</definedName>
    <definedName name="BExKJINMXS61G2TZEXCJAWVV4F57" hidden="1">'WCEC water reclam'!#REF!</definedName>
    <definedName name="BExKJK5ME8KB7HA0180L7OUZDDGV" hidden="1">'WCEC water reclam'!#REF!</definedName>
    <definedName name="BExKJN5IF0VMDILJ5K8ZENF2QYV1" hidden="1">'WCEC water reclam'!$H$1:$I$1</definedName>
    <definedName name="BExKJUSJPFUIK20FTVAFJWR2OUYX" hidden="1">'WCEC water reclam'!#REF!</definedName>
    <definedName name="BExKK8VP5RS3D0UXZVKA37C4SYBP" hidden="1">'WCEC water reclam'!#REF!</definedName>
    <definedName name="BExKKIM9NPF6B3SPMPIQB27HQME4" hidden="1">'WCEC water reclam'!#REF!</definedName>
    <definedName name="BExKKIX1BCBQ4R3K41QD8NTV0OV0" hidden="1">'WCEC water reclam'!#REF!</definedName>
    <definedName name="BExKKQ3ZWADYV03YHMXDOAMU90EB" hidden="1">'WCEC water reclam'!#REF!</definedName>
    <definedName name="BExKKUGD2HMJWQEYZ8H3X1BMXFS9" hidden="1">'WCEC water reclam'!#REF!</definedName>
    <definedName name="BExKKX05KCZZZPKOR1NE5A8RGVT4" hidden="1">'WCEC water reclam'!#REF!</definedName>
    <definedName name="BExKLD6S9L66QYREYHBE5J44OK7X" hidden="1">'WCEC water reclam'!#REF!</definedName>
    <definedName name="BExKLEZK32L28GYJWVO63BZ5E1JD" hidden="1">'WCEC water reclam'!#REF!</definedName>
    <definedName name="BExKLLKVVHT06LA55JB2FC871DC5" hidden="1">'WCEC water reclam'!#REF!</definedName>
    <definedName name="BExKMWBX4EH3EYJ07UFEM08NB40Z" hidden="1">'WCEC water reclam'!#REF!</definedName>
    <definedName name="BExKNBGV2IR3S7M0BX4810KZB4V3" hidden="1">'WCEC water reclam'!$H$1:$I$1</definedName>
    <definedName name="BExKNCTBZTSY3MO42VU5PLV6YUHZ" hidden="1">'WCEC water reclam'!#REF!</definedName>
    <definedName name="BExKNGV2YY749C42AQ2T9QNIE5C3" hidden="1">'WCEC water reclam'!#REF!</definedName>
    <definedName name="BExKNV8UOHVWEHDJWI2WMJ9X6QHZ" hidden="1">'WCEC water reclam'!#REF!</definedName>
    <definedName name="BExKNZLD7UATC1MYRNJD8H2NH4KU" hidden="1">'WCEC water reclam'!$F$5</definedName>
    <definedName name="BExKNZQUKQQG2Y97R74G4O4BJP1L" hidden="1">'WCEC water reclam'!#REF!</definedName>
    <definedName name="BExKO06X0EAD3ABEG1E8PWLDWHBA" hidden="1">'WCEC water reclam'!#REF!</definedName>
    <definedName name="BExKO2AHHSGNI1AZOIOW21KPXKPE" hidden="1">'WCEC water reclam'!#REF!</definedName>
    <definedName name="BExKO2FXWJWC5IZLDN8JHYILQJ2N" hidden="1">'WCEC water reclam'!#REF!</definedName>
    <definedName name="BExKO438WZ8FKOU00NURGFMOYXWN" hidden="1">'WCEC water reclam'!#REF!</definedName>
    <definedName name="BExKODIZGWW2EQD0FEYW6WK6XLCM" hidden="1">'WCEC water reclam'!#REF!</definedName>
    <definedName name="BExKOPO2HPWVQGAKW8LOZMPIDEFG" hidden="1">'WCEC water reclam'!#REF!</definedName>
    <definedName name="BExKPEZP0QTKOTLIMMIFSVTHQEEK" hidden="1">'WCEC water reclam'!#REF!</definedName>
    <definedName name="BExKPLQJX0HJ8OTXBXH9IC9J2V0W" hidden="1">'WCEC water reclam'!$C$5:$D$19</definedName>
    <definedName name="BExKPN8C7GN36ZJZHLOB74LU6KT0" hidden="1">'WCEC water reclam'!#REF!</definedName>
    <definedName name="BExKPX9VZ1J5021Q98K60HMPJU58" hidden="1">'WCEC water reclam'!$G$1</definedName>
    <definedName name="BExKQJGAAWNM3NT19E9I0CQDBTU0" hidden="1">'WCEC water reclam'!$C$5:$D$19</definedName>
    <definedName name="BExKQM5GJ1ZN5REKFE7YVBQ0KXWF" hidden="1">'WCEC water reclam'!#REF!</definedName>
    <definedName name="BExKQOEA7HV9U5DH9C8JXFD62EKH" hidden="1">'WCEC water reclam'!#REF!</definedName>
    <definedName name="BExKQQ71278061G7ZFYGPWOMOMY2" hidden="1">'WCEC water reclam'!#REF!</definedName>
    <definedName name="BExKQTXRG3ECU8NT47UR7643LO5G" hidden="1">'WCEC water reclam'!#REF!</definedName>
    <definedName name="BExKQVL7HPOIZ4FHANDFMVOJLEPR" hidden="1">'WCEC water reclam'!#REF!</definedName>
    <definedName name="BExKR32XG1WY77WDT8KW9FJPGQTU" hidden="1">'WCEC water reclam'!#REF!</definedName>
    <definedName name="BExKR8RZSEHW184G0Z56B4EGNU72" hidden="1">'WCEC water reclam'!$F$5:$G$16</definedName>
    <definedName name="BExKRVUSQ6PA7ZYQSTEQL3X7PB9P" hidden="1">'WCEC water reclam'!#REF!</definedName>
    <definedName name="BExKRY3KZ7F7RB2KH8HXSQ85IEQO" hidden="1">'WCEC water reclam'!#REF!</definedName>
    <definedName name="BExKSA37DZTCK6H13HPIKR0ZFVL8" hidden="1">'WCEC water reclam'!#REF!</definedName>
    <definedName name="BExKSFMOMSZYDE0WNC94F40S6636" hidden="1">'WCEC water reclam'!#REF!</definedName>
    <definedName name="BExKSHQ9K79S8KYUWIV5M5LAHHF1" hidden="1">'WCEC water reclam'!#REF!</definedName>
    <definedName name="BExKSIS3VA1NCEFCZZSIK8B3YIBZ" hidden="1">'WCEC water reclam'!#REF!</definedName>
    <definedName name="BExKSJTWG9L3FCX8FLK4EMUJMF27" hidden="1">'WCEC water reclam'!#REF!</definedName>
    <definedName name="BExKSU0MKNAVZYYPKCYTZDWQX4R8" hidden="1">'WCEC water reclam'!$F$5:$G$24</definedName>
    <definedName name="BExKSX60G1MUS689FXIGYP2F7C62" hidden="1">'WCEC water reclam'!#REF!</definedName>
    <definedName name="BExKT2UZ7Y2VWF5NQE18SJRLD2RN" hidden="1">'WCEC water reclam'!#REF!</definedName>
    <definedName name="BExKT3GJFNGAM09H5F615E36A38C" hidden="1">'WCEC water reclam'!#REF!</definedName>
    <definedName name="BExKTQZGN8GI3XGSEXMPCCA3S19H" hidden="1">'WCEC water reclam'!#REF!</definedName>
    <definedName name="BExKTUKYYU0F6TUW1RXV24LRAZFE" hidden="1">'WCEC water reclam'!#REF!</definedName>
    <definedName name="BExKU3FBLHQBIUTN6XEZW5GC9OG1" hidden="1">'WCEC water reclam'!#REF!</definedName>
    <definedName name="BExKU82I99FEUIZLODXJDOJC96CQ" hidden="1">'WCEC water reclam'!#REF!</definedName>
    <definedName name="BExKUDM0DFSCM3D91SH0XLXJSL18" hidden="1">'WCEC water reclam'!$G$1</definedName>
    <definedName name="BExKULEKJLA77AUQPDUHSM94Y76Z" hidden="1">'WCEC water reclam'!#REF!</definedName>
    <definedName name="BExKV08R85MKI3MAX9E2HERNQUNL" hidden="1">'WCEC water reclam'!$H$1:$I$1</definedName>
    <definedName name="BExKV4AAUNNJL5JWD7PX6BFKVS6O" hidden="1">'WCEC water reclam'!#REF!</definedName>
    <definedName name="BExKVDVK6HN74GQPTXICP9BFC8CF" hidden="1">'WCEC water reclam'!#REF!</definedName>
    <definedName name="BExKVFZ3ZZGIC1QI8XN6BYFWN0ZY" hidden="1">'WCEC water reclam'!#REF!</definedName>
    <definedName name="BExKVG4KGO28KPGTAFL1R8TTZ10N" hidden="1">'WCEC water reclam'!$H$1:$I$1</definedName>
    <definedName name="BExKW0CSH7DA02YSNV64PSEIXB2P" hidden="1">'WCEC water reclam'!#REF!</definedName>
    <definedName name="BExM9NUG3Q31X01AI9ZJCZIX25CS" hidden="1">'WCEC water reclam'!#REF!</definedName>
    <definedName name="BExM9OG182RP30MY23PG49LVPZ1C" hidden="1">'WCEC water reclam'!$C$5:$D$9</definedName>
    <definedName name="BExMA64MW1S18NH8DCKPCCEI5KCB" hidden="1">'WCEC water reclam'!#REF!</definedName>
    <definedName name="BExMALEWFUEM8Y686IT03ECURUBR" hidden="1">'WCEC water reclam'!#REF!</definedName>
    <definedName name="BExMAR3XSK6RSFLHP7ZX1EWGHASI" hidden="1">'WCEC water reclam'!$C$5:$D$19</definedName>
    <definedName name="BExMAXJS82ZJ8RS22VLE0V0LDUII" hidden="1">'WCEC water reclam'!#REF!</definedName>
    <definedName name="BExMB4QRS0R3MTB4CMUHFZ84LNZQ" hidden="1">'WCEC water reclam'!$F$5</definedName>
    <definedName name="BExMBC35WKQY5CWQJLV4D05O6971" hidden="1">'WCEC water reclam'!$I$1</definedName>
    <definedName name="BExMBFTZV4Q1A5KG25C1N9PHQNSW" hidden="1">'WCEC water reclam'!$F$5</definedName>
    <definedName name="BExMBK6ISK3U7KHZKUJXIDKGF6VW" hidden="1">'WCEC water reclam'!$G$1</definedName>
    <definedName name="BExMBYPQDG9AYDQ5E8IECVFREPO6" localSheetId="28" hidden="1">'WCEC water reclam'!#REF!</definedName>
    <definedName name="BExMBYPQDG9AYDQ5E8IECVFREPO6" localSheetId="25" hidden="1">'WCEC water reclam'!#REF!</definedName>
    <definedName name="BExMBYPQDG9AYDQ5E8IECVFREPO6" localSheetId="24" hidden="1">'WCEC water reclam'!#REF!</definedName>
    <definedName name="BExMBYPQDG9AYDQ5E8IECVFREPO6" localSheetId="29" hidden="1">'WCEC water reclam'!#REF!</definedName>
    <definedName name="BExMBYPQDG9AYDQ5E8IECVFREPO6" localSheetId="27" hidden="1">'[18]WCEC water reclam'!#REF!</definedName>
    <definedName name="BExMBYPQDG9AYDQ5E8IECVFREPO6" localSheetId="20" hidden="1">'WCEC water reclam'!#REF!</definedName>
    <definedName name="BExMBYPQDG9AYDQ5E8IECVFREPO6" localSheetId="0" hidden="1">'WCEC water reclam'!#REF!</definedName>
    <definedName name="BExMBYPQDG9AYDQ5E8IECVFREPO6" localSheetId="7" hidden="1">'WCEC water reclam'!#REF!</definedName>
    <definedName name="BExMBYPQDG9AYDQ5E8IECVFREPO6" localSheetId="11" hidden="1">'WCEC water reclam'!#REF!</definedName>
    <definedName name="BExMBYPQDG9AYDQ5E8IECVFREPO6" localSheetId="12" hidden="1">'WCEC water reclam'!#REF!</definedName>
    <definedName name="BExMBYPQDG9AYDQ5E8IECVFREPO6" localSheetId="22" hidden="1">'WCEC water reclam'!#REF!</definedName>
    <definedName name="BExMBYPQDG9AYDQ5E8IECVFREPO6" localSheetId="21" hidden="1">'WCEC water reclam'!#REF!</definedName>
    <definedName name="BExMBYPQDG9AYDQ5E8IECVFREPO6" hidden="1">'WCEC water reclam'!#REF!</definedName>
    <definedName name="BExMC8AZUTX8LG89K2JJR7ZG62XX" hidden="1">'WCEC water reclam'!#REF!</definedName>
    <definedName name="BExMCA96YR10V72G2R0SCIKPZLIZ" hidden="1">'WCEC water reclam'!$C$5:$D$19</definedName>
    <definedName name="BExMCB5JU5I2VQDUBS4O42BTEVKI" hidden="1">'WCEC water reclam'!$H$1:$I$1</definedName>
    <definedName name="BExMCFSQFSEMPY5IXDIRKZDASDBR" hidden="1">'WCEC water reclam'!#REF!</definedName>
    <definedName name="BExMCMZOEYWVOOJ98TBHTTCS7XB8" hidden="1">'WCEC water reclam'!#REF!</definedName>
    <definedName name="BExMCS8EF2W3FS9QADNKREYSI8P0" hidden="1">'WCEC water reclam'!#REF!</definedName>
    <definedName name="BExMCUS7GSOM96J0HJ7EH0FFM2AC" hidden="1">'WCEC water reclam'!#REF!</definedName>
    <definedName name="BExMCYTT6TVDWMJXO1NZANRTVNAN" hidden="1">'WCEC water reclam'!#REF!</definedName>
    <definedName name="BExMD5F6IAV108XYJLXUO9HD0IT6" hidden="1">'WCEC water reclam'!#REF!</definedName>
    <definedName name="BExMDANV66W9T3XAXID40XFJ0J93" hidden="1">'WCEC water reclam'!#REF!</definedName>
    <definedName name="BExMDGD1KQP7NNR78X2ZX4FCBQ1S" hidden="1">'WCEC water reclam'!#REF!</definedName>
    <definedName name="BExMDIRDK0DI8P86HB7WPH8QWLSQ" hidden="1">'WCEC water reclam'!#REF!</definedName>
    <definedName name="BExMDPI2FVMORSWDDCVAJ85WYAYO" hidden="1">'WCEC water reclam'!#REF!</definedName>
    <definedName name="BExMDUWB7VWHFFR266QXO46BNV2S" hidden="1">'WCEC water reclam'!#REF!</definedName>
    <definedName name="BExME2U47N8LZG0BPJ49ANY5QVV2" hidden="1">'WCEC water reclam'!$F$5</definedName>
    <definedName name="BExME88DH5DUKMUFI9FNVECXFD2E" hidden="1">'WCEC water reclam'!$F$5:$G$6</definedName>
    <definedName name="BExME9A7MOGAK7YTTQYXP5DL6VYA" hidden="1">'WCEC water reclam'!#REF!</definedName>
    <definedName name="BExMEOV9YFRY5C3GDLU60GIX10BY" hidden="1">'WCEC water reclam'!#REF!</definedName>
    <definedName name="BExMEY09ESM4H2YGKEQQRYUD114R" hidden="1">'WCEC water reclam'!#REF!</definedName>
    <definedName name="BExMF4G4IUPQY1Y5GEY5N3E04CL6" hidden="1">'WCEC water reclam'!$G$1</definedName>
    <definedName name="BExMF9UIGYMOAQK0ELUWP0S0HZZY" hidden="1">'WCEC water reclam'!#REF!</definedName>
    <definedName name="BExMFDLBSWFMRDYJ2DZETI3EXKN2" hidden="1">'WCEC water reclam'!#REF!</definedName>
    <definedName name="BExMFLDTMRTCHKA37LQW67BG8D5C" hidden="1">'WCEC water reclam'!#REF!</definedName>
    <definedName name="BExMG9NSK30KD01QX0UBN2VNRTG4" hidden="1">'WCEC water reclam'!#REF!</definedName>
    <definedName name="BExMGG3PFIHPHX7NXB7HDFI3N12L" hidden="1">'WCEC water reclam'!#REF!</definedName>
    <definedName name="BExMH3H9TW5TJCNU5Z1EWXP3BAEP" hidden="1">'WCEC water reclam'!#REF!</definedName>
    <definedName name="BExMHOWPB34KPZ76M2KIX2C9R2VB" hidden="1">'WCEC water reclam'!$C$5:$D$19</definedName>
    <definedName name="BExMHSSYC6KVHA3QDTSYPN92TWMI" hidden="1">'WCEC water reclam'!#REF!</definedName>
    <definedName name="BExMI0WA793SF41LQ40A28U8OXQY" hidden="1">'WCEC water reclam'!#REF!</definedName>
    <definedName name="BExMI3AJ9477KDL4T9DHET4LJJTW" hidden="1">'WCEC water reclam'!#REF!</definedName>
    <definedName name="BExMI6L9KX05GAK523JFKICJMTA5" hidden="1">'WCEC water reclam'!#REF!</definedName>
    <definedName name="BExMI6QQ20XHD0NWJUN741B37182" hidden="1">'WCEC water reclam'!#REF!</definedName>
    <definedName name="BExMI8JB94SBD9EMNJEK7Y2T6GYU" hidden="1">'WCEC water reclam'!#REF!</definedName>
    <definedName name="BExMI8OS85YTW3KYVE4YD0R7Z6UV" hidden="1">'WCEC water reclam'!$G$1</definedName>
    <definedName name="BExMIBOOZU40JS3F89OMPSRCE9MM" hidden="1">'WCEC water reclam'!$C$5:$D$19</definedName>
    <definedName name="BExMIIQ5MBWSIHTFWAQADXMZC22Q" hidden="1">'WCEC water reclam'!#REF!</definedName>
    <definedName name="BExMIL4I2GE866I25CR5JBLJWJ6A" hidden="1">'WCEC water reclam'!$G$1</definedName>
    <definedName name="BExMIRKIPF27SNO82SPFSB3T5U17" hidden="1">'WCEC water reclam'!$G$1</definedName>
    <definedName name="BExMIV0KC8555D5E42ZGWG15Y0MO" hidden="1">'WCEC water reclam'!$C$5:$D$19</definedName>
    <definedName name="BExMIZT6AN7E6YMW2S87CTCN2UXH" hidden="1">'WCEC water reclam'!#REF!</definedName>
    <definedName name="BExMJ15T9F3475M0896SG60TN0SR" hidden="1">'WCEC water reclam'!#REF!</definedName>
    <definedName name="BExMJNC8ZFB9DRFOJ961ZAJ8U3A8" hidden="1">'WCEC water reclam'!$G$1</definedName>
    <definedName name="BExMJTBV8A3D31W2IQHP9RDFPPHQ" hidden="1">'WCEC water reclam'!#REF!</definedName>
    <definedName name="BExMK2RTXN4QJWEUNX002XK8VQP8" hidden="1">'WCEC water reclam'!#REF!</definedName>
    <definedName name="BExMKBGQDUZ8AWXYHA3QVMSDVZ3D" hidden="1">'WCEC water reclam'!#REF!</definedName>
    <definedName name="BExMKBM1467553LDFZRRKVSHN374" hidden="1">'WCEC water reclam'!#REF!</definedName>
    <definedName name="BExMKGK5FJUC0AU8MABRGDC5ZM70" hidden="1">'WCEC water reclam'!#REF!</definedName>
    <definedName name="BExMKTW7R5SOV4PHAFGHU3W73DYE" hidden="1">'WCEC water reclam'!$J$1:$K$1</definedName>
    <definedName name="BExMKU7051J2W1RQXGZGE62NBRUZ" hidden="1">'WCEC water reclam'!#REF!</definedName>
    <definedName name="BExMKUN3WPECJR2XRID2R7GZRGNX" hidden="1">'WCEC water reclam'!$C$5:$D$19</definedName>
    <definedName name="BExMKZ535P011X4TNV16GCOH4H21" hidden="1">'WCEC water reclam'!#REF!</definedName>
    <definedName name="BExML3XQNDIMX55ZCHHXKUV3D6E6" hidden="1">'WCEC water reclam'!#REF!</definedName>
    <definedName name="BExML5QGSWHLI18BGY4CGOTD3UWH" hidden="1">'WCEC water reclam'!#REF!</definedName>
    <definedName name="BExMLO5Z61RE85X8HHX2G4IU3AZW" hidden="1">'WCEC water reclam'!#REF!</definedName>
    <definedName name="BExMLVI7UORSHM9FMO8S2EI0TMTS" hidden="1">'WCEC water reclam'!$C$5:$D$19</definedName>
    <definedName name="BExMM5UCOT2HSSN0ZIPZW55GSOVO" hidden="1">'WCEC water reclam'!$C$5:$D$19</definedName>
    <definedName name="BExMM8ZRS5RQ8H1H55RVPVTDL5NL" hidden="1">'WCEC water reclam'!#REF!</definedName>
    <definedName name="BExMMH8EAZB09XXQ5X4LR0P4NHG9" hidden="1">'WCEC water reclam'!#REF!</definedName>
    <definedName name="BExMMIQH5BABNZVCIQ7TBCQ10AY5" hidden="1">'WCEC water reclam'!#REF!</definedName>
    <definedName name="BExMMNIZ2T7M22WECMUQXEF4NJ71" hidden="1">'WCEC water reclam'!#REF!</definedName>
    <definedName name="BExMMPMIOU7BURTV0L1K6ACW9X73" hidden="1">'WCEC water reclam'!$G$1</definedName>
    <definedName name="BExMMQ835AJDHS4B419SS645P67Q" hidden="1">'WCEC water reclam'!#REF!</definedName>
    <definedName name="BExMMQIUVPCOBISTEJJYNCCLUCPY" hidden="1">'WCEC water reclam'!$G$1:$H$1</definedName>
    <definedName name="BExMMTIXETA5VAKBSOFDD5SRU887" hidden="1">'WCEC water reclam'!#REF!</definedName>
    <definedName name="BExMMV0P6P5YS3C35G0JYYHI7992" hidden="1">'WCEC water reclam'!$K$1</definedName>
    <definedName name="BExMNDR4V2VG5RFZDGTAGD3Q9PPG" hidden="1">'WCEC water reclam'!#REF!</definedName>
    <definedName name="BExMNJLFWZBRN9PZF1IO9CYWV1B2" hidden="1">'WCEC water reclam'!#REF!</definedName>
    <definedName name="BExMNKCJ0FA57YEUUAJE43U1QN5P" hidden="1">'WCEC water reclam'!#REF!</definedName>
    <definedName name="BExMNKN5D1WEF2OOJVP6LZ6DLU3Y" hidden="1">'WCEC water reclam'!#REF!</definedName>
    <definedName name="BExMNR38HMPLWAJRQ9MMS3ZAZ9IU" hidden="1">'WCEC water reclam'!#REF!</definedName>
    <definedName name="BExMNRDZULKJMVY2VKIIRM2M5A1M" hidden="1">'WCEC water reclam'!#REF!</definedName>
    <definedName name="BExMO9IOWKTWHO8LQJJQI5P3INWY" hidden="1">'WCEC water reclam'!#REF!</definedName>
    <definedName name="BExMOFYRMNBEPJ7H60CD5KWGNSKW" hidden="1">'WCEC water reclam'!#REF!</definedName>
    <definedName name="BExMOI29DOEK5R1A5QZPUDKF7N6T" hidden="1">'WCEC water reclam'!#REF!</definedName>
    <definedName name="BExMPAJ5AJAXGKGK3F6H3ODS6RF4" hidden="1">'WCEC water reclam'!#REF!</definedName>
    <definedName name="BExMPD2X55FFBVJ6CBUKNPROIOEU" hidden="1">'WCEC water reclam'!#REF!</definedName>
    <definedName name="BExMPGZ848E38FUH1JBQN97DGWAT" hidden="1">'WCEC water reclam'!#REF!</definedName>
    <definedName name="BExMPMTICOSMQENOFKQ18K0ZT4S8" hidden="1">'WCEC water reclam'!#REF!</definedName>
    <definedName name="BExMPMZ07II0R4KGWQQ7PGS3RZS4" hidden="1">'WCEC water reclam'!#REF!</definedName>
    <definedName name="BExMPOBH04JMDO6Z8DMSEJZM4ANN" hidden="1">'WCEC water reclam'!$F$5</definedName>
    <definedName name="BExMPSD77XQ3HA6A4FZOJK8G2JP3" hidden="1">'WCEC water reclam'!$C$5:$D$19</definedName>
    <definedName name="BExMQ4I3Q7F0BMPHSFMFW9TZ87UD" hidden="1">'WCEC water reclam'!#REF!</definedName>
    <definedName name="BExMQ4SWDWI4N16AZ0T5CJ6HH8WC" hidden="1">'WCEC water reclam'!$H$1:$I$1</definedName>
    <definedName name="BExMQ71WHW50GVX45JU951AGPLFQ" hidden="1">'WCEC water reclam'!$C$5:$D$19</definedName>
    <definedName name="BExMQGXSLPT4A6N47LE6FBVHWBOF" hidden="1">'WCEC water reclam'!#REF!</definedName>
    <definedName name="BExMQSBR7PL4KLB1Q4961QO45Y4G" hidden="1">'WCEC water reclam'!#REF!</definedName>
    <definedName name="BExMR1MA4I1X77714ZEPUVC8W398" hidden="1">'WCEC water reclam'!#REF!</definedName>
    <definedName name="BExMR8YQHA7N77HGHY4Y6R30I3XT" hidden="1">'WCEC water reclam'!#REF!</definedName>
    <definedName name="BExMRENOIARWRYOIVPDIEBVNRDO7" hidden="1">'WCEC water reclam'!$G$1</definedName>
    <definedName name="BExMRQHUEHGF2FS4LCB0THFELGDI" hidden="1">'WCEC water reclam'!#REF!</definedName>
    <definedName name="BExMRRJNUMGRSDD5GGKKGEIZ6FTS" hidden="1">'WCEC water reclam'!#REF!</definedName>
    <definedName name="BExMRU3ACIU0RD2BNWO55LH5U2BR" hidden="1">'WCEC water reclam'!$F$5</definedName>
    <definedName name="BExMSQRCC40AP8BDUPL2I2DNC210" hidden="1">'WCEC water reclam'!#REF!</definedName>
    <definedName name="BExO4J9LR712G00TVA82VNTG8O7H" hidden="1">'WCEC water reclam'!#REF!</definedName>
    <definedName name="BExO55G2KVZ7MIJ30N827CLH0I2A" hidden="1">'WCEC water reclam'!#REF!</definedName>
    <definedName name="BExO5A8PZD9EUHC5CMPU6N3SQ15L" hidden="1">'WCEC water reclam'!#REF!</definedName>
    <definedName name="BExO5XMAHL7CY3X0B1OPKZ28DCJ5" hidden="1">'WCEC water reclam'!$G$1</definedName>
    <definedName name="BExO66LZJKY4PTQVREELI6POS4AY" hidden="1">'WCEC water reclam'!$H$1:$I$1</definedName>
    <definedName name="BExO6LLHCYTF7CIVHKAO0NMET14Q" hidden="1">'WCEC water reclam'!#REF!</definedName>
    <definedName name="BExO7OUQS3XTUQ2LDKGQ8AAQ3OJJ" hidden="1">'WCEC water reclam'!#REF!</definedName>
    <definedName name="BExO7RUSODZC2NQZMT2AFSMV2ONF" hidden="1">'WCEC water reclam'!#REF!</definedName>
    <definedName name="BExO85HMYXZJ7SONWBKKIAXMCI3C" hidden="1">'WCEC water reclam'!#REF!</definedName>
    <definedName name="BExO863922O4PBGQMUNEQKGN3K96" hidden="1">'WCEC water reclam'!#REF!</definedName>
    <definedName name="BExO89ZIOXN0HOKHY24F7HDZ87UT" hidden="1">'WCEC water reclam'!#REF!</definedName>
    <definedName name="BExO8CDTBCABLEUD6PE2UM2EZ6C4" hidden="1">'WCEC water reclam'!#REF!</definedName>
    <definedName name="BExO8IZ05ZG0XVOL3W41KBQE176A" hidden="1">'WCEC water reclam'!#REF!</definedName>
    <definedName name="BExO8UTAGQWDBQZEEF4HUNMLQCVU" hidden="1">'WCEC water reclam'!$H$1:$I$1</definedName>
    <definedName name="BExO937E20IHMGQOZMECL3VZC7OX" hidden="1">'WCEC water reclam'!$F$5</definedName>
    <definedName name="BExO94UTJKQQ7TJTTJRTSR70YVJC" hidden="1">'WCEC water reclam'!#REF!</definedName>
    <definedName name="BExO9J3A438976RXIUX5U9SU5T55" hidden="1">'WCEC water reclam'!$K$1</definedName>
    <definedName name="BExO9RS5RXFJ1911HL3CCK6M74EP" hidden="1">'WCEC water reclam'!#REF!</definedName>
    <definedName name="BExO9SDRI1M6KMHXSG3AE5L0F2U3" hidden="1">'WCEC water reclam'!$F$5</definedName>
    <definedName name="BExO9V2U2YXAY904GYYGU6TD8Y7M" hidden="1">'WCEC water reclam'!#REF!</definedName>
    <definedName name="BExOAQ3GKCT7YZW1EMVU3EILSZL2" hidden="1">'WCEC water reclam'!#REF!</definedName>
    <definedName name="BExOB9KT2THGV4SPLDVFTFXS4B14" hidden="1">'WCEC water reclam'!#REF!</definedName>
    <definedName name="BExOBEZ0IE2WBEYY3D3CMRI72N1K" hidden="1">'WCEC water reclam'!$F$5</definedName>
    <definedName name="BExOBIPU8760ITY0C8N27XZ3KWEF" hidden="1">'WCEC water reclam'!$G$1</definedName>
    <definedName name="BExOBM0I5L0MZ1G4H9MGMD87SBMZ" hidden="1">'WCEC water reclam'!#REF!</definedName>
    <definedName name="BExOBOUXMP88KJY2BX2JLUJH5N0K" hidden="1">'WCEC water reclam'!#REF!</definedName>
    <definedName name="BExOBP0FKQ4SVR59FB48UNLKCOR6" hidden="1">'WCEC water reclam'!#REF!</definedName>
    <definedName name="BExOBYAVUCQ0IGM0Y6A75QHP0Q1A" hidden="1">'WCEC water reclam'!#REF!</definedName>
    <definedName name="BExOC3UEHB1CZNINSQHZANWJYKR8" hidden="1">'WCEC water reclam'!#REF!</definedName>
    <definedName name="BExOCBSF3XGO9YJ23LX2H78VOUR7" hidden="1">'WCEC water reclam'!$G$1</definedName>
    <definedName name="BExOCKXFMOW6WPFEVX1I7R7FNDSS" hidden="1">'WCEC water reclam'!#REF!</definedName>
    <definedName name="BExOCYEXOB95DH5NOB0M5NOYX398" hidden="1">'WCEC water reclam'!#REF!</definedName>
    <definedName name="BExOD4ERMDMFD8X1016N4EXOUR0S" hidden="1">'WCEC water reclam'!#REF!</definedName>
    <definedName name="BExOD55RS7BQUHRQ6H3USVGKR0P7" hidden="1">'WCEC water reclam'!$H$1:$I$1</definedName>
    <definedName name="BExODEWDDEABM4ZY3XREJIBZ8IVP" hidden="1">'WCEC water reclam'!$G$1</definedName>
    <definedName name="BExODNLAA1L7WQ9ZQX6A1ZOXK9VR" hidden="1">'WCEC water reclam'!#REF!</definedName>
    <definedName name="BExODZFEIWV26E8RFU7XQYX1J458" hidden="1">'WCEC water reclam'!#REF!</definedName>
    <definedName name="BExOEBKG55EROA2VL360A06LKASE" hidden="1">'WCEC water reclam'!#REF!</definedName>
    <definedName name="BExOEBKGOKEBRXLRH70TDVHE8LGF" hidden="1">'WCEC water reclam'!#REF!</definedName>
    <definedName name="BExOERG5LWXYYEN1DY1H2FWRJS9T" hidden="1">'WCEC water reclam'!#REF!</definedName>
    <definedName name="BExOEV1S6JJVO5PP4BZ20SNGZR7D" hidden="1">'WCEC water reclam'!#REF!</definedName>
    <definedName name="BExOFEDNCYI2TPTMQ8SJN3AW4YMF" hidden="1">'WCEC water reclam'!#REF!</definedName>
    <definedName name="BExOFVLXVD6RVHSQO8KZOOACSV24" hidden="1">'WCEC water reclam'!$C$5:$D$19</definedName>
    <definedName name="BExOG2SW3XOGP9VAPQ3THV3VWV12" hidden="1">'WCEC water reclam'!#REF!</definedName>
    <definedName name="BExOG45J81K4OPA40KW5VQU54KY3" hidden="1">'WCEC water reclam'!#REF!</definedName>
    <definedName name="BExOG68X4C8NBYPPOZE5R19C2MZG" hidden="1">'WCEC water reclam'!$F$5:$J$62</definedName>
    <definedName name="BExOGFE2SCL8HHT4DFAXKLUTJZOG" hidden="1">'WCEC water reclam'!#REF!</definedName>
    <definedName name="BExOGT6D0LJ3C22RDW8COECKB1J5" hidden="1">'WCEC water reclam'!#REF!</definedName>
    <definedName name="BExOGTMI1HT31M1RGWVRAVHAK7DE" hidden="1">'WCEC water reclam'!#REF!</definedName>
    <definedName name="BExOGXO9JE5XSE9GC3I6O21UEKAO" hidden="1">'WCEC water reclam'!$H$1:$I$1</definedName>
    <definedName name="BExOH9ICZ13C1LAW8OTYTR9S7ZP3" hidden="1">'WCEC water reclam'!#REF!</definedName>
    <definedName name="BExOHL75H3OT4WAKKPUXIVXWFVDS" hidden="1">'WCEC water reclam'!$F$5</definedName>
    <definedName name="BExOHLHXXJL6363CC082M9M5VVXQ" hidden="1">'WCEC water reclam'!$F$5:$J$118</definedName>
    <definedName name="BExOHNAO5UDXSO73BK2ARHWKS90Y" hidden="1">'WCEC water reclam'!#REF!</definedName>
    <definedName name="BExOHR1G1I9A9CI1HG94EWBLWNM2" hidden="1">'WCEC water reclam'!#REF!</definedName>
    <definedName name="BExOHTQPP8LQ98L6PYUI6QW08YID" hidden="1">'WCEC water reclam'!#REF!</definedName>
    <definedName name="BExOHX6Q6NJI793PGX59O5EKTP4G" hidden="1">'WCEC water reclam'!#REF!</definedName>
    <definedName name="BExOI5VMTHH7Y8MQQ1N635CHYI0P" hidden="1">'WCEC water reclam'!#REF!</definedName>
    <definedName name="BExOIEVCP4Y6VDS23AK84MCYYHRT" hidden="1">'WCEC water reclam'!#REF!</definedName>
    <definedName name="BExOIHPQIXR0NDR5WD01BZKPKEO3" hidden="1">'WCEC water reclam'!#REF!</definedName>
    <definedName name="BExOIM7L0Z3LSII9P7ZTV4KJ8RMA" hidden="1">'WCEC water reclam'!$G$1</definedName>
    <definedName name="BExOIWJVMJ6MG6JC4SPD1L00OHU1" hidden="1">'WCEC water reclam'!#REF!</definedName>
    <definedName name="BExOIYCN8Z4JK3OOG86KYUCV0ME8" hidden="1">'WCEC water reclam'!#REF!</definedName>
    <definedName name="BExOJ3AKZ9BCBZT3KD8WMSLK6MN2" hidden="1">'WCEC water reclam'!#REF!</definedName>
    <definedName name="BExOJ7XQK71I4YZDD29AKOOWZ47E" hidden="1">'WCEC water reclam'!$H$1:$I$1</definedName>
    <definedName name="BExOJM0W6XGSW5MXPTTX0GNF6SFT" hidden="1">'WCEC water reclam'!#REF!</definedName>
    <definedName name="BExOJXEUJJ9SYRJXKYYV2NCCDT2R" hidden="1">'WCEC water reclam'!#REF!</definedName>
    <definedName name="BExOK0EQYM9JUMAGWOUN7QDH7VMZ" hidden="1">'WCEC water reclam'!#REF!</definedName>
    <definedName name="BExOK4WM9O7QNG6O57FOASI5QSN1" hidden="1">'WCEC water reclam'!#REF!</definedName>
    <definedName name="BExOKKHOPWUVRJGQJ5ONR2U40JX8" hidden="1">'WCEC water reclam'!#REF!</definedName>
    <definedName name="BExOKTXMJP351VXKH8VT6SXUNIMF" hidden="1">'WCEC water reclam'!#REF!</definedName>
    <definedName name="BExOKU8GMLOCNVORDE329819XN67" hidden="1">'WCEC water reclam'!#REF!</definedName>
    <definedName name="BExOL0Z3Z7IAMHPB91EO2MF49U57" hidden="1">'WCEC water reclam'!#REF!</definedName>
    <definedName name="BExOL7KH12VAR0LG741SIOJTLWFD" hidden="1">'WCEC water reclam'!#REF!</definedName>
    <definedName name="BExOLICXFHJLILCJVFMJE5MGGWKR" hidden="1">'WCEC water reclam'!$C$5:$D$19</definedName>
    <definedName name="BExOLOI0WJS3QC12I3ISL0D9AWOF" hidden="1">'WCEC water reclam'!#REF!</definedName>
    <definedName name="BExOLYZNG5RBD0BTS1OEZJNU92Q5" hidden="1">'WCEC water reclam'!#REF!</definedName>
    <definedName name="BExOM3HIJ3UZPOKJI68KPBJAHPDC" hidden="1">'WCEC water reclam'!#REF!</definedName>
    <definedName name="BExOMKPURE33YQ3K1JG9NVQD4W49" hidden="1">'WCEC water reclam'!#REF!</definedName>
    <definedName name="BExOMP7NGCLUNFK50QD2LPKRG078" hidden="1">'WCEC water reclam'!#REF!</definedName>
    <definedName name="BExOMU0A6XMY48SZRYL4WQZD13BI" hidden="1">'WCEC water reclam'!#REF!</definedName>
    <definedName name="BExOMVT0HSNC59DJP4CLISASGHKL" hidden="1">'WCEC water reclam'!#REF!</definedName>
    <definedName name="BExON0AX35F2SI0UCVMGWGVIUNI3" hidden="1">'WCEC water reclam'!#REF!</definedName>
    <definedName name="BExON41U4296DV3DPG6I5EF3OEYF" hidden="1">'WCEC water reclam'!#REF!</definedName>
    <definedName name="BExONB3A7CO4YD8RB41PHC93BQ9M" hidden="1">'WCEC water reclam'!$F$5:$J$118</definedName>
    <definedName name="BExONFQH6UUXF8V0GI4BRIST9RFO" hidden="1">'WCEC water reclam'!#REF!</definedName>
    <definedName name="BExONIL31DZWU7IFVN3VV0XTXJA1" hidden="1">'WCEC water reclam'!#REF!</definedName>
    <definedName name="BExONJ1BU17R0F5A2UP1UGJBOGKS" hidden="1">'WCEC water reclam'!#REF!</definedName>
    <definedName name="BExONNZ9VMHVX3J6NLNJY7KZA61O" hidden="1">'WCEC water reclam'!#REF!</definedName>
    <definedName name="BExONRQ1BAA4F3TXP2MYQ4YCZ09S" hidden="1">'WCEC water reclam'!#REF!</definedName>
    <definedName name="BExOO1WWIZSGB0YTGKESB45TSVMZ" hidden="1">'WCEC water reclam'!#REF!</definedName>
    <definedName name="BExOO4B8FPAFYPHCTYTX37P1TQM5" hidden="1">'WCEC water reclam'!#REF!</definedName>
    <definedName name="BExOOIULUDOJRMYABWV5CCL906X6" hidden="1">'WCEC water reclam'!#REF!</definedName>
    <definedName name="BExOOTN0KTXJCL7E476XBN1CJ553" hidden="1">'WCEC water reclam'!$G$1</definedName>
    <definedName name="BExOP9DEBV5W5P4Q25J3XCJBP5S9" hidden="1">'WCEC water reclam'!#REF!</definedName>
    <definedName name="BExOPFNYRBL0BFM23LZBJTADNOE4" hidden="1">'WCEC water reclam'!$F$5</definedName>
    <definedName name="BExOPINVFSIZMCVT9YGT2AODVCX3" hidden="1">'WCEC water reclam'!#REF!</definedName>
    <definedName name="BExOQ1JN4SAC44RTMZIGHSW023WA" hidden="1">'WCEC water reclam'!#REF!</definedName>
    <definedName name="BExOQ256YMF115DJL3KBPNKABJ90" hidden="1">'WCEC water reclam'!#REF!</definedName>
    <definedName name="BExQ19DEUOLC11IW32E2AMVZLFF1" hidden="1">'WCEC water reclam'!$H$1:$I$1</definedName>
    <definedName name="BExQ1FD6KISGYU1JWEQ4G243ZPVD" hidden="1">'WCEC water reclam'!$G$1:$H$1</definedName>
    <definedName name="BExQ29C73XR33S3668YYSYZAIHTG" hidden="1">'WCEC water reclam'!#REF!</definedName>
    <definedName name="BExQ2FS228IUDUP2023RA1D4AO4C" hidden="1">'WCEC water reclam'!#REF!</definedName>
    <definedName name="BExQ2L0XYWLY9VPZWXYYFRIRQRJ1" hidden="1">'WCEC water reclam'!#REF!</definedName>
    <definedName name="BExQ2M841F5Z1BQYR8DG5FKK0LIU" hidden="1">'WCEC water reclam'!#REF!</definedName>
    <definedName name="BExQ300G8I8TK45A0MVHV15422EU" hidden="1">'WCEC water reclam'!#REF!</definedName>
    <definedName name="BExQ39R28MXSG2SEV956F0KZ20AN" hidden="1">'WCEC water reclam'!#REF!</definedName>
    <definedName name="BExQ3D1P3M5Z3HLMEZ17E0BLEE4U" hidden="1">'WCEC water reclam'!$C$5:$D$19</definedName>
    <definedName name="BExQ3O4W7QF8BOXTUT4IOGF6YKUD" hidden="1">'WCEC water reclam'!$G$1</definedName>
    <definedName name="BExQ3PXOWSN8561ZR8IEY8ZASI3B" hidden="1">'WCEC water reclam'!#REF!</definedName>
    <definedName name="BExQ3TZF04IPY0B0UG9CQQ5736UA" hidden="1">'WCEC water reclam'!#REF!</definedName>
    <definedName name="BExQ42IU9MNDYLODP41DL6YTZMAR" hidden="1">'WCEC water reclam'!$C$5:$D$19</definedName>
    <definedName name="BExQ452HF7N1HYPXJXQ8WD6SOWUV" hidden="1">'WCEC water reclam'!#REF!</definedName>
    <definedName name="BExQ499KBJ5W7A1G293A0K14EVQB" hidden="1">'WCEC water reclam'!#REF!</definedName>
    <definedName name="BExQ4BTBSHPHVEDRCXC2ROW8PLFC" hidden="1">'WCEC water reclam'!#REF!</definedName>
    <definedName name="BExQ4DGKF54SRKQUTUT4B1CZSS62" hidden="1">'WCEC water reclam'!#REF!</definedName>
    <definedName name="BExQ4T74LQ5PYTV1MUQUW75A4BDY" hidden="1">'WCEC water reclam'!#REF!</definedName>
    <definedName name="BExQ4XJHD7EJCNH7S1MJDZJ2MNWG" hidden="1">'WCEC water reclam'!#REF!</definedName>
    <definedName name="BExQ5039ZCEWBUJHU682G4S89J03" hidden="1">'WCEC water reclam'!#REF!</definedName>
    <definedName name="BExQ56Z9W6YHZHRXOFFI8EFA7CDI" hidden="1">'WCEC water reclam'!$H$1:$I$1</definedName>
    <definedName name="BExQ5KX3Z668H1KUCKZ9J24HUQ1F" hidden="1">'WCEC water reclam'!#REF!</definedName>
    <definedName name="BExQ5SPMSOCJYLAY20NB5A6O32RE" hidden="1">'WCEC water reclam'!$F$5</definedName>
    <definedName name="BExQ5UICMGTMK790KTLK49MAGXRC" hidden="1">'WCEC water reclam'!#REF!</definedName>
    <definedName name="BExQ5VEQEIJO7YY80OJTA3XRQYJ9" hidden="1">'WCEC water reclam'!#REF!</definedName>
    <definedName name="BExQ5YUUK9FD0QGTY4WD0W90O7OL" hidden="1">'WCEC water reclam'!#REF!</definedName>
    <definedName name="BExQ63793YQ9BH7JLCNRIATIGTRG" hidden="1">'WCEC water reclam'!#REF!</definedName>
    <definedName name="BExQ6CN1EF2UPZ57ZYMGK8TUJQSS" hidden="1">'WCEC water reclam'!#REF!</definedName>
    <definedName name="BExQ6M2YXJ8AMRJF3QGHC40ADAHZ" hidden="1">'WCEC water reclam'!#REF!</definedName>
    <definedName name="BExQ6M8B0X44N9TV56ATUVHGDI00" hidden="1">'WCEC water reclam'!$F$5:$J$118</definedName>
    <definedName name="BExQ6POH065GV0I74XXVD0VUPBJW" hidden="1">'WCEC water reclam'!#REF!</definedName>
    <definedName name="BExQ6WV9KPSMXPPLGZ3KK4WNYTHU" hidden="1">'WCEC water reclam'!$G$1</definedName>
    <definedName name="BExQ783XTMM2A9I3UKCFWJH1PP2N" hidden="1">'WCEC water reclam'!#REF!</definedName>
    <definedName name="BExQ79LX01ZPQB8EGD1ZHR2VK2H3" hidden="1">'WCEC water reclam'!#REF!</definedName>
    <definedName name="BExQ7B3V9MGDK2OIJ61XXFBFLJFZ" hidden="1">'WCEC water reclam'!#REF!</definedName>
    <definedName name="BExQ7CB046NVPF9ZXDGA7OXOLSLX" hidden="1">'WCEC water reclam'!#REF!</definedName>
    <definedName name="BExQ7IWDCGGOO1HTJ97YGO1CK3R9" hidden="1">'WCEC water reclam'!#REF!</definedName>
    <definedName name="BExQ7JNFIEGS2HKNBALH3Q2N5G7Z" hidden="1">'WCEC water reclam'!#REF!</definedName>
    <definedName name="BExQ7MY3U2Z1IZ71U5LJUD00VVB4" hidden="1">'WCEC water reclam'!$C$5:$D$19</definedName>
    <definedName name="BExQ7XL2Q1GVUFL1F9KK0K0EXMWG" hidden="1">'WCEC water reclam'!#REF!</definedName>
    <definedName name="BExQ8469L3ZRZ3KYZPYMSJIDL7Y5" hidden="1">'WCEC water reclam'!#REF!</definedName>
    <definedName name="BExQ84MJB94HL3BWRN50M4NCB6Z0" hidden="1">'WCEC water reclam'!$F$5</definedName>
    <definedName name="BExQ8583ZE00NW7T9OF11OT9IA14" hidden="1">'WCEC water reclam'!$F$5</definedName>
    <definedName name="BExQ8A0RPE3IMIFIZLUE7KD2N21W" hidden="1">'WCEC water reclam'!#REF!</definedName>
    <definedName name="BExQ8ABK6H1ADV2R2OYT8NFFYG2N" hidden="1">'WCEC water reclam'!$H$1:$I$1</definedName>
    <definedName name="BExQ8DM90XJ6GCJIK9LC5O82I2TJ" hidden="1">'WCEC water reclam'!$F$5</definedName>
    <definedName name="BExQ8G0K46ZORA0QVQTDI7Z8LXGF" hidden="1">'WCEC water reclam'!#REF!</definedName>
    <definedName name="BExQ8O3WEU8HNTTGKTW5T0QSKCLP" hidden="1">'WCEC water reclam'!$C$21</definedName>
    <definedName name="BExQ8ZCEDBOBJA3D9LDP5TU2WYGR" hidden="1">'WCEC water reclam'!$H$1:$I$1</definedName>
    <definedName name="BExQ94LAW6MAQBWY25WTBFV5PPZJ" hidden="1">'WCEC water reclam'!$H$1:$I$1</definedName>
    <definedName name="BExQ97QIPOSSRK978N8P234Y1XA4" hidden="1">'WCEC water reclam'!$G$1</definedName>
    <definedName name="BExQ9E6FBAXTHGF3RXANFIA77GXP" hidden="1">'WCEC water reclam'!$G$1</definedName>
    <definedName name="BExQ9F2YH4UUCCMQITJ475B3S3NP" hidden="1">'WCEC water reclam'!$J$1:$K$1</definedName>
    <definedName name="BExQ9KX9734KIAK7IMRLHCPYDHO2" hidden="1">'WCEC water reclam'!#REF!</definedName>
    <definedName name="BExQ9L81FF4I7816VTPFBDWVU4CW" hidden="1">'WCEC water reclam'!#REF!</definedName>
    <definedName name="BExQ9M4E2ACZOWWWP1JJIQO8AHUM" hidden="1">'WCEC water reclam'!#REF!</definedName>
    <definedName name="BExQ9UTANMJCK7LJ4OQMD6F2Q01L" hidden="1">'WCEC water reclam'!$H$1:$I$1</definedName>
    <definedName name="BExQ9ZLYHWABXAA9NJDW8ZS0UQ9P" localSheetId="28" hidden="1">'WCEC water reclam'!#REF!</definedName>
    <definedName name="BExQ9ZLYHWABXAA9NJDW8ZS0UQ9P" localSheetId="25" hidden="1">'WCEC water reclam'!#REF!</definedName>
    <definedName name="BExQ9ZLYHWABXAA9NJDW8ZS0UQ9P" localSheetId="24" hidden="1">'WCEC water reclam'!#REF!</definedName>
    <definedName name="BExQ9ZLYHWABXAA9NJDW8ZS0UQ9P" localSheetId="29" hidden="1">'WCEC water reclam'!#REF!</definedName>
    <definedName name="BExQ9ZLYHWABXAA9NJDW8ZS0UQ9P" localSheetId="27" hidden="1">'[18]WCEC water reclam'!#REF!</definedName>
    <definedName name="BExQ9ZLYHWABXAA9NJDW8ZS0UQ9P" localSheetId="20" hidden="1">'WCEC water reclam'!#REF!</definedName>
    <definedName name="BExQ9ZLYHWABXAA9NJDW8ZS0UQ9P" localSheetId="0" hidden="1">'WCEC water reclam'!#REF!</definedName>
    <definedName name="BExQ9ZLYHWABXAA9NJDW8ZS0UQ9P" localSheetId="7" hidden="1">'WCEC water reclam'!#REF!</definedName>
    <definedName name="BExQ9ZLYHWABXAA9NJDW8ZS0UQ9P" localSheetId="11" hidden="1">'WCEC water reclam'!#REF!</definedName>
    <definedName name="BExQ9ZLYHWABXAA9NJDW8ZS0UQ9P" localSheetId="12" hidden="1">'WCEC water reclam'!#REF!</definedName>
    <definedName name="BExQ9ZLYHWABXAA9NJDW8ZS0UQ9P" localSheetId="22" hidden="1">'WCEC water reclam'!#REF!</definedName>
    <definedName name="BExQ9ZLYHWABXAA9NJDW8ZS0UQ9P" localSheetId="21" hidden="1">'WCEC water reclam'!#REF!</definedName>
    <definedName name="BExQ9ZLYHWABXAA9NJDW8ZS0UQ9P" hidden="1">'WCEC water reclam'!#REF!</definedName>
    <definedName name="BExQA324HSCK40ENJUT9CS9EC71B" hidden="1">'WCEC water reclam'!$C$5:$D$19</definedName>
    <definedName name="BExQA55GY0STSNBWQCWN8E31ZXCS" hidden="1">'WCEC water reclam'!#REF!</definedName>
    <definedName name="BExQA9HZIN9XEMHEEVHT99UU9Z82" hidden="1">'WCEC water reclam'!#REF!</definedName>
    <definedName name="BExQAELFYH92K8CJL155181UDORO" hidden="1">'WCEC water reclam'!$H$1:$I$1</definedName>
    <definedName name="BExQAG8PP8R5NJKNQD1U4QOSD6X5" hidden="1">'WCEC water reclam'!$F$5</definedName>
    <definedName name="BExQBDICMZTSA1X73TMHNO4JSFLN" hidden="1">'WCEC water reclam'!$K$1</definedName>
    <definedName name="BExQBEER6CRCRPSSL61S0OMH57ZA" hidden="1">'WCEC water reclam'!#REF!</definedName>
    <definedName name="BExQBGI92AI8T4659FO9OS501H2S" hidden="1">'WCEC water reclam'!#REF!</definedName>
    <definedName name="BExQBIGGY5TXI2FJVVZSLZ0LTZYH" hidden="1">'WCEC water reclam'!#REF!</definedName>
    <definedName name="BExQBM1RUSIQ85LLMM2159BYDPIP" hidden="1">'WCEC water reclam'!#REF!</definedName>
    <definedName name="BExQBPSOZ47V81YAEURP0NQJNTJH" hidden="1">'WCEC water reclam'!#REF!</definedName>
    <definedName name="BExQC5TWT21CGBKD0IHAXTIN2QB8" hidden="1">'WCEC water reclam'!#REF!</definedName>
    <definedName name="BExQC94JL9F5GW4S8DQCAF4WB2DA" hidden="1">'WCEC water reclam'!#REF!</definedName>
    <definedName name="BExQCKTD8AT0824LGWREXM1B5D1X" hidden="1">'WCEC water reclam'!#REF!</definedName>
    <definedName name="BExQD571YWOXKR2SX85K5MKQ0AO2" hidden="1">'WCEC water reclam'!#REF!</definedName>
    <definedName name="BExQDB6VCHN8PNX8EA6JNIEQ2JC2" hidden="1">'WCEC water reclam'!$G$1</definedName>
    <definedName name="BExQDE1B6U2Q9B73KBENABP71YM1" hidden="1">'WCEC water reclam'!#REF!</definedName>
    <definedName name="BExQDGQCN7ZW41QDUHOBJUGQAX40" hidden="1">'WCEC water reclam'!#REF!</definedName>
    <definedName name="BExQEC7BRIJ30PTU3UPFOIP2HPE3" hidden="1">'WCEC water reclam'!#REF!</definedName>
    <definedName name="BExQEMUA4HEFM4OVO8M8MA8PIAW1" hidden="1">'WCEC water reclam'!$C$5:$D$19</definedName>
    <definedName name="BExQEQ4XZQFIKUXNU9H7WE7AMZ1U" hidden="1">'WCEC water reclam'!#REF!</definedName>
    <definedName name="BExQF1OEB07CRAP6ALNNMJNJ3P2D" hidden="1">'WCEC water reclam'!#REF!</definedName>
    <definedName name="BExQF9X2AQPFJZTCHTU5PTTR0JAH" hidden="1">'WCEC water reclam'!#REF!</definedName>
    <definedName name="BExQFC0M9KKFMQKPLPEO2RQDB7MM" hidden="1">'WCEC water reclam'!#REF!</definedName>
    <definedName name="BExQFEEV7627R8TYZCM28C6V6WHE" hidden="1">'WCEC water reclam'!$F$5</definedName>
    <definedName name="BExQFEK8NUD04X2OBRA275ADPSDL" hidden="1">'WCEC water reclam'!$C$5:$D$19</definedName>
    <definedName name="BExQFGYIWDR4W0YF7XR6E4EWWJ02" hidden="1">'WCEC water reclam'!#REF!</definedName>
    <definedName name="BExQFPNFKA36IAPS22LAUMBDI4KE" hidden="1">'WCEC water reclam'!#REF!</definedName>
    <definedName name="BExQFPSWEMA8WBUZ4WK20LR13VSU" hidden="1">'WCEC water reclam'!$K$1</definedName>
    <definedName name="BExQFVSPOSCCPF1TLJPIWYWYB8A9" hidden="1">'WCEC water reclam'!#REF!</definedName>
    <definedName name="BExQFWJQXNQAW6LUMOEDS6KMJMYL" hidden="1">'WCEC water reclam'!#REF!</definedName>
    <definedName name="BExQG8TYRD2G42UA5ZPCRLNKUDMX" hidden="1">'WCEC water reclam'!#REF!</definedName>
    <definedName name="BExQGO48J9MPCDQ96RBB9UN9AIGT" hidden="1">'WCEC water reclam'!#REF!</definedName>
    <definedName name="BExQGSBB6MJWDW7AYWA0MSFTXKRR" hidden="1">'WCEC water reclam'!#REF!</definedName>
    <definedName name="BExQH0UURAJ13AVO5UI04HSRGVYW" hidden="1">'WCEC water reclam'!#REF!</definedName>
    <definedName name="BExQH6ZZY0NR8SE48PSI9D0CU1TC" hidden="1">'WCEC water reclam'!#REF!</definedName>
    <definedName name="BExQH9P2MCXAJOVEO4GFQT6MNW22" hidden="1">'WCEC water reclam'!$F$5</definedName>
    <definedName name="BExQHCZSBYUY8OKKJXFYWKBBM6AH" hidden="1">'WCEC water reclam'!#REF!</definedName>
    <definedName name="BExQHPKXZ1K33V2F90NZIQRZYIAW" hidden="1">'WCEC water reclam'!#REF!</definedName>
    <definedName name="BExQHVF9KD06AG2RXUQJ9X4PVGX4" hidden="1">'WCEC water reclam'!#REF!</definedName>
    <definedName name="BExQHZBHVN2L4HC7ACTR73T5OCV0" hidden="1">'WCEC water reclam'!$G$1</definedName>
    <definedName name="BExQI85V9TNLDJT5LTRZS10Y26SG" hidden="1">'WCEC water reclam'!$G$1</definedName>
    <definedName name="BExQIAPKHVEV8CU1L3TTHJW67FJ5" hidden="1">'WCEC water reclam'!#REF!</definedName>
    <definedName name="BExQIBB4I3Z6AUU0HYV1DHRS13M4" hidden="1">'WCEC water reclam'!#REF!</definedName>
    <definedName name="BExQIBWPAXU7HJZLKGJZY3EB7MIS" hidden="1">'WCEC water reclam'!#REF!</definedName>
    <definedName name="BExQIS8O6R36CI01XRY9ISM99TW9" hidden="1">'WCEC water reclam'!$F$5</definedName>
    <definedName name="BExQIVJB9MJ25NDUHTCVMSODJY2C" hidden="1">'WCEC water reclam'!#REF!</definedName>
    <definedName name="BExQJBF7LAX128WR7VTMJC88ZLPG" hidden="1">'WCEC water reclam'!#REF!</definedName>
    <definedName name="BExQJEVCKX6KZHNCLYXY7D0MX5KN" hidden="1">'WCEC water reclam'!$G$1</definedName>
    <definedName name="BExQJJYSDX8B0J1QGF2HL071KKA3" hidden="1">'WCEC water reclam'!#REF!</definedName>
    <definedName name="BExQK1HV6SQQ7CP8H8IUKI9TYXTD" hidden="1">'WCEC water reclam'!#REF!</definedName>
    <definedName name="BExQK3LE5CSBW1E4H4KHW548FL2R" hidden="1">'WCEC water reclam'!#REF!</definedName>
    <definedName name="BExQKG6LD6PLNDGNGO9DJXY865BR" hidden="1">'WCEC water reclam'!#REF!</definedName>
    <definedName name="BExQLE1TOW3A287TQB0AVWENT8O1" hidden="1">'WCEC water reclam'!#REF!</definedName>
    <definedName name="BExRYOYB4A3E5F6MTROY69LR0PMG" hidden="1">'WCEC water reclam'!#REF!</definedName>
    <definedName name="BExRYZLA9EW71H4SXQR525S72LLP" hidden="1">'WCEC water reclam'!#REF!</definedName>
    <definedName name="BExRZ66M8G9FQ0VFP077QSZBSOA5" hidden="1">'WCEC water reclam'!#REF!</definedName>
    <definedName name="BExRZ8FMQQL46I8AQWU17LRNZD5T" hidden="1">'WCEC water reclam'!#REF!</definedName>
    <definedName name="BExRZIRRIXRUMZ5GOO95S7460BMP" hidden="1">'WCEC water reclam'!$K$1</definedName>
    <definedName name="BExRZK9RAHMM0ZLTNSK7A4LDC42D" hidden="1">'WCEC water reclam'!#REF!</definedName>
    <definedName name="BExRZOGSR69INI6GAEPHDWSNK5Q4" hidden="1">'WCEC water reclam'!#REF!</definedName>
    <definedName name="BExS0ASQBKRTPDWFK0KUDFOS9LE5" hidden="1">'WCEC water reclam'!#REF!</definedName>
    <definedName name="BExS0GHQUF6YT0RU3TKDEO8CSJYB" hidden="1">'WCEC water reclam'!$K$1</definedName>
    <definedName name="BExS0K8IHC45I78DMZBOJ1P13KQA" hidden="1">'WCEC water reclam'!#REF!</definedName>
    <definedName name="BExS152B2LFCRAUHSLI5T6QRNII0" hidden="1">'WCEC water reclam'!#REF!</definedName>
    <definedName name="BExS15IJV0WW662NXQUVT3FGP4ST" hidden="1">'WCEC water reclam'!#REF!</definedName>
    <definedName name="BExS194110MR25BYJI3CJ2EGZ8XT" hidden="1">'WCEC water reclam'!#REF!</definedName>
    <definedName name="BExS1BNVGNSGD4EP90QL8WXYWZ66" hidden="1">'WCEC water reclam'!$F$1:$G$1</definedName>
    <definedName name="BExS1UE39N6NCND7MAARSBWXS6HU" hidden="1">'WCEC water reclam'!$G$1</definedName>
    <definedName name="BExS226HTWL5WVC76MP5A1IBI8WD" hidden="1">'WCEC water reclam'!#REF!</definedName>
    <definedName name="BExS26OI2QNNAH2WMDD95Z400048" hidden="1">'WCEC water reclam'!#REF!</definedName>
    <definedName name="BExS2DF6B4ZUF3VZLI4G6LJ3BF38" hidden="1">'WCEC water reclam'!#REF!</definedName>
    <definedName name="BExS2QB5FS5LYTFYO4BROTWG3OV5" hidden="1">'WCEC water reclam'!$H$1:$I$1</definedName>
    <definedName name="BExS2TLU1HONYV6S3ZD9T12D7CIG" hidden="1">'WCEC water reclam'!#REF!</definedName>
    <definedName name="BExS318UV9I2FXPQQWUKKX00QLPJ" hidden="1">'WCEC water reclam'!$J$1:$K$1</definedName>
    <definedName name="BExS3LBS0SMTHALVM4NRI1BAV1NP" hidden="1">'WCEC water reclam'!#REF!</definedName>
    <definedName name="BExS3MTQ75VBXDGEBURP6YT8RROE" hidden="1">'WCEC water reclam'!#REF!</definedName>
    <definedName name="BExS3OMGYO0DFN5186UFKEXZ2RX3" hidden="1">'WCEC water reclam'!#REF!</definedName>
    <definedName name="BExS3SDERJ27OER67TIGOVZU13A2" hidden="1">'WCEC water reclam'!#REF!</definedName>
    <definedName name="BExS46R5WDNU5KL04FKY5LHJUCB8" hidden="1">'WCEC water reclam'!#REF!</definedName>
    <definedName name="BExS4ASWKM93XA275AXHYP8AG6SU" hidden="1">'WCEC water reclam'!#REF!</definedName>
    <definedName name="BExS4JN3Y6SVBKILQK0R9HS45Y52" hidden="1">'WCEC water reclam'!#REF!</definedName>
    <definedName name="BExS4P6S41O6Z6BED77U3GD9PNH1" hidden="1">'WCEC water reclam'!#REF!</definedName>
    <definedName name="BExS51H0N51UT0FZOPZRCF1GU063" hidden="1">'WCEC water reclam'!#REF!</definedName>
    <definedName name="BExS54X72TJFC41FJK72MLRR2OO7" hidden="1">'WCEC water reclam'!#REF!</definedName>
    <definedName name="BExS59F0PA1V2ZC7S5TN6IT41SXP" hidden="1">'WCEC water reclam'!#REF!</definedName>
    <definedName name="BExS5DRER9US6NXY9ATYT41KZII3" hidden="1">'WCEC water reclam'!$F$5</definedName>
    <definedName name="BExS5L3TGB8JVW9ROYWTKYTUPW27" hidden="1">'WCEC water reclam'!#REF!</definedName>
    <definedName name="BExS6GKQ96EHVLYWNJDWXZXUZW90" hidden="1">'WCEC water reclam'!#REF!</definedName>
    <definedName name="BExS6ITKSZFRR01YD5B0F676SYN7" hidden="1">'WCEC water reclam'!#REF!</definedName>
    <definedName name="BExS6N0LI574IAC89EFW6CLTCQ33" hidden="1">'WCEC water reclam'!#REF!</definedName>
    <definedName name="BExS6WRDBF3ST86ZOBBUL3GTCR11" hidden="1">'WCEC water reclam'!#REF!</definedName>
    <definedName name="BExS6XNRKR0C3MTA0LV5B60UB908" hidden="1">'WCEC water reclam'!#REF!</definedName>
    <definedName name="BExS7TKQYLRZGM93UY3ZJZJBQNFJ" hidden="1">'WCEC water reclam'!#REF!</definedName>
    <definedName name="BExS7Y2LNGVHSIBKC7C3R6X4LDR6" hidden="1">'WCEC water reclam'!#REF!</definedName>
    <definedName name="BExS81TE0EY44Y3W2M4Z4MGNP5OM" hidden="1">'WCEC water reclam'!$C$5:$D$9</definedName>
    <definedName name="BExS81YPDZDVJJVS15HV2HDXAC3Y" hidden="1">'WCEC water reclam'!#REF!</definedName>
    <definedName name="BExS82PRVNUTEKQZS56YT2DVF6C2" hidden="1">'WCEC water reclam'!#REF!</definedName>
    <definedName name="BExS8BPG5A0GR5AO1U951NDGGR0L" hidden="1">'WCEC water reclam'!#REF!</definedName>
    <definedName name="BExS8GSUS17UY50TEM2AWF36BR9Z" hidden="1">'WCEC water reclam'!#REF!</definedName>
    <definedName name="BExS8HJRBVG0XI6PWA9KTMJZMQXK" hidden="1">'WCEC water reclam'!#REF!</definedName>
    <definedName name="BExS8R51C8RM2FS6V6IRTYO9GA4A" hidden="1">'WCEC water reclam'!$F$5</definedName>
    <definedName name="BExS8WDX408F60MH1X9B9UZ2H4R7" hidden="1">'WCEC water reclam'!#REF!</definedName>
    <definedName name="BExS8Z2W2QEC3MH0BZIYLDFQNUIP" hidden="1">'WCEC water reclam'!#REF!</definedName>
    <definedName name="BExS92DKGRFFCIA9C0IXDOLO57EP" hidden="1">'WCEC water reclam'!#REF!</definedName>
    <definedName name="BExS98OB4321YCHLCQ022PXKTT2W" hidden="1">'WCEC water reclam'!#REF!</definedName>
    <definedName name="BExS9C9N8GFISC6HUERJ0EI06GB2" hidden="1">'WCEC water reclam'!#REF!</definedName>
    <definedName name="BExS9DX13CACP3J8JDREK30JB1SQ" hidden="1">'WCEC water reclam'!#REF!</definedName>
    <definedName name="BExS9FPRS2KRRCS33SE6WFNF5GYL" hidden="1">'WCEC water reclam'!#REF!</definedName>
    <definedName name="BExS9WI0A6PSEB8N9GPXF2Z7MWHM" hidden="1">'WCEC water reclam'!#REF!</definedName>
    <definedName name="BExSA5HP306TN9XJS0TU619DLRR7" hidden="1">'WCEC water reclam'!$H$1:$I$1</definedName>
    <definedName name="BExSAAVWQOOIA6B3JHQVGP08HFEM" hidden="1">'WCEC water reclam'!#REF!</definedName>
    <definedName name="BExSAFJ3IICU2M7QPVE4ARYMXZKX" hidden="1">'WCEC water reclam'!#REF!</definedName>
    <definedName name="BExSAH6ID8OHX379UXVNGFO8J6KQ" hidden="1">'WCEC water reclam'!#REF!</definedName>
    <definedName name="BExSAQBHIXGQRNIRGCJMBXUPCZQA" hidden="1">'WCEC water reclam'!#REF!</definedName>
    <definedName name="BExSAUTCT4P7JP57NOR9MTX33QJZ" hidden="1">'WCEC water reclam'!#REF!</definedName>
    <definedName name="BExSAY9CA9TFXQ9M9FBJRGJO9T9E" hidden="1">'WCEC water reclam'!#REF!</definedName>
    <definedName name="BExSB4JYKQ3MINI7RAYK5M8BLJDC" hidden="1">'WCEC water reclam'!#REF!</definedName>
    <definedName name="BExSBMOS41ZRLWYLOU29V6Y7YORR" hidden="1">'WCEC water reclam'!#REF!</definedName>
    <definedName name="BExSBRBXXQMBU1TYDW1BXTEVEPRU" hidden="1">'WCEC water reclam'!#REF!</definedName>
    <definedName name="BExSC54998WTZ21DSL0R8UN0Y9JH" hidden="1">'WCEC water reclam'!#REF!</definedName>
    <definedName name="BExSC60N7WR9PJSNC9B7ORCX9NGY" hidden="1">'WCEC water reclam'!#REF!</definedName>
    <definedName name="BExSCE99EZTILTTCE4NJJF96OYYM" hidden="1">'WCEC water reclam'!$G$1</definedName>
    <definedName name="BExSCHUQZ2HFEWS54X67DIS8OSXZ" hidden="1">'WCEC water reclam'!#REF!</definedName>
    <definedName name="BExSCOG41SKKG4GYU76WRWW1CTE6" hidden="1">'WCEC water reclam'!#REF!</definedName>
    <definedName name="BExSCVC9P86YVFMRKKUVRV29MZXZ" hidden="1">'WCEC water reclam'!$G$1</definedName>
    <definedName name="BExSD233CH4MU9ZMGNRF97ZV7KWU" hidden="1">'WCEC water reclam'!#REF!</definedName>
    <definedName name="BExSD2U0F3BN6IN9N4R2DTTJG15H" hidden="1">'WCEC water reclam'!#REF!</definedName>
    <definedName name="BExSD6A6NY15YSMFH51ST6XJY429" hidden="1">'WCEC water reclam'!$K$1</definedName>
    <definedName name="BExSD9VH6PF6RQ135VOEE08YXPAW" hidden="1">'WCEC water reclam'!#REF!</definedName>
    <definedName name="BExSDP5Y04WWMX2WWRITWOX8R5I9" hidden="1">'WCEC water reclam'!#REF!</definedName>
    <definedName name="BExSDSGM203BJTNS9MKCBX453HMD" hidden="1">'WCEC water reclam'!#REF!</definedName>
    <definedName name="BExSDT20XUFXTDM37M148AXAP7HN" hidden="1">'WCEC water reclam'!#REF!</definedName>
    <definedName name="BExSEEHK1VLWD7JBV9SVVVIKQZ3I" hidden="1">'WCEC water reclam'!#REF!</definedName>
    <definedName name="BExSEJKZLX37P3V33TRTFJ30BFRK" hidden="1">'WCEC water reclam'!#REF!</definedName>
    <definedName name="BExSEP9UVOAI6TMXKNK587PQ3328" hidden="1">'WCEC water reclam'!#REF!</definedName>
    <definedName name="BExSERZ34ETZF8OI93MYIVZX4RDV" hidden="1">'WCEC water reclam'!$G$1:$H$1</definedName>
    <definedName name="BExSF07QFLZCO4P6K6QF05XG7PH1" hidden="1">'WCEC water reclam'!#REF!</definedName>
    <definedName name="BExSFELNPJYUZX393PKWKNNZYV1N" hidden="1">'WCEC water reclam'!#REF!</definedName>
    <definedName name="BExSFJ8ZAGQ63A4MVMZRQWLVRGQ5" hidden="1">'WCEC water reclam'!#REF!</definedName>
    <definedName name="BExSFKQRST2S9KXWWLCXYLKSF4G1" hidden="1">'WCEC water reclam'!#REF!</definedName>
    <definedName name="BExSFYDRRTAZVPXRWUF5PDQ97WFF" hidden="1">'WCEC water reclam'!$G$1</definedName>
    <definedName name="BExSFZVPFTXA3F0IJ2NGH1GXX9R7" hidden="1">'WCEC water reclam'!#REF!</definedName>
    <definedName name="BExSG90Q4ZUU2IPGDYOM169NJV9S" hidden="1">'WCEC water reclam'!#REF!</definedName>
    <definedName name="BExSG9X3DU845PNXYJGGLBQY2UHG" hidden="1">'WCEC water reclam'!#REF!</definedName>
    <definedName name="BExSGE45J27MDUUNXW7Z8Q33UAON" hidden="1">'WCEC water reclam'!#REF!</definedName>
    <definedName name="BExSGE9LY91Q0URHB4YAMX0UAMYI" hidden="1">'WCEC water reclam'!#REF!</definedName>
    <definedName name="BExSGLB2URTLBCKBB4Y885W925F2" hidden="1">'WCEC water reclam'!$H$1:$I$1</definedName>
    <definedName name="BExSGOAYG73SFWOPAQV80P710GID" hidden="1">'WCEC water reclam'!#REF!</definedName>
    <definedName name="BExSGOWJHRW7FWKLO2EHUOOGHNAF" hidden="1">'WCEC water reclam'!$G$1</definedName>
    <definedName name="BExSGOWJTAP41ZV5Q23H7MI9C76W" hidden="1">'WCEC water reclam'!#REF!</definedName>
    <definedName name="BExSGR5JQVX2HQ0PKCGZNSSUM1RV" hidden="1">'WCEC water reclam'!#REF!</definedName>
    <definedName name="BExSGVHX69GJZHD99DKE4RZ042B1" hidden="1">'WCEC water reclam'!#REF!</definedName>
    <definedName name="BExSGZJO4J4ZO04E2N2ECVYS9DEZ" hidden="1">'WCEC water reclam'!#REF!</definedName>
    <definedName name="BExSHAHFHS7MMNJR8JPVABRGBVIT" hidden="1">'WCEC water reclam'!#REF!</definedName>
    <definedName name="BExSHGH88QZWW4RNAX4YKAZ5JEBL" hidden="1">'WCEC water reclam'!$H$1:$I$1</definedName>
    <definedName name="BExSHOKK1OO3CX9Z28C58E5J1D9W" hidden="1">'WCEC water reclam'!#REF!</definedName>
    <definedName name="BExSHQD8KYLTQGDXIRKCHQQ7MKIH" hidden="1">'WCEC water reclam'!#REF!</definedName>
    <definedName name="BExSHVGPIAHXI97UBLI9G4I4M29F" hidden="1">'WCEC water reclam'!#REF!</definedName>
    <definedName name="BExSI0K2YL3HTCQAD8A7TR4QCUR6" hidden="1">'WCEC water reclam'!$F$5:$J$118</definedName>
    <definedName name="BExSIFUDNRWXWIWNGCCFOOD8WIAZ" hidden="1">'WCEC water reclam'!#REF!</definedName>
    <definedName name="BExTTWD2PGX3Y9FR5F2MRNLY1DIY" hidden="1">'WCEC water reclam'!#REF!</definedName>
    <definedName name="BExTTZNS2PBCR93C9IUW49UZ4I6T" hidden="1">'WCEC water reclam'!$E$1</definedName>
    <definedName name="BExTU2YFQ25JQ6MEMRHHN66VLTPJ" hidden="1">'WCEC water reclam'!#REF!</definedName>
    <definedName name="BExTU75IOII1V5O0C9X2VAYYVJUG" hidden="1">'WCEC water reclam'!$F$5</definedName>
    <definedName name="BExTUA5F7V4LUIIAM17J3A8XF3JE" hidden="1">'WCEC water reclam'!#REF!</definedName>
    <definedName name="BExTUJ53ANGZ3H1KDK4CR4Q0OD6P" hidden="1">'WCEC water reclam'!#REF!</definedName>
    <definedName name="BExTUKXSZBM7C57G6NGLWGU4WOHY" hidden="1">'WCEC water reclam'!#REF!</definedName>
    <definedName name="BExTUSQCFFYZCDNHWHADBC2E1ZP1" hidden="1">'WCEC water reclam'!#REF!</definedName>
    <definedName name="BExTUVFGOJEYS28JURA5KHQFDU5J" hidden="1">'WCEC water reclam'!#REF!</definedName>
    <definedName name="BExTUW10U40QCYGHM5NJ3YR1O5SP" hidden="1">'WCEC water reclam'!#REF!</definedName>
    <definedName name="BExTUWXFQHINU66YG82BI20ATMB5" hidden="1">'WCEC water reclam'!$F$5:$G$16</definedName>
    <definedName name="BExTUY9WNSJ91GV8CP0SKJTEIV82" localSheetId="28" hidden="1">'WCEC water reclam'!#REF!</definedName>
    <definedName name="BExTUY9WNSJ91GV8CP0SKJTEIV82" localSheetId="25" hidden="1">'WCEC water reclam'!#REF!</definedName>
    <definedName name="BExTUY9WNSJ91GV8CP0SKJTEIV82" localSheetId="24" hidden="1">'WCEC water reclam'!#REF!</definedName>
    <definedName name="BExTUY9WNSJ91GV8CP0SKJTEIV82" localSheetId="29" hidden="1">'WCEC water reclam'!#REF!</definedName>
    <definedName name="BExTUY9WNSJ91GV8CP0SKJTEIV82" localSheetId="27" hidden="1">'[18]WCEC water reclam'!#REF!</definedName>
    <definedName name="BExTUY9WNSJ91GV8CP0SKJTEIV82" localSheetId="20" hidden="1">'WCEC water reclam'!#REF!</definedName>
    <definedName name="BExTUY9WNSJ91GV8CP0SKJTEIV82" localSheetId="0" hidden="1">'WCEC water reclam'!#REF!</definedName>
    <definedName name="BExTUY9WNSJ91GV8CP0SKJTEIV82" localSheetId="7" hidden="1">'WCEC water reclam'!#REF!</definedName>
    <definedName name="BExTUY9WNSJ91GV8CP0SKJTEIV82" localSheetId="11" hidden="1">'WCEC water reclam'!#REF!</definedName>
    <definedName name="BExTUY9WNSJ91GV8CP0SKJTEIV82" localSheetId="12" hidden="1">'WCEC water reclam'!#REF!</definedName>
    <definedName name="BExTUY9WNSJ91GV8CP0SKJTEIV82" localSheetId="22" hidden="1">'WCEC water reclam'!#REF!</definedName>
    <definedName name="BExTUY9WNSJ91GV8CP0SKJTEIV82" localSheetId="21" hidden="1">'WCEC water reclam'!#REF!</definedName>
    <definedName name="BExTUY9WNSJ91GV8CP0SKJTEIV82" hidden="1">'WCEC water reclam'!#REF!</definedName>
    <definedName name="BExTV3O3JQGQFY3SDFTMBEM08TQX" hidden="1">'WCEC water reclam'!#REF!</definedName>
    <definedName name="BExTV67VIM8PV6KO253M4DUBJQLC" hidden="1">'WCEC water reclam'!$F$5</definedName>
    <definedName name="BExTVELZCF2YA5L6F23BYZZR6WHF" hidden="1">'WCEC water reclam'!$C$5:$D$19</definedName>
    <definedName name="BExTVGPIQZ99YFXUC8OONUX5BD42" hidden="1">'WCEC water reclam'!#REF!</definedName>
    <definedName name="BExTVZQLP9VFLEYQ9280W13X7E8K" hidden="1">'WCEC water reclam'!#REF!</definedName>
    <definedName name="BExTWB4LA1PODQOH4LDTHQKBN16K" hidden="1">'WCEC water reclam'!$F$5</definedName>
    <definedName name="BExTWI0Q8AWXUA3ZN7I5V3QK2KM1" hidden="1">'WCEC water reclam'!#REF!</definedName>
    <definedName name="BExTWIX3ABJ6HLPILAXA5Q9LFO26" hidden="1">'WCEC water reclam'!#REF!</definedName>
    <definedName name="BExTWJTIA3WUW1PUWXAOP9O8NKLZ" hidden="1">'WCEC water reclam'!#REF!</definedName>
    <definedName name="BExTWW95OX07FNA01WF5MSSSFQLX" hidden="1">'WCEC water reclam'!#REF!</definedName>
    <definedName name="BExTWX5J0J9QLNYZ3NQJHZBGYCNM" hidden="1">'WCEC water reclam'!#REF!</definedName>
    <definedName name="BExTX476KI0RNB71XI5TYMANSGBG" hidden="1">'WCEC water reclam'!#REF!</definedName>
    <definedName name="BExTXJ6HBAIXMMWKZTJNFDYVZCAY" hidden="1">'WCEC water reclam'!$E$1</definedName>
    <definedName name="BExTXT812NQT8GAEGH738U29BI0D" hidden="1">'WCEC water reclam'!$C$5:$D$19</definedName>
    <definedName name="BExTXWIP2TFPTQ76NHFOB72NICRZ" hidden="1">'WCEC water reclam'!$H$1:$I$1</definedName>
    <definedName name="BExTY5T62H651VC86QM4X7E28JVA" hidden="1">'WCEC water reclam'!#REF!</definedName>
    <definedName name="BExTYHCJJ2NWRM1RV59FYR41534U" hidden="1">'WCEC water reclam'!#REF!</definedName>
    <definedName name="BExTYKCEFJ83LZM95M1V7CSFQVEA" hidden="1">'WCEC water reclam'!$G$1</definedName>
    <definedName name="BExTYPLA9N640MFRJJQPKXT7P88M" hidden="1">'WCEC water reclam'!#REF!</definedName>
    <definedName name="BExTZ7F71SNTOX4LLZCK5R9VUMIJ" hidden="1">'WCEC water reclam'!#REF!</definedName>
    <definedName name="BExTZ8X5G9S3PA4FPSNK7T69W7QT" hidden="1">'WCEC water reclam'!$F$5</definedName>
    <definedName name="BExTZ97Y0RMR8V5BI9F2H4MFB77O" hidden="1">'WCEC water reclam'!#REF!</definedName>
    <definedName name="BExTZK5PMCAXJL4DUIGL6H9Y8U4C" hidden="1">'WCEC water reclam'!$G$1</definedName>
    <definedName name="BExTZKB6L5SXV5UN71YVTCBEIGWY" hidden="1">'WCEC water reclam'!#REF!</definedName>
    <definedName name="BExTZLICVKK4NBJFEGL270GJ2VQO" hidden="1">'WCEC water reclam'!#REF!</definedName>
    <definedName name="BExTZO2596CBZKPI7YNA1QQNPAIJ" hidden="1">'WCEC water reclam'!#REF!</definedName>
    <definedName name="BExTZY8TDV4U7FQL7O10G6VKWKPJ" hidden="1">'WCEC water reclam'!#REF!</definedName>
    <definedName name="BExU02QNT4LT7H9JPUC4FXTLVGZT" hidden="1">'WCEC water reclam'!#REF!</definedName>
    <definedName name="BExU0BFJJQO1HJZKI14QGOQ6JROO" hidden="1">'WCEC water reclam'!#REF!</definedName>
    <definedName name="BExU0FH5WTGW8MRFUFMDDSMJ6YQ5" hidden="1">'WCEC water reclam'!#REF!</definedName>
    <definedName name="BExU0GDOIL9U33QGU9ZU3YX3V1I4" hidden="1">'WCEC water reclam'!#REF!</definedName>
    <definedName name="BExU0HKTO8WJDQDWRTUK5TETM3HS" hidden="1">'WCEC water reclam'!$F$5</definedName>
    <definedName name="BExU0MTJQPE041ZN7H8UKGV6MZT7" hidden="1">'WCEC water reclam'!#REF!</definedName>
    <definedName name="BExU0ORMFEN4WCM9S7YUY7E9WX3C" hidden="1">'WCEC water reclam'!#REF!</definedName>
    <definedName name="BExU0XB6XCXI4SZ92YEUFMW4TAXF" hidden="1">'WCEC water reclam'!#REF!</definedName>
    <definedName name="BExU0ZUUFYHLUK4M4E8GLGIBBNT0" hidden="1">'WCEC water reclam'!#REF!</definedName>
    <definedName name="BExU147D6RPG6ZVTSXRKFSVRHSBG" hidden="1">'WCEC water reclam'!#REF!</definedName>
    <definedName name="BExU16R10W1SOAPNG4CDJ01T7JRE" hidden="1">'WCEC water reclam'!#REF!</definedName>
    <definedName name="BExU17CKOR3GNIHDNVLH9L1IOJS9" hidden="1">'WCEC water reclam'!#REF!</definedName>
    <definedName name="BExU1EE8BA0E70VLL6WM5F85J10Q" hidden="1">'WCEC water reclam'!#REF!</definedName>
    <definedName name="BExU1GXUTLRPJN4MRINLAPHSZQFG" hidden="1">'WCEC water reclam'!$F$5</definedName>
    <definedName name="BExU1IL9AOHFO85BZB6S60DK3N8H" hidden="1">'WCEC water reclam'!#REF!</definedName>
    <definedName name="BExU1NOPS09CLFZL1O31RAF9BQNQ" hidden="1">'WCEC water reclam'!$C$5:$D$19</definedName>
    <definedName name="BExU1PH9MOEX1JZVZ3D5M9DXB191" hidden="1">'WCEC water reclam'!$H$1:$I$1</definedName>
    <definedName name="BExU1QZEEKJA35IMEOLOJ3ODX0ZA" hidden="1">'WCEC water reclam'!#REF!</definedName>
    <definedName name="BExU1VRURIWWVJ95O40WA23LMTJD" hidden="1">'WCEC water reclam'!#REF!</definedName>
    <definedName name="BExU2M5CK6XK55UIHDVYRXJJJRI4" hidden="1">'WCEC water reclam'!$F$5</definedName>
    <definedName name="BExU2TXVT25ZTOFQAF6CM53Z1RLF" hidden="1">'WCEC water reclam'!$K$1</definedName>
    <definedName name="BExU2XZLYIU19G7358W5T9E87AFR" hidden="1">'WCEC water reclam'!#REF!</definedName>
    <definedName name="BExU3B66MCKJFSKT3HL8B5EJGVX0" hidden="1">'WCEC water reclam'!$G$1</definedName>
    <definedName name="BExU3UNI9NR1RNZR07NSLSZMDOQQ" hidden="1">'WCEC water reclam'!#REF!</definedName>
    <definedName name="BExU401R18N6XKZKL7CNFOZQCM14" hidden="1">'WCEC water reclam'!#REF!</definedName>
    <definedName name="BExU42QVGY7TK39W1BIN6CDRG2OE" hidden="1">'WCEC water reclam'!#REF!</definedName>
    <definedName name="BExU44P2AEX6PD8VC4ISCROUCQSP" hidden="1">'WCEC water reclam'!#REF!</definedName>
    <definedName name="BExU47OZMS6TCWMEHHF0UCSFLLPI" hidden="1">'WCEC water reclam'!#REF!</definedName>
    <definedName name="BExU4D36E8TXN0M8KSNGEAFYP4DQ" hidden="1">'WCEC water reclam'!#REF!</definedName>
    <definedName name="BExU4G31RRVLJ3AC6E1FNEFMXM3O" hidden="1">'WCEC water reclam'!#REF!</definedName>
    <definedName name="BExU4GDVLPUEWBA4MRYRTQAUNO7B" hidden="1">'WCEC water reclam'!$C$5:$D$19</definedName>
    <definedName name="BExU4I148DA7PRCCISLWQ6ABXFK6" hidden="1">'WCEC water reclam'!$F$1:$G$1</definedName>
    <definedName name="BExU4L101H2KQHVKCKQ4PBAWZV6K" hidden="1">'WCEC water reclam'!$G$1</definedName>
    <definedName name="BExU4NA00RRRBGRT6TOB0MXZRCRZ" hidden="1">'WCEC water reclam'!#REF!</definedName>
    <definedName name="BExU51IFNZXPBDES28457LR8X60M" hidden="1">'WCEC water reclam'!#REF!</definedName>
    <definedName name="BExU529I6YHVOG83TJHWSILIQU1S" hidden="1">'WCEC water reclam'!#REF!</definedName>
    <definedName name="BExU57YCIKPRD8QWL6EU0YR3NG3J" hidden="1">'WCEC water reclam'!$G$1</definedName>
    <definedName name="BExU5DSTBWXLN6E59B757KRWRI6E" hidden="1">'WCEC water reclam'!$H$1:$I$1</definedName>
    <definedName name="BExU5TDWM8NNDHYPQ7OQODTQ368A" hidden="1">'WCEC water reclam'!#REF!</definedName>
    <definedName name="BExU5X4OX1V1XHS6WSSORVQPP6Z3" hidden="1">'WCEC water reclam'!#REF!</definedName>
    <definedName name="BExU5XVPARTFMRYHNUTBKDIL4UJN" hidden="1">'WCEC water reclam'!#REF!</definedName>
    <definedName name="BExU66KMFBAP8JCVG9VM1RD1TNFF" hidden="1">'WCEC water reclam'!#REF!</definedName>
    <definedName name="BExU68IOM3CB3TACNAE9565TW7SH" hidden="1">'WCEC water reclam'!$H$1:$I$1</definedName>
    <definedName name="BExU6AM82KN21E82HMWVP3LWP9IL" hidden="1">'WCEC water reclam'!#REF!</definedName>
    <definedName name="BExU6FEU1MRHU98R9YOJC5OKUJ6L" hidden="1">'WCEC water reclam'!#REF!</definedName>
    <definedName name="BExU6KIAJ663Y8W8QMU4HCF183DF" hidden="1">'WCEC water reclam'!#REF!</definedName>
    <definedName name="BExU6KT19B4PG6SHXFBGBPLM66KT" hidden="1">'WCEC water reclam'!$G$1</definedName>
    <definedName name="BExU6PAVKIOAIMQ9XQIHHF1SUAGO" hidden="1">'WCEC water reclam'!#REF!</definedName>
    <definedName name="BExU6WXXC7SSQDMHSLUN5C2V4IYX" hidden="1">'WCEC water reclam'!#REF!</definedName>
    <definedName name="BExU708NI96MM6BUOX5DT9LV4JWF" hidden="1">'WCEC water reclam'!#REF!</definedName>
    <definedName name="BExU73387E74XE8A9UKZLZNJYY65" hidden="1">'WCEC water reclam'!#REF!</definedName>
    <definedName name="BExU76ZHCJM8I7VSICCMSTC33O6U" hidden="1">'WCEC water reclam'!#REF!</definedName>
    <definedName name="BExU7BBTUF8BQ42DSGM94X5TG5GF" hidden="1">'WCEC water reclam'!#REF!</definedName>
    <definedName name="BExU7HH4EAHFQHT4AXKGWAWZP3I0" hidden="1">'WCEC water reclam'!#REF!</definedName>
    <definedName name="BExU7MF1ZVPDHOSMCAXOSYICHZ4I" hidden="1">'WCEC water reclam'!#REF!</definedName>
    <definedName name="BExU7O2BJ6D5YCKEL6FD2EFCWYRX" hidden="1">'WCEC water reclam'!#REF!</definedName>
    <definedName name="BExU7Q0JS9YIUKUPNSSAIDK2KJAV" hidden="1">'WCEC water reclam'!#REF!</definedName>
    <definedName name="BExU80I6AE5OU7P7F5V7HWIZBJ4P" hidden="1">'WCEC water reclam'!$C$5:$D$19</definedName>
    <definedName name="BExU86NB26MCPYIISZ36HADONGT2" hidden="1">'WCEC water reclam'!$H$1:$I$1</definedName>
    <definedName name="BExU885EZZNSZV3GP298UJ8LB7OL" hidden="1">'WCEC water reclam'!#REF!</definedName>
    <definedName name="BExU8FSAUP9TUZ1NO9WXK80QPHWV" hidden="1">'WCEC water reclam'!$H$1:$I$1</definedName>
    <definedName name="BExU8KFLAN778MBN93NYZB0FV30G" hidden="1">'WCEC water reclam'!#REF!</definedName>
    <definedName name="BExU8UX9JX3XLB47YZ8GFXE0V7R2" hidden="1">'WCEC water reclam'!#REF!</definedName>
    <definedName name="BExU91DC3DGKPZD6LTER2IRTF89C" hidden="1">'WCEC water reclam'!$J$1:$K$1</definedName>
    <definedName name="BExU96M1J7P9DZQ3S9H0C12KGYTW" hidden="1">'WCEC water reclam'!#REF!</definedName>
    <definedName name="BExU9F05OR1GZ3057R6UL3WPEIYI" hidden="1">'WCEC water reclam'!#REF!</definedName>
    <definedName name="BExU9GCSO5YILIKG6VAHN13DL75K" hidden="1">'WCEC water reclam'!$F$5</definedName>
    <definedName name="BExU9KJOZLO15N11MJVN782NFGJ0" hidden="1">'WCEC water reclam'!$G$1</definedName>
    <definedName name="BExU9LG29XU2K1GNKRO4438JYQZE" hidden="1">'WCEC water reclam'!#REF!</definedName>
    <definedName name="BExU9RW36I5Z6JIXUIUB3PJH86LT" hidden="1">'WCEC water reclam'!#REF!</definedName>
    <definedName name="BExUA28AO7OWDG3H23Q0CL4B7BHW" hidden="1">'WCEC water reclam'!#REF!</definedName>
    <definedName name="BExUA5O923FFNEBY8BPO1TU3QGBM" hidden="1">'WCEC water reclam'!#REF!</definedName>
    <definedName name="BExUA6Q4K25VH452AQ3ZIRBCMS61" hidden="1">'WCEC water reclam'!#REF!</definedName>
    <definedName name="BExUAFV4JMBSM2SKBQL9NHL0NIBS" hidden="1">'WCEC water reclam'!#REF!</definedName>
    <definedName name="BExUAMWQODKBXMRH1QCMJLJBF8M7" hidden="1">'WCEC water reclam'!#REF!</definedName>
    <definedName name="BExUAX8WS5OPVLCDXRGKTU2QMTFO" hidden="1">'WCEC water reclam'!#REF!</definedName>
    <definedName name="BExUB8HLEXSBVPZ5AXNQEK96F1N4" hidden="1">'WCEC water reclam'!#REF!</definedName>
    <definedName name="BExUBCDVZIEA7YT0LPSMHL5ZSERQ" hidden="1">'WCEC water reclam'!#REF!</definedName>
    <definedName name="BExUBKXBUCN760QYU7Q8GESBWOQH" hidden="1">'WCEC water reclam'!#REF!</definedName>
    <definedName name="BExUBL83ED0P076RN9RJ8P1MZ299" hidden="1">'WCEC water reclam'!$H$1:$I$1</definedName>
    <definedName name="BExUC623BDYEODBN0N4DO6PJQ7NU" hidden="1">'WCEC water reclam'!$C$5:$D$19</definedName>
    <definedName name="BExUC8WH8TCKBB5313JGYYQ1WFLT" hidden="1">'WCEC water reclam'!#REF!</definedName>
    <definedName name="BExUCFCDK6SPH86I6STXX8X3WMC4" hidden="1">'WCEC water reclam'!#REF!</definedName>
    <definedName name="BExUCLC6AQ5KR6LXSAXV4QQ8ASVG" hidden="1">'WCEC water reclam'!#REF!</definedName>
    <definedName name="BExUD4IOJ12X3PJG5WXNNGDRCKAP" hidden="1">'WCEC water reclam'!$G$1</definedName>
    <definedName name="BExUD9WX9BWK72UWVSLYZJLAY5VY" hidden="1">'WCEC water reclam'!#REF!</definedName>
    <definedName name="BExUDBEUJH9IACZDBL1VAUWPG0QW" hidden="1">'WCEC water reclam'!#REF!</definedName>
    <definedName name="BExUDEV0CYVO7Y5IQQBEJ6FUY9S6" hidden="1">'WCEC water reclam'!#REF!</definedName>
    <definedName name="BExUDWOXQGIZW0EAIIYLQUPXF8YV" hidden="1">'WCEC water reclam'!$H$1:$I$1</definedName>
    <definedName name="BExUDXAIC17W1FUU8Z10XUAVB7CS" hidden="1">'WCEC water reclam'!#REF!</definedName>
    <definedName name="BExUE5OMY7OAJQ9WR8C8HG311ORP" hidden="1">'WCEC water reclam'!#REF!</definedName>
    <definedName name="BExUEFKOQWXXGRNLAOJV2BJ66UB8" hidden="1">'WCEC water reclam'!$K$1</definedName>
    <definedName name="BExUEJGX3OQQP5KFRJSRCZ70EI9V" hidden="1">'WCEC water reclam'!#REF!</definedName>
    <definedName name="BExUEYR71COFS2X8PDNU21IPMQEU" hidden="1">'WCEC water reclam'!#REF!</definedName>
    <definedName name="BExVPRLJ9I6RX45EDVFSQGCPJSOK" hidden="1">'WCEC water reclam'!#REF!</definedName>
    <definedName name="BExVSL787C8E4HFQZ2NVLT35I2XV" hidden="1">'WCEC water reclam'!#REF!</definedName>
    <definedName name="BExVSTFTVV14SFGHQUOJL5SQ5TX9" hidden="1">'WCEC water reclam'!$G$1</definedName>
    <definedName name="BExVT3MPE8LQ5JFN3HQIFKSQ80U4" hidden="1">'WCEC water reclam'!#REF!</definedName>
    <definedName name="BExVT7TRK3NZHPME2TFBXOF1WBR9" hidden="1">'WCEC water reclam'!#REF!</definedName>
    <definedName name="BExVT9H0R0T7WGQAAC0HABMG54YM" hidden="1">'WCEC water reclam'!$K$1</definedName>
    <definedName name="BExVTCMDDEDGLUIMUU6BSFHEWTOP" hidden="1">'WCEC water reclam'!#REF!</definedName>
    <definedName name="BExVTCMDQMLKRA2NQR72XU6Y54IK" hidden="1">'WCEC water reclam'!$H$1:$I$1</definedName>
    <definedName name="BExVTCRV8FQ5U9OYWWL44N6KFNHU" hidden="1">'WCEC water reclam'!#REF!</definedName>
    <definedName name="BExVTNESHPVG0A0KZ7BRX26MS0PF" hidden="1">'WCEC water reclam'!#REF!</definedName>
    <definedName name="BExVTTJVTNRSBHBTUZ78WG2JM5MK" hidden="1">'WCEC water reclam'!#REF!</definedName>
    <definedName name="BExVTXLMYR87BC04D1ERALPUFVPG" hidden="1">'WCEC water reclam'!$F$5</definedName>
    <definedName name="BExVUL4ITWL2Z4NO717HTFQNT2C4" hidden="1">'WCEC water reclam'!$J$1:$K$1</definedName>
    <definedName name="BExVUL9V3H8ZF6Y72LQBBN639YAA" hidden="1">'WCEC water reclam'!#REF!</definedName>
    <definedName name="BExVV5T14N2HZIK7HQ4P2KG09U0J" hidden="1">'WCEC water reclam'!#REF!</definedName>
    <definedName name="BExVV7R410VYLADLX9LNG63ID6H1" hidden="1">'WCEC water reclam'!#REF!</definedName>
    <definedName name="BExVVCEED4JEKF59OV0G3T4XFMFO" hidden="1">'WCEC water reclam'!$F$5</definedName>
    <definedName name="BExVVPFO2J7FMSRPD36909HN4BZJ" hidden="1">'WCEC water reclam'!$C$5:$D$19</definedName>
    <definedName name="BExVVQ19AQ3VCARJOC38SF7OYE9Y" hidden="1">'WCEC water reclam'!#REF!</definedName>
    <definedName name="BExVVQ19TAECID45CS4HXT1RD3AQ" hidden="1">'WCEC water reclam'!$C$5:$D$19</definedName>
    <definedName name="BExVW3YV5XGIVJ97UUPDJGJ2P15B" hidden="1">'WCEC water reclam'!#REF!</definedName>
    <definedName name="BExVW5X571GEYR5SCU1Z2DHKWM79" hidden="1">'WCEC water reclam'!$H$1:$I$1</definedName>
    <definedName name="BExVW6YTKA098AF57M4PHNQ54XMH" hidden="1">'WCEC water reclam'!#REF!</definedName>
    <definedName name="BExVWINKCH0V0NUWH363SMXAZE62" hidden="1">'WCEC water reclam'!#REF!</definedName>
    <definedName name="BExVWYU8EK669NP172GEIGCTVPPA" hidden="1">'WCEC water reclam'!#REF!</definedName>
    <definedName name="BExVX3MVJ0GHWPP1EL59ZQNKMX0B" hidden="1">'WCEC water reclam'!#REF!</definedName>
    <definedName name="BExVX3XN2DRJKL8EDBIG58RYQ36R" hidden="1">'WCEC water reclam'!#REF!</definedName>
    <definedName name="BExVXDZ63PUART77BBR5SI63TPC6" hidden="1">'WCEC water reclam'!#REF!</definedName>
    <definedName name="BExVXHKI6LFYMGWISMPACMO247HL" hidden="1">'WCEC water reclam'!#REF!</definedName>
    <definedName name="BExVXLX2BZ5EF2X6R41BTKRJR1NM" hidden="1">'WCEC water reclam'!#REF!</definedName>
    <definedName name="BExVY11V7U1SAY4QKYE0PBSPD7LW" hidden="1">'WCEC water reclam'!#REF!</definedName>
    <definedName name="BExVY1SV37DL5YU59HS4IG3VBCP4" hidden="1">'WCEC water reclam'!$C$5:$D$19</definedName>
    <definedName name="BExVY3WFGJKSQA08UF9NCMST928Y" hidden="1">'WCEC water reclam'!#REF!</definedName>
    <definedName name="BExVY954UOEVQEIC5OFO4NEWVKAQ" hidden="1">'WCEC water reclam'!#REF!</definedName>
    <definedName name="BExVYHDYIV5397LC02V4FEP8VD6W" hidden="1">'WCEC water reclam'!#REF!</definedName>
    <definedName name="BExVYOVIZDA18YIQ0A30Q052PCAK" hidden="1">'WCEC water reclam'!$H$1:$I$1</definedName>
    <definedName name="BExVYQIXPEM6J4JVP78BRHIC05PV" hidden="1">'WCEC water reclam'!#REF!</definedName>
    <definedName name="BExVYVGWN7SONLVDH9WJ2F1JS264" hidden="1">'WCEC water reclam'!#REF!</definedName>
    <definedName name="BExVZ9EO732IK6MNMG17Y1EFTJQC" hidden="1">'WCEC water reclam'!#REF!</definedName>
    <definedName name="BExVZB1Y5J4UL2LKK0363EU7GIJ1" hidden="1">'WCEC water reclam'!#REF!</definedName>
    <definedName name="BExVZJQVO5LQ0BJH5JEN5NOBIAF6" hidden="1">'WCEC water reclam'!$C$5:$D$19</definedName>
    <definedName name="BExVZNXWS91RD7NXV5NE2R3C8WW7" hidden="1">'WCEC water reclam'!#REF!</definedName>
    <definedName name="BExW0386REQRCQCVT9BCX80UPTRY" hidden="1">'WCEC water reclam'!$K$1</definedName>
    <definedName name="BExW0FYP4WXY71CYUG40SUBG9UWU" hidden="1">'WCEC water reclam'!$H$1:$I$1</definedName>
    <definedName name="BExW0RI61B4VV0ARXTFVBAWRA1C5" hidden="1">'WCEC water reclam'!#REF!</definedName>
    <definedName name="BExW1BVUYQTKMOR56MW7RVRX4L1L" hidden="1">'WCEC water reclam'!$F$5</definedName>
    <definedName name="BExW1F1220628FOMTW5UAATHRJHK" hidden="1">'WCEC water reclam'!#REF!</definedName>
    <definedName name="BExW1TKA0Z9OP2DTG50GZR5EG8C7" hidden="1">'WCEC water reclam'!$K$1</definedName>
    <definedName name="BExW1U0JLKQ094DW5MMOI8UHO09V" hidden="1">'WCEC water reclam'!#REF!</definedName>
    <definedName name="BExW283NP9D366XFPXLGSCI5UB0L" hidden="1">'WCEC water reclam'!#REF!</definedName>
    <definedName name="BExW2H3C8WJSBW5FGTFKVDVJC4CL" hidden="1">'WCEC water reclam'!#REF!</definedName>
    <definedName name="BExW2MSCKPGF5K3I7TL4KF5ISUOL" hidden="1">'WCEC water reclam'!$F$5</definedName>
    <definedName name="BExW2SMO90FU9W8DVVES6Q4E6BZR" hidden="1">'WCEC water reclam'!#REF!</definedName>
    <definedName name="BExW36V9N91OHCUMGWJQL3I5P4JK" hidden="1">'WCEC water reclam'!$F$5</definedName>
    <definedName name="BExW3EIBA1J9Q9NA9VCGZGRS8WV7" hidden="1">'WCEC water reclam'!#REF!</definedName>
    <definedName name="BExW3FEO8FI8N6AGQKYEG4SQVJWB" hidden="1">'WCEC water reclam'!$K$1</definedName>
    <definedName name="BExW3GB28STOMJUSZEIA7YKYNS4Y" hidden="1">'WCEC water reclam'!$H$1:$I$1</definedName>
    <definedName name="BExW3T1K638HT5E0Y8MMK108P5JT" hidden="1">'WCEC water reclam'!#REF!</definedName>
    <definedName name="BExW4217ZHL9VO39POSTJOD090WU" hidden="1">'WCEC water reclam'!#REF!</definedName>
    <definedName name="BExW4GPW71EBF8XPS2QGVQHBCDX3" hidden="1">'WCEC water reclam'!$H$1:$I$1</definedName>
    <definedName name="BExW4JKC5837JBPCOJV337ZVYYY3" hidden="1">'WCEC water reclam'!$G$1</definedName>
    <definedName name="BExW4QR9FV9MP5K610THBSM51RYO" hidden="1">'WCEC water reclam'!$H$1:$I$1</definedName>
    <definedName name="BExW4Z029R9E19ZENN3WEA3VDAD1" hidden="1">'WCEC water reclam'!$G$1</definedName>
    <definedName name="BExW5AZNT6IAZGNF2C879ODHY1B8" hidden="1">'WCEC water reclam'!#REF!</definedName>
    <definedName name="BExW5WPU27WD4NWZOT0ZEJIDLX5J" hidden="1">'WCEC water reclam'!#REF!</definedName>
    <definedName name="BExW660AV1TUV2XNUPD65RZR3QOO" hidden="1">'WCEC water reclam'!#REF!</definedName>
    <definedName name="BExW66LVVZK656PQY1257QMHP2AY" hidden="1">'WCEC water reclam'!#REF!</definedName>
    <definedName name="BExW6EJPHAP1TWT380AZLXNHR22P" hidden="1">'WCEC water reclam'!#REF!</definedName>
    <definedName name="BExW6G1PJ38H10DVLL8WPQ736OEB" hidden="1">'WCEC water reclam'!#REF!</definedName>
    <definedName name="BExW794A74Z5F2K8LVQLD6VSKXUE" hidden="1">'WCEC water reclam'!#REF!</definedName>
    <definedName name="BExW8K0SSIPSKBVP06IJ71600HJZ" hidden="1">'WCEC water reclam'!$H$1:$I$1</definedName>
    <definedName name="BExW8NM8DJJESE7GF7VGTO2XO6P1" hidden="1">'WCEC water reclam'!#REF!</definedName>
    <definedName name="BExW8T0GVY3ZYO4ACSBLHS8SH895" hidden="1">'WCEC water reclam'!$F$5</definedName>
    <definedName name="BExW8YEP73JMMU9HZ08PM4WHJQZ4" hidden="1">'WCEC water reclam'!#REF!</definedName>
    <definedName name="BExW937AT53OZQRHNWQZ5BVH24IE" hidden="1">'WCEC water reclam'!#REF!</definedName>
    <definedName name="BExW95LN5N0LYFFVP7GJEGDVDLF0" hidden="1">'WCEC water reclam'!$G$1</definedName>
    <definedName name="BExW967733Q8RAJOHR2GJ3HO8JIW" hidden="1">'WCEC water reclam'!#REF!</definedName>
    <definedName name="BExW9POK1KIOI0ALS5MZIKTDIYMA" hidden="1">'WCEC water reclam'!#REF!</definedName>
    <definedName name="BExW9TVLB7OIHTG98I7I4EXBL61S" hidden="1">'WCEC water reclam'!#REF!</definedName>
    <definedName name="BExXLDE6PN4ESWT3LXJNQCY94NE4" hidden="1">'WCEC water reclam'!$C$5:$D$19</definedName>
    <definedName name="BExXLQVPK2H3IF0NDDA5CT612EUK" hidden="1">'WCEC water reclam'!#REF!</definedName>
    <definedName name="BExXLR6IO70TYTACKQH9M5PGV24J" hidden="1">'WCEC water reclam'!#REF!</definedName>
    <definedName name="BExXM065WOLYRYHGHOJE0OOFXA4M" hidden="1">'WCEC water reclam'!$C$5:$D$19</definedName>
    <definedName name="BExXM3GUNXVDM82KUR17NNUMQCNI" hidden="1">'WCEC water reclam'!#REF!</definedName>
    <definedName name="BExXMA28M8SH7MKIGETSDA72WUIZ" hidden="1">'WCEC water reclam'!#REF!</definedName>
    <definedName name="BExXMOLHIAHDLFSA31PUB36SC3I9" hidden="1">'WCEC water reclam'!$G$1</definedName>
    <definedName name="BExXMT8T5Z3M2JBQN65X2LKH0YQI" hidden="1">'WCEC water reclam'!#REF!</definedName>
    <definedName name="BExXN1XNO7H60M9X1E7EVWFJDM5N" hidden="1">'WCEC water reclam'!#REF!</definedName>
    <definedName name="BExXN22ZOTIW49GPLWFYKVM90FNZ" hidden="1">'WCEC water reclam'!#REF!</definedName>
    <definedName name="BExXN4C031W9DK73MJHKL8YT1QA8" hidden="1">'WCEC water reclam'!#REF!</definedName>
    <definedName name="BExXN6QAP8UJQVN4R4BQKPP4QK35" hidden="1">'WCEC water reclam'!#REF!</definedName>
    <definedName name="BExXNBOA39T2X6Y5Y5GZ5DDNA1AX" hidden="1">'WCEC water reclam'!#REF!</definedName>
    <definedName name="BExXND6872VJ3M2PGT056WQMWBHD" hidden="1">'WCEC water reclam'!$G$1</definedName>
    <definedName name="BExXNPM24UN2PGVL9D1TUBFRIKR4" hidden="1">'WCEC water reclam'!#REF!</definedName>
    <definedName name="BExXNWYB165VO9MHARCL5WLCHWS0" hidden="1">'WCEC water reclam'!$C$5:$D$19</definedName>
    <definedName name="BExXO278QHQN8JDK5425EJ615ECC" hidden="1">'WCEC water reclam'!#REF!</definedName>
    <definedName name="BExXOBHOP0WGFHI2Y9AO4L440UVQ" hidden="1">'WCEC water reclam'!#REF!</definedName>
    <definedName name="BExXOHSAD2NSHOLLMZ2JWA4I3I1R" hidden="1">'WCEC water reclam'!#REF!</definedName>
    <definedName name="BExXP80B5FGA00JCM7UXKPI3PB7Y" hidden="1">'WCEC water reclam'!#REF!</definedName>
    <definedName name="BExXP85M4WXYVN1UVHUTOEKEG5XS" hidden="1">'WCEC water reclam'!#REF!</definedName>
    <definedName name="BExXPELOTHOAG0OWILLAH94OZV5J" hidden="1">'WCEC water reclam'!$H$1:$I$1</definedName>
    <definedName name="BExXPS31W1VD2NMIE4E37LHVDF0L" hidden="1">'WCEC water reclam'!#REF!</definedName>
    <definedName name="BExXPZKYEMVF5JOC14HYOOYQK6JK" hidden="1">'WCEC water reclam'!$G$1</definedName>
    <definedName name="BExXQ89PA10X79WBWOEP1AJX1OQM" hidden="1">'WCEC water reclam'!#REF!</definedName>
    <definedName name="BExXQCGQGGYSI0LTRVR73MUO50AW" hidden="1">'WCEC water reclam'!#REF!</definedName>
    <definedName name="BExXQEEXFHDQ8DSRAJSB5ET6J004" hidden="1">'WCEC water reclam'!#REF!</definedName>
    <definedName name="BExXQH41O5HZAH8BO6HCFY8YC3TU" hidden="1">'WCEC water reclam'!$C$5:$D$9</definedName>
    <definedName name="BExXQIRBLQSLAJTFL7224FCFUTKH" hidden="1">'WCEC water reclam'!$C$5:$D$19</definedName>
    <definedName name="BExXQJIEF5R3QQ6D8HO3NGPU0IQC" hidden="1">'WCEC water reclam'!$G$1</definedName>
    <definedName name="BExXQU00K9ER4I1WM7T9J0W1E7ZC" hidden="1">'WCEC water reclam'!#REF!</definedName>
    <definedName name="BExXQU00KOR7XLM8B13DGJ1MIQDY" hidden="1">'WCEC water reclam'!#REF!</definedName>
    <definedName name="BExXQXG18PS8HGBOS03OSTQ0KEYC" hidden="1">'WCEC water reclam'!$G$1</definedName>
    <definedName name="BExXQXQT4OAFQT5B0YB3USDJOJOB" hidden="1">'WCEC water reclam'!#REF!</definedName>
    <definedName name="BExXR3FSEXAHSXEQNJORWFCPX86N" hidden="1">'WCEC water reclam'!#REF!</definedName>
    <definedName name="BExXR3W3FKYQBLR299HO9RZ70C43" hidden="1">'WCEC water reclam'!#REF!</definedName>
    <definedName name="BExXR46U23CRRBV6IZT982MAEQKI" hidden="1">'WCEC water reclam'!#REF!</definedName>
    <definedName name="BExXR8OKAVX7O70V5IYG2PRKXSTI" hidden="1">'WCEC water reclam'!#REF!</definedName>
    <definedName name="BExXRA6N6XCLQM6XDV724ZIH6G93" hidden="1">'WCEC water reclam'!#REF!</definedName>
    <definedName name="BExXRABZ1CNKCG6K1MR6OUFHF7J9" hidden="1">'WCEC water reclam'!#REF!</definedName>
    <definedName name="BExXRBOFETC0OTJ6WY3VPMFH03VB" hidden="1">'WCEC water reclam'!#REF!</definedName>
    <definedName name="BExXRD13K1S9Y3JGR7CXSONT7RJZ" hidden="1">'WCEC water reclam'!$C$5:$D$19</definedName>
    <definedName name="BExXRIFB4QQ87QIGA9AG0NXP577K" hidden="1">'WCEC water reclam'!#REF!</definedName>
    <definedName name="BExXRIQ2JF2CVTRDQX2D9SPH7FTN" hidden="1">'WCEC water reclam'!#REF!</definedName>
    <definedName name="BExXRO4A6VUH1F4XV8N1BRJ4896W" hidden="1">'WCEC water reclam'!$C$5:$D$19</definedName>
    <definedName name="BExXRO9N1SNJZGKD90P4K7FU1J0P" hidden="1">'WCEC water reclam'!$F$5</definedName>
    <definedName name="BExXRV5QP3Z0KAQ1EQT9JYT2FV0L" hidden="1">'WCEC water reclam'!#REF!</definedName>
    <definedName name="BExXRZ20LZZCW8LVGDK0XETOTSAI" hidden="1">'WCEC water reclam'!$F$5</definedName>
    <definedName name="BExXRZNM651EJ5HJPGKGTVYLAZQ1" hidden="1">'WCEC water reclam'!#REF!</definedName>
    <definedName name="BExXS63O4OMWMNXXAODZQFSDG33N" hidden="1">'WCEC water reclam'!#REF!</definedName>
    <definedName name="BExXSBSP1TOY051HSPEPM0AEIO2M" hidden="1">'WCEC water reclam'!#REF!</definedName>
    <definedName name="BExXSC8RFK5D68FJD2HI4K66SA6I" hidden="1">'WCEC water reclam'!#REF!</definedName>
    <definedName name="BExXSNHC88W4UMXEOIOOATJAIKZO" hidden="1">'WCEC water reclam'!#REF!</definedName>
    <definedName name="BExXSTBS08WIA9TLALV3UQ2Z3MRG" hidden="1">'WCEC water reclam'!#REF!</definedName>
    <definedName name="BExXSVQ2WOJJ73YEO8Q2FK60V4G8" hidden="1">'WCEC water reclam'!#REF!</definedName>
    <definedName name="BExXTE09L5Y9Q4CI04ESBT9FBKMX" hidden="1">'WCEC water reclam'!#REF!</definedName>
    <definedName name="BExXTHLRNL82GN7KZY3TOLO508N7" hidden="1">'WCEC water reclam'!#REF!</definedName>
    <definedName name="BExXTL72MKEQSQH9L2OTFLU8DM2B" hidden="1">'WCEC water reclam'!#REF!</definedName>
    <definedName name="BExXTM3M4RTCRSX7VGAXGQNPP668" hidden="1">'WCEC water reclam'!#REF!</definedName>
    <definedName name="BExXTOCF78J7WY6FOVBRY1N2RBBR" hidden="1">'WCEC water reclam'!$H$1:$I$1</definedName>
    <definedName name="BExXTP3GYO6Z9RTKKT10XA0UTV3T" hidden="1">'WCEC water reclam'!#REF!</definedName>
    <definedName name="BExXTZKZ4CG92ZQLIRKEXXH9BFIR" hidden="1">'WCEC water reclam'!#REF!</definedName>
    <definedName name="BExXU4J2BM2964GD5UZHM752Q4NS" hidden="1">'WCEC water reclam'!#REF!</definedName>
    <definedName name="BExXU6XDTT7RM93KILIDEYPA9XKF" hidden="1">'WCEC water reclam'!#REF!</definedName>
    <definedName name="BExXU8VLZA7WLPZ3RAQZGNERUD26" hidden="1">'WCEC water reclam'!#REF!</definedName>
    <definedName name="BExXUB9RSLSCNN5ETLXY72DAPZZM" hidden="1">'WCEC water reclam'!#REF!</definedName>
    <definedName name="BExXUFRM82XQIN2T8KGLDQL1IBQW" hidden="1">'WCEC water reclam'!$G$1</definedName>
    <definedName name="BExXUQEQBF6FI240ZGIF9YXZSRAU" hidden="1">'WCEC water reclam'!#REF!</definedName>
    <definedName name="BExXUYND6EJO7CJ5KRICV4O1JNWK" hidden="1">'WCEC water reclam'!#REF!</definedName>
    <definedName name="BExXV6FWG4H3S2QEUJZYIXILNGJ7" hidden="1">'WCEC water reclam'!#REF!</definedName>
    <definedName name="BExXVK87BMMO6LHKV0CFDNIQVIBS" hidden="1">'WCEC water reclam'!#REF!</definedName>
    <definedName name="BExXVKZ9WXPGL6IVY6T61IDD771I" hidden="1">'WCEC water reclam'!#REF!</definedName>
    <definedName name="BExXW0K72T1Y8K1I4VZT87UY9S2G" hidden="1">'WCEC water reclam'!$F$5</definedName>
    <definedName name="BExXW27MMXHXUXX78SDTBE1JYTHT" hidden="1">'WCEC water reclam'!#REF!</definedName>
    <definedName name="BExXW2YIM2MYBSHRIX0RP9D4PRMN" hidden="1">'WCEC water reclam'!#REF!</definedName>
    <definedName name="BExXWBNE4KTFSXKVSRF6WX039WPB" hidden="1">'WCEC water reclam'!#REF!</definedName>
    <definedName name="BExXWFP5AYE7EHYTJWBZSQ8PQ0YX" hidden="1">'WCEC water reclam'!#REF!</definedName>
    <definedName name="BExXWVFIBQT8OY1O41FRFPFGXQHK" hidden="1">'WCEC water reclam'!$K$1</definedName>
    <definedName name="BExXWWXHBZHA9J3N8K47F84X0M0L" hidden="1">'WCEC water reclam'!#REF!</definedName>
    <definedName name="BExXX4F7ET00BZ4EYY1U8S9S895U" hidden="1">'WCEC water reclam'!#REF!</definedName>
    <definedName name="BExXXBM521DL8R4ZX7NZ3DBCUOR5" hidden="1">'WCEC water reclam'!$C$5:$D$19</definedName>
    <definedName name="BExXXC7OZI33XZ03NRMEP7VRLQK4" hidden="1">'WCEC water reclam'!#REF!</definedName>
    <definedName name="BExXXH5N3NKBQ7BCJPJTBF8CYM2Q" hidden="1">'WCEC water reclam'!#REF!</definedName>
    <definedName name="BExXXKWLM4D541BH6O8GOJMHFHMW" hidden="1">'WCEC water reclam'!#REF!</definedName>
    <definedName name="BExXXPPA1Q87XPI97X0OXCPBPDON" hidden="1">'WCEC water reclam'!#REF!</definedName>
    <definedName name="BExXXVUDA98IZTQ6MANKU4MTTDVR" hidden="1">'WCEC water reclam'!#REF!</definedName>
    <definedName name="BExXXZQNZY6IZI45DJXJK0MQZWA7" hidden="1">'WCEC water reclam'!#REF!</definedName>
    <definedName name="BExXY5QFG6QP94SFT3935OBM8Y4K" hidden="1">'WCEC water reclam'!#REF!</definedName>
    <definedName name="BExXY7TYEBFXRYUYIFHTN65RJ8EW" hidden="1">'WCEC water reclam'!$C$5:$D$19</definedName>
    <definedName name="BExXY914KO7IKNZYZO7PNCTINBIK" hidden="1">'WCEC water reclam'!#REF!</definedName>
    <definedName name="BExXYLBHANUXC5FCTDDTGOVD3GQS" hidden="1">'WCEC water reclam'!#REF!</definedName>
    <definedName name="BExXYMNYAYH3WA2ZCFAYKZID9ZCI" hidden="1">'WCEC water reclam'!#REF!</definedName>
    <definedName name="BExXYYT12SVN2VDMLVNV4P3ISD8T" hidden="1">'WCEC water reclam'!#REF!</definedName>
    <definedName name="BExXZEDWUYH25UZMW2QU2RXFILJE" hidden="1">'WCEC water reclam'!#REF!</definedName>
    <definedName name="BExXZFVV4YB42AZ3H1I40YG3JAPU" hidden="1">'WCEC water reclam'!#REF!</definedName>
    <definedName name="BExXZHJ9T2JELF12CHHGD54J1B0C" hidden="1">'WCEC water reclam'!#REF!</definedName>
    <definedName name="BExXZNJ2X1TK2LRK5ZY3MX49H5T7" hidden="1">'WCEC water reclam'!$J$1:$K$1</definedName>
    <definedName name="BExXZOVPCEP495TQSON6PSRQ8XCY" hidden="1">'WCEC water reclam'!$C$5:$D$19</definedName>
    <definedName name="BExXZXKH7NBARQQAZM69Z57IH1MM" hidden="1">'WCEC water reclam'!#REF!</definedName>
    <definedName name="BExY07WSDH5QEVM7BJXJK2ZRAI1O" hidden="1">'WCEC water reclam'!#REF!</definedName>
    <definedName name="BExY0C3UBVC4M59JIRXVQ8OWAJC1" hidden="1">'WCEC water reclam'!#REF!</definedName>
    <definedName name="BExY0OE8GFHMLLTEAFIOQTOPEVPB" hidden="1">'WCEC water reclam'!#REF!</definedName>
    <definedName name="BExY0OJHW85S0VKBA8T4HTYPYBOS" hidden="1">'WCEC water reclam'!#REF!</definedName>
    <definedName name="BExY0T1E034D7XAXNC6F7540LLIE" hidden="1">'WCEC water reclam'!$F$5</definedName>
    <definedName name="BExY0XTZLHN49J2JH94BYTKBJLT3" hidden="1">'WCEC water reclam'!#REF!</definedName>
    <definedName name="BExY11FH9TXHERUYGG8FE50U7H7J" hidden="1">'WCEC water reclam'!#REF!</definedName>
    <definedName name="BExY180UKNW5NIAWD6ZUYTFEH8QS" hidden="1">'WCEC water reclam'!$F$5</definedName>
    <definedName name="BExY1DPTV4LSY9MEOUGXF8X052NA" hidden="1">'WCEC water reclam'!#REF!</definedName>
    <definedName name="BExY1FILGAF9YP1XGP6PVCZD9P56" hidden="1">'WCEC water reclam'!#REF!</definedName>
    <definedName name="BExY1GK9ELBEKDD7O6HR6DUO8YGO" hidden="1">'WCEC water reclam'!#REF!</definedName>
    <definedName name="BExY1NWOXXFV9GGZ3PX444LZ8TVX" hidden="1">'WCEC water reclam'!#REF!</definedName>
    <definedName name="BExY1UCL0RND63LLSM9X5SFRG117" hidden="1">'WCEC water reclam'!$H$1:$I$1</definedName>
    <definedName name="BExY1WAT3937L08HLHIRQHMP2A3H" hidden="1">'WCEC water reclam'!#REF!</definedName>
    <definedName name="BExY1YEBOSLMID7LURP8QB46AI91" hidden="1">'WCEC water reclam'!#REF!</definedName>
    <definedName name="BExY2FS4LFX9OHOTQT7SJ2PXAC25" hidden="1">'WCEC water reclam'!#REF!</definedName>
    <definedName name="BExY2GDPCZPVU0IQ6IJIB1YQQRQ6" hidden="1">'WCEC water reclam'!#REF!</definedName>
    <definedName name="BExY2GTSZ3VA9TXLY7KW1LIAKJ61" hidden="1">'WCEC water reclam'!#REF!</definedName>
    <definedName name="BExY2IXBR1SGYZH08T7QHKEFS8HA" hidden="1">'WCEC water reclam'!$F$5</definedName>
    <definedName name="BExY2Q4B5FUDA5VU4VRUHX327QN0" hidden="1">'WCEC water reclam'!#REF!</definedName>
    <definedName name="BExY3HOSK7YI364K15OX70AVR6F1" hidden="1">'WCEC water reclam'!$C$5:$D$19</definedName>
    <definedName name="BExY3T89AUR83SOAZZ3OMDEJDQ39" hidden="1">'WCEC water reclam'!#REF!</definedName>
    <definedName name="BExY4MG771JQ84EMIVB6HQGGHZY7" hidden="1">'WCEC water reclam'!$H$1:$I$1</definedName>
    <definedName name="BExY4PWCSFB8P3J3TBQB2MD67263" hidden="1">'WCEC water reclam'!#REF!</definedName>
    <definedName name="BExY4RZW3KK11JLYBA4DWZ92M6LQ" hidden="1">'WCEC water reclam'!#REF!</definedName>
    <definedName name="BExY4XOVTTNVZ577RLIEC7NZQFIX" hidden="1">'WCEC water reclam'!#REF!</definedName>
    <definedName name="BExY50JAF5CG01GTHAUS7I4ZLUDC" hidden="1">'WCEC water reclam'!#REF!</definedName>
    <definedName name="BExY53J7EXFEOFTRNAHLK7IH3ACB" hidden="1">'WCEC water reclam'!#REF!</definedName>
    <definedName name="BExY5515SJTJS3VM80M3YYR0WF37" hidden="1">'WCEC water reclam'!$F$5:$G$6</definedName>
    <definedName name="BExY5515WE39FQ3EG5QHG67V9C0O" hidden="1">'WCEC water reclam'!#REF!</definedName>
    <definedName name="BExY5986WNAD8NFCPXC9TVLBU4FG" hidden="1">'WCEC water reclam'!$K$1</definedName>
    <definedName name="BExY5DF9MS25IFNWGJ1YAS5MDN8R" hidden="1">'WCEC water reclam'!$K$1</definedName>
    <definedName name="BExY5ERVGL3UM2MGT8LJ0XPKTZEK" hidden="1">'WCEC water reclam'!#REF!</definedName>
    <definedName name="BExY5EX6NJFK8W754ZVZDN5DS04K" hidden="1">'WCEC water reclam'!#REF!</definedName>
    <definedName name="BExY5S3XD1NJT109CV54IFOHVLQ6" hidden="1">'WCEC water reclam'!#REF!</definedName>
    <definedName name="BExY5TB2VAI3GHKCPXMCVIOM8B8W" hidden="1">'WCEC water reclam'!#REF!</definedName>
    <definedName name="BExY6KVS1MMZ2R34PGEFR2BMTU9W" hidden="1">'WCEC water reclam'!#REF!</definedName>
    <definedName name="BExY6Q9YY7LW745GP7CYOGGSPHGE" hidden="1">'WCEC water reclam'!#REF!</definedName>
    <definedName name="BExZIA3C8LKJTEH3MKQ57KJH5TA2" hidden="1">'WCEC water reclam'!#REF!</definedName>
    <definedName name="BExZIIHH3QNQE3GFMHEE4UMHY6WQ" hidden="1">'WCEC water reclam'!#REF!</definedName>
    <definedName name="BExZIYO22G5UXOB42GDLYGVRJ6U7" hidden="1">'WCEC water reclam'!#REF!</definedName>
    <definedName name="BExZJ7I9T8XU4MZRKJ1VVU76V2LZ" hidden="1">'WCEC water reclam'!$F$5</definedName>
    <definedName name="BExZJMY170JCUU1RWASNZ1HJPRTA" hidden="1">'WCEC water reclam'!#REF!</definedName>
    <definedName name="BExZJNJKU0U25JSVTR2FZCN88234" hidden="1">'WCEC water reclam'!#REF!</definedName>
    <definedName name="BExZJOQR77H0P4SUKVYACDCFBBXO" hidden="1">'WCEC water reclam'!#REF!</definedName>
    <definedName name="BExZJS6RG34ODDY9HMZ0O34MEMSB" hidden="1">'WCEC water reclam'!#REF!</definedName>
    <definedName name="BExZK34NR4BAD7HJAP7SQ926UQP3" hidden="1">'WCEC water reclam'!#REF!</definedName>
    <definedName name="BExZK3FGPHH5H771U7D5XY7XBS6E" hidden="1">'WCEC water reclam'!#REF!</definedName>
    <definedName name="BExZKHYORG3O8C772XPFHM1N8T80" hidden="1">'WCEC water reclam'!#REF!</definedName>
    <definedName name="BExZKJRF2IRR57DG9CLC7MSHWNNN" hidden="1">'WCEC water reclam'!#REF!</definedName>
    <definedName name="BExZKV5GYXO0X760SBD9TWTIQHGI" hidden="1">'WCEC water reclam'!#REF!</definedName>
    <definedName name="BExZL6E4YVXRUN7ZGF2BIGIXFR8K" hidden="1">'WCEC water reclam'!#REF!</definedName>
    <definedName name="BExZLGVLMKTPFXG42QYT0PO81G7F" hidden="1">'WCEC water reclam'!#REF!</definedName>
    <definedName name="BExZLKMK7LRK14S09WLMH7MXSQXM" hidden="1">'WCEC water reclam'!#REF!</definedName>
    <definedName name="BExZM7JVLG0W8EG5RBU915U3SKBY" hidden="1">'WCEC water reclam'!#REF!</definedName>
    <definedName name="BExZM85FOVUFF110XMQ9O2ODSJUK" hidden="1">'WCEC water reclam'!#REF!</definedName>
    <definedName name="BExZMF1MMTZ1TA14PZ8ASSU2CBSP" hidden="1">'WCEC water reclam'!#REF!</definedName>
    <definedName name="BExZMKL5YQZD7F0FUCSVFGLPFK52" hidden="1">'WCEC water reclam'!#REF!</definedName>
    <definedName name="BExZMOC3VNZALJM71X2T6FV91GTB" hidden="1">'WCEC water reclam'!#REF!</definedName>
    <definedName name="BExZMXH39OB0I43XEL3K11U3G9PM" hidden="1">'WCEC water reclam'!#REF!</definedName>
    <definedName name="BExZMZQ3RBKDHT5GLFNLS52OSJA0" hidden="1">'WCEC water reclam'!#REF!</definedName>
    <definedName name="BExZN2F7Y2J2L2LN5WZRG949MS4A" hidden="1">'WCEC water reclam'!#REF!</definedName>
    <definedName name="BExZN847WUWKRYTZWG9TCQZJS3OL" hidden="1">'WCEC water reclam'!#REF!</definedName>
    <definedName name="BExZNH3VISFF4NQI11BZDP5IQ7VG" hidden="1">'WCEC water reclam'!#REF!</definedName>
    <definedName name="BExZNJYCFYVMAOI62GB2BABK1ELE" hidden="1">'WCEC water reclam'!#REF!</definedName>
    <definedName name="BExZNV707LIU6Z5H6QI6H67LHTI1" hidden="1">'WCEC water reclam'!#REF!</definedName>
    <definedName name="BExZNVCBKB930QQ9QW7KSGOZ0V1M" hidden="1">'WCEC water reclam'!#REF!</definedName>
    <definedName name="BExZNW8QJ18X0RSGFDWAE9ZSDX39" hidden="1">'WCEC water reclam'!$H$1:$I$1</definedName>
    <definedName name="BExZNZDWRS6Q40L8OCWFEIVI0A1O" hidden="1">'WCEC water reclam'!#REF!</definedName>
    <definedName name="BExZOBO9NYLGVJQ31LVQ9XS2ZT4N" hidden="1">'WCEC water reclam'!#REF!</definedName>
    <definedName name="BExZOETNB1CJ3Y2RKLI1ZK0S8Z6H" hidden="1">'WCEC water reclam'!#REF!</definedName>
    <definedName name="BExZOL9K1RUXBTLZ6FJ65BIE9G5R" hidden="1">'WCEC water reclam'!#REF!</definedName>
    <definedName name="BExZOREMVSK4E5VSWM838KHUB8AI" hidden="1">'WCEC water reclam'!#REF!</definedName>
    <definedName name="BExZOVR745T5P1KS9NV2PXZPZVRG" hidden="1">'WCEC water reclam'!#REF!</definedName>
    <definedName name="BExZOZSWGLSY2XYVRIS6VSNJDSGD" hidden="1">'WCEC water reclam'!#REF!</definedName>
    <definedName name="BExZP7AIJKLM6C6CSUIIFAHFBNX2" hidden="1">'WCEC water reclam'!$G$1</definedName>
    <definedName name="BExZPQ0XY507N8FJMVPKCTK8HC9H" hidden="1">'WCEC water reclam'!$K$1</definedName>
    <definedName name="BExZPUTK8AJNGCUNSO4PDKPBEUCU" hidden="1">'WCEC water reclam'!$C$5:$D$25</definedName>
    <definedName name="BExZQ37OVBR25U32CO2YYVPZOMR5" hidden="1">'WCEC water reclam'!$K$1</definedName>
    <definedName name="BExZQ3IHNAFF2HI20IH754T349LH" hidden="1">'WCEC water reclam'!#REF!</definedName>
    <definedName name="BExZQ3NT7H06VO0AR48WHZULZB93" hidden="1">'WCEC water reclam'!#REF!</definedName>
    <definedName name="BExZQ7PJU07SEJMDX18U9YVDC2GU" hidden="1">'WCEC water reclam'!#REF!</definedName>
    <definedName name="BExZQIHTGHK7OOI2Y2PN3JYBY82I" hidden="1">'WCEC water reclam'!#REF!</definedName>
    <definedName name="BExZQJJMGU5MHQOILGXGJPAQI5XI" hidden="1">'WCEC water reclam'!$C$5:$D$19</definedName>
    <definedName name="BExZQXBYEBN28QUH1KOVW6KKA5UM" hidden="1">'WCEC water reclam'!$F$5</definedName>
    <definedName name="BExZQZKT146WEN8FTVZ7Y5TSB8L5" hidden="1">'WCEC water reclam'!$C$5:$D$19</definedName>
    <definedName name="BExZR485AKBH93YZ08CMUC3WROED" hidden="1">'WCEC water reclam'!#REF!</definedName>
    <definedName name="BExZR7TL98P2PPUVGIZYR5873DWW" hidden="1">'WCEC water reclam'!#REF!</definedName>
    <definedName name="BExZRGD1603X5ACFALUUDKCD7X48" hidden="1">'WCEC water reclam'!#REF!</definedName>
    <definedName name="BExZRP1X6UVLN1UOLHH5VF4STP1O" hidden="1">'WCEC water reclam'!$C$5:$D$19</definedName>
    <definedName name="BExZRQ930U6OCYNV00CH5I0Q4LPE" hidden="1">'WCEC water reclam'!#REF!</definedName>
    <definedName name="BExZRW8W514W8OZ72YBONYJ64GXF" hidden="1">'WCEC water reclam'!#REF!</definedName>
    <definedName name="BExZRWJP2BUVFJPO8U8ATQEP0LZU" hidden="1">'WCEC water reclam'!$F$5</definedName>
    <definedName name="BExZS2OY9JTSSP01ZQ6V2T2LO5R9" hidden="1">'WCEC water reclam'!#REF!</definedName>
    <definedName name="BExZSI9USDLZAN8LI8M4YYQL24GZ" hidden="1">'WCEC water reclam'!#REF!</definedName>
    <definedName name="BExZSS0LA2JY4ZLJ1Z5YCMLJJZCH" hidden="1">'WCEC water reclam'!#REF!</definedName>
    <definedName name="BExZTAQV2QVSZY5Y3VCCWUBSBW9P" hidden="1">'WCEC water reclam'!$C$5:$D$19</definedName>
    <definedName name="BExZTHSI2FX56PWRSNX9H5EWTZFO" hidden="1">'WCEC water reclam'!#REF!</definedName>
    <definedName name="BExZTJL3HVBFY139H6CJHEQCT1EL" hidden="1">'WCEC water reclam'!#REF!</definedName>
    <definedName name="BExZTLOL8OPABZI453E0KVNA1GJS" hidden="1">'WCEC water reclam'!#REF!</definedName>
    <definedName name="BExZTT6J3X0TOX0ZY6YPLUVMCW9X" hidden="1">'WCEC water reclam'!#REF!</definedName>
    <definedName name="BExZTW6ECBRA0BBITWBQ8R93RMCL" hidden="1">'WCEC water reclam'!$G$1</definedName>
    <definedName name="BExZU2BHYAOKSCBM3C5014ZF6IXS" hidden="1">'WCEC water reclam'!$H$1:$I$1</definedName>
    <definedName name="BExZU2RMJTXOCS0ROPMYPE6WTD87" hidden="1">'WCEC water reclam'!#REF!</definedName>
    <definedName name="BExZUF7G8FENTJKH9R1XUWXM6CWD" hidden="1">'WCEC water reclam'!#REF!</definedName>
    <definedName name="BExZUNARUJBIZ08VCAV3GEVBIR3D" hidden="1">'WCEC water reclam'!#REF!</definedName>
    <definedName name="BExZUSZT5496UMBP4LFSLTR1GVEW" hidden="1">'WCEC water reclam'!#REF!</definedName>
    <definedName name="BExZUT54340I38GVCV79EL116WR0" hidden="1">'WCEC water reclam'!#REF!</definedName>
    <definedName name="BExZUYDULCX65H9OZ9JHPBNKF3MI" hidden="1">'WCEC water reclam'!#REF!</definedName>
    <definedName name="BExZV2QD5ZDK3AGDRULLA7JB46C3" hidden="1">'WCEC water reclam'!#REF!</definedName>
    <definedName name="BExZVBQ29OM0V8XAL3HL0JIM0MMU" hidden="1">'WCEC water reclam'!#REF!</definedName>
    <definedName name="BExZVEPYS6HYXG8RN9GMWZTHDEMK" hidden="1">'WCEC water reclam'!#REF!</definedName>
    <definedName name="BExZVLM4T9ORS4ZWHME46U4Q103C" hidden="1">'WCEC water reclam'!#REF!</definedName>
    <definedName name="BExZVM7OZWPPRH5YQW50EYMMIW1A" hidden="1">'WCEC water reclam'!#REF!</definedName>
    <definedName name="BExZVPYGX2C5OSHMZ6F0KBKZ6B1S" hidden="1">'WCEC water reclam'!$H$1:$I$1</definedName>
    <definedName name="BExZW5UARC8W9AQNLJX2I5WQWS5F" hidden="1">'WCEC water reclam'!#REF!</definedName>
    <definedName name="BExZW7HRGN6A9YS41KI2B2UUMJ7X" hidden="1">'WCEC water reclam'!#REF!</definedName>
    <definedName name="BExZW8ZPNV43UXGOT98FDNIBQHZY" hidden="1">'WCEC water reclam'!#REF!</definedName>
    <definedName name="BExZWKZ5N3RDXU8MZ8HQVYYD8O0F" hidden="1">'WCEC water reclam'!#REF!</definedName>
    <definedName name="BExZWSMC9T48W74GFGQCIUJ8ZPP3" hidden="1">'WCEC water reclam'!$G$1:$H$1</definedName>
    <definedName name="BExZWUF2V4HY3HI8JN9ZVPRWK1H3" hidden="1">'WCEC water reclam'!#REF!</definedName>
    <definedName name="BExZWX45URTK9KYDJHEXL1OTZ833" hidden="1">'WCEC water reclam'!#REF!</definedName>
    <definedName name="BExZX0EWQEZO86WDAD9A4EAEZ012" hidden="1">'WCEC water reclam'!#REF!</definedName>
    <definedName name="BExZX2T6ZT2DZLYSDJJBPVIT5OK2" hidden="1">'WCEC water reclam'!#REF!</definedName>
    <definedName name="BExZXOJDELULNLEH7WG0OYJT0NJ4" hidden="1">'WCEC water reclam'!#REF!</definedName>
    <definedName name="BExZXOOTRNUK8LGEAZ8ZCFW9KXQ1" hidden="1">'WCEC water reclam'!$J$1:$K$1</definedName>
    <definedName name="BExZXT6JOXNKEDU23DKL8XZAJZIH" hidden="1">'WCEC water reclam'!#REF!</definedName>
    <definedName name="BExZXUTYW1HWEEZ1LIX4OQWC7HL1" hidden="1">'WCEC water reclam'!#REF!</definedName>
    <definedName name="BExZXY4NKQL9QD76YMQJ15U1C2G8" hidden="1">'WCEC water reclam'!#REF!</definedName>
    <definedName name="BExZXYQ7U5G08FQGUIGYT14QCBOF" hidden="1">'WCEC water reclam'!#REF!</definedName>
    <definedName name="BExZY02V77YJBMODJSWZOYCMPS5X" hidden="1">'WCEC water reclam'!#REF!</definedName>
    <definedName name="BExZY49QRZIR6CA41LFA9LM6EULU" hidden="1">'WCEC water reclam'!#REF!</definedName>
    <definedName name="BExZZ2FQA9A8C7CJKMEFQ9VPSLCE" hidden="1">'WCEC water reclam'!$G$1</definedName>
    <definedName name="BExZZCHAVHW8C2H649KRGVQ0WVRT" hidden="1">'WCEC water reclam'!#REF!</definedName>
    <definedName name="BExZZTK54OTLF2YB68BHGOS27GEN" hidden="1">'WCEC water reclam'!#REF!</definedName>
    <definedName name="BExZZXB3JQQG4SIZS4MRU6NNW7HI" hidden="1">'WCEC water reclam'!#REF!</definedName>
    <definedName name="BExZZZEMIIFKMLLV4DJKX5TB9R5V" hidden="1">'WCEC water reclam'!$C$5:$D$19</definedName>
    <definedName name="booby" localSheetId="16" hidden="1">{#N/A,#N/A,TRUE,"TOTAL DISTRIBUTION";#N/A,#N/A,TRUE,"SOUTH";#N/A,#N/A,TRUE,"NORTHEAST";#N/A,#N/A,TRUE,"WEST"}</definedName>
    <definedName name="booby" hidden="1">{#N/A,#N/A,TRUE,"TOTAL DISTRIBUTION";#N/A,#N/A,TRUE,"SOUTH";#N/A,#N/A,TRUE,"NORTHEAST";#N/A,#N/A,TRUE,"WEST"}</definedName>
    <definedName name="booby2" localSheetId="16" hidden="1">{#N/A,#N/A,TRUE,"TOTAL DSBN";#N/A,#N/A,TRUE,"WEST";#N/A,#N/A,TRUE,"SOUTH";#N/A,#N/A,TRUE,"NORTHEAST"}</definedName>
    <definedName name="booby2" hidden="1">{#N/A,#N/A,TRUE,"TOTAL DSBN";#N/A,#N/A,TRUE,"WEST";#N/A,#N/A,TRUE,"SOUTH";#N/A,#N/A,TRUE,"NORTHEAST"}</definedName>
    <definedName name="book2.xls" localSheetId="16" hidden="1">{#N/A,#N/A,TRUE,"TOTAL DISTRIBUTION";#N/A,#N/A,TRUE,"SOUTH";#N/A,#N/A,TRUE,"NORTHEAST";#N/A,#N/A,TRUE,"WEST"}</definedName>
    <definedName name="book2.xls" hidden="1">{#N/A,#N/A,TRUE,"TOTAL DISTRIBUTION";#N/A,#N/A,TRUE,"SOUTH";#N/A,#N/A,TRUE,"NORTHEAST";#N/A,#N/A,TRUE,"WEST"}</definedName>
    <definedName name="book2a\.xls" localSheetId="16" hidden="1">{#N/A,#N/A,TRUE,"TOTAL DSBN";#N/A,#N/A,TRUE,"WEST";#N/A,#N/A,TRUE,"SOUTH";#N/A,#N/A,TRUE,"NORTHEAST"}</definedName>
    <definedName name="book2a\.xls" hidden="1">{#N/A,#N/A,TRUE,"TOTAL DSBN";#N/A,#N/A,TRUE,"WEST";#N/A,#N/A,TRUE,"SOUTH";#N/A,#N/A,TRUE,"NORTHEAST"}</definedName>
    <definedName name="BottomUDA" localSheetId="28">#REF!</definedName>
    <definedName name="BottomUDA" localSheetId="25">#REF!</definedName>
    <definedName name="BottomUDA" localSheetId="24">#REF!</definedName>
    <definedName name="BottomUDA" localSheetId="29">#REF!</definedName>
    <definedName name="BottomUDA" localSheetId="27">#REF!</definedName>
    <definedName name="BottomUDA" localSheetId="26">#REF!</definedName>
    <definedName name="BottomUDA" localSheetId="20">#REF!</definedName>
    <definedName name="BottomUDA" localSheetId="22">#REF!</definedName>
    <definedName name="BottomUDA" localSheetId="21">#REF!</definedName>
    <definedName name="BottomUDA">#REF!</definedName>
    <definedName name="bradtxinc" localSheetId="28">'[19]All Companies'!#REF!</definedName>
    <definedName name="bradtxinc" localSheetId="25">'[19]All Companies'!#REF!</definedName>
    <definedName name="bradtxinc" localSheetId="24">'[19]All Companies'!#REF!</definedName>
    <definedName name="bradtxinc" localSheetId="29">'[19]All Companies'!#REF!</definedName>
    <definedName name="bradtxinc" localSheetId="27">'[19]All Companies'!#REF!</definedName>
    <definedName name="bradtxinc" localSheetId="26">'[19]All Companies'!#REF!</definedName>
    <definedName name="bradtxinc" localSheetId="20">'[19]All Companies'!#REF!</definedName>
    <definedName name="bradtxinc" localSheetId="22">'[19]All Companies'!#REF!</definedName>
    <definedName name="bradtxinc" localSheetId="21">'[19]All Companies'!#REF!</definedName>
    <definedName name="bradtxinc">'[19]All Companies'!#REF!</definedName>
    <definedName name="BTL_06Actual_Essbase" localSheetId="28">#REF!</definedName>
    <definedName name="BTL_06Actual_Essbase" localSheetId="25">#REF!</definedName>
    <definedName name="BTL_06Actual_Essbase" localSheetId="24">#REF!</definedName>
    <definedName name="BTL_06Actual_Essbase" localSheetId="29">#REF!</definedName>
    <definedName name="BTL_06Actual_Essbase" localSheetId="27">#REF!</definedName>
    <definedName name="BTL_06Actual_Essbase" localSheetId="20">#REF!</definedName>
    <definedName name="BTL_06Actual_Essbase" localSheetId="22">#REF!</definedName>
    <definedName name="BTL_06Actual_Essbase" localSheetId="21">#REF!</definedName>
    <definedName name="BTL_06Actual_Essbase">#REF!</definedName>
    <definedName name="btwcols" localSheetId="28">'[17]All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 localSheetId="25">'[17]All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 localSheetId="24">'[17]All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 localSheetId="29">'[17]All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 localSheetId="27">'[17]All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 localSheetId="26">'[17]All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 localSheetId="20">'[17]All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 localSheetId="22">'[17]All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 localSheetId="21">'[17]All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twcols">'[17]All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bud" localSheetId="16" hidden="1">{"summary",#N/A,FALSE,"PCR DIRECTORY"}</definedName>
    <definedName name="bud" hidden="1">{"summary",#N/A,FALSE,"PCR DIRECTORY"}</definedName>
    <definedName name="BUSelection" localSheetId="28">#REF!</definedName>
    <definedName name="BUSelection" localSheetId="25">#REF!</definedName>
    <definedName name="BUSelection" localSheetId="24">#REF!</definedName>
    <definedName name="BUSelection" localSheetId="29">#REF!</definedName>
    <definedName name="BUSelection" localSheetId="27">#REF!</definedName>
    <definedName name="BUSelection" localSheetId="26">#REF!</definedName>
    <definedName name="BUSelection" localSheetId="20">#REF!</definedName>
    <definedName name="BUSelection" localSheetId="22">#REF!</definedName>
    <definedName name="BUSelection" localSheetId="21">#REF!</definedName>
    <definedName name="BUSelection">#REF!</definedName>
    <definedName name="calitxinc" localSheetId="28">'[17]All Companies'!#REF!</definedName>
    <definedName name="calitxinc" localSheetId="25">'[17]All Companies'!#REF!</definedName>
    <definedName name="calitxinc" localSheetId="24">'[17]All Companies'!#REF!</definedName>
    <definedName name="calitxinc" localSheetId="29">'[17]All Companies'!#REF!</definedName>
    <definedName name="calitxinc" localSheetId="27">'[17]All Companies'!#REF!</definedName>
    <definedName name="calitxinc" localSheetId="26">'[17]All Companies'!#REF!</definedName>
    <definedName name="calitxinc" localSheetId="20">'[17]All Companies'!#REF!</definedName>
    <definedName name="calitxinc" localSheetId="22">'[17]All Companies'!#REF!</definedName>
    <definedName name="calitxinc" localSheetId="21">'[17]All Companies'!#REF!</definedName>
    <definedName name="calitxinc">'[17]All Companies'!#REF!</definedName>
    <definedName name="Cap_06Actual_Essbase" localSheetId="28">#REF!</definedName>
    <definedName name="Cap_06Actual_Essbase" localSheetId="25">#REF!</definedName>
    <definedName name="Cap_06Actual_Essbase" localSheetId="24">#REF!</definedName>
    <definedName name="Cap_06Actual_Essbase" localSheetId="29">#REF!</definedName>
    <definedName name="Cap_06Actual_Essbase" localSheetId="27">#REF!</definedName>
    <definedName name="Cap_06Actual_Essbase" localSheetId="20">#REF!</definedName>
    <definedName name="Cap_06Actual_Essbase" localSheetId="22">#REF!</definedName>
    <definedName name="Cap_06Actual_Essbase" localSheetId="21">#REF!</definedName>
    <definedName name="Cap_06Actual_Essbase">#REF!</definedName>
    <definedName name="capBig" localSheetId="28">#REF!,#REF!,#REF!,#REF!,#REF!,#REF!,#REF!</definedName>
    <definedName name="capBig" localSheetId="25">#REF!,#REF!,#REF!,#REF!,#REF!,#REF!,#REF!</definedName>
    <definedName name="capBig" localSheetId="24">#REF!,#REF!,#REF!,#REF!,#REF!,#REF!,#REF!</definedName>
    <definedName name="capBig" localSheetId="29">#REF!,#REF!,#REF!,#REF!,#REF!,#REF!,#REF!</definedName>
    <definedName name="capBig" localSheetId="27">#REF!,#REF!,#REF!,#REF!,#REF!,#REF!,#REF!</definedName>
    <definedName name="capBig" localSheetId="20">#REF!,#REF!,#REF!,#REF!,#REF!,#REF!,#REF!</definedName>
    <definedName name="capBig" localSheetId="22">#REF!,#REF!,#REF!,#REF!,#REF!,#REF!,#REF!</definedName>
    <definedName name="capBig" localSheetId="21">#REF!,#REF!,#REF!,#REF!,#REF!,#REF!,#REF!</definedName>
    <definedName name="capBig">#REF!,#REF!,#REF!,#REF!,#REF!,#REF!,#REF!</definedName>
    <definedName name="capData" localSheetId="28">#REF!</definedName>
    <definedName name="capData" localSheetId="25">#REF!</definedName>
    <definedName name="capData" localSheetId="24">#REF!</definedName>
    <definedName name="capData" localSheetId="29">#REF!</definedName>
    <definedName name="capData" localSheetId="27">#REF!</definedName>
    <definedName name="capData" localSheetId="20">#REF!</definedName>
    <definedName name="capData" localSheetId="22">#REF!</definedName>
    <definedName name="capData" localSheetId="21">#REF!</definedName>
    <definedName name="capData">#REF!</definedName>
    <definedName name="capSmall" localSheetId="28">#REF!,#REF!,#REF!,#REF!,#REF!,#REF!</definedName>
    <definedName name="capSmall" localSheetId="25">#REF!,#REF!,#REF!,#REF!,#REF!,#REF!</definedName>
    <definedName name="capSmall" localSheetId="24">#REF!,#REF!,#REF!,#REF!,#REF!,#REF!</definedName>
    <definedName name="capSmall" localSheetId="29">#REF!,#REF!,#REF!,#REF!,#REF!,#REF!</definedName>
    <definedName name="capSmall" localSheetId="27">#REF!,#REF!,#REF!,#REF!,#REF!,#REF!</definedName>
    <definedName name="capSmall" localSheetId="20">#REF!,#REF!,#REF!,#REF!,#REF!,#REF!</definedName>
    <definedName name="capSmall" localSheetId="22">#REF!,#REF!,#REF!,#REF!,#REF!,#REF!</definedName>
    <definedName name="capSmall" localSheetId="21">#REF!,#REF!,#REF!,#REF!,#REF!,#REF!</definedName>
    <definedName name="capSmall">#REF!,#REF!,#REF!,#REF!,#REF!,#REF!</definedName>
    <definedName name="cell_data">'[20]R-Sched Sample'!$F$8,'[20]R-Sched Sample'!$B$7:$C$11,'[20]R-Sched Sample'!$B$8:$C$12,'[20]R-Sched Sample'!$B$15:$C$19,'[20]R-Sched Sample'!$B$22:$C$26,'[20]R-Sched Sample'!$B$29:$C$30,'[20]R-Sched Sample'!$B$33:$C$37,'[20]R-Sched Sample'!$B$40:$C$43,'[20]R-Sched Sample'!$F$7:$F$11,'[20]R-Sched Sample'!$F$8:$F$12,'[20]R-Sched Sample'!$F$15:$F$19,'[20]R-Sched Sample'!$F$22:$F$26,'[20]R-Sched Sample'!$F$29:$F$30,'[20]R-Sched Sample'!$F$33:$F$37,'[20]R-Sched Sample'!$F$40:$F$43,'[20]R-Sched Sample'!$I$7:$I$11,'[20]R-Sched Sample'!$I$8:$I$12,'[20]R-Sched Sample'!$I$15:$I$19,'[20]R-Sched Sample'!$I$22:$I$26,'[20]R-Sched Sample'!$I$29:$I$30,'[20]R-Sched Sample'!$I$33:$I$37,'[20]R-Sched Sample'!$I$40:$I$43</definedName>
    <definedName name="cell_data1" localSheetId="28">'[20]R-Sched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1" localSheetId="25">'[20]R-Sched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1" localSheetId="24">'[20]R-Sched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1" localSheetId="29">'[20]R-Sched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1" localSheetId="27">'[20]R-Sched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1" localSheetId="20">'[20]R-Sched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1" localSheetId="22">'[20]R-Sched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1" localSheetId="21">'[20]R-Sched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1">'[20]R-Sched Sample'!$L$7:$L$11,'[20]R-Sched Sample'!#REF!,'[20]R-Sched Sample'!#REF!,'[20]R-Sched Sample'!$L$8:$L$12,'[20]R-Sched Sample'!#REF!,'[20]R-Sched Sample'!#REF!,'[20]R-Sched Sample'!$L$15:$L$19,'[20]R-Sched Sample'!#REF!,'[20]R-Sched Sample'!#REF!,'[20]R-Sched Sample'!$L$22:$L$26,'[20]R-Sched Sample'!#REF!,'[20]R-Sched Sample'!#REF!,'[20]R-Sched Sample'!$L$29:$L$30,'[20]R-Sched Sample'!#REF!,'[20]R-Sched Sample'!#REF!,'[20]R-Sched Sample'!$L$33:$L$37,'[20]R-Sched Sample'!#REF!,'[20]R-Sched Sample'!#REF!</definedName>
    <definedName name="cell_data2" localSheetId="28">'[20]R-Sched Sample'!#REF!,'[20]R-Sched Sample'!$L$40:$L$43,'[20]R-Sched Sample'!#REF!,'[20]R-Sched Sample'!#REF!</definedName>
    <definedName name="cell_data2" localSheetId="25">'[20]R-Sched Sample'!#REF!,'[20]R-Sched Sample'!$L$40:$L$43,'[20]R-Sched Sample'!#REF!,'[20]R-Sched Sample'!#REF!</definedName>
    <definedName name="cell_data2" localSheetId="24">'[20]R-Sched Sample'!#REF!,'[20]R-Sched Sample'!$L$40:$L$43,'[20]R-Sched Sample'!#REF!,'[20]R-Sched Sample'!#REF!</definedName>
    <definedName name="cell_data2" localSheetId="29">'[20]R-Sched Sample'!#REF!,'[20]R-Sched Sample'!$L$40:$L$43,'[20]R-Sched Sample'!#REF!,'[20]R-Sched Sample'!#REF!</definedName>
    <definedName name="cell_data2" localSheetId="27">'[20]R-Sched Sample'!#REF!,'[20]R-Sched Sample'!$L$40:$L$43,'[20]R-Sched Sample'!#REF!,'[20]R-Sched Sample'!#REF!</definedName>
    <definedName name="cell_data2" localSheetId="20">'[20]R-Sched Sample'!#REF!,'[20]R-Sched Sample'!$L$40:$L$43,'[20]R-Sched Sample'!#REF!,'[20]R-Sched Sample'!#REF!</definedName>
    <definedName name="cell_data2" localSheetId="22">'[20]R-Sched Sample'!#REF!,'[20]R-Sched Sample'!$L$40:$L$43,'[20]R-Sched Sample'!#REF!,'[20]R-Sched Sample'!#REF!</definedName>
    <definedName name="cell_data2" localSheetId="21">'[20]R-Sched Sample'!#REF!,'[20]R-Sched Sample'!$L$40:$L$43,'[20]R-Sched Sample'!#REF!,'[20]R-Sched Sample'!#REF!</definedName>
    <definedName name="cell_data2">'[20]R-Sched Sample'!#REF!,'[20]R-Sched Sample'!$L$40:$L$43,'[20]R-Sched Sample'!#REF!,'[20]R-Sched Sample'!#REF!</definedName>
    <definedName name="co_name_line1" localSheetId="28">#REF!</definedName>
    <definedName name="co_name_line1" localSheetId="25">#REF!</definedName>
    <definedName name="co_name_line1" localSheetId="24">#REF!</definedName>
    <definedName name="co_name_line1" localSheetId="29">#REF!</definedName>
    <definedName name="co_name_line1" localSheetId="27">#REF!</definedName>
    <definedName name="co_name_line1" localSheetId="26">#REF!</definedName>
    <definedName name="co_name_line1" localSheetId="20">#REF!</definedName>
    <definedName name="co_name_line1" localSheetId="22">#REF!</definedName>
    <definedName name="co_name_line1" localSheetId="21">#REF!</definedName>
    <definedName name="co_name_line1">#REF!</definedName>
    <definedName name="co_name_line2" localSheetId="28">#REF!</definedName>
    <definedName name="co_name_line2" localSheetId="25">#REF!</definedName>
    <definedName name="co_name_line2" localSheetId="24">#REF!</definedName>
    <definedName name="co_name_line2" localSheetId="29">#REF!</definedName>
    <definedName name="co_name_line2" localSheetId="27">#REF!</definedName>
    <definedName name="co_name_line2" localSheetId="26">#REF!</definedName>
    <definedName name="co_name_line2" localSheetId="20">#REF!</definedName>
    <definedName name="co_name_line2" localSheetId="22">#REF!</definedName>
    <definedName name="co_name_line2" localSheetId="21">#REF!</definedName>
    <definedName name="co_name_line2">#REF!</definedName>
    <definedName name="col_fin" localSheetId="28">'[20]R-Sched Sample'!$B$1:$B$65536,'[20]R-Sched Sample'!$C$1:$C$65536,'[20]R-Sched Sample'!#REF!,'[20]R-Sched Sample'!#REF!,'[20]R-Sched Sample'!$F$1:$F$65536,'[20]R-Sched Sample'!$I$1:$I$65536,'[20]R-Sched Sample'!$L$1:$L$65536,'[20]R-Sched Sample'!#REF!,'[20]R-Sched Sample'!#REF!</definedName>
    <definedName name="col_fin" localSheetId="25">'[20]R-Sched Sample'!$B$1:$B$65536,'[20]R-Sched Sample'!$C$1:$C$65536,'[20]R-Sched Sample'!#REF!,'[20]R-Sched Sample'!#REF!,'[20]R-Sched Sample'!$F$1:$F$65536,'[20]R-Sched Sample'!$I$1:$I$65536,'[20]R-Sched Sample'!$L$1:$L$65536,'[20]R-Sched Sample'!#REF!,'[20]R-Sched Sample'!#REF!</definedName>
    <definedName name="col_fin" localSheetId="24">'[20]R-Sched Sample'!$B$1:$B$65536,'[20]R-Sched Sample'!$C$1:$C$65536,'[20]R-Sched Sample'!#REF!,'[20]R-Sched Sample'!#REF!,'[20]R-Sched Sample'!$F$1:$F$65536,'[20]R-Sched Sample'!$I$1:$I$65536,'[20]R-Sched Sample'!$L$1:$L$65536,'[20]R-Sched Sample'!#REF!,'[20]R-Sched Sample'!#REF!</definedName>
    <definedName name="col_fin" localSheetId="29">'[20]R-Sched Sample'!$B$1:$B$65536,'[20]R-Sched Sample'!$C$1:$C$65536,'[20]R-Sched Sample'!#REF!,'[20]R-Sched Sample'!#REF!,'[20]R-Sched Sample'!$F$1:$F$65536,'[20]R-Sched Sample'!$I$1:$I$65536,'[20]R-Sched Sample'!$L$1:$L$65536,'[20]R-Sched Sample'!#REF!,'[20]R-Sched Sample'!#REF!</definedName>
    <definedName name="col_fin" localSheetId="27">'[20]R-Sched Sample'!$B$1:$B$65536,'[20]R-Sched Sample'!$C$1:$C$65536,'[20]R-Sched Sample'!#REF!,'[20]R-Sched Sample'!#REF!,'[20]R-Sched Sample'!$F$1:$F$65536,'[20]R-Sched Sample'!$I$1:$I$65536,'[20]R-Sched Sample'!$L$1:$L$65536,'[20]R-Sched Sample'!#REF!,'[20]R-Sched Sample'!#REF!</definedName>
    <definedName name="col_fin" localSheetId="20">'[20]R-Sched Sample'!$B$1:$B$65536,'[20]R-Sched Sample'!$C$1:$C$65536,'[20]R-Sched Sample'!#REF!,'[20]R-Sched Sample'!#REF!,'[20]R-Sched Sample'!$F$1:$F$65536,'[20]R-Sched Sample'!$I$1:$I$65536,'[20]R-Sched Sample'!$L$1:$L$65536,'[20]R-Sched Sample'!#REF!,'[20]R-Sched Sample'!#REF!</definedName>
    <definedName name="col_fin" localSheetId="22">'[20]R-Sched Sample'!$B$1:$B$65536,'[20]R-Sched Sample'!$C$1:$C$65536,'[20]R-Sched Sample'!#REF!,'[20]R-Sched Sample'!#REF!,'[20]R-Sched Sample'!$F$1:$F$65536,'[20]R-Sched Sample'!$I$1:$I$65536,'[20]R-Sched Sample'!$L$1:$L$65536,'[20]R-Sched Sample'!#REF!,'[20]R-Sched Sample'!#REF!</definedName>
    <definedName name="col_fin" localSheetId="21">'[20]R-Sched Sample'!$B$1:$B$65536,'[20]R-Sched Sample'!$C$1:$C$65536,'[20]R-Sched Sample'!#REF!,'[20]R-Sched Sample'!#REF!,'[20]R-Sched Sample'!$F$1:$F$65536,'[20]R-Sched Sample'!$I$1:$I$65536,'[20]R-Sched Sample'!$L$1:$L$65536,'[20]R-Sched Sample'!#REF!,'[20]R-Sched Sample'!#REF!</definedName>
    <definedName name="col_fin">'[20]R-Sched Sample'!$B$1:$B$65536,'[20]R-Sched Sample'!$C$1:$C$65536,'[20]R-Sched Sample'!#REF!,'[20]R-Sched Sample'!#REF!,'[20]R-Sched Sample'!$F$1:$F$65536,'[20]R-Sched Sample'!$I$1:$I$65536,'[20]R-Sched Sample'!$L$1:$L$65536,'[20]R-Sched Sample'!#REF!,'[20]R-Sched Sample'!#REF!</definedName>
    <definedName name="col_percent" localSheetId="28">'[20]R-Sched Sample'!$H$1:$H$65536,'[20]R-Sched Sample'!$K$1:$K$65536,'[20]R-Sched Sample'!$N$1:$N$65536,'[20]R-Sched Sample'!#REF!,'[20]R-Sched Sample'!#REF!</definedName>
    <definedName name="col_percent" localSheetId="25">'[20]R-Sched Sample'!$H$1:$H$65536,'[20]R-Sched Sample'!$K$1:$K$65536,'[20]R-Sched Sample'!$N$1:$N$65536,'[20]R-Sched Sample'!#REF!,'[20]R-Sched Sample'!#REF!</definedName>
    <definedName name="col_percent" localSheetId="24">'[20]R-Sched Sample'!$H$1:$H$65536,'[20]R-Sched Sample'!$K$1:$K$65536,'[20]R-Sched Sample'!$N$1:$N$65536,'[20]R-Sched Sample'!#REF!,'[20]R-Sched Sample'!#REF!</definedName>
    <definedName name="col_percent" localSheetId="29">'[20]R-Sched Sample'!$H$1:$H$65536,'[20]R-Sched Sample'!$K$1:$K$65536,'[20]R-Sched Sample'!$N$1:$N$65536,'[20]R-Sched Sample'!#REF!,'[20]R-Sched Sample'!#REF!</definedName>
    <definedName name="col_percent" localSheetId="27">'[20]R-Sched Sample'!$H$1:$H$65536,'[20]R-Sched Sample'!$K$1:$K$65536,'[20]R-Sched Sample'!$N$1:$N$65536,'[20]R-Sched Sample'!#REF!,'[20]R-Sched Sample'!#REF!</definedName>
    <definedName name="col_percent" localSheetId="20">'[20]R-Sched Sample'!$H$1:$H$65536,'[20]R-Sched Sample'!$K$1:$K$65536,'[20]R-Sched Sample'!$N$1:$N$65536,'[20]R-Sched Sample'!#REF!,'[20]R-Sched Sample'!#REF!</definedName>
    <definedName name="col_percent" localSheetId="22">'[20]R-Sched Sample'!$H$1:$H$65536,'[20]R-Sched Sample'!$K$1:$K$65536,'[20]R-Sched Sample'!$N$1:$N$65536,'[20]R-Sched Sample'!#REF!,'[20]R-Sched Sample'!#REF!</definedName>
    <definedName name="col_percent" localSheetId="21">'[20]R-Sched Sample'!$H$1:$H$65536,'[20]R-Sched Sample'!$K$1:$K$65536,'[20]R-Sched Sample'!$N$1:$N$65536,'[20]R-Sched Sample'!#REF!,'[20]R-Sched Sample'!#REF!</definedName>
    <definedName name="col_percent">'[20]R-Sched Sample'!$H$1:$H$65536,'[20]R-Sched Sample'!$K$1:$K$65536,'[20]R-Sched Sample'!$N$1:$N$65536,'[20]R-Sched Sample'!#REF!,'[20]R-Sched Sample'!#REF!</definedName>
    <definedName name="CorpSec_OM_06Actual_Essbase" localSheetId="28">#REF!</definedName>
    <definedName name="CorpSec_OM_06Actual_Essbase" localSheetId="25">#REF!</definedName>
    <definedName name="CorpSec_OM_06Actual_Essbase" localSheetId="24">#REF!</definedName>
    <definedName name="CorpSec_OM_06Actual_Essbase" localSheetId="29">#REF!</definedName>
    <definedName name="CorpSec_OM_06Actual_Essbase" localSheetId="27">#REF!</definedName>
    <definedName name="CorpSec_OM_06Actual_Essbase" localSheetId="20">#REF!</definedName>
    <definedName name="CorpSec_OM_06Actual_Essbase" localSheetId="22">#REF!</definedName>
    <definedName name="CorpSec_OM_06Actual_Essbase" localSheetId="21">#REF!</definedName>
    <definedName name="CorpSec_OM_06Actual_Essbase">#REF!</definedName>
    <definedName name="COS_ID_DESC">'[16]Cap Structure Adj'!$A:$A</definedName>
    <definedName name="cost" localSheetId="16" hidden="1">{#N/A,#N/A,FALSE,"T COST";#N/A,#N/A,FALSE,"COST_FH"}</definedName>
    <definedName name="cost" hidden="1">{#N/A,#N/A,FALSE,"T COST";#N/A,#N/A,FALSE,"COST_FH"}</definedName>
    <definedName name="cost_1" localSheetId="16" hidden="1">{#N/A,#N/A,FALSE,"T COST";#N/A,#N/A,FALSE,"COST_FH"}</definedName>
    <definedName name="cost_1" hidden="1">{#N/A,#N/A,FALSE,"T COST";#N/A,#N/A,FALSE,"COST_FH"}</definedName>
    <definedName name="CSAMOUNT">'[16]Cap Structure'!$D:$D</definedName>
    <definedName name="CSCATEGORY">'[16]Cap Structure'!$A:$A</definedName>
    <definedName name="CSLEDGER_MONTH">'[16]Cap Structure'!$B:$B</definedName>
    <definedName name="CSRAMOUNT">'[16]Cap Structure Cost Rates'!$D:$D</definedName>
    <definedName name="CSRCAP_STRUCTURE_ITEM">'[16]Cap Structure Cost Rates'!$A:$A</definedName>
    <definedName name="CSRLEDGER_MONTH">'[16]Cap Structure Cost Rates'!$C:$C</definedName>
    <definedName name="CurrentOptions" localSheetId="28">#REF!</definedName>
    <definedName name="CurrentOptions" localSheetId="25">#REF!</definedName>
    <definedName name="CurrentOptions" localSheetId="24">#REF!</definedName>
    <definedName name="CurrentOptions" localSheetId="29">#REF!</definedName>
    <definedName name="CurrentOptions" localSheetId="27">#REF!</definedName>
    <definedName name="CurrentOptions" localSheetId="26">#REF!</definedName>
    <definedName name="CurrentOptions" localSheetId="20">#REF!</definedName>
    <definedName name="CurrentOptions" localSheetId="22">#REF!</definedName>
    <definedName name="CurrentOptions" localSheetId="21">#REF!</definedName>
    <definedName name="CurrentOptions">#REF!</definedName>
    <definedName name="Cwvu.GREY_ALL." localSheetId="28" hidden="1">#REF!</definedName>
    <definedName name="Cwvu.GREY_ALL." localSheetId="25" hidden="1">#REF!</definedName>
    <definedName name="Cwvu.GREY_ALL." localSheetId="24" hidden="1">#REF!</definedName>
    <definedName name="Cwvu.GREY_ALL." localSheetId="29" hidden="1">#REF!</definedName>
    <definedName name="Cwvu.GREY_ALL." localSheetId="20" hidden="1">#REF!</definedName>
    <definedName name="Cwvu.GREY_ALL." localSheetId="17" hidden="1">#REF!</definedName>
    <definedName name="Cwvu.GREY_ALL." localSheetId="16" hidden="1">#REF!</definedName>
    <definedName name="Cwvu.GREY_ALL." localSheetId="22" hidden="1">#REF!</definedName>
    <definedName name="Cwvu.GREY_ALL." localSheetId="21" hidden="1">#REF!</definedName>
    <definedName name="Cwvu.GREY_ALL." hidden="1">#REF!</definedName>
    <definedName name="data_FIN" localSheetId="28">'[20]R-Sched Sample'!$B$7:$F$46,'[20]R-Sched Sample'!$I$7:$I$46,'[20]R-Sched Sample'!$L$7:$L$46,'[20]R-Sched Sample'!#REF!,'[20]R-Sched Sample'!#REF!,'[20]R-Sched Sample'!#REF!</definedName>
    <definedName name="data_FIN" localSheetId="25">'[20]R-Sched Sample'!$B$7:$F$46,'[20]R-Sched Sample'!$I$7:$I$46,'[20]R-Sched Sample'!$L$7:$L$46,'[20]R-Sched Sample'!#REF!,'[20]R-Sched Sample'!#REF!,'[20]R-Sched Sample'!#REF!</definedName>
    <definedName name="data_FIN" localSheetId="24">'[20]R-Sched Sample'!$B$7:$F$46,'[20]R-Sched Sample'!$I$7:$I$46,'[20]R-Sched Sample'!$L$7:$L$46,'[20]R-Sched Sample'!#REF!,'[20]R-Sched Sample'!#REF!,'[20]R-Sched Sample'!#REF!</definedName>
    <definedName name="data_FIN" localSheetId="29">'[20]R-Sched Sample'!$B$7:$F$46,'[20]R-Sched Sample'!$I$7:$I$46,'[20]R-Sched Sample'!$L$7:$L$46,'[20]R-Sched Sample'!#REF!,'[20]R-Sched Sample'!#REF!,'[20]R-Sched Sample'!#REF!</definedName>
    <definedName name="data_FIN" localSheetId="27">'[20]R-Sched Sample'!$B$7:$F$46,'[20]R-Sched Sample'!$I$7:$I$46,'[20]R-Sched Sample'!$L$7:$L$46,'[20]R-Sched Sample'!#REF!,'[20]R-Sched Sample'!#REF!,'[20]R-Sched Sample'!#REF!</definedName>
    <definedName name="data_FIN" localSheetId="20">'[20]R-Sched Sample'!$B$7:$F$46,'[20]R-Sched Sample'!$I$7:$I$46,'[20]R-Sched Sample'!$L$7:$L$46,'[20]R-Sched Sample'!#REF!,'[20]R-Sched Sample'!#REF!,'[20]R-Sched Sample'!#REF!</definedName>
    <definedName name="data_FIN" localSheetId="22">'[20]R-Sched Sample'!$B$7:$F$46,'[20]R-Sched Sample'!$I$7:$I$46,'[20]R-Sched Sample'!$L$7:$L$46,'[20]R-Sched Sample'!#REF!,'[20]R-Sched Sample'!#REF!,'[20]R-Sched Sample'!#REF!</definedName>
    <definedName name="data_FIN" localSheetId="21">'[20]R-Sched Sample'!$B$7:$F$46,'[20]R-Sched Sample'!$I$7:$I$46,'[20]R-Sched Sample'!$L$7:$L$46,'[20]R-Sched Sample'!#REF!,'[20]R-Sched Sample'!#REF!,'[20]R-Sched Sample'!#REF!</definedName>
    <definedName name="data_FIN">'[20]R-Sched Sample'!$B$7:$F$46,'[20]R-Sched Sample'!$I$7:$I$46,'[20]R-Sched Sample'!$L$7:$L$46,'[20]R-Sched Sample'!#REF!,'[20]R-Sched Sample'!#REF!,'[20]R-Sched Sample'!#REF!</definedName>
    <definedName name="data_PER" localSheetId="28">'[20]R-Sched Sample'!$H$7:$H$46,'[20]R-Sched Sample'!$K$7:$K$46,'[20]R-Sched Sample'!$N$7:$N$46,'[20]R-Sched Sample'!#REF!,'[20]R-Sched Sample'!#REF!</definedName>
    <definedName name="data_PER" localSheetId="25">'[20]R-Sched Sample'!$H$7:$H$46,'[20]R-Sched Sample'!$K$7:$K$46,'[20]R-Sched Sample'!$N$7:$N$46,'[20]R-Sched Sample'!#REF!,'[20]R-Sched Sample'!#REF!</definedName>
    <definedName name="data_PER" localSheetId="24">'[20]R-Sched Sample'!$H$7:$H$46,'[20]R-Sched Sample'!$K$7:$K$46,'[20]R-Sched Sample'!$N$7:$N$46,'[20]R-Sched Sample'!#REF!,'[20]R-Sched Sample'!#REF!</definedName>
    <definedName name="data_PER" localSheetId="29">'[20]R-Sched Sample'!$H$7:$H$46,'[20]R-Sched Sample'!$K$7:$K$46,'[20]R-Sched Sample'!$N$7:$N$46,'[20]R-Sched Sample'!#REF!,'[20]R-Sched Sample'!#REF!</definedName>
    <definedName name="data_PER" localSheetId="27">'[20]R-Sched Sample'!$H$7:$H$46,'[20]R-Sched Sample'!$K$7:$K$46,'[20]R-Sched Sample'!$N$7:$N$46,'[20]R-Sched Sample'!#REF!,'[20]R-Sched Sample'!#REF!</definedName>
    <definedName name="data_PER" localSheetId="20">'[20]R-Sched Sample'!$H$7:$H$46,'[20]R-Sched Sample'!$K$7:$K$46,'[20]R-Sched Sample'!$N$7:$N$46,'[20]R-Sched Sample'!#REF!,'[20]R-Sched Sample'!#REF!</definedName>
    <definedName name="data_PER" localSheetId="22">'[20]R-Sched Sample'!$H$7:$H$46,'[20]R-Sched Sample'!$K$7:$K$46,'[20]R-Sched Sample'!$N$7:$N$46,'[20]R-Sched Sample'!#REF!,'[20]R-Sched Sample'!#REF!</definedName>
    <definedName name="data_PER" localSheetId="21">'[20]R-Sched Sample'!$H$7:$H$46,'[20]R-Sched Sample'!$K$7:$K$46,'[20]R-Sched Sample'!$N$7:$N$46,'[20]R-Sched Sample'!#REF!,'[20]R-Sched Sample'!#REF!</definedName>
    <definedName name="data_PER">'[20]R-Sched Sample'!$H$7:$H$46,'[20]R-Sched Sample'!$K$7:$K$46,'[20]R-Sched Sample'!$N$7:$N$46,'[20]R-Sched Sample'!#REF!,'[20]R-Sched Sample'!#REF!</definedName>
    <definedName name="DATA1" localSheetId="28">#REF!</definedName>
    <definedName name="DATA1" localSheetId="25">#REF!</definedName>
    <definedName name="DATA1" localSheetId="24">#REF!</definedName>
    <definedName name="DATA1" localSheetId="29">#REF!</definedName>
    <definedName name="DATA1" localSheetId="27">#REF!</definedName>
    <definedName name="DATA1" localSheetId="26">#REF!</definedName>
    <definedName name="DATA1" localSheetId="20">#REF!</definedName>
    <definedName name="DATA1" localSheetId="22">#REF!</definedName>
    <definedName name="DATA1" localSheetId="21">#REF!</definedName>
    <definedName name="DATA1">#REF!</definedName>
    <definedName name="DATA10" localSheetId="28">#REF!</definedName>
    <definedName name="DATA10" localSheetId="25">#REF!</definedName>
    <definedName name="DATA10" localSheetId="24">#REF!</definedName>
    <definedName name="DATA10" localSheetId="29">#REF!</definedName>
    <definedName name="DATA10" localSheetId="27">#REF!</definedName>
    <definedName name="DATA10" localSheetId="26">#REF!</definedName>
    <definedName name="DATA10" localSheetId="20">#REF!</definedName>
    <definedName name="DATA10" localSheetId="22">#REF!</definedName>
    <definedName name="DATA10" localSheetId="21">#REF!</definedName>
    <definedName name="DATA10">#REF!</definedName>
    <definedName name="DATA11" localSheetId="28">#REF!</definedName>
    <definedName name="DATA11" localSheetId="25">#REF!</definedName>
    <definedName name="DATA11" localSheetId="24">#REF!</definedName>
    <definedName name="DATA11" localSheetId="29">#REF!</definedName>
    <definedName name="DATA11" localSheetId="27">#REF!</definedName>
    <definedName name="DATA11" localSheetId="26">#REF!</definedName>
    <definedName name="DATA11" localSheetId="20">#REF!</definedName>
    <definedName name="DATA11" localSheetId="22">#REF!</definedName>
    <definedName name="DATA11" localSheetId="21">#REF!</definedName>
    <definedName name="DATA11">#REF!</definedName>
    <definedName name="DATA12" localSheetId="28">#REF!</definedName>
    <definedName name="DATA12" localSheetId="25">#REF!</definedName>
    <definedName name="DATA12" localSheetId="24">#REF!</definedName>
    <definedName name="DATA12" localSheetId="29">#REF!</definedName>
    <definedName name="DATA12" localSheetId="27">#REF!</definedName>
    <definedName name="DATA12" localSheetId="26">#REF!</definedName>
    <definedName name="DATA12" localSheetId="20">#REF!</definedName>
    <definedName name="DATA12" localSheetId="22">#REF!</definedName>
    <definedName name="DATA12" localSheetId="21">#REF!</definedName>
    <definedName name="DATA12">#REF!</definedName>
    <definedName name="DATA13" localSheetId="28">#REF!</definedName>
    <definedName name="DATA13" localSheetId="25">#REF!</definedName>
    <definedName name="DATA13" localSheetId="24">#REF!</definedName>
    <definedName name="DATA13" localSheetId="29">#REF!</definedName>
    <definedName name="DATA13" localSheetId="27">#REF!</definedName>
    <definedName name="DATA13" localSheetId="26">#REF!</definedName>
    <definedName name="DATA13" localSheetId="20">#REF!</definedName>
    <definedName name="DATA13" localSheetId="22">#REF!</definedName>
    <definedName name="DATA13" localSheetId="21">#REF!</definedName>
    <definedName name="DATA13">#REF!</definedName>
    <definedName name="DATA14" localSheetId="28">#REF!</definedName>
    <definedName name="DATA14" localSheetId="25">#REF!</definedName>
    <definedName name="DATA14" localSheetId="24">#REF!</definedName>
    <definedName name="DATA14" localSheetId="29">#REF!</definedName>
    <definedName name="DATA14" localSheetId="27">#REF!</definedName>
    <definedName name="DATA14" localSheetId="26">#REF!</definedName>
    <definedName name="DATA14" localSheetId="20">#REF!</definedName>
    <definedName name="DATA14" localSheetId="22">#REF!</definedName>
    <definedName name="DATA14" localSheetId="21">#REF!</definedName>
    <definedName name="DATA14">#REF!</definedName>
    <definedName name="DATA15" localSheetId="28">#REF!</definedName>
    <definedName name="DATA15" localSheetId="25">#REF!</definedName>
    <definedName name="DATA15" localSheetId="24">#REF!</definedName>
    <definedName name="DATA15" localSheetId="29">#REF!</definedName>
    <definedName name="DATA15" localSheetId="27">#REF!</definedName>
    <definedName name="DATA15" localSheetId="26">#REF!</definedName>
    <definedName name="DATA15" localSheetId="20">#REF!</definedName>
    <definedName name="DATA15" localSheetId="22">#REF!</definedName>
    <definedName name="DATA15" localSheetId="21">#REF!</definedName>
    <definedName name="DATA15">#REF!</definedName>
    <definedName name="DATA16" localSheetId="28">#REF!</definedName>
    <definedName name="DATA16" localSheetId="25">#REF!</definedName>
    <definedName name="DATA16" localSheetId="24">#REF!</definedName>
    <definedName name="DATA16" localSheetId="29">#REF!</definedName>
    <definedName name="DATA16" localSheetId="27">#REF!</definedName>
    <definedName name="DATA16" localSheetId="26">#REF!</definedName>
    <definedName name="DATA16" localSheetId="20">#REF!</definedName>
    <definedName name="DATA16" localSheetId="22">#REF!</definedName>
    <definedName name="DATA16" localSheetId="21">#REF!</definedName>
    <definedName name="DATA16">#REF!</definedName>
    <definedName name="DATA17" localSheetId="28">#REF!</definedName>
    <definedName name="DATA17" localSheetId="25">#REF!</definedName>
    <definedName name="DATA17" localSheetId="24">#REF!</definedName>
    <definedName name="DATA17" localSheetId="29">#REF!</definedName>
    <definedName name="DATA17" localSheetId="27">#REF!</definedName>
    <definedName name="DATA17" localSheetId="26">#REF!</definedName>
    <definedName name="DATA17" localSheetId="20">#REF!</definedName>
    <definedName name="DATA17" localSheetId="22">#REF!</definedName>
    <definedName name="DATA17" localSheetId="21">#REF!</definedName>
    <definedName name="DATA17">#REF!</definedName>
    <definedName name="DATA2" localSheetId="28">#REF!</definedName>
    <definedName name="DATA2" localSheetId="25">#REF!</definedName>
    <definedName name="DATA2" localSheetId="24">#REF!</definedName>
    <definedName name="DATA2" localSheetId="29">#REF!</definedName>
    <definedName name="DATA2" localSheetId="27">#REF!</definedName>
    <definedName name="DATA2" localSheetId="26">#REF!</definedName>
    <definedName name="DATA2" localSheetId="20">#REF!</definedName>
    <definedName name="DATA2" localSheetId="22">#REF!</definedName>
    <definedName name="DATA2" localSheetId="21">#REF!</definedName>
    <definedName name="DATA2">#REF!</definedName>
    <definedName name="DATA3" localSheetId="28">#REF!</definedName>
    <definedName name="DATA3" localSheetId="25">#REF!</definedName>
    <definedName name="DATA3" localSheetId="24">#REF!</definedName>
    <definedName name="DATA3" localSheetId="29">#REF!</definedName>
    <definedName name="DATA3" localSheetId="27">#REF!</definedName>
    <definedName name="DATA3" localSheetId="26">#REF!</definedName>
    <definedName name="DATA3" localSheetId="20">#REF!</definedName>
    <definedName name="DATA3" localSheetId="22">#REF!</definedName>
    <definedName name="DATA3" localSheetId="21">#REF!</definedName>
    <definedName name="DATA3">#REF!</definedName>
    <definedName name="DATA4" localSheetId="28">#REF!</definedName>
    <definedName name="DATA4" localSheetId="25">#REF!</definedName>
    <definedName name="DATA4" localSheetId="24">#REF!</definedName>
    <definedName name="DATA4" localSheetId="29">#REF!</definedName>
    <definedName name="DATA4" localSheetId="27">#REF!</definedName>
    <definedName name="DATA4" localSheetId="26">#REF!</definedName>
    <definedName name="DATA4" localSheetId="20">#REF!</definedName>
    <definedName name="DATA4" localSheetId="22">#REF!</definedName>
    <definedName name="DATA4" localSheetId="21">#REF!</definedName>
    <definedName name="DATA4">#REF!</definedName>
    <definedName name="DATA5" localSheetId="28">#REF!</definedName>
    <definedName name="DATA5" localSheetId="25">#REF!</definedName>
    <definedName name="DATA5" localSheetId="24">#REF!</definedName>
    <definedName name="DATA5" localSheetId="29">#REF!</definedName>
    <definedName name="DATA5" localSheetId="27">#REF!</definedName>
    <definedName name="DATA5" localSheetId="26">#REF!</definedName>
    <definedName name="DATA5" localSheetId="20">#REF!</definedName>
    <definedName name="DATA5" localSheetId="22">#REF!</definedName>
    <definedName name="DATA5" localSheetId="21">#REF!</definedName>
    <definedName name="DATA5">#REF!</definedName>
    <definedName name="DATA6" localSheetId="28">#REF!</definedName>
    <definedName name="DATA6" localSheetId="25">#REF!</definedName>
    <definedName name="DATA6" localSheetId="24">#REF!</definedName>
    <definedName name="DATA6" localSheetId="29">#REF!</definedName>
    <definedName name="DATA6" localSheetId="27">#REF!</definedName>
    <definedName name="DATA6" localSheetId="26">#REF!</definedName>
    <definedName name="DATA6" localSheetId="20">#REF!</definedName>
    <definedName name="DATA6" localSheetId="22">#REF!</definedName>
    <definedName name="DATA6" localSheetId="21">#REF!</definedName>
    <definedName name="DATA6">#REF!</definedName>
    <definedName name="DATA7" localSheetId="28">#REF!</definedName>
    <definedName name="DATA7" localSheetId="25">#REF!</definedName>
    <definedName name="DATA7" localSheetId="24">#REF!</definedName>
    <definedName name="DATA7" localSheetId="29">#REF!</definedName>
    <definedName name="DATA7" localSheetId="27">#REF!</definedName>
    <definedName name="DATA7" localSheetId="26">#REF!</definedName>
    <definedName name="DATA7" localSheetId="20">#REF!</definedName>
    <definedName name="DATA7" localSheetId="22">#REF!</definedName>
    <definedName name="DATA7" localSheetId="21">#REF!</definedName>
    <definedName name="DATA7">#REF!</definedName>
    <definedName name="DATA8" localSheetId="28">#REF!</definedName>
    <definedName name="DATA8" localSheetId="25">#REF!</definedName>
    <definedName name="DATA8" localSheetId="24">#REF!</definedName>
    <definedName name="DATA8" localSheetId="29">#REF!</definedName>
    <definedName name="DATA8" localSheetId="27">#REF!</definedName>
    <definedName name="DATA8" localSheetId="26">#REF!</definedName>
    <definedName name="DATA8" localSheetId="20">#REF!</definedName>
    <definedName name="DATA8" localSheetId="22">#REF!</definedName>
    <definedName name="DATA8" localSheetId="21">#REF!</definedName>
    <definedName name="DATA8">#REF!</definedName>
    <definedName name="DATA9" localSheetId="28">#REF!</definedName>
    <definedName name="DATA9" localSheetId="25">#REF!</definedName>
    <definedName name="DATA9" localSheetId="24">#REF!</definedName>
    <definedName name="DATA9" localSheetId="29">#REF!</definedName>
    <definedName name="DATA9" localSheetId="27">#REF!</definedName>
    <definedName name="DATA9" localSheetId="26">#REF!</definedName>
    <definedName name="DATA9" localSheetId="20">#REF!</definedName>
    <definedName name="DATA9" localSheetId="22">#REF!</definedName>
    <definedName name="DATA9" localSheetId="21">#REF!</definedName>
    <definedName name="DATA9">#REF!</definedName>
    <definedName name="_xlnm.Database" localSheetId="28">#REF!</definedName>
    <definedName name="_xlnm.Database" localSheetId="25">#REF!</definedName>
    <definedName name="_xlnm.Database" localSheetId="24">#REF!</definedName>
    <definedName name="_xlnm.Database" localSheetId="29">#REF!</definedName>
    <definedName name="_xlnm.Database" localSheetId="27">#REF!</definedName>
    <definedName name="_xlnm.Database" localSheetId="20">#REF!</definedName>
    <definedName name="_xlnm.Database" localSheetId="22">#REF!</definedName>
    <definedName name="_xlnm.Database" localSheetId="21">#REF!</definedName>
    <definedName name="_xlnm.Database">#REF!</definedName>
    <definedName name="DataOrigin" localSheetId="28" hidden="1">'[21]HP Detail'!#REF!</definedName>
    <definedName name="DataOrigin" localSheetId="25" hidden="1">'[21]HP Detail'!#REF!</definedName>
    <definedName name="DataOrigin" localSheetId="24" hidden="1">'[21]HP Detail'!#REF!</definedName>
    <definedName name="DataOrigin" localSheetId="29" hidden="1">'[21]HP Detail'!#REF!</definedName>
    <definedName name="DataOrigin" localSheetId="20" hidden="1">'[21]HP Detail'!#REF!</definedName>
    <definedName name="DataOrigin" localSheetId="17" hidden="1">'[21]HP Detail'!#REF!</definedName>
    <definedName name="DataOrigin" localSheetId="22" hidden="1">'[21]HP Detail'!#REF!</definedName>
    <definedName name="DataOrigin" localSheetId="21" hidden="1">'[21]HP Detail'!#REF!</definedName>
    <definedName name="DataOrigin" hidden="1">'[21]HP Detail'!#REF!</definedName>
    <definedName name="ddddd" localSheetId="16" hidden="1">{"Summary Schedule",#N/A,FALSE,"Sheet1";"Divisional Support",#N/A,FALSE,"Sheet2";"Corporate Support",#N/A,FALSE,"Sheet3"}</definedName>
    <definedName name="ddddd" hidden="1">{"Summary Schedule",#N/A,FALSE,"Sheet1";"Divisional Support",#N/A,FALSE,"Sheet2";"Corporate Support",#N/A,FALSE,"Sheet3"}</definedName>
    <definedName name="ddddd_1" localSheetId="16" hidden="1">{"Summary Schedule",#N/A,FALSE,"Sheet1";"Divisional Support",#N/A,FALSE,"Sheet2";"Corporate Support",#N/A,FALSE,"Sheet3"}</definedName>
    <definedName name="ddddd_1" hidden="1">{"Summary Schedule",#N/A,FALSE,"Sheet1";"Divisional Support",#N/A,FALSE,"Sheet2";"Corporate Support",#N/A,FALSE,"Sheet3"}</definedName>
    <definedName name="dddddda" localSheetId="16" hidden="1">{"Summary Schedule",#N/A,FALSE,"Sheet1";"Divisional Support",#N/A,FALSE,"Sheet2";"Corporate Support",#N/A,FALSE,"Sheet3"}</definedName>
    <definedName name="dddddda" hidden="1">{"Summary Schedule",#N/A,FALSE,"Sheet1";"Divisional Support",#N/A,FALSE,"Sheet2";"Corporate Support",#N/A,FALSE,"Sheet3"}</definedName>
    <definedName name="dddddda_1" localSheetId="16" hidden="1">{"Summary Schedule",#N/A,FALSE,"Sheet1";"Divisional Support",#N/A,FALSE,"Sheet2";"Corporate Support",#N/A,FALSE,"Sheet3"}</definedName>
    <definedName name="dddddda_1" hidden="1">{"Summary Schedule",#N/A,FALSE,"Sheet1";"Divisional Support",#N/A,FALSE,"Sheet2";"Corporate Support",#N/A,FALSE,"Sheet3"}</definedName>
    <definedName name="DefaultPageMember1" localSheetId="28">#REF!</definedName>
    <definedName name="DefaultPageMember1" localSheetId="25">#REF!</definedName>
    <definedName name="DefaultPageMember1" localSheetId="24">#REF!</definedName>
    <definedName name="DefaultPageMember1" localSheetId="29">#REF!</definedName>
    <definedName name="DefaultPageMember1" localSheetId="27">#REF!</definedName>
    <definedName name="DefaultPageMember1" localSheetId="26">#REF!</definedName>
    <definedName name="DefaultPageMember1" localSheetId="20">#REF!</definedName>
    <definedName name="DefaultPageMember1" localSheetId="22">#REF!</definedName>
    <definedName name="DefaultPageMember1" localSheetId="21">#REF!</definedName>
    <definedName name="DefaultPageMember1">#REF!</definedName>
    <definedName name="DefaultTitle" localSheetId="28">#REF!</definedName>
    <definedName name="DefaultTitle" localSheetId="25">#REF!</definedName>
    <definedName name="DefaultTitle" localSheetId="24">#REF!</definedName>
    <definedName name="DefaultTitle" localSheetId="29">#REF!</definedName>
    <definedName name="DefaultTitle" localSheetId="27">#REF!</definedName>
    <definedName name="DefaultTitle" localSheetId="26">#REF!</definedName>
    <definedName name="DefaultTitle" localSheetId="20">#REF!</definedName>
    <definedName name="DefaultTitle" localSheetId="22">#REF!</definedName>
    <definedName name="DefaultTitle" localSheetId="21">#REF!</definedName>
    <definedName name="DefaultTitle">#REF!</definedName>
    <definedName name="DefaultUDA" localSheetId="28">#REF!</definedName>
    <definedName name="DefaultUDA" localSheetId="25">#REF!</definedName>
    <definedName name="DefaultUDA" localSheetId="24">#REF!</definedName>
    <definedName name="DefaultUDA" localSheetId="29">#REF!</definedName>
    <definedName name="DefaultUDA" localSheetId="27">#REF!</definedName>
    <definedName name="DefaultUDA" localSheetId="26">#REF!</definedName>
    <definedName name="DefaultUDA" localSheetId="20">#REF!</definedName>
    <definedName name="DefaultUDA" localSheetId="22">#REF!</definedName>
    <definedName name="DefaultUDA" localSheetId="21">#REF!</definedName>
    <definedName name="DefaultUDA">#REF!</definedName>
    <definedName name="delete" localSheetId="16" hidden="1">{"summary",#N/A,FALSE,"PCR DIRECTORY"}</definedName>
    <definedName name="delete" hidden="1">{"summary",#N/A,FALSE,"PCR DIRECTORY"}</definedName>
    <definedName name="detail_colB" localSheetId="28">'[20]Cal 8 Sch 1rev1'!$B$1:$B$65536,'[20]Cal 8 Sch 1rev1'!$H$1:$H$65536,'[20]Cal 8 Sch 1rev1'!#REF!,'[20]Cal 8 Sch 1rev1'!$N$1:$N$65536,'[20]Cal 8 Sch 1rev1'!$T$1:$T$65536,'[20]Cal 8 Sch 1rev1'!$Z$1:$Z$65536</definedName>
    <definedName name="detail_colB" localSheetId="25">'[20]Cal 8 Sch 1rev1'!$B$1:$B$65536,'[20]Cal 8 Sch 1rev1'!$H$1:$H$65536,'[20]Cal 8 Sch 1rev1'!#REF!,'[20]Cal 8 Sch 1rev1'!$N$1:$N$65536,'[20]Cal 8 Sch 1rev1'!$T$1:$T$65536,'[20]Cal 8 Sch 1rev1'!$Z$1:$Z$65536</definedName>
    <definedName name="detail_colB" localSheetId="24">'[20]Cal 8 Sch 1rev1'!$B$1:$B$65536,'[20]Cal 8 Sch 1rev1'!$H$1:$H$65536,'[20]Cal 8 Sch 1rev1'!#REF!,'[20]Cal 8 Sch 1rev1'!$N$1:$N$65536,'[20]Cal 8 Sch 1rev1'!$T$1:$T$65536,'[20]Cal 8 Sch 1rev1'!$Z$1:$Z$65536</definedName>
    <definedName name="detail_colB" localSheetId="29">'[20]Cal 8 Sch 1rev1'!$B$1:$B$65536,'[20]Cal 8 Sch 1rev1'!$H$1:$H$65536,'[20]Cal 8 Sch 1rev1'!#REF!,'[20]Cal 8 Sch 1rev1'!$N$1:$N$65536,'[20]Cal 8 Sch 1rev1'!$T$1:$T$65536,'[20]Cal 8 Sch 1rev1'!$Z$1:$Z$65536</definedName>
    <definedName name="detail_colB" localSheetId="27">'[20]Cal 8 Sch 1rev1'!$B$1:$B$65536,'[20]Cal 8 Sch 1rev1'!$H$1:$H$65536,'[20]Cal 8 Sch 1rev1'!#REF!,'[20]Cal 8 Sch 1rev1'!$N$1:$N$65536,'[20]Cal 8 Sch 1rev1'!$T$1:$T$65536,'[20]Cal 8 Sch 1rev1'!$Z$1:$Z$65536</definedName>
    <definedName name="detail_colB" localSheetId="20">'[20]Cal 8 Sch 1rev1'!$B$1:$B$65536,'[20]Cal 8 Sch 1rev1'!$H$1:$H$65536,'[20]Cal 8 Sch 1rev1'!#REF!,'[20]Cal 8 Sch 1rev1'!$N$1:$N$65536,'[20]Cal 8 Sch 1rev1'!$T$1:$T$65536,'[20]Cal 8 Sch 1rev1'!$Z$1:$Z$65536</definedName>
    <definedName name="detail_colB" localSheetId="22">'[20]Cal 8 Sch 1rev1'!$B$1:$B$65536,'[20]Cal 8 Sch 1rev1'!$H$1:$H$65536,'[20]Cal 8 Sch 1rev1'!#REF!,'[20]Cal 8 Sch 1rev1'!$N$1:$N$65536,'[20]Cal 8 Sch 1rev1'!$T$1:$T$65536,'[20]Cal 8 Sch 1rev1'!$Z$1:$Z$65536</definedName>
    <definedName name="detail_colB" localSheetId="21">'[20]Cal 8 Sch 1rev1'!$B$1:$B$65536,'[20]Cal 8 Sch 1rev1'!$H$1:$H$65536,'[20]Cal 8 Sch 1rev1'!#REF!,'[20]Cal 8 Sch 1rev1'!$N$1:$N$65536,'[20]Cal 8 Sch 1rev1'!$T$1:$T$65536,'[20]Cal 8 Sch 1rev1'!$Z$1:$Z$65536</definedName>
    <definedName name="detail_colB">'[20]Cal 8 Sch 1rev1'!$B$1:$B$65536,'[20]Cal 8 Sch 1rev1'!$H$1:$H$65536,'[20]Cal 8 Sch 1rev1'!#REF!,'[20]Cal 8 Sch 1rev1'!$N$1:$N$65536,'[20]Cal 8 Sch 1rev1'!$T$1:$T$65536,'[20]Cal 8 Sch 1rev1'!$Z$1:$Z$65536</definedName>
    <definedName name="detail_colS" localSheetId="28">'[20]Cal 8 Sch 1rev1'!$E$1:$E$65536,'[20]Cal 8 Sch 1rev1'!#REF!,'[20]Cal 8 Sch 1rev1'!$M$1:$M$65536,'[20]Cal 8 Sch 1rev1'!$S$1:$S$65536,'[20]Cal 8 Sch 1rev1'!$Y$1:$Y$65536</definedName>
    <definedName name="detail_colS" localSheetId="25">'[20]Cal 8 Sch 1rev1'!$E$1:$E$65536,'[20]Cal 8 Sch 1rev1'!#REF!,'[20]Cal 8 Sch 1rev1'!$M$1:$M$65536,'[20]Cal 8 Sch 1rev1'!$S$1:$S$65536,'[20]Cal 8 Sch 1rev1'!$Y$1:$Y$65536</definedName>
    <definedName name="detail_colS" localSheetId="24">'[20]Cal 8 Sch 1rev1'!$E$1:$E$65536,'[20]Cal 8 Sch 1rev1'!#REF!,'[20]Cal 8 Sch 1rev1'!$M$1:$M$65536,'[20]Cal 8 Sch 1rev1'!$S$1:$S$65536,'[20]Cal 8 Sch 1rev1'!$Y$1:$Y$65536</definedName>
    <definedName name="detail_colS" localSheetId="29">'[20]Cal 8 Sch 1rev1'!$E$1:$E$65536,'[20]Cal 8 Sch 1rev1'!#REF!,'[20]Cal 8 Sch 1rev1'!$M$1:$M$65536,'[20]Cal 8 Sch 1rev1'!$S$1:$S$65536,'[20]Cal 8 Sch 1rev1'!$Y$1:$Y$65536</definedName>
    <definedName name="detail_colS" localSheetId="27">'[20]Cal 8 Sch 1rev1'!$E$1:$E$65536,'[20]Cal 8 Sch 1rev1'!#REF!,'[20]Cal 8 Sch 1rev1'!$M$1:$M$65536,'[20]Cal 8 Sch 1rev1'!$S$1:$S$65536,'[20]Cal 8 Sch 1rev1'!$Y$1:$Y$65536</definedName>
    <definedName name="detail_colS" localSheetId="20">'[20]Cal 8 Sch 1rev1'!$E$1:$E$65536,'[20]Cal 8 Sch 1rev1'!#REF!,'[20]Cal 8 Sch 1rev1'!$M$1:$M$65536,'[20]Cal 8 Sch 1rev1'!$S$1:$S$65536,'[20]Cal 8 Sch 1rev1'!$Y$1:$Y$65536</definedName>
    <definedName name="detail_colS" localSheetId="22">'[20]Cal 8 Sch 1rev1'!$E$1:$E$65536,'[20]Cal 8 Sch 1rev1'!#REF!,'[20]Cal 8 Sch 1rev1'!$M$1:$M$65536,'[20]Cal 8 Sch 1rev1'!$S$1:$S$65536,'[20]Cal 8 Sch 1rev1'!$Y$1:$Y$65536</definedName>
    <definedName name="detail_colS" localSheetId="21">'[20]Cal 8 Sch 1rev1'!$E$1:$E$65536,'[20]Cal 8 Sch 1rev1'!#REF!,'[20]Cal 8 Sch 1rev1'!$M$1:$M$65536,'[20]Cal 8 Sch 1rev1'!$S$1:$S$65536,'[20]Cal 8 Sch 1rev1'!$Y$1:$Y$65536</definedName>
    <definedName name="detail_colS">'[20]Cal 8 Sch 1rev1'!$E$1:$E$65536,'[20]Cal 8 Sch 1rev1'!#REF!,'[20]Cal 8 Sch 1rev1'!$M$1:$M$65536,'[20]Cal 8 Sch 1rev1'!$S$1:$S$65536,'[20]Cal 8 Sch 1rev1'!$Y$1:$Y$65536</definedName>
    <definedName name="detail_data" localSheetId="28">'[20]Cal 8 Sch 1rev1'!$B$8:$Z$50,'[20]Cal 8 Sch 1rev1'!#REF!</definedName>
    <definedName name="detail_data" localSheetId="25">'[20]Cal 8 Sch 1rev1'!$B$8:$Z$50,'[20]Cal 8 Sch 1rev1'!#REF!</definedName>
    <definedName name="detail_data" localSheetId="24">'[20]Cal 8 Sch 1rev1'!$B$8:$Z$50,'[20]Cal 8 Sch 1rev1'!#REF!</definedName>
    <definedName name="detail_data" localSheetId="29">'[20]Cal 8 Sch 1rev1'!$B$8:$Z$50,'[20]Cal 8 Sch 1rev1'!#REF!</definedName>
    <definedName name="detail_data" localSheetId="27">'[20]Cal 8 Sch 1rev1'!$B$8:$Z$50,'[20]Cal 8 Sch 1rev1'!#REF!</definedName>
    <definedName name="detail_data" localSheetId="20">'[20]Cal 8 Sch 1rev1'!$B$8:$Z$50,'[20]Cal 8 Sch 1rev1'!#REF!</definedName>
    <definedName name="detail_data" localSheetId="22">'[20]Cal 8 Sch 1rev1'!$B$8:$Z$50,'[20]Cal 8 Sch 1rev1'!#REF!</definedName>
    <definedName name="detail_data" localSheetId="21">'[20]Cal 8 Sch 1rev1'!$B$8:$Z$50,'[20]Cal 8 Sch 1rev1'!#REF!</definedName>
    <definedName name="detail_data">'[20]Cal 8 Sch 1rev1'!$B$8:$Z$50,'[20]Cal 8 Sch 1rev1'!#REF!</definedName>
    <definedName name="DETAIL_EST" localSheetId="28">#REF!</definedName>
    <definedName name="DETAIL_EST" localSheetId="25">#REF!</definedName>
    <definedName name="DETAIL_EST" localSheetId="24">#REF!</definedName>
    <definedName name="DETAIL_EST" localSheetId="29">#REF!</definedName>
    <definedName name="DETAIL_EST" localSheetId="27">#REF!</definedName>
    <definedName name="DETAIL_EST" localSheetId="26">#REF!</definedName>
    <definedName name="DETAIL_EST" localSheetId="20">#REF!</definedName>
    <definedName name="DETAIL_EST" localSheetId="22">#REF!</definedName>
    <definedName name="DETAIL_EST" localSheetId="21">#REF!</definedName>
    <definedName name="DETAIL_EST">#REF!</definedName>
    <definedName name="DF_GRID_1" localSheetId="28">#REF!</definedName>
    <definedName name="DF_GRID_1" localSheetId="25">#REF!</definedName>
    <definedName name="DF_GRID_1" localSheetId="24">#REF!</definedName>
    <definedName name="DF_GRID_1" localSheetId="29">#REF!</definedName>
    <definedName name="DF_GRID_1" localSheetId="27">#REF!</definedName>
    <definedName name="DF_GRID_1" localSheetId="26">#REF!</definedName>
    <definedName name="DF_GRID_1" localSheetId="20">By [22]Acct!$F$15:$T$21</definedName>
    <definedName name="DF_GRID_1" localSheetId="32">By [22]Acct!$F$15:$T$21</definedName>
    <definedName name="DF_GRID_1" localSheetId="22">By [22]Acct!$F$15:$T$21</definedName>
    <definedName name="DF_GRID_1" localSheetId="21">By [22]Acct!$F$15:$T$21</definedName>
    <definedName name="DF_GRID_1">By [22]Acct!$F$15:$T$21</definedName>
    <definedName name="DF_Sheet4_GRID_1" localSheetId="28">#REF!</definedName>
    <definedName name="DF_Sheet4_GRID_1" localSheetId="25">#REF!</definedName>
    <definedName name="DF_Sheet4_GRID_1" localSheetId="24">#REF!</definedName>
    <definedName name="DF_Sheet4_GRID_1" localSheetId="29">#REF!</definedName>
    <definedName name="DF_Sheet4_GRID_1" localSheetId="27">#REF!</definedName>
    <definedName name="DF_Sheet4_GRID_1" localSheetId="20">#REF!</definedName>
    <definedName name="DF_Sheet4_GRID_1" localSheetId="32">#REF!</definedName>
    <definedName name="DF_Sheet4_GRID_1" localSheetId="22">#REF!</definedName>
    <definedName name="DF_Sheet4_GRID_1" localSheetId="21">#REF!</definedName>
    <definedName name="DF_Sheet4_GRID_1">#REF!</definedName>
    <definedName name="DF_Sheet5_Sheet4_GRID_1" localSheetId="28">Incentive [23]Pool!$F$15:$T$17</definedName>
    <definedName name="DF_Sheet5_Sheet4_GRID_1" localSheetId="25">Incentive [23]Pool!$F$15:$T$17</definedName>
    <definedName name="DF_Sheet5_Sheet4_GRID_1" localSheetId="24">Incentive [23]Pool!$F$15:$T$17</definedName>
    <definedName name="DF_Sheet5_Sheet4_GRID_1" localSheetId="29">Incentive [23]Pool!$F$15:$T$17</definedName>
    <definedName name="DF_Sheet5_Sheet4_GRID_1" localSheetId="27">Incentive [23]Pool!$F$15:$T$17</definedName>
    <definedName name="DF_Sheet5_Sheet4_GRID_1" localSheetId="20">Incentive [23]Pool!$F$15:$T$17</definedName>
    <definedName name="DF_Sheet5_Sheet4_GRID_1" localSheetId="32">Incentive [23]Pool!$F$15:$T$17</definedName>
    <definedName name="DF_Sheet5_Sheet4_GRID_1" localSheetId="22">Incentive [23]Pool!$F$15:$T$17</definedName>
    <definedName name="DF_Sheet5_Sheet4_GRID_1" localSheetId="21">Incentive [23]Pool!$F$15:$T$17</definedName>
    <definedName name="DF_Sheet5_Sheet4_GRID_1">Incentive [23]Pool!$F$15:$T$17</definedName>
    <definedName name="DIF_DETAIL" localSheetId="28">#REF!</definedName>
    <definedName name="DIF_DETAIL" localSheetId="25">#REF!</definedName>
    <definedName name="DIF_DETAIL" localSheetId="24">#REF!</definedName>
    <definedName name="DIF_DETAIL" localSheetId="29">#REF!</definedName>
    <definedName name="DIF_DETAIL" localSheetId="27">#REF!</definedName>
    <definedName name="DIF_DETAIL" localSheetId="26">#REF!</definedName>
    <definedName name="DIF_DETAIL" localSheetId="20">#REF!</definedName>
    <definedName name="DIF_DETAIL" localSheetId="22">#REF!</definedName>
    <definedName name="DIF_DETAIL" localSheetId="21">#REF!</definedName>
    <definedName name="DIF_DETAIL">#REF!</definedName>
    <definedName name="DIF_SUM" localSheetId="28">#REF!</definedName>
    <definedName name="DIF_SUM" localSheetId="25">#REF!</definedName>
    <definedName name="DIF_SUM" localSheetId="24">#REF!</definedName>
    <definedName name="DIF_SUM" localSheetId="29">#REF!</definedName>
    <definedName name="DIF_SUM" localSheetId="27">#REF!</definedName>
    <definedName name="DIF_SUM" localSheetId="26">#REF!</definedName>
    <definedName name="DIF_SUM" localSheetId="20">#REF!</definedName>
    <definedName name="DIF_SUM" localSheetId="22">#REF!</definedName>
    <definedName name="DIF_SUM" localSheetId="21">#REF!</definedName>
    <definedName name="DIF_SUM">#REF!</definedName>
    <definedName name="DIF_SUM_SUM" localSheetId="28">#REF!</definedName>
    <definedName name="DIF_SUM_SUM" localSheetId="25">#REF!</definedName>
    <definedName name="DIF_SUM_SUM" localSheetId="24">#REF!</definedName>
    <definedName name="DIF_SUM_SUM" localSheetId="29">#REF!</definedName>
    <definedName name="DIF_SUM_SUM" localSheetId="27">#REF!</definedName>
    <definedName name="DIF_SUM_SUM" localSheetId="26">#REF!</definedName>
    <definedName name="DIF_SUM_SUM" localSheetId="20">#REF!</definedName>
    <definedName name="DIF_SUM_SUM" localSheetId="22">#REF!</definedName>
    <definedName name="DIF_SUM_SUM" localSheetId="21">#REF!</definedName>
    <definedName name="DIF_SUM_SUM">#REF!</definedName>
    <definedName name="diffexpl" localSheetId="28">'[17]All Companies'!#REF!</definedName>
    <definedName name="diffexpl" localSheetId="25">'[17]All Companies'!#REF!</definedName>
    <definedName name="diffexpl" localSheetId="24">'[17]All Companies'!#REF!</definedName>
    <definedName name="diffexpl" localSheetId="29">'[17]All Companies'!#REF!</definedName>
    <definedName name="diffexpl" localSheetId="27">'[17]All Companies'!#REF!</definedName>
    <definedName name="diffexpl" localSheetId="26">'[17]All Companies'!#REF!</definedName>
    <definedName name="diffexpl" localSheetId="20">'[17]All Companies'!#REF!</definedName>
    <definedName name="diffexpl" localSheetId="22">'[17]All Companies'!#REF!</definedName>
    <definedName name="diffexpl" localSheetId="21">'[17]All Companies'!#REF!</definedName>
    <definedName name="diffexpl">'[17]All Companies'!#REF!</definedName>
    <definedName name="docket_no" localSheetId="28">'[24]B-1 2013'!#REF!</definedName>
    <definedName name="docket_no" localSheetId="25">'[24]B-1 2013'!#REF!</definedName>
    <definedName name="docket_no" localSheetId="24">'[24]B-1 2013'!#REF!</definedName>
    <definedName name="docket_no" localSheetId="29">'[24]B-1 2013'!#REF!</definedName>
    <definedName name="docket_no" localSheetId="27">'[24]B-1 2013'!#REF!</definedName>
    <definedName name="docket_no" localSheetId="26">'[24]B-1 2013'!#REF!</definedName>
    <definedName name="docket_no" localSheetId="20">#REF!</definedName>
    <definedName name="docket_no" localSheetId="22">#REF!</definedName>
    <definedName name="docket_no" localSheetId="21">#REF!</definedName>
    <definedName name="docket_no">#REF!</definedName>
    <definedName name="docket_num" localSheetId="28">#REF!</definedName>
    <definedName name="docket_num" localSheetId="25">#REF!</definedName>
    <definedName name="docket_num" localSheetId="24">#REF!</definedName>
    <definedName name="docket_num" localSheetId="29">#REF!</definedName>
    <definedName name="docket_num" localSheetId="27">#REF!</definedName>
    <definedName name="docket_num" localSheetId="26">#REF!</definedName>
    <definedName name="docket_num" localSheetId="20">#REF!</definedName>
    <definedName name="docket_num" localSheetId="22">#REF!</definedName>
    <definedName name="docket_num" localSheetId="21">#REF!</definedName>
    <definedName name="docket_num">#REF!</definedName>
    <definedName name="done" localSheetId="16" hidden="1">{"summary",#N/A,FALSE,"PCR DIRECTORY"}</definedName>
    <definedName name="done" hidden="1">{"summary",#N/A,FALSE,"PCR DIRECTORY"}</definedName>
    <definedName name="doubtxinc" localSheetId="28">'[17]All Companies'!#REF!</definedName>
    <definedName name="doubtxinc" localSheetId="25">'[17]All Companies'!#REF!</definedName>
    <definedName name="doubtxinc" localSheetId="24">'[17]All Companies'!#REF!</definedName>
    <definedName name="doubtxinc" localSheetId="29">'[17]All Companies'!#REF!</definedName>
    <definedName name="doubtxinc" localSheetId="27">'[17]All Companies'!#REF!</definedName>
    <definedName name="doubtxinc" localSheetId="26">'[17]All Companies'!#REF!</definedName>
    <definedName name="doubtxinc" localSheetId="20">'[17]All Companies'!#REF!</definedName>
    <definedName name="doubtxinc" localSheetId="22">'[17]All Companies'!#REF!</definedName>
    <definedName name="doubtxinc" localSheetId="21">'[17]All Companies'!#REF!</definedName>
    <definedName name="doubtxinc">'[17]All Companies'!#REF!</definedName>
    <definedName name="ebentxinc" localSheetId="28">'[17]All Companies'!#REF!</definedName>
    <definedName name="ebentxinc" localSheetId="25">'[17]All Companies'!#REF!</definedName>
    <definedName name="ebentxinc" localSheetId="24">'[17]All Companies'!#REF!</definedName>
    <definedName name="ebentxinc" localSheetId="29">'[17]All Companies'!#REF!</definedName>
    <definedName name="ebentxinc" localSheetId="27">'[17]All Companies'!#REF!</definedName>
    <definedName name="ebentxinc" localSheetId="26">'[17]All Companies'!#REF!</definedName>
    <definedName name="ebentxinc" localSheetId="20">'[17]All Companies'!#REF!</definedName>
    <definedName name="ebentxinc" localSheetId="22">'[17]All Companies'!#REF!</definedName>
    <definedName name="ebentxinc" localSheetId="21">'[17]All Companies'!#REF!</definedName>
    <definedName name="ebentxinc">'[17]All Companies'!#REF!</definedName>
    <definedName name="Energy_Sales" localSheetId="28">#REF!</definedName>
    <definedName name="Energy_Sales" localSheetId="25">#REF!</definedName>
    <definedName name="Energy_Sales" localSheetId="24">#REF!</definedName>
    <definedName name="Energy_Sales" localSheetId="29">#REF!</definedName>
    <definedName name="Energy_Sales" localSheetId="27">#REF!</definedName>
    <definedName name="Energy_Sales" localSheetId="26">#REF!</definedName>
    <definedName name="Energy_Sales" localSheetId="20">#REF!</definedName>
    <definedName name="Energy_Sales" localSheetId="22">#REF!</definedName>
    <definedName name="Energy_Sales" localSheetId="21">#REF!</definedName>
    <definedName name="Energy_Sales">#REF!</definedName>
    <definedName name="EPMWorkbookOptions_1" hidden="1">"nToAAB|LCAAAAAAABADsvQdgHEmWJSYvbcp7f0r1StfgdKEIgGATJNiQQBDswYjN5pLsHWlHIymrKoHKZVZlXWYWQMztnbz33nvvvffee||997o7nU4n99//P1xmZAFs9s5K2smeIYCqyB8/fnwfPyIe/x7vFmV6mddNUS0/|2h3vPNRmi|n1axYXnz20bo939799KPf4|g3Th5/t6rfTqrq7Zerlpo2Kb23bB69a4rPPpq37erR3btXV1fjq3v"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"jqr64u7ezs3v39/7i|evpPF9k28WyabPlNP/IvjW7|a2PqNc0fXxSLZf5FH2|qU7WdZ0v258s8iv|Mvj6adZm|il9/iJb5NKb7anNF6t1XXBXXzV5/bLOz3OCN83HhNBHR7//s5df/P5PXp68|O7uzu//PX2pyVYXs93x|aocT6vFowOgSJ/dnaymd7//|3|Pmu/Sj5MvX7ymH|dZ2eTff3wXnTtUjlersphmHtlujZKBEULxPtaRHgGBTr9Cnh"</definedName>
    <definedName name="EPMWorkbookOptions_3" hidden="1">"7FbvEVfflFvpjk9VfL4hetc4b6veOTkzffH3/v5fGr0xdvvr1Lvx5/e/f16cm3aby91j143y7yOqun82vXKCXeebQsys8|aus1scbd/ltPi0W|BGfe/q3Hd7/BIX/19OzN2dNw1GdPf/83X745fv7/32GffPnFy3DMJy||fHH6/|cBv/j8pDPiz///PeQ3Z1|chiPe29m9N/7/OWe/efP7vOwM||HDh///He8Xp8evv3p1|prGSf97cXr66vd/e"</definedName>
    <definedName name="EPMWorkbookOptions_4" hidden="1">"frq/yvj3fCN98W3i9ksX9qOmw0ks41|smiKSVEW7fWthnAE2/f4buybCN2AzhHG|viu/rFhwDej9M0MQCzZ/6fHALP0//EBkJn5//QIYDX|Pz2Anzx99XODf9B4o8ryx|nCgZ5aez2vXKcnVVnVimvki02v8ugjb0aowi9SvNXm79pn2WVVFy3hxTGPvNz77hbvPyvqpvUQiH/fAWSxHCbQbVt9sMb3AQi5KWS|T87Uwa4HIDYR/O6X9Syvj3Ye"</definedName>
    <definedName name="EPMWorkbookOptions_5" hidden="1">"35VfotCbVZldv6yrVV4TW|3e//T|eT45377/6Wx/e3/v/OH2wf08397J8r392eTB/oPJPfQcvhUB/Dxr2td5SdFzPhOHIEaekCOjDdJvPF5UqF/LCdF3I3N3u3c3OWDa4hsgyB4TZA8|2f/XCfL47m04yROGnz2pfR83Jya4Ozv7lOG5vdzu/v9Qbr/6wKSHQv4Rq/bbfS1vNsKn9|7dv7|/v397Pt37/x|ffkCWSmH|v5JDvxlywLqc/P/Dunz"</definedName>
    <definedName name="EPMWorkbookOptions_6" hidden="1">"jBHnz89gHGSTKd89ePP0RUSxR9nd2dv6/To7/d9m6l29uGXn7MNTcffpgd|fg4MHtzd29/3|aO6Jhx|K9/JFX9g1z6q1TdBE|pfDh00/v3XuP|GH/55pRfzYY9QMW0xTq/yu59JskyPFTLNj/iCKWIs9e/kiLBc1u1WpIi3319W3t||cu7///UId9BUNL//vq9c9fr9jQgJTV/9dp8P8e0bz9Cto3Ipuf/v9PNkHB0HbsEVHG/79whL9Jmuwc/P"</definedName>
    <definedName name="EPMWorkbookOptions_7" hidden="1">"|DJv8vkt03v8/LH6bwPvj/ofCChCGnPnz48P/rLPoNUuPNmx8ttHyzUvuTpz9MZ/jg/38ySwQMefQn3/z|x8f/X2fQb44aP0oUB81u1WpAVr84PX791avT1z9EgX34/z|BNVSU8A2rO7//y9Oft|uAEWr8Pm/|Px/RfjPU|BEhlBAkHy9|RAmlxNmXT89O/r9OjW/QqN2iUYBNvNHju8erVVlMs5bg2M|DT01zglYtl4Q4ffY0azP|2P/wTdUd/"</definedName>
    <definedName name="EPMWorkbookOptions_8" hidden="1">"ONX|XmdN/Mvl1|u8uXReVY2|eO74Yfc7qTMsxpAv1y|zi5z07L7Mbf9blW/nVTVWzJlLZPRtO5/Eba/mumsPT5rfjKri2xS5l/k9YWD0Pv8N04c2C9XQo3/JwAA//8YpGS7nToAAA=="</definedName>
    <definedName name="erase" localSheetId="16" hidden="1">{#N/A,#N/A,TRUE,"TOTAL DISTRIBUTION";#N/A,#N/A,TRUE,"SOUTH";#N/A,#N/A,TRUE,"NORTHEAST";#N/A,#N/A,TRUE,"WEST"}</definedName>
    <definedName name="erase" hidden="1">{#N/A,#N/A,TRUE,"TOTAL DISTRIBUTION";#N/A,#N/A,TRUE,"SOUTH";#N/A,#N/A,TRUE,"NORTHEAST";#N/A,#N/A,TRUE,"WEST"}</definedName>
    <definedName name="ert4e" localSheetId="16" hidden="1">{#N/A,#N/A,TRUE,"TOTAL DISTRIBUTION";#N/A,#N/A,TRUE,"SOUTH";#N/A,#N/A,TRUE,"NORTHEAST";#N/A,#N/A,TRUE,"WEST"}</definedName>
    <definedName name="ert4e" hidden="1">{#N/A,#N/A,TRUE,"TOTAL DISTRIBUTION";#N/A,#N/A,TRUE,"SOUTH";#N/A,#N/A,TRUE,"NORTHEAST";#N/A,#N/A,TRUE,"WEST"}</definedName>
    <definedName name="esireport">'[17]All Companies'!$D$1:$H$118,'[17]All Companies'!$L$1:$M$118,'[17]All Companies'!$N$1:$O$118,'[17]All Companies'!$P$1:$Q$118,'[17]All Companies'!$R$1:$T$118,'[17]All Companies'!$U$1:$W$118,'[17]All Companies'!$X$1:$Y$118,'[17]All Companies'!$Z$1:$AA$118</definedName>
    <definedName name="Ess_300" localSheetId="28">#REF!</definedName>
    <definedName name="Ess_300" localSheetId="25">#REF!</definedName>
    <definedName name="Ess_300" localSheetId="24">#REF!</definedName>
    <definedName name="Ess_300" localSheetId="29">#REF!</definedName>
    <definedName name="Ess_300" localSheetId="27">#REF!</definedName>
    <definedName name="Ess_300" localSheetId="20">#REF!</definedName>
    <definedName name="Ess_300" localSheetId="22">#REF!</definedName>
    <definedName name="Ess_300" localSheetId="21">#REF!</definedName>
    <definedName name="Ess_300">#REF!</definedName>
    <definedName name="Ess_304" localSheetId="28">#REF!</definedName>
    <definedName name="Ess_304" localSheetId="25">#REF!</definedName>
    <definedName name="Ess_304" localSheetId="24">#REF!</definedName>
    <definedName name="Ess_304" localSheetId="29">#REF!</definedName>
    <definedName name="Ess_304" localSheetId="27">#REF!</definedName>
    <definedName name="Ess_304" localSheetId="20">#REF!</definedName>
    <definedName name="Ess_304" localSheetId="22">#REF!</definedName>
    <definedName name="Ess_304" localSheetId="21">#REF!</definedName>
    <definedName name="Ess_304">#REF!</definedName>
    <definedName name="Ess_Database" localSheetId="28">#REF!</definedName>
    <definedName name="Ess_Database" localSheetId="25">#REF!</definedName>
    <definedName name="Ess_Database" localSheetId="24">#REF!</definedName>
    <definedName name="Ess_Database" localSheetId="29">#REF!</definedName>
    <definedName name="Ess_Database" localSheetId="27">#REF!</definedName>
    <definedName name="Ess_Database" localSheetId="26">#REF!</definedName>
    <definedName name="Ess_Database" localSheetId="20">#REF!</definedName>
    <definedName name="Ess_Database" localSheetId="22">#REF!</definedName>
    <definedName name="Ess_Database" localSheetId="21">#REF!</definedName>
    <definedName name="Ess_Database">#REF!</definedName>
    <definedName name="f" localSheetId="16" hidden="1">{#N/A,#N/A,TRUE,"TOTAL DISTRIBUTION";#N/A,#N/A,TRUE,"SOUTH";#N/A,#N/A,TRUE,"NORTHEAST";#N/A,#N/A,TRUE,"WEST"}</definedName>
    <definedName name="f" hidden="1">{#N/A,#N/A,TRUE,"TOTAL DISTRIBUTION";#N/A,#N/A,TRUE,"SOUTH";#N/A,#N/A,TRUE,"NORTHEAST";#N/A,#N/A,TRUE,"WEST"}</definedName>
    <definedName name="fg" localSheetId="16" hidden="1">{#N/A,#N/A,FALSE,"T COST";#N/A,#N/A,FALSE,"COST_FH"}</definedName>
    <definedName name="fg" hidden="1">{#N/A,#N/A,FALSE,"T COST";#N/A,#N/A,FALSE,"COST_FH"}</definedName>
    <definedName name="findwrn" localSheetId="16" hidden="1">{#N/A,#N/A,TRUE,"TOTAL DISTRIBUTION";#N/A,#N/A,TRUE,"SOUTH";#N/A,#N/A,TRUE,"NORTHEAST";#N/A,#N/A,TRUE,"WEST"}</definedName>
    <definedName name="findwrn" hidden="1">{#N/A,#N/A,TRUE,"TOTAL DISTRIBUTION";#N/A,#N/A,TRUE,"SOUTH";#N/A,#N/A,TRUE,"NORTHEAST";#N/A,#N/A,TRUE,"WEST"}</definedName>
    <definedName name="findwrnor" localSheetId="16" hidden="1">{#N/A,#N/A,TRUE,"TOTAL DSBN";#N/A,#N/A,TRUE,"WEST";#N/A,#N/A,TRUE,"SOUTH";#N/A,#N/A,TRUE,"NORTHEAST"}</definedName>
    <definedName name="findwrnor" hidden="1">{#N/A,#N/A,TRUE,"TOTAL DSBN";#N/A,#N/A,TRUE,"WEST";#N/A,#N/A,TRUE,"SOUTH";#N/A,#N/A,TRUE,"NORTHEAST"}</definedName>
    <definedName name="FINISH" localSheetId="16" hidden="1">{#N/A,#N/A,TRUE,"TOTAL DISTRIBUTION";#N/A,#N/A,TRUE,"SOUTH";#N/A,#N/A,TRUE,"NORTHEAST";#N/A,#N/A,TRUE,"WEST"}</definedName>
    <definedName name="FINISH" hidden="1">{#N/A,#N/A,TRUE,"TOTAL DISTRIBUTION";#N/A,#N/A,TRUE,"SOUTH";#N/A,#N/A,TRUE,"NORTHEAST";#N/A,#N/A,TRUE,"WEST"}</definedName>
    <definedName name="FIVE" localSheetId="28">#REF!</definedName>
    <definedName name="FIVE" localSheetId="25">#REF!</definedName>
    <definedName name="FIVE" localSheetId="24">#REF!</definedName>
    <definedName name="FIVE" localSheetId="29">#REF!</definedName>
    <definedName name="FIVE" localSheetId="27">#REF!</definedName>
    <definedName name="FIVE" localSheetId="20">#REF!</definedName>
    <definedName name="FIVE" localSheetId="22">#REF!</definedName>
    <definedName name="FIVE" localSheetId="21">#REF!</definedName>
    <definedName name="FIVE">#REF!</definedName>
    <definedName name="FormatSelection" localSheetId="28">#REF!</definedName>
    <definedName name="FormatSelection" localSheetId="25">#REF!</definedName>
    <definedName name="FormatSelection" localSheetId="24">#REF!</definedName>
    <definedName name="FormatSelection" localSheetId="29">#REF!</definedName>
    <definedName name="FormatSelection" localSheetId="27">#REF!</definedName>
    <definedName name="FormatSelection" localSheetId="26">#REF!</definedName>
    <definedName name="FormatSelection" localSheetId="20">#REF!</definedName>
    <definedName name="FormatSelection" localSheetId="22">#REF!</definedName>
    <definedName name="FormatSelection" localSheetId="21">#REF!</definedName>
    <definedName name="FormatSelection">#REF!</definedName>
    <definedName name="FPLPAIDS" localSheetId="28">#REF!</definedName>
    <definedName name="FPLPAIDS" localSheetId="25">#REF!</definedName>
    <definedName name="FPLPAIDS" localSheetId="24">#REF!</definedName>
    <definedName name="FPLPAIDS" localSheetId="29">#REF!</definedName>
    <definedName name="FPLPAIDS" localSheetId="27">#REF!</definedName>
    <definedName name="FPLPAIDS" localSheetId="20">#REF!</definedName>
    <definedName name="FPLPAIDS" localSheetId="22">#REF!</definedName>
    <definedName name="FPLPAIDS" localSheetId="21">#REF!</definedName>
    <definedName name="FPLPAIDS">#REF!</definedName>
    <definedName name="fplreport">'[17]All Companies'!$D$1:$H$92,'[17]All Companies'!$L$1:$M$92,'[17]All Companies'!$N$1:$O$92,'[17]All Companies'!$P$1:$Q$92,'[17]All Companies'!$R$1:$T$92,'[17]All Companies'!$U$1:$W$92,'[17]All Companies'!$X$1:$Y$92,'[17]All Companies'!$Z$1:$AA$92</definedName>
    <definedName name="gh" localSheetId="16" hidden="1">{"view1",#N/A,FALSE,"ON AIR"}</definedName>
    <definedName name="gh" hidden="1">{"view1",#N/A,FALSE,"ON AIR"}</definedName>
    <definedName name="gh_1" localSheetId="16" hidden="1">{"view1",#N/A,FALSE,"ON AIR"}</definedName>
    <definedName name="gh_1" hidden="1">{"view1",#N/A,FALSE,"ON AIR"}</definedName>
    <definedName name="GP_COMPSTUD_Sheet" localSheetId="28">'[1]Cost of Capital Worksheet'!#REF!</definedName>
    <definedName name="GP_COMPSTUD_Sheet" localSheetId="25">'[1]Cost of Capital Worksheet'!#REF!</definedName>
    <definedName name="GP_COMPSTUD_Sheet" localSheetId="24">'[1]Cost of Capital Worksheet'!#REF!</definedName>
    <definedName name="GP_COMPSTUD_Sheet" localSheetId="29">'[1]Cost of Capital Worksheet'!#REF!</definedName>
    <definedName name="GP_COMPSTUD_Sheet" localSheetId="27">'[1]Cost of Capital Worksheet'!#REF!</definedName>
    <definedName name="GP_COMPSTUD_Sheet" localSheetId="26">'[1]Cost of Capital Worksheet'!#REF!</definedName>
    <definedName name="GP_COMPSTUD_Sheet" localSheetId="20">'[2]Cost of Capital Worksheet'!#REF!</definedName>
    <definedName name="GP_COMPSTUD_Sheet" localSheetId="22">'[2]Cost of Capital Worksheet'!#REF!</definedName>
    <definedName name="GP_COMPSTUD_Sheet" localSheetId="21">'[2]Cost of Capital Worksheet'!#REF!</definedName>
    <definedName name="GP_COMPSTUD_Sheet">'[2]Cost of Capital Worksheet'!#REF!</definedName>
    <definedName name="GP_Cost_of_Capital" localSheetId="28">#REF!</definedName>
    <definedName name="GP_Cost_of_Capital" localSheetId="25">#REF!</definedName>
    <definedName name="GP_Cost_of_Capital" localSheetId="24">#REF!</definedName>
    <definedName name="GP_Cost_of_Capital" localSheetId="29">#REF!</definedName>
    <definedName name="GP_Cost_of_Capital" localSheetId="27">#REF!</definedName>
    <definedName name="GP_Cost_of_Capital" localSheetId="26">#REF!</definedName>
    <definedName name="GP_Cost_of_Capital" localSheetId="20">#REF!</definedName>
    <definedName name="GP_Cost_of_Capital" localSheetId="22">#REF!</definedName>
    <definedName name="GP_Cost_of_Capital" localSheetId="21">#REF!</definedName>
    <definedName name="GP_Cost_of_Capital">#REF!</definedName>
    <definedName name="GP_Sheet1" localSheetId="28">#REF!</definedName>
    <definedName name="GP_Sheet1" localSheetId="25">#REF!</definedName>
    <definedName name="GP_Sheet1" localSheetId="24">#REF!</definedName>
    <definedName name="GP_Sheet1" localSheetId="29">#REF!</definedName>
    <definedName name="GP_Sheet1" localSheetId="27">#REF!</definedName>
    <definedName name="GP_Sheet1" localSheetId="26">#REF!</definedName>
    <definedName name="GP_Sheet1" localSheetId="20">#REF!</definedName>
    <definedName name="GP_Sheet1" localSheetId="22">#REF!</definedName>
    <definedName name="GP_Sheet1" localSheetId="21">#REF!</definedName>
    <definedName name="GP_Sheet1">#REF!</definedName>
    <definedName name="group" localSheetId="28">#REF!</definedName>
    <definedName name="group" localSheetId="25">#REF!</definedName>
    <definedName name="group" localSheetId="24">#REF!</definedName>
    <definedName name="group" localSheetId="29">#REF!</definedName>
    <definedName name="group" localSheetId="27">#REF!</definedName>
    <definedName name="group" localSheetId="20">#REF!</definedName>
    <definedName name="group" localSheetId="22">#REF!</definedName>
    <definedName name="group" localSheetId="21">#REF!</definedName>
    <definedName name="group">#REF!</definedName>
    <definedName name="hg" localSheetId="16" hidden="1">{#N/A,#N/A,FALSE,"MARKET"}</definedName>
    <definedName name="hg" hidden="1">{#N/A,#N/A,FALSE,"MARKET"}</definedName>
    <definedName name="hg_1" localSheetId="16" hidden="1">{#N/A,#N/A,FALSE,"MARKET"}</definedName>
    <definedName name="hg_1" hidden="1">{#N/A,#N/A,FALSE,"MARKET"}</definedName>
    <definedName name="high" localSheetId="16" hidden="1">{#N/A,#N/A,TRUE,"TOTAL DSBN";#N/A,#N/A,TRUE,"WEST";#N/A,#N/A,TRUE,"SOUTH";#N/A,#N/A,TRUE,"NORTHEAST"}</definedName>
    <definedName name="high" hidden="1">{#N/A,#N/A,TRUE,"TOTAL DSBN";#N/A,#N/A,TRUE,"WEST";#N/A,#N/A,TRUE,"SOUTH";#N/A,#N/A,TRUE,"NORTHEAST"}</definedName>
    <definedName name="HighSum" localSheetId="16" hidden="1">{#N/A,#N/A,TRUE,"TOTAL DISTRIBUTION";#N/A,#N/A,TRUE,"SOUTH";#N/A,#N/A,TRUE,"NORTHEAST";#N/A,#N/A,TRUE,"WEST"}</definedName>
    <definedName name="HighSum" hidden="1">{#N/A,#N/A,TRUE,"TOTAL DISTRIBUTION";#N/A,#N/A,TRUE,"SOUTH";#N/A,#N/A,TRUE,"NORTHEAST";#N/A,#N/A,TRUE,"WEST"}</definedName>
    <definedName name="HISTORICAL_YEAR_DATE" localSheetId="28">#REF!</definedName>
    <definedName name="HISTORICAL_YEAR_DATE" localSheetId="25">#REF!</definedName>
    <definedName name="HISTORICAL_YEAR_DATE" localSheetId="24">#REF!</definedName>
    <definedName name="HISTORICAL_YEAR_DATE" localSheetId="29">#REF!</definedName>
    <definedName name="HISTORICAL_YEAR_DATE" localSheetId="27">#REF!</definedName>
    <definedName name="HISTORICAL_YEAR_DATE" localSheetId="20">#REF!</definedName>
    <definedName name="HISTORICAL_YEAR_DATE" localSheetId="22">#REF!</definedName>
    <definedName name="HISTORICAL_YEAR_DATE" localSheetId="21">#REF!</definedName>
    <definedName name="HISTORICAL_YEAR_DATE">#REF!</definedName>
    <definedName name="HISTORICAL_YEAR_X" localSheetId="28">#REF!</definedName>
    <definedName name="HISTORICAL_YEAR_X" localSheetId="25">#REF!</definedName>
    <definedName name="HISTORICAL_YEAR_X" localSheetId="24">#REF!</definedName>
    <definedName name="HISTORICAL_YEAR_X" localSheetId="29">#REF!</definedName>
    <definedName name="HISTORICAL_YEAR_X" localSheetId="27">#REF!</definedName>
    <definedName name="HISTORICAL_YEAR_X" localSheetId="26">#REF!</definedName>
    <definedName name="HISTORICAL_YEAR_X" localSheetId="20">#REF!</definedName>
    <definedName name="HISTORICAL_YEAR_X" localSheetId="22">#REF!</definedName>
    <definedName name="HISTORICAL_YEAR_X" localSheetId="21">#REF!</definedName>
    <definedName name="HISTORICAL_YEAR_X">#REF!</definedName>
    <definedName name="howToChange" localSheetId="28">#REF!</definedName>
    <definedName name="howToChange" localSheetId="25">#REF!</definedName>
    <definedName name="howToChange" localSheetId="24">#REF!</definedName>
    <definedName name="howToChange" localSheetId="29">#REF!</definedName>
    <definedName name="howToChange" localSheetId="27">#REF!</definedName>
    <definedName name="howToChange" localSheetId="20">#REF!</definedName>
    <definedName name="howToChange" localSheetId="0">#REF!</definedName>
    <definedName name="howToChange" localSheetId="7">#REF!</definedName>
    <definedName name="howToChange" localSheetId="11">#REF!</definedName>
    <definedName name="howToChange" localSheetId="12">#REF!</definedName>
    <definedName name="howToChange" localSheetId="22">#REF!</definedName>
    <definedName name="howToChange" localSheetId="21">#REF!</definedName>
    <definedName name="howToChange">#REF!</definedName>
    <definedName name="howToCheck" localSheetId="28">#REF!</definedName>
    <definedName name="howToCheck" localSheetId="25">#REF!</definedName>
    <definedName name="howToCheck" localSheetId="24">#REF!</definedName>
    <definedName name="howToCheck" localSheetId="29">#REF!</definedName>
    <definedName name="howToCheck" localSheetId="27">#REF!</definedName>
    <definedName name="howToCheck" localSheetId="20">#REF!</definedName>
    <definedName name="howToCheck" localSheetId="0">#REF!</definedName>
    <definedName name="howToCheck" localSheetId="7">#REF!</definedName>
    <definedName name="howToCheck" localSheetId="11">#REF!</definedName>
    <definedName name="howToCheck" localSheetId="12">#REF!</definedName>
    <definedName name="howToCheck" localSheetId="22">#REF!</definedName>
    <definedName name="howToCheck" localSheetId="21">#REF!</definedName>
    <definedName name="howToCheck">#REF!</definedName>
    <definedName name="impetxinc" localSheetId="28">'[17]All Companies'!#REF!</definedName>
    <definedName name="impetxinc" localSheetId="25">'[17]All Companies'!#REF!</definedName>
    <definedName name="impetxinc" localSheetId="24">'[17]All Companies'!#REF!</definedName>
    <definedName name="impetxinc" localSheetId="29">'[17]All Companies'!#REF!</definedName>
    <definedName name="impetxinc" localSheetId="27">'[17]All Companies'!#REF!</definedName>
    <definedName name="impetxinc" localSheetId="26">'[17]All Companies'!#REF!</definedName>
    <definedName name="impetxinc" localSheetId="20">'[17]All Companies'!#REF!</definedName>
    <definedName name="impetxinc" localSheetId="22">'[17]All Companies'!#REF!</definedName>
    <definedName name="impetxinc" localSheetId="21">'[17]All Companies'!#REF!</definedName>
    <definedName name="impetxinc">'[17]All Companies'!#REF!</definedName>
    <definedName name="InfoPane">'WCEC water reclam'!#REF!</definedName>
    <definedName name="InformationPane">'WCEC water reclam'!#REF!</definedName>
    <definedName name="InfpPane">'WCEC water reclam'!#REF!</definedName>
    <definedName name="JE_S" localSheetId="28">#REF!</definedName>
    <definedName name="JE_S" localSheetId="25">#REF!</definedName>
    <definedName name="JE_S" localSheetId="24">#REF!</definedName>
    <definedName name="JE_S" localSheetId="29">#REF!</definedName>
    <definedName name="JE_S" localSheetId="27">#REF!</definedName>
    <definedName name="JE_S" localSheetId="20">#REF!</definedName>
    <definedName name="JE_S" localSheetId="22">#REF!</definedName>
    <definedName name="JE_S" localSheetId="21">#REF!</definedName>
    <definedName name="JE_S">#REF!</definedName>
    <definedName name="jonetxinc" localSheetId="28">'[19]All Companies'!#REF!</definedName>
    <definedName name="jonetxinc" localSheetId="25">'[19]All Companies'!#REF!</definedName>
    <definedName name="jonetxinc" localSheetId="24">'[19]All Companies'!#REF!</definedName>
    <definedName name="jonetxinc" localSheetId="29">'[19]All Companies'!#REF!</definedName>
    <definedName name="jonetxinc" localSheetId="27">'[19]All Companies'!#REF!</definedName>
    <definedName name="jonetxinc" localSheetId="26">'[19]All Companies'!#REF!</definedName>
    <definedName name="jonetxinc" localSheetId="20">'[19]All Companies'!#REF!</definedName>
    <definedName name="jonetxinc" localSheetId="22">'[19]All Companies'!#REF!</definedName>
    <definedName name="jonetxinc" localSheetId="21">'[19]All Companies'!#REF!</definedName>
    <definedName name="jonetxinc">'[19]All Companies'!#REF!</definedName>
    <definedName name="jpg" hidden="1">{"detail305",#N/A,FALSE,"BI-305"}</definedName>
    <definedName name="Jun2K4K7200" localSheetId="28">#REF!</definedName>
    <definedName name="Jun2K4K7200" localSheetId="25">#REF!</definedName>
    <definedName name="Jun2K4K7200" localSheetId="24">#REF!</definedName>
    <definedName name="Jun2K4K7200" localSheetId="29">#REF!</definedName>
    <definedName name="Jun2K4K7200" localSheetId="27">#REF!</definedName>
    <definedName name="Jun2K4K7200" localSheetId="26">#REF!</definedName>
    <definedName name="Jun2K4K7200" localSheetId="20">#REF!</definedName>
    <definedName name="Jun2K4K7200" localSheetId="22">#REF!</definedName>
    <definedName name="Jun2K4K7200" localSheetId="21">#REF!</definedName>
    <definedName name="Jun2K4K7200">#REF!</definedName>
    <definedName name="JV1_38_90" localSheetId="28">#REF!</definedName>
    <definedName name="JV1_38_90" localSheetId="25">#REF!</definedName>
    <definedName name="JV1_38_90" localSheetId="24">#REF!</definedName>
    <definedName name="JV1_38_90" localSheetId="29">#REF!</definedName>
    <definedName name="JV1_38_90" localSheetId="27">#REF!</definedName>
    <definedName name="JV1_38_90" localSheetId="20">#REF!</definedName>
    <definedName name="JV1_38_90" localSheetId="22">#REF!</definedName>
    <definedName name="JV1_38_90" localSheetId="21">#REF!</definedName>
    <definedName name="JV1_38_90">#REF!</definedName>
    <definedName name="kerntxinc" localSheetId="28">'[19]All Companies'!#REF!</definedName>
    <definedName name="kerntxinc" localSheetId="25">'[19]All Companies'!#REF!</definedName>
    <definedName name="kerntxinc" localSheetId="24">'[19]All Companies'!#REF!</definedName>
    <definedName name="kerntxinc" localSheetId="29">'[19]All Companies'!#REF!</definedName>
    <definedName name="kerntxinc" localSheetId="27">'[19]All Companies'!#REF!</definedName>
    <definedName name="kerntxinc" localSheetId="26">'[19]All Companies'!#REF!</definedName>
    <definedName name="kerntxinc" localSheetId="20">'[19]All Companies'!#REF!</definedName>
    <definedName name="kerntxinc" localSheetId="22">'[19]All Companies'!#REF!</definedName>
    <definedName name="kerntxinc" localSheetId="21">'[19]All Companies'!#REF!</definedName>
    <definedName name="kerntxinc">'[19]All Companies'!#REF!</definedName>
    <definedName name="keys" localSheetId="28">#REF!</definedName>
    <definedName name="keys" localSheetId="25">#REF!</definedName>
    <definedName name="keys" localSheetId="24">#REF!</definedName>
    <definedName name="keys" localSheetId="29">#REF!</definedName>
    <definedName name="keys" localSheetId="27">#REF!</definedName>
    <definedName name="keys" localSheetId="26">#REF!</definedName>
    <definedName name="keys" localSheetId="20">#REF!</definedName>
    <definedName name="keys" localSheetId="22">#REF!</definedName>
    <definedName name="keys" localSheetId="21">#REF!</definedName>
    <definedName name="keys">#REF!</definedName>
    <definedName name="KL" localSheetId="16" hidden="1">{"summary",#N/A,FALSE,"PCR DIRECTORY"}</definedName>
    <definedName name="KL" hidden="1">{"summary",#N/A,FALSE,"PCR DIRECTORY"}</definedName>
    <definedName name="KWH_Data" localSheetId="28">#REF!</definedName>
    <definedName name="KWH_Data" localSheetId="25">#REF!</definedName>
    <definedName name="KWH_Data" localSheetId="24">#REF!</definedName>
    <definedName name="KWH_Data" localSheetId="29">#REF!</definedName>
    <definedName name="KWH_Data" localSheetId="27">#REF!</definedName>
    <definedName name="KWH_Data" localSheetId="26">#REF!</definedName>
    <definedName name="KWH_Data" localSheetId="20">#REF!</definedName>
    <definedName name="KWH_Data" localSheetId="22">#REF!</definedName>
    <definedName name="KWH_Data" localSheetId="21">#REF!</definedName>
    <definedName name="KWH_Data">#REF!</definedName>
    <definedName name="LEDGER_MONTH">'[16]Cap Structure Adj'!$B:$B</definedName>
    <definedName name="LOLD">1</definedName>
    <definedName name="LOLD_Table">7</definedName>
    <definedName name="MACROS" localSheetId="28">#REF!</definedName>
    <definedName name="MACROS" localSheetId="25">#REF!</definedName>
    <definedName name="MACROS" localSheetId="24">#REF!</definedName>
    <definedName name="MACROS" localSheetId="29">#REF!</definedName>
    <definedName name="MACROS" localSheetId="27">#REF!</definedName>
    <definedName name="MACROS" localSheetId="20">#REF!</definedName>
    <definedName name="MACROS" localSheetId="22">#REF!</definedName>
    <definedName name="MACROS" localSheetId="21">#REF!</definedName>
    <definedName name="MACROS">#REF!</definedName>
    <definedName name="MARY" localSheetId="16" hidden="1">{#N/A,#N/A,TRUE,"TOTAL DISTRIBUTION";#N/A,#N/A,TRUE,"SOUTH";#N/A,#N/A,TRUE,"NORTHEAST";#N/A,#N/A,TRUE,"WEST"}</definedName>
    <definedName name="MARY" hidden="1">{#N/A,#N/A,TRUE,"TOTAL DISTRIBUTION";#N/A,#N/A,TRUE,"SOUTH";#N/A,#N/A,TRUE,"NORTHEAST";#N/A,#N/A,TRUE,"WEST"}</definedName>
    <definedName name="midcols" localSheetId="28">'[17]All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 localSheetId="25">'[17]All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 localSheetId="24">'[17]All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 localSheetId="29">'[17]All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 localSheetId="27">'[17]All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 localSheetId="26">'[17]All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 localSheetId="20">'[17]All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 localSheetId="22">'[17]All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 localSheetId="21">'[17]All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dcols">'[17]All Companies'!#REF!,'[17]All Companies'!#REF!,'[17]All Companies'!#REF!,'[17]All Companies'!#REF!,'[17]All Companies'!#REF!,'[17]All Companies'!#REF!,'[17]All Companies'!#REF!,'[17]All Companies'!#REF!,'[17]All Companies'!#REF!,'[17]All Companies'!#REF!,'[17]All Companies'!#REF!,'[17]All Companies'!#REF!,'[17]All Companies'!#REF!,'[17]All Companies'!#REF!,'[17]All Companies'!#REF!,'[17]All Companies'!#REF!</definedName>
    <definedName name="MIKE" hidden="1">{"detail305",#N/A,FALSE,"BI-305"}</definedName>
    <definedName name="mkwh_stats1" localSheetId="28">#REF!</definedName>
    <definedName name="mkwh_stats1" localSheetId="25">#REF!</definedName>
    <definedName name="mkwh_stats1" localSheetId="24">#REF!</definedName>
    <definedName name="mkwh_stats1" localSheetId="29">#REF!</definedName>
    <definedName name="mkwh_stats1" localSheetId="27">#REF!</definedName>
    <definedName name="mkwh_stats1" localSheetId="26">#REF!</definedName>
    <definedName name="mkwh_stats1" localSheetId="20">#REF!</definedName>
    <definedName name="mkwh_stats1" localSheetId="22">#REF!</definedName>
    <definedName name="mkwh_stats1" localSheetId="21">#REF!</definedName>
    <definedName name="mkwh_stats1">#REF!</definedName>
    <definedName name="mkwh_stats2" localSheetId="28">#REF!</definedName>
    <definedName name="mkwh_stats2" localSheetId="25">#REF!</definedName>
    <definedName name="mkwh_stats2" localSheetId="24">#REF!</definedName>
    <definedName name="mkwh_stats2" localSheetId="29">#REF!</definedName>
    <definedName name="mkwh_stats2" localSheetId="27">#REF!</definedName>
    <definedName name="mkwh_stats2" localSheetId="26">#REF!</definedName>
    <definedName name="mkwh_stats2" localSheetId="20">#REF!</definedName>
    <definedName name="mkwh_stats2" localSheetId="22">#REF!</definedName>
    <definedName name="mkwh_stats2" localSheetId="21">#REF!</definedName>
    <definedName name="mkwh_stats2">#REF!</definedName>
    <definedName name="Month" localSheetId="28">#REF!</definedName>
    <definedName name="Month" localSheetId="25">#REF!</definedName>
    <definedName name="Month" localSheetId="24">#REF!</definedName>
    <definedName name="Month" localSheetId="29">#REF!</definedName>
    <definedName name="Month" localSheetId="27">#REF!</definedName>
    <definedName name="Month" localSheetId="26">#REF!</definedName>
    <definedName name="Month" localSheetId="20">#REF!</definedName>
    <definedName name="Month" localSheetId="22">#REF!</definedName>
    <definedName name="Month" localSheetId="21">#REF!</definedName>
    <definedName name="Month">#REF!</definedName>
    <definedName name="Month2" localSheetId="28">#REF!</definedName>
    <definedName name="Month2" localSheetId="25">#REF!</definedName>
    <definedName name="Month2" localSheetId="24">#REF!</definedName>
    <definedName name="Month2" localSheetId="29">#REF!</definedName>
    <definedName name="Month2" localSheetId="27">#REF!</definedName>
    <definedName name="Month2" localSheetId="26">#REF!</definedName>
    <definedName name="Month2" localSheetId="20">#REF!</definedName>
    <definedName name="Month2" localSheetId="22">#REF!</definedName>
    <definedName name="Month2" localSheetId="21">#REF!</definedName>
    <definedName name="Month2">#REF!</definedName>
    <definedName name="monttxinc" localSheetId="28">'[17]All Companies'!#REF!</definedName>
    <definedName name="monttxinc" localSheetId="25">'[17]All Companies'!#REF!</definedName>
    <definedName name="monttxinc" localSheetId="24">'[17]All Companies'!#REF!</definedName>
    <definedName name="monttxinc" localSheetId="29">'[17]All Companies'!#REF!</definedName>
    <definedName name="monttxinc" localSheetId="27">'[17]All Companies'!#REF!</definedName>
    <definedName name="monttxinc" localSheetId="26">'[17]All Companies'!#REF!</definedName>
    <definedName name="monttxinc" localSheetId="20">'[17]All Companies'!#REF!</definedName>
    <definedName name="monttxinc" localSheetId="22">'[17]All Companies'!#REF!</definedName>
    <definedName name="monttxinc" localSheetId="21">'[17]All Companies'!#REF!</definedName>
    <definedName name="monttxinc">'[17]All Companies'!#REF!</definedName>
    <definedName name="NA" localSheetId="16" hidden="1">{#N/A,#N/A,FALSE,"Expenses";#N/A,#N/A,FALSE,"Revenue"}</definedName>
    <definedName name="NA" hidden="1">{#N/A,#N/A,FALSE,"Expenses";#N/A,#N/A,FALSE,"Revenue"}</definedName>
    <definedName name="nada" localSheetId="16" hidden="1">{2;#N/A;"R13C16:R17C16";#N/A;"R13C14:R17C15";FALSE;FALSE;FALSE;95;#N/A;#N/A;"R13C19";#N/A;FALSE;FALSE;FALSE;FALSE;#N/A;"";#N/A;FALSE;"";"";#N/A;#N/A;#N/A}</definedName>
    <definedName name="nada" hidden="1">{2;#N/A;"R13C16:R17C16";#N/A;"R13C14:R17C15";FALSE;FALSE;FALSE;95;#N/A;#N/A;"R13C19";#N/A;FALSE;FALSE;FALSE;FALSE;#N/A;"";#N/A;FALSE;"";"";#N/A;#N/A;#N/A}</definedName>
    <definedName name="nada_1" localSheetId="16" hidden="1">{2;#N/A;"R13C16:R17C16";#N/A;"R13C14:R17C15";FALSE;FALSE;FALSE;95;#N/A;#N/A;"R13C19";#N/A;FALSE;FALSE;FALSE;FALSE;#N/A;"";#N/A;FALSE;"";"";#N/A;#N/A;#N/A}</definedName>
    <definedName name="nada_1" hidden="1">{2;#N/A;"R13C16:R17C16";#N/A;"R13C14:R17C15";FALSE;FALSE;FALSE;95;#N/A;#N/A;"R13C19";#N/A;FALSE;FALSE;FALSE;FALSE;#N/A;"";#N/A;FALSE;"";"";#N/A;#N/A;#N/A}</definedName>
    <definedName name="NavPane">'WCEC water reclam'!$C$4:$D$9</definedName>
    <definedName name="Net_Generation" localSheetId="28">#REF!</definedName>
    <definedName name="Net_Generation" localSheetId="25">#REF!</definedName>
    <definedName name="Net_Generation" localSheetId="24">#REF!</definedName>
    <definedName name="Net_Generation" localSheetId="29">#REF!</definedName>
    <definedName name="Net_Generation" localSheetId="27">#REF!</definedName>
    <definedName name="Net_Generation" localSheetId="26">#REF!</definedName>
    <definedName name="Net_Generation" localSheetId="20">#REF!</definedName>
    <definedName name="Net_Generation" localSheetId="22">#REF!</definedName>
    <definedName name="Net_Generation" localSheetId="21">#REF!</definedName>
    <definedName name="Net_Generation">#REF!</definedName>
    <definedName name="Net_Income" localSheetId="28">#REF!</definedName>
    <definedName name="Net_Income" localSheetId="25">#REF!</definedName>
    <definedName name="Net_Income" localSheetId="24">#REF!</definedName>
    <definedName name="Net_Income" localSheetId="29">#REF!</definedName>
    <definedName name="Net_Income" localSheetId="27">#REF!</definedName>
    <definedName name="Net_Income" localSheetId="26">#REF!</definedName>
    <definedName name="Net_Income" localSheetId="20">#REF!</definedName>
    <definedName name="Net_Income" localSheetId="22">#REF!</definedName>
    <definedName name="Net_Income" localSheetId="21">#REF!</definedName>
    <definedName name="Net_Income">#REF!</definedName>
    <definedName name="NewName" localSheetId="16" hidden="1">{"Assumptions",#N/A,FALSE,"Sheet1";"Main Report",#N/A,FALSE,"Sheet1";"Results",#N/A,FALSE,"Sheet1";"Advances",#N/A,FALSE,"Sheet1"}</definedName>
    <definedName name="NewName" hidden="1">{"Assumptions",#N/A,FALSE,"Sheet1";"Main Report",#N/A,FALSE,"Sheet1";"Results",#N/A,FALSE,"Sheet1";"Advances",#N/A,FALSE,"Sheet1"}</definedName>
    <definedName name="NewName_1" localSheetId="16" hidden="1">{"Assumptions",#N/A,FALSE,"Sheet1";"Main Report",#N/A,FALSE,"Sheet1";"Results",#N/A,FALSE,"Sheet1";"Advances",#N/A,FALSE,"Sheet1"}</definedName>
    <definedName name="NewName_1" hidden="1">{"Assumptions",#N/A,FALSE,"Sheet1";"Main Report",#N/A,FALSE,"Sheet1";"Results",#N/A,FALSE,"Sheet1";"Advances",#N/A,FALSE,"Sheet1"}</definedName>
    <definedName name="none" localSheetId="16" hidden="1">{#N/A,#N/A,TRUE,"TOTAL DISTRIBUTION";#N/A,#N/A,TRUE,"SOUTH";#N/A,#N/A,TRUE,"NORTHEAST";#N/A,#N/A,TRUE,"WEST"}</definedName>
    <definedName name="none" hidden="1">{#N/A,#N/A,TRUE,"TOTAL DISTRIBUTION";#N/A,#N/A,TRUE,"SOUTH";#N/A,#N/A,TRUE,"NORTHEAST";#N/A,#N/A,TRUE,"WEST"}</definedName>
    <definedName name="NonUtil_06Actual_Essbase" localSheetId="28">#REF!</definedName>
    <definedName name="NonUtil_06Actual_Essbase" localSheetId="25">#REF!</definedName>
    <definedName name="NonUtil_06Actual_Essbase" localSheetId="24">#REF!</definedName>
    <definedName name="NonUtil_06Actual_Essbase" localSheetId="29">#REF!</definedName>
    <definedName name="NonUtil_06Actual_Essbase" localSheetId="27">#REF!</definedName>
    <definedName name="NonUtil_06Actual_Essbase" localSheetId="20">#REF!</definedName>
    <definedName name="NonUtil_06Actual_Essbase" localSheetId="22">#REF!</definedName>
    <definedName name="NonUtil_06Actual_Essbase" localSheetId="21">#REF!</definedName>
    <definedName name="NonUtil_06Actual_Essbase">#REF!</definedName>
    <definedName name="NUAMOUNT">'[16]NON UTILITY'!$C:$C</definedName>
    <definedName name="NUITEM_LIST">'[16]NON UTILITY'!$B:$B</definedName>
    <definedName name="NULEDGER_MONTH">'[16]NON UTILITY'!$A:$A</definedName>
    <definedName name="OldDblClickSetting" localSheetId="28">#REF!</definedName>
    <definedName name="OldDblClickSetting" localSheetId="25">#REF!</definedName>
    <definedName name="OldDblClickSetting" localSheetId="24">#REF!</definedName>
    <definedName name="OldDblClickSetting" localSheetId="29">#REF!</definedName>
    <definedName name="OldDblClickSetting" localSheetId="27">#REF!</definedName>
    <definedName name="OldDblClickSetting" localSheetId="26">#REF!</definedName>
    <definedName name="OldDblClickSetting" localSheetId="20">#REF!</definedName>
    <definedName name="OldDblClickSetting" localSheetId="22">#REF!</definedName>
    <definedName name="OldDblClickSetting" localSheetId="21">#REF!</definedName>
    <definedName name="OldDblClickSetting">#REF!</definedName>
    <definedName name="OldOptions" localSheetId="28">#REF!</definedName>
    <definedName name="OldOptions" localSheetId="25">#REF!</definedName>
    <definedName name="OldOptions" localSheetId="24">#REF!</definedName>
    <definedName name="OldOptions" localSheetId="29">#REF!</definedName>
    <definedName name="OldOptions" localSheetId="27">#REF!</definedName>
    <definedName name="OldOptions" localSheetId="26">#REF!</definedName>
    <definedName name="OldOptions" localSheetId="20">#REF!</definedName>
    <definedName name="OldOptions" localSheetId="22">#REF!</definedName>
    <definedName name="OldOptions" localSheetId="21">#REF!</definedName>
    <definedName name="OldOptions">#REF!</definedName>
    <definedName name="OldRMouseSetting" localSheetId="28">#REF!</definedName>
    <definedName name="OldRMouseSetting" localSheetId="25">#REF!</definedName>
    <definedName name="OldRMouseSetting" localSheetId="24">#REF!</definedName>
    <definedName name="OldRMouseSetting" localSheetId="29">#REF!</definedName>
    <definedName name="OldRMouseSetting" localSheetId="27">#REF!</definedName>
    <definedName name="OldRMouseSetting" localSheetId="26">#REF!</definedName>
    <definedName name="OldRMouseSetting" localSheetId="20">#REF!</definedName>
    <definedName name="OldRMouseSetting" localSheetId="22">#REF!</definedName>
    <definedName name="OldRMouseSetting" localSheetId="21">#REF!</definedName>
    <definedName name="OldRMouseSetting">#REF!</definedName>
    <definedName name="OM_06Actual_Essbase" localSheetId="28">#REF!</definedName>
    <definedName name="OM_06Actual_Essbase" localSheetId="25">#REF!</definedName>
    <definedName name="OM_06Actual_Essbase" localSheetId="24">#REF!</definedName>
    <definedName name="OM_06Actual_Essbase" localSheetId="29">#REF!</definedName>
    <definedName name="OM_06Actual_Essbase" localSheetId="27">#REF!</definedName>
    <definedName name="OM_06Actual_Essbase" localSheetId="20">#REF!</definedName>
    <definedName name="OM_06Actual_Essbase" localSheetId="22">#REF!</definedName>
    <definedName name="OM_06Actual_Essbase" localSheetId="21">#REF!</definedName>
    <definedName name="OM_06Actual_Essbase">#REF!</definedName>
    <definedName name="ormetxinc" localSheetId="28">'[17]All Companies'!#REF!</definedName>
    <definedName name="ormetxinc" localSheetId="25">'[17]All Companies'!#REF!</definedName>
    <definedName name="ormetxinc" localSheetId="24">'[17]All Companies'!#REF!</definedName>
    <definedName name="ormetxinc" localSheetId="29">'[17]All Companies'!#REF!</definedName>
    <definedName name="ormetxinc" localSheetId="27">'[17]All Companies'!#REF!</definedName>
    <definedName name="ormetxinc" localSheetId="26">'[17]All Companies'!#REF!</definedName>
    <definedName name="ormetxinc" localSheetId="20">'[17]All Companies'!#REF!</definedName>
    <definedName name="ormetxinc" localSheetId="22">'[17]All Companies'!#REF!</definedName>
    <definedName name="ormetxinc" localSheetId="21">'[17]All Companies'!#REF!</definedName>
    <definedName name="ormetxinc">'[17]All Companies'!#REF!</definedName>
    <definedName name="Otl_Dims" localSheetId="28">#REF!</definedName>
    <definedName name="Otl_Dims" localSheetId="25">#REF!</definedName>
    <definedName name="Otl_Dims" localSheetId="24">#REF!</definedName>
    <definedName name="Otl_Dims" localSheetId="29">#REF!</definedName>
    <definedName name="Otl_Dims" localSheetId="27">#REF!</definedName>
    <definedName name="Otl_Dims" localSheetId="26">#REF!</definedName>
    <definedName name="Otl_Dims" localSheetId="20">#REF!</definedName>
    <definedName name="Otl_Dims" localSheetId="22">#REF!</definedName>
    <definedName name="Otl_Dims" localSheetId="21">#REF!</definedName>
    <definedName name="Otl_Dims">#REF!</definedName>
    <definedName name="P1_" localSheetId="28">'[25]Overhauls, pg 2'!#REF!</definedName>
    <definedName name="P1_" localSheetId="25">'[25]Overhauls, pg 2'!#REF!</definedName>
    <definedName name="P1_" localSheetId="24">'[25]Overhauls, pg 2'!#REF!</definedName>
    <definedName name="P1_" localSheetId="29">'[25]Overhauls, pg 2'!#REF!</definedName>
    <definedName name="P1_" localSheetId="27">'[25]Overhauls, pg 2'!#REF!</definedName>
    <definedName name="P1_" localSheetId="26">'[25]Overhauls, pg 2'!#REF!</definedName>
    <definedName name="P1_" localSheetId="20">'[25]Overhauls, pg 2'!#REF!</definedName>
    <definedName name="P1_" localSheetId="22">'[25]Overhauls, pg 2'!#REF!</definedName>
    <definedName name="P1_" localSheetId="21">'[25]Overhauls, pg 2'!#REF!</definedName>
    <definedName name="P1_">'[25]Overhauls, pg 2'!#REF!</definedName>
    <definedName name="PAGE_1_END" localSheetId="28">#REF!</definedName>
    <definedName name="PAGE_1_END" localSheetId="25">#REF!</definedName>
    <definedName name="PAGE_1_END" localSheetId="24">#REF!</definedName>
    <definedName name="PAGE_1_END" localSheetId="29">#REF!</definedName>
    <definedName name="PAGE_1_END" localSheetId="27">#REF!</definedName>
    <definedName name="PAGE_1_END" localSheetId="26">#REF!</definedName>
    <definedName name="PAGE_1_END" localSheetId="20">#REF!</definedName>
    <definedName name="PAGE_1_END" localSheetId="22">#REF!</definedName>
    <definedName name="PAGE_1_END" localSheetId="21">#REF!</definedName>
    <definedName name="PAGE_1_END">#REF!</definedName>
    <definedName name="PAGE_1_START" localSheetId="28">#REF!</definedName>
    <definedName name="PAGE_1_START" localSheetId="25">#REF!</definedName>
    <definedName name="PAGE_1_START" localSheetId="24">#REF!</definedName>
    <definedName name="PAGE_1_START" localSheetId="29">#REF!</definedName>
    <definedName name="PAGE_1_START" localSheetId="27">#REF!</definedName>
    <definedName name="PAGE_1_START" localSheetId="20">#REF!</definedName>
    <definedName name="PAGE_1_START" localSheetId="22">#REF!</definedName>
    <definedName name="PAGE_1_START" localSheetId="21">#REF!</definedName>
    <definedName name="PAGE_1_START">#REF!</definedName>
    <definedName name="PAGE_10_END" localSheetId="28">#REF!</definedName>
    <definedName name="PAGE_10_END" localSheetId="25">#REF!</definedName>
    <definedName name="PAGE_10_END" localSheetId="24">#REF!</definedName>
    <definedName name="PAGE_10_END" localSheetId="29">#REF!</definedName>
    <definedName name="PAGE_10_END" localSheetId="27">#REF!</definedName>
    <definedName name="PAGE_10_END" localSheetId="20">#REF!</definedName>
    <definedName name="PAGE_10_END" localSheetId="22">#REF!</definedName>
    <definedName name="PAGE_10_END" localSheetId="21">#REF!</definedName>
    <definedName name="PAGE_10_END">#REF!</definedName>
    <definedName name="PAGE_10_START" localSheetId="28">#REF!</definedName>
    <definedName name="PAGE_10_START" localSheetId="25">#REF!</definedName>
    <definedName name="PAGE_10_START" localSheetId="24">#REF!</definedName>
    <definedName name="PAGE_10_START" localSheetId="29">#REF!</definedName>
    <definedName name="PAGE_10_START" localSheetId="27">#REF!</definedName>
    <definedName name="PAGE_10_START" localSheetId="20">#REF!</definedName>
    <definedName name="PAGE_10_START" localSheetId="22">#REF!</definedName>
    <definedName name="PAGE_10_START" localSheetId="21">#REF!</definedName>
    <definedName name="PAGE_10_START">#REF!</definedName>
    <definedName name="PAGE_11_END" localSheetId="28">#REF!</definedName>
    <definedName name="PAGE_11_END" localSheetId="25">#REF!</definedName>
    <definedName name="PAGE_11_END" localSheetId="24">#REF!</definedName>
    <definedName name="PAGE_11_END" localSheetId="29">#REF!</definedName>
    <definedName name="PAGE_11_END" localSheetId="27">#REF!</definedName>
    <definedName name="PAGE_11_END" localSheetId="20">#REF!</definedName>
    <definedName name="PAGE_11_END" localSheetId="22">#REF!</definedName>
    <definedName name="PAGE_11_END" localSheetId="21">#REF!</definedName>
    <definedName name="PAGE_11_END">#REF!</definedName>
    <definedName name="PAGE_11_START" localSheetId="28">#REF!</definedName>
    <definedName name="PAGE_11_START" localSheetId="25">#REF!</definedName>
    <definedName name="PAGE_11_START" localSheetId="24">#REF!</definedName>
    <definedName name="PAGE_11_START" localSheetId="29">#REF!</definedName>
    <definedName name="PAGE_11_START" localSheetId="27">#REF!</definedName>
    <definedName name="PAGE_11_START" localSheetId="20">#REF!</definedName>
    <definedName name="PAGE_11_START" localSheetId="22">#REF!</definedName>
    <definedName name="PAGE_11_START" localSheetId="21">#REF!</definedName>
    <definedName name="PAGE_11_START">#REF!</definedName>
    <definedName name="PAGE_12_END" localSheetId="28">#REF!</definedName>
    <definedName name="PAGE_12_END" localSheetId="25">#REF!</definedName>
    <definedName name="PAGE_12_END" localSheetId="24">#REF!</definedName>
    <definedName name="PAGE_12_END" localSheetId="29">#REF!</definedName>
    <definedName name="PAGE_12_END" localSheetId="27">#REF!</definedName>
    <definedName name="PAGE_12_END" localSheetId="20">#REF!</definedName>
    <definedName name="PAGE_12_END" localSheetId="22">#REF!</definedName>
    <definedName name="PAGE_12_END" localSheetId="21">#REF!</definedName>
    <definedName name="PAGE_12_END">#REF!</definedName>
    <definedName name="PAGE_12_START" localSheetId="28">#REF!</definedName>
    <definedName name="PAGE_12_START" localSheetId="25">#REF!</definedName>
    <definedName name="PAGE_12_START" localSheetId="24">#REF!</definedName>
    <definedName name="PAGE_12_START" localSheetId="29">#REF!</definedName>
    <definedName name="PAGE_12_START" localSheetId="27">#REF!</definedName>
    <definedName name="PAGE_12_START" localSheetId="20">#REF!</definedName>
    <definedName name="PAGE_12_START" localSheetId="22">#REF!</definedName>
    <definedName name="PAGE_12_START" localSheetId="21">#REF!</definedName>
    <definedName name="PAGE_12_START">#REF!</definedName>
    <definedName name="PAGE_13_END" localSheetId="28">#REF!</definedName>
    <definedName name="PAGE_13_END" localSheetId="25">#REF!</definedName>
    <definedName name="PAGE_13_END" localSheetId="24">#REF!</definedName>
    <definedName name="PAGE_13_END" localSheetId="29">#REF!</definedName>
    <definedName name="PAGE_13_END" localSheetId="27">#REF!</definedName>
    <definedName name="PAGE_13_END" localSheetId="20">#REF!</definedName>
    <definedName name="PAGE_13_END" localSheetId="22">#REF!</definedName>
    <definedName name="PAGE_13_END" localSheetId="21">#REF!</definedName>
    <definedName name="PAGE_13_END">#REF!</definedName>
    <definedName name="PAGE_13_START" localSheetId="28">#REF!</definedName>
    <definedName name="PAGE_13_START" localSheetId="25">#REF!</definedName>
    <definedName name="PAGE_13_START" localSheetId="24">#REF!</definedName>
    <definedName name="PAGE_13_START" localSheetId="29">#REF!</definedName>
    <definedName name="PAGE_13_START" localSheetId="27">#REF!</definedName>
    <definedName name="PAGE_13_START" localSheetId="20">#REF!</definedName>
    <definedName name="PAGE_13_START" localSheetId="22">#REF!</definedName>
    <definedName name="PAGE_13_START" localSheetId="21">#REF!</definedName>
    <definedName name="PAGE_13_START">#REF!</definedName>
    <definedName name="PAGE_14_END" localSheetId="28">#REF!</definedName>
    <definedName name="PAGE_14_END" localSheetId="25">#REF!</definedName>
    <definedName name="PAGE_14_END" localSheetId="24">#REF!</definedName>
    <definedName name="PAGE_14_END" localSheetId="29">#REF!</definedName>
    <definedName name="PAGE_14_END" localSheetId="27">#REF!</definedName>
    <definedName name="PAGE_14_END" localSheetId="20">#REF!</definedName>
    <definedName name="PAGE_14_END" localSheetId="22">#REF!</definedName>
    <definedName name="PAGE_14_END" localSheetId="21">#REF!</definedName>
    <definedName name="PAGE_14_END">#REF!</definedName>
    <definedName name="PAGE_14_START" localSheetId="28">#REF!</definedName>
    <definedName name="PAGE_14_START" localSheetId="25">#REF!</definedName>
    <definedName name="PAGE_14_START" localSheetId="24">#REF!</definedName>
    <definedName name="PAGE_14_START" localSheetId="29">#REF!</definedName>
    <definedName name="PAGE_14_START" localSheetId="27">#REF!</definedName>
    <definedName name="PAGE_14_START" localSheetId="20">#REF!</definedName>
    <definedName name="PAGE_14_START" localSheetId="22">#REF!</definedName>
    <definedName name="PAGE_14_START" localSheetId="21">#REF!</definedName>
    <definedName name="PAGE_14_START">#REF!</definedName>
    <definedName name="PAGE_15_END" localSheetId="28">'[24]C-4 2013'!#REF!</definedName>
    <definedName name="PAGE_15_END" localSheetId="25">'[24]C-4 2013'!#REF!</definedName>
    <definedName name="PAGE_15_END" localSheetId="24">'[24]C-4 2013'!#REF!</definedName>
    <definedName name="PAGE_15_END" localSheetId="29">'[24]C-4 2013'!#REF!</definedName>
    <definedName name="PAGE_15_END" localSheetId="27">'[24]C-4 2013'!#REF!</definedName>
    <definedName name="PAGE_15_END" localSheetId="26">'[24]C-4 2013'!#REF!</definedName>
    <definedName name="PAGE_15_END" localSheetId="20">#REF!</definedName>
    <definedName name="PAGE_15_END" localSheetId="22">#REF!</definedName>
    <definedName name="PAGE_15_END" localSheetId="21">#REF!</definedName>
    <definedName name="PAGE_15_END">#REF!</definedName>
    <definedName name="PAGE_15_START" localSheetId="28">'[24]C-4 2013'!#REF!</definedName>
    <definedName name="PAGE_15_START" localSheetId="25">'[24]C-4 2013'!#REF!</definedName>
    <definedName name="PAGE_15_START" localSheetId="24">'[24]C-4 2013'!#REF!</definedName>
    <definedName name="PAGE_15_START" localSheetId="29">'[24]C-4 2013'!#REF!</definedName>
    <definedName name="PAGE_15_START" localSheetId="27">'[24]C-4 2013'!#REF!</definedName>
    <definedName name="PAGE_15_START" localSheetId="26">'[24]C-4 2013'!#REF!</definedName>
    <definedName name="PAGE_15_START" localSheetId="20">#REF!</definedName>
    <definedName name="PAGE_15_START" localSheetId="22">#REF!</definedName>
    <definedName name="PAGE_15_START" localSheetId="21">#REF!</definedName>
    <definedName name="PAGE_15_START">#REF!</definedName>
    <definedName name="PAGE_2_END" localSheetId="28">#REF!</definedName>
    <definedName name="PAGE_2_END" localSheetId="25">#REF!</definedName>
    <definedName name="PAGE_2_END" localSheetId="24">#REF!</definedName>
    <definedName name="PAGE_2_END" localSheetId="29">#REF!</definedName>
    <definedName name="PAGE_2_END" localSheetId="27">#REF!</definedName>
    <definedName name="PAGE_2_END" localSheetId="26">#REF!</definedName>
    <definedName name="PAGE_2_END" localSheetId="20">#REF!</definedName>
    <definedName name="PAGE_2_END" localSheetId="22">#REF!</definedName>
    <definedName name="PAGE_2_END" localSheetId="21">#REF!</definedName>
    <definedName name="PAGE_2_END">#REF!</definedName>
    <definedName name="PAGE_2_START" localSheetId="28">#REF!</definedName>
    <definedName name="PAGE_2_START" localSheetId="25">#REF!</definedName>
    <definedName name="PAGE_2_START" localSheetId="24">#REF!</definedName>
    <definedName name="PAGE_2_START" localSheetId="29">#REF!</definedName>
    <definedName name="PAGE_2_START" localSheetId="27">#REF!</definedName>
    <definedName name="PAGE_2_START" localSheetId="26">#REF!</definedName>
    <definedName name="PAGE_2_START" localSheetId="20">#REF!</definedName>
    <definedName name="PAGE_2_START" localSheetId="22">#REF!</definedName>
    <definedName name="PAGE_2_START" localSheetId="21">#REF!</definedName>
    <definedName name="PAGE_2_START">#REF!</definedName>
    <definedName name="PAGE_3_END" localSheetId="28">#REF!</definedName>
    <definedName name="PAGE_3_END" localSheetId="25">#REF!</definedName>
    <definedName name="PAGE_3_END" localSheetId="24">#REF!</definedName>
    <definedName name="PAGE_3_END" localSheetId="29">#REF!</definedName>
    <definedName name="PAGE_3_END" localSheetId="27">#REF!</definedName>
    <definedName name="PAGE_3_END" localSheetId="26">#REF!</definedName>
    <definedName name="PAGE_3_END" localSheetId="20">#REF!</definedName>
    <definedName name="PAGE_3_END" localSheetId="22">#REF!</definedName>
    <definedName name="PAGE_3_END" localSheetId="21">#REF!</definedName>
    <definedName name="PAGE_3_END">#REF!</definedName>
    <definedName name="PAGE_3_START" localSheetId="28">#REF!</definedName>
    <definedName name="PAGE_3_START" localSheetId="25">#REF!</definedName>
    <definedName name="PAGE_3_START" localSheetId="24">#REF!</definedName>
    <definedName name="PAGE_3_START" localSheetId="29">#REF!</definedName>
    <definedName name="PAGE_3_START" localSheetId="27">#REF!</definedName>
    <definedName name="PAGE_3_START" localSheetId="26">#REF!</definedName>
    <definedName name="PAGE_3_START" localSheetId="20">#REF!</definedName>
    <definedName name="PAGE_3_START" localSheetId="22">#REF!</definedName>
    <definedName name="PAGE_3_START" localSheetId="21">#REF!</definedName>
    <definedName name="PAGE_3_START">#REF!</definedName>
    <definedName name="PAGE_4_END" localSheetId="28">#REF!</definedName>
    <definedName name="PAGE_4_END" localSheetId="25">#REF!</definedName>
    <definedName name="PAGE_4_END" localSheetId="24">#REF!</definedName>
    <definedName name="PAGE_4_END" localSheetId="29">#REF!</definedName>
    <definedName name="PAGE_4_END" localSheetId="27">#REF!</definedName>
    <definedName name="PAGE_4_END" localSheetId="26">#REF!</definedName>
    <definedName name="PAGE_4_END" localSheetId="20">#REF!</definedName>
    <definedName name="PAGE_4_END" localSheetId="22">#REF!</definedName>
    <definedName name="PAGE_4_END" localSheetId="21">#REF!</definedName>
    <definedName name="PAGE_4_END">#REF!</definedName>
    <definedName name="PAGE_4_START" localSheetId="28">#REF!</definedName>
    <definedName name="PAGE_4_START" localSheetId="25">#REF!</definedName>
    <definedName name="PAGE_4_START" localSheetId="24">#REF!</definedName>
    <definedName name="PAGE_4_START" localSheetId="29">#REF!</definedName>
    <definedName name="PAGE_4_START" localSheetId="27">#REF!</definedName>
    <definedName name="PAGE_4_START" localSheetId="26">#REF!</definedName>
    <definedName name="PAGE_4_START" localSheetId="20">#REF!</definedName>
    <definedName name="PAGE_4_START" localSheetId="22">#REF!</definedName>
    <definedName name="PAGE_4_START" localSheetId="21">#REF!</definedName>
    <definedName name="PAGE_4_START">#REF!</definedName>
    <definedName name="PAGE_5_END" localSheetId="28">#REF!</definedName>
    <definedName name="PAGE_5_END" localSheetId="25">#REF!</definedName>
    <definedName name="PAGE_5_END" localSheetId="24">#REF!</definedName>
    <definedName name="PAGE_5_END" localSheetId="29">#REF!</definedName>
    <definedName name="PAGE_5_END" localSheetId="27">#REF!</definedName>
    <definedName name="PAGE_5_END" localSheetId="26">#REF!</definedName>
    <definedName name="PAGE_5_END" localSheetId="20">#REF!</definedName>
    <definedName name="PAGE_5_END" localSheetId="22">#REF!</definedName>
    <definedName name="PAGE_5_END" localSheetId="21">#REF!</definedName>
    <definedName name="PAGE_5_END">#REF!</definedName>
    <definedName name="PAGE_5_START" localSheetId="28">#REF!</definedName>
    <definedName name="PAGE_5_START" localSheetId="25">#REF!</definedName>
    <definedName name="PAGE_5_START" localSheetId="24">#REF!</definedName>
    <definedName name="PAGE_5_START" localSheetId="29">#REF!</definedName>
    <definedName name="PAGE_5_START" localSheetId="27">#REF!</definedName>
    <definedName name="PAGE_5_START" localSheetId="26">#REF!</definedName>
    <definedName name="PAGE_5_START" localSheetId="20">#REF!</definedName>
    <definedName name="PAGE_5_START" localSheetId="22">#REF!</definedName>
    <definedName name="PAGE_5_START" localSheetId="21">#REF!</definedName>
    <definedName name="PAGE_5_START">#REF!</definedName>
    <definedName name="PAGE_6_END" localSheetId="28">#REF!</definedName>
    <definedName name="PAGE_6_END" localSheetId="25">#REF!</definedName>
    <definedName name="PAGE_6_END" localSheetId="24">#REF!</definedName>
    <definedName name="PAGE_6_END" localSheetId="29">#REF!</definedName>
    <definedName name="PAGE_6_END" localSheetId="27">#REF!</definedName>
    <definedName name="PAGE_6_END" localSheetId="20">#REF!</definedName>
    <definedName name="PAGE_6_END" localSheetId="22">#REF!</definedName>
    <definedName name="PAGE_6_END" localSheetId="21">#REF!</definedName>
    <definedName name="PAGE_6_END">#REF!</definedName>
    <definedName name="PAGE_6_START" localSheetId="28">#REF!</definedName>
    <definedName name="PAGE_6_START" localSheetId="25">#REF!</definedName>
    <definedName name="PAGE_6_START" localSheetId="24">#REF!</definedName>
    <definedName name="PAGE_6_START" localSheetId="29">#REF!</definedName>
    <definedName name="PAGE_6_START" localSheetId="27">#REF!</definedName>
    <definedName name="PAGE_6_START" localSheetId="20">#REF!</definedName>
    <definedName name="PAGE_6_START" localSheetId="22">#REF!</definedName>
    <definedName name="PAGE_6_START" localSheetId="21">#REF!</definedName>
    <definedName name="PAGE_6_START">#REF!</definedName>
    <definedName name="PAGE_7_END" localSheetId="28">#REF!</definedName>
    <definedName name="PAGE_7_END" localSheetId="25">#REF!</definedName>
    <definedName name="PAGE_7_END" localSheetId="24">#REF!</definedName>
    <definedName name="PAGE_7_END" localSheetId="29">#REF!</definedName>
    <definedName name="PAGE_7_END" localSheetId="27">#REF!</definedName>
    <definedName name="PAGE_7_END" localSheetId="20">#REF!</definedName>
    <definedName name="PAGE_7_END" localSheetId="22">#REF!</definedName>
    <definedName name="PAGE_7_END" localSheetId="21">#REF!</definedName>
    <definedName name="PAGE_7_END">#REF!</definedName>
    <definedName name="PAGE_7_START" localSheetId="28">#REF!</definedName>
    <definedName name="PAGE_7_START" localSheetId="25">#REF!</definedName>
    <definedName name="PAGE_7_START" localSheetId="24">#REF!</definedName>
    <definedName name="PAGE_7_START" localSheetId="29">#REF!</definedName>
    <definedName name="PAGE_7_START" localSheetId="27">#REF!</definedName>
    <definedName name="PAGE_7_START" localSheetId="20">#REF!</definedName>
    <definedName name="PAGE_7_START" localSheetId="22">#REF!</definedName>
    <definedName name="PAGE_7_START" localSheetId="21">#REF!</definedName>
    <definedName name="PAGE_7_START">#REF!</definedName>
    <definedName name="PAGE_8_END" localSheetId="28">#REF!</definedName>
    <definedName name="PAGE_8_END" localSheetId="25">#REF!</definedName>
    <definedName name="PAGE_8_END" localSheetId="24">#REF!</definedName>
    <definedName name="PAGE_8_END" localSheetId="29">#REF!</definedName>
    <definedName name="PAGE_8_END" localSheetId="27">#REF!</definedName>
    <definedName name="PAGE_8_END" localSheetId="20">#REF!</definedName>
    <definedName name="PAGE_8_END" localSheetId="22">#REF!</definedName>
    <definedName name="PAGE_8_END" localSheetId="21">#REF!</definedName>
    <definedName name="PAGE_8_END">#REF!</definedName>
    <definedName name="PAGE_8_START" localSheetId="28">#REF!</definedName>
    <definedName name="PAGE_8_START" localSheetId="25">#REF!</definedName>
    <definedName name="PAGE_8_START" localSheetId="24">#REF!</definedName>
    <definedName name="PAGE_8_START" localSheetId="29">#REF!</definedName>
    <definedName name="PAGE_8_START" localSheetId="27">#REF!</definedName>
    <definedName name="PAGE_8_START" localSheetId="20">#REF!</definedName>
    <definedName name="PAGE_8_START" localSheetId="22">#REF!</definedName>
    <definedName name="PAGE_8_START" localSheetId="21">#REF!</definedName>
    <definedName name="PAGE_8_START">#REF!</definedName>
    <definedName name="PAGE_9_END" localSheetId="28">#REF!</definedName>
    <definedName name="PAGE_9_END" localSheetId="25">#REF!</definedName>
    <definedName name="PAGE_9_END" localSheetId="24">#REF!</definedName>
    <definedName name="PAGE_9_END" localSheetId="29">#REF!</definedName>
    <definedName name="PAGE_9_END" localSheetId="27">#REF!</definedName>
    <definedName name="PAGE_9_END" localSheetId="20">#REF!</definedName>
    <definedName name="PAGE_9_END" localSheetId="22">#REF!</definedName>
    <definedName name="PAGE_9_END" localSheetId="21">#REF!</definedName>
    <definedName name="PAGE_9_END">#REF!</definedName>
    <definedName name="PAGE_9_START" localSheetId="28">#REF!</definedName>
    <definedName name="PAGE_9_START" localSheetId="25">#REF!</definedName>
    <definedName name="PAGE_9_START" localSheetId="24">#REF!</definedName>
    <definedName name="PAGE_9_START" localSheetId="29">#REF!</definedName>
    <definedName name="PAGE_9_START" localSheetId="27">#REF!</definedName>
    <definedName name="PAGE_9_START" localSheetId="20">#REF!</definedName>
    <definedName name="PAGE_9_START" localSheetId="22">#REF!</definedName>
    <definedName name="PAGE_9_START" localSheetId="21">#REF!</definedName>
    <definedName name="PAGE_9_START">#REF!</definedName>
    <definedName name="page1a" localSheetId="28">'[26]1997 PSA'!#REF!</definedName>
    <definedName name="page1a" localSheetId="25">'[26]1997 PSA'!#REF!</definedName>
    <definedName name="page1a" localSheetId="24">'[26]1997 PSA'!#REF!</definedName>
    <definedName name="page1a" localSheetId="29">'[26]1997 PSA'!#REF!</definedName>
    <definedName name="page1a" localSheetId="27">'[26]1997 PSA'!#REF!</definedName>
    <definedName name="page1a" localSheetId="20">'[26]1997 PSA'!#REF!</definedName>
    <definedName name="page1a" localSheetId="22">'[26]1997 PSA'!#REF!</definedName>
    <definedName name="page1a" localSheetId="21">'[26]1997 PSA'!#REF!</definedName>
    <definedName name="page1a">'[26]1997 PSA'!#REF!</definedName>
    <definedName name="PAGE2">#N/A</definedName>
    <definedName name="PAGE2VIEWS" localSheetId="28">#REF!</definedName>
    <definedName name="PAGE2VIEWS" localSheetId="25">#REF!</definedName>
    <definedName name="PAGE2VIEWS" localSheetId="24">#REF!</definedName>
    <definedName name="PAGE2VIEWS" localSheetId="29">#REF!</definedName>
    <definedName name="PAGE2VIEWS" localSheetId="27">#REF!</definedName>
    <definedName name="PAGE2VIEWS" localSheetId="26">#REF!</definedName>
    <definedName name="PAGE2VIEWS" localSheetId="20">#REF!</definedName>
    <definedName name="PAGE2VIEWS" localSheetId="22">#REF!</definedName>
    <definedName name="PAGE2VIEWS" localSheetId="21">#REF!</definedName>
    <definedName name="PAGE2VIEWS">#REF!</definedName>
    <definedName name="PageDim1" localSheetId="28">#REF!</definedName>
    <definedName name="PageDim1" localSheetId="25">#REF!</definedName>
    <definedName name="PageDim1" localSheetId="24">#REF!</definedName>
    <definedName name="PageDim1" localSheetId="29">#REF!</definedName>
    <definedName name="PageDim1" localSheetId="27">#REF!</definedName>
    <definedName name="PageDim1" localSheetId="26">#REF!</definedName>
    <definedName name="PageDim1" localSheetId="20">#REF!</definedName>
    <definedName name="PageDim1" localSheetId="22">#REF!</definedName>
    <definedName name="PageDim1" localSheetId="21">#REF!</definedName>
    <definedName name="PageDim1">#REF!</definedName>
    <definedName name="parea" localSheetId="28">'[17]All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 localSheetId="25">'[17]All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 localSheetId="24">'[17]All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 localSheetId="29">'[17]All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 localSheetId="27">'[17]All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 localSheetId="26">'[17]All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 localSheetId="20">'[17]All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 localSheetId="22">'[17]All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 localSheetId="21">'[17]All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8">'[17]All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5">'[17]All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4">'[17]All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9">'[17]All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7">'[17]All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6">'[17]All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0">'[17]All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2">'[17]All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 localSheetId="21">'[17]All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reaold">'[17]All Companies'!$D$6:$L$49,'[17]All Companies'!$M$6:$M$49,'[17]All Companies'!$N$6:$O$49,'[17]All Companies'!$Q$6:$R$49,'[17]All Companies'!$S$6:$T$49,'[17]All Companies'!$U$6:$W$49,'[17]All Companies'!$X$6:$Y$49,'[17]All Companies'!$D$54:$L$118,'[17]All Companies'!$M$54:$M$118,'[17]All Companies'!$N$54:$O$118,'[17]All Companies'!$Q$54:$R$118,'[17]All Companies'!$S$54:$T$118,'[17]All Companies'!$U$54:$W$118,'[17]All Companies'!$X$54:$Y$118,'[17]All Companies'!#REF!</definedName>
    <definedName name="Password" localSheetId="28">#REF!</definedName>
    <definedName name="Password" localSheetId="25">#REF!</definedName>
    <definedName name="Password" localSheetId="24">#REF!</definedName>
    <definedName name="Password" localSheetId="29">#REF!</definedName>
    <definedName name="Password" localSheetId="27">#REF!</definedName>
    <definedName name="Password" localSheetId="26">#REF!</definedName>
    <definedName name="Password" localSheetId="20">#REF!</definedName>
    <definedName name="Password" localSheetId="22">#REF!</definedName>
    <definedName name="Password" localSheetId="21">#REF!</definedName>
    <definedName name="Password">#REF!</definedName>
    <definedName name="PGD" hidden="1">{"detail305",#N/A,FALSE,"BI-305"}</definedName>
    <definedName name="pig_dig5" localSheetId="16" hidden="1">{#N/A,#N/A,FALSE,"T COST";#N/A,#N/A,FALSE,"COST_FH"}</definedName>
    <definedName name="pig_dig5" hidden="1">{#N/A,#N/A,FALSE,"T COST";#N/A,#N/A,FALSE,"COST_FH"}</definedName>
    <definedName name="pig_dog" localSheetId="16"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16" hidden="1">{"EXCELHLP.HLP!1802";5;10;5;10;13;13;13;8;5;5;10;14;13;13;13;13;5;10;14;13;5;10;1;2;24}</definedName>
    <definedName name="pig_dog\" hidden="1">{"EXCELHLP.HLP!1802";5;10;5;10;13;13;13;8;5;5;10;14;13;13;13;13;5;10;14;13;5;10;1;2;24}</definedName>
    <definedName name="pig_dog2" localSheetId="1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16"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16" hidden="1">{#N/A,#N/A,FALSE,"SUMMARY";#N/A,#N/A,FALSE,"INPUTDATA";#N/A,#N/A,FALSE,"Condenser Performance"}</definedName>
    <definedName name="pig_dog4" hidden="1">{#N/A,#N/A,FALSE,"SUMMARY";#N/A,#N/A,FALSE,"INPUTDATA";#N/A,#N/A,FALSE,"Condenser Performance"}</definedName>
    <definedName name="pig_dog6" localSheetId="16"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16" hidden="1">{#N/A,#N/A,FALSE,"INPUTDATA";#N/A,#N/A,FALSE,"SUMMARY"}</definedName>
    <definedName name="pig_dog7" hidden="1">{#N/A,#N/A,FALSE,"INPUTDATA";#N/A,#N/A,FALSE,"SUMMARY"}</definedName>
    <definedName name="pig_dog8" localSheetId="16"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mm" hidden="1">{"summary",#N/A,FALSE,"PCR DIRECTORY"}</definedName>
    <definedName name="PMT" hidden="1">{"detail305",#N/A,FALSE,"BI-305"}</definedName>
    <definedName name="PMX" hidden="1">{"detail305",#N/A,FALSE,"BI-305"}</definedName>
    <definedName name="Prel_Estimate_for_Final" localSheetId="28">#REF!</definedName>
    <definedName name="Prel_Estimate_for_Final" localSheetId="25">#REF!</definedName>
    <definedName name="Prel_Estimate_for_Final" localSheetId="24">#REF!</definedName>
    <definedName name="Prel_Estimate_for_Final" localSheetId="29">#REF!</definedName>
    <definedName name="Prel_Estimate_for_Final" localSheetId="27">#REF!</definedName>
    <definedName name="Prel_Estimate_for_Final" localSheetId="26">#REF!</definedName>
    <definedName name="Prel_Estimate_for_Final" localSheetId="20">#REF!</definedName>
    <definedName name="Prel_Estimate_for_Final" localSheetId="22">#REF!</definedName>
    <definedName name="Prel_Estimate_for_Final" localSheetId="21">#REF!</definedName>
    <definedName name="Prel_Estimate_for_Final">#REF!</definedName>
    <definedName name="PRELIMINARY_DETAIL_on_Summary_data" localSheetId="28">#REF!</definedName>
    <definedName name="PRELIMINARY_DETAIL_on_Summary_data" localSheetId="25">#REF!</definedName>
    <definedName name="PRELIMINARY_DETAIL_on_Summary_data" localSheetId="24">#REF!</definedName>
    <definedName name="PRELIMINARY_DETAIL_on_Summary_data" localSheetId="29">#REF!</definedName>
    <definedName name="PRELIMINARY_DETAIL_on_Summary_data" localSheetId="27">#REF!</definedName>
    <definedName name="PRELIMINARY_DETAIL_on_Summary_data" localSheetId="26">#REF!</definedName>
    <definedName name="PRELIMINARY_DETAIL_on_Summary_data" localSheetId="20">#REF!</definedName>
    <definedName name="PRELIMINARY_DETAIL_on_Summary_data" localSheetId="22">#REF!</definedName>
    <definedName name="PRELIMINARY_DETAIL_on_Summary_data" localSheetId="21">#REF!</definedName>
    <definedName name="PRELIMINARY_DETAIL_on_Summary_data">#REF!</definedName>
    <definedName name="Preliminary_Estimate" localSheetId="28">#REF!</definedName>
    <definedName name="Preliminary_Estimate" localSheetId="25">#REF!</definedName>
    <definedName name="Preliminary_Estimate" localSheetId="24">#REF!</definedName>
    <definedName name="Preliminary_Estimate" localSheetId="29">#REF!</definedName>
    <definedName name="Preliminary_Estimate" localSheetId="27">#REF!</definedName>
    <definedName name="Preliminary_Estimate" localSheetId="26">#REF!</definedName>
    <definedName name="Preliminary_Estimate" localSheetId="20">#REF!</definedName>
    <definedName name="Preliminary_Estimate" localSheetId="22">#REF!</definedName>
    <definedName name="Preliminary_Estimate" localSheetId="21">#REF!</definedName>
    <definedName name="Preliminary_Estimate">#REF!</definedName>
    <definedName name="_xlnm.Print_Area" localSheetId="28">'2017 Customer Dep. Rev'!$A$5:$M$99</definedName>
    <definedName name="_xlnm.Print_Area" localSheetId="25">'2017 Proration Adj Rev'!$A$5:$M$99</definedName>
    <definedName name="_xlnm.Print_Area" localSheetId="24">'2017 RC Cap Struct Recon'!$A$5:$M$99</definedName>
    <definedName name="_xlnm.Print_Area" localSheetId="29">'2018 Customer Dep. Rev'!$A$6:$M$100</definedName>
    <definedName name="_xlnm.Print_Area" localSheetId="27">'2018 Proration Adj Rev'!$A$6:$M$100</definedName>
    <definedName name="_xlnm.Print_Area" localSheetId="26">'2018 RC Cap Struct Recon'!$A$5:$M$99</definedName>
    <definedName name="_xlnm.Print_Area" localSheetId="20">#REF!</definedName>
    <definedName name="_xlnm.Print_Area" localSheetId="14">CAP_Plant_Detail!$A$5:$BC$42</definedName>
    <definedName name="_xlnm.Print_Area" localSheetId="13">'CAP_Plant_Detail_Final (2)'!$A$6:$BI$34</definedName>
    <definedName name="_xlnm.Print_Area" localSheetId="35">'Ledger Balance Sheet - FERC'!$A$5:$BA$617</definedName>
    <definedName name="_xlnm.Print_Area" localSheetId="34">'Ledger Income Statement - FERC'!$A$5:$BA$806</definedName>
    <definedName name="_xlnm.Print_Area" localSheetId="32">MFR_D_1A_Subfiled!$A$5:$L$51</definedName>
    <definedName name="_xlnm.Print_Area" localSheetId="22">#REF!</definedName>
    <definedName name="_xlnm.Print_Area" localSheetId="21">#REF!</definedName>
    <definedName name="_xlnm.Print_Area" localSheetId="2">'WCEC water reclam'!$A$1:$M$31</definedName>
    <definedName name="_xlnm.Print_Area">#REF!</definedName>
    <definedName name="Print_Area_MI" localSheetId="28">#REF!</definedName>
    <definedName name="Print_Area_MI" localSheetId="25">#REF!</definedName>
    <definedName name="Print_Area_MI" localSheetId="24">#REF!</definedName>
    <definedName name="Print_Area_MI" localSheetId="29">#REF!</definedName>
    <definedName name="Print_Area_MI" localSheetId="27">#REF!</definedName>
    <definedName name="Print_Area_MI" localSheetId="20">#REF!</definedName>
    <definedName name="Print_Area_MI" localSheetId="22">#REF!</definedName>
    <definedName name="Print_Area_MI" localSheetId="21">#REF!</definedName>
    <definedName name="Print_Area_MI">#REF!</definedName>
    <definedName name="_xlnm.Print_Titles" localSheetId="30">'Bad Debt Rate update2017'!$A:$B,'Bad Debt Rate update2017'!$5:$15</definedName>
    <definedName name="_xlnm.Print_Titles" localSheetId="31">'Bad Debt Rate update2018'!$A:$B,'Bad Debt Rate update2018'!$5:$15</definedName>
    <definedName name="_xlnm.Print_Titles" localSheetId="14">CAP_Plant_Detail!$A:$A,CAP_Plant_Detail!$5:$10</definedName>
    <definedName name="_xlnm.Print_Titles" localSheetId="15">CAP_Plant_Detail_by_Component!$A:$A,CAP_Plant_Detail_by_Component!$5:$8</definedName>
    <definedName name="_xlnm.Print_Titles" localSheetId="13">'CAP_Plant_Detail_Final (2)'!$A:$A,'CAP_Plant_Detail_Final (2)'!$6:$11</definedName>
    <definedName name="_xlnm.Print_Titles" localSheetId="40">'DSM peak adj - sep fac - NOI'!$A:$A,'DSM peak adj - sep fac - NOI'!$5:$6</definedName>
    <definedName name="_xlnm.Print_Titles" localSheetId="39">'DSM peak adj - sep fac - RB'!$A:$A,'DSM peak adj - sep fac - RB'!$5:$6</definedName>
    <definedName name="_xlnm.Print_Titles" localSheetId="19">MFR_B_19_Sub!$A:$B,MFR_B_19_Sub!$4:$15</definedName>
    <definedName name="_xlnm.Print_Titles" localSheetId="18">MFR_B_19_Test!$A:$B,MFR_B_19_Test!$5:$16</definedName>
    <definedName name="_xlnm.Print_Titles" localSheetId="32">MFR_D_1A_Subfiled!$A:$B,MFR_D_1A_Subfiled!$6:$16</definedName>
    <definedName name="_xlnm.Print_Titles" localSheetId="36">MFR_D_6_Prior!$A:$B,MFR_D_6_Prior!$7:$19</definedName>
    <definedName name="_xlnm.Print_Titles" localSheetId="38">MFR_D_6_Subcorrected!$A:$B,MFR_D_6_Subcorrected!$7:$19</definedName>
    <definedName name="_xlnm.Print_Titles" localSheetId="37">MFR_D_6_Testcorrected!$A:$B,MFR_D_6_Testcorrected!$7:$19</definedName>
    <definedName name="_xlnm.Print_Titles" localSheetId="43">'MFR_RD_E_13d_Sub ADJUSTED'!$A:$B,'MFR_RD_E_13d_Sub ADJUSTED'!$5:$17</definedName>
    <definedName name="_xlnm.Print_Titles" localSheetId="42">'MFR_RD_E_13d_Sub AS FILED'!$A:$B,'MFR_RD_E_13d_Sub AS FILED'!$5:$17</definedName>
    <definedName name="Print_Titles_MI" localSheetId="28">#REF!</definedName>
    <definedName name="Print_Titles_MI" localSheetId="25">#REF!</definedName>
    <definedName name="Print_Titles_MI" localSheetId="24">#REF!</definedName>
    <definedName name="Print_Titles_MI" localSheetId="29">#REF!</definedName>
    <definedName name="Print_Titles_MI" localSheetId="27">#REF!</definedName>
    <definedName name="Print_Titles_MI" localSheetId="20">#REF!</definedName>
    <definedName name="Print_Titles_MI" localSheetId="22">#REF!</definedName>
    <definedName name="Print_Titles_MI" localSheetId="21">#REF!</definedName>
    <definedName name="Print_Titles_MI">#REF!</definedName>
    <definedName name="PrintArea" localSheetId="28">#REF!</definedName>
    <definedName name="PrintArea" localSheetId="25">#REF!</definedName>
    <definedName name="PrintArea" localSheetId="24">#REF!</definedName>
    <definedName name="PrintArea" localSheetId="29">#REF!</definedName>
    <definedName name="PrintArea" localSheetId="27">#REF!</definedName>
    <definedName name="PrintArea" localSheetId="26">#REF!</definedName>
    <definedName name="PrintArea" localSheetId="20">#REF!</definedName>
    <definedName name="PrintArea" localSheetId="22">#REF!</definedName>
    <definedName name="PrintArea" localSheetId="21">#REF!</definedName>
    <definedName name="PrintArea">#REF!</definedName>
    <definedName name="printfpli" localSheetId="28">'[17]All Companies'!$S$6:$Z$49,'[17]All Companies'!$S$54:$Z$118,'[17]All Companies'!#REF!</definedName>
    <definedName name="printfpli" localSheetId="25">'[17]All Companies'!$S$6:$Z$49,'[17]All Companies'!$S$54:$Z$118,'[17]All Companies'!#REF!</definedName>
    <definedName name="printfpli" localSheetId="24">'[17]All Companies'!$S$6:$Z$49,'[17]All Companies'!$S$54:$Z$118,'[17]All Companies'!#REF!</definedName>
    <definedName name="printfpli" localSheetId="29">'[17]All Companies'!$S$6:$Z$49,'[17]All Companies'!$S$54:$Z$118,'[17]All Companies'!#REF!</definedName>
    <definedName name="printfpli" localSheetId="27">'[17]All Companies'!$S$6:$Z$49,'[17]All Companies'!$S$54:$Z$118,'[17]All Companies'!#REF!</definedName>
    <definedName name="printfpli" localSheetId="26">'[17]All Companies'!$S$6:$Z$49,'[17]All Companies'!$S$54:$Z$118,'[17]All Companies'!#REF!</definedName>
    <definedName name="printfpli" localSheetId="20">'[17]All Companies'!$S$6:$Z$49,'[17]All Companies'!$S$54:$Z$118,'[17]All Companies'!#REF!</definedName>
    <definedName name="printfpli" localSheetId="22">'[17]All Companies'!$S$6:$Z$49,'[17]All Companies'!$S$54:$Z$118,'[17]All Companies'!#REF!</definedName>
    <definedName name="printfpli" localSheetId="21">'[17]All Companies'!$S$6:$Z$49,'[17]All Companies'!$S$54:$Z$118,'[17]All Companies'!#REF!</definedName>
    <definedName name="printfpli">'[17]All Companies'!$S$6:$Z$49,'[17]All Companies'!$S$54:$Z$118,'[17]All Companies'!#REF!</definedName>
    <definedName name="PRIOR_YEAR_DATE" localSheetId="28">#REF!</definedName>
    <definedName name="PRIOR_YEAR_DATE" localSheetId="25">#REF!</definedName>
    <definedName name="PRIOR_YEAR_DATE" localSheetId="24">#REF!</definedName>
    <definedName name="PRIOR_YEAR_DATE" localSheetId="29">#REF!</definedName>
    <definedName name="PRIOR_YEAR_DATE" localSheetId="27">#REF!</definedName>
    <definedName name="PRIOR_YEAR_DATE" localSheetId="26">#REF!</definedName>
    <definedName name="PRIOR_YEAR_DATE" localSheetId="20">#REF!</definedName>
    <definedName name="PRIOR_YEAR_DATE" localSheetId="22">#REF!</definedName>
    <definedName name="PRIOR_YEAR_DATE" localSheetId="21">#REF!</definedName>
    <definedName name="PRIOR_YEAR_DATE">#REF!</definedName>
    <definedName name="PRIOR_YEAR_X" localSheetId="28">#REF!</definedName>
    <definedName name="PRIOR_YEAR_X" localSheetId="25">#REF!</definedName>
    <definedName name="PRIOR_YEAR_X" localSheetId="24">#REF!</definedName>
    <definedName name="PRIOR_YEAR_X" localSheetId="29">#REF!</definedName>
    <definedName name="PRIOR_YEAR_X" localSheetId="27">#REF!</definedName>
    <definedName name="PRIOR_YEAR_X" localSheetId="26">#REF!</definedName>
    <definedName name="PRIOR_YEAR_X" localSheetId="20">#REF!</definedName>
    <definedName name="PRIOR_YEAR_X" localSheetId="22">#REF!</definedName>
    <definedName name="PRIOR_YEAR_X" localSheetId="21">#REF!</definedName>
    <definedName name="PRIOR_YEAR_X">#REF!</definedName>
    <definedName name="Profile">[27]PROFILES!$A$10:$B$15</definedName>
    <definedName name="Proposed" localSheetId="16" hidden="1">{#N/A,#N/A,TRUE,"TOTAL DISTRIBUTION";#N/A,#N/A,TRUE,"SOUTH";#N/A,#N/A,TRUE,"NORTHEAST";#N/A,#N/A,TRUE,"WEST"}</definedName>
    <definedName name="Proposed" hidden="1">{#N/A,#N/A,TRUE,"TOTAL DISTRIBUTION";#N/A,#N/A,TRUE,"SOUTH";#N/A,#N/A,TRUE,"NORTHEAST";#N/A,#N/A,TRUE,"WEST"}</definedName>
    <definedName name="prtrecon" localSheetId="28">'[17]All Companies'!#REF!,'[17]All Companies'!#REF!,'[17]All Companies'!#REF!,'[17]All Companies'!#REF!</definedName>
    <definedName name="prtrecon" localSheetId="25">'[17]All Companies'!#REF!,'[17]All Companies'!#REF!,'[17]All Companies'!#REF!,'[17]All Companies'!#REF!</definedName>
    <definedName name="prtrecon" localSheetId="24">'[17]All Companies'!#REF!,'[17]All Companies'!#REF!,'[17]All Companies'!#REF!,'[17]All Companies'!#REF!</definedName>
    <definedName name="prtrecon" localSheetId="29">'[17]All Companies'!#REF!,'[17]All Companies'!#REF!,'[17]All Companies'!#REF!,'[17]All Companies'!#REF!</definedName>
    <definedName name="prtrecon" localSheetId="27">'[17]All Companies'!#REF!,'[17]All Companies'!#REF!,'[17]All Companies'!#REF!,'[17]All Companies'!#REF!</definedName>
    <definedName name="prtrecon" localSheetId="26">'[17]All Companies'!#REF!,'[17]All Companies'!#REF!,'[17]All Companies'!#REF!,'[17]All Companies'!#REF!</definedName>
    <definedName name="prtrecon" localSheetId="20">'[17]All Companies'!#REF!,'[17]All Companies'!#REF!,'[17]All Companies'!#REF!,'[17]All Companies'!#REF!</definedName>
    <definedName name="prtrecon" localSheetId="22">'[17]All Companies'!#REF!,'[17]All Companies'!#REF!,'[17]All Companies'!#REF!,'[17]All Companies'!#REF!</definedName>
    <definedName name="prtrecon" localSheetId="21">'[17]All Companies'!#REF!,'[17]All Companies'!#REF!,'[17]All Companies'!#REF!,'[17]All Companies'!#REF!</definedName>
    <definedName name="prtrecon">'[17]All Companies'!#REF!,'[17]All Companies'!#REF!,'[17]All Companies'!#REF!,'[17]All Companies'!#REF!</definedName>
    <definedName name="rate_schedule" localSheetId="28">'[17]All Companies'!#REF!</definedName>
    <definedName name="rate_schedule" localSheetId="25">'[17]All Companies'!#REF!</definedName>
    <definedName name="rate_schedule" localSheetId="24">'[17]All Companies'!#REF!</definedName>
    <definedName name="rate_schedule" localSheetId="29">'[17]All Companies'!#REF!</definedName>
    <definedName name="rate_schedule" localSheetId="27">'[17]All Companies'!#REF!</definedName>
    <definedName name="rate_schedule" localSheetId="26">'[17]All Companies'!#REF!</definedName>
    <definedName name="rate_schedule" localSheetId="20">'[17]All Companies'!#REF!</definedName>
    <definedName name="rate_schedule" localSheetId="22">'[17]All Companies'!#REF!</definedName>
    <definedName name="rate_schedule" localSheetId="21">'[17]All Companies'!#REF!</definedName>
    <definedName name="rate_schedule">'[17]All Companies'!#REF!</definedName>
    <definedName name="REPORT" localSheetId="28">#REF!</definedName>
    <definedName name="REPORT" localSheetId="25">#REF!</definedName>
    <definedName name="REPORT" localSheetId="24">#REF!</definedName>
    <definedName name="REPORT" localSheetId="29">#REF!</definedName>
    <definedName name="REPORT" localSheetId="27">#REF!</definedName>
    <definedName name="REPORT" localSheetId="20">#REF!</definedName>
    <definedName name="REPORT" localSheetId="22">#REF!</definedName>
    <definedName name="REPORT" localSheetId="21">#REF!</definedName>
    <definedName name="REPORT">#REF!</definedName>
    <definedName name="Report1Layout" localSheetId="28">#REF!</definedName>
    <definedName name="Report1Layout" localSheetId="25">#REF!</definedName>
    <definedName name="Report1Layout" localSheetId="24">#REF!</definedName>
    <definedName name="Report1Layout" localSheetId="29">#REF!</definedName>
    <definedName name="Report1Layout" localSheetId="27">#REF!</definedName>
    <definedName name="Report1Layout" localSheetId="26">#REF!</definedName>
    <definedName name="Report1Layout" localSheetId="20">#REF!</definedName>
    <definedName name="Report1Layout" localSheetId="22">#REF!</definedName>
    <definedName name="Report1Layout" localSheetId="21">#REF!</definedName>
    <definedName name="Report1Layout">#REF!</definedName>
    <definedName name="Report1Title" localSheetId="28">#REF!</definedName>
    <definedName name="Report1Title" localSheetId="25">#REF!</definedName>
    <definedName name="Report1Title" localSheetId="24">#REF!</definedName>
    <definedName name="Report1Title" localSheetId="29">#REF!</definedName>
    <definedName name="Report1Title" localSheetId="27">#REF!</definedName>
    <definedName name="Report1Title" localSheetId="26">#REF!</definedName>
    <definedName name="Report1Title" localSheetId="20">#REF!</definedName>
    <definedName name="Report1Title" localSheetId="22">#REF!</definedName>
    <definedName name="Report1Title" localSheetId="21">#REF!</definedName>
    <definedName name="Report1Title">#REF!</definedName>
    <definedName name="Report2Layout" localSheetId="28">#REF!</definedName>
    <definedName name="Report2Layout" localSheetId="25">#REF!</definedName>
    <definedName name="Report2Layout" localSheetId="24">#REF!</definedName>
    <definedName name="Report2Layout" localSheetId="29">#REF!</definedName>
    <definedName name="Report2Layout" localSheetId="27">#REF!</definedName>
    <definedName name="Report2Layout" localSheetId="26">#REF!</definedName>
    <definedName name="Report2Layout" localSheetId="20">#REF!</definedName>
    <definedName name="Report2Layout" localSheetId="22">#REF!</definedName>
    <definedName name="Report2Layout" localSheetId="21">#REF!</definedName>
    <definedName name="Report2Layout">#REF!</definedName>
    <definedName name="Report2Title" localSheetId="28">#REF!</definedName>
    <definedName name="Report2Title" localSheetId="25">#REF!</definedName>
    <definedName name="Report2Title" localSheetId="24">#REF!</definedName>
    <definedName name="Report2Title" localSheetId="29">#REF!</definedName>
    <definedName name="Report2Title" localSheetId="27">#REF!</definedName>
    <definedName name="Report2Title" localSheetId="26">#REF!</definedName>
    <definedName name="Report2Title" localSheetId="20">#REF!</definedName>
    <definedName name="Report2Title" localSheetId="22">#REF!</definedName>
    <definedName name="Report2Title" localSheetId="21">#REF!</definedName>
    <definedName name="Report2Title">#REF!</definedName>
    <definedName name="Report3Layout" localSheetId="28">#REF!</definedName>
    <definedName name="Report3Layout" localSheetId="25">#REF!</definedName>
    <definedName name="Report3Layout" localSheetId="24">#REF!</definedName>
    <definedName name="Report3Layout" localSheetId="29">#REF!</definedName>
    <definedName name="Report3Layout" localSheetId="27">#REF!</definedName>
    <definedName name="Report3Layout" localSheetId="26">#REF!</definedName>
    <definedName name="Report3Layout" localSheetId="20">#REF!</definedName>
    <definedName name="Report3Layout" localSheetId="22">#REF!</definedName>
    <definedName name="Report3Layout" localSheetId="21">#REF!</definedName>
    <definedName name="Report3Layout">#REF!</definedName>
    <definedName name="Report3Title" localSheetId="28">#REF!</definedName>
    <definedName name="Report3Title" localSheetId="25">#REF!</definedName>
    <definedName name="Report3Title" localSheetId="24">#REF!</definedName>
    <definedName name="Report3Title" localSheetId="29">#REF!</definedName>
    <definedName name="Report3Title" localSheetId="27">#REF!</definedName>
    <definedName name="Report3Title" localSheetId="26">#REF!</definedName>
    <definedName name="Report3Title" localSheetId="20">#REF!</definedName>
    <definedName name="Report3Title" localSheetId="22">#REF!</definedName>
    <definedName name="Report3Title" localSheetId="21">#REF!</definedName>
    <definedName name="Report3Title">#REF!</definedName>
    <definedName name="Report4Layout" localSheetId="28">#REF!</definedName>
    <definedName name="Report4Layout" localSheetId="25">#REF!</definedName>
    <definedName name="Report4Layout" localSheetId="24">#REF!</definedName>
    <definedName name="Report4Layout" localSheetId="29">#REF!</definedName>
    <definedName name="Report4Layout" localSheetId="27">#REF!</definedName>
    <definedName name="Report4Layout" localSheetId="26">#REF!</definedName>
    <definedName name="Report4Layout" localSheetId="20">#REF!</definedName>
    <definedName name="Report4Layout" localSheetId="22">#REF!</definedName>
    <definedName name="Report4Layout" localSheetId="21">#REF!</definedName>
    <definedName name="Report4Layout">#REF!</definedName>
    <definedName name="Report4Title" localSheetId="28">#REF!</definedName>
    <definedName name="Report4Title" localSheetId="25">#REF!</definedName>
    <definedName name="Report4Title" localSheetId="24">#REF!</definedName>
    <definedName name="Report4Title" localSheetId="29">#REF!</definedName>
    <definedName name="Report4Title" localSheetId="27">#REF!</definedName>
    <definedName name="Report4Title" localSheetId="26">#REF!</definedName>
    <definedName name="Report4Title" localSheetId="20">#REF!</definedName>
    <definedName name="Report4Title" localSheetId="22">#REF!</definedName>
    <definedName name="Report4Title" localSheetId="21">#REF!</definedName>
    <definedName name="Report4Title">#REF!</definedName>
    <definedName name="ReportRange" localSheetId="28">#REF!</definedName>
    <definedName name="ReportRange" localSheetId="25">#REF!</definedName>
    <definedName name="ReportRange" localSheetId="24">#REF!</definedName>
    <definedName name="ReportRange" localSheetId="29">#REF!</definedName>
    <definedName name="ReportRange" localSheetId="27">#REF!</definedName>
    <definedName name="ReportRange" localSheetId="26">#REF!</definedName>
    <definedName name="ReportRange" localSheetId="20">#REF!</definedName>
    <definedName name="ReportRange" localSheetId="22">#REF!</definedName>
    <definedName name="ReportRange" localSheetId="21">#REF!</definedName>
    <definedName name="ReportRange">#REF!</definedName>
    <definedName name="ReportSelection" localSheetId="28">#REF!</definedName>
    <definedName name="ReportSelection" localSheetId="25">#REF!</definedName>
    <definedName name="ReportSelection" localSheetId="24">#REF!</definedName>
    <definedName name="ReportSelection" localSheetId="29">#REF!</definedName>
    <definedName name="ReportSelection" localSheetId="27">#REF!</definedName>
    <definedName name="ReportSelection" localSheetId="26">#REF!</definedName>
    <definedName name="ReportSelection" localSheetId="20">#REF!</definedName>
    <definedName name="ReportSelection" localSheetId="22">#REF!</definedName>
    <definedName name="ReportSelection" localSheetId="21">#REF!</definedName>
    <definedName name="ReportSelection">#REF!</definedName>
    <definedName name="rev" localSheetId="16" hidden="1">{#N/A,#N/A,TRUE,"TOTAL DISTRIBUTION";#N/A,#N/A,TRUE,"SOUTH";#N/A,#N/A,TRUE,"NORTHEAST";#N/A,#N/A,TRUE,"WEST"}</definedName>
    <definedName name="rev" hidden="1">{#N/A,#N/A,TRUE,"TOTAL DISTRIBUTION";#N/A,#N/A,TRUE,"SOUTH";#N/A,#N/A,TRUE,"NORTHEAST";#N/A,#N/A,TRUE,"WEST"}</definedName>
    <definedName name="revised" localSheetId="16" hidden="1">{#N/A,#N/A,TRUE,"TOTAL DSBN";#N/A,#N/A,TRUE,"WEST";#N/A,#N/A,TRUE,"SOUTH";#N/A,#N/A,TRUE,"NORTHEAST"}</definedName>
    <definedName name="revised" hidden="1">{#N/A,#N/A,TRUE,"TOTAL DSBN";#N/A,#N/A,TRUE,"WEST";#N/A,#N/A,TRUE,"SOUTH";#N/A,#N/A,TRUE,"NORTHEAST"}</definedName>
    <definedName name="rita" localSheetId="16" hidden="1">{#N/A,#N/A,TRUE,"TOTAL DISTRIBUTION";#N/A,#N/A,TRUE,"SOUTH";#N/A,#N/A,TRUE,"NORTHEAST";#N/A,#N/A,TRUE,"WEST"}</definedName>
    <definedName name="rita" hidden="1">{#N/A,#N/A,TRUE,"TOTAL DISTRIBUTION";#N/A,#N/A,TRUE,"SOUTH";#N/A,#N/A,TRUE,"NORTHEAST";#N/A,#N/A,TRUE,"WEST"}</definedName>
    <definedName name="RoundingOption" localSheetId="28">#REF!</definedName>
    <definedName name="RoundingOption" localSheetId="25">#REF!</definedName>
    <definedName name="RoundingOption" localSheetId="24">#REF!</definedName>
    <definedName name="RoundingOption" localSheetId="29">#REF!</definedName>
    <definedName name="RoundingOption" localSheetId="27">#REF!</definedName>
    <definedName name="RoundingOption" localSheetId="26">#REF!</definedName>
    <definedName name="RoundingOption" localSheetId="20">#REF!</definedName>
    <definedName name="RoundingOption" localSheetId="22">#REF!</definedName>
    <definedName name="RoundingOption" localSheetId="21">#REF!</definedName>
    <definedName name="RoundingOption">#REF!</definedName>
    <definedName name="row_blank" localSheetId="28">'[20]R-Sched Sample'!#REF!,'[20]R-Sched Sample'!$A$14:$IV$14,'[20]R-Sched Sample'!$A$21:$IV$21,'[20]R-Sched Sample'!$A$28:$IV$28,'[20]R-Sched Sample'!$A$31:$IV$31,'[20]R-Sched Sample'!$A$39:$IV$39,'[20]R-Sched Sample'!$A$45:$IV$45</definedName>
    <definedName name="row_blank" localSheetId="25">'[20]R-Sched Sample'!#REF!,'[20]R-Sched Sample'!$A$14:$IV$14,'[20]R-Sched Sample'!$A$21:$IV$21,'[20]R-Sched Sample'!$A$28:$IV$28,'[20]R-Sched Sample'!$A$31:$IV$31,'[20]R-Sched Sample'!$A$39:$IV$39,'[20]R-Sched Sample'!$A$45:$IV$45</definedName>
    <definedName name="row_blank" localSheetId="24">'[20]R-Sched Sample'!#REF!,'[20]R-Sched Sample'!$A$14:$IV$14,'[20]R-Sched Sample'!$A$21:$IV$21,'[20]R-Sched Sample'!$A$28:$IV$28,'[20]R-Sched Sample'!$A$31:$IV$31,'[20]R-Sched Sample'!$A$39:$IV$39,'[20]R-Sched Sample'!$A$45:$IV$45</definedName>
    <definedName name="row_blank" localSheetId="29">'[20]R-Sched Sample'!#REF!,'[20]R-Sched Sample'!$A$14:$IV$14,'[20]R-Sched Sample'!$A$21:$IV$21,'[20]R-Sched Sample'!$A$28:$IV$28,'[20]R-Sched Sample'!$A$31:$IV$31,'[20]R-Sched Sample'!$A$39:$IV$39,'[20]R-Sched Sample'!$A$45:$IV$45</definedName>
    <definedName name="row_blank" localSheetId="27">'[20]R-Sched Sample'!#REF!,'[20]R-Sched Sample'!$A$14:$IV$14,'[20]R-Sched Sample'!$A$21:$IV$21,'[20]R-Sched Sample'!$A$28:$IV$28,'[20]R-Sched Sample'!$A$31:$IV$31,'[20]R-Sched Sample'!$A$39:$IV$39,'[20]R-Sched Sample'!$A$45:$IV$45</definedName>
    <definedName name="row_blank" localSheetId="20">'[20]R-Sched Sample'!#REF!,'[20]R-Sched Sample'!$A$14:$IV$14,'[20]R-Sched Sample'!$A$21:$IV$21,'[20]R-Sched Sample'!$A$28:$IV$28,'[20]R-Sched Sample'!$A$31:$IV$31,'[20]R-Sched Sample'!$A$39:$IV$39,'[20]R-Sched Sample'!$A$45:$IV$45</definedName>
    <definedName name="row_blank" localSheetId="22">'[20]R-Sched Sample'!#REF!,'[20]R-Sched Sample'!$A$14:$IV$14,'[20]R-Sched Sample'!$A$21:$IV$21,'[20]R-Sched Sample'!$A$28:$IV$28,'[20]R-Sched Sample'!$A$31:$IV$31,'[20]R-Sched Sample'!$A$39:$IV$39,'[20]R-Sched Sample'!$A$45:$IV$45</definedName>
    <definedName name="row_blank" localSheetId="21">'[20]R-Sched Sample'!#REF!,'[20]R-Sched Sample'!$A$14:$IV$14,'[20]R-Sched Sample'!$A$21:$IV$21,'[20]R-Sched Sample'!$A$28:$IV$28,'[20]R-Sched Sample'!$A$31:$IV$31,'[20]R-Sched Sample'!$A$39:$IV$39,'[20]R-Sched Sample'!$A$45:$IV$45</definedName>
    <definedName name="row_blank">'[20]R-Sched Sample'!#REF!,'[20]R-Sched Sample'!$A$14:$IV$14,'[20]R-Sched Sample'!$A$21:$IV$21,'[20]R-Sched Sample'!$A$28:$IV$28,'[20]R-Sched Sample'!$A$31:$IV$31,'[20]R-Sched Sample'!$A$39:$IV$39,'[20]R-Sched Sample'!$A$45:$IV$45</definedName>
    <definedName name="row_data">'[20]R-Sched Sample'!$A$7:$IV$11,'[20]R-Sched Sample'!$A$8:$IV$12,'[20]R-Sched Sample'!$A$15:$IV$19,'[20]R-Sched Sample'!$A$22:$IV$26,'[20]R-Sched Sample'!$A$29:$IV$30,'[20]R-Sched Sample'!$A$33:$IV$37,'[20]R-Sched Sample'!$A$40:$IV$43</definedName>
    <definedName name="row_header" localSheetId="28">'[20]R-Sched Sample'!#REF!,'[20]R-Sched Sample'!#REF!,'[20]R-Sched Sample'!#REF!,'[20]R-Sched Sample'!$H$5,'[20]R-Sched Sample'!#REF!,'[20]R-Sched Sample'!$A$5:$IV$5,'[20]R-Sched Sample'!#REF!,'[20]R-Sched Sample'!#REF!,'[20]R-Sched Sample'!#REF!,'[20]R-Sched Sample'!$H$5,'[20]R-Sched Sample'!#REF!,'[20]R-Sched Sample'!$A$6:$IV$6,'[20]R-Sched Sample'!$A$32:$IV$32</definedName>
    <definedName name="row_header" localSheetId="25">'[20]R-Sched Sample'!#REF!,'[20]R-Sched Sample'!#REF!,'[20]R-Sched Sample'!#REF!,'[20]R-Sched Sample'!$H$5,'[20]R-Sched Sample'!#REF!,'[20]R-Sched Sample'!$A$5:$IV$5,'[20]R-Sched Sample'!#REF!,'[20]R-Sched Sample'!#REF!,'[20]R-Sched Sample'!#REF!,'[20]R-Sched Sample'!$H$5,'[20]R-Sched Sample'!#REF!,'[20]R-Sched Sample'!$A$6:$IV$6,'[20]R-Sched Sample'!$A$32:$IV$32</definedName>
    <definedName name="row_header" localSheetId="24">'[20]R-Sched Sample'!#REF!,'[20]R-Sched Sample'!#REF!,'[20]R-Sched Sample'!#REF!,'[20]R-Sched Sample'!$H$5,'[20]R-Sched Sample'!#REF!,'[20]R-Sched Sample'!$A$5:$IV$5,'[20]R-Sched Sample'!#REF!,'[20]R-Sched Sample'!#REF!,'[20]R-Sched Sample'!#REF!,'[20]R-Sched Sample'!$H$5,'[20]R-Sched Sample'!#REF!,'[20]R-Sched Sample'!$A$6:$IV$6,'[20]R-Sched Sample'!$A$32:$IV$32</definedName>
    <definedName name="row_header" localSheetId="29">'[20]R-Sched Sample'!#REF!,'[20]R-Sched Sample'!#REF!,'[20]R-Sched Sample'!#REF!,'[20]R-Sched Sample'!$H$5,'[20]R-Sched Sample'!#REF!,'[20]R-Sched Sample'!$A$5:$IV$5,'[20]R-Sched Sample'!#REF!,'[20]R-Sched Sample'!#REF!,'[20]R-Sched Sample'!#REF!,'[20]R-Sched Sample'!$H$5,'[20]R-Sched Sample'!#REF!,'[20]R-Sched Sample'!$A$6:$IV$6,'[20]R-Sched Sample'!$A$32:$IV$32</definedName>
    <definedName name="row_header" localSheetId="27">'[20]R-Sched Sample'!#REF!,'[20]R-Sched Sample'!#REF!,'[20]R-Sched Sample'!#REF!,'[20]R-Sched Sample'!$H$5,'[20]R-Sched Sample'!#REF!,'[20]R-Sched Sample'!$A$5:$IV$5,'[20]R-Sched Sample'!#REF!,'[20]R-Sched Sample'!#REF!,'[20]R-Sched Sample'!#REF!,'[20]R-Sched Sample'!$H$5,'[20]R-Sched Sample'!#REF!,'[20]R-Sched Sample'!$A$6:$IV$6,'[20]R-Sched Sample'!$A$32:$IV$32</definedName>
    <definedName name="row_header" localSheetId="20">'[20]R-Sched Sample'!#REF!,'[20]R-Sched Sample'!#REF!,'[20]R-Sched Sample'!#REF!,'[20]R-Sched Sample'!$H$5,'[20]R-Sched Sample'!#REF!,'[20]R-Sched Sample'!$A$5:$IV$5,'[20]R-Sched Sample'!#REF!,'[20]R-Sched Sample'!#REF!,'[20]R-Sched Sample'!#REF!,'[20]R-Sched Sample'!$H$5,'[20]R-Sched Sample'!#REF!,'[20]R-Sched Sample'!$A$6:$IV$6,'[20]R-Sched Sample'!$A$32:$IV$32</definedName>
    <definedName name="row_header" localSheetId="22">'[20]R-Sched Sample'!#REF!,'[20]R-Sched Sample'!#REF!,'[20]R-Sched Sample'!#REF!,'[20]R-Sched Sample'!$H$5,'[20]R-Sched Sample'!#REF!,'[20]R-Sched Sample'!$A$5:$IV$5,'[20]R-Sched Sample'!#REF!,'[20]R-Sched Sample'!#REF!,'[20]R-Sched Sample'!#REF!,'[20]R-Sched Sample'!$H$5,'[20]R-Sched Sample'!#REF!,'[20]R-Sched Sample'!$A$6:$IV$6,'[20]R-Sched Sample'!$A$32:$IV$32</definedName>
    <definedName name="row_header" localSheetId="21">'[20]R-Sched Sample'!#REF!,'[20]R-Sched Sample'!#REF!,'[20]R-Sched Sample'!#REF!,'[20]R-Sched Sample'!$H$5,'[20]R-Sched Sample'!#REF!,'[20]R-Sched Sample'!$A$5:$IV$5,'[20]R-Sched Sample'!#REF!,'[20]R-Sched Sample'!#REF!,'[20]R-Sched Sample'!#REF!,'[20]R-Sched Sample'!$H$5,'[20]R-Sched Sample'!#REF!,'[20]R-Sched Sample'!$A$6:$IV$6,'[20]R-Sched Sample'!$A$32:$IV$32</definedName>
    <definedName name="row_header">'[20]R-Sched Sample'!#REF!,'[20]R-Sched Sample'!#REF!,'[20]R-Sched Sample'!#REF!,'[20]R-Sched Sample'!$H$5,'[20]R-Sched Sample'!#REF!,'[20]R-Sched Sample'!$A$5:$IV$5,'[20]R-Sched Sample'!#REF!,'[20]R-Sched Sample'!#REF!,'[20]R-Sched Sample'!#REF!,'[20]R-Sched Sample'!$H$5,'[20]R-Sched Sample'!#REF!,'[20]R-Sched Sample'!$A$6:$IV$6,'[20]R-Sched Sample'!$A$32:$IV$32</definedName>
    <definedName name="rp_efoh_puf_yrs_rp_efoh_puf_yrs_List" localSheetId="28">#REF!</definedName>
    <definedName name="rp_efoh_puf_yrs_rp_efoh_puf_yrs_List" localSheetId="25">#REF!</definedName>
    <definedName name="rp_efoh_puf_yrs_rp_efoh_puf_yrs_List" localSheetId="24">#REF!</definedName>
    <definedName name="rp_efoh_puf_yrs_rp_efoh_puf_yrs_List" localSheetId="29">#REF!</definedName>
    <definedName name="rp_efoh_puf_yrs_rp_efoh_puf_yrs_List" localSheetId="27">#REF!</definedName>
    <definedName name="rp_efoh_puf_yrs_rp_efoh_puf_yrs_List" localSheetId="26">#REF!</definedName>
    <definedName name="rp_efoh_puf_yrs_rp_efoh_puf_yrs_List" localSheetId="20">#REF!</definedName>
    <definedName name="rp_efoh_puf_yrs_rp_efoh_puf_yrs_List" localSheetId="22">#REF!</definedName>
    <definedName name="rp_efoh_puf_yrs_rp_efoh_puf_yrs_List" localSheetId="21">#REF!</definedName>
    <definedName name="rp_efoh_puf_yrs_rp_efoh_puf_yrs_List">#REF!</definedName>
    <definedName name="Rpt1_RequiredRev" localSheetId="28">#REF!</definedName>
    <definedName name="Rpt1_RequiredRev" localSheetId="25">#REF!</definedName>
    <definedName name="Rpt1_RequiredRev" localSheetId="24">#REF!</definedName>
    <definedName name="Rpt1_RequiredRev" localSheetId="29">#REF!</definedName>
    <definedName name="Rpt1_RequiredRev" localSheetId="27">#REF!</definedName>
    <definedName name="Rpt1_RequiredRev" localSheetId="26">#REF!</definedName>
    <definedName name="Rpt1_RequiredRev" localSheetId="20">#REF!</definedName>
    <definedName name="Rpt1_RequiredRev" localSheetId="22">#REF!</definedName>
    <definedName name="Rpt1_RequiredRev" localSheetId="21">#REF!</definedName>
    <definedName name="Rpt1_RequiredRev">#REF!</definedName>
    <definedName name="sada" hidden="1">{"summary",#N/A,FALSE,"PCR DIRECTORY"}</definedName>
    <definedName name="SAPBEXdnldView" hidden="1">"4EH01FY13RS12ZA68YZQEBXE6"</definedName>
    <definedName name="SAPBEXhrIndnt" hidden="1">"Wide"</definedName>
    <definedName name="SAPBEXrevision" hidden="1">0</definedName>
    <definedName name="SAPBEXrevision_1" hidden="1">0</definedName>
    <definedName name="SAPBEXsysID" hidden="1">"GP1"</definedName>
    <definedName name="SAPBEXwbID" hidden="1">"CUGCRT5O6HYSD1B0CGLNCOBUT"</definedName>
    <definedName name="SAPsysID" hidden="1">"708C5W7SBKP804JT78WJ0JNKI"</definedName>
    <definedName name="SAPwbID" hidden="1">"ARS"</definedName>
    <definedName name="SCHC22P1" localSheetId="28">#REF!</definedName>
    <definedName name="SCHC22P1" localSheetId="25">#REF!</definedName>
    <definedName name="SCHC22P1" localSheetId="24">#REF!</definedName>
    <definedName name="SCHC22P1" localSheetId="29">#REF!</definedName>
    <definedName name="SCHC22P1" localSheetId="27">#REF!</definedName>
    <definedName name="SCHC22P1" localSheetId="26">#REF!</definedName>
    <definedName name="SCHC22P1" localSheetId="20">#REF!</definedName>
    <definedName name="SCHC22P1" localSheetId="22">#REF!</definedName>
    <definedName name="SCHC22P1" localSheetId="21">#REF!</definedName>
    <definedName name="SCHC22P1">#REF!</definedName>
    <definedName name="SCHC22P2" localSheetId="28">#REF!</definedName>
    <definedName name="SCHC22P2" localSheetId="25">#REF!</definedName>
    <definedName name="SCHC22P2" localSheetId="24">#REF!</definedName>
    <definedName name="SCHC22P2" localSheetId="29">#REF!</definedName>
    <definedName name="SCHC22P2" localSheetId="27">#REF!</definedName>
    <definedName name="SCHC22P2" localSheetId="26">#REF!</definedName>
    <definedName name="SCHC22P2" localSheetId="20">#REF!</definedName>
    <definedName name="SCHC22P2" localSheetId="22">#REF!</definedName>
    <definedName name="SCHC22P2" localSheetId="21">#REF!</definedName>
    <definedName name="SCHC22P2">#REF!</definedName>
    <definedName name="SecOps_OM_06Actual_Essbase" localSheetId="28">#REF!</definedName>
    <definedName name="SecOps_OM_06Actual_Essbase" localSheetId="25">#REF!</definedName>
    <definedName name="SecOps_OM_06Actual_Essbase" localSheetId="24">#REF!</definedName>
    <definedName name="SecOps_OM_06Actual_Essbase" localSheetId="29">#REF!</definedName>
    <definedName name="SecOps_OM_06Actual_Essbase" localSheetId="27">#REF!</definedName>
    <definedName name="SecOps_OM_06Actual_Essbase" localSheetId="20">#REF!</definedName>
    <definedName name="SecOps_OM_06Actual_Essbase" localSheetId="22">#REF!</definedName>
    <definedName name="SecOps_OM_06Actual_Essbase" localSheetId="21">#REF!</definedName>
    <definedName name="SecOps_OM_06Actual_Essbase">#REF!</definedName>
    <definedName name="sematxinc" localSheetId="28">'[17]All Companies'!#REF!</definedName>
    <definedName name="sematxinc" localSheetId="25">'[17]All Companies'!#REF!</definedName>
    <definedName name="sematxinc" localSheetId="24">'[17]All Companies'!#REF!</definedName>
    <definedName name="sematxinc" localSheetId="29">'[17]All Companies'!#REF!</definedName>
    <definedName name="sematxinc" localSheetId="27">'[17]All Companies'!#REF!</definedName>
    <definedName name="sematxinc" localSheetId="26">'[17]All Companies'!#REF!</definedName>
    <definedName name="sematxinc" localSheetId="20">'[17]All Companies'!#REF!</definedName>
    <definedName name="sematxinc" localSheetId="22">'[17]All Companies'!#REF!</definedName>
    <definedName name="sematxinc" localSheetId="21">'[17]All Companies'!#REF!</definedName>
    <definedName name="sematxinc">'[17]All Companies'!#REF!</definedName>
    <definedName name="sencount" hidden="1">1</definedName>
    <definedName name="serp" localSheetId="28">#REF!</definedName>
    <definedName name="serp" localSheetId="25">#REF!</definedName>
    <definedName name="serp" localSheetId="24">#REF!</definedName>
    <definedName name="serp" localSheetId="29">#REF!</definedName>
    <definedName name="serp" localSheetId="27">#REF!</definedName>
    <definedName name="serp" localSheetId="20">#REF!</definedName>
    <definedName name="serp" localSheetId="22">#REF!</definedName>
    <definedName name="serp" localSheetId="21">#REF!</definedName>
    <definedName name="serp">#REF!</definedName>
    <definedName name="Server" localSheetId="28">#REF!</definedName>
    <definedName name="Server" localSheetId="25">#REF!</definedName>
    <definedName name="Server" localSheetId="24">#REF!</definedName>
    <definedName name="Server" localSheetId="29">#REF!</definedName>
    <definedName name="Server" localSheetId="27">#REF!</definedName>
    <definedName name="Server" localSheetId="26">#REF!</definedName>
    <definedName name="Server" localSheetId="20">#REF!</definedName>
    <definedName name="Server" localSheetId="22">#REF!</definedName>
    <definedName name="Server" localSheetId="21">#REF!</definedName>
    <definedName name="Server">#REF!</definedName>
    <definedName name="siertxinc" localSheetId="28">'[17]All Companies'!#REF!</definedName>
    <definedName name="siertxinc" localSheetId="25">'[17]All Companies'!#REF!</definedName>
    <definedName name="siertxinc" localSheetId="24">'[17]All Companies'!#REF!</definedName>
    <definedName name="siertxinc" localSheetId="29">'[17]All Companies'!#REF!</definedName>
    <definedName name="siertxinc" localSheetId="27">'[17]All Companies'!#REF!</definedName>
    <definedName name="siertxinc" localSheetId="26">'[17]All Companies'!#REF!</definedName>
    <definedName name="siertxinc" localSheetId="20">'[17]All Companies'!#REF!</definedName>
    <definedName name="siertxinc" localSheetId="22">'[17]All Companies'!#REF!</definedName>
    <definedName name="siertxinc" localSheetId="21">'[17]All Companies'!#REF!</definedName>
    <definedName name="siertxinc">'[17]All Companies'!#REF!</definedName>
    <definedName name="Sites" localSheetId="16" hidden="1">{#N/A,#N/A,TRUE,"TOTAL DISTRIBUTION";#N/A,#N/A,TRUE,"SOUTH";#N/A,#N/A,TRUE,"NORTHEAST";#N/A,#N/A,TRUE,"WEST"}</definedName>
    <definedName name="Sites" hidden="1">{#N/A,#N/A,TRUE,"TOTAL DISTRIBUTION";#N/A,#N/A,TRUE,"SOUTH";#N/A,#N/A,TRUE,"NORTHEAST";#N/A,#N/A,TRUE,"WEST"}</definedName>
    <definedName name="Sitesdate" localSheetId="16" hidden="1">{#N/A,#N/A,TRUE,"TOTAL DSBN";#N/A,#N/A,TRUE,"WEST";#N/A,#N/A,TRUE,"SOUTH";#N/A,#N/A,TRUE,"NORTHEAST"}</definedName>
    <definedName name="Sitesdate" hidden="1">{#N/A,#N/A,TRUE,"TOTAL DSBN";#N/A,#N/A,TRUE,"WEST";#N/A,#N/A,TRUE,"SOUTH";#N/A,#N/A,TRUE,"NORTHEAST"}</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17</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RCA" localSheetId="28">#REF!</definedName>
    <definedName name="SRCA" localSheetId="25">#REF!</definedName>
    <definedName name="SRCA" localSheetId="24">#REF!</definedName>
    <definedName name="SRCA" localSheetId="29">#REF!</definedName>
    <definedName name="SRCA" localSheetId="27">#REF!</definedName>
    <definedName name="SRCA" localSheetId="26">#REF!</definedName>
    <definedName name="SRCA" localSheetId="20">#REF!</definedName>
    <definedName name="SRCA" localSheetId="22">#REF!</definedName>
    <definedName name="SRCA" localSheetId="21">#REF!</definedName>
    <definedName name="SRCA">#REF!</definedName>
    <definedName name="SRCM" localSheetId="28">#REF!</definedName>
    <definedName name="SRCM" localSheetId="25">#REF!</definedName>
    <definedName name="SRCM" localSheetId="24">#REF!</definedName>
    <definedName name="SRCM" localSheetId="29">#REF!</definedName>
    <definedName name="SRCM" localSheetId="27">#REF!</definedName>
    <definedName name="SRCM" localSheetId="26">#REF!</definedName>
    <definedName name="SRCM" localSheetId="20">#REF!</definedName>
    <definedName name="SRCM" localSheetId="22">#REF!</definedName>
    <definedName name="SRCM" localSheetId="21">#REF!</definedName>
    <definedName name="SRCM">#REF!</definedName>
    <definedName name="Stats_App" localSheetId="28">#REF!</definedName>
    <definedName name="Stats_App" localSheetId="25">#REF!</definedName>
    <definedName name="Stats_App" localSheetId="24">#REF!</definedName>
    <definedName name="Stats_App" localSheetId="29">#REF!</definedName>
    <definedName name="Stats_App" localSheetId="27">#REF!</definedName>
    <definedName name="Stats_App" localSheetId="26">#REF!</definedName>
    <definedName name="Stats_App" localSheetId="20">#REF!</definedName>
    <definedName name="Stats_App" localSheetId="22">#REF!</definedName>
    <definedName name="Stats_App" localSheetId="21">#REF!</definedName>
    <definedName name="Stats_App">#REF!</definedName>
    <definedName name="Stats_Data" localSheetId="28">#REF!</definedName>
    <definedName name="Stats_Data" localSheetId="25">#REF!</definedName>
    <definedName name="Stats_Data" localSheetId="24">#REF!</definedName>
    <definedName name="Stats_Data" localSheetId="29">#REF!</definedName>
    <definedName name="Stats_Data" localSheetId="27">#REF!</definedName>
    <definedName name="Stats_Data" localSheetId="26">#REF!</definedName>
    <definedName name="Stats_Data" localSheetId="20">#REF!</definedName>
    <definedName name="Stats_Data" localSheetId="22">#REF!</definedName>
    <definedName name="Stats_Data" localSheetId="21">#REF!</definedName>
    <definedName name="Stats_Data">#REF!</definedName>
    <definedName name="Stats_DB" localSheetId="28">#REF!</definedName>
    <definedName name="Stats_DB" localSheetId="25">#REF!</definedName>
    <definedName name="Stats_DB" localSheetId="24">#REF!</definedName>
    <definedName name="Stats_DB" localSheetId="29">#REF!</definedName>
    <definedName name="Stats_DB" localSheetId="27">#REF!</definedName>
    <definedName name="Stats_DB" localSheetId="26">#REF!</definedName>
    <definedName name="Stats_DB" localSheetId="20">#REF!</definedName>
    <definedName name="Stats_DB" localSheetId="22">#REF!</definedName>
    <definedName name="Stats_DB" localSheetId="21">#REF!</definedName>
    <definedName name="Stats_DB">#REF!</definedName>
    <definedName name="Stats_EAC" localSheetId="28">#REF!</definedName>
    <definedName name="Stats_EAC" localSheetId="25">#REF!</definedName>
    <definedName name="Stats_EAC" localSheetId="24">#REF!</definedName>
    <definedName name="Stats_EAC" localSheetId="29">#REF!</definedName>
    <definedName name="Stats_EAC" localSheetId="27">#REF!</definedName>
    <definedName name="Stats_EAC" localSheetId="26">#REF!</definedName>
    <definedName name="Stats_EAC" localSheetId="20">#REF!</definedName>
    <definedName name="Stats_EAC" localSheetId="22">#REF!</definedName>
    <definedName name="Stats_EAC" localSheetId="21">#REF!</definedName>
    <definedName name="Stats_EAC">#REF!</definedName>
    <definedName name="Stats_Rpt" localSheetId="28">#REF!</definedName>
    <definedName name="Stats_Rpt" localSheetId="25">#REF!</definedName>
    <definedName name="Stats_Rpt" localSheetId="24">#REF!</definedName>
    <definedName name="Stats_Rpt" localSheetId="29">#REF!</definedName>
    <definedName name="Stats_Rpt" localSheetId="27">#REF!</definedName>
    <definedName name="Stats_Rpt" localSheetId="26">#REF!</definedName>
    <definedName name="Stats_Rpt" localSheetId="20">#REF!</definedName>
    <definedName name="Stats_Rpt" localSheetId="22">#REF!</definedName>
    <definedName name="Stats_Rpt" localSheetId="21">#REF!</definedName>
    <definedName name="Stats_Rpt">#REF!</definedName>
    <definedName name="Stats_Title1" localSheetId="28">#REF!</definedName>
    <definedName name="Stats_Title1" localSheetId="25">#REF!</definedName>
    <definedName name="Stats_Title1" localSheetId="24">#REF!</definedName>
    <definedName name="Stats_Title1" localSheetId="29">#REF!</definedName>
    <definedName name="Stats_Title1" localSheetId="27">#REF!</definedName>
    <definedName name="Stats_Title1" localSheetId="26">#REF!</definedName>
    <definedName name="Stats_Title1" localSheetId="20">#REF!</definedName>
    <definedName name="Stats_Title1" localSheetId="22">#REF!</definedName>
    <definedName name="Stats_Title1" localSheetId="21">#REF!</definedName>
    <definedName name="Stats_Title1">#REF!</definedName>
    <definedName name="Stats_Title2" localSheetId="28">#REF!</definedName>
    <definedName name="Stats_Title2" localSheetId="25">#REF!</definedName>
    <definedName name="Stats_Title2" localSheetId="24">#REF!</definedName>
    <definedName name="Stats_Title2" localSheetId="29">#REF!</definedName>
    <definedName name="Stats_Title2" localSheetId="27">#REF!</definedName>
    <definedName name="Stats_Title2" localSheetId="26">#REF!</definedName>
    <definedName name="Stats_Title2" localSheetId="20">#REF!</definedName>
    <definedName name="Stats_Title2" localSheetId="22">#REF!</definedName>
    <definedName name="Stats_Title2" localSheetId="21">#REF!</definedName>
    <definedName name="Stats_Title2">#REF!</definedName>
    <definedName name="Stratification_of_Cost" localSheetId="28">#REF!</definedName>
    <definedName name="Stratification_of_Cost" localSheetId="25">#REF!</definedName>
    <definedName name="Stratification_of_Cost" localSheetId="24">#REF!</definedName>
    <definedName name="Stratification_of_Cost" localSheetId="29">#REF!</definedName>
    <definedName name="Stratification_of_Cost" localSheetId="27">#REF!</definedName>
    <definedName name="Stratification_of_Cost" localSheetId="26">#REF!</definedName>
    <definedName name="Stratification_of_Cost" localSheetId="20">#REF!</definedName>
    <definedName name="Stratification_of_Cost" localSheetId="22">#REF!</definedName>
    <definedName name="Stratification_of_Cost" localSheetId="21">#REF!</definedName>
    <definedName name="Stratification_of_Cost">#REF!</definedName>
    <definedName name="SUBSEQUENT_YEAR_DATE" localSheetId="28">#REF!</definedName>
    <definedName name="SUBSEQUENT_YEAR_DATE" localSheetId="25">#REF!</definedName>
    <definedName name="SUBSEQUENT_YEAR_DATE" localSheetId="24">#REF!</definedName>
    <definedName name="SUBSEQUENT_YEAR_DATE" localSheetId="29">#REF!</definedName>
    <definedName name="SUBSEQUENT_YEAR_DATE" localSheetId="27">#REF!</definedName>
    <definedName name="SUBSEQUENT_YEAR_DATE" localSheetId="20">#REF!</definedName>
    <definedName name="SUBSEQUENT_YEAR_DATE" localSheetId="22">#REF!</definedName>
    <definedName name="SUBSEQUENT_YEAR_DATE" localSheetId="21">#REF!</definedName>
    <definedName name="SUBSEQUENT_YEAR_DATE">#REF!</definedName>
    <definedName name="SUBSEQUENT_YEAR_X" localSheetId="28">#REF!</definedName>
    <definedName name="SUBSEQUENT_YEAR_X" localSheetId="25">#REF!</definedName>
    <definedName name="SUBSEQUENT_YEAR_X" localSheetId="24">#REF!</definedName>
    <definedName name="SUBSEQUENT_YEAR_X" localSheetId="29">#REF!</definedName>
    <definedName name="SUBSEQUENT_YEAR_X" localSheetId="27">#REF!</definedName>
    <definedName name="SUBSEQUENT_YEAR_X" localSheetId="20">#REF!</definedName>
    <definedName name="SUBSEQUENT_YEAR_X" localSheetId="22">#REF!</definedName>
    <definedName name="SUBSEQUENT_YEAR_X" localSheetId="21">#REF!</definedName>
    <definedName name="SUBSEQUENT_YEAR_X">#REF!</definedName>
    <definedName name="SUE" localSheetId="16" hidden="1">{#N/A,#N/A,TRUE,"TOTAL DISTRIBUTION";#N/A,#N/A,TRUE,"SOUTH";#N/A,#N/A,TRUE,"NORTHEAST";#N/A,#N/A,TRUE,"WEST"}</definedName>
    <definedName name="SUE" hidden="1">{#N/A,#N/A,TRUE,"TOTAL DISTRIBUTION";#N/A,#N/A,TRUE,"SOUTH";#N/A,#N/A,TRUE,"NORTHEAST";#N/A,#N/A,TRUE,"WEST"}</definedName>
    <definedName name="SumUDA" localSheetId="28">#REF!</definedName>
    <definedName name="SumUDA" localSheetId="25">#REF!</definedName>
    <definedName name="SumUDA" localSheetId="24">#REF!</definedName>
    <definedName name="SumUDA" localSheetId="29">#REF!</definedName>
    <definedName name="SumUDA" localSheetId="27">#REF!</definedName>
    <definedName name="SumUDA" localSheetId="26">#REF!</definedName>
    <definedName name="SumUDA" localSheetId="20">#REF!</definedName>
    <definedName name="SumUDA" localSheetId="22">#REF!</definedName>
    <definedName name="SumUDA" localSheetId="21">#REF!</definedName>
    <definedName name="SumUDA">#REF!</definedName>
    <definedName name="TAMI" hidden="1">{"summary",#N/A,FALSE,"PCR DIRECTORY"}</definedName>
    <definedName name="teast" localSheetId="16" hidden="1">{#N/A,#N/A,TRUE,"TOTAL DSBN";#N/A,#N/A,TRUE,"WEST";#N/A,#N/A,TRUE,"SOUTH";#N/A,#N/A,TRUE,"NORTHEAST"}</definedName>
    <definedName name="teast" hidden="1">{#N/A,#N/A,TRUE,"TOTAL DSBN";#N/A,#N/A,TRUE,"WEST";#N/A,#N/A,TRUE,"SOUTH";#N/A,#N/A,TRUE,"NORTHEAST"}</definedName>
    <definedName name="temppt">'[17]All Companies'!$D$6:$L$49,'[17]All Companies'!$M$6:$M$49,'[17]All Companies'!$N$6:$Q$49,'[17]All Companies'!$R$6:$Z$49,'[17]All Companies'!$S$6:$U$49,'[17]All Companies'!$V$6:$W$49,'[17]All Companies'!$X$6:$Y$49,'[17]All Companies'!$D$54:$L$118,'[17]All Companies'!$M$54:$M$118,'[17]All Companies'!$N$54:$Q$118,'[17]All Companies'!$R$54:$R$118,'[17]All Companies'!$S$54:$U$118,'[17]All Companies'!$V$54:$W$118,'[17]All Companies'!$X$54:$Y$118</definedName>
    <definedName name="test" hidden="1">{"detail305",#N/A,FALSE,"BI-305"}</definedName>
    <definedName name="test." localSheetId="16" hidden="1">{#N/A,#N/A,TRUE,"TOTAL DISTRIBUTION";#N/A,#N/A,TRUE,"SOUTH";#N/A,#N/A,TRUE,"NORTHEAST";#N/A,#N/A,TRUE,"WEST"}</definedName>
    <definedName name="test." hidden="1">{#N/A,#N/A,TRUE,"TOTAL DISTRIBUTION";#N/A,#N/A,TRUE,"SOUTH";#N/A,#N/A,TRUE,"NORTHEAST";#N/A,#N/A,TRUE,"WEST"}</definedName>
    <definedName name="TEST_YEAR_DATE" localSheetId="28">#REF!</definedName>
    <definedName name="TEST_YEAR_DATE" localSheetId="25">#REF!</definedName>
    <definedName name="TEST_YEAR_DATE" localSheetId="24">#REF!</definedName>
    <definedName name="TEST_YEAR_DATE" localSheetId="29">#REF!</definedName>
    <definedName name="TEST_YEAR_DATE" localSheetId="27">#REF!</definedName>
    <definedName name="TEST_YEAR_DATE" localSheetId="26">#REF!</definedName>
    <definedName name="TEST_YEAR_DATE" localSheetId="20">#REF!</definedName>
    <definedName name="TEST_YEAR_DATE" localSheetId="22">#REF!</definedName>
    <definedName name="TEST_YEAR_DATE" localSheetId="21">#REF!</definedName>
    <definedName name="TEST_YEAR_DATE">#REF!</definedName>
    <definedName name="TEST_YEAR_X" localSheetId="28">#REF!</definedName>
    <definedName name="TEST_YEAR_X" localSheetId="25">#REF!</definedName>
    <definedName name="TEST_YEAR_X" localSheetId="24">#REF!</definedName>
    <definedName name="TEST_YEAR_X" localSheetId="29">#REF!</definedName>
    <definedName name="TEST_YEAR_X" localSheetId="27">#REF!</definedName>
    <definedName name="TEST_YEAR_X" localSheetId="26">#REF!</definedName>
    <definedName name="TEST_YEAR_X" localSheetId="20">#REF!</definedName>
    <definedName name="TEST_YEAR_X" localSheetId="22">#REF!</definedName>
    <definedName name="TEST_YEAR_X" localSheetId="21">#REF!</definedName>
    <definedName name="TEST_YEAR_X">#REF!</definedName>
    <definedName name="TEST0" localSheetId="28">#REF!</definedName>
    <definedName name="TEST0" localSheetId="25">#REF!</definedName>
    <definedName name="TEST0" localSheetId="24">#REF!</definedName>
    <definedName name="TEST0" localSheetId="29">#REF!</definedName>
    <definedName name="TEST0" localSheetId="27">#REF!</definedName>
    <definedName name="TEST0" localSheetId="26">#REF!</definedName>
    <definedName name="TEST0" localSheetId="20">#REF!</definedName>
    <definedName name="TEST0" localSheetId="22">#REF!</definedName>
    <definedName name="TEST0" localSheetId="21">#REF!</definedName>
    <definedName name="TEST0">#REF!</definedName>
    <definedName name="TEST1" localSheetId="28">'[28]YTD 2009'!#REF!</definedName>
    <definedName name="TEST1" localSheetId="25">'[28]YTD 2009'!#REF!</definedName>
    <definedName name="TEST1" localSheetId="24">'[28]YTD 2009'!#REF!</definedName>
    <definedName name="TEST1" localSheetId="29">'[28]YTD 2009'!#REF!</definedName>
    <definedName name="TEST1" localSheetId="27">'[28]YTD 2009'!#REF!</definedName>
    <definedName name="TEST1" localSheetId="26">'[28]YTD 2009'!#REF!</definedName>
    <definedName name="TEST1" localSheetId="20">#REF!</definedName>
    <definedName name="TEST1" localSheetId="22">#REF!</definedName>
    <definedName name="TEST1" localSheetId="21">#REF!</definedName>
    <definedName name="TEST1">#REF!</definedName>
    <definedName name="TEST10" localSheetId="28">#REF!</definedName>
    <definedName name="TEST10" localSheetId="25">#REF!</definedName>
    <definedName name="TEST10" localSheetId="24">#REF!</definedName>
    <definedName name="TEST10" localSheetId="29">#REF!</definedName>
    <definedName name="TEST10" localSheetId="27">#REF!</definedName>
    <definedName name="TEST10" localSheetId="26">#REF!</definedName>
    <definedName name="TEST10" localSheetId="20">#REF!</definedName>
    <definedName name="TEST10" localSheetId="22">#REF!</definedName>
    <definedName name="TEST10" localSheetId="21">#REF!</definedName>
    <definedName name="TEST10">#REF!</definedName>
    <definedName name="TEST11" localSheetId="28">#REF!</definedName>
    <definedName name="TEST11" localSheetId="25">#REF!</definedName>
    <definedName name="TEST11" localSheetId="24">#REF!</definedName>
    <definedName name="TEST11" localSheetId="29">#REF!</definedName>
    <definedName name="TEST11" localSheetId="27">#REF!</definedName>
    <definedName name="TEST11" localSheetId="26">#REF!</definedName>
    <definedName name="TEST11" localSheetId="20">#REF!</definedName>
    <definedName name="TEST11" localSheetId="22">#REF!</definedName>
    <definedName name="TEST11" localSheetId="21">#REF!</definedName>
    <definedName name="TEST11">#REF!</definedName>
    <definedName name="TEST12" localSheetId="28">#REF!</definedName>
    <definedName name="TEST12" localSheetId="25">#REF!</definedName>
    <definedName name="TEST12" localSheetId="24">#REF!</definedName>
    <definedName name="TEST12" localSheetId="29">#REF!</definedName>
    <definedName name="TEST12" localSheetId="27">#REF!</definedName>
    <definedName name="TEST12" localSheetId="26">#REF!</definedName>
    <definedName name="TEST12" localSheetId="20">#REF!</definedName>
    <definedName name="TEST12" localSheetId="22">#REF!</definedName>
    <definedName name="TEST12" localSheetId="21">#REF!</definedName>
    <definedName name="TEST12">#REF!</definedName>
    <definedName name="TEST13" localSheetId="28">#REF!</definedName>
    <definedName name="TEST13" localSheetId="25">#REF!</definedName>
    <definedName name="TEST13" localSheetId="24">#REF!</definedName>
    <definedName name="TEST13" localSheetId="29">#REF!</definedName>
    <definedName name="TEST13" localSheetId="27">#REF!</definedName>
    <definedName name="TEST13" localSheetId="26">#REF!</definedName>
    <definedName name="TEST13" localSheetId="20">#REF!</definedName>
    <definedName name="TEST13" localSheetId="22">#REF!</definedName>
    <definedName name="TEST13" localSheetId="21">#REF!</definedName>
    <definedName name="TEST13">#REF!</definedName>
    <definedName name="TEST14" localSheetId="28">#REF!</definedName>
    <definedName name="TEST14" localSheetId="25">#REF!</definedName>
    <definedName name="TEST14" localSheetId="24">#REF!</definedName>
    <definedName name="TEST14" localSheetId="29">#REF!</definedName>
    <definedName name="TEST14" localSheetId="27">#REF!</definedName>
    <definedName name="TEST14" localSheetId="26">#REF!</definedName>
    <definedName name="TEST14" localSheetId="20">#REF!</definedName>
    <definedName name="TEST14" localSheetId="22">#REF!</definedName>
    <definedName name="TEST14" localSheetId="21">#REF!</definedName>
    <definedName name="TEST14">#REF!</definedName>
    <definedName name="TEST15" localSheetId="28">#REF!</definedName>
    <definedName name="TEST15" localSheetId="25">#REF!</definedName>
    <definedName name="TEST15" localSheetId="24">#REF!</definedName>
    <definedName name="TEST15" localSheetId="29">#REF!</definedName>
    <definedName name="TEST15" localSheetId="27">#REF!</definedName>
    <definedName name="TEST15" localSheetId="26">#REF!</definedName>
    <definedName name="TEST15" localSheetId="20">#REF!</definedName>
    <definedName name="TEST15" localSheetId="22">#REF!</definedName>
    <definedName name="TEST15" localSheetId="21">#REF!</definedName>
    <definedName name="TEST15">#REF!</definedName>
    <definedName name="TEST16" localSheetId="28">#REF!</definedName>
    <definedName name="TEST16" localSheetId="25">#REF!</definedName>
    <definedName name="TEST16" localSheetId="24">#REF!</definedName>
    <definedName name="TEST16" localSheetId="29">#REF!</definedName>
    <definedName name="TEST16" localSheetId="27">#REF!</definedName>
    <definedName name="TEST16" localSheetId="26">#REF!</definedName>
    <definedName name="TEST16" localSheetId="20">#REF!</definedName>
    <definedName name="TEST16" localSheetId="22">#REF!</definedName>
    <definedName name="TEST16" localSheetId="21">#REF!</definedName>
    <definedName name="TEST16">#REF!</definedName>
    <definedName name="TEST17" localSheetId="28">#REF!</definedName>
    <definedName name="TEST17" localSheetId="25">#REF!</definedName>
    <definedName name="TEST17" localSheetId="24">#REF!</definedName>
    <definedName name="TEST17" localSheetId="29">#REF!</definedName>
    <definedName name="TEST17" localSheetId="27">#REF!</definedName>
    <definedName name="TEST17" localSheetId="26">#REF!</definedName>
    <definedName name="TEST17" localSheetId="20">#REF!</definedName>
    <definedName name="TEST17" localSheetId="22">#REF!</definedName>
    <definedName name="TEST17" localSheetId="21">#REF!</definedName>
    <definedName name="TEST17">#REF!</definedName>
    <definedName name="TEST18" localSheetId="28">#REF!</definedName>
    <definedName name="TEST18" localSheetId="25">#REF!</definedName>
    <definedName name="TEST18" localSheetId="24">#REF!</definedName>
    <definedName name="TEST18" localSheetId="29">#REF!</definedName>
    <definedName name="TEST18" localSheetId="27">#REF!</definedName>
    <definedName name="TEST18" localSheetId="26">#REF!</definedName>
    <definedName name="TEST18" localSheetId="20">#REF!</definedName>
    <definedName name="TEST18" localSheetId="22">#REF!</definedName>
    <definedName name="TEST18" localSheetId="21">#REF!</definedName>
    <definedName name="TEST18">#REF!</definedName>
    <definedName name="TEST19" localSheetId="28">#REF!</definedName>
    <definedName name="TEST19" localSheetId="25">#REF!</definedName>
    <definedName name="TEST19" localSheetId="24">#REF!</definedName>
    <definedName name="TEST19" localSheetId="29">#REF!</definedName>
    <definedName name="TEST19" localSheetId="27">#REF!</definedName>
    <definedName name="TEST19" localSheetId="26">#REF!</definedName>
    <definedName name="TEST19" localSheetId="20">#REF!</definedName>
    <definedName name="TEST19" localSheetId="22">#REF!</definedName>
    <definedName name="TEST19" localSheetId="21">#REF!</definedName>
    <definedName name="TEST19">#REF!</definedName>
    <definedName name="TEST2" localSheetId="28">#REF!</definedName>
    <definedName name="TEST2" localSheetId="25">#REF!</definedName>
    <definedName name="TEST2" localSheetId="24">#REF!</definedName>
    <definedName name="TEST2" localSheetId="29">#REF!</definedName>
    <definedName name="TEST2" localSheetId="27">#REF!</definedName>
    <definedName name="TEST2" localSheetId="26">#REF!</definedName>
    <definedName name="test2" localSheetId="16" hidden="1">{#N/A,#N/A,TRUE,"TOTAL DISTRIBUTION";#N/A,#N/A,TRUE,"SOUTH";#N/A,#N/A,TRUE,"NORTHEAST";#N/A,#N/A,TRUE,"WEST"}</definedName>
    <definedName name="test2" hidden="1">{#N/A,#N/A,TRUE,"TOTAL DISTRIBUTION";#N/A,#N/A,TRUE,"SOUTH";#N/A,#N/A,TRUE,"NORTHEAST";#N/A,#N/A,TRUE,"WEST"}</definedName>
    <definedName name="TEST20" localSheetId="28">#REF!</definedName>
    <definedName name="TEST20" localSheetId="25">#REF!</definedName>
    <definedName name="TEST20" localSheetId="24">#REF!</definedName>
    <definedName name="TEST20" localSheetId="29">#REF!</definedName>
    <definedName name="TEST20" localSheetId="27">#REF!</definedName>
    <definedName name="TEST20" localSheetId="26">#REF!</definedName>
    <definedName name="TEST20" localSheetId="20">#REF!</definedName>
    <definedName name="TEST20" localSheetId="22">#REF!</definedName>
    <definedName name="TEST20" localSheetId="21">#REF!</definedName>
    <definedName name="TEST20">#REF!</definedName>
    <definedName name="TEST21" localSheetId="28">#REF!</definedName>
    <definedName name="TEST21" localSheetId="25">#REF!</definedName>
    <definedName name="TEST21" localSheetId="24">#REF!</definedName>
    <definedName name="TEST21" localSheetId="29">#REF!</definedName>
    <definedName name="TEST21" localSheetId="27">#REF!</definedName>
    <definedName name="TEST21" localSheetId="26">#REF!</definedName>
    <definedName name="test21" localSheetId="16" hidden="1">{#N/A,#N/A,TRUE,"TOTAL DISTRIBUTION";#N/A,#N/A,TRUE,"SOUTH";#N/A,#N/A,TRUE,"NORTHEAST";#N/A,#N/A,TRUE,"WEST"}</definedName>
    <definedName name="test21" hidden="1">{#N/A,#N/A,TRUE,"TOTAL DISTRIBUTION";#N/A,#N/A,TRUE,"SOUTH";#N/A,#N/A,TRUE,"NORTHEAST";#N/A,#N/A,TRUE,"WEST"}</definedName>
    <definedName name="TEST22" localSheetId="28">#REF!</definedName>
    <definedName name="TEST22" localSheetId="25">#REF!</definedName>
    <definedName name="TEST22" localSheetId="24">#REF!</definedName>
    <definedName name="TEST22" localSheetId="29">#REF!</definedName>
    <definedName name="TEST22" localSheetId="27">#REF!</definedName>
    <definedName name="TEST22" localSheetId="26">#REF!</definedName>
    <definedName name="TEST22" localSheetId="20">#REF!</definedName>
    <definedName name="TEST22" localSheetId="22">#REF!</definedName>
    <definedName name="TEST22" localSheetId="21">#REF!</definedName>
    <definedName name="TEST22">#REF!</definedName>
    <definedName name="TEST23" localSheetId="28">#REF!</definedName>
    <definedName name="TEST23" localSheetId="25">#REF!</definedName>
    <definedName name="TEST23" localSheetId="24">#REF!</definedName>
    <definedName name="TEST23" localSheetId="29">#REF!</definedName>
    <definedName name="TEST23" localSheetId="27">#REF!</definedName>
    <definedName name="TEST23" localSheetId="26">#REF!</definedName>
    <definedName name="test23" localSheetId="16" hidden="1">{#N/A,#N/A,TRUE,"TOTAL DISTRIBUTION";#N/A,#N/A,TRUE,"SOUTH";#N/A,#N/A,TRUE,"NORTHEAST";#N/A,#N/A,TRUE,"WEST"}</definedName>
    <definedName name="test23" hidden="1">{#N/A,#N/A,TRUE,"TOTAL DISTRIBUTION";#N/A,#N/A,TRUE,"SOUTH";#N/A,#N/A,TRUE,"NORTHEAST";#N/A,#N/A,TRUE,"WEST"}</definedName>
    <definedName name="TEST24" localSheetId="28">#REF!</definedName>
    <definedName name="TEST24" localSheetId="25">#REF!</definedName>
    <definedName name="TEST24" localSheetId="24">#REF!</definedName>
    <definedName name="TEST24" localSheetId="29">#REF!</definedName>
    <definedName name="TEST24" localSheetId="27">#REF!</definedName>
    <definedName name="TEST24" localSheetId="26">#REF!</definedName>
    <definedName name="TEST24" localSheetId="20">#REF!</definedName>
    <definedName name="TEST24" localSheetId="22">#REF!</definedName>
    <definedName name="TEST24" localSheetId="21">#REF!</definedName>
    <definedName name="TEST24">#REF!</definedName>
    <definedName name="TEST25" localSheetId="28">#REF!</definedName>
    <definedName name="TEST25" localSheetId="25">#REF!</definedName>
    <definedName name="TEST25" localSheetId="24">#REF!</definedName>
    <definedName name="TEST25" localSheetId="29">#REF!</definedName>
    <definedName name="TEST25" localSheetId="27">#REF!</definedName>
    <definedName name="TEST25" localSheetId="26">#REF!</definedName>
    <definedName name="TEST25" localSheetId="20">#REF!</definedName>
    <definedName name="TEST25" localSheetId="22">#REF!</definedName>
    <definedName name="TEST25" localSheetId="21">#REF!</definedName>
    <definedName name="TEST25">#REF!</definedName>
    <definedName name="TEST26" localSheetId="28">#REF!</definedName>
    <definedName name="TEST26" localSheetId="25">#REF!</definedName>
    <definedName name="TEST26" localSheetId="24">#REF!</definedName>
    <definedName name="TEST26" localSheetId="29">#REF!</definedName>
    <definedName name="TEST26" localSheetId="27">#REF!</definedName>
    <definedName name="TEST26" localSheetId="26">#REF!</definedName>
    <definedName name="TEST26" localSheetId="20">#REF!</definedName>
    <definedName name="TEST26" localSheetId="22">#REF!</definedName>
    <definedName name="TEST26" localSheetId="21">#REF!</definedName>
    <definedName name="TEST26">#REF!</definedName>
    <definedName name="TEST27" localSheetId="28">#REF!</definedName>
    <definedName name="TEST27" localSheetId="25">#REF!</definedName>
    <definedName name="TEST27" localSheetId="24">#REF!</definedName>
    <definedName name="TEST27" localSheetId="29">#REF!</definedName>
    <definedName name="TEST27" localSheetId="27">#REF!</definedName>
    <definedName name="TEST27" localSheetId="26">#REF!</definedName>
    <definedName name="TEST27" localSheetId="20">#REF!</definedName>
    <definedName name="TEST27" localSheetId="22">#REF!</definedName>
    <definedName name="TEST27" localSheetId="21">#REF!</definedName>
    <definedName name="TEST27">#REF!</definedName>
    <definedName name="TEST28" localSheetId="28">#REF!</definedName>
    <definedName name="TEST28" localSheetId="25">#REF!</definedName>
    <definedName name="TEST28" localSheetId="24">#REF!</definedName>
    <definedName name="TEST28" localSheetId="29">#REF!</definedName>
    <definedName name="TEST28" localSheetId="27">#REF!</definedName>
    <definedName name="TEST28" localSheetId="26">#REF!</definedName>
    <definedName name="TEST28" localSheetId="20">#REF!</definedName>
    <definedName name="TEST28" localSheetId="22">#REF!</definedName>
    <definedName name="TEST28" localSheetId="21">#REF!</definedName>
    <definedName name="TEST28">#REF!</definedName>
    <definedName name="TEST29" localSheetId="28">#REF!</definedName>
    <definedName name="TEST29" localSheetId="25">#REF!</definedName>
    <definedName name="TEST29" localSheetId="24">#REF!</definedName>
    <definedName name="TEST29" localSheetId="29">#REF!</definedName>
    <definedName name="TEST29" localSheetId="27">#REF!</definedName>
    <definedName name="TEST29" localSheetId="26">#REF!</definedName>
    <definedName name="TEST29" localSheetId="20">#REF!</definedName>
    <definedName name="TEST29" localSheetId="22">#REF!</definedName>
    <definedName name="TEST29" localSheetId="21">#REF!</definedName>
    <definedName name="TEST29">#REF!</definedName>
    <definedName name="TEST3" localSheetId="28">#REF!</definedName>
    <definedName name="TEST3" localSheetId="25">#REF!</definedName>
    <definedName name="TEST3" localSheetId="24">#REF!</definedName>
    <definedName name="TEST3" localSheetId="29">#REF!</definedName>
    <definedName name="TEST3" localSheetId="27">#REF!</definedName>
    <definedName name="TEST3" localSheetId="26">#REF!</definedName>
    <definedName name="TEST3" localSheetId="20">#REF!</definedName>
    <definedName name="TEST3" localSheetId="22">#REF!</definedName>
    <definedName name="TEST3" localSheetId="21">#REF!</definedName>
    <definedName name="TEST3">#REF!</definedName>
    <definedName name="TEST30" localSheetId="28">#REF!</definedName>
    <definedName name="TEST30" localSheetId="25">#REF!</definedName>
    <definedName name="TEST30" localSheetId="24">#REF!</definedName>
    <definedName name="TEST30" localSheetId="29">#REF!</definedName>
    <definedName name="TEST30" localSheetId="27">#REF!</definedName>
    <definedName name="TEST30" localSheetId="26">#REF!</definedName>
    <definedName name="TEST30" localSheetId="20">#REF!</definedName>
    <definedName name="TEST30" localSheetId="22">#REF!</definedName>
    <definedName name="TEST30" localSheetId="21">#REF!</definedName>
    <definedName name="TEST30">#REF!</definedName>
    <definedName name="TEST31" localSheetId="28">#REF!</definedName>
    <definedName name="TEST31" localSheetId="25">#REF!</definedName>
    <definedName name="TEST31" localSheetId="24">#REF!</definedName>
    <definedName name="TEST31" localSheetId="29">#REF!</definedName>
    <definedName name="TEST31" localSheetId="27">#REF!</definedName>
    <definedName name="TEST31" localSheetId="26">#REF!</definedName>
    <definedName name="TEST31" localSheetId="20">#REF!</definedName>
    <definedName name="TEST31" localSheetId="22">#REF!</definedName>
    <definedName name="TEST31" localSheetId="21">#REF!</definedName>
    <definedName name="TEST31">#REF!</definedName>
    <definedName name="TEST4" localSheetId="28">#REF!</definedName>
    <definedName name="TEST4" localSheetId="25">#REF!</definedName>
    <definedName name="TEST4" localSheetId="24">#REF!</definedName>
    <definedName name="TEST4" localSheetId="29">#REF!</definedName>
    <definedName name="TEST4" localSheetId="27">#REF!</definedName>
    <definedName name="TEST4" localSheetId="26">#REF!</definedName>
    <definedName name="TEST4" localSheetId="20">#REF!</definedName>
    <definedName name="TEST4" localSheetId="22">#REF!</definedName>
    <definedName name="TEST4" localSheetId="21">#REF!</definedName>
    <definedName name="TEST4">#REF!</definedName>
    <definedName name="TEST5" localSheetId="28">#REF!</definedName>
    <definedName name="TEST5" localSheetId="25">#REF!</definedName>
    <definedName name="TEST5" localSheetId="24">#REF!</definedName>
    <definedName name="TEST5" localSheetId="29">#REF!</definedName>
    <definedName name="TEST5" localSheetId="27">#REF!</definedName>
    <definedName name="TEST5" localSheetId="26">#REF!</definedName>
    <definedName name="TEST5" localSheetId="20">#REF!</definedName>
    <definedName name="TEST5" localSheetId="22">#REF!</definedName>
    <definedName name="TEST5" localSheetId="21">#REF!</definedName>
    <definedName name="TEST5">#REF!</definedName>
    <definedName name="TEST6" localSheetId="28">#REF!</definedName>
    <definedName name="TEST6" localSheetId="25">#REF!</definedName>
    <definedName name="TEST6" localSheetId="24">#REF!</definedName>
    <definedName name="TEST6" localSheetId="29">#REF!</definedName>
    <definedName name="TEST6" localSheetId="27">#REF!</definedName>
    <definedName name="TEST6" localSheetId="26">#REF!</definedName>
    <definedName name="TEST6" localSheetId="20">#REF!</definedName>
    <definedName name="TEST6" localSheetId="22">#REF!</definedName>
    <definedName name="TEST6" localSheetId="21">#REF!</definedName>
    <definedName name="TEST6">#REF!</definedName>
    <definedName name="TEST7" localSheetId="28">#REF!</definedName>
    <definedName name="TEST7" localSheetId="25">#REF!</definedName>
    <definedName name="TEST7" localSheetId="24">#REF!</definedName>
    <definedName name="TEST7" localSheetId="29">#REF!</definedName>
    <definedName name="TEST7" localSheetId="27">#REF!</definedName>
    <definedName name="TEST7" localSheetId="26">#REF!</definedName>
    <definedName name="TEST7" localSheetId="20">#REF!</definedName>
    <definedName name="TEST7" localSheetId="22">#REF!</definedName>
    <definedName name="TEST7" localSheetId="21">#REF!</definedName>
    <definedName name="TEST7">#REF!</definedName>
    <definedName name="TEST8" localSheetId="28">#REF!</definedName>
    <definedName name="TEST8" localSheetId="25">#REF!</definedName>
    <definedName name="TEST8" localSheetId="24">#REF!</definedName>
    <definedName name="TEST8" localSheetId="29">#REF!</definedName>
    <definedName name="TEST8" localSheetId="27">#REF!</definedName>
    <definedName name="TEST8" localSheetId="26">#REF!</definedName>
    <definedName name="TEST8" localSheetId="20">#REF!</definedName>
    <definedName name="TEST8" localSheetId="22">#REF!</definedName>
    <definedName name="TEST8" localSheetId="21">#REF!</definedName>
    <definedName name="TEST8">#REF!</definedName>
    <definedName name="TEST9" localSheetId="28">#REF!</definedName>
    <definedName name="TEST9" localSheetId="25">#REF!</definedName>
    <definedName name="TEST9" localSheetId="24">#REF!</definedName>
    <definedName name="TEST9" localSheetId="29">#REF!</definedName>
    <definedName name="TEST9" localSheetId="27">#REF!</definedName>
    <definedName name="TEST9" localSheetId="26">#REF!</definedName>
    <definedName name="TEST9" localSheetId="20">#REF!</definedName>
    <definedName name="TEST9" localSheetId="22">#REF!</definedName>
    <definedName name="TEST9" localSheetId="21">#REF!</definedName>
    <definedName name="TEST9">#REF!</definedName>
    <definedName name="TESTHKEY" localSheetId="28">#REF!</definedName>
    <definedName name="TESTHKEY" localSheetId="25">#REF!</definedName>
    <definedName name="TESTHKEY" localSheetId="24">#REF!</definedName>
    <definedName name="TESTHKEY" localSheetId="29">#REF!</definedName>
    <definedName name="TESTHKEY" localSheetId="27">#REF!</definedName>
    <definedName name="TESTHKEY" localSheetId="26">#REF!</definedName>
    <definedName name="TESTHKEY" localSheetId="20">#REF!</definedName>
    <definedName name="TESTHKEY" localSheetId="22">#REF!</definedName>
    <definedName name="TESTHKEY" localSheetId="21">#REF!</definedName>
    <definedName name="TESTHKEY">#REF!</definedName>
    <definedName name="testing" localSheetId="16" hidden="1">{"detail305",#N/A,FALSE,"BI-305"}</definedName>
    <definedName name="testing" hidden="1">{"detail305",#N/A,FALSE,"BI-305"}</definedName>
    <definedName name="testing2" localSheetId="16" hidden="1">{"detail305",#N/A,FALSE,"BI-305"}</definedName>
    <definedName name="testing2" hidden="1">{"detail305",#N/A,FALSE,"BI-305"}</definedName>
    <definedName name="TESTKEYS" localSheetId="28">#REF!</definedName>
    <definedName name="TESTKEYS" localSheetId="25">#REF!</definedName>
    <definedName name="TESTKEYS" localSheetId="24">#REF!</definedName>
    <definedName name="TESTKEYS" localSheetId="29">#REF!</definedName>
    <definedName name="TESTKEYS" localSheetId="27">#REF!</definedName>
    <definedName name="TESTKEYS" localSheetId="26">#REF!</definedName>
    <definedName name="TESTKEYS" localSheetId="20">#REF!</definedName>
    <definedName name="TESTKEYS" localSheetId="22">#REF!</definedName>
    <definedName name="TESTKEYS" localSheetId="21">#REF!</definedName>
    <definedName name="TESTKEYS">#REF!</definedName>
    <definedName name="TESTVKEY" localSheetId="28">#REF!</definedName>
    <definedName name="TESTVKEY" localSheetId="25">#REF!</definedName>
    <definedName name="TESTVKEY" localSheetId="24">#REF!</definedName>
    <definedName name="TESTVKEY" localSheetId="29">#REF!</definedName>
    <definedName name="TESTVKEY" localSheetId="27">#REF!</definedName>
    <definedName name="TESTVKEY" localSheetId="26">#REF!</definedName>
    <definedName name="TESTVKEY" localSheetId="20">#REF!</definedName>
    <definedName name="TESTVKEY" localSheetId="22">#REF!</definedName>
    <definedName name="TESTVKEY" localSheetId="21">#REF!</definedName>
    <definedName name="TESTVKEY">#REF!</definedName>
    <definedName name="testwe" localSheetId="16" hidden="1">{#N/A,#N/A,TRUE,"TOTAL DSBN";#N/A,#N/A,TRUE,"WEST";#N/A,#N/A,TRUE,"SOUTH";#N/A,#N/A,TRUE,"NORTHEAST"}</definedName>
    <definedName name="testwe" hidden="1">{#N/A,#N/A,TRUE,"TOTAL DSBN";#N/A,#N/A,TRUE,"WEST";#N/A,#N/A,TRUE,"SOUTH";#N/A,#N/A,TRUE,"NORTHEAST"}</definedName>
    <definedName name="th" localSheetId="28">#REF!</definedName>
    <definedName name="th" localSheetId="25">#REF!</definedName>
    <definedName name="th" localSheetId="24">#REF!</definedName>
    <definedName name="th" localSheetId="29">#REF!</definedName>
    <definedName name="th" localSheetId="27">#REF!</definedName>
    <definedName name="th" localSheetId="26">#REF!</definedName>
    <definedName name="th" localSheetId="20">#REF!</definedName>
    <definedName name="th" localSheetId="22">#REF!</definedName>
    <definedName name="th" localSheetId="21">#REF!</definedName>
    <definedName name="th">#REF!</definedName>
    <definedName name="thjty" localSheetId="16" hidden="1">{#N/A,#N/A,TRUE,"TOTAL DSBN";#N/A,#N/A,TRUE,"WEST";#N/A,#N/A,TRUE,"SOUTH";#N/A,#N/A,TRUE,"NORTHEAST"}</definedName>
    <definedName name="thjty" hidden="1">{#N/A,#N/A,TRUE,"TOTAL DSBN";#N/A,#N/A,TRUE,"WEST";#N/A,#N/A,TRUE,"SOUTH";#N/A,#N/A,TRUE,"NORTHEAST"}</definedName>
    <definedName name="titles">'[17]All Companies'!$1:$5,'[17]All Companies'!$A:$A</definedName>
    <definedName name="Total_Co" localSheetId="28">#REF!</definedName>
    <definedName name="Total_Co" localSheetId="25">#REF!</definedName>
    <definedName name="Total_Co" localSheetId="24">#REF!</definedName>
    <definedName name="Total_Co" localSheetId="29">#REF!</definedName>
    <definedName name="Total_Co" localSheetId="27">#REF!</definedName>
    <definedName name="Total_Co" localSheetId="26">#REF!</definedName>
    <definedName name="Total_Co" localSheetId="20">#REF!</definedName>
    <definedName name="Total_Co" localSheetId="22">#REF!</definedName>
    <definedName name="Total_Co" localSheetId="21">#REF!</definedName>
    <definedName name="Total_Co">#REF!</definedName>
    <definedName name="two" localSheetId="28">#REF!</definedName>
    <definedName name="two" localSheetId="25">#REF!</definedName>
    <definedName name="two" localSheetId="24">#REF!</definedName>
    <definedName name="two" localSheetId="29">#REF!</definedName>
    <definedName name="two" localSheetId="27">#REF!</definedName>
    <definedName name="two" localSheetId="26">#REF!</definedName>
    <definedName name="two" localSheetId="20">#REF!</definedName>
    <definedName name="two" localSheetId="22">#REF!</definedName>
    <definedName name="two" localSheetId="21">#REF!</definedName>
    <definedName name="two">#REF!</definedName>
    <definedName name="unlock_NonOp" localSheetId="28">'[20]Sched 4'!$B$7:$B$23,'[20]Sched 4'!#REF!,'[20]Sched 4'!$C$7:$C$23,'[20]Sched 4'!$A$3:$IV$4</definedName>
    <definedName name="unlock_NonOp" localSheetId="25">'[20]Sched 4'!$B$7:$B$23,'[20]Sched 4'!#REF!,'[20]Sched 4'!$C$7:$C$23,'[20]Sched 4'!$A$3:$IV$4</definedName>
    <definedName name="unlock_NonOp" localSheetId="24">'[20]Sched 4'!$B$7:$B$23,'[20]Sched 4'!#REF!,'[20]Sched 4'!$C$7:$C$23,'[20]Sched 4'!$A$3:$IV$4</definedName>
    <definedName name="unlock_NonOp" localSheetId="29">'[20]Sched 4'!$B$7:$B$23,'[20]Sched 4'!#REF!,'[20]Sched 4'!$C$7:$C$23,'[20]Sched 4'!$A$3:$IV$4</definedName>
    <definedName name="unlock_NonOp" localSheetId="27">'[20]Sched 4'!$B$7:$B$23,'[20]Sched 4'!#REF!,'[20]Sched 4'!$C$7:$C$23,'[20]Sched 4'!$A$3:$IV$4</definedName>
    <definedName name="unlock_NonOp" localSheetId="20">'[20]Sched 4'!$B$7:$B$23,'[20]Sched 4'!#REF!,'[20]Sched 4'!$C$7:$C$23,'[20]Sched 4'!$A$3:$IV$4</definedName>
    <definedName name="unlock_NonOp" localSheetId="22">'[20]Sched 4'!$B$7:$B$23,'[20]Sched 4'!#REF!,'[20]Sched 4'!$C$7:$C$23,'[20]Sched 4'!$A$3:$IV$4</definedName>
    <definedName name="unlock_NonOp" localSheetId="21">'[20]Sched 4'!$B$7:$B$23,'[20]Sched 4'!#REF!,'[20]Sched 4'!$C$7:$C$23,'[20]Sched 4'!$A$3:$IV$4</definedName>
    <definedName name="unlock_NonOp">'[20]Sched 4'!$B$7:$B$23,'[20]Sched 4'!#REF!,'[20]Sched 4'!$C$7:$C$23,'[20]Sched 4'!$A$3:$IV$4</definedName>
    <definedName name="User" localSheetId="28">#REF!</definedName>
    <definedName name="User" localSheetId="25">#REF!</definedName>
    <definedName name="User" localSheetId="24">#REF!</definedName>
    <definedName name="User" localSheetId="29">#REF!</definedName>
    <definedName name="User" localSheetId="27">#REF!</definedName>
    <definedName name="User" localSheetId="26">#REF!</definedName>
    <definedName name="User" localSheetId="20">#REF!</definedName>
    <definedName name="User" localSheetId="22">#REF!</definedName>
    <definedName name="User" localSheetId="21">#REF!</definedName>
    <definedName name="User">#REF!</definedName>
    <definedName name="UserPageMember1" localSheetId="28">#REF!</definedName>
    <definedName name="UserPageMember1" localSheetId="25">#REF!</definedName>
    <definedName name="UserPageMember1" localSheetId="24">#REF!</definedName>
    <definedName name="UserPageMember1" localSheetId="29">#REF!</definedName>
    <definedName name="UserPageMember1" localSheetId="27">#REF!</definedName>
    <definedName name="UserPageMember1" localSheetId="26">#REF!</definedName>
    <definedName name="UserPageMember1" localSheetId="20">#REF!</definedName>
    <definedName name="UserPageMember1" localSheetId="22">#REF!</definedName>
    <definedName name="UserPageMember1" localSheetId="21">#REF!</definedName>
    <definedName name="UserPageMember1">#REF!</definedName>
    <definedName name="UserParameters" localSheetId="28">#REF!</definedName>
    <definedName name="UserParameters" localSheetId="25">#REF!</definedName>
    <definedName name="UserParameters" localSheetId="24">#REF!</definedName>
    <definedName name="UserParameters" localSheetId="29">#REF!</definedName>
    <definedName name="UserParameters" localSheetId="27">#REF!</definedName>
    <definedName name="UserParameters" localSheetId="26">#REF!</definedName>
    <definedName name="UserParameters" localSheetId="20">#REF!</definedName>
    <definedName name="UserParameters" localSheetId="22">#REF!</definedName>
    <definedName name="UserParameters" localSheetId="21">#REF!</definedName>
    <definedName name="UserParameters">#REF!</definedName>
    <definedName name="wavylws" localSheetId="16"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_1" localSheetId="16"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avylws_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esttxinc" localSheetId="28">'[17]All Companies'!#REF!</definedName>
    <definedName name="westtxinc" localSheetId="25">'[17]All Companies'!#REF!</definedName>
    <definedName name="westtxinc" localSheetId="24">'[17]All Companies'!#REF!</definedName>
    <definedName name="westtxinc" localSheetId="29">'[17]All Companies'!#REF!</definedName>
    <definedName name="westtxinc" localSheetId="27">'[17]All Companies'!#REF!</definedName>
    <definedName name="westtxinc" localSheetId="26">'[17]All Companies'!#REF!</definedName>
    <definedName name="westtxinc" localSheetId="20">'[17]All Companies'!#REF!</definedName>
    <definedName name="westtxinc" localSheetId="22">'[17]All Companies'!#REF!</definedName>
    <definedName name="westtxinc" localSheetId="21">'[17]All Companies'!#REF!</definedName>
    <definedName name="westtxinc">'[17]All Companies'!#REF!</definedName>
    <definedName name="what" localSheetId="16" hidden="1">{#N/A,#N/A,TRUE,"TOTAL DISTRIBUTION";#N/A,#N/A,TRUE,"SOUTH";#N/A,#N/A,TRUE,"NORTHEAST";#N/A,#N/A,TRUE,"WEST"}</definedName>
    <definedName name="what" hidden="1">{#N/A,#N/A,TRUE,"TOTAL DISTRIBUTION";#N/A,#N/A,TRUE,"SOUTH";#N/A,#N/A,TRUE,"NORTHEAST";#N/A,#N/A,TRUE,"WEST"}</definedName>
    <definedName name="whnos" localSheetId="16" hidden="1">{#N/A,#N/A,TRUE,"TOTAL DSBN";#N/A,#N/A,TRUE,"WEST";#N/A,#N/A,TRUE,"SOUTH";#N/A,#N/A,TRUE,"NORTHEAST"}</definedName>
    <definedName name="whnos" hidden="1">{#N/A,#N/A,TRUE,"TOTAL DSBN";#N/A,#N/A,TRUE,"WEST";#N/A,#N/A,TRUE,"SOUTH";#N/A,#N/A,TRUE,"NORTHEAST"}</definedName>
    <definedName name="why" localSheetId="16" hidden="1">{#N/A,#N/A,TRUE,"TOTAL DSBN";#N/A,#N/A,TRUE,"WEST";#N/A,#N/A,TRUE,"SOUTH";#N/A,#N/A,TRUE,"NORTHEAST"}</definedName>
    <definedName name="why" hidden="1">{#N/A,#N/A,TRUE,"TOTAL DSBN";#N/A,#N/A,TRUE,"WEST";#N/A,#N/A,TRUE,"SOUTH";#N/A,#N/A,TRUE,"NORTHEAST"}</definedName>
    <definedName name="why?" localSheetId="16" hidden="1">{#N/A,#N/A,TRUE,"TOTAL DSBN";#N/A,#N/A,TRUE,"WEST";#N/A,#N/A,TRUE,"SOUTH";#N/A,#N/A,TRUE,"NORTHEAST"}</definedName>
    <definedName name="why?" hidden="1">{#N/A,#N/A,TRUE,"TOTAL DSBN";#N/A,#N/A,TRUE,"WEST";#N/A,#N/A,TRUE,"SOUTH";#N/A,#N/A,TRUE,"NORTHEAST"}</definedName>
    <definedName name="wishlws" localSheetId="16"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_1" localSheetId="16"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ishlws_1" hidden="1">{#N/A,#N/A,FALSE,"CONS-LIN";#N/A,#N/A,FALSE,"CONS-Analog";#N/A,#N/A,FALSE,"KXAN";#N/A,#N/A,FALSE,"WANE";#N/A,#N/A,FALSE,"WAVY";#N/A,#N/A,FALSE,"WISH";#N/A,#N/A,FALSE,"WNLO";#N/A,#N/A,FALSE,"WIVB";#N/A,#N/A,FALSE,"WLFI";#N/A,#N/A,FALSE,"WOOD";#N/A,#N/A,FALSE,"WTNH";#N/A,#N/A,FALSE,"WWLP";#N/A,#N/A,FALSE,"WWLP";#N/A,#N/A,FALSE,"WAPA";#N/A,#N/A,FALSE,"KNVA";#N/A,#N/A,FALSE,"WCTX";#N/A,#N/A,FALSE,"WXSP";#N/A,#N/A,FALSE,"WOTV";#N/A,#N/A,FALSE,"WVBT";#N/A,#N/A,FALSE,"WAND"}</definedName>
    <definedName name="wrn.3cases." localSheetId="16" hidden="1">{#N/A,"Base",FALSE,"Dividend";#N/A,"Conservative",FALSE,"Dividend";#N/A,"Downside",FALSE,"Dividend"}</definedName>
    <definedName name="wrn.3cases." hidden="1">{#N/A,"Base",FALSE,"Dividend";#N/A,"Conservative",FALSE,"Dividend";#N/A,"Downside",FALSE,"Dividend"}</definedName>
    <definedName name="wrn.3cases._1" localSheetId="16" hidden="1">{#N/A,"Base",FALSE,"Dividend";#N/A,"Conservative",FALSE,"Dividend";#N/A,"Downside",FALSE,"Dividend"}</definedName>
    <definedName name="wrn.3cases._1" hidden="1">{#N/A,"Base",FALSE,"Dividend";#N/A,"Conservative",FALSE,"Dividend";#N/A,"Downside",FALSE,"Dividend"}</definedName>
    <definedName name="wrn.96._.ju._.forecat." localSheetId="16" hidden="1">{#N/A,#N/A,FALSE,"Expenses";#N/A,#N/A,FALSE,"Revenue"}</definedName>
    <definedName name="wrn.96._.ju._.forecat." hidden="1">{#N/A,#N/A,FALSE,"Expenses";#N/A,#N/A,FALSE,"Revenue"}</definedName>
    <definedName name="wrn.97maint.xls." localSheetId="16" hidden="1">{#N/A,#N/A,TRUE,"TOTAL DISTRIBUTION";#N/A,#N/A,TRUE,"SOUTH";#N/A,#N/A,TRUE,"NORTHEAST";#N/A,#N/A,TRUE,"WEST"}</definedName>
    <definedName name="wrn.97maint.xls." hidden="1">{#N/A,#N/A,TRUE,"TOTAL DISTRIBUTION";#N/A,#N/A,TRUE,"SOUTH";#N/A,#N/A,TRUE,"NORTHEAST";#N/A,#N/A,TRUE,"WEST"}</definedName>
    <definedName name="wrn.97OR.XLs." localSheetId="16" hidden="1">{#N/A,#N/A,TRUE,"TOTAL DSBN";#N/A,#N/A,TRUE,"WEST";#N/A,#N/A,TRUE,"SOUTH";#N/A,#N/A,TRUE,"NORTHEAST"}</definedName>
    <definedName name="wrn.97OR.XLs." hidden="1">{#N/A,#N/A,TRUE,"TOTAL DSBN";#N/A,#N/A,TRUE,"WEST";#N/A,#N/A,TRUE,"SOUTH";#N/A,#N/A,TRUE,"NORTHEAST"}</definedName>
    <definedName name="wrn.Accretion." localSheetId="16" hidden="1">{"Accretion",#N/A,FALSE,"Assum"}</definedName>
    <definedName name="wrn.Accretion." hidden="1">{"Accretion",#N/A,FALSE,"Assum"}</definedName>
    <definedName name="wrn.Accretion._1" localSheetId="16" hidden="1">{"Accretion",#N/A,FALSE,"Assum"}</definedName>
    <definedName name="wrn.Accretion._1" hidden="1">{"Accretion",#N/A,FALSE,"Assum"}</definedName>
    <definedName name="wrn.Ad._.Sales._.Op._.Exp." localSheetId="16" hidden="1">{#N/A,#N/A,FALSE,"ADSALES"}</definedName>
    <definedName name="wrn.Ad._.Sales._.Op._.Exp." hidden="1">{#N/A,#N/A,FALSE,"ADSALES"}</definedName>
    <definedName name="wrn.Ad._.Sales._.Op._.Exp._1" localSheetId="16" hidden="1">{#N/A,#N/A,FALSE,"ADSALES"}</definedName>
    <definedName name="wrn.Ad._.Sales._.Op._.Exp._1" hidden="1">{#N/A,#N/A,FALSE,"ADSALES"}</definedName>
    <definedName name="wrn.Aff._.Sales._.Oper._.Exp." localSheetId="16" hidden="1">{#N/A,#N/A,FALSE,"AFFSALES"}</definedName>
    <definedName name="wrn.Aff._.Sales._.Oper._.Exp." hidden="1">{#N/A,#N/A,FALSE,"AFFSALES"}</definedName>
    <definedName name="wrn.Aff._.Sales._.Oper._.Exp._1" localSheetId="16" hidden="1">{#N/A,#N/A,FALSE,"AFFSALES"}</definedName>
    <definedName name="wrn.Aff._.Sales._.Oper._.Exp._1" hidden="1">{#N/A,#N/A,FALSE,"AFFSALES"}</definedName>
    <definedName name="wrn.ALL." localSheetId="1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1" localSheetId="16"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_1"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ssumptions." localSheetId="16" hidden="1">{"Assumptions",#N/A,FALSE,"Assum"}</definedName>
    <definedName name="wrn.Assumptions." hidden="1">{"Assumptions",#N/A,FALSE,"Assum"}</definedName>
    <definedName name="wrn.Assumptions._1" localSheetId="16" hidden="1">{"Assumptions",#N/A,FALSE,"Assum"}</definedName>
    <definedName name="wrn.Assumptions._1" hidden="1">{"Assumptions",#N/A,FALSE,"Assum"}</definedName>
    <definedName name="wrn.Board._.Forecast." localSheetId="16"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_1" localSheetId="16"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Board._.Forecast._1" hidden="1">{#N/A,#N/A,FALSE,"CONS";#N/A,#N/A,FALSE,"CONS-AN";#N/A,#N/A,FALSE,"CONS-INT";#N/A,#N/A,FALSE,"CONS-LWS";#N/A,#N/A,FALSE,"CONS-AFF";#N/A,#N/A,FALSE,"CONS-LMA";#N/A,#N/A,FALSE,"CONS-LP";#N/A,#N/A,FALSE,"KXAN";#N/A,#N/A,FALSE,"WANE";#N/A,#N/A,FALSE,"WAVY";#N/A,#N/A,FALSE,"WISH";#N/A,#N/A,FALSE,"WIVB";#N/A,#N/A,FALSE,"WLFI";#N/A,#N/A,FALSE,"WNLO";#N/A,#N/A,FALSE,"WOOD";#N/A,#N/A,FALSE,"WTNH";#N/A,#N/A,FALSE,"WWLP";#N/A,#N/A,FALSE,"WAPA";#N/A,#N/A,FALSE,"KNVA";#N/A,#N/A,FALSE,"WCTX";#N/A,#N/A,FALSE,"WOTV";#N/A,#N/A,FALSE,"WVBT";#N/A,#N/A,FALSE,"WXSP";#N/A,#N/A,FALSE,"WAND";#N/A,#N/A,FALSE,"iKXAN";#N/A,#N/A,FALSE,"iWANE";#N/A,#N/A,FALSE,"iWAPA";#N/A,#N/A,FALSE,"iWAVY";#N/A,#N/A,FALSE,"iWISH";#N/A,#N/A,FALSE,"iWIVB";#N/A,#N/A,FALSE,"iWOOD";#N/A,#N/A,FALSE,"iWTNH";#N/A,#N/A,FALSE,"iWWLP";#N/A,#N/A,FALSE,"iWCTX";#N/A,#N/A,FALSE,"WANE-LW";#N/A,#N/A,FALSE,"WAVY-LW";#N/A,#N/A,FALSE,"WISH-LW";#N/A,#N/A,FALSE,"CORP"}</definedName>
    <definedName name="wrn.Component._.Analy." localSheetId="16"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localSheetId="16"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_1"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16" hidden="1">{#N/A,#N/A,FALSE,"SUMMARY";#N/A,#N/A,FALSE,"INPUTDATA";#N/A,#N/A,FALSE,"Condenser Performance"}</definedName>
    <definedName name="wrn.Condenser._.Summary." hidden="1">{#N/A,#N/A,FALSE,"SUMMARY";#N/A,#N/A,FALSE,"INPUTDATA";#N/A,#N/A,FALSE,"Condenser Performance"}</definedName>
    <definedName name="wrn.Condenser._.Summary._1" localSheetId="16" hidden="1">{#N/A,#N/A,FALSE,"SUMMARY";#N/A,#N/A,FALSE,"INPUTDATA";#N/A,#N/A,FALSE,"Condenser Performance"}</definedName>
    <definedName name="wrn.Condenser._.Summary._1" hidden="1">{#N/A,#N/A,FALSE,"SUMMARY";#N/A,#N/A,FALSE,"INPUTDATA";#N/A,#N/A,FALSE,"Condenser Performance"}</definedName>
    <definedName name="wrn.COST." localSheetId="16" hidden="1">{#N/A,#N/A,FALSE,"T COST";#N/A,#N/A,FALSE,"COST_FH"}</definedName>
    <definedName name="wrn.COST." hidden="1">{#N/A,#N/A,FALSE,"T COST";#N/A,#N/A,FALSE,"COST_FH"}</definedName>
    <definedName name="wrn.COST._1" localSheetId="16" hidden="1">{#N/A,#N/A,FALSE,"T COST";#N/A,#N/A,FALSE,"COST_FH"}</definedName>
    <definedName name="wrn.COST._1" hidden="1">{#N/A,#N/A,FALSE,"T COST";#N/A,#N/A,FALSE,"COST_FH"}</definedName>
    <definedName name="wrn.Engr._.Summary." localSheetId="16"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ngr._.Summary._1" localSheetId="16" hidden="1">{#N/A,#N/A,FALSE,"INPUTDATA";#N/A,#N/A,FALSE,"SUMMARY";#N/A,#N/A,FALSE,"CTAREP";#N/A,#N/A,FALSE,"CTBREP";#N/A,#N/A,FALSE,"TURBEFF";#N/A,#N/A,FALSE,"Condenser Performance"}</definedName>
    <definedName name="wrn.Engr._.Summary._1" hidden="1">{#N/A,#N/A,FALSE,"INPUTDATA";#N/A,#N/A,FALSE,"SUMMARY";#N/A,#N/A,FALSE,"CTAREP";#N/A,#N/A,FALSE,"CTBREP";#N/A,#N/A,FALSE,"TURBEFF";#N/A,#N/A,FALSE,"Condenser Performance"}</definedName>
    <definedName name="wrn.Exec._.Summary." localSheetId="16" hidden="1">{#N/A,#N/A,FALSE,"INPUTDATA";#N/A,#N/A,FALSE,"SUMMARY"}</definedName>
    <definedName name="wrn.Exec._.Summary." hidden="1">{#N/A,#N/A,FALSE,"INPUTDATA";#N/A,#N/A,FALSE,"SUMMARY"}</definedName>
    <definedName name="wrn.Exec._.Summary._1" localSheetId="16" hidden="1">{#N/A,#N/A,FALSE,"INPUTDATA";#N/A,#N/A,FALSE,"SUMMARY"}</definedName>
    <definedName name="wrn.Exec._.Summary._1" hidden="1">{#N/A,#N/A,FALSE,"INPUTDATA";#N/A,#N/A,FALSE,"SUMMARY"}</definedName>
    <definedName name="wrn.Exec1._.Summary" localSheetId="16" hidden="1">{#N/A,#N/A,FALSE,"INPUTDATA";#N/A,#N/A,FALSE,"SUMMARY"}</definedName>
    <definedName name="wrn.Exec1._.Summary" hidden="1">{#N/A,#N/A,FALSE,"INPUTDATA";#N/A,#N/A,FALSE,"SUMMARY"}</definedName>
    <definedName name="wrn.FCB." localSheetId="16" hidden="1">{"FCB_ALL",#N/A,FALSE,"FCB"}</definedName>
    <definedName name="wrn.FCB." hidden="1">{"FCB_ALL",#N/A,FALSE,"FCB"}</definedName>
    <definedName name="wrn.FCB._1" localSheetId="16" hidden="1">{"FCB_ALL",#N/A,FALSE,"FCB"}</definedName>
    <definedName name="wrn.FCB._1" hidden="1">{"FCB_ALL",#N/A,FALSE,"FCB"}</definedName>
    <definedName name="wrn.fcb2" localSheetId="16" hidden="1">{"FCB_ALL",#N/A,FALSE,"FCB"}</definedName>
    <definedName name="wrn.fcb2" hidden="1">{"FCB_ALL",#N/A,FALSE,"FCB"}</definedName>
    <definedName name="wrn.fcb2_1" localSheetId="16" hidden="1">{"FCB_ALL",#N/A,FALSE,"FCB"}</definedName>
    <definedName name="wrn.fcb2_1" hidden="1">{"FCB_ALL",#N/A,FALSE,"FCB"}</definedName>
    <definedName name="wrn.Full._.Report." localSheetId="16" hidden="1">{"Assumptions",#N/A,FALSE,"Sheet1";"Main Report",#N/A,FALSE,"Sheet1";"Results",#N/A,FALSE,"Sheet1";"Advances",#N/A,FALSE,"Sheet1"}</definedName>
    <definedName name="wrn.Full._.Report." hidden="1">{"Assumptions",#N/A,FALSE,"Sheet1";"Main Report",#N/A,FALSE,"Sheet1";"Results",#N/A,FALSE,"Sheet1";"Advances",#N/A,FALSE,"Sheet1"}</definedName>
    <definedName name="wrn.Full._.Report._1" localSheetId="16" hidden="1">{"Assumptions",#N/A,FALSE,"Sheet1";"Main Report",#N/A,FALSE,"Sheet1";"Results",#N/A,FALSE,"Sheet1";"Advances",#N/A,FALSE,"Sheet1"}</definedName>
    <definedName name="wrn.Full._.Report._1" hidden="1">{"Assumptions",#N/A,FALSE,"Sheet1";"Main Report",#N/A,FALSE,"Sheet1";"Results",#N/A,FALSE,"Sheet1";"Advances",#N/A,FALSE,"Sheet1"}</definedName>
    <definedName name="wrn.input._.and._.output." localSheetId="16" hidden="1">{"EBITDA",#N/A,TRUE,"P&amp;L Net of Disc Ops";"output net of disc ops",#N/A,TRUE,"Revenue";"input",#N/A,TRUE,"Revenue";"output",#N/A,TRUE,"DC";"Input",#N/A,TRUE,"DC";"MTN and MCN",#N/A,TRUE,"Margin";"output detail line items",#N/A,TRUE,"SGA";"personnel by year",#N/A,TRUE,"Payroll";#N/A,#N/A,TRUE,"CapEx"}</definedName>
    <definedName name="wrn.input._.and._.output." hidden="1">{"EBITDA",#N/A,TRUE,"P&amp;L Net of Disc Ops";"output net of disc ops",#N/A,TRUE,"Revenue";"input",#N/A,TRUE,"Revenue";"output",#N/A,TRUE,"DC";"Input",#N/A,TRUE,"DC";"MTN and MCN",#N/A,TRUE,"Margin";"output detail line items",#N/A,TRUE,"SGA";"personnel by year",#N/A,TRUE,"Payroll";#N/A,#N/A,TRUE,"CapEx"}</definedName>
    <definedName name="wrn.input._.and._.output._1" localSheetId="16" hidden="1">{"EBITDA",#N/A,TRUE,"P&amp;L Net of Disc Ops";"output net of disc ops",#N/A,TRUE,"Revenue";"input",#N/A,TRUE,"Revenue";"output",#N/A,TRUE,"DC";"Input",#N/A,TRUE,"DC";"MTN and MCN",#N/A,TRUE,"Margin";"output detail line items",#N/A,TRUE,"SGA";"personnel by year",#N/A,TRUE,"Payroll";#N/A,#N/A,TRUE,"CapEx"}</definedName>
    <definedName name="wrn.input._.and._.output._1" hidden="1">{"EBITDA",#N/A,TRUE,"P&amp;L Net of Disc Ops";"output net of disc ops",#N/A,TRUE,"Revenue";"input",#N/A,TRUE,"Revenue";"output",#N/A,TRUE,"DC";"Input",#N/A,TRUE,"DC";"MTN and MCN",#N/A,TRUE,"Margin";"output detail line items",#N/A,TRUE,"SGA";"personnel by year",#N/A,TRUE,"Payroll";#N/A,#N/A,TRUE,"CapEx"}</definedName>
    <definedName name="wrn.LANDMGMT." localSheetId="16"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Market._.Op._.Exp." localSheetId="16" hidden="1">{#N/A,#N/A,FALSE,"MARKET"}</definedName>
    <definedName name="wrn.Market._.Op._.Exp." hidden="1">{#N/A,#N/A,FALSE,"MARKET"}</definedName>
    <definedName name="wrn.Market._.Op._.Exp._1" localSheetId="16" hidden="1">{#N/A,#N/A,FALSE,"MARKET"}</definedName>
    <definedName name="wrn.Market._.Op._.Exp._1" hidden="1">{#N/A,#N/A,FALSE,"MARKET"}</definedName>
    <definedName name="wrn.Market._.Share._.Report." localSheetId="16"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_1" localSheetId="16"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arket._.Share._.Report._1" hidden="1">{#N/A,#N/A,FALSE,"Summary";#N/A,#N/A,FALSE,"CONS";#N/A,#N/A,FALSE,"Aff";#N/A,#N/A,FALSE,"LMA";#N/A,#N/A,FALSE,"WAPA";#N/A,#N/A,FALSE,"WISH";#N/A,#N/A,FALSE,"Hartford";#N/A,#N/A,FALSE,"WTNH";#N/A,#N/A,FALSE,"WCTX";#N/A,#N/A,FALSE,"Battle Creek";#N/A,#N/A,FALSE,"WOOD";#N/A,#N/A,FALSE,"WOTV";#N/A,#N/A,FALSE,"WXSP";#N/A,#N/A,FALSE,"Norfolk";#N/A,#N/A,FALSE,"WAVY";#N/A,#N/A,FALSE,"WVBT";#N/A,#N/A,FALSE,"Buffalo";#N/A,#N/A,FALSE,"WIVB";#N/A,#N/A,FALSE,"WNLO";#N/A,#N/A,FALSE,"Austin";#N/A,#N/A,FALSE,"KXAN";#N/A,#N/A,FALSE,"KNVA";#N/A,#N/A,FALSE,"WANE";#N/A,#N/A,FALSE,"WWLP";#N/A,#N/A,FALSE,"WLFI"}</definedName>
    <definedName name="wrn.MONTH_QTR_YTD." localSheetId="16" hidden="1">{"MTH_QTR_YTD",#N/A,FALSE,"Summary";"VAR_MTH_QTR_YTD",#N/A,FALSE,"Summary"}</definedName>
    <definedName name="wrn.MONTH_QTR_YTD." hidden="1">{"MTH_QTR_YTD",#N/A,FALSE,"Summary";"VAR_MTH_QTR_YTD",#N/A,FALSE,"Summary"}</definedName>
    <definedName name="wrn.MONTH_YTD." localSheetId="16" hidden="1">{"MTH_YTD",#N/A,FALSE,"Summary";"VAR_MTH_YTD",#N/A,FALSE,"Summary"}</definedName>
    <definedName name="wrn.MONTH_YTD." hidden="1">{"MTH_YTD",#N/A,FALSE,"Summary";"VAR_MTH_YTD",#N/A,FALSE,"Summary"}</definedName>
    <definedName name="wrn.On._.Air._.Op._.Exp." localSheetId="16" hidden="1">{"view1",#N/A,FALSE,"ON AIR"}</definedName>
    <definedName name="wrn.On._.Air._.Op._.Exp." hidden="1">{"view1",#N/A,FALSE,"ON AIR"}</definedName>
    <definedName name="wrn.On._.Air._.Op._.Exp._1" localSheetId="16" hidden="1">{"view1",#N/A,FALSE,"ON AIR"}</definedName>
    <definedName name="wrn.On._.Air._.Op._.Exp._1" hidden="1">{"view1",#N/A,FALSE,"ON AIR"}</definedName>
    <definedName name="wrn.print._.graphs." localSheetId="16"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graphs._1" localSheetId="16" hidden="1">{"cap_structure",#N/A,FALSE,"Graph-Mkt Cap";"price",#N/A,FALSE,"Graph-Price";"ebit",#N/A,FALSE,"Graph-EBITDA";"ebitda",#N/A,FALSE,"Graph-EBITDA"}</definedName>
    <definedName name="wrn.print._.graphs._1" hidden="1">{"cap_structure",#N/A,FALSE,"Graph-Mkt Cap";"price",#N/A,FALSE,"Graph-Price";"ebit",#N/A,FALSE,"Graph-EBITDA";"ebitda",#N/A,FALSE,"Graph-EBITDA"}</definedName>
    <definedName name="wrn.print._.raw._.data._.entry." localSheetId="16" hidden="1">{"inputs raw data",#N/A,TRUE,"INPUT"}</definedName>
    <definedName name="wrn.print._.raw._.data._.entry." hidden="1">{"inputs raw data",#N/A,TRUE,"INPUT"}</definedName>
    <definedName name="wrn.print._.raw._.data._.entry._1" localSheetId="16" hidden="1">{"inputs raw data",#N/A,TRUE,"INPUT"}</definedName>
    <definedName name="wrn.print._.raw._.data._.entry._1" hidden="1">{"inputs raw data",#N/A,TRUE,"INPUT"}</definedName>
    <definedName name="wrn.print._.summary._.sheets." localSheetId="16" hidden="1">{"summary1",#N/A,TRUE,"Comps";"summary2",#N/A,TRUE,"Comps";"summary3",#N/A,TRUE,"Comps"}</definedName>
    <definedName name="wrn.print._.summary._.sheets." hidden="1">{"summary1",#N/A,TRUE,"Comps";"summary2",#N/A,TRUE,"Comps";"summary3",#N/A,TRUE,"Comps"}</definedName>
    <definedName name="wrn.print._.summary._.sheets._1" localSheetId="16" hidden="1">{"summary1",#N/A,TRUE,"Comps";"summary2",#N/A,TRUE,"Comps";"summary3",#N/A,TRUE,"Comps"}</definedName>
    <definedName name="wrn.print._.summary._.sheets._1" hidden="1">{"summary1",#N/A,TRUE,"Comps";"summary2",#N/A,TRUE,"Comps";"summary3",#N/A,TRUE,"Comps"}</definedName>
    <definedName name="wrn.print._.summary._.sheets.2" localSheetId="16" hidden="1">{"summary1",#N/A,TRUE,"Comps";"summary2",#N/A,TRUE,"Comps";"summary3",#N/A,TRUE,"Comps"}</definedName>
    <definedName name="wrn.print._.summary._.sheets.2" hidden="1">{"summary1",#N/A,TRUE,"Comps";"summary2",#N/A,TRUE,"Comps";"summary3",#N/A,TRUE,"Comps"}</definedName>
    <definedName name="wrn.print._.summary._.sheets.2_1" localSheetId="16" hidden="1">{"summary1",#N/A,TRUE,"Comps";"summary2",#N/A,TRUE,"Comps";"summary3",#N/A,TRUE,"Comps"}</definedName>
    <definedName name="wrn.print._.summary._.sheets.2_1" hidden="1">{"summary1",#N/A,TRUE,"Comps";"summary2",#N/A,TRUE,"Comps";"summary3",#N/A,TRUE,"Comps"}</definedName>
    <definedName name="wrn.Print_Buyer." localSheetId="16"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Buyer._1" localSheetId="16" hidden="1">{#N/A,"DR",FALSE,"increm pf";#N/A,"MAMSI",FALSE,"increm pf";#N/A,"MAXI",FALSE,"increm pf";#N/A,"PCAM",FALSE,"increm pf";#N/A,"PHSV",FALSE,"increm pf";#N/A,"SIE",FALSE,"increm pf"}</definedName>
    <definedName name="wrn.Print_Buyer._1" hidden="1">{#N/A,"DR",FALSE,"increm pf";#N/A,"MAMSI",FALSE,"increm pf";#N/A,"MAXI",FALSE,"increm pf";#N/A,"PCAM",FALSE,"increm pf";#N/A,"PHSV",FALSE,"increm pf";#N/A,"SIE",FALSE,"increm pf"}</definedName>
    <definedName name="wrn.Print_Target." localSheetId="1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localSheetId="16"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_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Research._.Op._.Exp." localSheetId="16" hidden="1">{#N/A,#N/A,FALSE,"RESEARCH"}</definedName>
    <definedName name="wrn.Research._.Op._.Exp." hidden="1">{#N/A,#N/A,FALSE,"RESEARCH"}</definedName>
    <definedName name="wrn.Research._.Op._.Exp._1" localSheetId="16" hidden="1">{#N/A,#N/A,FALSE,"RESEARCH"}</definedName>
    <definedName name="wrn.Research._.Op._.Exp._1" hidden="1">{#N/A,#N/A,FALSE,"RESEARCH"}</definedName>
    <definedName name="wrn.Return._.on._.Capital." localSheetId="16" hidden="1">{"Summary Schedule",#N/A,FALSE,"Sheet1";"Divisional Support",#N/A,FALSE,"Sheet2";"Corporate Support",#N/A,FALSE,"Sheet3"}</definedName>
    <definedName name="wrn.Return._.on._.Capital." hidden="1">{"Summary Schedule",#N/A,FALSE,"Sheet1";"Divisional Support",#N/A,FALSE,"Sheet2";"Corporate Support",#N/A,FALSE,"Sheet3"}</definedName>
    <definedName name="wrn.Return._.on._.Capital._1" localSheetId="16" hidden="1">{"Summary Schedule",#N/A,FALSE,"Sheet1";"Divisional Support",#N/A,FALSE,"Sheet2";"Corporate Support",#N/A,FALSE,"Sheet3"}</definedName>
    <definedName name="wrn.Return._.on._.Capital._1" hidden="1">{"Summary Schedule",#N/A,FALSE,"Sheet1";"Divisional Support",#N/A,FALSE,"Sheet2";"Corporate Support",#N/A,FALSE,"Sheet3"}</definedName>
    <definedName name="wrn.STAND_ALONE_BOTH." localSheetId="16" hidden="1">{"FCB_ALL",#N/A,FALSE,"FCB";"GREY_ALL",#N/A,FALSE,"GREY"}</definedName>
    <definedName name="wrn.STAND_ALONE_BOTH." hidden="1">{"FCB_ALL",#N/A,FALSE,"FCB";"GREY_ALL",#N/A,FALSE,"GREY"}</definedName>
    <definedName name="wrn.STAND_ALONE_BOTH._1" localSheetId="16" hidden="1">{"FCB_ALL",#N/A,FALSE,"FCB";"GREY_ALL",#N/A,FALSE,"GREY"}</definedName>
    <definedName name="wrn.STAND_ALONE_BOTH._1" hidden="1">{"FCB_ALL",#N/A,FALSE,"FCB";"GREY_ALL",#N/A,FALSE,"GREY"}</definedName>
    <definedName name="wrn.SUM._.OF._.UNIT._.3." localSheetId="16"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_.OF._.UNIT._.3._1" localSheetId="16" hidden="1">{#N/A,#N/A,FALSE,"INPUTDATA";#N/A,#N/A,FALSE,"SUMMARY";#N/A,#N/A,FALSE,"CTAREP";#N/A,#N/A,FALSE,"CTBREP";#N/A,#N/A,FALSE,"PMG4ST86";#N/A,#N/A,FALSE,"TURBEFF";#N/A,#N/A,FALSE,"Condenser Performance"}</definedName>
    <definedName name="wrn.SUM._.OF._.UNIT._.3._1" hidden="1">{#N/A,#N/A,FALSE,"INPUTDATA";#N/A,#N/A,FALSE,"SUMMARY";#N/A,#N/A,FALSE,"CTAREP";#N/A,#N/A,FALSE,"CTBREP";#N/A,#N/A,FALSE,"PMG4ST86";#N/A,#N/A,FALSE,"TURBEFF";#N/A,#N/A,FALSE,"Condenser Performance"}</definedName>
    <definedName name="wrn.Trans._.Op._.Exp." localSheetId="16" hidden="1">{#N/A,#N/A,FALSE,"TRANS"}</definedName>
    <definedName name="wrn.Trans._.Op._.Exp." hidden="1">{#N/A,#N/A,FALSE,"TRANS"}</definedName>
    <definedName name="wrn.Trans._.Op._.Exp._1" localSheetId="16" hidden="1">{#N/A,#N/A,FALSE,"TRANS"}</definedName>
    <definedName name="wrn.Trans._.Op._.Exp._1" hidden="1">{#N/A,#N/A,FALSE,"TRANS"}</definedName>
    <definedName name="wvu.inputs._.raw._.data." localSheetId="1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localSheetId="16"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_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localSheetId="16"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_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localSheetId="16"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_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localSheetId="16"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_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xpg" hidden="1">{"detail305",#N/A,FALSE,"BI-305"}</definedName>
    <definedName name="xx" localSheetId="16" hidden="1">{2;#N/A;"R13C16:R17C16";#N/A;"R13C14:R17C15";FALSE;FALSE;FALSE;95;#N/A;#N/A;"R13C19";#N/A;FALSE;FALSE;FALSE;FALSE;#N/A;"";#N/A;FALSE;"";"";#N/A;#N/A;#N/A}</definedName>
    <definedName name="xx" hidden="1">{2;#N/A;"R13C16:R17C16";#N/A;"R13C14:R17C15";FALSE;FALSE;FALSE;95;#N/A;#N/A;"R13C19";#N/A;FALSE;FALSE;FALSE;FALSE;#N/A;"";#N/A;FALSE;"";"";#N/A;#N/A;#N/A}</definedName>
    <definedName name="xxx.detail" localSheetId="16" hidden="1">{"detail305",#N/A,FALSE,"BI-305"}</definedName>
    <definedName name="xxx.detail" hidden="1">{"detail305",#N/A,FALSE,"BI-305"}</definedName>
    <definedName name="xxx.detail_1" localSheetId="16" hidden="1">{"detail305",#N/A,FALSE,"BI-305"}</definedName>
    <definedName name="xxx.detail_1" hidden="1">{"detail305",#N/A,FALSE,"BI-305"}</definedName>
    <definedName name="xxx.directory" localSheetId="16" hidden="1">{"summary",#N/A,FALSE,"PCR DIRECTORY"}</definedName>
    <definedName name="xxx.directory" hidden="1">{"summary",#N/A,FALSE,"PCR DIRECTORY"}</definedName>
    <definedName name="xxx.directory_1" localSheetId="16" hidden="1">{"summary",#N/A,FALSE,"PCR DIRECTORY"}</definedName>
    <definedName name="xxx.directory_1" hidden="1">{"summary",#N/A,FALSE,"PCR DIRECTORY"}</definedName>
    <definedName name="xxxxx" localSheetId="16" hidden="1">{#N/A,#N/A,TRUE,"TOTAL DISTRIBUTION";#N/A,#N/A,TRUE,"SOUTH";#N/A,#N/A,TRUE,"NORTHEAST";#N/A,#N/A,TRUE,"WEST"}</definedName>
    <definedName name="xxxxx" hidden="1">{#N/A,#N/A,TRUE,"TOTAL DISTRIBUTION";#N/A,#N/A,TRUE,"SOUTH";#N/A,#N/A,TRUE,"NORTHEAST";#N/A,#N/A,TRUE,"WEST"}</definedName>
    <definedName name="xxxxxx" localSheetId="16" hidden="1">{#N/A,#N/A,TRUE,"TOTAL DSBN";#N/A,#N/A,TRUE,"WEST";#N/A,#N/A,TRUE,"SOUTH";#N/A,#N/A,TRUE,"NORTHEAST"}</definedName>
    <definedName name="xxxxxx" hidden="1">{#N/A,#N/A,TRUE,"TOTAL DSBN";#N/A,#N/A,TRUE,"WEST";#N/A,#N/A,TRUE,"SOUTH";#N/A,#N/A,TRUE,"NORTHEAST"}</definedName>
    <definedName name="Year" localSheetId="28">#REF!</definedName>
    <definedName name="Year" localSheetId="25">#REF!</definedName>
    <definedName name="Year" localSheetId="24">#REF!</definedName>
    <definedName name="Year" localSheetId="29">#REF!</definedName>
    <definedName name="Year" localSheetId="27">#REF!</definedName>
    <definedName name="Year" localSheetId="26">#REF!</definedName>
    <definedName name="Year" localSheetId="20">#REF!</definedName>
    <definedName name="Year" localSheetId="22">#REF!</definedName>
    <definedName name="Year" localSheetId="21">#REF!</definedName>
    <definedName name="Year">#REF!</definedName>
    <definedName name="Year2" localSheetId="28">#REF!</definedName>
    <definedName name="Year2" localSheetId="25">#REF!</definedName>
    <definedName name="Year2" localSheetId="24">#REF!</definedName>
    <definedName name="Year2" localSheetId="29">#REF!</definedName>
    <definedName name="Year2" localSheetId="27">#REF!</definedName>
    <definedName name="Year2" localSheetId="26">#REF!</definedName>
    <definedName name="Year2" localSheetId="20">#REF!</definedName>
    <definedName name="Year2" localSheetId="22">#REF!</definedName>
    <definedName name="Year2" localSheetId="21">#REF!</definedName>
    <definedName name="Year2">#REF!</definedName>
    <definedName name="zzz" localSheetId="16" hidden="1">{#N/A,#N/A,TRUE,"TOTAL DSBN";#N/A,#N/A,TRUE,"WEST";#N/A,#N/A,TRUE,"SOUTH";#N/A,#N/A,TRUE,"NORTHEAST"}</definedName>
    <definedName name="zzz" hidden="1">{#N/A,#N/A,TRUE,"TOTAL DSBN";#N/A,#N/A,TRUE,"WEST";#N/A,#N/A,TRUE,"SOUTH";#N/A,#N/A,TRUE,"NORTHEAST"}</definedName>
  </definedNames>
  <calcPr calcId="145621"/>
</workbook>
</file>

<file path=xl/calcChain.xml><?xml version="1.0" encoding="utf-8"?>
<calcChain xmlns="http://schemas.openxmlformats.org/spreadsheetml/2006/main">
  <c r="AB263" i="57" l="1"/>
  <c r="N263" i="57"/>
  <c r="M263" i="57"/>
  <c r="E263" i="57"/>
  <c r="C263" i="57"/>
  <c r="N258" i="57"/>
  <c r="W255" i="57"/>
  <c r="AB234" i="57"/>
  <c r="AA234" i="57"/>
  <c r="Z234" i="57"/>
  <c r="Y234" i="57"/>
  <c r="X234" i="57"/>
  <c r="AB232" i="57"/>
  <c r="AA232" i="57"/>
  <c r="Z232" i="57"/>
  <c r="Y232" i="57"/>
  <c r="X232" i="57"/>
  <c r="AB218" i="57"/>
  <c r="AA218" i="57"/>
  <c r="Z218" i="57"/>
  <c r="Y218" i="57"/>
  <c r="X218" i="57"/>
  <c r="P218" i="57"/>
  <c r="N218" i="57"/>
  <c r="M218" i="57"/>
  <c r="E218" i="57"/>
  <c r="C218" i="57"/>
  <c r="AB216" i="57"/>
  <c r="AA216" i="57"/>
  <c r="Z216" i="57"/>
  <c r="Y216" i="57"/>
  <c r="X216" i="57"/>
  <c r="P216" i="57"/>
  <c r="N216" i="57"/>
  <c r="M216" i="57"/>
  <c r="E216" i="57"/>
  <c r="C216" i="57"/>
  <c r="AB195" i="57"/>
  <c r="AA195" i="57"/>
  <c r="Z195" i="57"/>
  <c r="Y195" i="57"/>
  <c r="X195" i="57"/>
  <c r="AB192" i="57"/>
  <c r="AA192" i="57"/>
  <c r="Z192" i="57"/>
  <c r="Y192" i="57"/>
  <c r="X192" i="57"/>
  <c r="W192" i="57"/>
  <c r="M192" i="57"/>
  <c r="L192" i="57"/>
  <c r="AB160" i="57"/>
  <c r="AA160" i="57"/>
  <c r="Z160" i="57"/>
  <c r="Y160" i="57"/>
  <c r="X160" i="57"/>
  <c r="P160" i="57"/>
  <c r="O160" i="57"/>
  <c r="N160" i="57"/>
  <c r="M160" i="57"/>
  <c r="E160" i="57"/>
  <c r="C160" i="57"/>
  <c r="AB157" i="57"/>
  <c r="AA157" i="57"/>
  <c r="Z157" i="57"/>
  <c r="Y157" i="57"/>
  <c r="X157" i="57"/>
  <c r="AB153" i="57"/>
  <c r="AA153" i="57"/>
  <c r="AB147" i="57"/>
  <c r="AA147" i="57"/>
  <c r="Z147" i="57"/>
  <c r="Y147" i="57"/>
  <c r="X147" i="57"/>
  <c r="P147" i="57"/>
  <c r="N147" i="57"/>
  <c r="M147" i="57"/>
  <c r="E147" i="57"/>
  <c r="D147" i="57"/>
  <c r="C147" i="57"/>
  <c r="AA145" i="57"/>
  <c r="Z145" i="57"/>
  <c r="X145" i="57"/>
  <c r="N145" i="57"/>
  <c r="AA142" i="57"/>
  <c r="AA141" i="57"/>
  <c r="AB137" i="57"/>
  <c r="AA137" i="57"/>
  <c r="Z137" i="57"/>
  <c r="Y137" i="57"/>
  <c r="X137" i="57"/>
  <c r="P137" i="57"/>
  <c r="O137" i="57"/>
  <c r="N137" i="57"/>
  <c r="M137" i="57"/>
  <c r="E137" i="57"/>
  <c r="C137" i="57"/>
  <c r="AB113" i="57"/>
  <c r="AA113" i="57"/>
  <c r="Z113" i="57"/>
  <c r="Y113" i="57"/>
  <c r="X113" i="57"/>
  <c r="AB82" i="57"/>
  <c r="AA82" i="57"/>
  <c r="Z82" i="57"/>
  <c r="Y82" i="57"/>
  <c r="X82" i="57"/>
  <c r="P82" i="57"/>
  <c r="P72" i="57"/>
  <c r="P71" i="57"/>
  <c r="P70" i="57"/>
  <c r="P69" i="57"/>
  <c r="P66" i="57"/>
  <c r="AB65" i="57"/>
  <c r="P65" i="57"/>
  <c r="P64" i="57"/>
  <c r="P63" i="57"/>
  <c r="P62" i="57"/>
  <c r="P61" i="57"/>
  <c r="P60" i="57"/>
  <c r="AB43" i="57"/>
  <c r="AA43" i="57"/>
  <c r="Z43" i="57"/>
  <c r="Y43" i="57"/>
  <c r="X43" i="57"/>
  <c r="W40" i="57"/>
  <c r="Q40" i="57"/>
  <c r="W39" i="57"/>
  <c r="Q39" i="57"/>
  <c r="AB263" i="56"/>
  <c r="N263" i="56"/>
  <c r="M263" i="56"/>
  <c r="E263" i="56"/>
  <c r="C263" i="56"/>
  <c r="N258" i="56"/>
  <c r="W255" i="56"/>
  <c r="AB234" i="56"/>
  <c r="AA234" i="56"/>
  <c r="Z234" i="56"/>
  <c r="Y234" i="56"/>
  <c r="X234" i="56"/>
  <c r="AB232" i="56"/>
  <c r="AA232" i="56"/>
  <c r="Z232" i="56"/>
  <c r="Y232" i="56"/>
  <c r="X232" i="56"/>
  <c r="AB218" i="56"/>
  <c r="AA218" i="56"/>
  <c r="Z218" i="56"/>
  <c r="Y218" i="56"/>
  <c r="X218" i="56"/>
  <c r="P218" i="56"/>
  <c r="N218" i="56"/>
  <c r="M218" i="56"/>
  <c r="E218" i="56"/>
  <c r="C218" i="56"/>
  <c r="AB216" i="56"/>
  <c r="AA216" i="56"/>
  <c r="Z216" i="56"/>
  <c r="Y216" i="56"/>
  <c r="X216" i="56"/>
  <c r="P216" i="56"/>
  <c r="N216" i="56"/>
  <c r="M216" i="56"/>
  <c r="E216" i="56"/>
  <c r="C216" i="56"/>
  <c r="AB195" i="56"/>
  <c r="AA195" i="56"/>
  <c r="Z195" i="56"/>
  <c r="Y195" i="56"/>
  <c r="X195" i="56"/>
  <c r="M192" i="56"/>
  <c r="AB160" i="56"/>
  <c r="AA160" i="56"/>
  <c r="Z160" i="56"/>
  <c r="Y160" i="56"/>
  <c r="X160" i="56"/>
  <c r="P160" i="56"/>
  <c r="O160" i="56"/>
  <c r="N160" i="56"/>
  <c r="M160" i="56"/>
  <c r="E160" i="56"/>
  <c r="C160" i="56"/>
  <c r="AB157" i="56"/>
  <c r="AA157" i="56"/>
  <c r="Z157" i="56"/>
  <c r="Y157" i="56"/>
  <c r="X157" i="56"/>
  <c r="AB153" i="56"/>
  <c r="AA153" i="56"/>
  <c r="AB147" i="56"/>
  <c r="AA147" i="56"/>
  <c r="Z147" i="56"/>
  <c r="Y147" i="56"/>
  <c r="X147" i="56"/>
  <c r="P147" i="56"/>
  <c r="N147" i="56"/>
  <c r="M147" i="56"/>
  <c r="E147" i="56"/>
  <c r="D147" i="56"/>
  <c r="C147" i="56"/>
  <c r="AA145" i="56"/>
  <c r="Z145" i="56"/>
  <c r="X145" i="56"/>
  <c r="N145" i="56"/>
  <c r="AA142" i="56"/>
  <c r="AA141" i="56"/>
  <c r="AB137" i="56"/>
  <c r="AA137" i="56"/>
  <c r="Z137" i="56"/>
  <c r="Y137" i="56"/>
  <c r="X137" i="56"/>
  <c r="P137" i="56"/>
  <c r="O137" i="56"/>
  <c r="N137" i="56"/>
  <c r="M137" i="56"/>
  <c r="E137" i="56"/>
  <c r="C137" i="56"/>
  <c r="AB113" i="56"/>
  <c r="AA113" i="56"/>
  <c r="Z113" i="56"/>
  <c r="Y113" i="56"/>
  <c r="X113" i="56"/>
  <c r="AB82" i="56"/>
  <c r="AA82" i="56"/>
  <c r="Z82" i="56"/>
  <c r="Y82" i="56"/>
  <c r="X82" i="56"/>
  <c r="P82" i="56"/>
  <c r="P72" i="56"/>
  <c r="P71" i="56"/>
  <c r="P70" i="56"/>
  <c r="P69" i="56"/>
  <c r="P66" i="56"/>
  <c r="AB65" i="56"/>
  <c r="P65" i="56"/>
  <c r="P64" i="56"/>
  <c r="P63" i="56"/>
  <c r="P62" i="56"/>
  <c r="P61" i="56"/>
  <c r="P60" i="56"/>
  <c r="AB43" i="56"/>
  <c r="AA43" i="56"/>
  <c r="Z43" i="56"/>
  <c r="Y43" i="56"/>
  <c r="X43" i="56"/>
  <c r="W40" i="56"/>
  <c r="Q40" i="56"/>
  <c r="W39" i="56"/>
  <c r="Q39" i="56"/>
  <c r="M10" i="55"/>
  <c r="G10" i="55"/>
  <c r="M8" i="55"/>
  <c r="M6" i="55"/>
  <c r="BE493" i="54"/>
  <c r="AE493" i="54"/>
  <c r="BE492" i="54"/>
  <c r="BD492" i="54"/>
  <c r="AG492" i="54"/>
  <c r="AE492" i="54"/>
  <c r="AD492" i="54"/>
  <c r="AE491" i="54"/>
  <c r="BE490" i="54"/>
  <c r="AE490" i="54"/>
  <c r="AE489" i="54"/>
  <c r="BE488" i="54"/>
  <c r="AE488" i="54"/>
  <c r="BE487" i="54"/>
  <c r="AE487" i="54"/>
  <c r="BE486" i="54"/>
  <c r="AE486" i="54"/>
  <c r="BE485" i="54"/>
  <c r="AE485" i="54"/>
  <c r="BE482" i="54"/>
  <c r="AE482" i="54"/>
  <c r="BE480" i="54"/>
  <c r="AE480" i="54"/>
  <c r="BE479" i="54"/>
  <c r="AE479" i="54"/>
  <c r="BE476" i="54"/>
  <c r="AE476" i="54"/>
  <c r="BE475" i="54"/>
  <c r="AE475" i="54"/>
  <c r="BE474" i="54"/>
  <c r="AE474" i="54"/>
  <c r="BE471" i="54"/>
  <c r="AE471" i="54"/>
  <c r="BE470" i="54"/>
  <c r="AE470" i="54"/>
  <c r="BE469" i="54"/>
  <c r="AE469" i="54"/>
  <c r="BE468" i="54"/>
  <c r="AE468" i="54"/>
  <c r="BE467" i="54"/>
  <c r="AE467" i="54"/>
  <c r="BE466" i="54"/>
  <c r="AE466" i="54"/>
  <c r="BE465" i="54"/>
  <c r="AE465" i="54"/>
  <c r="BE464" i="54"/>
  <c r="AE464" i="54"/>
  <c r="BE463" i="54"/>
  <c r="AE463" i="54"/>
  <c r="BE462" i="54"/>
  <c r="AE462" i="54"/>
  <c r="BE461" i="54"/>
  <c r="AE461" i="54"/>
  <c r="BE460" i="54"/>
  <c r="AE460" i="54"/>
  <c r="BE459" i="54"/>
  <c r="AE459" i="54"/>
  <c r="BE458" i="54"/>
  <c r="AE458" i="54"/>
  <c r="BE457" i="54"/>
  <c r="AE457" i="54"/>
  <c r="BE456" i="54"/>
  <c r="AE456" i="54"/>
  <c r="BE455" i="54"/>
  <c r="AE455" i="54"/>
  <c r="BE454" i="54"/>
  <c r="AE454" i="54"/>
  <c r="BE453" i="54"/>
  <c r="AE453" i="54"/>
  <c r="BE452" i="54"/>
  <c r="AE452" i="54"/>
  <c r="BE451" i="54"/>
  <c r="AE451" i="54"/>
  <c r="BE450" i="54"/>
  <c r="AE450" i="54"/>
  <c r="BE449" i="54"/>
  <c r="AE449" i="54"/>
  <c r="BE448" i="54"/>
  <c r="AE448" i="54"/>
  <c r="BE447" i="54"/>
  <c r="AE447" i="54"/>
  <c r="BE446" i="54"/>
  <c r="AE446" i="54"/>
  <c r="BE445" i="54"/>
  <c r="AE445" i="54"/>
  <c r="BE444" i="54"/>
  <c r="AE444" i="54"/>
  <c r="BE443" i="54"/>
  <c r="AE443" i="54"/>
  <c r="BE442" i="54"/>
  <c r="AE442" i="54"/>
  <c r="BE441" i="54"/>
  <c r="AE441" i="54"/>
  <c r="BE440" i="54"/>
  <c r="AE440" i="54"/>
  <c r="BE439" i="54"/>
  <c r="AE439" i="54"/>
  <c r="BE438" i="54"/>
  <c r="AE438" i="54"/>
  <c r="BE437" i="54"/>
  <c r="AE437" i="54"/>
  <c r="BE436" i="54"/>
  <c r="AE436" i="54"/>
  <c r="BE435" i="54"/>
  <c r="AE435" i="54"/>
  <c r="BE434" i="54"/>
  <c r="AE434" i="54"/>
  <c r="BE431" i="54"/>
  <c r="AE431" i="54"/>
  <c r="BE430" i="54"/>
  <c r="AE430" i="54"/>
  <c r="BE429" i="54"/>
  <c r="AE429" i="54"/>
  <c r="BE428" i="54"/>
  <c r="AE428" i="54"/>
  <c r="BE427" i="54"/>
  <c r="AE427" i="54"/>
  <c r="BE426" i="54"/>
  <c r="AE426" i="54"/>
  <c r="BE425" i="54"/>
  <c r="AE425" i="54"/>
  <c r="BE424" i="54"/>
  <c r="AE424" i="54"/>
  <c r="BE423" i="54"/>
  <c r="AE423" i="54"/>
  <c r="BE422" i="54"/>
  <c r="AE422" i="54"/>
  <c r="BE421" i="54"/>
  <c r="AE421" i="54"/>
  <c r="BE420" i="54"/>
  <c r="AE420" i="54"/>
  <c r="BE419" i="54"/>
  <c r="AE419" i="54"/>
  <c r="BE418" i="54"/>
  <c r="AE418" i="54"/>
  <c r="BE417" i="54"/>
  <c r="AE417" i="54"/>
  <c r="BE416" i="54"/>
  <c r="AE416" i="54"/>
  <c r="BE415" i="54"/>
  <c r="AE415" i="54"/>
  <c r="BE414" i="54"/>
  <c r="AE414" i="54"/>
  <c r="BE413" i="54"/>
  <c r="AE413" i="54"/>
  <c r="BE412" i="54"/>
  <c r="AE412" i="54"/>
  <c r="BE411" i="54"/>
  <c r="AE411" i="54"/>
  <c r="BE410" i="54"/>
  <c r="AE410" i="54"/>
  <c r="BE409" i="54"/>
  <c r="AE409" i="54"/>
  <c r="BE408" i="54"/>
  <c r="AE408" i="54"/>
  <c r="BE407" i="54"/>
  <c r="AE407" i="54"/>
  <c r="BE404" i="54"/>
  <c r="AE404" i="54"/>
  <c r="BE401" i="54"/>
  <c r="AE401" i="54"/>
  <c r="BE400" i="54"/>
  <c r="AE400" i="54"/>
  <c r="BE397" i="54"/>
  <c r="AE397" i="54"/>
  <c r="BE396" i="54"/>
  <c r="AE396" i="54"/>
  <c r="BE395" i="54"/>
  <c r="AE395" i="54"/>
  <c r="BE394" i="54"/>
  <c r="AE394" i="54"/>
  <c r="BE393" i="54"/>
  <c r="AE393" i="54"/>
  <c r="BE392" i="54"/>
  <c r="AE392" i="54"/>
  <c r="BE391" i="54"/>
  <c r="AE391" i="54"/>
  <c r="BE388" i="54"/>
  <c r="AE388" i="54"/>
  <c r="BE387" i="54"/>
  <c r="AE387" i="54"/>
  <c r="BE386" i="54"/>
  <c r="AE386" i="54"/>
  <c r="BE385" i="54"/>
  <c r="AE385" i="54"/>
  <c r="BE384" i="54"/>
  <c r="AE384" i="54"/>
  <c r="BE383" i="54"/>
  <c r="AE383" i="54"/>
  <c r="BE382" i="54"/>
  <c r="AE382" i="54"/>
  <c r="BE381" i="54"/>
  <c r="AE381" i="54"/>
  <c r="BE380" i="54"/>
  <c r="AE380" i="54"/>
  <c r="BE379" i="54"/>
  <c r="AE379" i="54"/>
  <c r="BE378" i="54"/>
  <c r="AE378" i="54"/>
  <c r="BE377" i="54"/>
  <c r="AE377" i="54"/>
  <c r="BE376" i="54"/>
  <c r="AE376" i="54"/>
  <c r="BE375" i="54"/>
  <c r="AE375" i="54"/>
  <c r="BE374" i="54"/>
  <c r="AE374" i="54"/>
  <c r="BE373" i="54"/>
  <c r="AE373" i="54"/>
  <c r="BE372" i="54"/>
  <c r="AE372" i="54"/>
  <c r="BE371" i="54"/>
  <c r="AE371" i="54"/>
  <c r="BE370" i="54"/>
  <c r="AE370" i="54"/>
  <c r="BE369" i="54"/>
  <c r="AE369" i="54"/>
  <c r="BE368" i="54"/>
  <c r="AE368" i="54"/>
  <c r="BE367" i="54"/>
  <c r="AE367" i="54"/>
  <c r="BE366" i="54"/>
  <c r="AE366" i="54"/>
  <c r="BE363" i="54"/>
  <c r="AE363" i="54"/>
  <c r="BE362" i="54"/>
  <c r="AE362" i="54"/>
  <c r="BE361" i="54"/>
  <c r="AE361" i="54"/>
  <c r="BE360" i="54"/>
  <c r="AE360" i="54"/>
  <c r="BE359" i="54"/>
  <c r="AE359" i="54"/>
  <c r="BE358" i="54"/>
  <c r="AE358" i="54"/>
  <c r="BE357" i="54"/>
  <c r="AE357" i="54"/>
  <c r="BE356" i="54"/>
  <c r="AE356" i="54"/>
  <c r="BE353" i="54"/>
  <c r="AE353" i="54"/>
  <c r="BE352" i="54"/>
  <c r="AE352" i="54"/>
  <c r="BE351" i="54"/>
  <c r="AE351" i="54"/>
  <c r="BE350" i="54"/>
  <c r="AE350" i="54"/>
  <c r="BE349" i="54"/>
  <c r="AE349" i="54"/>
  <c r="BE348" i="54"/>
  <c r="AE348" i="54"/>
  <c r="BE347" i="54"/>
  <c r="AE347" i="54"/>
  <c r="BE346" i="54"/>
  <c r="AE346" i="54"/>
  <c r="BE343" i="54"/>
  <c r="AE343" i="54"/>
  <c r="BE342" i="54"/>
  <c r="AE342" i="54"/>
  <c r="BE341" i="54"/>
  <c r="AE341" i="54"/>
  <c r="BE340" i="54"/>
  <c r="AE340" i="54"/>
  <c r="BE339" i="54"/>
  <c r="AE339" i="54"/>
  <c r="BE338" i="54"/>
  <c r="AE338" i="54"/>
  <c r="BE337" i="54"/>
  <c r="AE337" i="54"/>
  <c r="BE336" i="54"/>
  <c r="AE336" i="54"/>
  <c r="BE335" i="54"/>
  <c r="AE335" i="54"/>
  <c r="BE332" i="54"/>
  <c r="AE332" i="54"/>
  <c r="BE331" i="54"/>
  <c r="AE331" i="54"/>
  <c r="BE330" i="54"/>
  <c r="AE330" i="54"/>
  <c r="BE329" i="54"/>
  <c r="AE329" i="54"/>
  <c r="BE328" i="54"/>
  <c r="AE328" i="54"/>
  <c r="BE327" i="54"/>
  <c r="AE327" i="54"/>
  <c r="BE326" i="54"/>
  <c r="AE326" i="54"/>
  <c r="BE325" i="54"/>
  <c r="AE325" i="54"/>
  <c r="BE324" i="54"/>
  <c r="AE324" i="54"/>
  <c r="BE321" i="54"/>
  <c r="AE321" i="54"/>
  <c r="BE320" i="54"/>
  <c r="AE320" i="54"/>
  <c r="BE319" i="54"/>
  <c r="AE319" i="54"/>
  <c r="BE318" i="54"/>
  <c r="AE318" i="54"/>
  <c r="BE317" i="54"/>
  <c r="AE317" i="54"/>
  <c r="BE316" i="54"/>
  <c r="AE316" i="54"/>
  <c r="BE315" i="54"/>
  <c r="AE315" i="54"/>
  <c r="BE314" i="54"/>
  <c r="AE314" i="54"/>
  <c r="BE313" i="54"/>
  <c r="AE313" i="54"/>
  <c r="BE312" i="54"/>
  <c r="AE312" i="54"/>
  <c r="BE311" i="54"/>
  <c r="AE311" i="54"/>
  <c r="BE307" i="54"/>
  <c r="AE307" i="54"/>
  <c r="BE305" i="54"/>
  <c r="AE305" i="54"/>
  <c r="BE304" i="54"/>
  <c r="AE304" i="54"/>
  <c r="BE303" i="54"/>
  <c r="AE303" i="54"/>
  <c r="BE302" i="54"/>
  <c r="AE302" i="54"/>
  <c r="BE301" i="54"/>
  <c r="AE301" i="54"/>
  <c r="BE300" i="54"/>
  <c r="AE300" i="54"/>
  <c r="BE299" i="54"/>
  <c r="AE299" i="54"/>
  <c r="BE298" i="54"/>
  <c r="AE298" i="54"/>
  <c r="BE297" i="54"/>
  <c r="AE297" i="54"/>
  <c r="BE296" i="54"/>
  <c r="AE296" i="54"/>
  <c r="BE295" i="54"/>
  <c r="AE295" i="54"/>
  <c r="BE294" i="54"/>
  <c r="AE294" i="54"/>
  <c r="BE293" i="54"/>
  <c r="AE293" i="54"/>
  <c r="BE292" i="54"/>
  <c r="AE292" i="54"/>
  <c r="BE291" i="54"/>
  <c r="AE291" i="54"/>
  <c r="BE290" i="54"/>
  <c r="AE290" i="54"/>
  <c r="BE289" i="54"/>
  <c r="AE289" i="54"/>
  <c r="BE288" i="54"/>
  <c r="AE288" i="54"/>
  <c r="BE287" i="54"/>
  <c r="AE287" i="54"/>
  <c r="BE286" i="54"/>
  <c r="AE286" i="54"/>
  <c r="BE285" i="54"/>
  <c r="AE285" i="54"/>
  <c r="BE284" i="54"/>
  <c r="AE284" i="54"/>
  <c r="BE283" i="54"/>
  <c r="AE283" i="54"/>
  <c r="BE282" i="54"/>
  <c r="AE282" i="54"/>
  <c r="BE281" i="54"/>
  <c r="AE281" i="54"/>
  <c r="BE280" i="54"/>
  <c r="AE280" i="54"/>
  <c r="BE279" i="54"/>
  <c r="AE279" i="54"/>
  <c r="BE278" i="54"/>
  <c r="AE278" i="54"/>
  <c r="BE277" i="54"/>
  <c r="AE277" i="54"/>
  <c r="BE276" i="54"/>
  <c r="AE276" i="54"/>
  <c r="BE275" i="54"/>
  <c r="AE275" i="54"/>
  <c r="BE274" i="54"/>
  <c r="AE274" i="54"/>
  <c r="BE273" i="54"/>
  <c r="AE273" i="54"/>
  <c r="BE272" i="54"/>
  <c r="AE272" i="54"/>
  <c r="BE271" i="54"/>
  <c r="AE271" i="54"/>
  <c r="BE270" i="54"/>
  <c r="AE270" i="54"/>
  <c r="BE269" i="54"/>
  <c r="AE269" i="54"/>
  <c r="BE268" i="54"/>
  <c r="AE268" i="54"/>
  <c r="BE267" i="54"/>
  <c r="AE267" i="54"/>
  <c r="BE266" i="54"/>
  <c r="AE266" i="54"/>
  <c r="BE265" i="54"/>
  <c r="AE265" i="54"/>
  <c r="BE263" i="54"/>
  <c r="AE263" i="54"/>
  <c r="BE262" i="54"/>
  <c r="AE262" i="54"/>
  <c r="BE261" i="54"/>
  <c r="AE261" i="54"/>
  <c r="BE260" i="54"/>
  <c r="AE260" i="54"/>
  <c r="BE259" i="54"/>
  <c r="AE259" i="54"/>
  <c r="BE257" i="54"/>
  <c r="AE257" i="54"/>
  <c r="BE256" i="54"/>
  <c r="AE256" i="54"/>
  <c r="BE255" i="54"/>
  <c r="AE255" i="54"/>
  <c r="BE254" i="54"/>
  <c r="AE254" i="54"/>
  <c r="BE253" i="54"/>
  <c r="AE253" i="54"/>
  <c r="BE252" i="54"/>
  <c r="AE252" i="54"/>
  <c r="BE251" i="54"/>
  <c r="AE251" i="54"/>
  <c r="BE250" i="54"/>
  <c r="AE250" i="54"/>
  <c r="BE249" i="54"/>
  <c r="AE249" i="54"/>
  <c r="BE246" i="54"/>
  <c r="AE246" i="54"/>
  <c r="BE245" i="54"/>
  <c r="AE245" i="54"/>
  <c r="BE244" i="54"/>
  <c r="AE244" i="54"/>
  <c r="BE243" i="54"/>
  <c r="AE243" i="54"/>
  <c r="BE242" i="54"/>
  <c r="AE242" i="54"/>
  <c r="BE241" i="54"/>
  <c r="AE241" i="54"/>
  <c r="BE240" i="54"/>
  <c r="AE240" i="54"/>
  <c r="BE237" i="54"/>
  <c r="AE237" i="54"/>
  <c r="BE236" i="54"/>
  <c r="AE236" i="54"/>
  <c r="BE235" i="54"/>
  <c r="AE235" i="54"/>
  <c r="BE234" i="54"/>
  <c r="AE234" i="54"/>
  <c r="BE233" i="54"/>
  <c r="AE233" i="54"/>
  <c r="BE232" i="54"/>
  <c r="AE232" i="54"/>
  <c r="BE231" i="54"/>
  <c r="AE231" i="54"/>
  <c r="BE230" i="54"/>
  <c r="AE230" i="54"/>
  <c r="BE229" i="54"/>
  <c r="AE229" i="54"/>
  <c r="BE228" i="54"/>
  <c r="AE228" i="54"/>
  <c r="BE227" i="54"/>
  <c r="AE227" i="54"/>
  <c r="BE226" i="54"/>
  <c r="AE226" i="54"/>
  <c r="BE225" i="54"/>
  <c r="AE225" i="54"/>
  <c r="BE224" i="54"/>
  <c r="AE224" i="54"/>
  <c r="BE223" i="54"/>
  <c r="AE223" i="54"/>
  <c r="BE222" i="54"/>
  <c r="AE222" i="54"/>
  <c r="BE221" i="54"/>
  <c r="AE221" i="54"/>
  <c r="BE220" i="54"/>
  <c r="AE220" i="54"/>
  <c r="BE219" i="54"/>
  <c r="AE219" i="54"/>
  <c r="BE218" i="54"/>
  <c r="AE218" i="54"/>
  <c r="BE217" i="54"/>
  <c r="AE217" i="54"/>
  <c r="BE216" i="54"/>
  <c r="AE216" i="54"/>
  <c r="BE215" i="54"/>
  <c r="AE215" i="54"/>
  <c r="BE212" i="54"/>
  <c r="AE212" i="54"/>
  <c r="BE211" i="54"/>
  <c r="AE211" i="54"/>
  <c r="BE210" i="54"/>
  <c r="AE210" i="54"/>
  <c r="BE209" i="54"/>
  <c r="AE209" i="54"/>
  <c r="BE208" i="54"/>
  <c r="AE208" i="54"/>
  <c r="BE207" i="54"/>
  <c r="AE207" i="54"/>
  <c r="BE206" i="54"/>
  <c r="AE206" i="54"/>
  <c r="BE205" i="54"/>
  <c r="AE205" i="54"/>
  <c r="BE204" i="54"/>
  <c r="AE204" i="54"/>
  <c r="BE203" i="54"/>
  <c r="AE203" i="54"/>
  <c r="BE202" i="54"/>
  <c r="AE202" i="54"/>
  <c r="BE201" i="54"/>
  <c r="AE201" i="54"/>
  <c r="BE200" i="54"/>
  <c r="AE200" i="54"/>
  <c r="BE199" i="54"/>
  <c r="AE199" i="54"/>
  <c r="BE198" i="54"/>
  <c r="AE198" i="54"/>
  <c r="BE197" i="54"/>
  <c r="AE197" i="54"/>
  <c r="BE196" i="54"/>
  <c r="AE196" i="54"/>
  <c r="BE195" i="54"/>
  <c r="AE195" i="54"/>
  <c r="BE194" i="54"/>
  <c r="AE194" i="54"/>
  <c r="BE193" i="54"/>
  <c r="AE193" i="54"/>
  <c r="BE190" i="54"/>
  <c r="AE190" i="54"/>
  <c r="BE189" i="54"/>
  <c r="AE189" i="54"/>
  <c r="BE188" i="54"/>
  <c r="AE188" i="54"/>
  <c r="BE187" i="54"/>
  <c r="AE187" i="54"/>
  <c r="BE186" i="54"/>
  <c r="AE186" i="54"/>
  <c r="BE185" i="54"/>
  <c r="AE185" i="54"/>
  <c r="BE184" i="54"/>
  <c r="AE184" i="54"/>
  <c r="BE183" i="54"/>
  <c r="AE183" i="54"/>
  <c r="BE182" i="54"/>
  <c r="AE182" i="54"/>
  <c r="BE181" i="54"/>
  <c r="AE181" i="54"/>
  <c r="BE180" i="54"/>
  <c r="AE180" i="54"/>
  <c r="BE179" i="54"/>
  <c r="AE179" i="54"/>
  <c r="BE178" i="54"/>
  <c r="AE178" i="54"/>
  <c r="BE177" i="54"/>
  <c r="AE177" i="54"/>
  <c r="BE176" i="54"/>
  <c r="AE176" i="54"/>
  <c r="BE175" i="54"/>
  <c r="AE175" i="54"/>
  <c r="BE174" i="54"/>
  <c r="AE174" i="54"/>
  <c r="BE173" i="54"/>
  <c r="AE173" i="54"/>
  <c r="BE172" i="54"/>
  <c r="AE172" i="54"/>
  <c r="BE171" i="54"/>
  <c r="AE171" i="54"/>
  <c r="BE170" i="54"/>
  <c r="AE170" i="54"/>
  <c r="BE169" i="54"/>
  <c r="AE169" i="54"/>
  <c r="BE168" i="54"/>
  <c r="AE168" i="54"/>
  <c r="BE167" i="54"/>
  <c r="AE167" i="54"/>
  <c r="BE166" i="54"/>
  <c r="AE166" i="54"/>
  <c r="BE165" i="54"/>
  <c r="AE165" i="54"/>
  <c r="BE164" i="54"/>
  <c r="AE164" i="54"/>
  <c r="BE163" i="54"/>
  <c r="AE163" i="54"/>
  <c r="BE162" i="54"/>
  <c r="AE162" i="54"/>
  <c r="BE161" i="54"/>
  <c r="AE161" i="54"/>
  <c r="BE160" i="54"/>
  <c r="AE160" i="54"/>
  <c r="BE159" i="54"/>
  <c r="AE159" i="54"/>
  <c r="BE158" i="54"/>
  <c r="AE158" i="54"/>
  <c r="BE157" i="54"/>
  <c r="AE157" i="54"/>
  <c r="BE156" i="54"/>
  <c r="AE156" i="54"/>
  <c r="BE155" i="54"/>
  <c r="AE155" i="54"/>
  <c r="BE154" i="54"/>
  <c r="AE154" i="54"/>
  <c r="BE153" i="54"/>
  <c r="AE153" i="54"/>
  <c r="BE152" i="54"/>
  <c r="AE152" i="54"/>
  <c r="BE151" i="54"/>
  <c r="AE151" i="54"/>
  <c r="BE150" i="54"/>
  <c r="AE150" i="54"/>
  <c r="BE149" i="54"/>
  <c r="AE149" i="54"/>
  <c r="BE148" i="54"/>
  <c r="AE148" i="54"/>
  <c r="BE147" i="54"/>
  <c r="AE147" i="54"/>
  <c r="BE146" i="54"/>
  <c r="AE146" i="54"/>
  <c r="BE145" i="54"/>
  <c r="AE145" i="54"/>
  <c r="BE144" i="54"/>
  <c r="AE144" i="54"/>
  <c r="BE143" i="54"/>
  <c r="AE143" i="54"/>
  <c r="BE142" i="54"/>
  <c r="AE142" i="54"/>
  <c r="BE141" i="54"/>
  <c r="AE141" i="54"/>
  <c r="BE140" i="54"/>
  <c r="AE140" i="54"/>
  <c r="BE139" i="54"/>
  <c r="AE139" i="54"/>
  <c r="BE136" i="54"/>
  <c r="AE136" i="54"/>
  <c r="BE135" i="54"/>
  <c r="AE135" i="54"/>
  <c r="BE134" i="54"/>
  <c r="AE134" i="54"/>
  <c r="BE133" i="54"/>
  <c r="AE133" i="54"/>
  <c r="BE132" i="54"/>
  <c r="AE132" i="54"/>
  <c r="BE131" i="54"/>
  <c r="AE131" i="54"/>
  <c r="BE130" i="54"/>
  <c r="AE130" i="54"/>
  <c r="BE129" i="54"/>
  <c r="AE129" i="54"/>
  <c r="BE128" i="54"/>
  <c r="AE128" i="54"/>
  <c r="BE127" i="54"/>
  <c r="AE127" i="54"/>
  <c r="BE126" i="54"/>
  <c r="AE126" i="54"/>
  <c r="BE125" i="54"/>
  <c r="AE125" i="54"/>
  <c r="BE124" i="54"/>
  <c r="AE124" i="54"/>
  <c r="BE123" i="54"/>
  <c r="AE123" i="54"/>
  <c r="BE122" i="54"/>
  <c r="AE122" i="54"/>
  <c r="BE121" i="54"/>
  <c r="AE121" i="54"/>
  <c r="BE120" i="54"/>
  <c r="AE120" i="54"/>
  <c r="BE119" i="54"/>
  <c r="AE119" i="54"/>
  <c r="BE118" i="54"/>
  <c r="AE118" i="54"/>
  <c r="BE117" i="54"/>
  <c r="AE117" i="54"/>
  <c r="BE116" i="54"/>
  <c r="AE116" i="54"/>
  <c r="BE115" i="54"/>
  <c r="AE115" i="54"/>
  <c r="BE114" i="54"/>
  <c r="AE114" i="54"/>
  <c r="BE113" i="54"/>
  <c r="AE113" i="54"/>
  <c r="BE112" i="54"/>
  <c r="AE112" i="54"/>
  <c r="BE111" i="54"/>
  <c r="AE111" i="54"/>
  <c r="BE110" i="54"/>
  <c r="AE110" i="54"/>
  <c r="BE109" i="54"/>
  <c r="AE109" i="54"/>
  <c r="BE106" i="54"/>
  <c r="AE106" i="54"/>
  <c r="BE105" i="54"/>
  <c r="AE105" i="54"/>
  <c r="BE104" i="54"/>
  <c r="AE104" i="54"/>
  <c r="BE103" i="54"/>
  <c r="AE103" i="54"/>
  <c r="BE102" i="54"/>
  <c r="AE102" i="54"/>
  <c r="BE101" i="54"/>
  <c r="AE101" i="54"/>
  <c r="BE100" i="54"/>
  <c r="AE100" i="54"/>
  <c r="BE99" i="54"/>
  <c r="AE99" i="54"/>
  <c r="BE98" i="54"/>
  <c r="AE98" i="54"/>
  <c r="BE97" i="54"/>
  <c r="AE97" i="54"/>
  <c r="BE96" i="54"/>
  <c r="AE96" i="54"/>
  <c r="BE95" i="54"/>
  <c r="AE95" i="54"/>
  <c r="BE94" i="54"/>
  <c r="AE94" i="54"/>
  <c r="BE93" i="54"/>
  <c r="AE93" i="54"/>
  <c r="BE92" i="54"/>
  <c r="AE92" i="54"/>
  <c r="BE91" i="54"/>
  <c r="AE91" i="54"/>
  <c r="BE90" i="54"/>
  <c r="AE90" i="54"/>
  <c r="BE89" i="54"/>
  <c r="AE89" i="54"/>
  <c r="BE88" i="54"/>
  <c r="AE88" i="54"/>
  <c r="BE87" i="54"/>
  <c r="AE87" i="54"/>
  <c r="BE86" i="54"/>
  <c r="AE86" i="54"/>
  <c r="BE82" i="54"/>
  <c r="AE82" i="54"/>
  <c r="BE80" i="54"/>
  <c r="AE80" i="54"/>
  <c r="BE79" i="54"/>
  <c r="AE79" i="54"/>
  <c r="BE78" i="54"/>
  <c r="AE78" i="54"/>
  <c r="BE77" i="54"/>
  <c r="AE77" i="54"/>
  <c r="BE76" i="54"/>
  <c r="AE76" i="54"/>
  <c r="BE75" i="54"/>
  <c r="AE75" i="54"/>
  <c r="BE74" i="54"/>
  <c r="AE74" i="54"/>
  <c r="BE73" i="54"/>
  <c r="AE73" i="54"/>
  <c r="BE72" i="54"/>
  <c r="AE72" i="54"/>
  <c r="BE71" i="54"/>
  <c r="AE71" i="54"/>
  <c r="BE70" i="54"/>
  <c r="AE70" i="54"/>
  <c r="BE69" i="54"/>
  <c r="AE69" i="54"/>
  <c r="BE68" i="54"/>
  <c r="AE68" i="54"/>
  <c r="BE67" i="54"/>
  <c r="AE67" i="54"/>
  <c r="BE66" i="54"/>
  <c r="AE66" i="54"/>
  <c r="BE65" i="54"/>
  <c r="AE65" i="54"/>
  <c r="BE64" i="54"/>
  <c r="AE64" i="54"/>
  <c r="BE63" i="54"/>
  <c r="AE63" i="54"/>
  <c r="BE62" i="54"/>
  <c r="AE62" i="54"/>
  <c r="BE61" i="54"/>
  <c r="AE61" i="54"/>
  <c r="BE60" i="54"/>
  <c r="AE60" i="54"/>
  <c r="BE59" i="54"/>
  <c r="AE59" i="54"/>
  <c r="BE58" i="54"/>
  <c r="AE58" i="54"/>
  <c r="BE57" i="54"/>
  <c r="AE57" i="54"/>
  <c r="BE56" i="54"/>
  <c r="AE56" i="54"/>
  <c r="BE55" i="54"/>
  <c r="AE55" i="54"/>
  <c r="BE54" i="54"/>
  <c r="AE54" i="54"/>
  <c r="BE53" i="54"/>
  <c r="AE53" i="54"/>
  <c r="BE52" i="54"/>
  <c r="AE52" i="54"/>
  <c r="BE51" i="54"/>
  <c r="AE51" i="54"/>
  <c r="BE50" i="54"/>
  <c r="AE50" i="54"/>
  <c r="BE49" i="54"/>
  <c r="AE49" i="54"/>
  <c r="BE48" i="54"/>
  <c r="AE48" i="54"/>
  <c r="BE47" i="54"/>
  <c r="AE47" i="54"/>
  <c r="BE46" i="54"/>
  <c r="AE46" i="54"/>
  <c r="BE45" i="54"/>
  <c r="AE45" i="54"/>
  <c r="BE44" i="54"/>
  <c r="AE44" i="54"/>
  <c r="BE43" i="54"/>
  <c r="AE43" i="54"/>
  <c r="BE42" i="54"/>
  <c r="AE42" i="54"/>
  <c r="BE41" i="54"/>
  <c r="AE41" i="54"/>
  <c r="BE40" i="54"/>
  <c r="AE40" i="54"/>
  <c r="BE37" i="54"/>
  <c r="AE37" i="54"/>
  <c r="BE36" i="54"/>
  <c r="AE36" i="54"/>
  <c r="BE35" i="54"/>
  <c r="AE35" i="54"/>
  <c r="BE34" i="54"/>
  <c r="AE34" i="54"/>
  <c r="BE33" i="54"/>
  <c r="AE33" i="54"/>
  <c r="BE32" i="54"/>
  <c r="AE32" i="54"/>
  <c r="BE31" i="54"/>
  <c r="AE31" i="54"/>
  <c r="BE30" i="54"/>
  <c r="AE30" i="54"/>
  <c r="BE29" i="54"/>
  <c r="AE29" i="54"/>
  <c r="BE28" i="54"/>
  <c r="AE28" i="54"/>
  <c r="BE27" i="54"/>
  <c r="AE27" i="54"/>
  <c r="BE26" i="54"/>
  <c r="AE26" i="54"/>
  <c r="BE25" i="54"/>
  <c r="AE25" i="54"/>
  <c r="BE24" i="54"/>
  <c r="AE24" i="54"/>
  <c r="BE23" i="54"/>
  <c r="AE23" i="54"/>
  <c r="BE22" i="54"/>
  <c r="AE22" i="54"/>
  <c r="BE21" i="54"/>
  <c r="AE21" i="54"/>
  <c r="BE20" i="54"/>
  <c r="AE20" i="54"/>
  <c r="BE19" i="54"/>
  <c r="AE19" i="54"/>
  <c r="BE18" i="54"/>
  <c r="AE18" i="54"/>
  <c r="BE17" i="54"/>
  <c r="AE17" i="54"/>
  <c r="BE16" i="54"/>
  <c r="AE16" i="54"/>
  <c r="BE15" i="54"/>
  <c r="AE15" i="54"/>
  <c r="BE14" i="54"/>
  <c r="AE14" i="54"/>
  <c r="BE13" i="54"/>
  <c r="AE13" i="54"/>
  <c r="BE12" i="54"/>
  <c r="AE12" i="54"/>
  <c r="BE11" i="54"/>
  <c r="AE11" i="54"/>
  <c r="BE10" i="54"/>
  <c r="AE10" i="54"/>
  <c r="BJ6" i="54"/>
  <c r="BI6" i="54"/>
  <c r="AT6" i="54"/>
  <c r="AS6" i="54"/>
  <c r="BI5" i="54"/>
  <c r="BF557" i="53"/>
  <c r="AE557" i="53"/>
  <c r="BF556" i="53"/>
  <c r="AE556" i="53"/>
  <c r="BF554" i="53"/>
  <c r="AE554" i="53"/>
  <c r="BF552" i="53"/>
  <c r="AE552" i="53"/>
  <c r="BF550" i="53"/>
  <c r="AE550" i="53"/>
  <c r="BF549" i="53"/>
  <c r="AE549" i="53"/>
  <c r="BF546" i="53"/>
  <c r="AE546" i="53"/>
  <c r="BF545" i="53"/>
  <c r="AE545" i="53"/>
  <c r="BF544" i="53"/>
  <c r="AE544" i="53"/>
  <c r="BF543" i="53"/>
  <c r="AE543" i="53"/>
  <c r="BF542" i="53"/>
  <c r="AE542" i="53"/>
  <c r="BF541" i="53"/>
  <c r="AE541" i="53"/>
  <c r="BF540" i="53"/>
  <c r="AE540" i="53"/>
  <c r="BF539" i="53"/>
  <c r="AE539" i="53"/>
  <c r="BF538" i="53"/>
  <c r="AE538" i="53"/>
  <c r="BF537" i="53"/>
  <c r="AE537" i="53"/>
  <c r="BF536" i="53"/>
  <c r="AE536" i="53"/>
  <c r="BF535" i="53"/>
  <c r="AE535" i="53"/>
  <c r="BF534" i="53"/>
  <c r="AE534" i="53"/>
  <c r="BF533" i="53"/>
  <c r="AE533" i="53"/>
  <c r="BF532" i="53"/>
  <c r="AE532" i="53"/>
  <c r="BF531" i="53"/>
  <c r="AE531" i="53"/>
  <c r="BF530" i="53"/>
  <c r="AE530" i="53"/>
  <c r="BF529" i="53"/>
  <c r="AE529" i="53"/>
  <c r="BF528" i="53"/>
  <c r="AE528" i="53"/>
  <c r="BF527" i="53"/>
  <c r="AE527" i="53"/>
  <c r="BF526" i="53"/>
  <c r="AE526" i="53"/>
  <c r="BF525" i="53"/>
  <c r="AE525" i="53"/>
  <c r="BF522" i="53"/>
  <c r="AE522" i="53"/>
  <c r="BF521" i="53"/>
  <c r="AE521" i="53"/>
  <c r="BF520" i="53"/>
  <c r="AE520" i="53"/>
  <c r="BF519" i="53"/>
  <c r="AE519" i="53"/>
  <c r="BF518" i="53"/>
  <c r="AE518" i="53"/>
  <c r="BF517" i="53"/>
  <c r="AE517" i="53"/>
  <c r="BF516" i="53"/>
  <c r="AE516" i="53"/>
  <c r="BF513" i="53"/>
  <c r="AE513" i="53"/>
  <c r="BF512" i="53"/>
  <c r="AE512" i="53"/>
  <c r="BF508" i="53"/>
  <c r="AE508" i="53"/>
  <c r="BF506" i="53"/>
  <c r="AE506" i="53"/>
  <c r="BF505" i="53"/>
  <c r="AE505" i="53"/>
  <c r="BF504" i="53"/>
  <c r="AE504" i="53"/>
  <c r="BF503" i="53"/>
  <c r="AE503" i="53"/>
  <c r="BF502" i="53"/>
  <c r="AE502" i="53"/>
  <c r="BF501" i="53"/>
  <c r="AE501" i="53"/>
  <c r="BF500" i="53"/>
  <c r="AE500" i="53"/>
  <c r="BF499" i="53"/>
  <c r="AE499" i="53"/>
  <c r="BF498" i="53"/>
  <c r="AE498" i="53"/>
  <c r="BF497" i="53"/>
  <c r="AE497" i="53"/>
  <c r="BF496" i="53"/>
  <c r="AE496" i="53"/>
  <c r="BF495" i="53"/>
  <c r="AE495" i="53"/>
  <c r="BF494" i="53"/>
  <c r="AE494" i="53"/>
  <c r="BF491" i="53"/>
  <c r="AE491" i="53"/>
  <c r="BF490" i="53"/>
  <c r="AE490" i="53"/>
  <c r="BF475" i="53"/>
  <c r="AE475" i="53"/>
  <c r="BF474" i="53"/>
  <c r="AE474" i="53"/>
  <c r="BF473" i="53"/>
  <c r="AE473" i="53"/>
  <c r="BF472" i="53"/>
  <c r="AE472" i="53"/>
  <c r="BF471" i="53"/>
  <c r="AE471" i="53"/>
  <c r="BF470" i="53"/>
  <c r="AE470" i="53"/>
  <c r="BF469" i="53"/>
  <c r="AE469" i="53"/>
  <c r="BF466" i="53"/>
  <c r="AE466" i="53"/>
  <c r="BF465" i="53"/>
  <c r="AE465" i="53"/>
  <c r="BF464" i="53"/>
  <c r="AE464" i="53"/>
  <c r="BF463" i="53"/>
  <c r="AE463" i="53"/>
  <c r="BF462" i="53"/>
  <c r="AE462" i="53"/>
  <c r="BF461" i="53"/>
  <c r="AE461" i="53"/>
  <c r="BF460" i="53"/>
  <c r="AE460" i="53"/>
  <c r="BF459" i="53"/>
  <c r="AE459" i="53"/>
  <c r="BF458" i="53"/>
  <c r="AE458" i="53"/>
  <c r="BF455" i="53"/>
  <c r="AE455" i="53"/>
  <c r="BF454" i="53"/>
  <c r="AE454" i="53"/>
  <c r="BF453" i="53"/>
  <c r="AE453" i="53"/>
  <c r="BF452" i="53"/>
  <c r="AE452" i="53"/>
  <c r="BF451" i="53"/>
  <c r="AE451" i="53"/>
  <c r="BF444" i="53"/>
  <c r="AE444" i="53"/>
  <c r="BF443" i="53"/>
  <c r="AE443" i="53"/>
  <c r="BF442" i="53"/>
  <c r="AE442" i="53"/>
  <c r="BF441" i="53"/>
  <c r="AE441" i="53"/>
  <c r="BF440" i="53"/>
  <c r="AE440" i="53"/>
  <c r="BF436" i="53"/>
  <c r="AE436" i="53"/>
  <c r="BF434" i="53"/>
  <c r="AE434" i="53"/>
  <c r="BF433" i="53"/>
  <c r="AE433" i="53"/>
  <c r="BF432" i="53"/>
  <c r="AE432" i="53"/>
  <c r="BF430" i="53"/>
  <c r="AE430" i="53"/>
  <c r="BF429" i="53"/>
  <c r="AE429" i="53"/>
  <c r="BF428" i="53"/>
  <c r="AE428" i="53"/>
  <c r="BF427" i="53"/>
  <c r="AE427" i="53"/>
  <c r="BF426" i="53"/>
  <c r="AE426" i="53"/>
  <c r="BF425" i="53"/>
  <c r="AE425" i="53"/>
  <c r="BF424" i="53"/>
  <c r="AE424" i="53"/>
  <c r="BF423" i="53"/>
  <c r="AE423" i="53"/>
  <c r="BF422" i="53"/>
  <c r="AE422" i="53"/>
  <c r="BF421" i="53"/>
  <c r="AE421" i="53"/>
  <c r="BF420" i="53"/>
  <c r="AE420" i="53"/>
  <c r="BF419" i="53"/>
  <c r="AE419" i="53"/>
  <c r="BF418" i="53"/>
  <c r="AE418" i="53"/>
  <c r="BF417" i="53"/>
  <c r="AE417" i="53"/>
  <c r="BF412" i="53"/>
  <c r="AE412" i="53"/>
  <c r="BF411" i="53"/>
  <c r="AE411" i="53"/>
  <c r="BF410" i="53"/>
  <c r="AE410" i="53"/>
  <c r="BF408" i="53"/>
  <c r="AE408" i="53"/>
  <c r="BF407" i="53"/>
  <c r="AE407" i="53"/>
  <c r="BF406" i="53"/>
  <c r="AE406" i="53"/>
  <c r="BF404" i="53"/>
  <c r="AE404" i="53"/>
  <c r="BF403" i="53"/>
  <c r="AE403" i="53"/>
  <c r="BF402" i="53"/>
  <c r="AE402" i="53"/>
  <c r="BF400" i="53"/>
  <c r="AE400" i="53"/>
  <c r="BF399" i="53"/>
  <c r="AE399" i="53"/>
  <c r="BF398" i="53"/>
  <c r="AE398" i="53"/>
  <c r="BF397" i="53"/>
  <c r="AE397" i="53"/>
  <c r="BF396" i="53"/>
  <c r="AE396" i="53"/>
  <c r="BF395" i="53"/>
  <c r="AE395" i="53"/>
  <c r="BF394" i="53"/>
  <c r="AE394" i="53"/>
  <c r="BF393" i="53"/>
  <c r="AE393" i="53"/>
  <c r="BF392" i="53"/>
  <c r="AE392" i="53"/>
  <c r="BF389" i="53"/>
  <c r="AE389" i="53"/>
  <c r="BF388" i="53"/>
  <c r="AE388" i="53"/>
  <c r="BF385" i="53"/>
  <c r="AE385" i="53"/>
  <c r="BF384" i="53"/>
  <c r="AE384" i="53"/>
  <c r="BF383" i="53"/>
  <c r="AE383" i="53"/>
  <c r="BF382" i="53"/>
  <c r="AE382" i="53"/>
  <c r="BF381" i="53"/>
  <c r="AE381" i="53"/>
  <c r="BF380" i="53"/>
  <c r="AE380" i="53"/>
  <c r="BF377" i="53"/>
  <c r="AE377" i="53"/>
  <c r="BF376" i="53"/>
  <c r="AE376" i="53"/>
  <c r="BF375" i="53"/>
  <c r="AE375" i="53"/>
  <c r="BF374" i="53"/>
  <c r="AE374" i="53"/>
  <c r="BF373" i="53"/>
  <c r="AE373" i="53"/>
  <c r="BF372" i="53"/>
  <c r="AE372" i="53"/>
  <c r="BF371" i="53"/>
  <c r="AE371" i="53"/>
  <c r="BF370" i="53"/>
  <c r="AE370" i="53"/>
  <c r="BF369" i="53"/>
  <c r="AE369" i="53"/>
  <c r="BF368" i="53"/>
  <c r="AE368" i="53"/>
  <c r="BF367" i="53"/>
  <c r="AE367" i="53"/>
  <c r="BF366" i="53"/>
  <c r="AE366" i="53"/>
  <c r="BF365" i="53"/>
  <c r="AE365" i="53"/>
  <c r="BF364" i="53"/>
  <c r="AE364" i="53"/>
  <c r="BF363" i="53"/>
  <c r="AE363" i="53"/>
  <c r="BF362" i="53"/>
  <c r="AE362" i="53"/>
  <c r="BF361" i="53"/>
  <c r="AE361" i="53"/>
  <c r="BF360" i="53"/>
  <c r="AE360" i="53"/>
  <c r="BF359" i="53"/>
  <c r="AE359" i="53"/>
  <c r="BF358" i="53"/>
  <c r="AE358" i="53"/>
  <c r="BF357" i="53"/>
  <c r="AE357" i="53"/>
  <c r="BF356" i="53"/>
  <c r="AE356" i="53"/>
  <c r="BF355" i="53"/>
  <c r="AE355" i="53"/>
  <c r="BF354" i="53"/>
  <c r="AE354" i="53"/>
  <c r="BF353" i="53"/>
  <c r="AE353" i="53"/>
  <c r="BF352" i="53"/>
  <c r="AE352" i="53"/>
  <c r="BF351" i="53"/>
  <c r="AE351" i="53"/>
  <c r="BF350" i="53"/>
  <c r="AE350" i="53"/>
  <c r="BF349" i="53"/>
  <c r="AE349" i="53"/>
  <c r="BF348" i="53"/>
  <c r="AE348" i="53"/>
  <c r="BF345" i="53"/>
  <c r="AE345" i="53"/>
  <c r="BF344" i="53"/>
  <c r="AE344" i="53"/>
  <c r="BF343" i="53"/>
  <c r="AE343" i="53"/>
  <c r="BF342" i="53"/>
  <c r="AE342" i="53"/>
  <c r="BF341" i="53"/>
  <c r="AE341" i="53"/>
  <c r="BF337" i="53"/>
  <c r="AE337" i="53"/>
  <c r="BF335" i="53"/>
  <c r="AE335" i="53"/>
  <c r="BF334" i="53"/>
  <c r="AE334" i="53"/>
  <c r="BF333" i="53"/>
  <c r="AE333" i="53"/>
  <c r="BF332" i="53"/>
  <c r="AE332" i="53"/>
  <c r="BF331" i="53"/>
  <c r="AE331" i="53"/>
  <c r="BF328" i="53"/>
  <c r="AE328" i="53"/>
  <c r="BF327" i="53"/>
  <c r="AE327" i="53"/>
  <c r="BF326" i="53"/>
  <c r="AE326" i="53"/>
  <c r="BF325" i="53"/>
  <c r="AE325" i="53"/>
  <c r="BF324" i="53"/>
  <c r="AE324" i="53"/>
  <c r="BF321" i="53"/>
  <c r="AE321" i="53"/>
  <c r="BF320" i="53"/>
  <c r="AE320" i="53"/>
  <c r="BF313" i="53"/>
  <c r="AE313" i="53"/>
  <c r="BF312" i="53"/>
  <c r="AE312" i="53"/>
  <c r="BF311" i="53"/>
  <c r="AE311" i="53"/>
  <c r="BF310" i="53"/>
  <c r="AE310" i="53"/>
  <c r="BF309" i="53"/>
  <c r="AE309" i="53"/>
  <c r="BF308" i="53"/>
  <c r="AE308" i="53"/>
  <c r="BF307" i="53"/>
  <c r="AE307" i="53"/>
  <c r="BF304" i="53"/>
  <c r="AE304" i="53"/>
  <c r="BF303" i="53"/>
  <c r="AE303" i="53"/>
  <c r="BF300" i="53"/>
  <c r="AE300" i="53"/>
  <c r="BF299" i="53"/>
  <c r="AE299" i="53"/>
  <c r="BF298" i="53"/>
  <c r="AE298" i="53"/>
  <c r="BF295" i="53"/>
  <c r="AE295" i="53"/>
  <c r="BF294" i="53"/>
  <c r="AE294" i="53"/>
  <c r="BF291" i="53"/>
  <c r="AE291" i="53"/>
  <c r="BF290" i="53"/>
  <c r="AE290" i="53"/>
  <c r="BF283" i="53"/>
  <c r="AE283" i="53"/>
  <c r="BF282" i="53"/>
  <c r="AE282" i="53"/>
  <c r="BF281" i="53"/>
  <c r="AE281" i="53"/>
  <c r="BF279" i="53"/>
  <c r="AE279" i="53"/>
  <c r="BF278" i="53"/>
  <c r="AE278" i="53"/>
  <c r="BF277" i="53"/>
  <c r="AE277" i="53"/>
  <c r="BF274" i="53"/>
  <c r="AE274" i="53"/>
  <c r="BF273" i="53"/>
  <c r="AE273" i="53"/>
  <c r="BF272" i="53"/>
  <c r="AE272" i="53"/>
  <c r="BF271" i="53"/>
  <c r="AE271" i="53"/>
  <c r="BF270" i="53"/>
  <c r="AE270" i="53"/>
  <c r="BF267" i="53"/>
  <c r="AE267" i="53"/>
  <c r="BF266" i="53"/>
  <c r="AE266" i="53"/>
  <c r="BF263" i="53"/>
  <c r="AE263" i="53"/>
  <c r="BF262" i="53"/>
  <c r="AE262" i="53"/>
  <c r="BF259" i="53"/>
  <c r="AE259" i="53"/>
  <c r="BF258" i="53"/>
  <c r="AE258" i="53"/>
  <c r="BF255" i="53"/>
  <c r="AE255" i="53"/>
  <c r="BF254" i="53"/>
  <c r="AE254" i="53"/>
  <c r="BF251" i="53"/>
  <c r="AE251" i="53"/>
  <c r="BF250" i="53"/>
  <c r="AE250" i="53"/>
  <c r="BF247" i="53"/>
  <c r="AE247" i="53"/>
  <c r="BF246" i="53"/>
  <c r="AE246" i="53"/>
  <c r="BF245" i="53"/>
  <c r="AE245" i="53"/>
  <c r="BF243" i="53"/>
  <c r="AE243" i="53"/>
  <c r="BF242" i="53"/>
  <c r="AE242" i="53"/>
  <c r="BF241" i="53"/>
  <c r="AE241" i="53"/>
  <c r="BF240" i="53"/>
  <c r="AE240" i="53"/>
  <c r="BF239" i="53"/>
  <c r="AE239" i="53"/>
  <c r="BF234" i="53"/>
  <c r="AE234" i="53"/>
  <c r="BF232" i="53"/>
  <c r="AE232" i="53"/>
  <c r="BF231" i="53"/>
  <c r="AE231" i="53"/>
  <c r="BF230" i="53"/>
  <c r="AE230" i="53"/>
  <c r="BF229" i="53"/>
  <c r="AE229" i="53"/>
  <c r="BF228" i="53"/>
  <c r="AE228" i="53"/>
  <c r="BF227" i="53"/>
  <c r="AE227" i="53"/>
  <c r="BF226" i="53"/>
  <c r="AE226" i="53"/>
  <c r="BF223" i="53"/>
  <c r="AE223" i="53"/>
  <c r="BF221" i="53"/>
  <c r="AE221" i="53"/>
  <c r="BF220" i="53"/>
  <c r="AE220" i="53"/>
  <c r="BF219" i="53"/>
  <c r="AE219" i="53"/>
  <c r="BF216" i="53"/>
  <c r="AE216" i="53"/>
  <c r="BF215" i="53"/>
  <c r="AE215" i="53"/>
  <c r="BF214" i="53"/>
  <c r="AE214" i="53"/>
  <c r="BF213" i="53"/>
  <c r="AE213" i="53"/>
  <c r="BF212" i="53"/>
  <c r="AE212" i="53"/>
  <c r="BF211" i="53"/>
  <c r="AE211" i="53"/>
  <c r="BF210" i="53"/>
  <c r="AE210" i="53"/>
  <c r="BF209" i="53"/>
  <c r="AE209" i="53"/>
  <c r="BF206" i="53"/>
  <c r="AE206" i="53"/>
  <c r="BF205" i="53"/>
  <c r="AE205" i="53"/>
  <c r="BF204" i="53"/>
  <c r="AE204" i="53"/>
  <c r="BF203" i="53"/>
  <c r="AE203" i="53"/>
  <c r="BF202" i="53"/>
  <c r="AE202" i="53"/>
  <c r="BF201" i="53"/>
  <c r="AE201" i="53"/>
  <c r="BF200" i="53"/>
  <c r="AE200" i="53"/>
  <c r="BF199" i="53"/>
  <c r="AE199" i="53"/>
  <c r="BF198" i="53"/>
  <c r="AE198" i="53"/>
  <c r="BF197" i="53"/>
  <c r="AE197" i="53"/>
  <c r="BF194" i="53"/>
  <c r="AE194" i="53"/>
  <c r="BF193" i="53"/>
  <c r="AE193" i="53"/>
  <c r="BF192" i="53"/>
  <c r="AE192" i="53"/>
  <c r="BF191" i="53"/>
  <c r="AE191" i="53"/>
  <c r="BF190" i="53"/>
  <c r="AE190" i="53"/>
  <c r="BF189" i="53"/>
  <c r="AE189" i="53"/>
  <c r="BF188" i="53"/>
  <c r="AE188" i="53"/>
  <c r="BF187" i="53"/>
  <c r="AE187" i="53"/>
  <c r="BF186" i="53"/>
  <c r="AE186" i="53"/>
  <c r="BF185" i="53"/>
  <c r="AE185" i="53"/>
  <c r="BF184" i="53"/>
  <c r="AE184" i="53"/>
  <c r="BF183" i="53"/>
  <c r="AE183" i="53"/>
  <c r="BF182" i="53"/>
  <c r="AE182" i="53"/>
  <c r="BF181" i="53"/>
  <c r="AE181" i="53"/>
  <c r="BF180" i="53"/>
  <c r="AE180" i="53"/>
  <c r="BF177" i="53"/>
  <c r="AE177" i="53"/>
  <c r="BF176" i="53"/>
  <c r="AE176" i="53"/>
  <c r="BF175" i="53"/>
  <c r="AE175" i="53"/>
  <c r="BF174" i="53"/>
  <c r="AE174" i="53"/>
  <c r="BF173" i="53"/>
  <c r="AE173" i="53"/>
  <c r="BF172" i="53"/>
  <c r="AE172" i="53"/>
  <c r="BF171" i="53"/>
  <c r="AE171" i="53"/>
  <c r="BF170" i="53"/>
  <c r="AE170" i="53"/>
  <c r="BF167" i="53"/>
  <c r="AE167" i="53"/>
  <c r="BF166" i="53"/>
  <c r="AE166" i="53"/>
  <c r="BF165" i="53"/>
  <c r="AE165" i="53"/>
  <c r="BF164" i="53"/>
  <c r="AE164" i="53"/>
  <c r="BF163" i="53"/>
  <c r="AE163" i="53"/>
  <c r="BF162" i="53"/>
  <c r="AE162" i="53"/>
  <c r="BF161" i="53"/>
  <c r="AE161" i="53"/>
  <c r="BF160" i="53"/>
  <c r="AE160" i="53"/>
  <c r="BF157" i="53"/>
  <c r="AE157" i="53"/>
  <c r="BF156" i="53"/>
  <c r="AE156" i="53"/>
  <c r="BF155" i="53"/>
  <c r="AE155" i="53"/>
  <c r="BF154" i="53"/>
  <c r="AE154" i="53"/>
  <c r="BF153" i="53"/>
  <c r="AE153" i="53"/>
  <c r="BF152" i="53"/>
  <c r="AE152" i="53"/>
  <c r="BF151" i="53"/>
  <c r="AE151" i="53"/>
  <c r="BF150" i="53"/>
  <c r="AE150" i="53"/>
  <c r="BF149" i="53"/>
  <c r="AE149" i="53"/>
  <c r="BF145" i="53"/>
  <c r="AE145" i="53"/>
  <c r="BF144" i="53"/>
  <c r="AE144" i="53"/>
  <c r="BF143" i="53"/>
  <c r="AE143" i="53"/>
  <c r="BF142" i="53"/>
  <c r="AE142" i="53"/>
  <c r="BF141" i="53"/>
  <c r="AE141" i="53"/>
  <c r="BF140" i="53"/>
  <c r="AE140" i="53"/>
  <c r="BF139" i="53"/>
  <c r="AE139" i="53"/>
  <c r="BF138" i="53"/>
  <c r="AE138" i="53"/>
  <c r="BF137" i="53"/>
  <c r="AE137" i="53"/>
  <c r="BF136" i="53"/>
  <c r="AE136" i="53"/>
  <c r="BF133" i="53"/>
  <c r="AE133" i="53"/>
  <c r="BF132" i="53"/>
  <c r="AE132" i="53"/>
  <c r="BF131" i="53"/>
  <c r="AE131" i="53"/>
  <c r="BF130" i="53"/>
  <c r="AE130" i="53"/>
  <c r="BF129" i="53"/>
  <c r="AE129" i="53"/>
  <c r="BF128" i="53"/>
  <c r="AE128" i="53"/>
  <c r="BF127" i="53"/>
  <c r="AE127" i="53"/>
  <c r="BF126" i="53"/>
  <c r="AE126" i="53"/>
  <c r="BF125" i="53"/>
  <c r="AE125" i="53"/>
  <c r="BF124" i="53"/>
  <c r="AE124" i="53"/>
  <c r="BF123" i="53"/>
  <c r="AE123" i="53"/>
  <c r="BF119" i="53"/>
  <c r="AE119" i="53"/>
  <c r="BF118" i="53"/>
  <c r="AE118" i="53"/>
  <c r="BF117" i="53"/>
  <c r="AE117" i="53"/>
  <c r="BF116" i="53"/>
  <c r="AE116" i="53"/>
  <c r="BF115" i="53"/>
  <c r="AE115" i="53"/>
  <c r="BF114" i="53"/>
  <c r="AE114" i="53"/>
  <c r="BF113" i="53"/>
  <c r="AE113" i="53"/>
  <c r="BF112" i="53"/>
  <c r="AE112" i="53"/>
  <c r="BF111" i="53"/>
  <c r="AE111" i="53"/>
  <c r="BF110" i="53"/>
  <c r="AE110" i="53"/>
  <c r="BF109" i="53"/>
  <c r="AE109" i="53"/>
  <c r="BF106" i="53"/>
  <c r="AE106" i="53"/>
  <c r="BF105" i="53"/>
  <c r="AE105" i="53"/>
  <c r="BF104" i="53"/>
  <c r="AE104" i="53"/>
  <c r="BF103" i="53"/>
  <c r="AE103" i="53"/>
  <c r="BF102" i="53"/>
  <c r="AE102" i="53"/>
  <c r="BF101" i="53"/>
  <c r="AE101" i="53"/>
  <c r="BF96" i="53"/>
  <c r="AE96" i="53"/>
  <c r="BF95" i="53"/>
  <c r="AE95" i="53"/>
  <c r="BF94" i="53"/>
  <c r="AE94" i="53"/>
  <c r="BF93" i="53"/>
  <c r="AE93" i="53"/>
  <c r="BF92" i="53"/>
  <c r="AE92" i="53"/>
  <c r="BF91" i="53"/>
  <c r="AE91" i="53"/>
  <c r="BF90" i="53"/>
  <c r="AE90" i="53"/>
  <c r="BF89" i="53"/>
  <c r="AE89" i="53"/>
  <c r="BF88" i="53"/>
  <c r="AE88" i="53"/>
  <c r="BF87" i="53"/>
  <c r="AE87" i="53"/>
  <c r="BF84" i="53"/>
  <c r="AE84" i="53"/>
  <c r="BF83" i="53"/>
  <c r="AE83" i="53"/>
  <c r="BF82" i="53"/>
  <c r="AE82" i="53"/>
  <c r="BF81" i="53"/>
  <c r="AE81" i="53"/>
  <c r="BF80" i="53"/>
  <c r="AE80" i="53"/>
  <c r="BF79" i="53"/>
  <c r="AE79" i="53"/>
  <c r="BF78" i="53"/>
  <c r="AE78" i="53"/>
  <c r="BF77" i="53"/>
  <c r="AE77" i="53"/>
  <c r="BF76" i="53"/>
  <c r="AE76" i="53"/>
  <c r="BF75" i="53"/>
  <c r="AE75" i="53"/>
  <c r="BF72" i="53"/>
  <c r="AE72" i="53"/>
  <c r="BF71" i="53"/>
  <c r="AE71" i="53"/>
  <c r="BF70" i="53"/>
  <c r="AE70" i="53"/>
  <c r="BF69" i="53"/>
  <c r="AE69" i="53"/>
  <c r="BF68" i="53"/>
  <c r="AE68" i="53"/>
  <c r="BF67" i="53"/>
  <c r="AE67" i="53"/>
  <c r="BF66" i="53"/>
  <c r="AE66" i="53"/>
  <c r="BF65" i="53"/>
  <c r="AE65" i="53"/>
  <c r="BF64" i="53"/>
  <c r="AE64" i="53"/>
  <c r="BF63" i="53"/>
  <c r="AE63" i="53"/>
  <c r="BF62" i="53"/>
  <c r="AE62" i="53"/>
  <c r="BF61" i="53"/>
  <c r="AE61" i="53"/>
  <c r="BF60" i="53"/>
  <c r="AE60" i="53"/>
  <c r="BF59" i="53"/>
  <c r="AE59" i="53"/>
  <c r="BF56" i="53"/>
  <c r="AE56" i="53"/>
  <c r="BF55" i="53"/>
  <c r="AE55" i="53"/>
  <c r="BF54" i="53"/>
  <c r="AE54" i="53"/>
  <c r="BF53" i="53"/>
  <c r="AE53" i="53"/>
  <c r="BF52" i="53"/>
  <c r="AE52" i="53"/>
  <c r="BF51" i="53"/>
  <c r="AE51" i="53"/>
  <c r="BF50" i="53"/>
  <c r="AE50" i="53"/>
  <c r="BF49" i="53"/>
  <c r="AE49" i="53"/>
  <c r="BF48" i="53"/>
  <c r="AE48" i="53"/>
  <c r="BF47" i="53"/>
  <c r="AE47" i="53"/>
  <c r="BF45" i="53"/>
  <c r="AE45" i="53"/>
  <c r="BF44" i="53"/>
  <c r="AE44" i="53"/>
  <c r="BF43" i="53"/>
  <c r="AE43" i="53"/>
  <c r="BF42" i="53"/>
  <c r="AE42" i="53"/>
  <c r="BF41" i="53"/>
  <c r="AE41" i="53"/>
  <c r="BF40" i="53"/>
  <c r="AE40" i="53"/>
  <c r="BF37" i="53"/>
  <c r="AE37" i="53"/>
  <c r="BF36" i="53"/>
  <c r="AE36" i="53"/>
  <c r="BF35" i="53"/>
  <c r="AE35" i="53"/>
  <c r="BF34" i="53"/>
  <c r="AE34" i="53"/>
  <c r="BF33" i="53"/>
  <c r="AE33" i="53"/>
  <c r="BF32" i="53"/>
  <c r="AE32" i="53"/>
  <c r="BF31" i="53"/>
  <c r="AE31" i="53"/>
  <c r="BF30" i="53"/>
  <c r="AE30" i="53"/>
  <c r="BF27" i="53"/>
  <c r="AE27" i="53"/>
  <c r="BF26" i="53"/>
  <c r="AE26" i="53"/>
  <c r="BF25" i="53"/>
  <c r="AE25" i="53"/>
  <c r="BF24" i="53"/>
  <c r="AE24" i="53"/>
  <c r="BF23" i="53"/>
  <c r="AE23" i="53"/>
  <c r="BF22" i="53"/>
  <c r="AE22" i="53"/>
  <c r="BF21" i="53"/>
  <c r="AE21" i="53"/>
  <c r="BF18" i="53"/>
  <c r="AE18" i="53"/>
  <c r="BF17" i="53"/>
  <c r="AE17" i="53"/>
  <c r="BF16" i="53"/>
  <c r="AE16" i="53"/>
  <c r="BF15" i="53"/>
  <c r="AE15" i="53"/>
  <c r="BF14" i="53"/>
  <c r="AE14" i="53"/>
  <c r="BF13" i="53"/>
  <c r="AE13" i="53"/>
  <c r="BF12" i="53"/>
  <c r="AE12" i="53"/>
  <c r="BF11" i="53"/>
  <c r="AE11" i="53"/>
  <c r="BK6" i="53"/>
  <c r="BJ6" i="53"/>
  <c r="AU6" i="53"/>
  <c r="AT6" i="53"/>
  <c r="AS6" i="53"/>
  <c r="BJ5" i="53"/>
  <c r="I38" i="36"/>
  <c r="H35" i="36"/>
  <c r="H34" i="36"/>
  <c r="G34" i="36"/>
  <c r="H39" i="35"/>
  <c r="H35" i="35"/>
  <c r="H34" i="35"/>
  <c r="G34" i="35"/>
  <c r="H35" i="34"/>
  <c r="H34" i="34"/>
  <c r="G34" i="34"/>
  <c r="V28" i="31"/>
  <c r="R28" i="31"/>
  <c r="N28" i="31"/>
  <c r="X27" i="31"/>
  <c r="X28" i="31" s="1"/>
  <c r="V27" i="31"/>
  <c r="T27" i="31"/>
  <c r="T28" i="31" s="1"/>
  <c r="R27" i="31"/>
  <c r="P27" i="31"/>
  <c r="P28" i="31" s="1"/>
  <c r="N27" i="31"/>
  <c r="Z26" i="31"/>
  <c r="Y26" i="31"/>
  <c r="X26" i="31"/>
  <c r="W26" i="31"/>
  <c r="V26" i="31"/>
  <c r="U26" i="31"/>
  <c r="T26" i="31"/>
  <c r="S26" i="31"/>
  <c r="R26" i="31"/>
  <c r="Q26" i="31"/>
  <c r="P26" i="31"/>
  <c r="O26" i="31"/>
  <c r="N26" i="31"/>
  <c r="Z20" i="31"/>
  <c r="Y11" i="31"/>
  <c r="X11" i="31"/>
  <c r="W11" i="31"/>
  <c r="V11" i="31"/>
  <c r="U11" i="31"/>
  <c r="T11" i="31"/>
  <c r="S11" i="31"/>
  <c r="R11" i="31"/>
  <c r="Q11" i="31"/>
  <c r="P11" i="31"/>
  <c r="O11" i="31"/>
  <c r="N11" i="31"/>
  <c r="Y10" i="31"/>
  <c r="Y12" i="31" s="1"/>
  <c r="X10" i="31"/>
  <c r="X12" i="31" s="1"/>
  <c r="W10" i="31"/>
  <c r="W27" i="31" s="1"/>
  <c r="W28" i="31" s="1"/>
  <c r="V10" i="31"/>
  <c r="V12" i="31" s="1"/>
  <c r="U10" i="31"/>
  <c r="U12" i="31" s="1"/>
  <c r="T10" i="31"/>
  <c r="T12" i="31" s="1"/>
  <c r="S10" i="31"/>
  <c r="S27" i="31" s="1"/>
  <c r="S28" i="31" s="1"/>
  <c r="R10" i="31"/>
  <c r="R12" i="31" s="1"/>
  <c r="Q10" i="31"/>
  <c r="Q12" i="31" s="1"/>
  <c r="P10" i="31"/>
  <c r="P12" i="31" s="1"/>
  <c r="O10" i="31"/>
  <c r="O27" i="31" s="1"/>
  <c r="O28" i="31" s="1"/>
  <c r="N10" i="31"/>
  <c r="N12" i="31" s="1"/>
  <c r="M10" i="31"/>
  <c r="Y15" i="31" s="1"/>
  <c r="L10" i="31"/>
  <c r="X15" i="31" s="1"/>
  <c r="K10" i="31"/>
  <c r="W15" i="31" s="1"/>
  <c r="J10" i="31"/>
  <c r="V15" i="31" s="1"/>
  <c r="I10" i="31"/>
  <c r="U15" i="31" s="1"/>
  <c r="H10" i="31"/>
  <c r="T15" i="31" s="1"/>
  <c r="G10" i="31"/>
  <c r="S15" i="31" s="1"/>
  <c r="F10" i="31"/>
  <c r="R15" i="31" s="1"/>
  <c r="E10" i="31"/>
  <c r="Q15" i="31" s="1"/>
  <c r="D10" i="31"/>
  <c r="P15" i="31" s="1"/>
  <c r="C10" i="31"/>
  <c r="O15" i="31" s="1"/>
  <c r="B10" i="31"/>
  <c r="N15" i="31" s="1"/>
  <c r="G40" i="29"/>
  <c r="H40" i="29" s="1"/>
  <c r="G36" i="29"/>
  <c r="H36" i="29" s="1"/>
  <c r="F36" i="29"/>
  <c r="E36" i="29"/>
  <c r="E34" i="29"/>
  <c r="E32" i="29"/>
  <c r="E28" i="29"/>
  <c r="E26" i="29"/>
  <c r="E22" i="29"/>
  <c r="H36" i="28"/>
  <c r="F36" i="28"/>
  <c r="E36" i="28"/>
  <c r="C36" i="28"/>
  <c r="E34" i="28"/>
  <c r="C34" i="28"/>
  <c r="E32" i="28"/>
  <c r="C32" i="28"/>
  <c r="E28" i="28"/>
  <c r="C28" i="28"/>
  <c r="E26" i="28"/>
  <c r="C26" i="28"/>
  <c r="E22" i="28"/>
  <c r="C22" i="28"/>
  <c r="E97" i="52"/>
  <c r="B92" i="52"/>
  <c r="B90" i="52"/>
  <c r="J12" i="52" s="1"/>
  <c r="E96" i="52" s="1"/>
  <c r="B89" i="52"/>
  <c r="B88" i="52"/>
  <c r="J22" i="52" s="1"/>
  <c r="B87" i="52"/>
  <c r="B86" i="52"/>
  <c r="B93" i="52" s="1"/>
  <c r="B83" i="52"/>
  <c r="B82" i="52"/>
  <c r="B81" i="52"/>
  <c r="B80" i="52"/>
  <c r="B79" i="52"/>
  <c r="B78" i="52"/>
  <c r="C74" i="52"/>
  <c r="B64" i="52"/>
  <c r="A64" i="52"/>
  <c r="B63" i="52"/>
  <c r="A63" i="52"/>
  <c r="B62" i="52"/>
  <c r="A62" i="52"/>
  <c r="A61" i="52"/>
  <c r="E60" i="52"/>
  <c r="C60" i="52"/>
  <c r="B60" i="52"/>
  <c r="A60" i="52"/>
  <c r="A59" i="52"/>
  <c r="C58" i="52"/>
  <c r="B58" i="52"/>
  <c r="A58" i="52"/>
  <c r="C47" i="52"/>
  <c r="C46" i="52"/>
  <c r="C20" i="52" s="1"/>
  <c r="C45" i="52"/>
  <c r="C44" i="52"/>
  <c r="C43" i="52"/>
  <c r="C42" i="52"/>
  <c r="C41" i="52"/>
  <c r="C40" i="52"/>
  <c r="C24" i="52" s="1"/>
  <c r="C38" i="52"/>
  <c r="C37" i="52"/>
  <c r="C36" i="52"/>
  <c r="C35" i="52"/>
  <c r="C48" i="52" s="1"/>
  <c r="C51" i="52" s="1"/>
  <c r="C34" i="52"/>
  <c r="C31" i="52"/>
  <c r="C50" i="52" s="1"/>
  <c r="C29" i="52"/>
  <c r="K27" i="52"/>
  <c r="J18" i="52"/>
  <c r="C18" i="52"/>
  <c r="C61" i="52" s="1"/>
  <c r="B18" i="52"/>
  <c r="B61" i="52" s="1"/>
  <c r="J16" i="52"/>
  <c r="J14" i="52"/>
  <c r="C14" i="52"/>
  <c r="C59" i="52" s="1"/>
  <c r="B14" i="52"/>
  <c r="B84" i="52" s="1"/>
  <c r="C12" i="52"/>
  <c r="E97" i="48"/>
  <c r="E96" i="48"/>
  <c r="E95" i="48"/>
  <c r="B83" i="48"/>
  <c r="B82" i="48"/>
  <c r="B81" i="48"/>
  <c r="B80" i="48"/>
  <c r="B79" i="48"/>
  <c r="B78" i="48"/>
  <c r="B77" i="48"/>
  <c r="G64" i="48"/>
  <c r="C64" i="48"/>
  <c r="E63" i="48"/>
  <c r="C63" i="48"/>
  <c r="B63" i="48"/>
  <c r="A63" i="48"/>
  <c r="E62" i="48"/>
  <c r="C62" i="48"/>
  <c r="B62" i="48"/>
  <c r="A62" i="48"/>
  <c r="E61" i="48"/>
  <c r="C61" i="48"/>
  <c r="B61" i="48"/>
  <c r="A61" i="48"/>
  <c r="C60" i="48"/>
  <c r="B60" i="48"/>
  <c r="E60" i="48" s="1"/>
  <c r="A60" i="48"/>
  <c r="E59" i="48"/>
  <c r="C59" i="48"/>
  <c r="B59" i="48"/>
  <c r="A59" i="48"/>
  <c r="C58" i="48"/>
  <c r="B58" i="48"/>
  <c r="E58" i="48" s="1"/>
  <c r="A58" i="48"/>
  <c r="E57" i="48"/>
  <c r="C57" i="48"/>
  <c r="B57" i="48"/>
  <c r="A57" i="48"/>
  <c r="C51" i="48"/>
  <c r="C50" i="48"/>
  <c r="C49" i="48"/>
  <c r="C47" i="48"/>
  <c r="C30" i="48"/>
  <c r="C25" i="48"/>
  <c r="C23" i="48"/>
  <c r="J21" i="48"/>
  <c r="C21" i="48"/>
  <c r="J19" i="48"/>
  <c r="C19" i="48"/>
  <c r="J17" i="48"/>
  <c r="C17" i="48"/>
  <c r="B17" i="48"/>
  <c r="J15" i="48"/>
  <c r="J13" i="48"/>
  <c r="C13" i="48"/>
  <c r="B13" i="48"/>
  <c r="B25" i="48" s="1"/>
  <c r="J11" i="48"/>
  <c r="C11" i="48"/>
  <c r="E97" i="27"/>
  <c r="B92" i="27"/>
  <c r="B90" i="27"/>
  <c r="B89" i="27"/>
  <c r="B88" i="27"/>
  <c r="B93" i="27" s="1"/>
  <c r="B87" i="27"/>
  <c r="B86" i="27"/>
  <c r="B84" i="27"/>
  <c r="B83" i="27"/>
  <c r="B82" i="27"/>
  <c r="B81" i="27"/>
  <c r="B80" i="27"/>
  <c r="B79" i="27"/>
  <c r="B78" i="27"/>
  <c r="C74" i="27"/>
  <c r="B65" i="27"/>
  <c r="B64" i="27"/>
  <c r="A64" i="27"/>
  <c r="B63" i="27"/>
  <c r="A63" i="27"/>
  <c r="E62" i="27"/>
  <c r="C62" i="27"/>
  <c r="B62" i="27"/>
  <c r="A62" i="27"/>
  <c r="E61" i="27"/>
  <c r="C61" i="27"/>
  <c r="B61" i="27"/>
  <c r="A61" i="27"/>
  <c r="E60" i="27"/>
  <c r="C60" i="27"/>
  <c r="B60" i="27"/>
  <c r="A60" i="27"/>
  <c r="E59" i="27"/>
  <c r="C59" i="27"/>
  <c r="B59" i="27"/>
  <c r="A59" i="27"/>
  <c r="B58" i="27"/>
  <c r="A58" i="27"/>
  <c r="C47" i="27"/>
  <c r="C46" i="27"/>
  <c r="C45" i="27"/>
  <c r="C44" i="27"/>
  <c r="C43" i="27"/>
  <c r="C41" i="27"/>
  <c r="C40" i="27"/>
  <c r="C38" i="27"/>
  <c r="C37" i="27"/>
  <c r="C36" i="27"/>
  <c r="C35" i="27"/>
  <c r="C34" i="27"/>
  <c r="C48" i="27" s="1"/>
  <c r="C51" i="27" s="1"/>
  <c r="C29" i="27"/>
  <c r="C31" i="27" s="1"/>
  <c r="K27" i="27"/>
  <c r="B26" i="27"/>
  <c r="C24" i="27"/>
  <c r="C64" i="27" s="1"/>
  <c r="E64" i="27" s="1"/>
  <c r="C22" i="27"/>
  <c r="C63" i="27" s="1"/>
  <c r="E63" i="27" s="1"/>
  <c r="J20" i="27"/>
  <c r="E98" i="27" s="1"/>
  <c r="C20" i="27"/>
  <c r="J18" i="27"/>
  <c r="C18" i="27"/>
  <c r="J16" i="27"/>
  <c r="J14" i="27"/>
  <c r="C14" i="27"/>
  <c r="J12" i="27"/>
  <c r="E96" i="27" s="1"/>
  <c r="C12" i="27"/>
  <c r="C26" i="27" s="1"/>
  <c r="E96" i="26"/>
  <c r="E95" i="26"/>
  <c r="B91" i="26"/>
  <c r="J13" i="26" s="1"/>
  <c r="B89" i="26"/>
  <c r="B88" i="26"/>
  <c r="B87" i="26"/>
  <c r="J21" i="26" s="1"/>
  <c r="B86" i="26"/>
  <c r="B85" i="26"/>
  <c r="B83" i="26"/>
  <c r="B82" i="26"/>
  <c r="B81" i="26"/>
  <c r="B80" i="26"/>
  <c r="B79" i="26"/>
  <c r="B78" i="26"/>
  <c r="B77" i="26"/>
  <c r="C73" i="26"/>
  <c r="B64" i="26"/>
  <c r="B63" i="26"/>
  <c r="A63" i="26"/>
  <c r="B62" i="26"/>
  <c r="A62" i="26"/>
  <c r="E61" i="26"/>
  <c r="B61" i="26"/>
  <c r="A61" i="26"/>
  <c r="B60" i="26"/>
  <c r="A60" i="26"/>
  <c r="E59" i="26"/>
  <c r="C59" i="26"/>
  <c r="B59" i="26"/>
  <c r="A59" i="26"/>
  <c r="B58" i="26"/>
  <c r="A58" i="26"/>
  <c r="B57" i="26"/>
  <c r="A57" i="26"/>
  <c r="C51" i="26"/>
  <c r="G64" i="26" s="1"/>
  <c r="C46" i="26"/>
  <c r="C45" i="26"/>
  <c r="C44" i="26"/>
  <c r="C43" i="26"/>
  <c r="C13" i="26" s="1"/>
  <c r="C58" i="26" s="1"/>
  <c r="E58" i="26" s="1"/>
  <c r="C42" i="26"/>
  <c r="C41" i="26"/>
  <c r="C40" i="26"/>
  <c r="C39" i="26"/>
  <c r="C23" i="26" s="1"/>
  <c r="C63" i="26" s="1"/>
  <c r="E63" i="26" s="1"/>
  <c r="C37" i="26"/>
  <c r="C36" i="26"/>
  <c r="C35" i="26"/>
  <c r="C34" i="26"/>
  <c r="C33" i="26"/>
  <c r="C47" i="26" s="1"/>
  <c r="C50" i="26" s="1"/>
  <c r="C28" i="26"/>
  <c r="C30" i="26" s="1"/>
  <c r="C49" i="26" s="1"/>
  <c r="K26" i="26"/>
  <c r="B25" i="26"/>
  <c r="C21" i="26"/>
  <c r="J19" i="26"/>
  <c r="E97" i="26" s="1"/>
  <c r="C19" i="26"/>
  <c r="C61" i="26" s="1"/>
  <c r="C17" i="26"/>
  <c r="J15" i="26"/>
  <c r="J11" i="26"/>
  <c r="C11" i="26"/>
  <c r="G98" i="47"/>
  <c r="F98" i="47"/>
  <c r="C98" i="47"/>
  <c r="B98" i="47"/>
  <c r="G97" i="47"/>
  <c r="F97" i="47"/>
  <c r="E97" i="47"/>
  <c r="C97" i="47"/>
  <c r="B97" i="47"/>
  <c r="G96" i="47"/>
  <c r="F96" i="47"/>
  <c r="E96" i="47"/>
  <c r="C96" i="47"/>
  <c r="B96" i="47"/>
  <c r="G95" i="47"/>
  <c r="F95" i="47"/>
  <c r="E95" i="47"/>
  <c r="C95" i="47"/>
  <c r="B95" i="47"/>
  <c r="B83" i="47"/>
  <c r="B82" i="47"/>
  <c r="B81" i="47"/>
  <c r="B80" i="47"/>
  <c r="B79" i="47"/>
  <c r="B78" i="47"/>
  <c r="B77" i="47"/>
  <c r="E75" i="47"/>
  <c r="C75" i="47"/>
  <c r="B75" i="47"/>
  <c r="C74" i="47"/>
  <c r="B74" i="47"/>
  <c r="B73" i="47"/>
  <c r="H64" i="47"/>
  <c r="G64" i="47"/>
  <c r="F64" i="47"/>
  <c r="E64" i="47"/>
  <c r="C64" i="47"/>
  <c r="B64" i="47"/>
  <c r="H63" i="47"/>
  <c r="F63" i="47"/>
  <c r="E63" i="47"/>
  <c r="C63" i="47"/>
  <c r="B63" i="47"/>
  <c r="A63" i="47"/>
  <c r="H62" i="47"/>
  <c r="F62" i="47"/>
  <c r="E62" i="47"/>
  <c r="C62" i="47"/>
  <c r="B62" i="47"/>
  <c r="A62" i="47"/>
  <c r="H61" i="47"/>
  <c r="F61" i="47"/>
  <c r="E61" i="47"/>
  <c r="C61" i="47"/>
  <c r="B61" i="47"/>
  <c r="A61" i="47"/>
  <c r="H60" i="47"/>
  <c r="F60" i="47"/>
  <c r="E60" i="47"/>
  <c r="C60" i="47"/>
  <c r="B60" i="47"/>
  <c r="A60" i="47"/>
  <c r="H59" i="47"/>
  <c r="F59" i="47"/>
  <c r="E59" i="47"/>
  <c r="C59" i="47"/>
  <c r="B59" i="47"/>
  <c r="A59" i="47"/>
  <c r="H58" i="47"/>
  <c r="F58" i="47"/>
  <c r="E58" i="47"/>
  <c r="C58" i="47"/>
  <c r="B58" i="47"/>
  <c r="A58" i="47"/>
  <c r="H57" i="47"/>
  <c r="F57" i="47"/>
  <c r="E57" i="47"/>
  <c r="C57" i="47"/>
  <c r="B57" i="47"/>
  <c r="A57" i="47"/>
  <c r="C51" i="47"/>
  <c r="C50" i="47"/>
  <c r="C49" i="47"/>
  <c r="C47" i="47"/>
  <c r="C46" i="47"/>
  <c r="C45" i="47"/>
  <c r="C44" i="47"/>
  <c r="C43" i="47"/>
  <c r="C42" i="47"/>
  <c r="C30" i="47"/>
  <c r="M25" i="47"/>
  <c r="L25" i="47"/>
  <c r="K25" i="47"/>
  <c r="I25" i="47"/>
  <c r="H25" i="47"/>
  <c r="F25" i="47"/>
  <c r="E25" i="47"/>
  <c r="C25" i="47"/>
  <c r="B25" i="47"/>
  <c r="M23" i="47"/>
  <c r="L23" i="47"/>
  <c r="K23" i="47"/>
  <c r="J23" i="47"/>
  <c r="I23" i="47"/>
  <c r="H23" i="47"/>
  <c r="G23" i="47"/>
  <c r="F23" i="47"/>
  <c r="E23" i="47"/>
  <c r="C23" i="47"/>
  <c r="M21" i="47"/>
  <c r="L21" i="47"/>
  <c r="K21" i="47"/>
  <c r="J21" i="47"/>
  <c r="I21" i="47"/>
  <c r="H21" i="47"/>
  <c r="G21" i="47"/>
  <c r="F21" i="47"/>
  <c r="E21" i="47"/>
  <c r="C21" i="47"/>
  <c r="M19" i="47"/>
  <c r="L19" i="47"/>
  <c r="K19" i="47"/>
  <c r="J19" i="47"/>
  <c r="I19" i="47"/>
  <c r="H19" i="47"/>
  <c r="G19" i="47"/>
  <c r="F19" i="47"/>
  <c r="E19" i="47"/>
  <c r="C19" i="47"/>
  <c r="M17" i="47"/>
  <c r="L17" i="47"/>
  <c r="K17" i="47"/>
  <c r="J17" i="47"/>
  <c r="I17" i="47"/>
  <c r="H17" i="47"/>
  <c r="F17" i="47"/>
  <c r="E17" i="47"/>
  <c r="C17" i="47"/>
  <c r="M15" i="47"/>
  <c r="L15" i="47"/>
  <c r="K15" i="47"/>
  <c r="J15" i="47"/>
  <c r="I15" i="47"/>
  <c r="H15" i="47"/>
  <c r="G15" i="47"/>
  <c r="F15" i="47"/>
  <c r="E15" i="47"/>
  <c r="M13" i="47"/>
  <c r="L13" i="47"/>
  <c r="K13" i="47"/>
  <c r="J13" i="47"/>
  <c r="I13" i="47"/>
  <c r="H13" i="47"/>
  <c r="G13" i="47"/>
  <c r="F13" i="47"/>
  <c r="E13" i="47"/>
  <c r="C13" i="47"/>
  <c r="M11" i="47"/>
  <c r="L11" i="47"/>
  <c r="K11" i="47"/>
  <c r="J11" i="47"/>
  <c r="I11" i="47"/>
  <c r="H11" i="47"/>
  <c r="G11" i="47"/>
  <c r="F11" i="47"/>
  <c r="E11" i="47"/>
  <c r="C11" i="47"/>
  <c r="G98" i="42"/>
  <c r="F98" i="42"/>
  <c r="C98" i="42"/>
  <c r="B98" i="42"/>
  <c r="G97" i="42"/>
  <c r="F97" i="42"/>
  <c r="E97" i="42"/>
  <c r="C97" i="42"/>
  <c r="B97" i="42"/>
  <c r="G96" i="42"/>
  <c r="F96" i="42"/>
  <c r="E96" i="42"/>
  <c r="C96" i="42"/>
  <c r="B96" i="42"/>
  <c r="G95" i="42"/>
  <c r="F95" i="42"/>
  <c r="E95" i="42"/>
  <c r="C95" i="42"/>
  <c r="B95" i="42"/>
  <c r="B83" i="42"/>
  <c r="B82" i="42"/>
  <c r="B81" i="42"/>
  <c r="B80" i="42"/>
  <c r="B79" i="42"/>
  <c r="B78" i="42"/>
  <c r="B77" i="42"/>
  <c r="E75" i="42"/>
  <c r="C75" i="42"/>
  <c r="B75" i="42"/>
  <c r="C74" i="42"/>
  <c r="B74" i="42"/>
  <c r="B73" i="42"/>
  <c r="H64" i="42"/>
  <c r="G64" i="42"/>
  <c r="F64" i="42"/>
  <c r="E64" i="42"/>
  <c r="C64" i="42"/>
  <c r="B64" i="42"/>
  <c r="H63" i="42"/>
  <c r="F63" i="42"/>
  <c r="E63" i="42"/>
  <c r="C63" i="42"/>
  <c r="B63" i="42"/>
  <c r="A63" i="42"/>
  <c r="H62" i="42"/>
  <c r="F62" i="42"/>
  <c r="E62" i="42"/>
  <c r="C62" i="42"/>
  <c r="B62" i="42"/>
  <c r="A62" i="42"/>
  <c r="H61" i="42"/>
  <c r="F61" i="42"/>
  <c r="E61" i="42"/>
  <c r="C61" i="42"/>
  <c r="B61" i="42"/>
  <c r="A61" i="42"/>
  <c r="H60" i="42"/>
  <c r="F60" i="42"/>
  <c r="E60" i="42"/>
  <c r="C60" i="42"/>
  <c r="B60" i="42"/>
  <c r="A60" i="42"/>
  <c r="H59" i="42"/>
  <c r="F59" i="42"/>
  <c r="E59" i="42"/>
  <c r="C59" i="42"/>
  <c r="B59" i="42"/>
  <c r="A59" i="42"/>
  <c r="H58" i="42"/>
  <c r="F58" i="42"/>
  <c r="E58" i="42"/>
  <c r="C58" i="42"/>
  <c r="B58" i="42"/>
  <c r="A58" i="42"/>
  <c r="H57" i="42"/>
  <c r="F57" i="42"/>
  <c r="E57" i="42"/>
  <c r="C57" i="42"/>
  <c r="B57" i="42"/>
  <c r="A57" i="42"/>
  <c r="C51" i="42"/>
  <c r="C50" i="42"/>
  <c r="C49" i="42"/>
  <c r="C47" i="42"/>
  <c r="C30" i="42"/>
  <c r="M25" i="42"/>
  <c r="L25" i="42"/>
  <c r="K25" i="42"/>
  <c r="I25" i="42"/>
  <c r="H25" i="42"/>
  <c r="F25" i="42"/>
  <c r="E25" i="42"/>
  <c r="C25" i="42"/>
  <c r="B25" i="42"/>
  <c r="M23" i="42"/>
  <c r="L23" i="42"/>
  <c r="K23" i="42"/>
  <c r="J23" i="42"/>
  <c r="I23" i="42"/>
  <c r="H23" i="42"/>
  <c r="G23" i="42"/>
  <c r="F23" i="42"/>
  <c r="E23" i="42"/>
  <c r="C23" i="42"/>
  <c r="M21" i="42"/>
  <c r="L21" i="42"/>
  <c r="K21" i="42"/>
  <c r="J21" i="42"/>
  <c r="I21" i="42"/>
  <c r="H21" i="42"/>
  <c r="G21" i="42"/>
  <c r="F21" i="42"/>
  <c r="E21" i="42"/>
  <c r="C21" i="42"/>
  <c r="M19" i="42"/>
  <c r="L19" i="42"/>
  <c r="K19" i="42"/>
  <c r="J19" i="42"/>
  <c r="I19" i="42"/>
  <c r="H19" i="42"/>
  <c r="G19" i="42"/>
  <c r="F19" i="42"/>
  <c r="E19" i="42"/>
  <c r="C19" i="42"/>
  <c r="M17" i="42"/>
  <c r="L17" i="42"/>
  <c r="K17" i="42"/>
  <c r="J17" i="42"/>
  <c r="I17" i="42"/>
  <c r="H17" i="42"/>
  <c r="F17" i="42"/>
  <c r="E17" i="42"/>
  <c r="C17" i="42"/>
  <c r="M15" i="42"/>
  <c r="L15" i="42"/>
  <c r="K15" i="42"/>
  <c r="J15" i="42"/>
  <c r="I15" i="42"/>
  <c r="H15" i="42"/>
  <c r="G15" i="42"/>
  <c r="F15" i="42"/>
  <c r="E15" i="42"/>
  <c r="M13" i="42"/>
  <c r="L13" i="42"/>
  <c r="K13" i="42"/>
  <c r="J13" i="42"/>
  <c r="I13" i="42"/>
  <c r="H13" i="42"/>
  <c r="G13" i="42"/>
  <c r="F13" i="42"/>
  <c r="E13" i="42"/>
  <c r="C13" i="42"/>
  <c r="M11" i="42"/>
  <c r="L11" i="42"/>
  <c r="K11" i="42"/>
  <c r="J11" i="42"/>
  <c r="I11" i="42"/>
  <c r="H11" i="42"/>
  <c r="G11" i="42"/>
  <c r="F11" i="42"/>
  <c r="E11" i="42"/>
  <c r="C11" i="42"/>
  <c r="H61" i="25"/>
  <c r="G61" i="25"/>
  <c r="H53" i="25"/>
  <c r="G53" i="25"/>
  <c r="D36" i="25"/>
  <c r="H33" i="25"/>
  <c r="H31" i="25"/>
  <c r="F14" i="25"/>
  <c r="H36" i="25" s="1"/>
  <c r="D14" i="25"/>
  <c r="I14" i="25" s="1"/>
  <c r="F13" i="25"/>
  <c r="D13" i="25"/>
  <c r="J13" i="25" s="1"/>
  <c r="F12" i="25"/>
  <c r="H34" i="25" s="1"/>
  <c r="D12" i="25"/>
  <c r="J12" i="25" s="1"/>
  <c r="I11" i="25"/>
  <c r="F11" i="25"/>
  <c r="D11" i="25"/>
  <c r="D33" i="25" s="1"/>
  <c r="F10" i="25"/>
  <c r="H32" i="25" s="1"/>
  <c r="F42" i="25" s="1"/>
  <c r="D10" i="25"/>
  <c r="D32" i="25" s="1"/>
  <c r="I9" i="25"/>
  <c r="F9" i="25"/>
  <c r="D9" i="25"/>
  <c r="J9" i="25" s="1"/>
  <c r="F8" i="25"/>
  <c r="H30" i="25" s="1"/>
  <c r="F40" i="25" s="1"/>
  <c r="D8" i="25"/>
  <c r="J8" i="25" s="1"/>
  <c r="H61" i="50"/>
  <c r="G61" i="50"/>
  <c r="H57" i="50"/>
  <c r="G57" i="50"/>
  <c r="H56" i="50"/>
  <c r="G56" i="50"/>
  <c r="H55" i="50"/>
  <c r="G55" i="50"/>
  <c r="H54" i="50"/>
  <c r="G54" i="50"/>
  <c r="H53" i="50"/>
  <c r="G53" i="50"/>
  <c r="H52" i="50"/>
  <c r="G52" i="50"/>
  <c r="H41" i="50"/>
  <c r="D41" i="50"/>
  <c r="F40" i="50"/>
  <c r="F36" i="50"/>
  <c r="D36" i="50"/>
  <c r="J36" i="50" s="1"/>
  <c r="D35" i="50"/>
  <c r="I34" i="50"/>
  <c r="F34" i="50"/>
  <c r="J34" i="50" s="1"/>
  <c r="D34" i="50"/>
  <c r="F33" i="50"/>
  <c r="D33" i="50"/>
  <c r="J33" i="50" s="1"/>
  <c r="F32" i="50"/>
  <c r="F42" i="50" s="1"/>
  <c r="D32" i="50"/>
  <c r="J31" i="50"/>
  <c r="I31" i="50"/>
  <c r="F31" i="50"/>
  <c r="F30" i="50"/>
  <c r="D30" i="50"/>
  <c r="E23" i="50"/>
  <c r="H21" i="50"/>
  <c r="G21" i="50"/>
  <c r="E21" i="50"/>
  <c r="D21" i="50"/>
  <c r="H20" i="50"/>
  <c r="G20" i="50"/>
  <c r="F20" i="50"/>
  <c r="E20" i="50"/>
  <c r="D20" i="50"/>
  <c r="H19" i="50"/>
  <c r="G19" i="50"/>
  <c r="E19" i="50"/>
  <c r="D19" i="50"/>
  <c r="I18" i="50"/>
  <c r="H18" i="50"/>
  <c r="G18" i="50"/>
  <c r="F18" i="50"/>
  <c r="E18" i="50"/>
  <c r="D18" i="50"/>
  <c r="I17" i="50"/>
  <c r="J16" i="50"/>
  <c r="J15" i="50"/>
  <c r="I15" i="50"/>
  <c r="H15" i="50"/>
  <c r="G15" i="50"/>
  <c r="E15" i="50"/>
  <c r="D15" i="50"/>
  <c r="J14" i="50"/>
  <c r="I14" i="50"/>
  <c r="H14" i="50"/>
  <c r="G14" i="50"/>
  <c r="E14" i="50"/>
  <c r="J13" i="50"/>
  <c r="I13" i="50"/>
  <c r="H13" i="50"/>
  <c r="G13" i="50"/>
  <c r="E13" i="50"/>
  <c r="J12" i="50"/>
  <c r="I12" i="50"/>
  <c r="H12" i="50"/>
  <c r="G12" i="50"/>
  <c r="E12" i="50"/>
  <c r="J11" i="50"/>
  <c r="I11" i="50"/>
  <c r="H11" i="50"/>
  <c r="G11" i="50"/>
  <c r="E11" i="50"/>
  <c r="J10" i="50"/>
  <c r="I10" i="50"/>
  <c r="H10" i="50"/>
  <c r="G10" i="50"/>
  <c r="E10" i="50"/>
  <c r="J9" i="50"/>
  <c r="I9" i="50"/>
  <c r="H9" i="50"/>
  <c r="G9" i="50"/>
  <c r="E9" i="50"/>
  <c r="J8" i="50"/>
  <c r="I8" i="50"/>
  <c r="H8" i="50"/>
  <c r="G8" i="50"/>
  <c r="E8" i="50"/>
  <c r="H68" i="49"/>
  <c r="H65" i="49"/>
  <c r="G65" i="49"/>
  <c r="H64" i="49"/>
  <c r="G64" i="49"/>
  <c r="H63" i="49"/>
  <c r="G63" i="49"/>
  <c r="H62" i="49"/>
  <c r="G62" i="49"/>
  <c r="H61" i="49"/>
  <c r="G61" i="49"/>
  <c r="H60" i="49"/>
  <c r="G60" i="49"/>
  <c r="H57" i="49"/>
  <c r="G57" i="49"/>
  <c r="H56" i="49"/>
  <c r="G56" i="49"/>
  <c r="H55" i="49"/>
  <c r="G55" i="49"/>
  <c r="H54" i="49"/>
  <c r="G54" i="49"/>
  <c r="H53" i="49"/>
  <c r="G53" i="49"/>
  <c r="H52" i="49"/>
  <c r="G52" i="49"/>
  <c r="E49" i="49"/>
  <c r="E48" i="49"/>
  <c r="E47" i="49"/>
  <c r="J44" i="49"/>
  <c r="E44" i="49"/>
  <c r="J43" i="49"/>
  <c r="H43" i="49"/>
  <c r="G43" i="49"/>
  <c r="E43" i="49"/>
  <c r="D43" i="49"/>
  <c r="H42" i="49"/>
  <c r="G42" i="49"/>
  <c r="F42" i="49"/>
  <c r="E42" i="49"/>
  <c r="D42" i="49"/>
  <c r="J41" i="49"/>
  <c r="H41" i="49"/>
  <c r="G41" i="49"/>
  <c r="E41" i="49"/>
  <c r="D41" i="49"/>
  <c r="J40" i="49"/>
  <c r="H40" i="49"/>
  <c r="G40" i="49"/>
  <c r="F40" i="49"/>
  <c r="E40" i="49"/>
  <c r="D40" i="49"/>
  <c r="L38" i="49"/>
  <c r="K38" i="49"/>
  <c r="J38" i="49"/>
  <c r="G38" i="49"/>
  <c r="J37" i="49"/>
  <c r="I37" i="49"/>
  <c r="H37" i="49"/>
  <c r="G37" i="49"/>
  <c r="E37" i="49"/>
  <c r="D37" i="49"/>
  <c r="J36" i="49"/>
  <c r="I36" i="49"/>
  <c r="H36" i="49"/>
  <c r="G36" i="49"/>
  <c r="F36" i="49"/>
  <c r="E36" i="49"/>
  <c r="D36" i="49"/>
  <c r="J35" i="49"/>
  <c r="I35" i="49"/>
  <c r="H35" i="49"/>
  <c r="G35" i="49"/>
  <c r="F35" i="49"/>
  <c r="E35" i="49"/>
  <c r="D35" i="49"/>
  <c r="J34" i="49"/>
  <c r="I34" i="49"/>
  <c r="H34" i="49"/>
  <c r="G34" i="49"/>
  <c r="F34" i="49"/>
  <c r="E34" i="49"/>
  <c r="D34" i="49"/>
  <c r="J33" i="49"/>
  <c r="I33" i="49"/>
  <c r="H33" i="49"/>
  <c r="G33" i="49"/>
  <c r="F33" i="49"/>
  <c r="E33" i="49"/>
  <c r="D33" i="49"/>
  <c r="J32" i="49"/>
  <c r="I32" i="49"/>
  <c r="H32" i="49"/>
  <c r="G32" i="49"/>
  <c r="F32" i="49"/>
  <c r="E32" i="49"/>
  <c r="D32" i="49"/>
  <c r="J31" i="49"/>
  <c r="I31" i="49"/>
  <c r="H31" i="49"/>
  <c r="G31" i="49"/>
  <c r="F31" i="49"/>
  <c r="E31" i="49"/>
  <c r="D31" i="49"/>
  <c r="J30" i="49"/>
  <c r="I30" i="49"/>
  <c r="H30" i="49"/>
  <c r="G30" i="49"/>
  <c r="F30" i="49"/>
  <c r="E30" i="49"/>
  <c r="D30" i="49"/>
  <c r="E23" i="49"/>
  <c r="H21" i="49"/>
  <c r="G21" i="49"/>
  <c r="E21" i="49"/>
  <c r="D21" i="49"/>
  <c r="H20" i="49"/>
  <c r="G20" i="49"/>
  <c r="F20" i="49"/>
  <c r="E20" i="49"/>
  <c r="D20" i="49"/>
  <c r="H19" i="49"/>
  <c r="G19" i="49"/>
  <c r="E19" i="49"/>
  <c r="D19" i="49"/>
  <c r="I18" i="49"/>
  <c r="H18" i="49"/>
  <c r="G18" i="49"/>
  <c r="F18" i="49"/>
  <c r="E18" i="49"/>
  <c r="D18" i="49"/>
  <c r="I17" i="49"/>
  <c r="J16" i="49"/>
  <c r="J15" i="49"/>
  <c r="I15" i="49"/>
  <c r="H15" i="49"/>
  <c r="G15" i="49"/>
  <c r="E15" i="49"/>
  <c r="D15" i="49"/>
  <c r="J14" i="49"/>
  <c r="I14" i="49"/>
  <c r="H14" i="49"/>
  <c r="G14" i="49"/>
  <c r="E14" i="49"/>
  <c r="J13" i="49"/>
  <c r="I13" i="49"/>
  <c r="H13" i="49"/>
  <c r="G13" i="49"/>
  <c r="E13" i="49"/>
  <c r="J12" i="49"/>
  <c r="I12" i="49"/>
  <c r="H12" i="49"/>
  <c r="G12" i="49"/>
  <c r="E12" i="49"/>
  <c r="J11" i="49"/>
  <c r="I11" i="49"/>
  <c r="H11" i="49"/>
  <c r="G11" i="49"/>
  <c r="E11" i="49"/>
  <c r="J10" i="49"/>
  <c r="I10" i="49"/>
  <c r="H10" i="49"/>
  <c r="G10" i="49"/>
  <c r="E10" i="49"/>
  <c r="J9" i="49"/>
  <c r="I9" i="49"/>
  <c r="H9" i="49"/>
  <c r="G9" i="49"/>
  <c r="E9" i="49"/>
  <c r="J8" i="49"/>
  <c r="I8" i="49"/>
  <c r="H8" i="49"/>
  <c r="G8" i="49"/>
  <c r="E8" i="49"/>
  <c r="H61" i="41"/>
  <c r="G61" i="41"/>
  <c r="H57" i="41"/>
  <c r="G57" i="41"/>
  <c r="H56" i="41"/>
  <c r="G56" i="41"/>
  <c r="H55" i="41"/>
  <c r="G55" i="41"/>
  <c r="H54" i="41"/>
  <c r="G54" i="41"/>
  <c r="H53" i="41"/>
  <c r="G53" i="41"/>
  <c r="H52" i="41"/>
  <c r="G52" i="41"/>
  <c r="E44" i="41"/>
  <c r="F42" i="41"/>
  <c r="F40" i="41"/>
  <c r="D37" i="41"/>
  <c r="H36" i="41"/>
  <c r="E36" i="41"/>
  <c r="F36" i="41" s="1"/>
  <c r="D36" i="41"/>
  <c r="E35" i="41"/>
  <c r="F35" i="41" s="1"/>
  <c r="D35" i="41"/>
  <c r="H34" i="41"/>
  <c r="E34" i="41"/>
  <c r="F34" i="41" s="1"/>
  <c r="L34" i="41" s="1"/>
  <c r="D34" i="41"/>
  <c r="H33" i="41"/>
  <c r="E33" i="41"/>
  <c r="F33" i="41" s="1"/>
  <c r="D33" i="41"/>
  <c r="H32" i="41"/>
  <c r="E32" i="41"/>
  <c r="F32" i="41" s="1"/>
  <c r="D32" i="41"/>
  <c r="H31" i="41"/>
  <c r="E31" i="41"/>
  <c r="F31" i="41" s="1"/>
  <c r="D31" i="41"/>
  <c r="H30" i="41"/>
  <c r="E30" i="41"/>
  <c r="F30" i="41" s="1"/>
  <c r="L30" i="41" s="1"/>
  <c r="D30" i="41"/>
  <c r="E23" i="41"/>
  <c r="H21" i="41"/>
  <c r="G21" i="41"/>
  <c r="E21" i="41"/>
  <c r="D21" i="41"/>
  <c r="H20" i="41"/>
  <c r="G20" i="41"/>
  <c r="F20" i="41"/>
  <c r="E20" i="41"/>
  <c r="D20" i="41"/>
  <c r="H19" i="41"/>
  <c r="G19" i="41"/>
  <c r="E19" i="41"/>
  <c r="D19" i="41"/>
  <c r="I18" i="41"/>
  <c r="H18" i="41"/>
  <c r="G18" i="41"/>
  <c r="F18" i="41"/>
  <c r="E18" i="41"/>
  <c r="D18" i="41"/>
  <c r="I17" i="41"/>
  <c r="J15" i="41"/>
  <c r="I15" i="41"/>
  <c r="H15" i="41"/>
  <c r="G15" i="41"/>
  <c r="E15" i="41"/>
  <c r="D15" i="41"/>
  <c r="J14" i="41"/>
  <c r="I14" i="41"/>
  <c r="H14" i="41"/>
  <c r="G14" i="41"/>
  <c r="E14" i="41"/>
  <c r="J13" i="41"/>
  <c r="I13" i="41"/>
  <c r="H13" i="41"/>
  <c r="G13" i="41"/>
  <c r="E13" i="41"/>
  <c r="J12" i="41"/>
  <c r="I12" i="41"/>
  <c r="H12" i="41"/>
  <c r="G12" i="41"/>
  <c r="E12" i="41"/>
  <c r="J11" i="41"/>
  <c r="I11" i="41"/>
  <c r="H11" i="41"/>
  <c r="G11" i="41"/>
  <c r="E11" i="41"/>
  <c r="J10" i="41"/>
  <c r="I10" i="41"/>
  <c r="H10" i="41"/>
  <c r="G10" i="41"/>
  <c r="E10" i="41"/>
  <c r="J9" i="41"/>
  <c r="I9" i="41"/>
  <c r="H9" i="41"/>
  <c r="G9" i="41"/>
  <c r="E9" i="41"/>
  <c r="J8" i="41"/>
  <c r="I8" i="41"/>
  <c r="H8" i="41"/>
  <c r="G8" i="41"/>
  <c r="E8" i="41"/>
  <c r="A66" i="22"/>
  <c r="A65" i="22"/>
  <c r="A64" i="22"/>
  <c r="A63" i="22"/>
  <c r="A62" i="22"/>
  <c r="A61" i="22"/>
  <c r="A60" i="22"/>
  <c r="A59" i="22"/>
  <c r="A58" i="22"/>
  <c r="A57" i="22"/>
  <c r="A56" i="22"/>
  <c r="A55" i="22"/>
  <c r="P54" i="22"/>
  <c r="N54" i="22"/>
  <c r="L54" i="22"/>
  <c r="J54" i="22"/>
  <c r="A54" i="22"/>
  <c r="P53" i="22"/>
  <c r="N53" i="22"/>
  <c r="L53" i="22"/>
  <c r="J53" i="22"/>
  <c r="A53" i="22"/>
  <c r="P52" i="22"/>
  <c r="N52" i="22"/>
  <c r="L52" i="22"/>
  <c r="J52" i="22"/>
  <c r="A52" i="22"/>
  <c r="P51" i="22"/>
  <c r="N51" i="22"/>
  <c r="L51" i="22"/>
  <c r="J51" i="22"/>
  <c r="A51" i="22"/>
  <c r="P50" i="22"/>
  <c r="N50" i="22"/>
  <c r="L50" i="22"/>
  <c r="J50" i="22"/>
  <c r="A50" i="22"/>
  <c r="P49" i="22"/>
  <c r="N49" i="22"/>
  <c r="L49" i="22"/>
  <c r="J49" i="22"/>
  <c r="A49" i="22"/>
  <c r="P48" i="22"/>
  <c r="N48" i="22"/>
  <c r="L48" i="22"/>
  <c r="J48" i="22"/>
  <c r="A48" i="22"/>
  <c r="P47" i="22"/>
  <c r="N47" i="22"/>
  <c r="L47" i="22"/>
  <c r="J47" i="22"/>
  <c r="A47" i="22"/>
  <c r="P46" i="22"/>
  <c r="N46" i="22"/>
  <c r="L46" i="22"/>
  <c r="J46" i="22"/>
  <c r="A46" i="22"/>
  <c r="A45" i="22"/>
  <c r="A43" i="22"/>
  <c r="A42" i="22"/>
  <c r="A41" i="22"/>
  <c r="A40" i="22"/>
  <c r="A39" i="22"/>
  <c r="A38" i="22"/>
  <c r="A37" i="22"/>
  <c r="P36" i="22"/>
  <c r="N36" i="22"/>
  <c r="L36" i="22"/>
  <c r="J36" i="22"/>
  <c r="A36" i="22"/>
  <c r="P35" i="22"/>
  <c r="N35" i="22"/>
  <c r="L35" i="22"/>
  <c r="J35" i="22"/>
  <c r="A35" i="22"/>
  <c r="P34" i="22"/>
  <c r="N34" i="22"/>
  <c r="L34" i="22"/>
  <c r="J34" i="22"/>
  <c r="A34" i="22"/>
  <c r="P33" i="22"/>
  <c r="N33" i="22"/>
  <c r="L33" i="22"/>
  <c r="J33" i="22"/>
  <c r="A33" i="22"/>
  <c r="P32" i="22"/>
  <c r="N32" i="22"/>
  <c r="L32" i="22"/>
  <c r="J32" i="22"/>
  <c r="A32" i="22"/>
  <c r="A31" i="22"/>
  <c r="P29" i="22"/>
  <c r="N29" i="22"/>
  <c r="L29" i="22"/>
  <c r="J29" i="22"/>
  <c r="P28" i="22"/>
  <c r="N28" i="22"/>
  <c r="L28" i="22"/>
  <c r="J28" i="22"/>
  <c r="P27" i="22"/>
  <c r="N27" i="22"/>
  <c r="L27" i="22"/>
  <c r="J27" i="22"/>
  <c r="P26" i="22"/>
  <c r="N26" i="22"/>
  <c r="L26" i="22"/>
  <c r="J26" i="22"/>
  <c r="P25" i="22"/>
  <c r="N25" i="22"/>
  <c r="L25" i="22"/>
  <c r="J25" i="22"/>
  <c r="P24" i="22"/>
  <c r="N24" i="22"/>
  <c r="L24" i="22"/>
  <c r="J24" i="22"/>
  <c r="P23" i="22"/>
  <c r="N23" i="22"/>
  <c r="L23" i="22"/>
  <c r="J23" i="22"/>
  <c r="P21" i="22"/>
  <c r="N21" i="22"/>
  <c r="L21" i="22"/>
  <c r="J21" i="22"/>
  <c r="H109" i="21"/>
  <c r="G109" i="21"/>
  <c r="F109" i="21"/>
  <c r="D109" i="21"/>
  <c r="I108" i="21"/>
  <c r="I107" i="21"/>
  <c r="H107" i="21"/>
  <c r="G107" i="21"/>
  <c r="F107" i="21"/>
  <c r="D107" i="21"/>
  <c r="C107" i="21"/>
  <c r="I104" i="21"/>
  <c r="H104" i="21"/>
  <c r="G104" i="21"/>
  <c r="F104" i="21"/>
  <c r="D104" i="21"/>
  <c r="C104" i="21"/>
  <c r="I103" i="21"/>
  <c r="H103" i="21"/>
  <c r="G103" i="21"/>
  <c r="F103" i="21"/>
  <c r="D103" i="21"/>
  <c r="C103" i="21"/>
  <c r="I102" i="21"/>
  <c r="H102" i="21"/>
  <c r="G102" i="21"/>
  <c r="F102" i="21"/>
  <c r="D102" i="21"/>
  <c r="C102" i="21"/>
  <c r="I101" i="21"/>
  <c r="H101" i="21"/>
  <c r="G101" i="21"/>
  <c r="F101" i="21"/>
  <c r="D101" i="21"/>
  <c r="C101" i="21"/>
  <c r="I100" i="21"/>
  <c r="H100" i="21"/>
  <c r="G100" i="21"/>
  <c r="F100" i="21"/>
  <c r="D100" i="21"/>
  <c r="C100" i="21"/>
  <c r="I99" i="21"/>
  <c r="H99" i="21"/>
  <c r="G99" i="21"/>
  <c r="F99" i="21"/>
  <c r="D99" i="21"/>
  <c r="C99" i="21"/>
  <c r="I98" i="21"/>
  <c r="H98" i="21"/>
  <c r="G98" i="21"/>
  <c r="F98" i="21"/>
  <c r="D98" i="21"/>
  <c r="C98" i="21"/>
  <c r="I97" i="21"/>
  <c r="H97" i="21"/>
  <c r="G97" i="21"/>
  <c r="F97" i="21"/>
  <c r="D97" i="21"/>
  <c r="C97" i="21"/>
  <c r="I95" i="21"/>
  <c r="H95" i="21"/>
  <c r="G95" i="21"/>
  <c r="F95" i="21"/>
  <c r="D95" i="21"/>
  <c r="C95" i="21"/>
  <c r="I94" i="21"/>
  <c r="H94" i="21"/>
  <c r="G94" i="21"/>
  <c r="F94" i="21"/>
  <c r="D94" i="21"/>
  <c r="C94" i="21"/>
  <c r="I93" i="21"/>
  <c r="H93" i="21"/>
  <c r="G93" i="21"/>
  <c r="F93" i="21"/>
  <c r="D93" i="21"/>
  <c r="C93" i="21"/>
  <c r="F91" i="21"/>
  <c r="C91" i="21"/>
  <c r="H83" i="21"/>
  <c r="G83" i="21"/>
  <c r="F83" i="21"/>
  <c r="D83" i="21"/>
  <c r="I82" i="21"/>
  <c r="I81" i="21"/>
  <c r="H81" i="21"/>
  <c r="G81" i="21"/>
  <c r="F81" i="21"/>
  <c r="D81" i="21"/>
  <c r="C81" i="21"/>
  <c r="I78" i="21"/>
  <c r="H78" i="21"/>
  <c r="G78" i="21"/>
  <c r="F78" i="21"/>
  <c r="D78" i="21"/>
  <c r="C78" i="21"/>
  <c r="I77" i="21"/>
  <c r="H77" i="21"/>
  <c r="G77" i="21"/>
  <c r="F77" i="21"/>
  <c r="D77" i="21"/>
  <c r="C77" i="21"/>
  <c r="I76" i="21"/>
  <c r="H76" i="21"/>
  <c r="G76" i="21"/>
  <c r="F76" i="21"/>
  <c r="D76" i="21"/>
  <c r="C76" i="21"/>
  <c r="I75" i="21"/>
  <c r="H75" i="21"/>
  <c r="G75" i="21"/>
  <c r="F75" i="21"/>
  <c r="D75" i="21"/>
  <c r="C75" i="21"/>
  <c r="I74" i="21"/>
  <c r="H74" i="21"/>
  <c r="G74" i="21"/>
  <c r="F74" i="21"/>
  <c r="D74" i="21"/>
  <c r="C74" i="21"/>
  <c r="I73" i="21"/>
  <c r="H73" i="21"/>
  <c r="G73" i="21"/>
  <c r="F73" i="21"/>
  <c r="D73" i="21"/>
  <c r="C73" i="21"/>
  <c r="I72" i="21"/>
  <c r="H72" i="21"/>
  <c r="G72" i="21"/>
  <c r="F72" i="21"/>
  <c r="D72" i="21"/>
  <c r="C72" i="21"/>
  <c r="I71" i="21"/>
  <c r="H71" i="21"/>
  <c r="G71" i="21"/>
  <c r="F71" i="21"/>
  <c r="D71" i="21"/>
  <c r="C71" i="21"/>
  <c r="I69" i="21"/>
  <c r="H69" i="21"/>
  <c r="G69" i="21"/>
  <c r="F69" i="21"/>
  <c r="D69" i="21"/>
  <c r="C69" i="21"/>
  <c r="I68" i="21"/>
  <c r="H68" i="21"/>
  <c r="G68" i="21"/>
  <c r="F68" i="21"/>
  <c r="D68" i="21"/>
  <c r="C68" i="21"/>
  <c r="I67" i="21"/>
  <c r="H67" i="21"/>
  <c r="G67" i="21"/>
  <c r="F67" i="21"/>
  <c r="D67" i="21"/>
  <c r="C67" i="21"/>
  <c r="F65" i="21"/>
  <c r="C65" i="21"/>
  <c r="H57" i="21"/>
  <c r="G57" i="21"/>
  <c r="F57" i="21"/>
  <c r="D57" i="21"/>
  <c r="I56" i="21"/>
  <c r="C56" i="21"/>
  <c r="I55" i="21"/>
  <c r="H55" i="21"/>
  <c r="G55" i="21"/>
  <c r="F55" i="21"/>
  <c r="D55" i="21"/>
  <c r="C55" i="21"/>
  <c r="I52" i="21"/>
  <c r="H52" i="21"/>
  <c r="G52" i="21"/>
  <c r="F52" i="21"/>
  <c r="D52" i="21"/>
  <c r="I51" i="21"/>
  <c r="H51" i="21"/>
  <c r="G51" i="21"/>
  <c r="F51" i="21"/>
  <c r="D51" i="21"/>
  <c r="I50" i="21"/>
  <c r="H50" i="21"/>
  <c r="G50" i="21"/>
  <c r="F50" i="21"/>
  <c r="D50" i="21"/>
  <c r="I49" i="21"/>
  <c r="H49" i="21"/>
  <c r="G49" i="21"/>
  <c r="F49" i="21"/>
  <c r="D49" i="21"/>
  <c r="I48" i="21"/>
  <c r="H48" i="21"/>
  <c r="G48" i="21"/>
  <c r="F48" i="21"/>
  <c r="D48" i="21"/>
  <c r="C48" i="21"/>
  <c r="I47" i="21"/>
  <c r="H47" i="21"/>
  <c r="G47" i="21"/>
  <c r="F47" i="21"/>
  <c r="D47" i="21"/>
  <c r="C47" i="21"/>
  <c r="I46" i="21"/>
  <c r="H46" i="21"/>
  <c r="G46" i="21"/>
  <c r="F46" i="21"/>
  <c r="D46" i="21"/>
  <c r="I45" i="21"/>
  <c r="H45" i="21"/>
  <c r="G45" i="21"/>
  <c r="F45" i="21"/>
  <c r="D45" i="21"/>
  <c r="I43" i="21"/>
  <c r="H43" i="21"/>
  <c r="G43" i="21"/>
  <c r="F43" i="21"/>
  <c r="D43" i="21"/>
  <c r="I42" i="21"/>
  <c r="H42" i="21"/>
  <c r="G42" i="21"/>
  <c r="F42" i="21"/>
  <c r="D42" i="21"/>
  <c r="I41" i="21"/>
  <c r="H41" i="21"/>
  <c r="G41" i="21"/>
  <c r="F41" i="21"/>
  <c r="D41" i="21"/>
  <c r="F39" i="21"/>
  <c r="H31" i="21"/>
  <c r="G31" i="21"/>
  <c r="F31" i="21"/>
  <c r="D31" i="21"/>
  <c r="I30" i="21"/>
  <c r="I29" i="21"/>
  <c r="H29" i="21"/>
  <c r="G29" i="21"/>
  <c r="F29" i="21"/>
  <c r="D29" i="21"/>
  <c r="C29" i="21"/>
  <c r="I26" i="21"/>
  <c r="H26" i="21"/>
  <c r="G26" i="21"/>
  <c r="F26" i="21"/>
  <c r="D26" i="21"/>
  <c r="C26" i="21"/>
  <c r="I25" i="21"/>
  <c r="H25" i="21"/>
  <c r="G25" i="21"/>
  <c r="F25" i="21"/>
  <c r="D25" i="21"/>
  <c r="I24" i="21"/>
  <c r="H24" i="21"/>
  <c r="G24" i="21"/>
  <c r="F24" i="21"/>
  <c r="D24" i="21"/>
  <c r="I23" i="21"/>
  <c r="H23" i="21"/>
  <c r="G23" i="21"/>
  <c r="F23" i="21"/>
  <c r="D23" i="21"/>
  <c r="I22" i="21"/>
  <c r="H22" i="21"/>
  <c r="G22" i="21"/>
  <c r="F22" i="21"/>
  <c r="D22" i="21"/>
  <c r="I21" i="21"/>
  <c r="H21" i="21"/>
  <c r="G21" i="21"/>
  <c r="F21" i="21"/>
  <c r="D21" i="21"/>
  <c r="C21" i="21"/>
  <c r="I20" i="21"/>
  <c r="H20" i="21"/>
  <c r="G20" i="21"/>
  <c r="F20" i="21"/>
  <c r="D20" i="21"/>
  <c r="I19" i="21"/>
  <c r="H19" i="21"/>
  <c r="G19" i="21"/>
  <c r="F19" i="21"/>
  <c r="D19" i="21"/>
  <c r="I17" i="21"/>
  <c r="H17" i="21"/>
  <c r="G17" i="21"/>
  <c r="F17" i="21"/>
  <c r="D17" i="21"/>
  <c r="I16" i="21"/>
  <c r="H16" i="21"/>
  <c r="G16" i="21"/>
  <c r="F16" i="21"/>
  <c r="D16" i="21"/>
  <c r="I15" i="21"/>
  <c r="H15" i="21"/>
  <c r="G15" i="21"/>
  <c r="F15" i="21"/>
  <c r="D15" i="21"/>
  <c r="R38" i="18"/>
  <c r="AS34" i="18"/>
  <c r="AE34" i="18"/>
  <c r="AS32" i="18"/>
  <c r="AE32" i="18"/>
  <c r="AS30" i="18"/>
  <c r="AE30" i="18"/>
  <c r="AS27" i="18"/>
  <c r="AE27" i="18"/>
  <c r="AS25" i="18"/>
  <c r="AE25" i="18"/>
  <c r="AS23" i="18"/>
  <c r="AE23" i="18"/>
  <c r="AS19" i="18"/>
  <c r="AE19" i="18"/>
  <c r="AS17" i="18"/>
  <c r="AE17" i="18"/>
  <c r="BA15" i="18"/>
  <c r="AZ15" i="18"/>
  <c r="AY15" i="18"/>
  <c r="AW15" i="18"/>
  <c r="AV15" i="18"/>
  <c r="AU15" i="18"/>
  <c r="AS15" i="18"/>
  <c r="AE15" i="18"/>
  <c r="AY28" i="17"/>
  <c r="AW28" i="17"/>
  <c r="AV28" i="17"/>
  <c r="AU28" i="17"/>
  <c r="AT28" i="17"/>
  <c r="AS28" i="17"/>
  <c r="AR28" i="17"/>
  <c r="AQ28" i="17"/>
  <c r="AP28" i="17"/>
  <c r="AO28" i="17"/>
  <c r="AN28" i="17"/>
  <c r="AM28" i="17"/>
  <c r="AL28" i="17"/>
  <c r="AK28" i="17"/>
  <c r="AJ28" i="17"/>
  <c r="AH28" i="17"/>
  <c r="AG28" i="17"/>
  <c r="AF28" i="17"/>
  <c r="AE28" i="17"/>
  <c r="AD28" i="17"/>
  <c r="AC28" i="17"/>
  <c r="AB28" i="17"/>
  <c r="AA28" i="17"/>
  <c r="Z28" i="17"/>
  <c r="Y28" i="17"/>
  <c r="X28" i="17"/>
  <c r="W28" i="17"/>
  <c r="V28" i="17"/>
  <c r="U28" i="17"/>
  <c r="S28" i="17"/>
  <c r="R28" i="17"/>
  <c r="Q28" i="17"/>
  <c r="P28" i="17"/>
  <c r="O28" i="17"/>
  <c r="N28" i="17"/>
  <c r="M28" i="17"/>
  <c r="L28" i="17"/>
  <c r="K28" i="17"/>
  <c r="J28" i="17"/>
  <c r="I28" i="17"/>
  <c r="H28" i="17"/>
  <c r="G28" i="17"/>
  <c r="F28" i="17"/>
  <c r="D28" i="17"/>
  <c r="C28" i="17"/>
  <c r="AW27" i="17"/>
  <c r="AV27" i="17"/>
  <c r="AU27" i="17"/>
  <c r="AT27" i="17"/>
  <c r="AS27" i="17"/>
  <c r="AR27" i="17"/>
  <c r="AQ27" i="17"/>
  <c r="AP27" i="17"/>
  <c r="AO27" i="17"/>
  <c r="AN27" i="17"/>
  <c r="AM27" i="17"/>
  <c r="AL27" i="17"/>
  <c r="AH27" i="17"/>
  <c r="AG27" i="17"/>
  <c r="AF27" i="17"/>
  <c r="AE27" i="17"/>
  <c r="AD27" i="17"/>
  <c r="AC27" i="17"/>
  <c r="AB27" i="17"/>
  <c r="AA27" i="17"/>
  <c r="Z27" i="17"/>
  <c r="Y27" i="17"/>
  <c r="X27" i="17"/>
  <c r="W27" i="17"/>
  <c r="S27" i="17"/>
  <c r="R27" i="17"/>
  <c r="Q27" i="17"/>
  <c r="P27" i="17"/>
  <c r="O27" i="17"/>
  <c r="N27" i="17"/>
  <c r="M27" i="17"/>
  <c r="L27" i="17"/>
  <c r="K27" i="17"/>
  <c r="J27" i="17"/>
  <c r="I27" i="17"/>
  <c r="H27" i="17"/>
  <c r="D27" i="17"/>
  <c r="C27" i="17"/>
  <c r="B27" i="17"/>
  <c r="AX23" i="17"/>
  <c r="AW23" i="17"/>
  <c r="AV23" i="17"/>
  <c r="AU23" i="17"/>
  <c r="AT23" i="17"/>
  <c r="AS23" i="17"/>
  <c r="AR23" i="17"/>
  <c r="AQ23" i="17"/>
  <c r="AP23" i="17"/>
  <c r="AO23" i="17"/>
  <c r="AN23" i="17"/>
  <c r="AM23" i="17"/>
  <c r="AL23" i="17"/>
  <c r="AI23" i="17"/>
  <c r="AH23" i="17"/>
  <c r="AG23" i="17"/>
  <c r="AF23" i="17"/>
  <c r="AE23" i="17"/>
  <c r="AD23" i="17"/>
  <c r="AC23" i="17"/>
  <c r="AB23" i="17"/>
  <c r="AA23" i="17"/>
  <c r="Z23" i="17"/>
  <c r="Y23" i="17"/>
  <c r="X23" i="17"/>
  <c r="W23" i="17"/>
  <c r="T23" i="17"/>
  <c r="S23" i="17"/>
  <c r="R23" i="17"/>
  <c r="Q23" i="17"/>
  <c r="P23" i="17"/>
  <c r="O23" i="17"/>
  <c r="N23" i="17"/>
  <c r="M23" i="17"/>
  <c r="L23" i="17"/>
  <c r="K23" i="17"/>
  <c r="J23" i="17"/>
  <c r="I23" i="17"/>
  <c r="H23" i="17"/>
  <c r="E23" i="17"/>
  <c r="D23" i="17"/>
  <c r="C23" i="17"/>
  <c r="B23" i="17"/>
  <c r="T22" i="17"/>
  <c r="E22" i="17"/>
  <c r="AX21" i="17"/>
  <c r="AW21" i="17"/>
  <c r="AV21" i="17"/>
  <c r="AU21" i="17"/>
  <c r="AT21" i="17"/>
  <c r="AS21" i="17"/>
  <c r="AR21" i="17"/>
  <c r="AQ21" i="17"/>
  <c r="AP21" i="17"/>
  <c r="AO21" i="17"/>
  <c r="AN21" i="17"/>
  <c r="AM21" i="17"/>
  <c r="AL21" i="17"/>
  <c r="AI21" i="17"/>
  <c r="AH21" i="17"/>
  <c r="AG21" i="17"/>
  <c r="AF21" i="17"/>
  <c r="AE21" i="17"/>
  <c r="AD21" i="17"/>
  <c r="AC21" i="17"/>
  <c r="AB21" i="17"/>
  <c r="AA21" i="17"/>
  <c r="Z21" i="17"/>
  <c r="Y21" i="17"/>
  <c r="X21" i="17"/>
  <c r="W21" i="17"/>
  <c r="T21" i="17"/>
  <c r="S21" i="17"/>
  <c r="R21" i="17"/>
  <c r="Q21" i="17"/>
  <c r="P21" i="17"/>
  <c r="O21" i="17"/>
  <c r="N21" i="17"/>
  <c r="M21" i="17"/>
  <c r="L21" i="17"/>
  <c r="K21" i="17"/>
  <c r="J21" i="17"/>
  <c r="I21" i="17"/>
  <c r="H21" i="17"/>
  <c r="E21" i="17"/>
  <c r="D21" i="17"/>
  <c r="C21" i="17"/>
  <c r="B21" i="17"/>
  <c r="T20" i="17"/>
  <c r="E20" i="17"/>
  <c r="AX19" i="17"/>
  <c r="AW19" i="17"/>
  <c r="AV19" i="17"/>
  <c r="AU19" i="17"/>
  <c r="AT19" i="17"/>
  <c r="AS19" i="17"/>
  <c r="AR19" i="17"/>
  <c r="AQ19" i="17"/>
  <c r="AP19" i="17"/>
  <c r="AO19" i="17"/>
  <c r="AN19" i="17"/>
  <c r="AM19" i="17"/>
  <c r="AL19" i="17"/>
  <c r="AI19" i="17"/>
  <c r="AH19" i="17"/>
  <c r="AG19" i="17"/>
  <c r="AF19" i="17"/>
  <c r="AE19" i="17"/>
  <c r="AD19" i="17"/>
  <c r="AC19" i="17"/>
  <c r="AB19" i="17"/>
  <c r="AA19" i="17"/>
  <c r="Z19" i="17"/>
  <c r="Y19" i="17"/>
  <c r="X19" i="17"/>
  <c r="W19" i="17"/>
  <c r="T19" i="17"/>
  <c r="S19" i="17"/>
  <c r="R19" i="17"/>
  <c r="Q19" i="17"/>
  <c r="P19" i="17"/>
  <c r="O19" i="17"/>
  <c r="N19" i="17"/>
  <c r="M19" i="17"/>
  <c r="L19" i="17"/>
  <c r="K19" i="17"/>
  <c r="J19" i="17"/>
  <c r="I19" i="17"/>
  <c r="H19" i="17"/>
  <c r="E19" i="17"/>
  <c r="D19" i="17"/>
  <c r="C19" i="17"/>
  <c r="B19" i="17"/>
  <c r="BG16" i="17"/>
  <c r="BF16" i="17"/>
  <c r="BE16" i="17"/>
  <c r="BC16" i="17"/>
  <c r="BB16" i="17"/>
  <c r="BA16" i="17"/>
  <c r="AY16" i="17"/>
  <c r="AJ16" i="17"/>
  <c r="U16" i="17"/>
  <c r="F16" i="17"/>
  <c r="G58" i="11"/>
  <c r="F58" i="11"/>
  <c r="E58" i="11"/>
  <c r="G52" i="11"/>
  <c r="F52" i="11"/>
  <c r="E52" i="11"/>
  <c r="I50" i="11"/>
  <c r="G50" i="11"/>
  <c r="G48" i="11"/>
  <c r="F48" i="11"/>
  <c r="E48" i="11"/>
  <c r="G46" i="11"/>
  <c r="F46" i="11"/>
  <c r="I44" i="11"/>
  <c r="G44" i="11"/>
  <c r="F38" i="11"/>
  <c r="E38" i="11"/>
  <c r="B38" i="11"/>
  <c r="F37" i="11"/>
  <c r="E37" i="11"/>
  <c r="D37" i="11"/>
  <c r="C37" i="11"/>
  <c r="B37" i="11"/>
  <c r="A37" i="11"/>
  <c r="F36" i="11"/>
  <c r="E36" i="11"/>
  <c r="D36" i="11"/>
  <c r="C36" i="11"/>
  <c r="B36" i="11"/>
  <c r="C17" i="11"/>
  <c r="B17" i="11"/>
  <c r="C16" i="11"/>
  <c r="B16" i="11"/>
  <c r="C15" i="11"/>
  <c r="B15" i="11"/>
  <c r="C13" i="11"/>
  <c r="B13" i="11"/>
  <c r="Q64" i="10"/>
  <c r="Q63" i="10"/>
  <c r="AE51" i="10"/>
  <c r="AE50" i="10"/>
  <c r="AE49" i="10"/>
  <c r="AF48" i="10"/>
  <c r="AF46" i="10"/>
  <c r="AE46" i="10"/>
  <c r="AD46" i="10"/>
  <c r="AC46" i="10"/>
  <c r="AB46" i="10"/>
  <c r="AA46" i="10"/>
  <c r="Z46" i="10"/>
  <c r="Y46" i="10"/>
  <c r="X46" i="10"/>
  <c r="W46" i="10"/>
  <c r="V46" i="10"/>
  <c r="U46" i="10"/>
  <c r="T46" i="10"/>
  <c r="S46" i="10"/>
  <c r="AF45" i="10"/>
  <c r="AE45" i="10"/>
  <c r="AD45" i="10"/>
  <c r="AC45" i="10"/>
  <c r="AB45" i="10"/>
  <c r="AA45" i="10"/>
  <c r="Z45" i="10"/>
  <c r="Y45" i="10"/>
  <c r="X45" i="10"/>
  <c r="W45" i="10"/>
  <c r="V45" i="10"/>
  <c r="U45" i="10"/>
  <c r="T45" i="10"/>
  <c r="S45" i="10"/>
  <c r="AF44" i="10"/>
  <c r="Q44" i="10"/>
  <c r="Q40" i="10"/>
  <c r="AE26" i="10"/>
  <c r="Q26" i="10"/>
  <c r="AE25" i="10"/>
  <c r="Q25" i="10"/>
  <c r="AE24" i="10"/>
  <c r="AF23" i="10"/>
  <c r="AF21" i="10"/>
  <c r="AE21" i="10"/>
  <c r="AD21" i="10"/>
  <c r="AC21" i="10"/>
  <c r="AB21" i="10"/>
  <c r="AA21" i="10"/>
  <c r="Z21" i="10"/>
  <c r="Y21" i="10"/>
  <c r="X21" i="10"/>
  <c r="W21" i="10"/>
  <c r="V21" i="10"/>
  <c r="U21" i="10"/>
  <c r="T21" i="10"/>
  <c r="S21" i="10"/>
  <c r="AF20" i="10"/>
  <c r="AE20" i="10"/>
  <c r="AD20" i="10"/>
  <c r="AC20" i="10"/>
  <c r="AB20" i="10"/>
  <c r="AA20" i="10"/>
  <c r="Z20" i="10"/>
  <c r="Y20" i="10"/>
  <c r="X20" i="10"/>
  <c r="W20" i="10"/>
  <c r="V20" i="10"/>
  <c r="U20" i="10"/>
  <c r="T20" i="10"/>
  <c r="S20" i="10"/>
  <c r="AF19" i="10"/>
  <c r="Q19" i="10"/>
  <c r="Q15" i="10"/>
  <c r="AI49" i="8"/>
  <c r="AH49" i="8"/>
  <c r="AG49" i="8"/>
  <c r="AE49" i="8"/>
  <c r="AD49" i="8"/>
  <c r="AC49" i="8"/>
  <c r="AB49" i="8"/>
  <c r="AA49" i="8"/>
  <c r="Z49" i="8"/>
  <c r="Y49" i="8"/>
  <c r="X49" i="8"/>
  <c r="W49" i="8"/>
  <c r="V49" i="8"/>
  <c r="U49" i="8"/>
  <c r="T49" i="8"/>
  <c r="S49" i="8"/>
  <c r="R49" i="8"/>
  <c r="Q49" i="8"/>
  <c r="O49" i="8"/>
  <c r="N49" i="8"/>
  <c r="M49" i="8"/>
  <c r="L49" i="8"/>
  <c r="K49" i="8"/>
  <c r="J49" i="8"/>
  <c r="I49" i="8"/>
  <c r="H49" i="8"/>
  <c r="G49" i="8"/>
  <c r="F49" i="8"/>
  <c r="E49" i="8"/>
  <c r="D49" i="8"/>
  <c r="AI48" i="8"/>
  <c r="AH48" i="8"/>
  <c r="AG48" i="8"/>
  <c r="AE48" i="8"/>
  <c r="AD48" i="8"/>
  <c r="AC48" i="8"/>
  <c r="AB48" i="8"/>
  <c r="AA48" i="8"/>
  <c r="Z48" i="8"/>
  <c r="Y48" i="8"/>
  <c r="X48" i="8"/>
  <c r="W48" i="8"/>
  <c r="V48" i="8"/>
  <c r="U48" i="8"/>
  <c r="T48" i="8"/>
  <c r="S48" i="8"/>
  <c r="R48" i="8"/>
  <c r="Q48" i="8"/>
  <c r="O48" i="8"/>
  <c r="N48" i="8"/>
  <c r="M48" i="8"/>
  <c r="L48" i="8"/>
  <c r="K48" i="8"/>
  <c r="J48" i="8"/>
  <c r="I48" i="8"/>
  <c r="H48" i="8"/>
  <c r="G48" i="8"/>
  <c r="F48" i="8"/>
  <c r="E48" i="8"/>
  <c r="D48" i="8"/>
  <c r="AI47" i="8"/>
  <c r="AH47" i="8"/>
  <c r="AG47" i="8"/>
  <c r="AE47" i="8"/>
  <c r="AD47" i="8"/>
  <c r="AC47" i="8"/>
  <c r="AB47" i="8"/>
  <c r="AA47" i="8"/>
  <c r="Z47" i="8"/>
  <c r="Y47" i="8"/>
  <c r="X47" i="8"/>
  <c r="W47" i="8"/>
  <c r="V47" i="8"/>
  <c r="U47" i="8"/>
  <c r="T47" i="8"/>
  <c r="S47" i="8"/>
  <c r="R47" i="8"/>
  <c r="Q47" i="8"/>
  <c r="O47" i="8"/>
  <c r="N47" i="8"/>
  <c r="M47" i="8"/>
  <c r="L47" i="8"/>
  <c r="K47" i="8"/>
  <c r="J47" i="8"/>
  <c r="I47" i="8"/>
  <c r="H47" i="8"/>
  <c r="G47" i="8"/>
  <c r="F47" i="8"/>
  <c r="E47" i="8"/>
  <c r="D47" i="8"/>
  <c r="AI43" i="8"/>
  <c r="AH43" i="8"/>
  <c r="AF43" i="8"/>
  <c r="AE43" i="8"/>
  <c r="AD43" i="8"/>
  <c r="AC43" i="8"/>
  <c r="AB43" i="8"/>
  <c r="AA43" i="8"/>
  <c r="Z43" i="8"/>
  <c r="Y43" i="8"/>
  <c r="X43" i="8"/>
  <c r="W43" i="8"/>
  <c r="V43" i="8"/>
  <c r="U43" i="8"/>
  <c r="T43" i="8"/>
  <c r="S43" i="8"/>
  <c r="R43" i="8"/>
  <c r="P43" i="8"/>
  <c r="O43" i="8"/>
  <c r="N43" i="8"/>
  <c r="M43" i="8"/>
  <c r="L43" i="8"/>
  <c r="K43" i="8"/>
  <c r="J43" i="8"/>
  <c r="I43" i="8"/>
  <c r="H43" i="8"/>
  <c r="G43" i="8"/>
  <c r="F43" i="8"/>
  <c r="E43" i="8"/>
  <c r="D43" i="8"/>
  <c r="AI42" i="8"/>
  <c r="AH42" i="8"/>
  <c r="AF42" i="8"/>
  <c r="AE42" i="8"/>
  <c r="AD42" i="8"/>
  <c r="AC42" i="8"/>
  <c r="AB42" i="8"/>
  <c r="AA42" i="8"/>
  <c r="Z42" i="8"/>
  <c r="Y42" i="8"/>
  <c r="X42" i="8"/>
  <c r="W42" i="8"/>
  <c r="V42" i="8"/>
  <c r="U42" i="8"/>
  <c r="T42" i="8"/>
  <c r="S42" i="8"/>
  <c r="R42" i="8"/>
  <c r="P42" i="8"/>
  <c r="O42" i="8"/>
  <c r="N42" i="8"/>
  <c r="M42" i="8"/>
  <c r="L42" i="8"/>
  <c r="K42" i="8"/>
  <c r="J42" i="8"/>
  <c r="I42" i="8"/>
  <c r="H42" i="8"/>
  <c r="G42" i="8"/>
  <c r="F42" i="8"/>
  <c r="E42" i="8"/>
  <c r="D42" i="8"/>
  <c r="AI41" i="8"/>
  <c r="AH41" i="8"/>
  <c r="AF41" i="8"/>
  <c r="AE41" i="8"/>
  <c r="AD41" i="8"/>
  <c r="AC41" i="8"/>
  <c r="AB41" i="8"/>
  <c r="AA41" i="8"/>
  <c r="Z41" i="8"/>
  <c r="Y41" i="8"/>
  <c r="X41" i="8"/>
  <c r="W41" i="8"/>
  <c r="V41" i="8"/>
  <c r="U41" i="8"/>
  <c r="T41" i="8"/>
  <c r="S41" i="8"/>
  <c r="R41" i="8"/>
  <c r="P41" i="8"/>
  <c r="O41" i="8"/>
  <c r="N41" i="8"/>
  <c r="M41" i="8"/>
  <c r="L41" i="8"/>
  <c r="K41" i="8"/>
  <c r="J41" i="8"/>
  <c r="I41" i="8"/>
  <c r="H41" i="8"/>
  <c r="G41" i="8"/>
  <c r="F41" i="8"/>
  <c r="E41" i="8"/>
  <c r="D41" i="8"/>
  <c r="AG34" i="8"/>
  <c r="AE34" i="8"/>
  <c r="AD34" i="8"/>
  <c r="AC34" i="8"/>
  <c r="AB34" i="8"/>
  <c r="AA34" i="8"/>
  <c r="Z34" i="8"/>
  <c r="Y34" i="8"/>
  <c r="X34" i="8"/>
  <c r="W34" i="8"/>
  <c r="V34" i="8"/>
  <c r="U34" i="8"/>
  <c r="T34" i="8"/>
  <c r="Q34" i="8"/>
  <c r="O34" i="8"/>
  <c r="N34" i="8"/>
  <c r="M34" i="8"/>
  <c r="L34" i="8"/>
  <c r="K34" i="8"/>
  <c r="J34" i="8"/>
  <c r="I34" i="8"/>
  <c r="H34" i="8"/>
  <c r="G34" i="8"/>
  <c r="F34" i="8"/>
  <c r="E34" i="8"/>
  <c r="D34" i="8"/>
  <c r="AG33" i="8"/>
  <c r="AE33" i="8"/>
  <c r="AD33" i="8"/>
  <c r="AC33" i="8"/>
  <c r="AB33" i="8"/>
  <c r="AA33" i="8"/>
  <c r="Z33" i="8"/>
  <c r="Y33" i="8"/>
  <c r="X33" i="8"/>
  <c r="W33" i="8"/>
  <c r="V33" i="8"/>
  <c r="U33" i="8"/>
  <c r="T33" i="8"/>
  <c r="Q33" i="8"/>
  <c r="O33" i="8"/>
  <c r="N33" i="8"/>
  <c r="M33" i="8"/>
  <c r="L33" i="8"/>
  <c r="K33" i="8"/>
  <c r="J33" i="8"/>
  <c r="I33" i="8"/>
  <c r="H33" i="8"/>
  <c r="G33" i="8"/>
  <c r="F33" i="8"/>
  <c r="E33" i="8"/>
  <c r="D33" i="8"/>
  <c r="AG32" i="8"/>
  <c r="AE32" i="8"/>
  <c r="AD32" i="8"/>
  <c r="AC32" i="8"/>
  <c r="AB32" i="8"/>
  <c r="AA32" i="8"/>
  <c r="Z32" i="8"/>
  <c r="Y32" i="8"/>
  <c r="X32" i="8"/>
  <c r="W32" i="8"/>
  <c r="V32" i="8"/>
  <c r="U32" i="8"/>
  <c r="T32" i="8"/>
  <c r="Q32" i="8"/>
  <c r="O32" i="8"/>
  <c r="N32" i="8"/>
  <c r="M32" i="8"/>
  <c r="L32" i="8"/>
  <c r="K32" i="8"/>
  <c r="J32" i="8"/>
  <c r="I32" i="8"/>
  <c r="H32" i="8"/>
  <c r="G32" i="8"/>
  <c r="F32" i="8"/>
  <c r="E32" i="8"/>
  <c r="D32" i="8"/>
  <c r="AF28" i="8"/>
  <c r="AE28" i="8"/>
  <c r="AD28" i="8"/>
  <c r="AC28" i="8"/>
  <c r="AB28" i="8"/>
  <c r="AA28" i="8"/>
  <c r="Z28" i="8"/>
  <c r="Y28" i="8"/>
  <c r="X28" i="8"/>
  <c r="W28" i="8"/>
  <c r="V28" i="8"/>
  <c r="U28" i="8"/>
  <c r="T28" i="8"/>
  <c r="P28" i="8"/>
  <c r="O28" i="8"/>
  <c r="N28" i="8"/>
  <c r="M28" i="8"/>
  <c r="L28" i="8"/>
  <c r="K28" i="8"/>
  <c r="J28" i="8"/>
  <c r="I28" i="8"/>
  <c r="H28" i="8"/>
  <c r="G28" i="8"/>
  <c r="F28" i="8"/>
  <c r="E28" i="8"/>
  <c r="D28" i="8"/>
  <c r="AF27" i="8"/>
  <c r="AE27" i="8"/>
  <c r="AD27" i="8"/>
  <c r="AC27" i="8"/>
  <c r="AB27" i="8"/>
  <c r="AA27" i="8"/>
  <c r="Z27" i="8"/>
  <c r="Y27" i="8"/>
  <c r="X27" i="8"/>
  <c r="W27" i="8"/>
  <c r="V27" i="8"/>
  <c r="U27" i="8"/>
  <c r="T27" i="8"/>
  <c r="P27" i="8"/>
  <c r="O27" i="8"/>
  <c r="N27" i="8"/>
  <c r="M27" i="8"/>
  <c r="L27" i="8"/>
  <c r="K27" i="8"/>
  <c r="J27" i="8"/>
  <c r="I27" i="8"/>
  <c r="H27" i="8"/>
  <c r="G27" i="8"/>
  <c r="F27" i="8"/>
  <c r="E27" i="8"/>
  <c r="D27" i="8"/>
  <c r="AF26" i="8"/>
  <c r="AE26" i="8"/>
  <c r="AD26" i="8"/>
  <c r="AC26" i="8"/>
  <c r="AB26" i="8"/>
  <c r="AA26" i="8"/>
  <c r="Z26" i="8"/>
  <c r="Y26" i="8"/>
  <c r="X26" i="8"/>
  <c r="W26" i="8"/>
  <c r="V26" i="8"/>
  <c r="U26" i="8"/>
  <c r="T26" i="8"/>
  <c r="P26" i="8"/>
  <c r="O26" i="8"/>
  <c r="N26" i="8"/>
  <c r="M26" i="8"/>
  <c r="L26" i="8"/>
  <c r="K26" i="8"/>
  <c r="J26" i="8"/>
  <c r="I26" i="8"/>
  <c r="H26" i="8"/>
  <c r="G26" i="8"/>
  <c r="F26" i="8"/>
  <c r="E26" i="8"/>
  <c r="D26" i="8"/>
  <c r="AG18" i="8"/>
  <c r="AE18" i="8"/>
  <c r="AD18" i="8"/>
  <c r="AC18" i="8"/>
  <c r="AB18" i="8"/>
  <c r="AA18" i="8"/>
  <c r="Z18" i="8"/>
  <c r="Y18" i="8"/>
  <c r="X18" i="8"/>
  <c r="W18" i="8"/>
  <c r="V18" i="8"/>
  <c r="U18" i="8"/>
  <c r="T18" i="8"/>
  <c r="Q18" i="8"/>
  <c r="O18" i="8"/>
  <c r="N18" i="8"/>
  <c r="M18" i="8"/>
  <c r="L18" i="8"/>
  <c r="K18" i="8"/>
  <c r="J18" i="8"/>
  <c r="I18" i="8"/>
  <c r="H18" i="8"/>
  <c r="G18" i="8"/>
  <c r="F18" i="8"/>
  <c r="E18" i="8"/>
  <c r="D18" i="8"/>
  <c r="AG17" i="8"/>
  <c r="AE17" i="8"/>
  <c r="AD17" i="8"/>
  <c r="AC17" i="8"/>
  <c r="AB17" i="8"/>
  <c r="AA17" i="8"/>
  <c r="Z17" i="8"/>
  <c r="Y17" i="8"/>
  <c r="X17" i="8"/>
  <c r="W17" i="8"/>
  <c r="V17" i="8"/>
  <c r="U17" i="8"/>
  <c r="T17" i="8"/>
  <c r="Q17" i="8"/>
  <c r="O17" i="8"/>
  <c r="N17" i="8"/>
  <c r="M17" i="8"/>
  <c r="L17" i="8"/>
  <c r="K17" i="8"/>
  <c r="J17" i="8"/>
  <c r="I17" i="8"/>
  <c r="H17" i="8"/>
  <c r="G17" i="8"/>
  <c r="F17" i="8"/>
  <c r="E17" i="8"/>
  <c r="D17" i="8"/>
  <c r="AG16" i="8"/>
  <c r="AE16" i="8"/>
  <c r="AD16" i="8"/>
  <c r="AC16" i="8"/>
  <c r="AB16" i="8"/>
  <c r="AA16" i="8"/>
  <c r="Z16" i="8"/>
  <c r="Y16" i="8"/>
  <c r="X16" i="8"/>
  <c r="W16" i="8"/>
  <c r="V16" i="8"/>
  <c r="U16" i="8"/>
  <c r="T16" i="8"/>
  <c r="Q16" i="8"/>
  <c r="O16" i="8"/>
  <c r="N16" i="8"/>
  <c r="M16" i="8"/>
  <c r="L16" i="8"/>
  <c r="K16" i="8"/>
  <c r="J16" i="8"/>
  <c r="I16" i="8"/>
  <c r="H16" i="8"/>
  <c r="G16" i="8"/>
  <c r="F16" i="8"/>
  <c r="E16" i="8"/>
  <c r="D16" i="8"/>
  <c r="AF12" i="8"/>
  <c r="AE12" i="8"/>
  <c r="AD12" i="8"/>
  <c r="AC12" i="8"/>
  <c r="AB12" i="8"/>
  <c r="AA12" i="8"/>
  <c r="Z12" i="8"/>
  <c r="Y12" i="8"/>
  <c r="X12" i="8"/>
  <c r="W12" i="8"/>
  <c r="V12" i="8"/>
  <c r="U12" i="8"/>
  <c r="T12" i="8"/>
  <c r="P12" i="8"/>
  <c r="O12" i="8"/>
  <c r="N12" i="8"/>
  <c r="M12" i="8"/>
  <c r="L12" i="8"/>
  <c r="K12" i="8"/>
  <c r="J12" i="8"/>
  <c r="I12" i="8"/>
  <c r="H12" i="8"/>
  <c r="G12" i="8"/>
  <c r="F12" i="8"/>
  <c r="E12" i="8"/>
  <c r="D12" i="8"/>
  <c r="AF11" i="8"/>
  <c r="AE11" i="8"/>
  <c r="AD11" i="8"/>
  <c r="AC11" i="8"/>
  <c r="AB11" i="8"/>
  <c r="AA11" i="8"/>
  <c r="Z11" i="8"/>
  <c r="Y11" i="8"/>
  <c r="X11" i="8"/>
  <c r="W11" i="8"/>
  <c r="V11" i="8"/>
  <c r="U11" i="8"/>
  <c r="T11" i="8"/>
  <c r="P11" i="8"/>
  <c r="O11" i="8"/>
  <c r="N11" i="8"/>
  <c r="M11" i="8"/>
  <c r="L11" i="8"/>
  <c r="K11" i="8"/>
  <c r="J11" i="8"/>
  <c r="I11" i="8"/>
  <c r="H11" i="8"/>
  <c r="G11" i="8"/>
  <c r="F11" i="8"/>
  <c r="E11" i="8"/>
  <c r="D11" i="8"/>
  <c r="AF10" i="8"/>
  <c r="AE10" i="8"/>
  <c r="AD10" i="8"/>
  <c r="AC10" i="8"/>
  <c r="AB10" i="8"/>
  <c r="AA10" i="8"/>
  <c r="Z10" i="8"/>
  <c r="Y10" i="8"/>
  <c r="X10" i="8"/>
  <c r="W10" i="8"/>
  <c r="V10" i="8"/>
  <c r="U10" i="8"/>
  <c r="T10" i="8"/>
  <c r="P10" i="8"/>
  <c r="O10" i="8"/>
  <c r="N10" i="8"/>
  <c r="M10" i="8"/>
  <c r="L10" i="8"/>
  <c r="K10" i="8"/>
  <c r="J10" i="8"/>
  <c r="I10" i="8"/>
  <c r="H10" i="8"/>
  <c r="G10" i="8"/>
  <c r="F10" i="8"/>
  <c r="E10" i="8"/>
  <c r="D10" i="8"/>
  <c r="AC46" i="39"/>
  <c r="O46" i="39"/>
  <c r="AB44" i="39"/>
  <c r="AA44" i="39"/>
  <c r="Z44" i="39"/>
  <c r="Y44" i="39"/>
  <c r="X44" i="39"/>
  <c r="W44" i="39"/>
  <c r="V44" i="39"/>
  <c r="U44" i="39"/>
  <c r="T44" i="39"/>
  <c r="S44" i="39"/>
  <c r="R44" i="39"/>
  <c r="Q44" i="39"/>
  <c r="N44" i="39"/>
  <c r="M44" i="39"/>
  <c r="L44" i="39"/>
  <c r="K44" i="39"/>
  <c r="J44" i="39"/>
  <c r="I44" i="39"/>
  <c r="H44" i="39"/>
  <c r="G44" i="39"/>
  <c r="F44" i="39"/>
  <c r="E44" i="39"/>
  <c r="D44" i="39"/>
  <c r="C44" i="39"/>
  <c r="AC43" i="39"/>
  <c r="AB43" i="39"/>
  <c r="AA43" i="39"/>
  <c r="Z43" i="39"/>
  <c r="Y43" i="39"/>
  <c r="X43" i="39"/>
  <c r="W43" i="39"/>
  <c r="V43" i="39"/>
  <c r="U43" i="39"/>
  <c r="T43" i="39"/>
  <c r="S43" i="39"/>
  <c r="R43" i="39"/>
  <c r="Q43" i="39"/>
  <c r="O43" i="39"/>
  <c r="N43" i="39"/>
  <c r="M43" i="39"/>
  <c r="L43" i="39"/>
  <c r="K43" i="39"/>
  <c r="J43" i="39"/>
  <c r="I43" i="39"/>
  <c r="H43" i="39"/>
  <c r="G43" i="39"/>
  <c r="F43" i="39"/>
  <c r="E43" i="39"/>
  <c r="D43" i="39"/>
  <c r="C43" i="39"/>
  <c r="AB40" i="39"/>
  <c r="AA40" i="39"/>
  <c r="Z40" i="39"/>
  <c r="Y40" i="39"/>
  <c r="X40" i="39"/>
  <c r="W40" i="39"/>
  <c r="V40" i="39"/>
  <c r="U40" i="39"/>
  <c r="T40" i="39"/>
  <c r="S40" i="39"/>
  <c r="R40" i="39"/>
  <c r="Q40" i="39"/>
  <c r="N40" i="39"/>
  <c r="M40" i="39"/>
  <c r="L40" i="39"/>
  <c r="K40" i="39"/>
  <c r="J40" i="39"/>
  <c r="I40" i="39"/>
  <c r="H40" i="39"/>
  <c r="G40" i="39"/>
  <c r="F40" i="39"/>
  <c r="E40" i="39"/>
  <c r="D40" i="39"/>
  <c r="C40" i="39"/>
  <c r="AC39" i="39"/>
  <c r="AB39" i="39"/>
  <c r="AA39" i="39"/>
  <c r="Z39" i="39"/>
  <c r="Y39" i="39"/>
  <c r="X39" i="39"/>
  <c r="W39" i="39"/>
  <c r="V39" i="39"/>
  <c r="U39" i="39"/>
  <c r="T39" i="39"/>
  <c r="S39" i="39"/>
  <c r="R39" i="39"/>
  <c r="Q39" i="39"/>
  <c r="O39" i="39"/>
  <c r="N39" i="39"/>
  <c r="M39" i="39"/>
  <c r="L39" i="39"/>
  <c r="K39" i="39"/>
  <c r="J39" i="39"/>
  <c r="I39" i="39"/>
  <c r="H39" i="39"/>
  <c r="G39" i="39"/>
  <c r="F39" i="39"/>
  <c r="E39" i="39"/>
  <c r="D39" i="39"/>
  <c r="C39" i="39"/>
  <c r="AB36" i="39"/>
  <c r="AA36" i="39"/>
  <c r="Z36" i="39"/>
  <c r="Y36" i="39"/>
  <c r="X36" i="39"/>
  <c r="W36" i="39"/>
  <c r="V36" i="39"/>
  <c r="U36" i="39"/>
  <c r="T36" i="39"/>
  <c r="S36" i="39"/>
  <c r="R36" i="39"/>
  <c r="Q36" i="39"/>
  <c r="N36" i="39"/>
  <c r="M36" i="39"/>
  <c r="L36" i="39"/>
  <c r="K36" i="39"/>
  <c r="J36" i="39"/>
  <c r="I36" i="39"/>
  <c r="H36" i="39"/>
  <c r="G36" i="39"/>
  <c r="F36" i="39"/>
  <c r="E36" i="39"/>
  <c r="D36" i="39"/>
  <c r="C36" i="39"/>
  <c r="AC35" i="39"/>
  <c r="AB35" i="39"/>
  <c r="AA35" i="39"/>
  <c r="Z35" i="39"/>
  <c r="Y35" i="39"/>
  <c r="X35" i="39"/>
  <c r="W35" i="39"/>
  <c r="V35" i="39"/>
  <c r="U35" i="39"/>
  <c r="T35" i="39"/>
  <c r="S35" i="39"/>
  <c r="R35" i="39"/>
  <c r="Q35" i="39"/>
  <c r="O35" i="39"/>
  <c r="N35" i="39"/>
  <c r="M35" i="39"/>
  <c r="L35" i="39"/>
  <c r="K35" i="39"/>
  <c r="J35" i="39"/>
  <c r="I35" i="39"/>
  <c r="H35" i="39"/>
  <c r="G35" i="39"/>
  <c r="F35" i="39"/>
  <c r="E35" i="39"/>
  <c r="D35" i="39"/>
  <c r="C35" i="39"/>
  <c r="O84" i="37"/>
  <c r="O82" i="37"/>
  <c r="N82" i="37"/>
  <c r="M82" i="37"/>
  <c r="O70" i="37"/>
  <c r="N70" i="37"/>
  <c r="M70" i="37"/>
  <c r="O69" i="37"/>
  <c r="N69" i="37"/>
  <c r="M69" i="37"/>
  <c r="O68" i="37"/>
  <c r="N68" i="37"/>
  <c r="M68" i="37"/>
  <c r="O67" i="37"/>
  <c r="N67" i="37"/>
  <c r="M67" i="37"/>
  <c r="O66" i="37"/>
  <c r="N66" i="37"/>
  <c r="M66" i="37"/>
  <c r="O65" i="37"/>
  <c r="N65" i="37"/>
  <c r="M65" i="37"/>
  <c r="O64" i="37"/>
  <c r="N64" i="37"/>
  <c r="M64" i="37"/>
  <c r="O63" i="37"/>
  <c r="N63" i="37"/>
  <c r="M63" i="37"/>
  <c r="O62" i="37"/>
  <c r="N62" i="37"/>
  <c r="M62" i="37"/>
  <c r="O61" i="37"/>
  <c r="N61" i="37"/>
  <c r="M61" i="37"/>
  <c r="O60" i="37"/>
  <c r="N60" i="37"/>
  <c r="M60" i="37"/>
  <c r="O43" i="37"/>
  <c r="O41" i="37"/>
  <c r="N41" i="37"/>
  <c r="M41" i="37"/>
  <c r="O29" i="37"/>
  <c r="N29" i="37"/>
  <c r="M29" i="37"/>
  <c r="O28" i="37"/>
  <c r="N28" i="37"/>
  <c r="M28" i="37"/>
  <c r="O27" i="37"/>
  <c r="N27" i="37"/>
  <c r="M27" i="37"/>
  <c r="O26" i="37"/>
  <c r="N26" i="37"/>
  <c r="M26" i="37"/>
  <c r="O25" i="37"/>
  <c r="N25" i="37"/>
  <c r="M25" i="37"/>
  <c r="O24" i="37"/>
  <c r="N24" i="37"/>
  <c r="M24" i="37"/>
  <c r="O23" i="37"/>
  <c r="N23" i="37"/>
  <c r="M23" i="37"/>
  <c r="O22" i="37"/>
  <c r="N22" i="37"/>
  <c r="M22" i="37"/>
  <c r="O21" i="37"/>
  <c r="N21" i="37"/>
  <c r="M21" i="37"/>
  <c r="O20" i="37"/>
  <c r="N20" i="37"/>
  <c r="M20" i="37"/>
  <c r="O19" i="37"/>
  <c r="N19" i="37"/>
  <c r="M19" i="37"/>
  <c r="AG32" i="6"/>
  <c r="AG30" i="6"/>
  <c r="AF30" i="6"/>
  <c r="AD30" i="6"/>
  <c r="AC30" i="6"/>
  <c r="AB30" i="6"/>
  <c r="AA30" i="6"/>
  <c r="Z30" i="6"/>
  <c r="Y30" i="6"/>
  <c r="X30" i="6"/>
  <c r="W30" i="6"/>
  <c r="V30" i="6"/>
  <c r="U30" i="6"/>
  <c r="T30" i="6"/>
  <c r="S30" i="6"/>
  <c r="Q30" i="6"/>
  <c r="O30" i="6"/>
  <c r="N30" i="6"/>
  <c r="M30" i="6"/>
  <c r="L30" i="6"/>
  <c r="K30" i="6"/>
  <c r="J30" i="6"/>
  <c r="I30" i="6"/>
  <c r="H30" i="6"/>
  <c r="G30" i="6"/>
  <c r="F30" i="6"/>
  <c r="E30" i="6"/>
  <c r="D30" i="6"/>
  <c r="C30" i="6"/>
  <c r="AG29" i="6"/>
  <c r="AF29" i="6"/>
  <c r="AD29" i="6"/>
  <c r="AC29" i="6"/>
  <c r="AB29" i="6"/>
  <c r="AA29" i="6"/>
  <c r="Z29" i="6"/>
  <c r="Y29" i="6"/>
  <c r="X29" i="6"/>
  <c r="W29" i="6"/>
  <c r="V29" i="6"/>
  <c r="U29" i="6"/>
  <c r="T29" i="6"/>
  <c r="S29" i="6"/>
  <c r="Q29" i="6"/>
  <c r="O29" i="6"/>
  <c r="N29" i="6"/>
  <c r="M29" i="6"/>
  <c r="L29" i="6"/>
  <c r="K29" i="6"/>
  <c r="J29" i="6"/>
  <c r="I29" i="6"/>
  <c r="H29" i="6"/>
  <c r="G29" i="6"/>
  <c r="F29" i="6"/>
  <c r="E29" i="6"/>
  <c r="D29" i="6"/>
  <c r="C29" i="6"/>
  <c r="AE28" i="6"/>
  <c r="AD28" i="6"/>
  <c r="AC28" i="6"/>
  <c r="AB28" i="6"/>
  <c r="AA28" i="6"/>
  <c r="Z28" i="6"/>
  <c r="Y28" i="6"/>
  <c r="X28" i="6"/>
  <c r="W28" i="6"/>
  <c r="V28" i="6"/>
  <c r="U28" i="6"/>
  <c r="T28" i="6"/>
  <c r="S28" i="6"/>
  <c r="P28" i="6"/>
  <c r="O28" i="6"/>
  <c r="N28" i="6"/>
  <c r="M28" i="6"/>
  <c r="L28" i="6"/>
  <c r="K28" i="6"/>
  <c r="J28" i="6"/>
  <c r="I28" i="6"/>
  <c r="H28" i="6"/>
  <c r="G28" i="6"/>
  <c r="F28" i="6"/>
  <c r="E28" i="6"/>
  <c r="D28" i="6"/>
  <c r="AG25" i="6"/>
  <c r="AF25" i="6"/>
  <c r="AD25" i="6"/>
  <c r="AC25" i="6"/>
  <c r="AB25" i="6"/>
  <c r="AA25" i="6"/>
  <c r="Z25" i="6"/>
  <c r="Y25" i="6"/>
  <c r="X25" i="6"/>
  <c r="W25" i="6"/>
  <c r="V25" i="6"/>
  <c r="U25" i="6"/>
  <c r="T25" i="6"/>
  <c r="S25" i="6"/>
  <c r="Q25" i="6"/>
  <c r="O25" i="6"/>
  <c r="N25" i="6"/>
  <c r="M25" i="6"/>
  <c r="L25" i="6"/>
  <c r="K25" i="6"/>
  <c r="J25" i="6"/>
  <c r="I25" i="6"/>
  <c r="H25" i="6"/>
  <c r="G25" i="6"/>
  <c r="F25" i="6"/>
  <c r="E25" i="6"/>
  <c r="D25" i="6"/>
  <c r="C25" i="6"/>
  <c r="AG24" i="6"/>
  <c r="AF24" i="6"/>
  <c r="AD24" i="6"/>
  <c r="AC24" i="6"/>
  <c r="AB24" i="6"/>
  <c r="AA24" i="6"/>
  <c r="Z24" i="6"/>
  <c r="Y24" i="6"/>
  <c r="X24" i="6"/>
  <c r="W24" i="6"/>
  <c r="V24" i="6"/>
  <c r="U24" i="6"/>
  <c r="T24" i="6"/>
  <c r="S24" i="6"/>
  <c r="Q24" i="6"/>
  <c r="O24" i="6"/>
  <c r="N24" i="6"/>
  <c r="M24" i="6"/>
  <c r="L24" i="6"/>
  <c r="K24" i="6"/>
  <c r="J24" i="6"/>
  <c r="I24" i="6"/>
  <c r="H24" i="6"/>
  <c r="G24" i="6"/>
  <c r="F24" i="6"/>
  <c r="E24" i="6"/>
  <c r="D24" i="6"/>
  <c r="C24" i="6"/>
  <c r="AE23" i="6"/>
  <c r="AD23" i="6"/>
  <c r="AC23" i="6"/>
  <c r="AB23" i="6"/>
  <c r="AA23" i="6"/>
  <c r="Z23" i="6"/>
  <c r="Y23" i="6"/>
  <c r="X23" i="6"/>
  <c r="W23" i="6"/>
  <c r="V23" i="6"/>
  <c r="U23" i="6"/>
  <c r="T23" i="6"/>
  <c r="S23" i="6"/>
  <c r="P23" i="6"/>
  <c r="O23" i="6"/>
  <c r="N23" i="6"/>
  <c r="M23" i="6"/>
  <c r="L23" i="6"/>
  <c r="K23" i="6"/>
  <c r="J23" i="6"/>
  <c r="I23" i="6"/>
  <c r="H23" i="6"/>
  <c r="G23" i="6"/>
  <c r="F23" i="6"/>
  <c r="E23" i="6"/>
  <c r="D23" i="6"/>
  <c r="AG16" i="6"/>
  <c r="AF16" i="6"/>
  <c r="AD16" i="6"/>
  <c r="AC16" i="6"/>
  <c r="AB16" i="6"/>
  <c r="AA16" i="6"/>
  <c r="Z16" i="6"/>
  <c r="Y16" i="6"/>
  <c r="X16" i="6"/>
  <c r="W16" i="6"/>
  <c r="V16" i="6"/>
  <c r="U16" i="6"/>
  <c r="T16" i="6"/>
  <c r="S16" i="6"/>
  <c r="Q16" i="6"/>
  <c r="O16" i="6"/>
  <c r="N16" i="6"/>
  <c r="M16" i="6"/>
  <c r="L16" i="6"/>
  <c r="K16" i="6"/>
  <c r="J16" i="6"/>
  <c r="I16" i="6"/>
  <c r="H16" i="6"/>
  <c r="G16" i="6"/>
  <c r="F16" i="6"/>
  <c r="E16" i="6"/>
  <c r="D16" i="6"/>
  <c r="C16" i="6"/>
  <c r="AG15" i="6"/>
  <c r="AF15" i="6"/>
  <c r="AD15" i="6"/>
  <c r="AC15" i="6"/>
  <c r="AB15" i="6"/>
  <c r="AA15" i="6"/>
  <c r="Z15" i="6"/>
  <c r="Y15" i="6"/>
  <c r="X15" i="6"/>
  <c r="W15" i="6"/>
  <c r="V15" i="6"/>
  <c r="U15" i="6"/>
  <c r="T15" i="6"/>
  <c r="S15" i="6"/>
  <c r="Q15" i="6"/>
  <c r="O15" i="6"/>
  <c r="N15" i="6"/>
  <c r="M15" i="6"/>
  <c r="L15" i="6"/>
  <c r="K15" i="6"/>
  <c r="J15" i="6"/>
  <c r="I15" i="6"/>
  <c r="H15" i="6"/>
  <c r="G15" i="6"/>
  <c r="F15" i="6"/>
  <c r="E15" i="6"/>
  <c r="D15" i="6"/>
  <c r="C15" i="6"/>
  <c r="AE14" i="6"/>
  <c r="AD14" i="6"/>
  <c r="AC14" i="6"/>
  <c r="AB14" i="6"/>
  <c r="AA14" i="6"/>
  <c r="Z14" i="6"/>
  <c r="Y14" i="6"/>
  <c r="X14" i="6"/>
  <c r="W14" i="6"/>
  <c r="V14" i="6"/>
  <c r="U14" i="6"/>
  <c r="T14" i="6"/>
  <c r="S14" i="6"/>
  <c r="P14" i="6"/>
  <c r="O14" i="6"/>
  <c r="N14" i="6"/>
  <c r="M14" i="6"/>
  <c r="L14" i="6"/>
  <c r="K14" i="6"/>
  <c r="J14" i="6"/>
  <c r="I14" i="6"/>
  <c r="H14" i="6"/>
  <c r="G14" i="6"/>
  <c r="F14" i="6"/>
  <c r="E14" i="6"/>
  <c r="D14" i="6"/>
  <c r="AG11" i="6"/>
  <c r="AF11" i="6"/>
  <c r="AD11" i="6"/>
  <c r="AC11" i="6"/>
  <c r="AB11" i="6"/>
  <c r="AA11" i="6"/>
  <c r="Z11" i="6"/>
  <c r="Y11" i="6"/>
  <c r="X11" i="6"/>
  <c r="W11" i="6"/>
  <c r="V11" i="6"/>
  <c r="U11" i="6"/>
  <c r="T11" i="6"/>
  <c r="S11" i="6"/>
  <c r="Q11" i="6"/>
  <c r="O11" i="6"/>
  <c r="N11" i="6"/>
  <c r="M11" i="6"/>
  <c r="L11" i="6"/>
  <c r="K11" i="6"/>
  <c r="J11" i="6"/>
  <c r="I11" i="6"/>
  <c r="H11" i="6"/>
  <c r="G11" i="6"/>
  <c r="F11" i="6"/>
  <c r="E11" i="6"/>
  <c r="D11" i="6"/>
  <c r="C11" i="6"/>
  <c r="AG10" i="6"/>
  <c r="AF10" i="6"/>
  <c r="AD10" i="6"/>
  <c r="AC10" i="6"/>
  <c r="AB10" i="6"/>
  <c r="AA10" i="6"/>
  <c r="Z10" i="6"/>
  <c r="Y10" i="6"/>
  <c r="X10" i="6"/>
  <c r="W10" i="6"/>
  <c r="V10" i="6"/>
  <c r="U10" i="6"/>
  <c r="T10" i="6"/>
  <c r="S10" i="6"/>
  <c r="Q10" i="6"/>
  <c r="O10" i="6"/>
  <c r="N10" i="6"/>
  <c r="M10" i="6"/>
  <c r="L10" i="6"/>
  <c r="K10" i="6"/>
  <c r="J10" i="6"/>
  <c r="I10" i="6"/>
  <c r="H10" i="6"/>
  <c r="G10" i="6"/>
  <c r="F10" i="6"/>
  <c r="E10" i="6"/>
  <c r="D10" i="6"/>
  <c r="C10" i="6"/>
  <c r="AE9" i="6"/>
  <c r="AD9" i="6"/>
  <c r="AC9" i="6"/>
  <c r="AB9" i="6"/>
  <c r="AA9" i="6"/>
  <c r="Z9" i="6"/>
  <c r="Y9" i="6"/>
  <c r="X9" i="6"/>
  <c r="W9" i="6"/>
  <c r="V9" i="6"/>
  <c r="U9" i="6"/>
  <c r="T9" i="6"/>
  <c r="S9" i="6"/>
  <c r="P9" i="6"/>
  <c r="O9" i="6"/>
  <c r="N9" i="6"/>
  <c r="M9" i="6"/>
  <c r="L9" i="6"/>
  <c r="K9" i="6"/>
  <c r="J9" i="6"/>
  <c r="I9" i="6"/>
  <c r="H9" i="6"/>
  <c r="G9" i="6"/>
  <c r="F9" i="6"/>
  <c r="E9" i="6"/>
  <c r="D9" i="6"/>
  <c r="H21" i="16"/>
  <c r="G21" i="16"/>
  <c r="E17" i="16"/>
  <c r="D17" i="16"/>
  <c r="E13" i="16"/>
  <c r="D13" i="16"/>
  <c r="P70" i="1"/>
  <c r="O70" i="1"/>
  <c r="N70" i="1"/>
  <c r="M70" i="1"/>
  <c r="L70" i="1"/>
  <c r="K70" i="1"/>
  <c r="H70" i="1"/>
  <c r="P68" i="1"/>
  <c r="O68" i="1"/>
  <c r="N68" i="1"/>
  <c r="M68" i="1"/>
  <c r="L68" i="1"/>
  <c r="K68" i="1"/>
  <c r="H68" i="1"/>
  <c r="P67" i="1"/>
  <c r="O67" i="1"/>
  <c r="N67" i="1"/>
  <c r="M67" i="1"/>
  <c r="L67" i="1"/>
  <c r="K67" i="1"/>
  <c r="H67" i="1"/>
  <c r="P66" i="1"/>
  <c r="O66" i="1"/>
  <c r="N66" i="1"/>
  <c r="M66" i="1"/>
  <c r="L66" i="1"/>
  <c r="K66" i="1"/>
  <c r="H66" i="1"/>
  <c r="P65" i="1"/>
  <c r="O65" i="1"/>
  <c r="N65" i="1"/>
  <c r="M65" i="1"/>
  <c r="L65" i="1"/>
  <c r="K65" i="1"/>
  <c r="H65" i="1"/>
  <c r="P64" i="1"/>
  <c r="O64" i="1"/>
  <c r="N64" i="1"/>
  <c r="M64" i="1"/>
  <c r="L64" i="1"/>
  <c r="K64" i="1"/>
  <c r="H64" i="1"/>
  <c r="P63" i="1"/>
  <c r="O63" i="1"/>
  <c r="N63" i="1"/>
  <c r="M63" i="1"/>
  <c r="L63" i="1"/>
  <c r="K63" i="1"/>
  <c r="H63" i="1"/>
  <c r="P62" i="1"/>
  <c r="O62" i="1"/>
  <c r="N62" i="1"/>
  <c r="M62" i="1"/>
  <c r="L62" i="1"/>
  <c r="K62" i="1"/>
  <c r="H62" i="1"/>
  <c r="L58" i="1"/>
  <c r="K58" i="1"/>
  <c r="H58" i="1"/>
  <c r="L56" i="1"/>
  <c r="K56" i="1"/>
  <c r="H56" i="1"/>
  <c r="L55" i="1"/>
  <c r="K55" i="1"/>
  <c r="H55" i="1"/>
  <c r="L54" i="1"/>
  <c r="K54" i="1"/>
  <c r="H54" i="1"/>
  <c r="L53" i="1"/>
  <c r="K53" i="1"/>
  <c r="H53" i="1"/>
  <c r="L52" i="1"/>
  <c r="K52" i="1"/>
  <c r="H52" i="1"/>
  <c r="L51" i="1"/>
  <c r="K51" i="1"/>
  <c r="H51" i="1"/>
  <c r="L50" i="1"/>
  <c r="K50" i="1"/>
  <c r="H50" i="1"/>
  <c r="L46" i="1"/>
  <c r="K46" i="1"/>
  <c r="H46" i="1"/>
  <c r="L44" i="1"/>
  <c r="K44" i="1"/>
  <c r="H44" i="1"/>
  <c r="L43" i="1"/>
  <c r="K43" i="1"/>
  <c r="H43" i="1"/>
  <c r="L42" i="1"/>
  <c r="K42" i="1"/>
  <c r="H42" i="1"/>
  <c r="L41" i="1"/>
  <c r="K41" i="1"/>
  <c r="H41" i="1"/>
  <c r="L40" i="1"/>
  <c r="K40" i="1"/>
  <c r="H40" i="1"/>
  <c r="L39" i="1"/>
  <c r="K39" i="1"/>
  <c r="H39" i="1"/>
  <c r="L38" i="1"/>
  <c r="K38" i="1"/>
  <c r="H38" i="1"/>
  <c r="L36" i="1"/>
  <c r="K36" i="1"/>
  <c r="L34" i="1"/>
  <c r="K34" i="1"/>
  <c r="L32" i="1"/>
  <c r="K32" i="1"/>
  <c r="D40" i="20"/>
  <c r="D38" i="20"/>
  <c r="E33" i="20"/>
  <c r="C23" i="20"/>
  <c r="C24" i="20" s="1"/>
  <c r="C25" i="20" s="1"/>
  <c r="C26" i="20" s="1"/>
  <c r="C27" i="20" s="1"/>
  <c r="C28" i="20" s="1"/>
  <c r="C29" i="20" s="1"/>
  <c r="C30" i="20" s="1"/>
  <c r="C31" i="20" s="1"/>
  <c r="C32" i="20" s="1"/>
  <c r="C33" i="20" s="1"/>
  <c r="C22" i="20"/>
  <c r="E21" i="20"/>
  <c r="C12" i="20"/>
  <c r="C13" i="20" s="1"/>
  <c r="C14" i="20" s="1"/>
  <c r="C15" i="20" s="1"/>
  <c r="C16" i="20" s="1"/>
  <c r="C17" i="20" s="1"/>
  <c r="C18" i="20" s="1"/>
  <c r="C19" i="20" s="1"/>
  <c r="C20" i="20" s="1"/>
  <c r="C21" i="20" s="1"/>
  <c r="C11" i="20"/>
  <c r="C10" i="20"/>
  <c r="E9" i="20"/>
  <c r="D9" i="20"/>
  <c r="F9" i="20" s="1"/>
  <c r="O12" i="5"/>
  <c r="N12" i="5"/>
  <c r="M12" i="5"/>
  <c r="L12" i="5"/>
  <c r="K12" i="5"/>
  <c r="J12" i="5"/>
  <c r="I12" i="5"/>
  <c r="H12" i="5"/>
  <c r="G12" i="5"/>
  <c r="F12" i="5"/>
  <c r="E12" i="5"/>
  <c r="D12" i="5"/>
  <c r="C12" i="5"/>
  <c r="O10" i="5"/>
  <c r="N10" i="5"/>
  <c r="M10" i="5"/>
  <c r="L10" i="5"/>
  <c r="K10" i="5"/>
  <c r="J10" i="5"/>
  <c r="I10" i="5"/>
  <c r="H10" i="5"/>
  <c r="G10" i="5"/>
  <c r="F10" i="5"/>
  <c r="E10" i="5"/>
  <c r="D10" i="5"/>
  <c r="C10" i="5"/>
  <c r="D10" i="20" l="1"/>
  <c r="C12" i="31"/>
  <c r="G12" i="31"/>
  <c r="K12" i="31"/>
  <c r="O12" i="31"/>
  <c r="S12" i="31"/>
  <c r="W12" i="31"/>
  <c r="D12" i="31"/>
  <c r="H12" i="31"/>
  <c r="L12" i="31"/>
  <c r="M27" i="31"/>
  <c r="Q27" i="31"/>
  <c r="Q28" i="31" s="1"/>
  <c r="U27" i="31"/>
  <c r="U28" i="31" s="1"/>
  <c r="Y27" i="31"/>
  <c r="Y28" i="31" s="1"/>
  <c r="E12" i="31"/>
  <c r="I12" i="31"/>
  <c r="M12" i="31"/>
  <c r="Y16" i="31" s="1"/>
  <c r="Y17" i="31" s="1"/>
  <c r="B12" i="31"/>
  <c r="F12" i="31"/>
  <c r="J12" i="31"/>
  <c r="J10" i="25"/>
  <c r="J15" i="25" s="1"/>
  <c r="I10" i="25"/>
  <c r="J11" i="25"/>
  <c r="E14" i="25"/>
  <c r="G14" i="25" s="1"/>
  <c r="H14" i="25" s="1"/>
  <c r="F18" i="25"/>
  <c r="D19" i="25"/>
  <c r="D20" i="25"/>
  <c r="D31" i="25"/>
  <c r="D35" i="25"/>
  <c r="J14" i="25"/>
  <c r="I8" i="25"/>
  <c r="I12" i="25"/>
  <c r="D15" i="25"/>
  <c r="D18" i="25"/>
  <c r="F20" i="25"/>
  <c r="D30" i="25"/>
  <c r="E44" i="25" s="1"/>
  <c r="D34" i="25"/>
  <c r="E23" i="25"/>
  <c r="C64" i="52"/>
  <c r="E64" i="52" s="1"/>
  <c r="C62" i="52"/>
  <c r="E62" i="52" s="1"/>
  <c r="E61" i="52"/>
  <c r="J20" i="52"/>
  <c r="E98" i="52" s="1"/>
  <c r="C22" i="52"/>
  <c r="B26" i="52"/>
  <c r="C52" i="52"/>
  <c r="G65" i="52" s="1"/>
  <c r="E58" i="52"/>
  <c r="B59" i="52"/>
  <c r="C26" i="52"/>
  <c r="E64" i="48"/>
  <c r="F58" i="48"/>
  <c r="H58" i="48" s="1"/>
  <c r="E13" i="48" s="1"/>
  <c r="F13" i="48" s="1"/>
  <c r="F60" i="48"/>
  <c r="H60" i="48" s="1"/>
  <c r="E17" i="48" s="1"/>
  <c r="F17" i="48" s="1"/>
  <c r="B64" i="48"/>
  <c r="C50" i="27"/>
  <c r="C52" i="27"/>
  <c r="G65" i="27" s="1"/>
  <c r="J22" i="27"/>
  <c r="C58" i="27"/>
  <c r="J17" i="26"/>
  <c r="B92" i="26"/>
  <c r="C57" i="26"/>
  <c r="C25" i="26"/>
  <c r="C62" i="26"/>
  <c r="E62" i="26" s="1"/>
  <c r="C60" i="26"/>
  <c r="E60" i="26" s="1"/>
  <c r="L33" i="41"/>
  <c r="K33" i="41"/>
  <c r="E37" i="41"/>
  <c r="D40" i="50"/>
  <c r="J30" i="50"/>
  <c r="I30" i="50"/>
  <c r="D37" i="50"/>
  <c r="E44" i="50"/>
  <c r="I33" i="50"/>
  <c r="D42" i="50"/>
  <c r="E32" i="50"/>
  <c r="G32" i="50" s="1"/>
  <c r="H32" i="50" s="1"/>
  <c r="I32" i="50"/>
  <c r="E36" i="50"/>
  <c r="G36" i="50" s="1"/>
  <c r="H36" i="50" s="1"/>
  <c r="I36" i="50"/>
  <c r="J32" i="50"/>
  <c r="K31" i="41"/>
  <c r="D41" i="41"/>
  <c r="L31" i="41"/>
  <c r="K36" i="41"/>
  <c r="L36" i="41"/>
  <c r="D42" i="41"/>
  <c r="K32" i="41"/>
  <c r="L32" i="41"/>
  <c r="K34" i="41"/>
  <c r="F37" i="41"/>
  <c r="G33" i="41" s="1"/>
  <c r="I33" i="41" s="1"/>
  <c r="J33" i="41" s="1"/>
  <c r="D40" i="41"/>
  <c r="K30" i="41"/>
  <c r="D11" i="20" l="1"/>
  <c r="D12" i="20" s="1"/>
  <c r="D13" i="20" s="1"/>
  <c r="D14" i="20" s="1"/>
  <c r="D15" i="20" s="1"/>
  <c r="D16" i="20" s="1"/>
  <c r="D17" i="20" s="1"/>
  <c r="D18" i="20" s="1"/>
  <c r="D19" i="20" s="1"/>
  <c r="D20" i="20" s="1"/>
  <c r="D21" i="20" s="1"/>
  <c r="C38" i="20"/>
  <c r="E38" i="20" s="1"/>
  <c r="T16" i="31"/>
  <c r="T17" i="31" s="1"/>
  <c r="V16" i="31"/>
  <c r="V17" i="31" s="1"/>
  <c r="U16" i="31"/>
  <c r="U17" i="31" s="1"/>
  <c r="P16" i="31"/>
  <c r="P17" i="31" s="1"/>
  <c r="W16" i="31"/>
  <c r="W17" i="31" s="1"/>
  <c r="R16" i="31"/>
  <c r="R17" i="31" s="1"/>
  <c r="Q16" i="31"/>
  <c r="Q17" i="31" s="1"/>
  <c r="M28" i="31"/>
  <c r="Z28" i="31" s="1"/>
  <c r="Z27" i="31"/>
  <c r="S16" i="31"/>
  <c r="S17" i="31" s="1"/>
  <c r="N16" i="31"/>
  <c r="N17" i="31" s="1"/>
  <c r="X16" i="31"/>
  <c r="X17" i="31" s="1"/>
  <c r="O16" i="31"/>
  <c r="O17" i="31" s="1"/>
  <c r="H52" i="25"/>
  <c r="H54" i="25" s="1"/>
  <c r="J17" i="25"/>
  <c r="E18" i="25"/>
  <c r="H18" i="25"/>
  <c r="D21" i="25"/>
  <c r="E11" i="25"/>
  <c r="G11" i="25" s="1"/>
  <c r="H11" i="25" s="1"/>
  <c r="E13" i="25"/>
  <c r="G13" i="25" s="1"/>
  <c r="H13" i="25" s="1"/>
  <c r="E9" i="25"/>
  <c r="G9" i="25" s="1"/>
  <c r="H9" i="25" s="1"/>
  <c r="E8" i="25"/>
  <c r="E20" i="25"/>
  <c r="G20" i="25" s="1"/>
  <c r="H20" i="25"/>
  <c r="D37" i="25"/>
  <c r="H19" i="25"/>
  <c r="E19" i="25"/>
  <c r="G19" i="25" s="1"/>
  <c r="E12" i="25"/>
  <c r="G12" i="25" s="1"/>
  <c r="H12" i="25" s="1"/>
  <c r="E10" i="25"/>
  <c r="G10" i="25" s="1"/>
  <c r="H10" i="25" s="1"/>
  <c r="E59" i="52"/>
  <c r="B65" i="52"/>
  <c r="C63" i="52"/>
  <c r="E63" i="52" s="1"/>
  <c r="C65" i="52"/>
  <c r="B74" i="48"/>
  <c r="C74" i="48"/>
  <c r="C75" i="48" s="1"/>
  <c r="H17" i="48"/>
  <c r="F59" i="48"/>
  <c r="H59" i="48" s="1"/>
  <c r="E15" i="48" s="1"/>
  <c r="F15" i="48" s="1"/>
  <c r="F62" i="48"/>
  <c r="H62" i="48" s="1"/>
  <c r="E21" i="48" s="1"/>
  <c r="F21" i="48" s="1"/>
  <c r="F63" i="48"/>
  <c r="H63" i="48" s="1"/>
  <c r="E23" i="48" s="1"/>
  <c r="F23" i="48" s="1"/>
  <c r="F61" i="48"/>
  <c r="H61" i="48" s="1"/>
  <c r="E19" i="48" s="1"/>
  <c r="F19" i="48" s="1"/>
  <c r="F57" i="48"/>
  <c r="C65" i="27"/>
  <c r="E58" i="27"/>
  <c r="E57" i="26"/>
  <c r="C64" i="26"/>
  <c r="G30" i="41"/>
  <c r="I30" i="41" s="1"/>
  <c r="E42" i="50"/>
  <c r="G42" i="50" s="1"/>
  <c r="H42" i="50"/>
  <c r="E31" i="50"/>
  <c r="G31" i="50" s="1"/>
  <c r="H31" i="50" s="1"/>
  <c r="E34" i="50"/>
  <c r="G34" i="50" s="1"/>
  <c r="H34" i="50" s="1"/>
  <c r="D43" i="50"/>
  <c r="E41" i="50" s="1"/>
  <c r="G41" i="50" s="1"/>
  <c r="H40" i="50"/>
  <c r="E48" i="50" s="1"/>
  <c r="E35" i="50"/>
  <c r="E33" i="50"/>
  <c r="G33" i="50" s="1"/>
  <c r="H33" i="50" s="1"/>
  <c r="E30" i="50"/>
  <c r="D43" i="41"/>
  <c r="E40" i="41" s="1"/>
  <c r="H40" i="41"/>
  <c r="H42" i="41"/>
  <c r="E42" i="41"/>
  <c r="G42" i="41" s="1"/>
  <c r="G32" i="41"/>
  <c r="I32" i="41" s="1"/>
  <c r="J32" i="41" s="1"/>
  <c r="G36" i="41"/>
  <c r="I36" i="41" s="1"/>
  <c r="J36" i="41" s="1"/>
  <c r="H41" i="41"/>
  <c r="G34" i="41"/>
  <c r="I34" i="41" s="1"/>
  <c r="J34" i="41" s="1"/>
  <c r="G35" i="41"/>
  <c r="G31" i="41"/>
  <c r="I31" i="41" s="1"/>
  <c r="J31" i="41" s="1"/>
  <c r="D22" i="20" l="1"/>
  <c r="D23" i="20" s="1"/>
  <c r="D24" i="20" s="1"/>
  <c r="D25" i="20" s="1"/>
  <c r="D26" i="20" s="1"/>
  <c r="D27" i="20" s="1"/>
  <c r="D28" i="20" s="1"/>
  <c r="D29" i="20" s="1"/>
  <c r="D30" i="20" s="1"/>
  <c r="D31" i="20" s="1"/>
  <c r="D32" i="20" s="1"/>
  <c r="D33" i="20" s="1"/>
  <c r="F33" i="20" s="1"/>
  <c r="F21" i="20"/>
  <c r="G18" i="25"/>
  <c r="E21" i="25"/>
  <c r="E15" i="25"/>
  <c r="G8" i="25"/>
  <c r="E65" i="52"/>
  <c r="L17" i="48"/>
  <c r="M17" i="48" s="1"/>
  <c r="F64" i="48"/>
  <c r="H57" i="48"/>
  <c r="E65" i="27"/>
  <c r="E64" i="26"/>
  <c r="E41" i="41"/>
  <c r="G41" i="41" s="1"/>
  <c r="E48" i="41"/>
  <c r="G30" i="50"/>
  <c r="E37" i="50"/>
  <c r="E40" i="50"/>
  <c r="J30" i="41"/>
  <c r="G40" i="41"/>
  <c r="G37" i="41"/>
  <c r="C40" i="20" l="1"/>
  <c r="E40" i="20" s="1"/>
  <c r="I18" i="25"/>
  <c r="G55" i="25" s="1"/>
  <c r="H8" i="25"/>
  <c r="H15" i="25" s="1"/>
  <c r="G15" i="25"/>
  <c r="G21" i="25"/>
  <c r="H21" i="25"/>
  <c r="I13" i="25" s="1"/>
  <c r="I15" i="25" s="1"/>
  <c r="H55" i="25"/>
  <c r="H56" i="25" s="1"/>
  <c r="H57" i="25" s="1"/>
  <c r="F60" i="52"/>
  <c r="H60" i="52" s="1"/>
  <c r="E16" i="52" s="1"/>
  <c r="F16" i="52" s="1"/>
  <c r="F58" i="52"/>
  <c r="F62" i="52"/>
  <c r="H62" i="52" s="1"/>
  <c r="E20" i="52" s="1"/>
  <c r="F20" i="52" s="1"/>
  <c r="F61" i="52"/>
  <c r="H61" i="52" s="1"/>
  <c r="E18" i="52" s="1"/>
  <c r="F18" i="52" s="1"/>
  <c r="F64" i="52"/>
  <c r="H64" i="52" s="1"/>
  <c r="E24" i="52" s="1"/>
  <c r="F24" i="52" s="1"/>
  <c r="F63" i="52"/>
  <c r="H63" i="52" s="1"/>
  <c r="E22" i="52" s="1"/>
  <c r="F22" i="52" s="1"/>
  <c r="F59" i="52"/>
  <c r="H59" i="52" s="1"/>
  <c r="E14" i="52" s="1"/>
  <c r="F14" i="52" s="1"/>
  <c r="E11" i="48"/>
  <c r="H64" i="48"/>
  <c r="F60" i="27"/>
  <c r="H60" i="27" s="1"/>
  <c r="E16" i="27" s="1"/>
  <c r="F16" i="27" s="1"/>
  <c r="F61" i="27"/>
  <c r="H61" i="27" s="1"/>
  <c r="E18" i="27" s="1"/>
  <c r="F18" i="27" s="1"/>
  <c r="F59" i="27"/>
  <c r="H59" i="27" s="1"/>
  <c r="E14" i="27" s="1"/>
  <c r="F14" i="27" s="1"/>
  <c r="F62" i="27"/>
  <c r="H62" i="27" s="1"/>
  <c r="E20" i="27" s="1"/>
  <c r="F20" i="27" s="1"/>
  <c r="F63" i="27"/>
  <c r="H63" i="27" s="1"/>
  <c r="E22" i="27" s="1"/>
  <c r="F22" i="27" s="1"/>
  <c r="F64" i="27"/>
  <c r="H64" i="27" s="1"/>
  <c r="E24" i="27" s="1"/>
  <c r="F24" i="27" s="1"/>
  <c r="F58" i="27"/>
  <c r="F59" i="26"/>
  <c r="H59" i="26" s="1"/>
  <c r="E15" i="26" s="1"/>
  <c r="F15" i="26" s="1"/>
  <c r="F58" i="26"/>
  <c r="H58" i="26" s="1"/>
  <c r="E13" i="26" s="1"/>
  <c r="F13" i="26" s="1"/>
  <c r="F61" i="26"/>
  <c r="H61" i="26" s="1"/>
  <c r="E19" i="26" s="1"/>
  <c r="F19" i="26" s="1"/>
  <c r="F63" i="26"/>
  <c r="H63" i="26" s="1"/>
  <c r="E23" i="26" s="1"/>
  <c r="F23" i="26" s="1"/>
  <c r="F62" i="26"/>
  <c r="H62" i="26" s="1"/>
  <c r="E21" i="26" s="1"/>
  <c r="F21" i="26" s="1"/>
  <c r="F60" i="26"/>
  <c r="H60" i="26" s="1"/>
  <c r="E17" i="26" s="1"/>
  <c r="F17" i="26" s="1"/>
  <c r="F57" i="26"/>
  <c r="E43" i="41"/>
  <c r="E43" i="50"/>
  <c r="G40" i="50"/>
  <c r="H30" i="50"/>
  <c r="H43" i="41"/>
  <c r="K35" i="41" s="1"/>
  <c r="K37" i="41" s="1"/>
  <c r="K38" i="41" s="1"/>
  <c r="E47" i="41" s="1"/>
  <c r="E49" i="41" s="1"/>
  <c r="G43" i="41"/>
  <c r="H35" i="41" s="1"/>
  <c r="H63" i="41"/>
  <c r="J41" i="41"/>
  <c r="G63" i="41" s="1"/>
  <c r="G52" i="25" l="1"/>
  <c r="G54" i="25" s="1"/>
  <c r="G56" i="25" s="1"/>
  <c r="G57" i="25" s="1"/>
  <c r="I17" i="25"/>
  <c r="C75" i="52"/>
  <c r="C76" i="52" s="1"/>
  <c r="H18" i="52"/>
  <c r="B75" i="52"/>
  <c r="F65" i="52"/>
  <c r="H58" i="52"/>
  <c r="E25" i="48"/>
  <c r="F11" i="48"/>
  <c r="H18" i="27"/>
  <c r="C75" i="27"/>
  <c r="C76" i="27" s="1"/>
  <c r="B75" i="27"/>
  <c r="F65" i="27"/>
  <c r="H58" i="27"/>
  <c r="F64" i="26"/>
  <c r="H57" i="26"/>
  <c r="B74" i="26"/>
  <c r="C74" i="26"/>
  <c r="C75" i="26" s="1"/>
  <c r="H17" i="26"/>
  <c r="H43" i="50"/>
  <c r="I35" i="50" s="1"/>
  <c r="I37" i="50" s="1"/>
  <c r="K38" i="50" s="1"/>
  <c r="E47" i="50" s="1"/>
  <c r="E49" i="50" s="1"/>
  <c r="G43" i="50"/>
  <c r="H63" i="50"/>
  <c r="J41" i="50"/>
  <c r="G63" i="50" s="1"/>
  <c r="L35" i="41"/>
  <c r="L37" i="41" s="1"/>
  <c r="I35" i="41"/>
  <c r="H65" i="52" l="1"/>
  <c r="E12" i="52"/>
  <c r="L18" i="52"/>
  <c r="M18" i="52" s="1"/>
  <c r="F25" i="48"/>
  <c r="B73" i="48" s="1"/>
  <c r="B75" i="48" s="1"/>
  <c r="E75" i="48" s="1"/>
  <c r="E12" i="27"/>
  <c r="H65" i="27"/>
  <c r="L18" i="27"/>
  <c r="M18" i="27" s="1"/>
  <c r="E34" i="25"/>
  <c r="F34" i="25" s="1"/>
  <c r="L17" i="26"/>
  <c r="M17" i="26" s="1"/>
  <c r="E11" i="26"/>
  <c r="H64" i="26"/>
  <c r="H46" i="11"/>
  <c r="F35" i="50"/>
  <c r="L38" i="41"/>
  <c r="H60" i="41"/>
  <c r="H62" i="41" s="1"/>
  <c r="H64" i="41" s="1"/>
  <c r="J35" i="41"/>
  <c r="J37" i="41" s="1"/>
  <c r="I37" i="41"/>
  <c r="E26" i="52" l="1"/>
  <c r="F12" i="52"/>
  <c r="G21" i="48"/>
  <c r="H21" i="48" s="1"/>
  <c r="G23" i="48"/>
  <c r="H23" i="48" s="1"/>
  <c r="G13" i="48"/>
  <c r="H13" i="48" s="1"/>
  <c r="G19" i="48"/>
  <c r="H19" i="48" s="1"/>
  <c r="G15" i="48"/>
  <c r="H15" i="48" s="1"/>
  <c r="G11" i="48"/>
  <c r="H11" i="48" s="1"/>
  <c r="E26" i="27"/>
  <c r="F12" i="27"/>
  <c r="E25" i="26"/>
  <c r="F11" i="26"/>
  <c r="L34" i="25"/>
  <c r="K34" i="25"/>
  <c r="J35" i="50"/>
  <c r="J37" i="50" s="1"/>
  <c r="G35" i="50"/>
  <c r="H48" i="11"/>
  <c r="H52" i="11" s="1"/>
  <c r="H58" i="11" s="1"/>
  <c r="I46" i="11"/>
  <c r="I48" i="11" s="1"/>
  <c r="I52" i="11" s="1"/>
  <c r="I58" i="11" s="1"/>
  <c r="G60" i="41"/>
  <c r="G62" i="41" s="1"/>
  <c r="G64" i="41" s="1"/>
  <c r="G65" i="41" s="1"/>
  <c r="J40" i="41"/>
  <c r="H65" i="41"/>
  <c r="H68" i="41"/>
  <c r="F26" i="52" l="1"/>
  <c r="B74" i="52" s="1"/>
  <c r="B76" i="52" s="1"/>
  <c r="E76" i="52" s="1"/>
  <c r="L13" i="48"/>
  <c r="M13" i="48" s="1"/>
  <c r="B95" i="48"/>
  <c r="L11" i="48"/>
  <c r="H25" i="48"/>
  <c r="I17" i="48" s="1"/>
  <c r="K17" i="48" s="1"/>
  <c r="L15" i="48"/>
  <c r="M15" i="48" s="1"/>
  <c r="B96" i="48"/>
  <c r="L19" i="48"/>
  <c r="M19" i="48" s="1"/>
  <c r="B97" i="48"/>
  <c r="L21" i="48"/>
  <c r="M21" i="48" s="1"/>
  <c r="F26" i="27"/>
  <c r="B74" i="27" s="1"/>
  <c r="B76" i="27" s="1"/>
  <c r="E76" i="27" s="1"/>
  <c r="F25" i="26"/>
  <c r="B73" i="26" s="1"/>
  <c r="B75" i="26" s="1"/>
  <c r="E75" i="26" s="1"/>
  <c r="H35" i="50"/>
  <c r="H37" i="50" s="1"/>
  <c r="G37" i="50"/>
  <c r="J38" i="50"/>
  <c r="J43" i="50" s="1"/>
  <c r="J44" i="50" s="1"/>
  <c r="H60" i="50"/>
  <c r="H62" i="50" s="1"/>
  <c r="H64" i="50" s="1"/>
  <c r="L38" i="50"/>
  <c r="G24" i="52" l="1"/>
  <c r="H24" i="52" s="1"/>
  <c r="G20" i="52"/>
  <c r="H20" i="52" s="1"/>
  <c r="G16" i="52"/>
  <c r="H16" i="52" s="1"/>
  <c r="G12" i="52"/>
  <c r="H12" i="52" s="1"/>
  <c r="G14" i="52"/>
  <c r="H14" i="52" s="1"/>
  <c r="G22" i="52"/>
  <c r="H22" i="52" s="1"/>
  <c r="C95" i="48"/>
  <c r="B98" i="48"/>
  <c r="I15" i="48"/>
  <c r="K15" i="48" s="1"/>
  <c r="I21" i="48"/>
  <c r="K21" i="48" s="1"/>
  <c r="C96" i="48"/>
  <c r="F96" i="48" s="1"/>
  <c r="G96" i="48" s="1"/>
  <c r="I23" i="48"/>
  <c r="I11" i="48"/>
  <c r="C97" i="48"/>
  <c r="F97" i="48" s="1"/>
  <c r="G97" i="48" s="1"/>
  <c r="I13" i="48"/>
  <c r="K13" i="48" s="1"/>
  <c r="I19" i="48"/>
  <c r="K19" i="48" s="1"/>
  <c r="M11" i="48"/>
  <c r="G24" i="27"/>
  <c r="H24" i="27" s="1"/>
  <c r="G20" i="27"/>
  <c r="H20" i="27" s="1"/>
  <c r="G14" i="27"/>
  <c r="H14" i="27" s="1"/>
  <c r="G22" i="27"/>
  <c r="H22" i="27" s="1"/>
  <c r="G12" i="27"/>
  <c r="H12" i="27" s="1"/>
  <c r="G16" i="27"/>
  <c r="H16" i="27" s="1"/>
  <c r="G15" i="26"/>
  <c r="H15" i="26" s="1"/>
  <c r="G19" i="26"/>
  <c r="H19" i="26" s="1"/>
  <c r="G13" i="26"/>
  <c r="H13" i="26" s="1"/>
  <c r="G21" i="26"/>
  <c r="H21" i="26" s="1"/>
  <c r="G11" i="26"/>
  <c r="H11" i="26" s="1"/>
  <c r="G23" i="26"/>
  <c r="H23" i="26" s="1"/>
  <c r="J40" i="50"/>
  <c r="G38" i="50"/>
  <c r="G60" i="50"/>
  <c r="G62" i="50" s="1"/>
  <c r="G64" i="50" s="1"/>
  <c r="G65" i="50" s="1"/>
  <c r="H65" i="50"/>
  <c r="H68" i="50"/>
  <c r="L16" i="52" l="1"/>
  <c r="M16" i="52" s="1"/>
  <c r="B97" i="52"/>
  <c r="I16" i="52"/>
  <c r="K16" i="52" s="1"/>
  <c r="L14" i="52"/>
  <c r="M14" i="52" s="1"/>
  <c r="B96" i="52"/>
  <c r="L12" i="52"/>
  <c r="H26" i="52"/>
  <c r="I18" i="52" s="1"/>
  <c r="K18" i="52" s="1"/>
  <c r="I12" i="52"/>
  <c r="I22" i="52"/>
  <c r="K22" i="52" s="1"/>
  <c r="L22" i="52"/>
  <c r="M22" i="52" s="1"/>
  <c r="L20" i="52"/>
  <c r="M20" i="52" s="1"/>
  <c r="B98" i="52"/>
  <c r="I20" i="52"/>
  <c r="K20" i="52" s="1"/>
  <c r="I24" i="52"/>
  <c r="C98" i="48"/>
  <c r="F95" i="48"/>
  <c r="I25" i="48"/>
  <c r="K11" i="48"/>
  <c r="B98" i="27"/>
  <c r="L20" i="27"/>
  <c r="M20" i="27" s="1"/>
  <c r="L22" i="27"/>
  <c r="M22" i="27" s="1"/>
  <c r="L16" i="27"/>
  <c r="M16" i="27" s="1"/>
  <c r="B97" i="27"/>
  <c r="B96" i="27"/>
  <c r="H26" i="27"/>
  <c r="I18" i="27" s="1"/>
  <c r="K18" i="27" s="1"/>
  <c r="L12" i="27"/>
  <c r="L14" i="27"/>
  <c r="M14" i="27" s="1"/>
  <c r="B95" i="26"/>
  <c r="I11" i="26"/>
  <c r="E30" i="25"/>
  <c r="H25" i="26"/>
  <c r="I17" i="26" s="1"/>
  <c r="K17" i="26" s="1"/>
  <c r="L11" i="26"/>
  <c r="E36" i="25"/>
  <c r="F36" i="25" s="1"/>
  <c r="I21" i="26"/>
  <c r="K21" i="26" s="1"/>
  <c r="L21" i="26"/>
  <c r="M21" i="26" s="1"/>
  <c r="L13" i="26"/>
  <c r="M13" i="26" s="1"/>
  <c r="E33" i="25"/>
  <c r="F33" i="25" s="1"/>
  <c r="I13" i="26"/>
  <c r="K13" i="26" s="1"/>
  <c r="I23" i="26"/>
  <c r="E35" i="25"/>
  <c r="F35" i="25" s="1"/>
  <c r="L19" i="26"/>
  <c r="M19" i="26" s="1"/>
  <c r="I19" i="26"/>
  <c r="K19" i="26" s="1"/>
  <c r="E32" i="25"/>
  <c r="F32" i="25" s="1"/>
  <c r="B97" i="26"/>
  <c r="B96" i="26"/>
  <c r="L15" i="26"/>
  <c r="M15" i="26" s="1"/>
  <c r="E31" i="25"/>
  <c r="F31" i="25" s="1"/>
  <c r="I15" i="26"/>
  <c r="K15" i="26" s="1"/>
  <c r="C98" i="52" l="1"/>
  <c r="F98" i="52" s="1"/>
  <c r="G98" i="52" s="1"/>
  <c r="I26" i="52"/>
  <c r="K12" i="52"/>
  <c r="I14" i="52"/>
  <c r="K14" i="52" s="1"/>
  <c r="M12" i="52"/>
  <c r="B99" i="52"/>
  <c r="C96" i="52"/>
  <c r="C97" i="52"/>
  <c r="F97" i="52" s="1"/>
  <c r="G97" i="52" s="1"/>
  <c r="G95" i="48"/>
  <c r="G98" i="48" s="1"/>
  <c r="M23" i="48" s="1"/>
  <c r="M25" i="48" s="1"/>
  <c r="F98" i="48"/>
  <c r="J23" i="48" s="1"/>
  <c r="I20" i="27"/>
  <c r="K20" i="27" s="1"/>
  <c r="I14" i="27"/>
  <c r="K14" i="27" s="1"/>
  <c r="B99" i="27"/>
  <c r="C96" i="27"/>
  <c r="M12" i="27"/>
  <c r="C97" i="27"/>
  <c r="F97" i="27" s="1"/>
  <c r="G97" i="27" s="1"/>
  <c r="I22" i="27"/>
  <c r="K22" i="27" s="1"/>
  <c r="I12" i="27"/>
  <c r="I16" i="27"/>
  <c r="K16" i="27" s="1"/>
  <c r="I24" i="27"/>
  <c r="C98" i="27"/>
  <c r="F98" i="27" s="1"/>
  <c r="G98" i="27" s="1"/>
  <c r="D41" i="25"/>
  <c r="K31" i="25"/>
  <c r="L31" i="25"/>
  <c r="M11" i="26"/>
  <c r="C97" i="26"/>
  <c r="F97" i="26" s="1"/>
  <c r="G97" i="26" s="1"/>
  <c r="E37" i="25"/>
  <c r="F30" i="25"/>
  <c r="K32" i="25"/>
  <c r="D42" i="25"/>
  <c r="L32" i="25"/>
  <c r="L33" i="25"/>
  <c r="K33" i="25"/>
  <c r="K36" i="25"/>
  <c r="L36" i="25"/>
  <c r="K11" i="26"/>
  <c r="I25" i="26"/>
  <c r="C95" i="26"/>
  <c r="B98" i="26"/>
  <c r="C96" i="26" s="1"/>
  <c r="F96" i="26" s="1"/>
  <c r="G96" i="26" s="1"/>
  <c r="C99" i="52" l="1"/>
  <c r="F96" i="52"/>
  <c r="L23" i="48"/>
  <c r="L25" i="48" s="1"/>
  <c r="K23" i="48"/>
  <c r="K25" i="48" s="1"/>
  <c r="C99" i="27"/>
  <c r="F96" i="27"/>
  <c r="I26" i="27"/>
  <c r="K12" i="27"/>
  <c r="C98" i="26"/>
  <c r="F95" i="26"/>
  <c r="L30" i="25"/>
  <c r="D40" i="25"/>
  <c r="F37" i="25"/>
  <c r="G30" i="25" s="1"/>
  <c r="K30" i="25"/>
  <c r="H42" i="25"/>
  <c r="H41" i="25"/>
  <c r="G96" i="52" l="1"/>
  <c r="G99" i="52" s="1"/>
  <c r="M24" i="52" s="1"/>
  <c r="M26" i="52" s="1"/>
  <c r="F99" i="52"/>
  <c r="J24" i="52" s="1"/>
  <c r="G96" i="27"/>
  <c r="G99" i="27" s="1"/>
  <c r="M24" i="27" s="1"/>
  <c r="M26" i="27" s="1"/>
  <c r="F99" i="27"/>
  <c r="J24" i="27" s="1"/>
  <c r="I30" i="25"/>
  <c r="D43" i="25"/>
  <c r="E40" i="25" s="1"/>
  <c r="H40" i="25"/>
  <c r="G34" i="25"/>
  <c r="I34" i="25" s="1"/>
  <c r="J34" i="25" s="1"/>
  <c r="G35" i="25"/>
  <c r="G31" i="25"/>
  <c r="I31" i="25" s="1"/>
  <c r="J31" i="25" s="1"/>
  <c r="G36" i="25"/>
  <c r="I36" i="25" s="1"/>
  <c r="J36" i="25" s="1"/>
  <c r="G32" i="25"/>
  <c r="I32" i="25" s="1"/>
  <c r="J32" i="25" s="1"/>
  <c r="G33" i="25"/>
  <c r="I33" i="25" s="1"/>
  <c r="J33" i="25" s="1"/>
  <c r="G95" i="26"/>
  <c r="G98" i="26" s="1"/>
  <c r="M23" i="26" s="1"/>
  <c r="M25" i="26" s="1"/>
  <c r="F98" i="26"/>
  <c r="J23" i="26" s="1"/>
  <c r="L24" i="52" l="1"/>
  <c r="L26" i="52" s="1"/>
  <c r="K24" i="52"/>
  <c r="K26" i="52" s="1"/>
  <c r="L24" i="27"/>
  <c r="L26" i="27" s="1"/>
  <c r="K24" i="27"/>
  <c r="K26" i="27" s="1"/>
  <c r="L23" i="26"/>
  <c r="L25" i="26" s="1"/>
  <c r="K23" i="26"/>
  <c r="K25" i="26" s="1"/>
  <c r="G40" i="25"/>
  <c r="E48" i="25"/>
  <c r="E42" i="25"/>
  <c r="G42" i="25" s="1"/>
  <c r="E41" i="25"/>
  <c r="G41" i="25" s="1"/>
  <c r="G37" i="25"/>
  <c r="J30" i="25"/>
  <c r="H43" i="25" l="1"/>
  <c r="K35" i="25" s="1"/>
  <c r="K37" i="25" s="1"/>
  <c r="K38" i="25" s="1"/>
  <c r="E47" i="25" s="1"/>
  <c r="E49" i="25" s="1"/>
  <c r="G43" i="25"/>
  <c r="H35" i="25" s="1"/>
  <c r="H63" i="25"/>
  <c r="J41" i="25"/>
  <c r="G63" i="25" s="1"/>
  <c r="E43" i="25"/>
  <c r="L35" i="25" l="1"/>
  <c r="L37" i="25" s="1"/>
  <c r="I35" i="25"/>
  <c r="J35" i="25" l="1"/>
  <c r="J37" i="25" s="1"/>
  <c r="I37" i="25"/>
  <c r="L38" i="25"/>
  <c r="L40" i="25"/>
  <c r="L41" i="25" s="1"/>
  <c r="L42" i="25" s="1"/>
  <c r="H60" i="25"/>
  <c r="H62" i="25" s="1"/>
  <c r="H64" i="25" s="1"/>
  <c r="G60" i="25" l="1"/>
  <c r="G62" i="25" s="1"/>
  <c r="G64" i="25" s="1"/>
  <c r="G65" i="25" s="1"/>
  <c r="J40" i="25"/>
  <c r="H68" i="25"/>
  <c r="H65" i="25"/>
</calcChain>
</file>

<file path=xl/sharedStrings.xml><?xml version="1.0" encoding="utf-8"?>
<sst xmlns="http://schemas.openxmlformats.org/spreadsheetml/2006/main" count="9898" uniqueCount="3332">
  <si>
    <t>Filter</t>
  </si>
  <si>
    <t xml:space="preserve"> </t>
  </si>
  <si>
    <t>Table</t>
  </si>
  <si>
    <t>Account-Regulatory</t>
  </si>
  <si>
    <t>Fossil</t>
  </si>
  <si>
    <t/>
  </si>
  <si>
    <t>FERC Plan Current Yr</t>
  </si>
  <si>
    <t>Account-Regulatory (Alt)</t>
  </si>
  <si>
    <t>Final Responsible CC</t>
  </si>
  <si>
    <t>Account</t>
  </si>
  <si>
    <t>Time: Fiscal year</t>
  </si>
  <si>
    <t>2017</t>
  </si>
  <si>
    <t>2018</t>
  </si>
  <si>
    <t>DEPRECIATION EXPENSE: Capital Lease Fee, UTILITIES: General</t>
  </si>
  <si>
    <t>PWC:Home</t>
  </si>
  <si>
    <t>FPLGRUF9190</t>
  </si>
  <si>
    <t>546-Supervision &amp; Engineering</t>
  </si>
  <si>
    <t>5500800</t>
  </si>
  <si>
    <t>UTILITIES: General</t>
  </si>
  <si>
    <t>Account-Alt</t>
  </si>
  <si>
    <t>5960150</t>
  </si>
  <si>
    <t>DEPRECIATION EXPENSE: Capital Lease Fee</t>
  </si>
  <si>
    <t>Final Business Area</t>
  </si>
  <si>
    <t>Result</t>
  </si>
  <si>
    <t>Final Company code</t>
  </si>
  <si>
    <t>FPLGRUF9191</t>
  </si>
  <si>
    <t>548-Generation Expenses</t>
  </si>
  <si>
    <t>Final Order</t>
  </si>
  <si>
    <t>Final Order type</t>
  </si>
  <si>
    <t>Final Profit Center</t>
  </si>
  <si>
    <t>FPLGRUF9193</t>
  </si>
  <si>
    <t>549-Misc Other Power Gen Exp</t>
  </si>
  <si>
    <t>West County: Home</t>
  </si>
  <si>
    <t>Final WBS-Project-L1</t>
  </si>
  <si>
    <t>Final WBS-L2</t>
  </si>
  <si>
    <t>FPLGRUF9276</t>
  </si>
  <si>
    <t>551-MTC Supervis &amp; Engineering</t>
  </si>
  <si>
    <t>Final WBS-Reporting-L3</t>
  </si>
  <si>
    <t>Final WBS Element-L4</t>
  </si>
  <si>
    <t>Final WBS-FERC Indicator</t>
  </si>
  <si>
    <t>FPLGRUF9277</t>
  </si>
  <si>
    <t>552-Maint Of Structures</t>
  </si>
  <si>
    <t>Final WBS-IM/Program Position</t>
  </si>
  <si>
    <t>Final WBS-Project type</t>
  </si>
  <si>
    <t>Final WBS-Requesting CC</t>
  </si>
  <si>
    <t>FPLGRUF9278</t>
  </si>
  <si>
    <t>553-MTC Generating &amp; Elect plt</t>
  </si>
  <si>
    <t>Source Order</t>
  </si>
  <si>
    <t>Source Order type</t>
  </si>
  <si>
    <t>Time: Cal. Year/Quarter</t>
  </si>
  <si>
    <t>FPLGRUF9279</t>
  </si>
  <si>
    <t>554-Maint Misc Other Pwr Gen Plt</t>
  </si>
  <si>
    <t>Time: Fiscal year/period</t>
  </si>
  <si>
    <t>Time: Posting period</t>
  </si>
  <si>
    <t>FPLGRUF6001</t>
  </si>
  <si>
    <t>Version</t>
  </si>
  <si>
    <t>% of Total - Utilities General</t>
  </si>
  <si>
    <t>Account 5500800 Utilities: General</t>
  </si>
  <si>
    <t>Account 5960150 Depreciation Expense: Capital Lease Fee</t>
  </si>
  <si>
    <t>Total</t>
  </si>
  <si>
    <t>Notes:</t>
  </si>
  <si>
    <t>N/A</t>
  </si>
  <si>
    <t>RB</t>
  </si>
  <si>
    <t>NOI</t>
  </si>
  <si>
    <t>(1)</t>
  </si>
  <si>
    <t>(2)</t>
  </si>
  <si>
    <t>(3)</t>
  </si>
  <si>
    <t>(4)</t>
  </si>
  <si>
    <t>(6)</t>
  </si>
  <si>
    <t>(7)</t>
  </si>
  <si>
    <t>(8)</t>
  </si>
  <si>
    <t>(9)</t>
  </si>
  <si>
    <t>(10)</t>
  </si>
  <si>
    <t>(11)</t>
  </si>
  <si>
    <t>(12)</t>
  </si>
  <si>
    <t>(5)</t>
  </si>
  <si>
    <t>RATE BASE</t>
  </si>
  <si>
    <t>FUTURE USE PLANT</t>
  </si>
  <si>
    <t>NUCLEAR FUEL</t>
  </si>
  <si>
    <t>NET UTILITY PLANT</t>
  </si>
  <si>
    <t>NET OPERATING INCOME</t>
  </si>
  <si>
    <t>Dec</t>
  </si>
  <si>
    <t>Nov</t>
  </si>
  <si>
    <t>Oct</t>
  </si>
  <si>
    <t>Sep</t>
  </si>
  <si>
    <t>Aug</t>
  </si>
  <si>
    <t>Jul</t>
  </si>
  <si>
    <t>Jun</t>
  </si>
  <si>
    <t>May</t>
  </si>
  <si>
    <t>Apr</t>
  </si>
  <si>
    <t>Mar</t>
  </si>
  <si>
    <t>Feb</t>
  </si>
  <si>
    <t>Jan</t>
  </si>
  <si>
    <t>Filed 
13-mo Avg</t>
  </si>
  <si>
    <t>Difference</t>
  </si>
  <si>
    <t>2017Juris Sep Factor</t>
  </si>
  <si>
    <t>2017 Juris Amt</t>
  </si>
  <si>
    <t>2018 Juris Sep Factor</t>
  </si>
  <si>
    <t>2018 Juris Amt</t>
  </si>
  <si>
    <t>Move Fukushima from Base to Clause - Accum Depr</t>
  </si>
  <si>
    <t>Move Fukushima from Base to Clause - PIS</t>
  </si>
  <si>
    <t>-</t>
  </si>
  <si>
    <t>Move Fukushima from Base to Clause - Depr Exp</t>
  </si>
  <si>
    <t>Nuclear</t>
  </si>
  <si>
    <t>Intangilble</t>
  </si>
  <si>
    <t>13-Mo Avg</t>
  </si>
  <si>
    <t>Fukushima  portion - from base to clause</t>
  </si>
  <si>
    <t>REVISED</t>
  </si>
  <si>
    <t>AS FILED - 3/15/2016</t>
  </si>
  <si>
    <t>Accumulated Depr - Dismantlement - Other</t>
  </si>
  <si>
    <t>Accumulated Depr - Dismantlement - Steam</t>
  </si>
  <si>
    <t>Dismantlement Expense - Other</t>
  </si>
  <si>
    <t>Dismantlement Expense - Steam</t>
  </si>
  <si>
    <t>2015 Dismantlement Study - change in accrual results</t>
  </si>
  <si>
    <t>Juris Amount</t>
  </si>
  <si>
    <t>Juris %</t>
  </si>
  <si>
    <t>DIFFERENCE</t>
  </si>
  <si>
    <t>Line No.</t>
  </si>
  <si>
    <t>Month</t>
  </si>
  <si>
    <t>DIFF</t>
  </si>
  <si>
    <t>WACC</t>
  </si>
  <si>
    <t>LONG TERM DEBT</t>
  </si>
  <si>
    <t>PREFERRED STOCK</t>
  </si>
  <si>
    <t>CUSTOMER DEPOSITS</t>
  </si>
  <si>
    <t>COMMON EQUITY</t>
  </si>
  <si>
    <t>SHORT TERM DEBT</t>
  </si>
  <si>
    <t>DEFERRED INCOME TAX</t>
  </si>
  <si>
    <t>INVESTMENT TAX CREDITS</t>
  </si>
  <si>
    <t>TOTAL</t>
  </si>
  <si>
    <t>Pre-Tax equity</t>
  </si>
  <si>
    <t>Non-Equity</t>
  </si>
  <si>
    <t>Total Pre-Tax WACC</t>
  </si>
  <si>
    <t>TOTAL WORKING CAPITAL LIABILITIES</t>
  </si>
  <si>
    <t>TOTAL DEFERRED CREDITS</t>
  </si>
  <si>
    <t>DEFERRED GAINS PROPERTY</t>
  </si>
  <si>
    <t>BAL856100: BAL856100: DEFERRED GAINS FUTURE USE</t>
  </si>
  <si>
    <t>OTHER REGULATORY LIABILITY</t>
  </si>
  <si>
    <t>BAL854903: OTHER REG LIAB - DEFERRED TAX CAPACITY - CEDAR BAY</t>
  </si>
  <si>
    <t>BAL854900: BAL854900: OTHER REG LIAB - GAINS ON SALE EMISSION ALLOW</t>
  </si>
  <si>
    <t>BAL854700: BAL854700: OTHER REG LIAB - OVERRECOVERED FUEL REVNUS FERC</t>
  </si>
  <si>
    <t>BAL854640: BAL854640: OTHER REG LIAB - OVERRECOVERED ENVIRONMENTL REVNUS</t>
  </si>
  <si>
    <t>BAL854620: BAL854620: OTHER REG LIAB - OVERRECOVERED CAPACITY REVENUES</t>
  </si>
  <si>
    <t>BAL854610: BAL854610: OTHER REG LIAB - OVERRECOVERED FUEL REVNUS FPSC</t>
  </si>
  <si>
    <t>BAL854600: BAL854600: OTHER REG LIAB - OVERRECOVERED ECCR REVENUES</t>
  </si>
  <si>
    <t>BAL854404: BAL854404: OTHER REG LIAB - CONVERTIBLE ITC GROSS-UP</t>
  </si>
  <si>
    <t>BAL854402: BAL854402: OTHER REG LIAB - UNALLOC PROD RESERVE</t>
  </si>
  <si>
    <t>BAL854401: BAL854401: OTHER REG LIAB - NUCLEAR AMORT</t>
  </si>
  <si>
    <t>BAL854333: BAL854333: OTHER REG LIAB - NCRC AVOIDED AFUDC</t>
  </si>
  <si>
    <t>BAL854325: BAL854325: OTHER REG LIAB - NUCLEAR COST RECOVERY</t>
  </si>
  <si>
    <t>BAL854321: BAL854321: OTHER REG LIAB - DERIVATIVES</t>
  </si>
  <si>
    <t>BAL854314: BAL854314: OTHER REG LIAB - INTEREST INCOME - FIN 48</t>
  </si>
  <si>
    <t>BAL854311: BAL854311: OTHER REG LIAB - DF GAIN AVIAT TRF-FPL GROUP</t>
  </si>
  <si>
    <t>BAL854306: BAL854306: OTHER REG LIAB - DEFRD GAIN LAND SALES - PIS</t>
  </si>
  <si>
    <t>BAL854305: BAL854305: OTHER REG LIAB - DEFERRED PENSION CREDIT</t>
  </si>
  <si>
    <t>BAL854304: BAL854304: OTHER REG LIAB - TAX AUDIT REFUND INTEREST</t>
  </si>
  <si>
    <t>BAL854303: BAL854303: OTHER REG LIAB - OTHER</t>
  </si>
  <si>
    <t>BAL854302: BAL854302: OTHER REG LIAB - RETAIL REFUNDS</t>
  </si>
  <si>
    <t>BAL854143: BAL854143: OTHER REG LIAB - ARO LIABILITY</t>
  </si>
  <si>
    <t>OTHER DEFERRED CREDITS</t>
  </si>
  <si>
    <t>BAL853725: BAL853725: OTHER DEFD CREDITS - WEST COUNTY RECLAIMED WATER</t>
  </si>
  <si>
    <t>BAL853410: BAL853410: OTHER DEFD CREDITS - GAS TURBINE VARIABLE MAINT</t>
  </si>
  <si>
    <t>BAL853250: BAL853250: OTHER DEFD CREDITS - DEFERRED SJRPP INTEREST</t>
  </si>
  <si>
    <t>BAL853200: BAL853200: OTHER DEFD CREDITS - OTHER</t>
  </si>
  <si>
    <t>BAL853182: BAL853182: OTHER DEFD CREDITS - STORM LIABILITIES</t>
  </si>
  <si>
    <t>BAL853113: BAL853113: OTHER DEFD CREDITS - INCOME TAX PAYABLE - FIN48</t>
  </si>
  <si>
    <t>CUSTOMER ADVANCES CONSTRUCTION</t>
  </si>
  <si>
    <t>BAL852000: BAL852000: CUSTOMER ADVANCES FOR CONSTRUCTION</t>
  </si>
  <si>
    <t>CURRENT LIABILITIES</t>
  </si>
  <si>
    <t>MISC CURR &amp; ACC LIABILITIES</t>
  </si>
  <si>
    <t>BAL744000: BAL744000: MISC CURRENT LIAB - DERIVATIVES LIABILITY</t>
  </si>
  <si>
    <t>BAL742910: BAL742910: MISC CURR &amp; ACC LIAB - RETAIL REFUND</t>
  </si>
  <si>
    <t>BAL742900: MISC CURR &amp; ACC LIAB - GAS RESERVES</t>
  </si>
  <si>
    <t>BAL742801: BAL742801: MISC CURR &amp; ACC LIAB - POLE ATTCH RENT - PHONE</t>
  </si>
  <si>
    <t>BAL742800: BAL742800: MISC CURR &amp; ACC LIAB - POLE ATTACHMENT RENTALS</t>
  </si>
  <si>
    <t>BAL742720: BAL742720: MISC CURR &amp; ACC LIAB - NUCL ASS D&amp;D - CURRENT</t>
  </si>
  <si>
    <t>BAL742600: BAL742600: MISC CURR &amp; ACC LIAB - JOBBING ACCOUNTS ADVANCED</t>
  </si>
  <si>
    <t>BAL742210: BAL742210: OTHER DEFD CREDITS - PREFERRED STOCK DIVIDENDS ACCR</t>
  </si>
  <si>
    <t>BAL742151: BAL742151: MISC CURR &amp; ACC LIAB - STORM SECURITIZATION</t>
  </si>
  <si>
    <t>BAL742121: BAL742121: MISC CURR &amp; ACC LIAB - MISCELLANEOUS - FERC</t>
  </si>
  <si>
    <t>BAL742101: BAL742101: MISC CURR &amp; ACC LIAB - STORM LIABILITIES</t>
  </si>
  <si>
    <t>BAL742100: BAL742100: MISC CURR &amp; ACC LIAB - OTHER</t>
  </si>
  <si>
    <t>TAX COLLECTIONS PAYABLE</t>
  </si>
  <si>
    <t>BAL741100: BAL741100: TAX COLLECTIONS PAYABLE</t>
  </si>
  <si>
    <t>MATURED INTEREST</t>
  </si>
  <si>
    <t>BAL740000: BAL740000: MATURED INTEREST</t>
  </si>
  <si>
    <t>MATURED LONG TERM DEBT</t>
  </si>
  <si>
    <t>BAL739000: BAL739000: MATURED LONG-TERM DEBT</t>
  </si>
  <si>
    <t>DIVIDENDS DECLARED</t>
  </si>
  <si>
    <t>BAL738100: BAL738100: COMMON AND PREFERRED DIVIDENDS DECLARED</t>
  </si>
  <si>
    <t>INTEREST ACCRUED</t>
  </si>
  <si>
    <t>BAL737471: BAL737471: INTEREST ACCRUED ON RETAIL REFUND</t>
  </si>
  <si>
    <t>BAL737470: BAL737470: INTEREST ACCRUED ON WHOLESALE REFUND</t>
  </si>
  <si>
    <t>BAL737211: BAL737211: INTEREST ACCRUED ON OTHER</t>
  </si>
  <si>
    <t>BAL737200: BAL737200: INTEREST ACCRUED ON CUSTOMER DEPOSITS</t>
  </si>
  <si>
    <t>BAL737151: BAL737151: INTEREST ACCRUED ON LTD - STORM SECURITIZITION</t>
  </si>
  <si>
    <t>BAL737000: BAL737000: INTEREST ACCRUED ON LONG - TERM DEBT</t>
  </si>
  <si>
    <t>TAXES ACCRUED</t>
  </si>
  <si>
    <t>BAL736910: BAL736910: Taxes Accr-State Inc Tax-Gas Reserves</t>
  </si>
  <si>
    <t>BAL736900: Taxes Accr-Federal Inc Tax-Gas Reserves</t>
  </si>
  <si>
    <t>BAL736280: BAL736280: TAXES ACCRUED - SUPERFUND ENVIRONMENTAL TAX</t>
  </si>
  <si>
    <t>BAL736245: BAL736245: TAXES ACCRUED - OTHER</t>
  </si>
  <si>
    <t>BAL736210: BAL736210: TAXES ACCRUED - REVENUE TAXES</t>
  </si>
  <si>
    <t>BAL736205: BAL736205: TAXES ACCRUED - CITY &amp; COUNTY REAL &amp; PERSONAL PROPERTY</t>
  </si>
  <si>
    <t>BAL736110: BAL736110: TAXES ACCRUED - STATE INCOME TAXES</t>
  </si>
  <si>
    <t>BAL736100: BAL736100: TAXES ACCRUED - FEDERAL INCOME TAXES</t>
  </si>
  <si>
    <t>ACCTS PAYABLE ASSOC COMPANIES</t>
  </si>
  <si>
    <t>BAL735999: BAL735999: CUSTOMER DEPOSITS - MARGIN CALL COLL - FIN39 OFFSET</t>
  </si>
  <si>
    <t>BAL735998: BAL735998: CUSTOMER DEPOSITS - MARGIN CALL COLLATERAL</t>
  </si>
  <si>
    <t>BAL735600: BAL735600: CUSTOMER DEPOSITS - NON-ELECTRIC</t>
  </si>
  <si>
    <t>BAL734100: BAL734100: ACCTS PAYABLE - ASSOCIATED COMPANIES</t>
  </si>
  <si>
    <t>NOTES PAYABLE ASSOC COMP</t>
  </si>
  <si>
    <t>BAL733100: BAL733100: NOTES PAYABLE - ASSOCIATED COMPANIES</t>
  </si>
  <si>
    <t>ACCOUNTS PAYABLE</t>
  </si>
  <si>
    <t>BAL732800: ACCTS PAY - GAS RESERVES</t>
  </si>
  <si>
    <t>BAL732320: BAL732320: ACCTS PAY - FUNDS FOR NUCLEAR DECOMMISSIONING</t>
  </si>
  <si>
    <t>BAL732138: BAL732138: ACCTS PAY - LEHMAN HEDGE</t>
  </si>
  <si>
    <t>BAL732100: BAL732100: ACCTS PAY - GENERAL</t>
  </si>
  <si>
    <t>NON CURRENT LIABILITIES</t>
  </si>
  <si>
    <t>ACCUM PROV RATE REFUNDS</t>
  </si>
  <si>
    <t>BAL629100: BAL629100: ACCUM PROV FOR RATE REFUNDS - FPSC</t>
  </si>
  <si>
    <t>ACCUM PROVISION LIABILITY</t>
  </si>
  <si>
    <t>BAL730700: BAL730700: ARO LIABILITY - GAS RESERVES</t>
  </si>
  <si>
    <t>BAL730200: BAL730200: OTHER NON CURRENT LIABILITY - OTHER</t>
  </si>
  <si>
    <t>BAL730000: BAL730000: OTHER NON CURRENT LIABILITY - ARO LIABILITY</t>
  </si>
  <si>
    <t>BAL628430: BAL628430: ACC MISC OPER PROV - DEFERRED COMPENSATION</t>
  </si>
  <si>
    <t>BAL628420: BAL628420: ACC MISC OPER PROV - NUCL ASS URANIUM ENRICH D&amp;D</t>
  </si>
  <si>
    <t>BAL628411: BAL628411: ACC MISC OPER PROV - NUCLEAR MAINTENANCE RSV</t>
  </si>
  <si>
    <t>BAL628410: BAL628410: ACC MISC OPER PROV - MISCELLANEOUS OPER RESERVES</t>
  </si>
  <si>
    <t>BAL628370: BAL628370: ACCUM PROV PEN/BENFS-POST RETIREMENT BENEFITS</t>
  </si>
  <si>
    <t>BAL628200: BAL628200: ACCUM PROV INJURIES &amp; DAMAGES - WORKERS COMPENSATION</t>
  </si>
  <si>
    <t>BAL628106: BAL628106: ACCUM PROVISION FOR PROPERTY INS - STORM - FERC</t>
  </si>
  <si>
    <t>BAL628105: BAL628105: ACCUM PROVISION FOR PROPERTY INS - STORM RECOVERY</t>
  </si>
  <si>
    <t>BAL628101: BAL628101: ACCUM PROVISION FOR PROPERTY INS - OFFSET</t>
  </si>
  <si>
    <t>BAL628100: BAL628100: ACCUM PROVISION FOR PROPERTY INSURANCE</t>
  </si>
  <si>
    <t>TOTAL WORKING CAPITAL ASSETS</t>
  </si>
  <si>
    <t>OTHER DEFERRED DEBITS</t>
  </si>
  <si>
    <t>RESEARCH DEVELOP EXPEND</t>
  </si>
  <si>
    <t>BAL388000: BAL388000: RESEARCH, DEVELOPMENT &amp; DEMONSTRATION EXPENDITURES</t>
  </si>
  <si>
    <t>DEF LOSS DISPOS UTIL PLT</t>
  </si>
  <si>
    <t>BAL387000: BAL387000: DEFERRED LOSSES FROM DISPOSITION OF UTILITY PLT</t>
  </si>
  <si>
    <t>MISC DEFERRED DEBITS</t>
  </si>
  <si>
    <t>BAL386415: BAL386415: MISC DEFD DEB - SJRPP</t>
  </si>
  <si>
    <t>BAL386190: BAL386190: MISC DEFD DEB - DEFERRED PENSION DEBIT</t>
  </si>
  <si>
    <t>BAL386181: BAL386181: MISC DEFD DEB - STORM MAINT - OFFSET</t>
  </si>
  <si>
    <t>BAL386180: BAL386180: MISC DEFD DEB - STORM MAINTENANCE</t>
  </si>
  <si>
    <t>BAL386150: BAL186150: MISC DEF DEBITS - GPIF</t>
  </si>
  <si>
    <t>BAL386130: BAL386130: MISC DEFD DEB - GROSS RECEIPTS TAX</t>
  </si>
  <si>
    <t>BAL386102: BAL386102: MISC DEFD DEB - FIN 48 - INTEREST REC</t>
  </si>
  <si>
    <t>BAL386100: BAL386100: MISC DEFD DEB - OTHER</t>
  </si>
  <si>
    <t>TEMPORARY FACILITIES</t>
  </si>
  <si>
    <t>BAL385000: BAL385000: TEMPORARY FACILITIES</t>
  </si>
  <si>
    <t>CLEARING ACCOUNTS</t>
  </si>
  <si>
    <t>BAL384000: BAL384000: CLEARING ACCOUNTS - OTHER</t>
  </si>
  <si>
    <t>STUDIES &amp; ANALYSIS</t>
  </si>
  <si>
    <t>BAL383000: BAL383000: PRELIM SURVEY &amp; INVESTIGATION CHARGES &amp; RIGHT OF WAY</t>
  </si>
  <si>
    <t>OTHER REG ASSETS</t>
  </si>
  <si>
    <t>BAL382390: BAL382390: OTHER REG ASSETS - WEST COUNTY WATER RECLAMATION PROJECT</t>
  </si>
  <si>
    <t>BAL382384: BAL382384: OTHER REG ASSETS - CEDAR BAY - FUEL</t>
  </si>
  <si>
    <t>BAL382383: BAL382383: OTHER REG ASSETS - DBT DEFERRED SECURITY</t>
  </si>
  <si>
    <t>BAL382382: BAL382382: OTHER REG ASSETS - CEDAR BAY PPA LOSS - CAPACITY</t>
  </si>
  <si>
    <t>BAL382381: BAL382381: OTHER REG ASSETS - SPECIAL DEFERRED FUEL</t>
  </si>
  <si>
    <t>BAL382373: BAL382373: OTHER REG ASSETS - CONVERTIBLE ITC DEPR LOSS</t>
  </si>
  <si>
    <t>BAL382370: BAL382370: OTHER REG ASSETS - UNDERRECOVERED FUEL COST - FERC</t>
  </si>
  <si>
    <t>BAL382364: BAL382364: OTHER REG ASSETS - UNDERRECOVERED ECRC COSTS</t>
  </si>
  <si>
    <t>BAL382362: BAL382362: OTHER REG ASSETS - UNDERRECOVERED CAP COSTS</t>
  </si>
  <si>
    <t>BAL382361: BAL382361: OTHER REG ASSETS - UNDERRECOVERED FUEL COSTS - FPSC</t>
  </si>
  <si>
    <t>BAL382360: BAL382360: OTHER REG ASSETS - UNDERRECOVERED CONSERVATION COSTS</t>
  </si>
  <si>
    <t>BAL382356: BAL382356: OTHER REG ASSETS- STORM SECUR- OVER/UNDER -BONDS</t>
  </si>
  <si>
    <t>BAL382355: BAL382355: OTHER REG ASSETS- STORM SECUR- OVER/UNDER -TAX</t>
  </si>
  <si>
    <t>BAL382353: OTHER REG ASSETS - CEDAR BAY - TAX GROSS UP</t>
  </si>
  <si>
    <t>BAL382352: BAL382352: OTHER REG ASSETS - STORM SECURITIZATION - DEF TAX</t>
  </si>
  <si>
    <t>BAL382351: BAL382351: OTHER REG ASSETS - STORM SECURITIZATION - BONDS</t>
  </si>
  <si>
    <t>BAL382341: BAL382341: OTHER REG ASSETS - ARO ASSETS</t>
  </si>
  <si>
    <t>BAL382340: BAL382340: OTHER REG ASSETS - GLADES POWER PARK</t>
  </si>
  <si>
    <t>BAL382337: OTHER REG ASSET: ASSET OPTIMIZATION</t>
  </si>
  <si>
    <t>BAL382330: BAL382330: OTHER REG ASSETS - DISMANTLEMENT SURPLUS - FERC RECLASS</t>
  </si>
  <si>
    <t>BAL382326: BAL382326: OTHER REG ASSETS - DEPREC SURPLUS FLOWBACK - FERC RECLASS</t>
  </si>
  <si>
    <t>BAL382321: BAL382321: OTHER REG ASSETS - DERIVATIVES</t>
  </si>
  <si>
    <t>BAL382315: BAL382315: OTHER REG ASSETS - NUCLEAR COST RECOVERY</t>
  </si>
  <si>
    <t>BAL382314: BAL382314: OTHER REG ASSETS - INT EXP - FIN 48</t>
  </si>
  <si>
    <t>BAL382305: OTHER REG ASSETS - TAX GROSS-UP - CEDAR BAY BASE</t>
  </si>
  <si>
    <t>BAL382304: OTHER REG ASSETS - CEDAR BAY - BASE</t>
  </si>
  <si>
    <t>BAL382303: BAL382303: OTHER REG ASSETS - UNDERRECOVERED FRANCHISE FEE</t>
  </si>
  <si>
    <t>BAL382302: BAL382302: OTHER REG ASSETS - NUCL ASS URANIUM ENRICH D&amp;D</t>
  </si>
  <si>
    <t>BAL382301: BAL382301: OTHER REG ASSETS - OTHER</t>
  </si>
  <si>
    <t>EXTRAORDINARY ITEMS</t>
  </si>
  <si>
    <t>BAL382200: BAL382200: UNRECOVERED PLANT &amp; REGULATORY COSTS</t>
  </si>
  <si>
    <t>BAL382151: BAL382151: EXTRAORDINARY PROP LOSS - STORM DEFICIENCY INT INCOME</t>
  </si>
  <si>
    <t>BAL382144: BAL382144: EXTRAORDINARY PROP LOSS - STORM DEFICIENCY</t>
  </si>
  <si>
    <t>BAL382100: BAL382100: EXTRAORDINARY PROPERTY LOSSES</t>
  </si>
  <si>
    <t>CURRENT ASSETS</t>
  </si>
  <si>
    <t>MISC CUR &amp; ACCR ASSETS</t>
  </si>
  <si>
    <t>BAL275000: BAL275000: MISC CUR &amp; ACC ASSTS - DERIVATIVE ASSETS</t>
  </si>
  <si>
    <t>BAL274400: BAL274400: MISC CUR &amp; ACC ASSTS - WEST COUNTY WATER RECLAMATION PROJECT</t>
  </si>
  <si>
    <t>BAL274100: BAL274100: MISC CUR &amp; ACC ASSTS - JOB ACCT OTHER</t>
  </si>
  <si>
    <t>BAL258000: BAL258000: ALLOWANCE INVENTORY</t>
  </si>
  <si>
    <t>ACCRUED REVENUES</t>
  </si>
  <si>
    <t>BAL273400: ACCRUED REVENUES - GAS RESERVES</t>
  </si>
  <si>
    <t>BAL273220: BAL273220: ACCRUED UTILITY REVENUES - FERC</t>
  </si>
  <si>
    <t>BAL273200: BAL273200: ACCRUED UTILITY REVENUES - FPSC</t>
  </si>
  <si>
    <t>BAL273151: BAL273151: ACCRUED REVENUES - STORM SECURITIZATION</t>
  </si>
  <si>
    <t>RENTS RECEIVABLE</t>
  </si>
  <si>
    <t>BAL272000: BAL272000: RENTS RECEIVABLE</t>
  </si>
  <si>
    <t>INTEREST &amp; DIV RECEIVABLE</t>
  </si>
  <si>
    <t>BAL271000: BAL271000: INTEREST AND DIVIDENDS RECEIVABLE</t>
  </si>
  <si>
    <t>PREPAYMENTS</t>
  </si>
  <si>
    <t>BAL266700: ADV FOR GAS EXPLOR, DEV, &amp; PROD - GAS RESERVES</t>
  </si>
  <si>
    <t>BAL265700: PREPAYMENTS - GAS RESERVES</t>
  </si>
  <si>
    <t>BAL265600: BAL265600: PREPAYMENTS - INTEREST PAPER &amp; DEBT</t>
  </si>
  <si>
    <t>BAL265500: BAL265500: PREPAYMENTS - SWAPC ECCR</t>
  </si>
  <si>
    <t>BAL265210: BAL265210: PREPAYMENTS - FRANCHISE TAXES</t>
  </si>
  <si>
    <t>BAL265100: BAL265100: PREPAYMENTS - GENERAL</t>
  </si>
  <si>
    <t>STORES EXPENSE</t>
  </si>
  <si>
    <t>BAL263000: BAL263000: STORES EXPENSE</t>
  </si>
  <si>
    <t>MERCHANDISE</t>
  </si>
  <si>
    <t>BAL255160: BAL255160: MERCHANDISE EMPLOYEE PROGRAM</t>
  </si>
  <si>
    <t>BAL255000: BAL255000: MERCHANDISE ENERGY STORE</t>
  </si>
  <si>
    <t>PLT MAT &amp; OPER SUPPLIES</t>
  </si>
  <si>
    <t>BAL254100: BAL254100: PLANT MATERIALS &amp; OPERATING SUPPLIES</t>
  </si>
  <si>
    <t>FUEL STOCK</t>
  </si>
  <si>
    <t>BAL251000: BAL251000: FUEL STOCK</t>
  </si>
  <si>
    <t>ACCTS RECEIV ASSOC COMPANIES</t>
  </si>
  <si>
    <t>BAL246000: BAL246000: ACCTS RECEIV FROM ASSOCIATED COMPANIES</t>
  </si>
  <si>
    <t>NOTES RECEIV ASSOC COMPANIES</t>
  </si>
  <si>
    <t>BAL245000: BAL245000: NOTES RECEIV FROM ASSOCIATED COMPANIES</t>
  </si>
  <si>
    <t>ACCUM PROV FR UNCOLLECT ACCTS</t>
  </si>
  <si>
    <t>BAL244600: ACCUM PROV FOR UNCOLLECT ACCTS - GAS RESERVES</t>
  </si>
  <si>
    <t>BAL244000: BAL244000: ACCUM PROVISION FR UNCOLLECTIBLE ACCTS</t>
  </si>
  <si>
    <t>OTHER ACCTS RECEIVABLE</t>
  </si>
  <si>
    <t>BAL243900: OTH ACCTS REC - GAS RESERVES</t>
  </si>
  <si>
    <t>BAL243210: BAL243210: OTH ACCTS REC - EMPLOYEE LOAN</t>
  </si>
  <si>
    <t>BAL243200: BAL243200: OTH ACCTS REC - EMPLOYEE EDUCATION ADVANCES</t>
  </si>
  <si>
    <t>BAL243100: BAL243100: OTH ACCTS REC - MISCELLANEOUS</t>
  </si>
  <si>
    <t>ACCOUNTS RECEIVABLE</t>
  </si>
  <si>
    <t>BAL242000: BAL242000: CUSTOMER ACCOUNTS RECEIVABLE</t>
  </si>
  <si>
    <t>NOTES RECEIVABLE</t>
  </si>
  <si>
    <t>BAL241000: BAL241000: NOTES RECEIVABLE</t>
  </si>
  <si>
    <t>TEMPORARY CASH INVESTMENTS</t>
  </si>
  <si>
    <t>BAL236000: BAL236000: TEMPORARY CASH INVESTMENTS</t>
  </si>
  <si>
    <t>WORKING FUNDS</t>
  </si>
  <si>
    <t>BAL235000: BAL235000: WORKING FUNDS</t>
  </si>
  <si>
    <t>SPECIAL DEPOSITS</t>
  </si>
  <si>
    <t>BAL234000: BAL234000: OTHER SPECIAL DEPOSITS</t>
  </si>
  <si>
    <t>INTEREST SPECIAL DEPOSITS</t>
  </si>
  <si>
    <t>BAL232000: BAL232000: INTEREST/DIVIDENDS SPECIAL DEPOSITS</t>
  </si>
  <si>
    <t>CASH</t>
  </si>
  <si>
    <t>BAL231900: CASH - GAS RESERVES</t>
  </si>
  <si>
    <t>BAL231151: BAL231151: CASH - FREC CAPITAL SUB ACCT</t>
  </si>
  <si>
    <t>BAL231110: BAL231110: CASH - OTHER CAPITAL SUB ACCT</t>
  </si>
  <si>
    <t>BAL231000: BAL231000: CASH</t>
  </si>
  <si>
    <t>BAL020600: BAL020600: NUCLEAR FUEL UNDER CAPITAL LEASES</t>
  </si>
  <si>
    <t>BAL020500: BAL020500: ACCUM PROV FOR AMORT OF NUCLEAR FUEL ASSEMBLIES</t>
  </si>
  <si>
    <t>BAL020400: BAL020400: SPENT NUCLEAR FUEL</t>
  </si>
  <si>
    <t>BAL020300: BAL020300: NUCLEAR FUEL ASSEMBLIES IN REACTOR</t>
  </si>
  <si>
    <t>BAL020200: BAL020200: NUCLEAR FUEL MATERIALS &amp; ASSEMBLIES</t>
  </si>
  <si>
    <t>BAL020100: BAL020100: NUCLEAR FUEL IN PROCESS</t>
  </si>
  <si>
    <t>TOTAL ACCUM DEPRECIATION</t>
  </si>
  <si>
    <t>NUCLEAR DECOMM RESERVE</t>
  </si>
  <si>
    <t>BAL009171: BAL009171: ACC PROV DEPR - DECOMMISSIONING RESERVE - ARO CONTRA</t>
  </si>
  <si>
    <t>BAL009150: BAL009150: ACC PROV DEPR - NUCLEAR DECOMMISSIONING RESERVE</t>
  </si>
  <si>
    <t>ACCUM DEPR GENERAL PLANT</t>
  </si>
  <si>
    <t>BAL008900: BAL008900: ACC PROV DEPR &amp; AMORT - PROP UND CAPT LEASES</t>
  </si>
  <si>
    <t>BAL008750: ACCUM PROV DEPR &amp; AMORT - GENERAL PLT OTH CAPACITY</t>
  </si>
  <si>
    <t>BAL008740: BAL008740: ACC PROV DEPR &amp; AMORT - GENERAL PLT OTH ECRC</t>
  </si>
  <si>
    <t>BAL008730: BAL008730: ACC PROV DEPR &amp; AMORT - GENERAL PLT OTH ECCR</t>
  </si>
  <si>
    <t>BAL008720: BAL008720: ACC PROV DEPR &amp; AMORT - GEN PLT OTH(EXC ECCR)</t>
  </si>
  <si>
    <t>BAL008710: BAL008710: ACC PROV DEPR &amp; AMORT - GENERAL PLT STRUCTURES</t>
  </si>
  <si>
    <t>BAL008600: BAL008600: ACC PROV DEPR &amp; AMORT - GENERAL PLANT TRANSPORT EQUIP</t>
  </si>
  <si>
    <t>ACCUM DEPR DISTRIB ECCR</t>
  </si>
  <si>
    <t>BAL008573: BAL008573: ACC PROV DEPR &amp; AMORT - DISTRIBUTION A/C 373 ECCR</t>
  </si>
  <si>
    <t>BAL008571: BAL008571: ACC PROV DEPR &amp; AMORT - DISTRIBUTION A/C 371 ECCR</t>
  </si>
  <si>
    <t>BAL008570: BAL008570: ACC PROV DEPR &amp; AMORT - DISTRIBUTION A/C 370 ECCR</t>
  </si>
  <si>
    <t>BAL008569: BAL008569: ACC PROV DEPR &amp; AMORT - DISTRIBUTION A/C 369 ECCR</t>
  </si>
  <si>
    <t>BAL008568: BAL008568: ACC PROV DEPR &amp; AMORT - DISTRIBUTION A/C 368 ECCR</t>
  </si>
  <si>
    <t>BAL008565: BAL008565: ACC PROV DEPR &amp; AMORT - DISTRIBUTION A/C 365 ECCR</t>
  </si>
  <si>
    <t>BAL008564: BAL008564: ACC PROV DEPR &amp; AMORT - DISTRIBUTION A/C 364 ECCR</t>
  </si>
  <si>
    <t>BAL008562: BAL008562: ACC PROV DEPR &amp; AMORT - DISTRIBUTION A/C 362 ECCR</t>
  </si>
  <si>
    <t>BAL008561: BAL008561: ACC PROV DEPR &amp; AMORT - DISTRIBUTION A/C 361 ECCR</t>
  </si>
  <si>
    <t>ACCUM DEPR DISTRIB EXCL ECCR</t>
  </si>
  <si>
    <t>BAL008589: BAL008589: ACC PROV DEPR &amp; AMORT - DISTRIBUTION FLOWBACK</t>
  </si>
  <si>
    <t>BAL008530: BAL008530: ACC PROV DEPR &amp; AMORT - DISTRIBUTION - ECRC</t>
  </si>
  <si>
    <t>BAL008523: BAL008523: ACC PROV DEPR &amp; AMORT - DISTRIBUTION A/C 373</t>
  </si>
  <si>
    <t>BAL008521: BAL008521: ACC PROV DEPR &amp; AMORT - DISTRIBUTION A/C 371</t>
  </si>
  <si>
    <t>BAL008520: BAL008520: ACC PROV DEPR &amp; AMORT - DISTRIBUTION A/C 370</t>
  </si>
  <si>
    <t>BAL008519: BAL008519: ACC PROV DEPR &amp; AMORT - DISTRIBUTION A/C 369</t>
  </si>
  <si>
    <t>BAL008518: BAL008518: ACC PROV DEPR &amp; AMORT - DISTRIBUTION A/C 368</t>
  </si>
  <si>
    <t>BAL008517: BAL008517: ACC PROV DEPR &amp; AMORT - DISTRIBUTION A/C 367</t>
  </si>
  <si>
    <t>BAL008516: BAL008516: ACC PROV DEPR &amp; AMORT - DISTRIBUTION A/C 366</t>
  </si>
  <si>
    <t>BAL008515: BAL008515: ACC PROV DEPR &amp; AMORT - DISTRIBUTION A/C 365</t>
  </si>
  <si>
    <t>BAL008514: BAL008514: ACC PROV DEPR &amp; AMORT - DISTRIBUTION A/C 364</t>
  </si>
  <si>
    <t>BAL008512: BAL008512: ACC PROV DEPR &amp; AMORT - DISTRIB A/C 362</t>
  </si>
  <si>
    <t>BAL008511: BAL008511: ACC PROV DEPR &amp; AMORT - DISTRIB A/C 361</t>
  </si>
  <si>
    <t>BAL008510: BAL008510: ACC PROV DEPR &amp; AMORT - DISTRIB A/C 360</t>
  </si>
  <si>
    <t>ACCUM DEPR TRANSMISSION</t>
  </si>
  <si>
    <t>BAL008451: BAL008451: ACC PROV DEPR &amp; AMORT - AVOIDED AFUDC - TRANS - FERC RECLASS</t>
  </si>
  <si>
    <t>BAL008440: BAL008440: ACC PROV DEPR &amp; AMORT - TRANS ECCR</t>
  </si>
  <si>
    <t>BAL008410: BAL008410: ACC PROV DEPR &amp; AMORT - TRANS - ECRC</t>
  </si>
  <si>
    <t>BAL008403: BAL008403: ACC PROV DEPR &amp; AMORT - TRANSMISSION - OTHER WHOLESALE</t>
  </si>
  <si>
    <t>BAL008402: BAL008402: ACC PROV DEPR &amp; AMORT - TRANSMISSION - OTHER RETAIL</t>
  </si>
  <si>
    <t>BAL008401: BAL008401: ACC PROV DEPR &amp; AMORT - TRANSMISSION - GSU</t>
  </si>
  <si>
    <t>BAL008400: BAL008400: ACC PROV DEPR &amp; AMORT - TRANSMISSION</t>
  </si>
  <si>
    <t>ACCUM DEPR OTHER PRODUCTION</t>
  </si>
  <si>
    <t>BAL008386: ACC PROV DEPR &amp; AMORT - OTH PROD - CAPACITY</t>
  </si>
  <si>
    <t>BAL008385: BAL008385: ACC PROV DEPR &amp; AMORT - OTH PROD - ECRC</t>
  </si>
  <si>
    <t>BAL008380: BAL008380: ACC PROV DEPR &amp; AMORT - OTH PROD MARTIN PIPELINE</t>
  </si>
  <si>
    <t>BAL008370: ACC PROV DEPR &amp; AMORT - GAS RESERVES</t>
  </si>
  <si>
    <t>BAL008351: BAL008351: ACC PROV DEPR &amp; AMORT - DISMANTLEMENT -OTHER PROD (ECRC)</t>
  </si>
  <si>
    <t>BAL008350: BAL008350: ACC PROV DEPR &amp; AMORT - DISMANTLEMENT -OTH</t>
  </si>
  <si>
    <t>BAL008300: BAL008300: ACC PROV DEPR &amp; AMORT - OTH PROD</t>
  </si>
  <si>
    <t>ACCUM DEPR NUCLEAR PRODUCTION</t>
  </si>
  <si>
    <t>BAL008291: BAL008291: ACC PROV DEPR &amp; AMORT - NCRC AVOIDED AFUDC - NUCL - FERC RECLASS</t>
  </si>
  <si>
    <t>BAL008289: BAL008289: ACC PROV DEPR &amp; AMORT - NUCLEAR FLOWBACK</t>
  </si>
  <si>
    <t>BAL008281: ACC PROV DEPR &amp; AMORT - NUCLEAR - CAPACITY</t>
  </si>
  <si>
    <t>BAL008280: BAL008280: ACC PROV DEPR &amp; AMORT - NUCLEAR - ECRC</t>
  </si>
  <si>
    <t>BAL008270: BAL008270: ACC PROV DEPR &amp; AMORT - ST LUCIE 2</t>
  </si>
  <si>
    <t>BAL008250: BAL008250: ACC PROV DEPR &amp; AMORT - ST LUCIE COM</t>
  </si>
  <si>
    <t>BAL008220: BAL008220: ACC PROV DEPR &amp; AMORT - ST LUCIE 1</t>
  </si>
  <si>
    <t>BAL008200: BAL008200: ACC PROV DEPR &amp; AMORT - TURKEY POINT</t>
  </si>
  <si>
    <t>BAL008093: BAL008093: ACC PROV DEPR &amp; AMORT - NCRC AVOIDED AFUDC - INTANG - FERC RECLASS</t>
  </si>
  <si>
    <t>ACCUM DEPR STEAM PRODUCTION</t>
  </si>
  <si>
    <t>BAL009180: BAL009180: ACC PROV DEPR - AMORT ELECT PLANT</t>
  </si>
  <si>
    <t>BAL008176: BAL008176: ACC PROV DEPR - SURPLUS DISMANTLEMENT - FERC RECLASS</t>
  </si>
  <si>
    <t>BAL008175: BAL008175: ACC PROV DEPR - SURPLUS DISMANTLEMENT DEPR</t>
  </si>
  <si>
    <t>BAL008170: BAL008170: ACC PROV DEPR &amp; AMORT - COAL CARS</t>
  </si>
  <si>
    <t>BAL008155: BAL008155: ACC PROV DEPR - FOSSIL DECOM</t>
  </si>
  <si>
    <t>BAL008146: ACC PROV DEPR &amp; AMORT - STEAM - CAPACITY</t>
  </si>
  <si>
    <t>BAL008145: BAL008145: ACC PROV DEPR &amp; AMORT - STEAM - ECRC</t>
  </si>
  <si>
    <t>BAL008140: BAL008140: ACC PROV DEPR &amp; AMORT - STEAM MARTIN PIPELINE</t>
  </si>
  <si>
    <t>BAL008100: BAL008100: ACC PROV DEPR &amp; AMORT - STEAM</t>
  </si>
  <si>
    <t>ACCUM DEPR INTANGIBLE</t>
  </si>
  <si>
    <t>BAL008339: ACC PROV DEPR &amp; AMORT - ARO - GAS RESERVES</t>
  </si>
  <si>
    <t>BAL008092: BAL008092: ACC AMORT - INTANGIBLE -ECRC</t>
  </si>
  <si>
    <t>BAL008091: BAL008091: ACC PROV DEPR &amp; AMORT - SURPLUS FLOWBACK - FERC RECLASS</t>
  </si>
  <si>
    <t>BAL008090: BAL008090: ACC PROV DEPR &amp; AMORT - UNASSIGNED BOTTOM LINE</t>
  </si>
  <si>
    <t>BAL008080: ACC AMORT - INTANGIBLE - CAPACITY</t>
  </si>
  <si>
    <t>BAL008075: BAL008075: ACC PROV DEPR - ITC INTEREST SYNCHRONIZATION</t>
  </si>
  <si>
    <t>BAL008070: BAL008070: ACC AMORT - INTANGIBLE -ECCR</t>
  </si>
  <si>
    <t>BAL008050: BAL008050: ACC AMORT - FT LAUD GAS</t>
  </si>
  <si>
    <t>BAL008001: BAL008001: ACC PROV DEPR &amp; AMORT - INTANGIBLE ARO</t>
  </si>
  <si>
    <t>BAL008000: BAL008000: ACC PROV DEPR &amp; AMORT - INTANGIBLE</t>
  </si>
  <si>
    <t>CONSTRUCTION WORK IN PROGRESS</t>
  </si>
  <si>
    <t>BAL007600: BAL007600: CWIP - GENERAL - TRANSPORTATION EQUIP</t>
  </si>
  <si>
    <t>BAL007500: BAL007500: CWIP - DISTRIBUTION</t>
  </si>
  <si>
    <t>BAL007401: BAL007401: CWIP - AVOIDED AFUDC - TRANS - FERC RECLASS</t>
  </si>
  <si>
    <t>BAL007400: BAL007400: CWIP - TRANSMISSION</t>
  </si>
  <si>
    <t>BAL007330: CWIP - GAS RESERVES</t>
  </si>
  <si>
    <t>BAL007300: BAL007300: CWIP - OTHER PRODUCTION - GT</t>
  </si>
  <si>
    <t>BAL007201: BAL007201: CWIP - NCRC AVOIDED AFUDC - NUCLEAR - FERC RECLASS</t>
  </si>
  <si>
    <t>BAL007200: BAL007200: CWIP - NUCLEAR</t>
  </si>
  <si>
    <t>BAL007100: BAL007100: CWIP - STEAM (EXC COAL)</t>
  </si>
  <si>
    <t>BAL007000: BAL007000: CWIP - INTANGIBLE PLANT</t>
  </si>
  <si>
    <t>BAL005700: BAL005700: PLT FUTURE USE - GENERAL</t>
  </si>
  <si>
    <t>BAL005500: BAL005500: PLT FUTURE USE - DISTRIBUTION</t>
  </si>
  <si>
    <t>BAL005400: BAL005400: PLT FUTURE USE - TRANSMISSION</t>
  </si>
  <si>
    <t>BAL005301: BAL005301: PLT FUTURE USE - GAS RESERVES</t>
  </si>
  <si>
    <t>BAL005300: BAL005300: PLT FUTURE USE - OTHER PRODUCTION</t>
  </si>
  <si>
    <t>BAL005200: BAL005200: PLT FUTURE USE - NUCLEAR</t>
  </si>
  <si>
    <t>BAL005100: BAL005100: PLT FUTURE USE - STEAM</t>
  </si>
  <si>
    <t>TOTAL PLANT IN SERVICE</t>
  </si>
  <si>
    <t>GENERAL PLANT</t>
  </si>
  <si>
    <t>BAL001900: BAL001900: PROPERTY UNDER CAPITAL LEASES</t>
  </si>
  <si>
    <t>BAL001750: PLT IN SERV - GENERAL PLANT OTHER CAPACITY</t>
  </si>
  <si>
    <t>BAL001740: BAL001740: PLT IN SERV - GENERAL PLANT OTHER ECRC</t>
  </si>
  <si>
    <t>BAL001730: BAL001730: PLT IN SERV - GENERAL PLANT OTHER ECCR</t>
  </si>
  <si>
    <t>BAL001720: BAL001720: PLT IN SERV - GENERAL PLANT OTHER (EXC ECCR )</t>
  </si>
  <si>
    <t>BAL001710: BAL001710: PLT IN SERV - GENERAL PLANT STRUCTURES</t>
  </si>
  <si>
    <t>BAL001600: BAL001600: PLT IN SERV - GENERAL PLANT TRANSPORTATION EQUIP</t>
  </si>
  <si>
    <t>DISTRIBUTION ECCR</t>
  </si>
  <si>
    <t>BAL001573: BAL001573: PLT IN SERV - DISTRIBUTION ACCT 373 ECCR</t>
  </si>
  <si>
    <t>BAL001571: BAL001571: PLT IN SERV - DISTRIBUTION ACCT 371 ECCR</t>
  </si>
  <si>
    <t>BAL001570: BAL001570: PLT IN SERV - DISTRIBUTION ACCT 37O ECCR</t>
  </si>
  <si>
    <t>BAL001569: BAL001569: PLT IN SERV - DISTRIBUTION ACCT 369 ECCR</t>
  </si>
  <si>
    <t>BAL001568: BAL001568: PLT IN SERV - DISTRIBUTION ACCT 368 ECCR</t>
  </si>
  <si>
    <t>BAL001565: BAL001565: PLT IN SERV - DISTRIBUTION ACCT 365 ECCR</t>
  </si>
  <si>
    <t>BAL001564: BAL001564: PLT IN SERV - DISTRIBUTION ACCT 364 ECCR</t>
  </si>
  <si>
    <t>BAL001562: BAL001562: PLT IN SERV - DISTRIBUTION ACCT 362 ECCR</t>
  </si>
  <si>
    <t>BAL001561: BAL001561: PLT IN SERV - DISTRIBUTION ACCT 361 ECCR</t>
  </si>
  <si>
    <t>DISTRIBUTION EXCL ECCR</t>
  </si>
  <si>
    <t>BAL001530: BAL001530: PLT IN SERV - DISTRIBUTION - ECRC</t>
  </si>
  <si>
    <t>BAL001523: BAL001523: PLT IN SERV - DISTRIBUTION ACCT 373</t>
  </si>
  <si>
    <t>BAL001521: BAL001521: PLT IN SERV - DISTRIBUTION ACCT 371</t>
  </si>
  <si>
    <t>BAL001520: BAL001520: PLT IN SERV - DISTRIBUTION ACCT 37O</t>
  </si>
  <si>
    <t>BAL001519: BAL001519: PLT IN SERV - DISTRIBUTION ACCT 369</t>
  </si>
  <si>
    <t>BAL001518: BAL001518: PLT IN SERV - DISTRIBUTION ACCT 368</t>
  </si>
  <si>
    <t>BAL001517: BAL001517: PLT IN SERV - DISTRIBUTION ACCT 367</t>
  </si>
  <si>
    <t>BAL001516: BAL001516: PLT IN SERV - DISTRIBUTION ACCT 366</t>
  </si>
  <si>
    <t>BAL001515: BAL001515: PLT IN SERV - DISTRIBUTION ACCT 365</t>
  </si>
  <si>
    <t>BAL001514: BAL001514: PLT IN SERV - DISTRIBUTION ACCT 364</t>
  </si>
  <si>
    <t>BAL001512: BAL001512: PLT IN SERV - DISTRIBUTION ACCT 362</t>
  </si>
  <si>
    <t>BAL001511: BAL001511: PLT IN SERV - DISTRIBUTION ACCT 361</t>
  </si>
  <si>
    <t>BAL001510: BAL001510: PLT IN SERV - DISTRIBUTION ACCT 360</t>
  </si>
  <si>
    <t>TRANSMISSION</t>
  </si>
  <si>
    <t>BAL001590: BAL001590: ELECTRIC PLANT PURCHASED OR SOLD</t>
  </si>
  <si>
    <t>BAL001451: BAL001451: PLT IN SERV - AVOIDED AFUDC - TRANS - FERC RECLASS</t>
  </si>
  <si>
    <t>BAL001440: BAL001440: PLT IN SERV - TRANS ECCR</t>
  </si>
  <si>
    <t>BAL001410: BAL001410: PLT IN SERV - TRANSMISSION - ECRC</t>
  </si>
  <si>
    <t>BAL001403: BAL001403: PLT IN SERV - TRANSMISSION - OTHER WHOLESALE</t>
  </si>
  <si>
    <t>BAL001402: BAL001402: PLT IN SERV - TRANSMISSION - OTHER RETAIL</t>
  </si>
  <si>
    <t>BAL001401: BAL001401: PLT IN SERV - TRANSMISSION - GSU</t>
  </si>
  <si>
    <t>BAL001400: BAL001400: PLT IN SERV - TRANSMISSION</t>
  </si>
  <si>
    <t>OTHER PRODUCTION</t>
  </si>
  <si>
    <t>BAL001388: PLT IN SERV - OTH PROD - CAPACITY</t>
  </si>
  <si>
    <t>BAL001385: BAL001385: PLT IN SERV - OTH PROD - ECRC</t>
  </si>
  <si>
    <t>BAL001380: BAL001380: PLT IN SERV - OTH PROD MARTIN PIPELINE</t>
  </si>
  <si>
    <t>BAL001352: PLT IN SERV - GAS RESERVES</t>
  </si>
  <si>
    <t>BAL001300: BAL001300: PLT IN SERV - OTHER PRODUCTION</t>
  </si>
  <si>
    <t>NUCLEAR PRODUCTION</t>
  </si>
  <si>
    <t>BAL001291: BAL001291: PLT IN SERV - NCRC AVOIDED AFUDC - NUCLEAR - FERC RECLASS</t>
  </si>
  <si>
    <t>BAL001281: PLT IN SERV - NUCLEAR - CAPACITY</t>
  </si>
  <si>
    <t>BAL001280: BAL001280: PLT IN SERV - NUCLEAR - ECRC</t>
  </si>
  <si>
    <t>BAL001270: BAL001270: PLT IN SERV - NUCLEAR ST LUCIE 2</t>
  </si>
  <si>
    <t>BAL001250: BAL001250: PLT IN SERV - NUCLEAR ST LUCIE COM</t>
  </si>
  <si>
    <t>BAL001220: BAL001220: PLT IN SERV - NUCLEAR ST LUCIE 1</t>
  </si>
  <si>
    <t>BAL001200: BAL001200: PLT IN SERV - NUCLEAR TURKEY PT</t>
  </si>
  <si>
    <t>STEAM PRODUCTION</t>
  </si>
  <si>
    <t>BAL001800: BAL001800: ACQUISITION ADJUSTMENT SCHERER 4</t>
  </si>
  <si>
    <t>BAL001170: BAL001170: PLT IN SERV - COAL CARS</t>
  </si>
  <si>
    <t>BAL001146: PLT IN SERV - STEAM - CAPACITY</t>
  </si>
  <si>
    <t>BAL001145: BAL001145: PLT IN SERV - STEAM - ECRC</t>
  </si>
  <si>
    <t>BAL001140: BAL001140: PLT IN SERV - STEAM MARTIN PIPELINE</t>
  </si>
  <si>
    <t>BAL001100: BAL001100: PLT IN SERV - STEAM</t>
  </si>
  <si>
    <t>INTANGIBLE</t>
  </si>
  <si>
    <t>BAL001098: BAL001098: PLT IN SERV - INTANGIBLE ARO</t>
  </si>
  <si>
    <t>BAL001093: BAL001093: PLT IN SERV - NCRC AVOIDED AFUDC - INTANG - FERC RECLASS</t>
  </si>
  <si>
    <t>BAL001092: BAL001092: PLT IN SERV - INTAN - ECRC</t>
  </si>
  <si>
    <t>BAL001080: PLT IN SERV - INTAN - CAPACITY</t>
  </si>
  <si>
    <t>BAL001070: BAL001070: PLT IN SERV - INTAN - ECCR</t>
  </si>
  <si>
    <t>BAL001050: BAL001050: PLT IN SERV - INTAN - FT LAUD GAS</t>
  </si>
  <si>
    <t>BAL001000: BAL001000: PLT IN SERV - INTANGIBLE</t>
  </si>
  <si>
    <t>11: Separation Factor</t>
  </si>
  <si>
    <t>7: Juris Utility</t>
  </si>
  <si>
    <t>1: Company per Book</t>
  </si>
  <si>
    <t>Dec - 2018</t>
  </si>
  <si>
    <t>Dec - 2017</t>
  </si>
  <si>
    <t>RAF: Detailed Juris COS ID Rate Base</t>
  </si>
  <si>
    <t>GAIN LOSS ON SALE OF PLANT</t>
  </si>
  <si>
    <t>411: DEFERRED INCOME TAXES</t>
  </si>
  <si>
    <t>INC611800: INC611800: GAIN FROM DISP OF ALLOWANCE - ECRC -</t>
  </si>
  <si>
    <t>INC611710: INC611710: LOSS FROM DISP OF UTILITY PLANT - FUTURE USE</t>
  </si>
  <si>
    <t>INC611600: INC611600: GAIN FROM DISP OF UTILITY PLANT - FUTURE USE</t>
  </si>
  <si>
    <t>TOTAL OPERATING INCOME TAX</t>
  </si>
  <si>
    <t>INVESTMENT TAX CREDIT</t>
  </si>
  <si>
    <t>INC611450: INC611450: AMORTIZATION OF ITC</t>
  </si>
  <si>
    <t>DEFERRED TAXES</t>
  </si>
  <si>
    <t>INC611000: INC611000: INCOME TAXES - DEFERRED STATE</t>
  </si>
  <si>
    <t>410: DEFERRED INCOME TAXES</t>
  </si>
  <si>
    <t>INC610000: INC610000: INCOME TAXES - DEFERRED FEDERAL</t>
  </si>
  <si>
    <t>INCOME TAXES CURRENT</t>
  </si>
  <si>
    <t>409: CURRENT INCOME TAXES</t>
  </si>
  <si>
    <t>INC609110: INC609110: INCOME TAXES - UTILITY OPER INCOME - CURRENT STATE</t>
  </si>
  <si>
    <t>INC609100: INC609100: INCOME TAXES - UTILITY OPER INCOME - CURRENT FEDERAL</t>
  </si>
  <si>
    <t>TAXES OTHER THAN INCOME TAXES</t>
  </si>
  <si>
    <t>NA  : Not Applicable</t>
  </si>
  <si>
    <t>INC608191: TAX OTH TH INC TAX - PROPERTY - GAS RESERVES</t>
  </si>
  <si>
    <t>INC608190: TAX OTH TH INC TAX - OTHER - GAS RESERVES</t>
  </si>
  <si>
    <t>408: TAXES OTHER THAN INCOME TAXES</t>
  </si>
  <si>
    <t>INC608180: INC608180: TAX OTH TH INC TAX - SUPERFUND ENVIRONMENTAL TAX</t>
  </si>
  <si>
    <t>INC608150: INC608150: TAX OTH TH INC TAX - OCCUPATIONAL LICENCES</t>
  </si>
  <si>
    <t>INC608147: INC608147: TAX OTH TH INC TAX - REG ASSESS FEE - ECRC</t>
  </si>
  <si>
    <t>INC608146: INC608146: TAX OTH TH INC TAX - DEF GROSS RECPT TX - OTHER</t>
  </si>
  <si>
    <t>INC608145: INC608145: TAX OTH TH INC TAX - INTANGIBLE TAX</t>
  </si>
  <si>
    <t>INC608140: INC608140: TAX OTH TH INC TAX - REG ASSESS FEE - CAPACITY</t>
  </si>
  <si>
    <t>INC608139: INC608139: TAX OTH TH INC TAX - REG ASSESS FEE - STORM RECOV</t>
  </si>
  <si>
    <t>INC608138: INC608138: TAX OTH TH INC TAX - REG ASSESS FEE - FUEL FPSC</t>
  </si>
  <si>
    <t>INC608137: INC608137: TAX OTH TH INC TAX - REG ASSESS FEE - ECCR</t>
  </si>
  <si>
    <t>INC608136: INC608136: TAX OTH TH INC TAX - REG ASSESS FEE - FRANCHISE</t>
  </si>
  <si>
    <t>INC608135: INC608135: TAX OTH TH INC TAX - REG ASSESS FEE - RETAIL BASE</t>
  </si>
  <si>
    <t>INC608134: INC608134: TAX OTH TH INC TAX - GROSS RECEIPTS TAX - STORM RECOVERY</t>
  </si>
  <si>
    <t>INC608133: INC608133: TAX OTH TH INC TAX - GROSS RECEIPTS TAX - RETAIL FUEL</t>
  </si>
  <si>
    <t>INC608132: INC608132: TAX OTH TH INC TAX - GROSS RECEIPTS TAX - ECCR</t>
  </si>
  <si>
    <t>INC608131: INC608131: TAX OTH TH INC TAX - GROSS RECEIPTS TAX - FRANCHISE</t>
  </si>
  <si>
    <t>INC608130: INC608130: TAX OTH TH INC TAX - GROSS RECEIPTS TAX - RETAIL BASE</t>
  </si>
  <si>
    <t>INC608129: INC608129: TAX OTH TH INC TAX - GROSS RECEIPTS TAX - CAPACITY</t>
  </si>
  <si>
    <t>INC608128: INC608128: TAX OTH TH INC TAX - GROSS RECEIPTS TAX - ECRC</t>
  </si>
  <si>
    <t>INC608125: INC608125: TAX OTH TH INC TAX - FICA (SOCIAL SECURITY)</t>
  </si>
  <si>
    <t>INC608120: INC608120: TAX OTH TH INC TAX - STATE UNEMPLOYMENT TAXES</t>
  </si>
  <si>
    <t>INC608115: INC608115: TAX OTH TH INC TAX - FEDERAL UNEMPLOYMENT TAXES</t>
  </si>
  <si>
    <t>INC608110: INC608110: TAX OTH TH INC TAX - FRANCHISE TAX</t>
  </si>
  <si>
    <t>INC608106: INC608106: TAX OTH TH INC TAX - PAYROLL - FUEL</t>
  </si>
  <si>
    <t>INC608105: INC608105: TAX OTH TH INC TAX - REAL &amp; PERS PROPERTY TAX</t>
  </si>
  <si>
    <t>INC608104: INC608104: TAX OTH TH INC TAX - PAYROLL - NUC</t>
  </si>
  <si>
    <t>INC608103: INC608103: TAX OTH TH INC TAX - PAYROLL - ECRC</t>
  </si>
  <si>
    <t>INC608102: INC608102: TAX OTH TH INC TAX - PAYROLL - ECCR</t>
  </si>
  <si>
    <t>INC608101: INC608101: TAX OTH TH INC TAX - PAYROLL - CAPACITY</t>
  </si>
  <si>
    <t>INC608100: INC608100: TAX OTH TH INC TAX - UTILITY OPERAT INCOME CLEARING</t>
  </si>
  <si>
    <t>AMORT REGULATORY ASSET &amp; LIABILITY</t>
  </si>
  <si>
    <t>407: AMORTIZATION OF PROPERTY LOSSES</t>
  </si>
  <si>
    <t>INC608050: INC608050: AMORT OF REG ASSETS - AVOIDED AFUDC DEPR - FERC RECLASS</t>
  </si>
  <si>
    <t>INC607900: AMORTIZATION - GAS RESERVES</t>
  </si>
  <si>
    <t>INC607411: INC607411: AMORT OF PROP GAINS-AVIAT TRF-FPL GROUP</t>
  </si>
  <si>
    <t>INC607404: INC607404: AMORT REG LIAB - CONVERTIBLE ITC GROSS-UP</t>
  </si>
  <si>
    <t>INC607373: INC607373: AMORT REG ASSET - CONVERTIBLE ITC DEPR LOSS</t>
  </si>
  <si>
    <t>INC607371: INC607371: AMORT NCRC BASE RATE REV REQ</t>
  </si>
  <si>
    <t>INC607370: INC607370: NUCLEAR RECOVERY AMORTIZATION</t>
  </si>
  <si>
    <t>INC607366: INC607366: AMORTIZATION OF STORM DEFICIENCY</t>
  </si>
  <si>
    <t>INC607365: INC607365: AMORTIZATION OF DBT DEFERRED SECURITY</t>
  </si>
  <si>
    <t>INC607361: INC607361: AMORTIZATION OF UNALLOCATED PROD RESERVE</t>
  </si>
  <si>
    <t>INC607360: INC607360: AMORTIZATION OF NUCLEAR RESERVE</t>
  </si>
  <si>
    <t>INC607352: INC607352: AMORT OF STORM SECURITIZATION - OVER/UNDER TAX RECOV</t>
  </si>
  <si>
    <t>INC607351: INC607351: AMORT OF STORM SECURITIZATION</t>
  </si>
  <si>
    <t>INC607350: INC607350: AMORT OF CEDAR BAY PPA LOSS - FUEL</t>
  </si>
  <si>
    <t>INC607346: ANALOG METER RETIREMENTS</t>
  </si>
  <si>
    <t>INC607340: INC607340: AMORT OF GLADES POWER PARK</t>
  </si>
  <si>
    <t>INC607300: INC607300: AMORT OF CEDAR BAY PPA LOSS - CAPACITY</t>
  </si>
  <si>
    <t>INC607144: INC607144: REGULATORY DEBIT - ASSET RET OBLIGATION</t>
  </si>
  <si>
    <t>INC607143: INC607143: REGULATORY CREDIT - ASSET RET OBLIGATION</t>
  </si>
  <si>
    <t>INC607000: INC607000: AMORT OF PROP LOSSES, UNRECOV PLT &amp; REGUL STUDY COSTS</t>
  </si>
  <si>
    <t>405: ACCRETION EXPENSE</t>
  </si>
  <si>
    <t>INC605000: INC605000: ACCRETION EXPENSE - ARO REG DEBIT</t>
  </si>
  <si>
    <t>INC603144: INC603144: REGULATORY DEBIT - ASSET RET OBLIGATION</t>
  </si>
  <si>
    <t>TOTAL DEPRECIATION EXPENSE</t>
  </si>
  <si>
    <t>NUCLEAR DECOMMISSIONING EXPENSE</t>
  </si>
  <si>
    <t>403: DEPRECIATION EXPENSE</t>
  </si>
  <si>
    <t>INC603371: INC603371: DECOMMISSIONING EXPENSE - ARO RECLASS</t>
  </si>
  <si>
    <t>INC603310: INC603310: DEPR EXP - NUCLEAR DECOMMISSIONING</t>
  </si>
  <si>
    <t>GENERAL DEPRECIATION EXPENSE</t>
  </si>
  <si>
    <t>INC603200: INC603200: DEPR &amp; AMORT EXP - PROP UNDER CAPT LEASES</t>
  </si>
  <si>
    <t>INC603098: DEPR &amp; AMORT EXP - GENERAL OTHER CAPACITY</t>
  </si>
  <si>
    <t>INC603097: INC603097: DEPR &amp; AMORT EXP - GENERAL OTHER ECRC -</t>
  </si>
  <si>
    <t>INC603095: INC603095: DEPR &amp; AMORT EXP - GENERAL OTHER ECCR</t>
  </si>
  <si>
    <t>INC603093: INC603093: DEPR &amp; AMORT EXP - GENERAL OTHER (EXC ECCR &amp; FERC)</t>
  </si>
  <si>
    <t>INC603091: INC603091: DEPR &amp; AMORT EXP - GENERAL STRUCTURES</t>
  </si>
  <si>
    <t>DISTRIBUTION DEPRECIATION EXPENSE</t>
  </si>
  <si>
    <t>INC603089: INC603089: DEPR &amp; AMORT EXP - DISTRIBUTION FLOWBACK</t>
  </si>
  <si>
    <t>INC603083: INC603083: DEPR &amp; AMORT EXP - DISTRIBUTION A/C 373 ECCR</t>
  </si>
  <si>
    <t>INC603081: INC603081: DEPR &amp; AMORT EXP - DISTRIBUTION A/C 371 ECCR</t>
  </si>
  <si>
    <t>INC603080: INC603080: DEPR &amp; AMORT EXP - DISTRIBUTION A/C 370 ECCR</t>
  </si>
  <si>
    <t>INC603079: INC603079: DEPR &amp; AMORT EXP - DISTRIBUTION A/C 369 ECCR</t>
  </si>
  <si>
    <t>INC603078: INC603078: DEPR &amp; AMORT EXP - DISTRIBUTION A/C 368 ECCR</t>
  </si>
  <si>
    <t>INC603075: INC603075: DEPR &amp; AMORT EXP - DISTRIBUTION A/C 365 ECCR</t>
  </si>
  <si>
    <t>INC603074: INC603074: DEPR &amp; AMORT EXP - DISTRIBUTION A/C 364 ECCR</t>
  </si>
  <si>
    <t>INC603072: INC603072: DEPR &amp; AMORT EXP - DISTRIBUTION A/C 362 ECCR</t>
  </si>
  <si>
    <t>INC603071: INC603071: DEPR &amp; AMORT EXP - DISTRIBUTION A/C 361 ECCR</t>
  </si>
  <si>
    <t>INC603065: INC603065: DEPR &amp; AMORT EXP - DISTRIBUTION - ECRC -</t>
  </si>
  <si>
    <t>INC603063: INC603063: DEPR &amp; AMORT EXP - DISTRIBUTION A/C 373</t>
  </si>
  <si>
    <t>INC603061: INC603061: DEPR &amp; AMORT EXP - DISTRIBUTION A/C 371</t>
  </si>
  <si>
    <t>INC603060: INC603060: DEPR &amp; AMORT EXP - DISTRIBUTION A/C 370</t>
  </si>
  <si>
    <t>INC603059: INC603059: DEPR &amp; AMORT EXP - DISTRIBUTION A/C 369</t>
  </si>
  <si>
    <t>INC603058: INC603058: DEPR &amp; AMORT EXP - DISTRIBUTION A/C 368</t>
  </si>
  <si>
    <t>INC603057: INC603057: DEPR &amp; AMORT EXP - DISTRIBUTION A/C 367</t>
  </si>
  <si>
    <t>INC603056: INC603056: DEPR &amp; AMORT EXP - DISTRIBUTION A/C 366</t>
  </si>
  <si>
    <t>INC603055: INC603055: DEPR &amp; AMORT EXP - DISTRIBUTION A/C 365</t>
  </si>
  <si>
    <t>INC603054: INC603054: DEPR &amp; AMORT EXP - DISTRIBUTION A/C 364</t>
  </si>
  <si>
    <t>INC603052: INC603052: DEPR &amp; AMORT EXP - DISTRIBUTION A/C 362</t>
  </si>
  <si>
    <t>INC603051: INC603051: DEPR &amp; AMORT EXP - DISTRIBUTION A/C 361</t>
  </si>
  <si>
    <t>TRANSMISSION DEPRECIATION EXPENSE</t>
  </si>
  <si>
    <t>INC603049: INC603049: DEPR &amp; AMORT EXP - TRANSMISSION - OTHER WHOLESALE</t>
  </si>
  <si>
    <t>INC603048: INC603048: DEPR &amp; AMORT EXP - TRANSMISSION - OTHER RETAIL</t>
  </si>
  <si>
    <t>INC603047: INC603047: DEPR &amp; AMORT EXP - TRANSMISSION - GSU</t>
  </si>
  <si>
    <t>INC603046: INC603046: DEPR &amp; AMORT EXP - AVOIDED AFUDC- TRANS- FERC RECLASS</t>
  </si>
  <si>
    <t>INC603043: INC603043: DEPR &amp; AMORT EXP - TRANS ECCR</t>
  </si>
  <si>
    <t>INC603042: INC603042: DEPR &amp; AMORT EXP - TRANS - ECRC -</t>
  </si>
  <si>
    <t>INC603041: INC603041: DEPR &amp; AMORT EXP - TRANSMISSION</t>
  </si>
  <si>
    <t>OTHER DEPRECIATION PRODUCTION</t>
  </si>
  <si>
    <t>INC603900: DEPR &amp; AMORT EXP - GAS RESERVES</t>
  </si>
  <si>
    <t>INC603140: DEPR &amp; AMORT EXP - OTH PROD - CAPACITY</t>
  </si>
  <si>
    <t>INC603040: INC603040: DEPR &amp; AMORT EXP - OTH PROD - ECRC -</t>
  </si>
  <si>
    <t>INC603039: INC603039: DEPR &amp; AMORT EXP - OTH PROD MARTIN PIPELINE</t>
  </si>
  <si>
    <t>INC603037: INC603037: DEPR &amp; AMORT EXP - DISMANTLEMENT - OTHER PROD (ECRC)</t>
  </si>
  <si>
    <t>INC603036: INC603036: DEPR &amp; AMORT EXP - DISMANTLEMENT - OTHER PROD</t>
  </si>
  <si>
    <t>INC603030: INC603030: DEPR &amp; AMORT EXP - OTHER PRODUCTION</t>
  </si>
  <si>
    <t>NUCLEAR DEPRECIATION PRODUCTION</t>
  </si>
  <si>
    <t>INC603128: DEPR &amp; AMORT EXP - NUCLEAR PLANT - CAPACITY</t>
  </si>
  <si>
    <t>INC603029: INC603029: DEPR &amp; AMORT EXP - NUCLEAR FLOWBACK</t>
  </si>
  <si>
    <t>INC603028: INC603028: DEPR &amp; AMORT EXP - NUCLEAR PLANT - ECRC -</t>
  </si>
  <si>
    <t>INC603027: INC603027: DEPR &amp; AMORT EXP - NCRC AVOIDED AFUDC- NUCL- FERC RECLASS</t>
  </si>
  <si>
    <t>INC603026: INC603026: DEPR &amp; AMORT EXP - ST LUCIE 2</t>
  </si>
  <si>
    <t>INC603024: INC603024: DEPR &amp; AMORT EXP - ST LUCIE COMMON</t>
  </si>
  <si>
    <t>INC603022: INC603022: DEPR &amp; AMORT EXP - ST LUCIE 1</t>
  </si>
  <si>
    <t>INC603020: INC603020: DEPR &amp; AMORT EXP - TURKEY POINT</t>
  </si>
  <si>
    <t>STEAM DEPRECIATION PRODUCTION</t>
  </si>
  <si>
    <t>INC603980: INC603980: DEPR EXP - AMORT ELECT PLT  - ACQUI ADJ</t>
  </si>
  <si>
    <t>INC603018: INC603018: DEPR &amp; AMORT EXP - COAL CARS</t>
  </si>
  <si>
    <t>INC603015: INC603015: DEPR &amp; AMORT EXP - SURPLUS DISMANTLEMENT DEPR</t>
  </si>
  <si>
    <t>INC603014: DEPR &amp; AMORT EXP - STEAM PLANT - CAPACITY</t>
  </si>
  <si>
    <t>INC603013: INC603013: DEPR &amp; AMORT EXP - STEAM PLANT - ECRC -</t>
  </si>
  <si>
    <t>INC603011: INC603011: DEPR &amp; AMORT EXP - FOSSIL DECOMM</t>
  </si>
  <si>
    <t>INC603010: INC603010: DEPR &amp; AMORT EXP - STEAM</t>
  </si>
  <si>
    <t>INTANG DEPRECIATION</t>
  </si>
  <si>
    <t>INC603339: DEPR &amp; AMORT EXP - ARO - GAS RESERVES</t>
  </si>
  <si>
    <t>INC603092: INC603092: DEPR &amp; AMORT EXP - INT ECRC</t>
  </si>
  <si>
    <t>INC603009: INC603009: DEPR &amp; AMORT EXP - INTANG DEPREC SURPLUS FLOWBACK</t>
  </si>
  <si>
    <t>INC603008: INC603008: DEPR EXP - ITC INTEREST SYNCHRONIZATION - FPSC</t>
  </si>
  <si>
    <t>INC603007: INC603007: DEPR &amp; AMORT EXP - INT ECCR</t>
  </si>
  <si>
    <t>INC603005: INC603005: DEPR &amp; AMORT EXP - NCRC AVOIDED AFUDC- INTANG- FERC RECLASS</t>
  </si>
  <si>
    <t>INC603001: INC603001: DEPR &amp; AMORT  EXP - INTANGIBLE ARO</t>
  </si>
  <si>
    <t>INC603000: INC603000: DEPR &amp; AMORT EXP - INTANGIBLE</t>
  </si>
  <si>
    <t>TOTAL O&amp;M EXPENSE</t>
  </si>
  <si>
    <t>ADMINISTRATIVE &amp; GENERAL EXPENSES</t>
  </si>
  <si>
    <t>935: MAINTENANCE OF GENERAL PLANT(PRIOR TO 12</t>
  </si>
  <si>
    <t>INC535100: INC535100: A&amp;G EXP - MAINT GENERAL PLANT - ECRC</t>
  </si>
  <si>
    <t>INC535000: INC535000: A&amp;G EXP - MAINTENANCE OF GENERAL PLANT</t>
  </si>
  <si>
    <t>931: RENTS-ADMIN &amp; GENERAL</t>
  </si>
  <si>
    <t>INC531100: INC531100: A&amp;G EXP - RENTS - ECCR</t>
  </si>
  <si>
    <t>INC531000: INC531000: A&amp;G EXP - RENTS</t>
  </si>
  <si>
    <t>930: MISCELLANEOUS GENERAL EXPENSES</t>
  </si>
  <si>
    <t>INC530300: INC530300: A&amp;G EXP - MISC GENERAL EXPENSES - EPRI</t>
  </si>
  <si>
    <t>INC530151: INC530151: MISC GENERAL EXPENSES - FREC</t>
  </si>
  <si>
    <t>INC530000: INC530000: A&amp;G EXP - MISC GENERAL EXPENSES</t>
  </si>
  <si>
    <t>929: DUPLICATE CHARGES-CREDIT-ADMIN &amp; GENER</t>
  </si>
  <si>
    <t>INC529100: INC529100: A&amp;G EXP - DUPLICATE CHARGES CR - ECCR COSTS DEFERRED</t>
  </si>
  <si>
    <t>928: REGULATORY COMMISSION EXP-ADMIN &amp; GEN</t>
  </si>
  <si>
    <t>INC528100: INC528100: A&amp;G EXP - REGULATORY COMMISSION EXPENSE - FERC FEE</t>
  </si>
  <si>
    <t>INC528020: INC528020: A&amp;G EXP - REGULATORY COMMISSION EXPENSE - FERC</t>
  </si>
  <si>
    <t>INC528010: INC528010: A&amp;G EXP - REGULATORY COMMISSION EXPENSE - FPSC</t>
  </si>
  <si>
    <t>926: EMPLY PENSIONS AND BENEFITS-ADMIN &amp; GEN</t>
  </si>
  <si>
    <t>INC526650: INC526650: A&amp;G EXP - EMP PENSIONS &amp; BENEFITS - DENTAL EXPENSES</t>
  </si>
  <si>
    <t>INC526211: INC526211: A&amp;G EXP - EMP PENSIONS &amp; BENEFITS - ECCR</t>
  </si>
  <si>
    <t>INC526131: INC526131: A&amp;G EXP - EMP PENSIONS &amp; BENEFITS - NUC</t>
  </si>
  <si>
    <t>INC526130: INC526130: A&amp;G EXP - EMP PENSIONS &amp; BENEFITS - CAPACITY</t>
  </si>
  <si>
    <t>INC526120: INC526120: A&amp;G EXP - EMP PENSIONS &amp; BENEFITS - ECRC</t>
  </si>
  <si>
    <t>INC526110: INC526110: A&amp;G EXP - EMP PENSIONS &amp; BENEFITS - FUEL</t>
  </si>
  <si>
    <t>INC526100: INC526100: A&amp;G EXP - EMP PENSIONS &amp; BENEFITS</t>
  </si>
  <si>
    <t>925: INJURIES AND DAMAGES-ADMIN &amp; GENERAL</t>
  </si>
  <si>
    <t>INC525120: INC525120: A&amp;G EXP - INJURIES &amp; DAMAGES -  ECRC</t>
  </si>
  <si>
    <t>INC525110: INC525110: A&amp;G EXP - INJURIES &amp; DAMAGES - ECCR</t>
  </si>
  <si>
    <t>INC525106: INC525106: A&amp;G EXP - INJURIES &amp; DAMAGES - FUEL</t>
  </si>
  <si>
    <t>INC525101: INC525101: A&amp;G EXP - INJURIES &amp; DAMAGES - NUC</t>
  </si>
  <si>
    <t>INC525100: INC525100: A&amp;G EXP - INJURIES &amp; DAMAGES - CPRC</t>
  </si>
  <si>
    <t>INC525000: INC525000: A&amp;G EXP - INJURIES AND DAMAGES</t>
  </si>
  <si>
    <t>INC524900: A&amp;G EXP - PROPERTY INSURANCE - GAS RESERVES</t>
  </si>
  <si>
    <t>924: PROPERTY INSURANCE-ADMIN &amp; GENERAL</t>
  </si>
  <si>
    <t>INC524121: INC524121: A&amp;G EXP - STORM DEFICIENCY RECOVERY</t>
  </si>
  <si>
    <t>INC524100: INC524100: A&amp;G EXP - PROPERTY INSURANCE - NUCLEAR OUTAGE</t>
  </si>
  <si>
    <t>INC524000: INC524000: A&amp;G EXP - PROPERTY INSURANCE</t>
  </si>
  <si>
    <t>INC523900: OUTSIDE SERVICES - GAS RESERVES</t>
  </si>
  <si>
    <t>923: OUTSIDE SERVICES EMPLOYED-ADMIN &amp; GENER</t>
  </si>
  <si>
    <t>INC523500: INC523500: OUTSIDE SERVICES LEGAL - CAPACITY CLAUSE</t>
  </si>
  <si>
    <t>INC523151: INC523151: A&amp;G EXP - SERVICING FEES  - FREC</t>
  </si>
  <si>
    <t>INC523000: INC523000: A&amp;G EXP - OUTSIDE SERVICES EMPLOYED</t>
  </si>
  <si>
    <t>922: EXPENSES TRANSFERRED-CR-ADMIN &amp; GENERAL</t>
  </si>
  <si>
    <t>INC522151: INC522151: A&amp;G EXP - EXPENSES TRANSFERRED - FREC</t>
  </si>
  <si>
    <t>INC522000: INC522000: A&amp;G EXP - ADMINISTRATIVE EXPENSES TRANSFERRED CR.</t>
  </si>
  <si>
    <t>INC521900: A&amp;G EXP - OFFICE SUPPLIES AND EXPENSES - GAS RESERVES</t>
  </si>
  <si>
    <t>921: OFFICE SUPPL AND EXP-ADMIN &amp; GENERAL</t>
  </si>
  <si>
    <t>INC521151: INC521151: A&amp;G EXP - ADMINISTRATION FEES - FREC</t>
  </si>
  <si>
    <t>INC521000: INC521000: A&amp;G EXP - OFFICE SUPPLIES AND EXPENSES</t>
  </si>
  <si>
    <t>920: SALARIES-ADMINISTRATIVE &amp; GENERAL</t>
  </si>
  <si>
    <t>INC520010: INC520010: A&amp;G EXP - ADMINISTRATIVE &amp; GENERAL SALARIES</t>
  </si>
  <si>
    <t>DEMONSTRATING &amp; SELLING EXPENSES</t>
  </si>
  <si>
    <t>916: MISCELLANEOUS EXPENSES-SALES</t>
  </si>
  <si>
    <t>INC516000: INC516000: MISCELLANEOUS AND SELLING EXPENSES</t>
  </si>
  <si>
    <t>912: DEMONSTRATING &amp; SELLING EXP-SALES</t>
  </si>
  <si>
    <t>INC510000: INC510000: DEMONSTRATING AND SELLING EXPENSES</t>
  </si>
  <si>
    <t>911: SUPERVISION-SALES</t>
  </si>
  <si>
    <t>INC411000: INC411000: SUPERVISION-SALES EXPENSES</t>
  </si>
  <si>
    <t>CUSTOMER SERVICE &amp; INFO EXPENSE</t>
  </si>
  <si>
    <t>910: MISC EXPENSES-CUSTOMER SERVICE &amp; INFORM</t>
  </si>
  <si>
    <t>INC410100: INC410100: CUST SERV &amp; INFO - MISC CUST SERV &amp; INFO EXP - ECCR</t>
  </si>
  <si>
    <t>INC410000: INC410000: CUST SERV &amp; INFO - MISC CUST SERV &amp; INFO EXP</t>
  </si>
  <si>
    <t>909: INFORMAT &amp; INSTRCTL ADVTG-CUST SERV &amp; IN</t>
  </si>
  <si>
    <t>INC409100: INC409100: CUST SERV &amp; INFO - INFO &amp; INST ADV -ECCR RECOV</t>
  </si>
  <si>
    <t>INC409000: INC409000: CUST SERV &amp; INFO - INFO &amp; INST ADV - GENERAL</t>
  </si>
  <si>
    <t>908: ASSISTANCE EXPENSES-CUSTMR SERV &amp; INFORM</t>
  </si>
  <si>
    <t>INC408100: INC408100: CUST SERV &amp; INFO - CUST ASSISTANCE EXP - ECCR RECOV</t>
  </si>
  <si>
    <t>INC408000: INC408000: CUST SERV &amp; INFO - CUST ASSISTANCE EXP</t>
  </si>
  <si>
    <t>907: SUPERVISION-CUSTOMER SERVICE &amp; INFORMAT</t>
  </si>
  <si>
    <t>INC407100: INC407100: CUST SERV &amp; INFO - SUPERVISION - ECCR RECOVERABLE</t>
  </si>
  <si>
    <t>INC407000: INC407000: CUST SERV &amp; INFO - SUPERVISION</t>
  </si>
  <si>
    <t>CUSTOMER ACCOUNTS EXPENSES</t>
  </si>
  <si>
    <t>905: MISCELLANEOUS EXPENSES-CUSTOMER ACCOUNTS</t>
  </si>
  <si>
    <t>INC405000: INC405000: CUST ACCT EXP - MISC CUSTOMER ACCOUNTS EXPENSES</t>
  </si>
  <si>
    <t>904: UNCOLLECTIBLE ACCOUNTS-CUSTOMER ACCOUNTS</t>
  </si>
  <si>
    <t>INC404151: INC404151: CUST ACCT EXP - UNCOLL ACCTS - STORM SECURITIZATION</t>
  </si>
  <si>
    <t>INC404000: INC404000: CUST ACCT EXP - UNCOLLECTIBLE ACCOUNTS</t>
  </si>
  <si>
    <t>903: RECORDS AND COLLECTION EXP-CUSTOMER ACCT</t>
  </si>
  <si>
    <t>INC403000: INC403000: CUST ACCT EXP - CUSTOMER RECORDS AND COLLECTION EXP</t>
  </si>
  <si>
    <t>902: METER READING EXPENSES-CUSTOMER ACCOUNTS</t>
  </si>
  <si>
    <t>INC402000: INC402000: CUST ACCT EXP - METER READING EXPENSES</t>
  </si>
  <si>
    <t>901: SUPERVISION-CUSTOMER ACCOUNTS</t>
  </si>
  <si>
    <t>INC401000: INC401000: CUST ACCT EXP - SUPERVISION</t>
  </si>
  <si>
    <t>DISTRIBUTION EXPENSES</t>
  </si>
  <si>
    <t>598: MAINTENANCE OF MISC PLANT-DISTRIBUTION</t>
  </si>
  <si>
    <t>INC398000: INC398000: DIST EXP - MAINTENANCE OF MISC DISTRIBUTION PLANT</t>
  </si>
  <si>
    <t>597: MAINTENANCE OF METERS-DISTRIBUTION</t>
  </si>
  <si>
    <t>INC397000: INC397000: DIST EXP - MAINTENANCE OF METERS</t>
  </si>
  <si>
    <t>596: MTCE ST LIGHTING &amp; SIGNAL SYST-DISTRIB</t>
  </si>
  <si>
    <t>INC396000: INC396000: DIST EXP - MAINT OF STREET LIGHTING &amp; SIGNAL SYSTEMS</t>
  </si>
  <si>
    <t>595: MAINTENANCE OF LINE TRANSFORMERS-DISTRIB</t>
  </si>
  <si>
    <t>INC395000: INC395000: DIST EXP - MAINTENANCE OF LINE TRANSFORMERS</t>
  </si>
  <si>
    <t>594: MAINTENANCE OF UNDERGROUND LINES-DISTRIB</t>
  </si>
  <si>
    <t>INC394000: INC394000: DIST EXP - MAINTENANCE OF UNDERGROUND LINES</t>
  </si>
  <si>
    <t>593: MAINTENANCE OF OVERHEAD LINES-DISTRIB</t>
  </si>
  <si>
    <t>INC393000: INC393000: DIST EXP - MAINTENANCE OF OVERHEAD LINES</t>
  </si>
  <si>
    <t>592: MTCE STATION EQUIPMENT-DISTRIBUTION</t>
  </si>
  <si>
    <t>INC392010: INC392010: DIST EXP - MAINT OF STATION EQUIP - ECRC -</t>
  </si>
  <si>
    <t>INC392000: INC392000: DIST EXP - MAINTENANCE OF STATION EQUIPMENT</t>
  </si>
  <si>
    <t>591: MAINTENANCE OF STRUCTURES-DISTRIBUTION</t>
  </si>
  <si>
    <t>INC391000: INC391000: DIST EXP - MAINTENANCE OF STRUCTURES</t>
  </si>
  <si>
    <t>590: MTCE SUPERVISION AND ENGINEERING-DISTRIB</t>
  </si>
  <si>
    <t>INC390010: INC390010: DIST EXP - MAINT-LMS-LOAD CONTROL RECOVERABLE -ECCR</t>
  </si>
  <si>
    <t>INC390000: INC390000: DIST EXP - MAINTENANCE SUPERVISION AND ENGINEERING</t>
  </si>
  <si>
    <t>589: RENTS-DISTRIBUTION</t>
  </si>
  <si>
    <t>INC389000: INC389000: DIST EXP - RENTS</t>
  </si>
  <si>
    <t>588: MISCELLANEOUS EXPENSES-DISTRIBUTION</t>
  </si>
  <si>
    <t>INC388000: INC388000: DIST EXP - MISCELLANEOUS DISTRIBUTION EXPENSES</t>
  </si>
  <si>
    <t>587: CUSTOMER INSTALLATIONS EXP-DISTRIBUTION</t>
  </si>
  <si>
    <t>INC387010: INC387010: DIST EXP - LMS-LOAD CONTROL RECOVERABLE -ECCR</t>
  </si>
  <si>
    <t>INC387000: INC387000: DIST EXP - CUSTOMER INSTALLATIONS EXPENSES</t>
  </si>
  <si>
    <t>586: METER EXPENSES-DISTRIBUTION</t>
  </si>
  <si>
    <t>INC386000: INC386000: DIST EXP - METER EXPENSES</t>
  </si>
  <si>
    <t>585: ST LIGHTING AND SIGNAL SYST EXP-DISTRIB</t>
  </si>
  <si>
    <t>INC385000: INC385000: DIST EXP - STREET LIGHTING AND SIGNAL SYSTEM EXPENSES</t>
  </si>
  <si>
    <t>584: UNDERGROUND LINE EXPENSES-DISTRIBUTION</t>
  </si>
  <si>
    <t>INC384000: INC384000: DIST EXP - UNDERGROUND LINE EXPENSES</t>
  </si>
  <si>
    <t>583: OVERHEAD LINE EXPENSES-DISTRIBUTION</t>
  </si>
  <si>
    <t>INC383000: INC383000: DIST EXP - OVERHEAD LINE EXPENSES</t>
  </si>
  <si>
    <t>582: STATION EXPENSES-DISTRIBUTION</t>
  </si>
  <si>
    <t>INC382000: INC382000: DIST EXP - SUBSTATION EXPENSES</t>
  </si>
  <si>
    <t>581: LOAD DISPATCHING-DISTRIBUTION</t>
  </si>
  <si>
    <t>INC381000: INC381000: DIST EXP - LOAD DISPATCHING</t>
  </si>
  <si>
    <t>580: OPERATION SUPERV AND ENGIN-DISTRIBUTION</t>
  </si>
  <si>
    <t>INC380000: INC380000: DIST EXP - OPERATION SUPERVISION AND ENGINEERING</t>
  </si>
  <si>
    <t>TRANSMISSION EXPENSES</t>
  </si>
  <si>
    <t>573: MTCE OF MISC PLANT-TRANSMISSION</t>
  </si>
  <si>
    <t>INC273000: INC273000: TRANS EXP - MAINTENANCE OF MISC TRANS PLANT</t>
  </si>
  <si>
    <t>572: MTCE OF UNDERGROUND LINES-TRANSMISSION</t>
  </si>
  <si>
    <t>INC272000: INC272000: TRANS EXP - MAINTENANCE OF UNDERGROUND LINES</t>
  </si>
  <si>
    <t>571: MTCE OF OVERHEAD LINES-TRANSMISSION</t>
  </si>
  <si>
    <t>INC271000: INC271000: TRANS EXP - MAINTENANCE OF OVERHEAD LINES</t>
  </si>
  <si>
    <t>570: MTCE OF STATION EQUIPMENT-TRANSMISSION</t>
  </si>
  <si>
    <t>INC270020: INC270020: TRANS EXP - MAINT OF STATION EQUIP - ECRC -</t>
  </si>
  <si>
    <t>INC270000: INC270000: TRANS EXP - MAINTENANCE OF STATION EQUIPMENT</t>
  </si>
  <si>
    <t>569: MAINTENANCE OF STRUCTURES-TRANSMISSION</t>
  </si>
  <si>
    <t>INC269000: INC269000: TRANS EXP - MAINTENANCE OF STRUCTURES</t>
  </si>
  <si>
    <t>568: MTCE SUPERVISION AND ENGIN-TRANSMISSION</t>
  </si>
  <si>
    <t>INC268010: INC268010: TRANS EXP - MAINTENANCE SUPERV &amp; ENGINEERING</t>
  </si>
  <si>
    <t>567: RENTS-TRANSMISSION</t>
  </si>
  <si>
    <t>INC267000: INC267000: TRANS EXP - RENTS</t>
  </si>
  <si>
    <t>566: MISCELLANEOUS EXPENSES-TRANSMISSION</t>
  </si>
  <si>
    <t>INC266050: INC266050: TRANS EXP - MISC TRANS EXP - SEMINOLE CREDIT</t>
  </si>
  <si>
    <t>INC266000: INC266000: TRANS EXP - MISC TRANSMISSION EXPENSES</t>
  </si>
  <si>
    <t>565: TRANSMISSION OF ELECTRICITY BY OTHERS</t>
  </si>
  <si>
    <t>INC265200: INC265200: TRANS EXP - TRANSMISSION OF ELECTRICITY - RTO</t>
  </si>
  <si>
    <t>INC265130: INC265130: TRANS EXP - INTERCHANGE RECOVERABLE</t>
  </si>
  <si>
    <t>INC265120: INC265120: TRANS EXPENSE BY OTHERS FPL SALES -</t>
  </si>
  <si>
    <t>INC265000: INC265000: TRANS EXP - TRANSMISSION OF ELECTRICITY BY OTHERS</t>
  </si>
  <si>
    <t>564: UNDERGROUND LINE EXPENSES-TRANSMISSION</t>
  </si>
  <si>
    <t>INC264000: INC264000: TRANS EXP - UNDERGROUND LINE EXPENSES</t>
  </si>
  <si>
    <t>563: OVERHEAD LINE EXPENSES-TRANSMISSION</t>
  </si>
  <si>
    <t>INC263000: INC263000: TRANS EXP - OVERHEAD LINE EXPENSES</t>
  </si>
  <si>
    <t>562: STATION EXPENSES-TRANSMISSION</t>
  </si>
  <si>
    <t>INC262000: INC262000: TRANS EXP - STATION EXPENSES</t>
  </si>
  <si>
    <t>561: LOAD DISPATCHING-TRANSMISSION</t>
  </si>
  <si>
    <t>INC261000: INC261000: TRANS EXP - LOAD DISPATCHING</t>
  </si>
  <si>
    <t>560: OPER SUPERV &amp; ENG-TRANSMISSION</t>
  </si>
  <si>
    <t>INC260010: INC260010: TRANS EXP - OPERATION SUPERV &amp; ENGINEERING</t>
  </si>
  <si>
    <t>OTHER POWER GENERATION</t>
  </si>
  <si>
    <t>557: OTHER EXPENSES-OTHER POWER SUPPLY EXP</t>
  </si>
  <si>
    <t>INC607305: AMORT OF CEDAR BAY - CAPACITY</t>
  </si>
  <si>
    <t>INC607303: OTHER EXP - DEFERRED EXPENSE - CEDAR BAY BASE</t>
  </si>
  <si>
    <t>INC158798: GAS RESERVES - OTHER EXPLORATION</t>
  </si>
  <si>
    <t>INC158796: GAS RESERVES - NONPRODUCTIVE WELL DRILLING</t>
  </si>
  <si>
    <t>INC158795: GAS RESERVES - DELAY RENTALS</t>
  </si>
  <si>
    <t>INC158769: GAS RESERVES - MAINT OF OTHER EQUIPMENT</t>
  </si>
  <si>
    <t>INC158763: GAS RESERVES - MAINT OF PRODUCING GAS WELLS</t>
  </si>
  <si>
    <t>INC158761: GAS RESERVES - MAINT SUPERVISION &amp; ENGINEERING</t>
  </si>
  <si>
    <t>INC158760: GAS RESERVES – RENTS</t>
  </si>
  <si>
    <t>INC158759: GAS RESERVES - OTHER EXPENSES</t>
  </si>
  <si>
    <t>INC158758: GAS RESERVES - GAS WELL ROYALTIES</t>
  </si>
  <si>
    <t>INC158756: GAS RESERVES - FIELD MEASURING &amp; REGULATING STATION EXP</t>
  </si>
  <si>
    <t>INC158755: GAS RESERVES - FIELD COMPRESSOR STATION FUEL &amp; POWER</t>
  </si>
  <si>
    <t>INC158754: GAS RESERVES - FIELD COMPRESSOR STATION EXPENSES</t>
  </si>
  <si>
    <t>INC158753: GAS RESERVES - FIELD LINES EXPENSES</t>
  </si>
  <si>
    <t>INC158752: GAS RESERVES - GAS WELLS EXPENSES</t>
  </si>
  <si>
    <t>INC158751: GAS RESERVES - PRODUCTION MAPS &amp; RECORDS</t>
  </si>
  <si>
    <t>INC158750: GAS RESERVES - OPERATION SUPERVISION &amp; ENGINEERING</t>
  </si>
  <si>
    <t>INC157949: INC157949: OTHER POWER - OTHER EXPENSES - DEFERRED - ECRC</t>
  </si>
  <si>
    <t>INC157944: INC157944: OTHER POWER - OTHER EXPENSES - DEFERRED CAPACITY</t>
  </si>
  <si>
    <t>INC157903: OTHER EXPENSES - DEFERRED CAPACITY - CEDAR BAY</t>
  </si>
  <si>
    <t>INC157900: INC157900: OTHER POWER - OTHER EXPENSES - DEFERRED FUEL FPSC</t>
  </si>
  <si>
    <t>INC157000: INC157000: OTHER POWER - OTHER EXPENSES</t>
  </si>
  <si>
    <t>556: SYS CONTR &amp; LOAD DISPATCH-OTH POW SUP</t>
  </si>
  <si>
    <t>INC156000: INC156000: OTHER POWER - SYSTEM CONTROL AND LOAD DISPATCHING</t>
  </si>
  <si>
    <t>555: PURCHASED POWER-OTHER POWER SUPPLY EXP</t>
  </si>
  <si>
    <t>INC155431: INC155431: OTHER POWER - SJRPP CAP -   - 88TSR</t>
  </si>
  <si>
    <t>INC155410: INC155410: OTHER POWER - UPS CAPACITY CHGS -</t>
  </si>
  <si>
    <t>INC155250: INC155250: OTHER POWER - SJRPP - FPSC - 88TSR</t>
  </si>
  <si>
    <t>INC155210: INC155210: OTHER POWER - PURCHASED POWER - NON RECOVERABLE</t>
  </si>
  <si>
    <t>INC155112: INC155112: OTHER POWER - PURCHASED POWER - SWAPC ECCR OFFSET</t>
  </si>
  <si>
    <t>INC155111: INC155111: OTHER POWER - PURCHASED POWER - SWAPC ECCR</t>
  </si>
  <si>
    <t>INC155110: INC155110: OTHER POWER - PURCHASED POWER - INTERCHANGE RECOV</t>
  </si>
  <si>
    <t>554: MTCE MISC OTHER PWR GEN-OTHER POWER GEN</t>
  </si>
  <si>
    <t>INC154100: INC154100: OTHER POWER - MAINT MISC OTH PWR GEN - ECRC -</t>
  </si>
  <si>
    <t>INC154000: INC154000: OTHER POWER - MAINTENANCE MISC OTHER POWER GENERATION</t>
  </si>
  <si>
    <t>553: MTCE GEN &amp; ELEC PLT-OTHER POWER GENER</t>
  </si>
  <si>
    <t>INC153100: INC153100: OTHER POWER - MAINT GEN &amp; ELECT PLT - ECRC -</t>
  </si>
  <si>
    <t>INC153090: INC153090: OTHER POWER - GAS TURBINE MAINTENANCE FUEL</t>
  </si>
  <si>
    <t>INC153000: INC153000: OTHER POWER - MAINTENANCE GENERATING &amp; ELECTRIC PLANT</t>
  </si>
  <si>
    <t>552: MTCE OF STRUCTURES-OTHER POWER GENER</t>
  </si>
  <si>
    <t>INC152100: INC152100: OTHER POWER - MAINT OF STRUCTURES - ECRC -</t>
  </si>
  <si>
    <t>INC152000: INC152000: OTHER POWER - MAINTENANCE OF STRUCTURES</t>
  </si>
  <si>
    <t>INC151100: INC151100: OTHER POWER - MAINTENANCE SUPERVISION &amp; ENGINEERING - ECRC</t>
  </si>
  <si>
    <t>551: MTCE SUPV &amp; ENG-OTHER POWER GENERATION</t>
  </si>
  <si>
    <t>INC151000: INC151000: OTHER POWER - MAINTENANCE SUPERVISION &amp; ENGINEERING</t>
  </si>
  <si>
    <t>550: RENTS-OTHER POWER GENERATION</t>
  </si>
  <si>
    <t>INC150000: INC150000: OTHER POWER - RENTS - GAS TURBINES ENGINE SERVCING</t>
  </si>
  <si>
    <t>549: MISC OTHER PWR GEN EXP-OTHER POWER GENER</t>
  </si>
  <si>
    <t>INC149900: INC149900: OTHER POWER - ADDITIONAL SECURITY</t>
  </si>
  <si>
    <t>INC149111: INC149111: OTHER POWER - WC H20 RECLAMATION</t>
  </si>
  <si>
    <t>INC149100: INC149100: OTHER POWER - MISC OTHER POWER GEN EXP - ECRC -</t>
  </si>
  <si>
    <t>INC149000: INC149000: OTHER POWER - MISC OTHER POWER GENERATION EXPENSES</t>
  </si>
  <si>
    <t>548: GENERATION EXPENSES-OTHER POWER GENERATI</t>
  </si>
  <si>
    <t>INC148000: INC148000: OTHER POWER - GENERATION EXPENSES</t>
  </si>
  <si>
    <t>547: FUEL-OTHER POWER GENERATION</t>
  </si>
  <si>
    <t>INC147200: INC147200: OTHER POWER - FUEL -NON RECOV ANNUAL EMISSIONS FEE</t>
  </si>
  <si>
    <t>INC147110: INC147110: OTHER POWER - FUEL - OIL, GAS &amp; COAL</t>
  </si>
  <si>
    <t>INC146100: INC146100: OTHER POWER - OPERATION SUPERVISION &amp; ENGINEERING - ECRC</t>
  </si>
  <si>
    <t>546: OP SUPV &amp; ENG-OTHER POWER GENERATION</t>
  </si>
  <si>
    <t>INC146000: INC146000: OTHER POWER - OPERATION SUPERVISION &amp; ENGINEERING</t>
  </si>
  <si>
    <t>NUCLEAR POWER GENERATION</t>
  </si>
  <si>
    <t>532: MTCE MISC NUC PLANT-NUCLEAR POWER GENER</t>
  </si>
  <si>
    <t>INC132100: INC132100: NUCLEAR POWER - MAINT OF MISC NUC PLT - ECRC -</t>
  </si>
  <si>
    <t>INC132000: INC132000: NUCLEAR POWER - MAINTENANCE OF MISC NUCLEAR PLANT</t>
  </si>
  <si>
    <t>531: MTCE OF ELECTRIC PLT-NUCL POW GENER</t>
  </si>
  <si>
    <t>INC131005: INC131005: NUCLEAR POWER - MAINT OF STRUCTURES - CAPACITY</t>
  </si>
  <si>
    <t>INC131000: INC131000: NUCLEAR POWER - MAINTENANCE OF ELECTRIC PLANT</t>
  </si>
  <si>
    <t>530: MTCE OF REACTOR PLT EQP-NUCLEAR POW GEN</t>
  </si>
  <si>
    <t>INC130000: INC130000: NUCLEAR POWER - MAINTENANCE OF REACTOR PLANT</t>
  </si>
  <si>
    <t>529: MTCE OF STRUCTURE-NUCLEAR POWER GENER</t>
  </si>
  <si>
    <t>INC129900: INC129900: NUCLEAR POWER - MAINT OF STRUCTURES - CAPACITY</t>
  </si>
  <si>
    <t>INC129100: INC129100: NUCLEAR POWER - MAINT OF STRUCTURES - ECRC -</t>
  </si>
  <si>
    <t>INC129000: INC129000: NUCLEAR POWER - MAINTENANCE OF STRUCTURES</t>
  </si>
  <si>
    <t>528: MTCE SUPV &amp; ENG-NUCLEAR POWER GENER</t>
  </si>
  <si>
    <t>INC128000: INC128000: NUCLEAR POWER - MAINTENANCE SUPERVISION &amp; ENGINEERING</t>
  </si>
  <si>
    <t>525: RENTS-NUCLEAR POWER GENERATION</t>
  </si>
  <si>
    <t>INC125000: INC125000: NUCLEAR POWER - RENTS</t>
  </si>
  <si>
    <t>524: MISC NUC PWR EXP-NUCLEAR POWER GENER</t>
  </si>
  <si>
    <t>INC124500: INC124500: NUCLEAR POWER - COSTS RECOVERED IN NUC COST REC (NCRC)</t>
  </si>
  <si>
    <t>INC124100: INC124100: NUCLEAR POWER - MISC NUCLEAR POWER EXP - ECRC -</t>
  </si>
  <si>
    <t>INC124000: INC124000: NUCLEAR POWER - MISCELLANEOUS NUCLEAR POWER EXPENSES</t>
  </si>
  <si>
    <t>523: ELECTRIC EXPENSES-NUCLEAR POWER GENER</t>
  </si>
  <si>
    <t>INC123000: INC123000: NUCLEAR POWER - ELECTRIC EXPENSES</t>
  </si>
  <si>
    <t>520: STEAM EXPENSES-NUCLEAR POWER GENERATION</t>
  </si>
  <si>
    <t>INC120100: INC120100: NUCLEAR POWER - STEAM EXPENSES - ECRC -</t>
  </si>
  <si>
    <t>INC120000: INC120000: NUCLEAR POWER - STEAM EXPENSES</t>
  </si>
  <si>
    <t>519: COOLANTS &amp; WATER-NUCLEAR POWER GENER</t>
  </si>
  <si>
    <t>INC119000: INC119000: NUCLEAR POWER - COOLANTS AND WATER</t>
  </si>
  <si>
    <t>518: NUCLEAR FUEL EXPENSE-NUCLEAR POWER GENER</t>
  </si>
  <si>
    <t>INC118210: INC118210: NUCLEAR POWER - NUCL FUEL EXP - NON RECOV FUEL EXP</t>
  </si>
  <si>
    <t>INC118180: INC118180: NUCLEAR FUEL - PLANT RECOVERABLE ADJUSTMENT</t>
  </si>
  <si>
    <t>INC118175: INC118175: NUCLEAR FUEL EXP - RECOVERABLE-D&amp;D ASSESS</t>
  </si>
  <si>
    <t>INC118170: INC118170: NUCLEAR FUEL EXP-RECOVERABLE-AFUDC-FPSC</t>
  </si>
  <si>
    <t>INC118165: INC118165: NUCLEAR POWER - NUC FUEL EXP - D&amp;D FUND - FPSC</t>
  </si>
  <si>
    <t>INC118160: INC118160: NUCLEAR POWER - MISC - ADDITIONAL SECURITY</t>
  </si>
  <si>
    <t>INC118151: INC118151: NUCLEAR POWER - NUCL FUEL EXP - FUEL DISPOSAL COSTS</t>
  </si>
  <si>
    <t>INC118110: INC118110: NUCLEAR POWER - NUCLEAR FUEL EXPENSE</t>
  </si>
  <si>
    <t>517: OPER SUPV &amp; ENG-NUCLEAR POWER GENER</t>
  </si>
  <si>
    <t>INC117000: INC117000: NUCLEAR POWER - OPERATION SUPERVISION &amp; ENGINEERING</t>
  </si>
  <si>
    <t>STEAM POWER GENERATION</t>
  </si>
  <si>
    <t>514: MTCE MISC STEAM PLANT-STEAM POWER GENER</t>
  </si>
  <si>
    <t>INC114100: INC114100: STEAM POWER - MAINT OF MISC STEAM PLT - ECRC -</t>
  </si>
  <si>
    <t>INC114000: INC114000: STEAM POWER - MAINTENANCE OF MISCELLANEOUS STEAM PLT</t>
  </si>
  <si>
    <t>513: MTCE OF ELEC PLANT-STEAM POWER GENER</t>
  </si>
  <si>
    <t>INC113100: INC113100: STEAM POWER - MAINTENANCE OF ELECTRIC PLANT - ECRC</t>
  </si>
  <si>
    <t>INC113000: INC113000: STEAM POWER - MAINTENANCE OF ELECTRIC PLANT</t>
  </si>
  <si>
    <t>512: MTCE OF BOILER PLT-STEAM POWER GENER</t>
  </si>
  <si>
    <t>INC112100: INC112100: STEAM POWER - MAINT OF BOILER PLANT - ECRC -</t>
  </si>
  <si>
    <t>INC112000: INC112000: STEAM POWER - MAINTENANCE OF BOILER PLANT</t>
  </si>
  <si>
    <t>511: MTCE OF STRUCTURE-STEAM POWER GENERATION</t>
  </si>
  <si>
    <t>INC111880: INC111880: STEAM POWER - LOW GRAVITY FUEL OIL MOD</t>
  </si>
  <si>
    <t>INC111100: INC111100: STEAM POWER - MAINT OF STRUCTURES - ECRC -</t>
  </si>
  <si>
    <t>INC111000: INC111000: STEAM POWER - MAINTENANCE OF STRUCTURES</t>
  </si>
  <si>
    <t>INC110000: INC110000: STEAM POWER - MAINTENANCE SUPERVISION &amp; ENGINEERING</t>
  </si>
  <si>
    <t>509: STEAM EMISSION ALLOWANCE</t>
  </si>
  <si>
    <t>INC109000: INC109000: STEAM POWER - EMISSION ALLOWANCES - ECRC -</t>
  </si>
  <si>
    <t>507: RENTS-STEAM POWER GENERATION</t>
  </si>
  <si>
    <t>INC107000: INC107000: STEAM POWER - RENTS</t>
  </si>
  <si>
    <t>506: MISCELL STEAM POW EXP-STEAM POWER GENER</t>
  </si>
  <si>
    <t>INC106310: INC106310: STEAM POWER - MISC - ADDITIONAL SECURITY</t>
  </si>
  <si>
    <t>INC106100: INC106100: STEAM POWER - MISC STEAM POWER EXPENSES- ECRC -</t>
  </si>
  <si>
    <t>INC106000: INC106000: STEAM POWER - MISCELLANEOUS STEAM POWER EXPENSES</t>
  </si>
  <si>
    <t>505: ELECTRIC EXPENSES-STEAM POWER GENER</t>
  </si>
  <si>
    <t>INC105000: INC105000: STEAM POWER - ELECTRIC EXPENSES</t>
  </si>
  <si>
    <t>502: STEAM EXP-STEAM POWER GENERATION</t>
  </si>
  <si>
    <t>INC102000: INC102000: STEAM POWER - STEAM EXPENSES</t>
  </si>
  <si>
    <t>501: FUEL-STEAM POWER GENERATION</t>
  </si>
  <si>
    <t>INC101210: INC101210: STEAM POWER - FUEL - NON RECV EXP</t>
  </si>
  <si>
    <t>INC101110: INC101110: STEAM POWER - FUEL - OIL, GAS &amp; COAL</t>
  </si>
  <si>
    <t>500: OPR SUPV &amp; ENG-STEAM POWER GENERATION</t>
  </si>
  <si>
    <t>INC100000: INC100000: STEAM POWER - OPERATION SUPERVISION &amp; ENGINEERING</t>
  </si>
  <si>
    <t>TOTAL OPERATING REVENUE</t>
  </si>
  <si>
    <t>OTHER OPERATING REVENUES</t>
  </si>
  <si>
    <t>456: OTHER ELECTRIC REVENUES</t>
  </si>
  <si>
    <t>INC056990: INC056990: OTH ELECTRIC REVENUES - DEFERRED FUEL FPSC REVENUES</t>
  </si>
  <si>
    <t>INC056984: INC056984: OTHER ELECTRIC REV - FUEL - GPIF</t>
  </si>
  <si>
    <t>INC056983: INC056983: OTH ELECTRIC REVENUES - DEFERRED ECRC REVENUES</t>
  </si>
  <si>
    <t>INC056980: INC056980: OTH ELECTRIC REVENUES - DEFERRED FUEL FERC REVENUES</t>
  </si>
  <si>
    <t>INC056970: INC056970: OTH ELECTRIC REVENUES - DEFERRED ECCR REVENUES</t>
  </si>
  <si>
    <t>INC056950: INC056950: OTH ELECTRIC REVENUES - DEFERRED OBF REVENUES</t>
  </si>
  <si>
    <t>INC056949: INC056949: OTH ELECTRIC REVENUES - DEF REG ASSESS FEE - ECRC</t>
  </si>
  <si>
    <t>INC056948: INC056948: OTH ELECTRIC REVENUES - DEF REG ASSESS FEE - CAP</t>
  </si>
  <si>
    <t>INC056947: INC056947: OTH ELECTRIC REVENUES - DEF REG ASSESS FEE - ECCR</t>
  </si>
  <si>
    <t>INC056946: INC056946: OTH ELECTRIC REVENUES - DEF REG ASSESS FEE - OBF</t>
  </si>
  <si>
    <t>INC056945: INC056945: OTH ELECTRIC REVENUES - DEF REG ASSESS FEE - FUEL</t>
  </si>
  <si>
    <t>INC056944: INC056944: OTH ELECTRIC REVENUES - DEFERRED CAPACITY REVENUES</t>
  </si>
  <si>
    <t>INC056942: Other Revenues-Cedar Bay-A05-Capacity</t>
  </si>
  <si>
    <t>INC056820: INC056820: OTH ELECTRIC REVENUES - OTHER REVENUE - FCR</t>
  </si>
  <si>
    <t>INC056800: INC056800: OTH ELECTRIC REVENUES - ENVIRONMENTAL - ECRC -</t>
  </si>
  <si>
    <t>INC056700: INC056700: OTH ELECTRIC REVENUES - MISC</t>
  </si>
  <si>
    <t>INC056400: INC056400: OTH ELECTRIC REVENUES - USE CHARGE RECOVERIES PSL 2</t>
  </si>
  <si>
    <t>INC056310: INC056310: OTH ELECTRIC REVENUES - ENERGY AUDIT FEE RESIDENT ECCR</t>
  </si>
  <si>
    <t>INC056252: INC056252: OTH ELECTRIC REVENUES - SEMINOLE TRANSMISSION CREDIT</t>
  </si>
  <si>
    <t>INC056249: INC056249: OTH ELECTRIC REVENUES - WHOLESALE DISTRIBUTION WHEELING</t>
  </si>
  <si>
    <t>INC056224: INC056224: OTH ELECTRIC REVENUES - ANCILLARY SERVICES (REG, SPINNING &amp; SUPPLEMEN</t>
  </si>
  <si>
    <t>INC056222: INC056222: OTH ELECTRIC REVENUES - ANCILLARY SERVICES (REACTIVE &amp; VOLTAGE CNTL S</t>
  </si>
  <si>
    <t>INC056213: INC056213: OTH ELECTRIC REVENUES - TRANS. SERVICE DEMAND (SHORT-TERM FIRM &amp; NON</t>
  </si>
  <si>
    <t>INC056212: INC056212: OTH ELECTRIC REVENUES - TRANS. SERV RADIAL LINE CH</t>
  </si>
  <si>
    <t>INC056211: INC056211: OTH ELECTRIC REVENUES - TRANS. SERVICE DEMAND (LONG-TERM FIRM)</t>
  </si>
  <si>
    <t>INC056130: INC056130: OTH ELECTRIC REVENUES - TRANSMISSION</t>
  </si>
  <si>
    <t>INC056111: INC056111: OTH ELECTRIC REVENUES - SWAPC ECCR</t>
  </si>
  <si>
    <t>INC056100: INC056100: OTH ELECTRIC REVENUES - PRODUCTION PLANT RELATED</t>
  </si>
  <si>
    <t>454: RENT FROM ELECTRIC PROPERTY</t>
  </si>
  <si>
    <t>INC054400: INC054400: RENT FROM ELECTRIC PROPERTY - POLE ATTACHMENTS</t>
  </si>
  <si>
    <t>INC054100: INC054100: RENT FROM ELECTRIC PROPERTY - FUT USE &amp; PLT IN SERV &amp; STORAGE TANKS</t>
  </si>
  <si>
    <t>INC054000: INC054000: RENT FROM ELECTRIC PROPERTY - GENERAL</t>
  </si>
  <si>
    <t>451: MISCELLANEOUS SERVICE REVENUES</t>
  </si>
  <si>
    <t>INC051100: INC051100: MISC SERVICE REVENUES - REIMBURSEMENTS - OTHER</t>
  </si>
  <si>
    <t>INC051060: INC051060: MISC SERVICE REVENUES - OTHER BILLINGS</t>
  </si>
  <si>
    <t>INC051050: INC051050: MISC SERVICE REVENUES - CURRENT DIVERSION PENALTY</t>
  </si>
  <si>
    <t>INC051040: INC051040: MISC SERVICE REVENUES - RETURNED CUSTOMER CHECKS</t>
  </si>
  <si>
    <t>INC051030: INC051030: MISC SERVICE REVENUES - CONNECT / DISCONNECT</t>
  </si>
  <si>
    <t>INC051020: INC051020: MISC SERVICE REVENUES - RECONNECT AFTER NON PAYMENT</t>
  </si>
  <si>
    <t>INC051010: INC051010: MISC SERVICE REVENUES - INITIAL CONNECTION</t>
  </si>
  <si>
    <t>450: FORFEITED DISCOUNTS</t>
  </si>
  <si>
    <t>INC050400: INC050400: FIELD COLLECTION  LATE PAYMENT CHARGES</t>
  </si>
  <si>
    <t>INC050200: INC050200: FORFEITED DISCOUNTS - LATE PAYMENT INT ON OTHER ACCTS</t>
  </si>
  <si>
    <t>REVENUE FROM SALES</t>
  </si>
  <si>
    <t>INC056930: INC056930: OTH ELECTRIC REVENUES - UNBILLED REVENUES - FERC</t>
  </si>
  <si>
    <t>INC056921: INC056921: OTH ELECTRIC REVENUES - NET METERING</t>
  </si>
  <si>
    <t>INC056920: INC056920: OTH ELECTRIC REVENUES - UNBILLED REVENUES - FPSC</t>
  </si>
  <si>
    <t>INC056151: INC056151: OTH ELECTRIC REVENUES - DEF REV STORM SECURITIZATION</t>
  </si>
  <si>
    <t>449: PROVISION FOR REFUNDS</t>
  </si>
  <si>
    <t>INC049110: INC049110: PROVISION FOR RATE REFUNDS - FPSC</t>
  </si>
  <si>
    <t>447: SALES FOR RESALE</t>
  </si>
  <si>
    <t>INC047230: INC047230: CAP REV NOT CCR-FPSC 1990 RATE REDUCTION</t>
  </si>
  <si>
    <t>INC047215: INC047215: INTERCHANGE SALES NON RECOVERABLE</t>
  </si>
  <si>
    <t>INC047210: INC047210: 20% OF GAIN ON ECONOMY SALES FPSC</t>
  </si>
  <si>
    <t>INC047120: INC047120: CAPACITY SALES - INTERCHG -</t>
  </si>
  <si>
    <t>INC047115: INC047115: CAP REV CCR-FPSC 1990 RATE REDUCTION</t>
  </si>
  <si>
    <t>INC047110: INC047110: INTERCHANGE SALES RECOVERABLE</t>
  </si>
  <si>
    <t>INC047050: INC047050: SALES FOR RESALE - FUEL REVENUES</t>
  </si>
  <si>
    <t>INC047001: SALES FOR RESALE SECI</t>
  </si>
  <si>
    <t>INC047000: INC047000: SALES FOR RESALE - BASE REVENUES</t>
  </si>
  <si>
    <t>440: RESIDENTIAL SALES</t>
  </si>
  <si>
    <t>INC040420: INC040420: CILC INCENTIVES OFFSET</t>
  </si>
  <si>
    <t>INC040410: INC040410: NON RECOV CILC INCENTIVE</t>
  </si>
  <si>
    <t>INC040400: INC040400: RECOV CILC INCENTIVES &amp; PENALTY</t>
  </si>
  <si>
    <t>INC040350: INC040350: GROSS RECEIPTS TAX REVENUES</t>
  </si>
  <si>
    <t>INC040320: INC040320: RETAIL SALES - CAPACITY REVENUES</t>
  </si>
  <si>
    <t>INC040301: INC040301: RETAIL SALES - OIL BACKUP REVENUES</t>
  </si>
  <si>
    <t>INC040300: INC040300: RETAIL SALES - STORM RECOVERY REVENUES</t>
  </si>
  <si>
    <t>INC040250: INC040250: RETAIL SALES - ENVIRONMENTAL REVENUES</t>
  </si>
  <si>
    <t>INC040200: INC040200: RETAIL SALES - CONSERVATION REVENUES</t>
  </si>
  <si>
    <t>INC040110: INC040110: RETAIL SALES - FRANCHISE REVENUES</t>
  </si>
  <si>
    <t>INC040090: OPERATING REVENUES - GAS RESERVES</t>
  </si>
  <si>
    <t>INC040050: INC040050: RETAIL SALES - FUEL REVENUES</t>
  </si>
  <si>
    <t>INC040000: INC040000: RETAIL SALES - BASE REVENUES</t>
  </si>
  <si>
    <t>10: Juris Adj Utility</t>
  </si>
  <si>
    <t>9: Juris Company Adj</t>
  </si>
  <si>
    <t>8: Juris Commission Adj</t>
  </si>
  <si>
    <t>6: Adj Utility per Book</t>
  </si>
  <si>
    <t>5: Company Adj per Book</t>
  </si>
  <si>
    <t>4: Commission Adj per Book</t>
  </si>
  <si>
    <t>3: Utility per Book</t>
  </si>
  <si>
    <t>COS ID: RA - MFR Account</t>
  </si>
  <si>
    <t>RAF: Detailed Juris COS ID NOI</t>
  </si>
  <si>
    <t>INC157980: INC157980: OTHER POWER - OTHER EXPENSES - DEFERRED FUEL FERC</t>
  </si>
  <si>
    <t>Description</t>
  </si>
  <si>
    <t>Forecast Group 114FCST: EPU PTN2 A Nuclear - Mapped to 143: Turkey Point #3 s/b 142: Turkey Point #3 EPU.</t>
  </si>
  <si>
    <t>Test - 2017</t>
  </si>
  <si>
    <t>Test - 2018</t>
  </si>
  <si>
    <t>13 Mth Avg</t>
  </si>
  <si>
    <t xml:space="preserve">12 Mth </t>
  </si>
  <si>
    <t>Plant Site 142: Turkey Point #3 EPU</t>
  </si>
  <si>
    <r>
      <t xml:space="preserve">Ending Plant Balance understated   </t>
    </r>
    <r>
      <rPr>
        <sz val="9"/>
        <color indexed="8"/>
        <rFont val="Calibri"/>
        <family val="2"/>
        <scheme val="minor"/>
      </rPr>
      <t>(1)</t>
    </r>
  </si>
  <si>
    <r>
      <t xml:space="preserve">Reserve Balance understated   </t>
    </r>
    <r>
      <rPr>
        <sz val="9"/>
        <color indexed="8"/>
        <rFont val="Calibri"/>
        <family val="2"/>
        <scheme val="minor"/>
      </rPr>
      <t>(2)</t>
    </r>
  </si>
  <si>
    <r>
      <t xml:space="preserve">Depreciation Expense understated   </t>
    </r>
    <r>
      <rPr>
        <sz val="9"/>
        <color indexed="8"/>
        <rFont val="Calibri"/>
        <family val="2"/>
        <scheme val="minor"/>
      </rPr>
      <t>(2)</t>
    </r>
  </si>
  <si>
    <t>(1) - Understatement of the plant balance for Plant Site 142, represents the thirteen month average of the ending plant balances</t>
  </si>
  <si>
    <t xml:space="preserve">         for Forecast Group 114FCST. Forecast Group 114FCST was incorrectly mapped to Plant Site 143.</t>
  </si>
  <si>
    <r>
      <t xml:space="preserve">(2) - The depreciation rate for Plant Site 142 is </t>
    </r>
    <r>
      <rPr>
        <b/>
        <sz val="11"/>
        <color indexed="8"/>
        <rFont val="Calibri"/>
        <family val="2"/>
        <scheme val="minor"/>
      </rPr>
      <t>2.2%</t>
    </r>
    <r>
      <rPr>
        <sz val="8"/>
        <rFont val="Arial"/>
        <family val="2"/>
      </rPr>
      <t xml:space="preserve"> compared to </t>
    </r>
    <r>
      <rPr>
        <b/>
        <sz val="11"/>
        <color indexed="8"/>
        <rFont val="Calibri"/>
        <family val="2"/>
        <scheme val="minor"/>
      </rPr>
      <t>2.0%</t>
    </r>
    <r>
      <rPr>
        <sz val="8"/>
        <rFont val="Arial"/>
        <family val="2"/>
      </rPr>
      <t xml:space="preserve"> for Plant Site 143. The amounts shown represent the</t>
    </r>
  </si>
  <si>
    <t xml:space="preserve">         understatement of depreciation expense and reserve by using the lower depreciation rate for Plant Site 143.</t>
  </si>
  <si>
    <t>Depreciation Rate for 143: Turkey Point #3 is 2.0%</t>
  </si>
  <si>
    <t>Depreciation Rate for 142: Turkey Point #3 EPU is 2.2%</t>
  </si>
  <si>
    <t>Understated Reserve Balance DR/(CR) - Cumulative</t>
  </si>
  <si>
    <t>Understated Reserve Balance DR/(CR) - Monthly</t>
  </si>
  <si>
    <t>Understated Depreciation Expense</t>
  </si>
  <si>
    <r>
      <t xml:space="preserve">Depreciation Expense - </t>
    </r>
    <r>
      <rPr>
        <b/>
        <sz val="10"/>
        <rFont val="Arial"/>
        <family val="2"/>
      </rPr>
      <t>2.2% (Plant Site 142)</t>
    </r>
  </si>
  <si>
    <r>
      <t xml:space="preserve">Depreciation Expense - </t>
    </r>
    <r>
      <rPr>
        <b/>
        <sz val="10"/>
        <rFont val="Arial"/>
        <family val="2"/>
      </rPr>
      <t>2% (Plant Site 143)</t>
    </r>
  </si>
  <si>
    <t>Depreciation Expense</t>
  </si>
  <si>
    <t>143: TURKEY POINT UNIT #3</t>
  </si>
  <si>
    <t>Ending Plant Balance</t>
  </si>
  <si>
    <t>Depreciable</t>
  </si>
  <si>
    <t>12 Month Total</t>
  </si>
  <si>
    <t>Nov - 2018</t>
  </si>
  <si>
    <t>Oct - 2018</t>
  </si>
  <si>
    <t>Sep - 2018</t>
  </si>
  <si>
    <t>Aug - 2018</t>
  </si>
  <si>
    <t>Jul - 2018</t>
  </si>
  <si>
    <t>Jun - 2018</t>
  </si>
  <si>
    <t>May - 2018</t>
  </si>
  <si>
    <t>Apr - 2018</t>
  </si>
  <si>
    <t>Mar - 2018</t>
  </si>
  <si>
    <t>Feb - 2018</t>
  </si>
  <si>
    <t>Jan - 2018</t>
  </si>
  <si>
    <t>Nov - 2017</t>
  </si>
  <si>
    <t>Oct - 2017</t>
  </si>
  <si>
    <t>Sep - 2017</t>
  </si>
  <si>
    <t>Aug - 2017</t>
  </si>
  <si>
    <t>Jul - 2017</t>
  </si>
  <si>
    <t>Jun - 2017</t>
  </si>
  <si>
    <t>May - 2017</t>
  </si>
  <si>
    <t>Apr - 2017</t>
  </si>
  <si>
    <t>Mar - 2017</t>
  </si>
  <si>
    <t>Feb - 2017</t>
  </si>
  <si>
    <t>Jan - 2017</t>
  </si>
  <si>
    <t>Dec - 2016</t>
  </si>
  <si>
    <t>Nov - 2016</t>
  </si>
  <si>
    <t>Oct - 2016</t>
  </si>
  <si>
    <t>Sep - 2016</t>
  </si>
  <si>
    <t>Aug - 2016</t>
  </si>
  <si>
    <t>Jul - 2016</t>
  </si>
  <si>
    <t>Jun - 2016</t>
  </si>
  <si>
    <t>May - 2016</t>
  </si>
  <si>
    <t>Apr - 2016</t>
  </si>
  <si>
    <t>Mar - 2016</t>
  </si>
  <si>
    <t>Feb - 2016</t>
  </si>
  <si>
    <t>Jan - 2016</t>
  </si>
  <si>
    <t>Dec - 2015</t>
  </si>
  <si>
    <t>Nov - 2015</t>
  </si>
  <si>
    <t>Oct - 2015</t>
  </si>
  <si>
    <t>a-Sep - 2015</t>
  </si>
  <si>
    <t>CAP: Plant Detail by Component</t>
  </si>
  <si>
    <t>Forecast Depr Group 114FCST: EPU PTN2 A Nuclear</t>
  </si>
  <si>
    <t>Understated</t>
  </si>
  <si>
    <t>Plant Site 142</t>
  </si>
  <si>
    <t>Plant Site 143</t>
  </si>
  <si>
    <t>Depre. Exp</t>
  </si>
  <si>
    <t>CDR: 2016 Rate Case v3</t>
  </si>
  <si>
    <t>s/b 142: TURKEY POINT #3 EPU</t>
  </si>
  <si>
    <t>Ending Net Plant</t>
  </si>
  <si>
    <t>Ending Reserve Balance</t>
  </si>
  <si>
    <t>2015</t>
  </si>
  <si>
    <t>Sub-Total Ending Net Plant</t>
  </si>
  <si>
    <t>Sub-Total Beginning Plant Balance</t>
  </si>
  <si>
    <t>Beginning Plant Balance</t>
  </si>
  <si>
    <t>Sub-Total Ending Reserve Balance</t>
  </si>
  <si>
    <t>Sub-Total Beginning Reserve Balance</t>
  </si>
  <si>
    <t>Beginning Reserve Balance</t>
  </si>
  <si>
    <t>Sub-Total Ending Plant Balance</t>
  </si>
  <si>
    <t>Sub-Total Closings - Total</t>
  </si>
  <si>
    <t>Closings - Total</t>
  </si>
  <si>
    <t>2016</t>
  </si>
  <si>
    <t>FPL FERC 186 Deferred Pension Debit</t>
  </si>
  <si>
    <t>Monthly Revised Balances</t>
  </si>
  <si>
    <t>Monthly Activity</t>
  </si>
  <si>
    <t>Balance</t>
  </si>
  <si>
    <t>Balance per C17 or B19, check</t>
  </si>
  <si>
    <t>Variance</t>
  </si>
  <si>
    <t xml:space="preserve">matches to rounded number as well on B-19 </t>
  </si>
  <si>
    <t>matches to rounded number as well on B-19 revised footnote</t>
  </si>
  <si>
    <t>matches to rounded number on B-19 revised footnote</t>
  </si>
  <si>
    <t>Nextera Energy, Inc.</t>
  </si>
  <si>
    <t>ASC 715 - PENSION EXPENSE ALLOCATION</t>
  </si>
  <si>
    <t xml:space="preserve">PRELIMINARY </t>
  </si>
  <si>
    <t>PRELIMINARY</t>
  </si>
  <si>
    <t>Entity</t>
  </si>
  <si>
    <t>Co. Recording</t>
  </si>
  <si>
    <t>2014 Valuation</t>
  </si>
  <si>
    <t>PENSION EXP</t>
  </si>
  <si>
    <t>JAN</t>
  </si>
  <si>
    <t>FEB - DEC</t>
  </si>
  <si>
    <t>Entry</t>
  </si>
  <si>
    <t>Earnings</t>
  </si>
  <si>
    <t>%</t>
  </si>
  <si>
    <t>ALLOCATION</t>
  </si>
  <si>
    <t>ENTRY</t>
  </si>
  <si>
    <t>Total Payroll &amp; Pension Expense</t>
  </si>
  <si>
    <t>[a]</t>
  </si>
  <si>
    <t>[b]</t>
  </si>
  <si>
    <t>See Pension Allocation Support tab for actuarial support of pensionable earnings</t>
  </si>
  <si>
    <t>See Actuarial Expense Letter tab for support of pension income</t>
  </si>
  <si>
    <t>Utility</t>
  </si>
  <si>
    <t>Co 1500</t>
  </si>
  <si>
    <t>[c]</t>
  </si>
  <si>
    <t>See Pension Allocation Support tab for actuarial support of allocation percentage</t>
  </si>
  <si>
    <t>NEE</t>
  </si>
  <si>
    <t>Co 1100</t>
  </si>
  <si>
    <t>[d]</t>
  </si>
  <si>
    <t>See Actuarial Pension Cost Proj tab for support of pension income</t>
  </si>
  <si>
    <t>Aviation</t>
  </si>
  <si>
    <t>Capital &amp; Subsidiaries:</t>
  </si>
  <si>
    <t xml:space="preserve">   NEECH</t>
  </si>
  <si>
    <t>Co 1200</t>
  </si>
  <si>
    <t xml:space="preserve">   NextEra Fibernet</t>
  </si>
  <si>
    <t>Co 1242</t>
  </si>
  <si>
    <t xml:space="preserve">   NEET (Infrastructure)</t>
  </si>
  <si>
    <t>Co 1252</t>
  </si>
  <si>
    <t xml:space="preserve">   NEER and Subs</t>
  </si>
  <si>
    <t>Co 2000</t>
  </si>
  <si>
    <t xml:space="preserve">   LST</t>
  </si>
  <si>
    <t>Co 1253</t>
  </si>
  <si>
    <t xml:space="preserve">   Fibernet </t>
  </si>
  <si>
    <t>Co 1241</t>
  </si>
  <si>
    <t xml:space="preserve">   Energy Services</t>
  </si>
  <si>
    <t>Co 1208</t>
  </si>
  <si>
    <t xml:space="preserve">   Subtotal Cap and Subs </t>
  </si>
  <si>
    <t>Sum</t>
  </si>
  <si>
    <t>NEE + Utility Income (Excluding Aviation)</t>
  </si>
  <si>
    <t>2015 Prelim Valuation</t>
  </si>
  <si>
    <t>Schedule C-17</t>
  </si>
  <si>
    <t>PENSION COST</t>
  </si>
  <si>
    <t xml:space="preserve">        Page 1 of 1</t>
  </si>
  <si>
    <t>2018 SUBSEQUENT YEAR ADJUSTMENT</t>
  </si>
  <si>
    <t>FLORIDA PUBLIC SERVICE COMMISSION</t>
  </si>
  <si>
    <t xml:space="preserve">        EXPLANATION: </t>
  </si>
  <si>
    <t>Provide the following information concerning pension cost</t>
  </si>
  <si>
    <t>Type of Data Shown:</t>
  </si>
  <si>
    <t>for the test year, and the most recent historical year if the</t>
  </si>
  <si>
    <r>
      <rPr>
        <u/>
        <sz val="11"/>
        <rFont val="Arial"/>
        <family val="2"/>
      </rPr>
      <t>____</t>
    </r>
    <r>
      <rPr>
        <sz val="11"/>
        <rFont val="Arial"/>
        <family val="2"/>
      </rPr>
      <t xml:space="preserve"> Projected Test Year Ended   </t>
    </r>
    <r>
      <rPr>
        <u/>
        <sz val="11"/>
        <rFont val="Arial"/>
        <family val="2"/>
      </rPr>
      <t xml:space="preserve">   /   /    </t>
    </r>
  </si>
  <si>
    <t>COMPANY:</t>
  </si>
  <si>
    <t>FLORIDA POWER AND LIGHT COMPANY</t>
  </si>
  <si>
    <t>test year is projected.</t>
  </si>
  <si>
    <r>
      <rPr>
        <u/>
        <sz val="11"/>
        <rFont val="Arial"/>
        <family val="2"/>
      </rPr>
      <t>____</t>
    </r>
    <r>
      <rPr>
        <sz val="11"/>
        <rFont val="Arial"/>
        <family val="2"/>
      </rPr>
      <t xml:space="preserve"> Prior Year Ended </t>
    </r>
    <r>
      <rPr>
        <u/>
        <sz val="11"/>
        <rFont val="Arial"/>
        <family val="2"/>
      </rPr>
      <t xml:space="preserve">    /    /    </t>
    </r>
  </si>
  <si>
    <t>AND SUBSIDIARIES</t>
  </si>
  <si>
    <r>
      <rPr>
        <u/>
        <sz val="11"/>
        <rFont val="Arial"/>
        <family val="2"/>
      </rPr>
      <t>____</t>
    </r>
    <r>
      <rPr>
        <sz val="11"/>
        <rFont val="Arial"/>
        <family val="2"/>
      </rPr>
      <t xml:space="preserve"> Historical Test Year Ended</t>
    </r>
    <r>
      <rPr>
        <u/>
        <sz val="11"/>
        <rFont val="Arial"/>
        <family val="2"/>
      </rPr>
      <t xml:space="preserve">     /    /   </t>
    </r>
  </si>
  <si>
    <t>DOCKET NO.:</t>
  </si>
  <si>
    <t>160021-EI</t>
  </si>
  <si>
    <r>
      <rPr>
        <u/>
        <sz val="11"/>
        <rFont val="Arial"/>
        <family val="2"/>
      </rPr>
      <t>__X_</t>
    </r>
    <r>
      <rPr>
        <sz val="11"/>
        <rFont val="Arial"/>
        <family val="2"/>
      </rPr>
      <t xml:space="preserve"> Proj. Subsequent Yr Ended  </t>
    </r>
    <r>
      <rPr>
        <u/>
        <sz val="11"/>
        <rFont val="Arial"/>
        <family val="2"/>
      </rPr>
      <t>12/31/18</t>
    </r>
  </si>
  <si>
    <t>Witness: Kim Ousdahl</t>
  </si>
  <si>
    <t>Line</t>
  </si>
  <si>
    <t>Amount</t>
  </si>
  <si>
    <t>No.</t>
  </si>
  <si>
    <t>Subsequent</t>
  </si>
  <si>
    <t>Test Year</t>
  </si>
  <si>
    <t>Prior Year</t>
  </si>
  <si>
    <t>Historical Year</t>
  </si>
  <si>
    <t>1</t>
  </si>
  <si>
    <t>Service Cost</t>
  </si>
  <si>
    <t>(1)(6)</t>
  </si>
  <si>
    <t>2</t>
  </si>
  <si>
    <t>Interest Cost</t>
  </si>
  <si>
    <t>3</t>
  </si>
  <si>
    <t xml:space="preserve">Expected Return on Assets </t>
  </si>
  <si>
    <t>4</t>
  </si>
  <si>
    <t>Amortization of Net (Gain) Loss</t>
  </si>
  <si>
    <t>5</t>
  </si>
  <si>
    <t>Amortization of Prior Service Cost</t>
  </si>
  <si>
    <t>6</t>
  </si>
  <si>
    <t>Total Net Periodic Pension (Credit) Cost - NextEra Energy, Inc.</t>
  </si>
  <si>
    <t>Total Net Periodic Pension (Credit) Cost - Allocated to FPL</t>
  </si>
  <si>
    <t>For the Year:</t>
  </si>
  <si>
    <t>Assumed Rate of Return on Plan Assets</t>
  </si>
  <si>
    <t>(1)(6)(7)</t>
  </si>
  <si>
    <t>Amortization of Transition Asset or Obligation</t>
  </si>
  <si>
    <t>Percent of Pension (Credit) Cost Capitalized</t>
  </si>
  <si>
    <t>Pension (Credit) Cost Recorded in Account 926</t>
  </si>
  <si>
    <t>Minimum Required Contribution Per IRS</t>
  </si>
  <si>
    <t>Maximum Allowable Contribution Per IRS</t>
  </si>
  <si>
    <t>Actual Contribution Made to the Trust Fund</t>
  </si>
  <si>
    <t xml:space="preserve">Actuarial Attribution Approach Used for Funding </t>
  </si>
  <si>
    <t>IRC § 430</t>
  </si>
  <si>
    <t>Assumed Discount Rate for Computing Funding</t>
  </si>
  <si>
    <t>IRS Prescribed</t>
  </si>
  <si>
    <t>Allocation Method Used to Assign Costs if the Utility Is Not the</t>
  </si>
  <si>
    <t xml:space="preserve">   Sole Participant in the Plan. Attach the Relevant Procedures.</t>
  </si>
  <si>
    <t>Pensionable Earnings</t>
  </si>
  <si>
    <t>At Year End:</t>
  </si>
  <si>
    <t>Accumulated Benefit Obligation</t>
  </si>
  <si>
    <t>(5)(6)</t>
  </si>
  <si>
    <t>Projected Benefit Obligation</t>
  </si>
  <si>
    <t>Vested Benefit Obligation</t>
  </si>
  <si>
    <t>Assumed Discount Rate Projected Benefit Obligation (Settlement Rate)</t>
  </si>
  <si>
    <t xml:space="preserve">Assumed Discount Rate Service Cost </t>
  </si>
  <si>
    <t>(1)(6)(8)</t>
  </si>
  <si>
    <t>Assumed Rate for Salary Increases</t>
  </si>
  <si>
    <t>Fair Value of Plan Assets</t>
  </si>
  <si>
    <t>Market Related Value of Assets</t>
  </si>
  <si>
    <r>
      <t xml:space="preserve">Balance in Working Capital (Account No. 186.190) at 12/31 for FPL </t>
    </r>
    <r>
      <rPr>
        <vertAlign val="superscript"/>
        <sz val="11"/>
        <rFont val="Arial"/>
        <family val="2"/>
      </rPr>
      <t>(5)</t>
    </r>
  </si>
  <si>
    <t>Note:</t>
  </si>
  <si>
    <t xml:space="preserve">(1)  Florida Power &amp; Light Company (FPL) participates in the NextEra Energy, Inc. Employee Pension Plan (Plan) sponsored by NextEra Energy, Inc.  All assumptions for (credit) cost and funding valuations are Plan assumptions.  </t>
  </si>
  <si>
    <t xml:space="preserve">  NEE allocates the Net Periodic Pension (Credit) Cost to FPL based on the pensionable earnings of FPL as a percent of total pensionable earnings in the Plan.  Pensionable earnings estimates are provided by the actuaries.</t>
  </si>
  <si>
    <t>(2)  The Maximum Deductible Contribution is anticipated to remain zero through the projection period.</t>
  </si>
  <si>
    <t>(3)  The Pension Protection Act dictates the actuarial cost method used by the Plan after 2007.</t>
  </si>
  <si>
    <t xml:space="preserve">(4)  NextEra Energy, Inc. currently reflects an IRS promulgated 3-tiered yield curve based on the averaging of yield curves for 24 months prior to the date of valuation, each adjusted  to fall within a prescribed corridor based on current regulations.   </t>
  </si>
  <si>
    <t xml:space="preserve">(5)  NextEra Energy, Inc. does not allocate assets and liabilities of the Plan to individual participating subsidiaries.  As such, the amount of the pension asset or liability recorded by FPL in Working Capital as of each date represents the cumulative  </t>
  </si>
  <si>
    <t xml:space="preserve">cost (credit) allocated to FPL based on each year's pensionable earnings and reflected in its cost of service.  </t>
  </si>
  <si>
    <t>(6) Amounts and assumptions for the 12/31/2017, 12/31/2016 and 12/31/2015 measurement dates are based upon actuarial projections.</t>
  </si>
  <si>
    <t>(7) Beginning in 2015, the expected long term rate of return is net of investment management fees.</t>
  </si>
  <si>
    <t>(8) Beginning in 2016, separate discount rates will be used for calculation of service cost and the projected benefit obligation to more accurately reflect the timing of benefit payments.</t>
  </si>
  <si>
    <t>Supporting Schedules:</t>
  </si>
  <si>
    <t>Recap Schedules:</t>
  </si>
  <si>
    <t>FLORIDA PUBLIC SERVICE COMMISSION</t>
  </si>
  <si>
    <t>EXPLANATION:     Provide a schedule showing the following information</t>
  </si>
  <si>
    <t>                    Type of Data Shown:</t>
  </si>
  <si>
    <t>       for miscellaneous deferred debits for the test year.</t>
  </si>
  <si>
    <r>
      <t>                   </t>
    </r>
    <r>
      <rPr>
        <u/>
        <sz val="10"/>
        <rFont val="Arial"/>
        <family val="2"/>
      </rPr>
      <t> _X_</t>
    </r>
    <r>
      <rPr>
        <sz val="10"/>
        <rFont val="Arial"/>
        <family val="2"/>
      </rPr>
      <t> Projected Test Year Ended: </t>
    </r>
    <r>
      <rPr>
        <u/>
        <sz val="10"/>
        <rFont val="Arial"/>
        <family val="2"/>
      </rPr>
      <t>12/31/17</t>
    </r>
  </si>
  <si>
    <t>COMPANY: FLORIDA POWER &amp; LIGHT COMPANY</t>
  </si>
  <si>
    <t>       Minor items less than 5% of the account total, or</t>
  </si>
  <si>
    <t>                    ___ Prior Year Ended:__/__/__</t>
  </si>
  <si>
    <t>         AND SUBSIDIARIES</t>
  </si>
  <si>
    <t>       amounts less than $10,000, whichever is greater,</t>
  </si>
  <si>
    <t>                    ___ Historical Test Year Ended:__/__/__</t>
  </si>
  <si>
    <t>       may be grouped by classes.</t>
  </si>
  <si>
    <t>                    ___ Projected Subsequent Year Ended:__/__/__</t>
  </si>
  <si>
    <t>DOCKET NO.: 160021-EI</t>
  </si>
  <si>
    <t>                    Witness: Kim Ousdahl</t>
  </si>
  <si>
    <t>($000)</t>
  </si>
  <si>
    <t>Credit Account</t>
  </si>
  <si>
    <t>Balance at Beginning of Year</t>
  </si>
  <si>
    <t>Debits</t>
  </si>
  <si>
    <t>Credits</t>
  </si>
  <si>
    <t>Balance at End of Year</t>
  </si>
  <si>
    <r>
      <t xml:space="preserve">Deferred Debit - Pension </t>
    </r>
    <r>
      <rPr>
        <vertAlign val="superscript"/>
        <sz val="10"/>
        <rFont val="Arial"/>
        <family val="2"/>
      </rPr>
      <t>(1)</t>
    </r>
  </si>
  <si>
    <t>Deferred Debit - Interest Receivable</t>
  </si>
  <si>
    <t>Deferred Debit - SJRPP R&amp;R Fund</t>
  </si>
  <si>
    <t>Deferred Debit - Rate Case Expense</t>
  </si>
  <si>
    <t>Deferred Debit - Gen Perform Incentive Factor</t>
  </si>
  <si>
    <t>Deferred Debit - Other</t>
  </si>
  <si>
    <t>Various</t>
  </si>
  <si>
    <t>7</t>
  </si>
  <si>
    <t>8</t>
  </si>
  <si>
    <t>9</t>
  </si>
  <si>
    <t>10</t>
  </si>
  <si>
    <t>11</t>
  </si>
  <si>
    <t>(1) The balances for FPL’s deferred pension debit are immaterially different from the balances on MFR C-17.  The correct beginning balance is $1,300,042 and the correct ending balance is $1,359,912.</t>
  </si>
  <si>
    <t>12</t>
  </si>
  <si>
    <t>13</t>
  </si>
  <si>
    <t>14</t>
  </si>
  <si>
    <t>Note: Totals may not add due to rounding.</t>
  </si>
  <si>
    <t>15</t>
  </si>
  <si>
    <t>16</t>
  </si>
  <si>
    <t>17</t>
  </si>
  <si>
    <t>18</t>
  </si>
  <si>
    <t>19</t>
  </si>
  <si>
    <t>20</t>
  </si>
  <si>
    <t>21</t>
  </si>
  <si>
    <t>22</t>
  </si>
  <si>
    <t>23</t>
  </si>
  <si>
    <t>24</t>
  </si>
  <si>
    <t>25</t>
  </si>
  <si>
    <t>26</t>
  </si>
  <si>
    <t>27</t>
  </si>
  <si>
    <t>28</t>
  </si>
  <si>
    <t>29</t>
  </si>
  <si>
    <t>30</t>
  </si>
  <si>
    <t>31</t>
  </si>
  <si>
    <t>32</t>
  </si>
  <si>
    <t>                Type of Data Shown:</t>
  </si>
  <si>
    <t>                _ Projected Test Year Ended:__/__/__</t>
  </si>
  <si>
    <t>                _ Prior Year Ended:__/__/__</t>
  </si>
  <si>
    <t>                _ Historical Test Year Ended:__/__/__</t>
  </si>
  <si>
    <r>
      <t>               </t>
    </r>
    <r>
      <rPr>
        <u/>
        <sz val="10"/>
        <rFont val="Arial"/>
        <family val="2"/>
      </rPr>
      <t> X</t>
    </r>
    <r>
      <rPr>
        <sz val="10"/>
        <rFont val="Arial"/>
        <family val="2"/>
      </rPr>
      <t> Proj. Subsequent Yr Ended: </t>
    </r>
    <r>
      <rPr>
        <u/>
        <sz val="10"/>
        <rFont val="Arial"/>
        <family val="2"/>
      </rPr>
      <t>12/31/18</t>
    </r>
  </si>
  <si>
    <t>                Witness: Kim Ousdahl</t>
  </si>
  <si>
    <t>(1) The balances for FPL’s deferred pension debit are immaterially different from the balances on MFR C-17.  The correct beginning balance is $1,359,912 and the correct ending balance is $1,421,786.</t>
  </si>
  <si>
    <t>Totals may not add due to rounding.</t>
  </si>
  <si>
    <t>Revised
13-mo Avg</t>
  </si>
  <si>
    <t xml:space="preserve"> = E8</t>
  </si>
  <si>
    <t>Pre Tax Cost of Capital</t>
  </si>
  <si>
    <t>=D14 * (.38575 / (1-.38575))</t>
  </si>
  <si>
    <t>Less Interest Sync Income Tax</t>
  </si>
  <si>
    <t>Pre Tax NOI Multiplier</t>
  </si>
  <si>
    <t>=tax grossup= 1/ (1-.38575)</t>
  </si>
  <si>
    <t>Income Tax Multiplier</t>
  </si>
  <si>
    <t xml:space="preserve"> = D8</t>
  </si>
  <si>
    <t>Weighted Cost Of Capital</t>
  </si>
  <si>
    <t>After</t>
  </si>
  <si>
    <t>Before</t>
  </si>
  <si>
    <t>TAX INTEREST SYNC REV REQUIREMENT CHANGE</t>
  </si>
  <si>
    <t xml:space="preserve">REVENUE REQUIREMENTS CHANGE </t>
  </si>
  <si>
    <t>Equity Ratio - Investor Capital</t>
  </si>
  <si>
    <t xml:space="preserve">     TOTAL</t>
  </si>
  <si>
    <t>WTD COC</t>
  </si>
  <si>
    <t>COST RATE</t>
  </si>
  <si>
    <t>RATIO</t>
  </si>
  <si>
    <t>AMOUNT</t>
  </si>
  <si>
    <t>ITC WEIGHTED COC</t>
  </si>
  <si>
    <t>WEIGHTED COST OF CAPITAL</t>
  </si>
  <si>
    <t>CAPITAL COSTS</t>
  </si>
  <si>
    <t>PRE TAX COC</t>
  </si>
  <si>
    <t>ADJUSTED CAPITAL STRUCTURE</t>
  </si>
  <si>
    <t>JURIS CHANGE DUE TO REVISED PRORATION ADJ</t>
  </si>
  <si>
    <t>AS FILED CAPITAL STRUCTURE</t>
  </si>
  <si>
    <t>JURIS ADJ UTILITY</t>
  </si>
  <si>
    <t>(I)</t>
  </si>
  <si>
    <t>(H)</t>
  </si>
  <si>
    <t>(G)</t>
  </si>
  <si>
    <t>(F)</t>
  </si>
  <si>
    <t>(E)</t>
  </si>
  <si>
    <t>(D)</t>
  </si>
  <si>
    <t>(C)</t>
  </si>
  <si>
    <t>(B)</t>
  </si>
  <si>
    <t>(A)</t>
  </si>
  <si>
    <t>REVISED SUBSEQUENT YEAR 2018 COST OF CAPITAL</t>
  </si>
  <si>
    <t>AS FILED SUBSEQUENT YEAR 2018 COST OF CAPITAL</t>
  </si>
  <si>
    <t>ITC WTD COC</t>
  </si>
  <si>
    <t>ITC Weighted Cost Rate Calculation:</t>
  </si>
  <si>
    <t>ITC WTD PRETAX COC</t>
  </si>
  <si>
    <t>(2) * (3) = (4)</t>
  </si>
  <si>
    <t>SHORT_TERM_DEBT</t>
  </si>
  <si>
    <t>PREFERRED_STOCK</t>
  </si>
  <si>
    <t>LONG_TERM_DEBT</t>
  </si>
  <si>
    <t>INVESTMENT_TAX_CREDITS</t>
  </si>
  <si>
    <t>DEFERRED_INCOME_TAX</t>
  </si>
  <si>
    <t>CUSTOMER_DEPOSITS</t>
  </si>
  <si>
    <t>COMMON_EQUITY</t>
  </si>
  <si>
    <t xml:space="preserve">Total </t>
  </si>
  <si>
    <t>Less: Customer Deposits (100% Retail)</t>
  </si>
  <si>
    <t>Adjusted Rate Base</t>
  </si>
  <si>
    <t>Factor</t>
  </si>
  <si>
    <t xml:space="preserve">Juris Adj Retail </t>
  </si>
  <si>
    <t>Per Book Adj</t>
  </si>
  <si>
    <t>(2) / (1) = (3)</t>
  </si>
  <si>
    <r>
      <rPr>
        <b/>
        <u/>
        <sz val="14"/>
        <rFont val="Arial"/>
        <family val="2"/>
      </rPr>
      <t>³</t>
    </r>
    <r>
      <rPr>
        <b/>
        <u/>
        <sz val="8"/>
        <rFont val="Arial"/>
        <family val="2"/>
      </rPr>
      <t xml:space="preserve">  Calc for Cap Struct Jurisdictional Factor (col 6):</t>
    </r>
  </si>
  <si>
    <t>Pro Rata Adjustments</t>
  </si>
  <si>
    <t>Total Pro Rata Adj (from above)</t>
  </si>
  <si>
    <t>Col (3) Pro Rata Percentages</t>
  </si>
  <si>
    <t>Adjusted Utility Cap Structure After Specific Adjustments</t>
  </si>
  <si>
    <t>Specific Capital Structure Adjustments</t>
  </si>
  <si>
    <t>Company Per Books</t>
  </si>
  <si>
    <t>(4) * (5) = (6)</t>
  </si>
  <si>
    <t>(1) + (2) = (3)</t>
  </si>
  <si>
    <t xml:space="preserve"> Pro Rata Adjustment Over All Sources of Capital</t>
  </si>
  <si>
    <r>
      <rPr>
        <b/>
        <u/>
        <sz val="14"/>
        <rFont val="Arial"/>
        <family val="2"/>
      </rPr>
      <t>²</t>
    </r>
    <r>
      <rPr>
        <b/>
        <u/>
        <sz val="8"/>
        <rFont val="Arial"/>
        <family val="2"/>
      </rPr>
      <t xml:space="preserve"> Pro Rata Capital Structure Adjustments:</t>
    </r>
  </si>
  <si>
    <t>Prorata Adjustments Needed</t>
  </si>
  <si>
    <t>Less:  (B)  Total Specific Adjustments (from page 1)</t>
  </si>
  <si>
    <t>(A)  Total Capital Structure Adjustments (from page 1)</t>
  </si>
  <si>
    <t xml:space="preserve">(B)  Total Specific Adjustments </t>
  </si>
  <si>
    <t>ITC</t>
  </si>
  <si>
    <t>Deferred Tax Normalization Adjustment***</t>
  </si>
  <si>
    <t>Common</t>
  </si>
  <si>
    <t>Cust. Deposits</t>
  </si>
  <si>
    <t>STD</t>
  </si>
  <si>
    <t>LTD</t>
  </si>
  <si>
    <t>Def Tax</t>
  </si>
  <si>
    <t>Prop. Under Capital Leases</t>
  </si>
  <si>
    <t>Solar Investment Tax Credits</t>
  </si>
  <si>
    <t>Non Utility Property/Investments in Associated Companies</t>
  </si>
  <si>
    <t>Prepayments Interest  Std &amp; CP</t>
  </si>
  <si>
    <t>Cedar Bay PPA Deferred Tax</t>
  </si>
  <si>
    <t>Storm Reserve Deferred Tax</t>
  </si>
  <si>
    <t>Storm Securitization Deferred Tax</t>
  </si>
  <si>
    <t>Storm Securitization Bonds</t>
  </si>
  <si>
    <t>Capital  Type</t>
  </si>
  <si>
    <r>
      <rPr>
        <b/>
        <u/>
        <sz val="14"/>
        <rFont val="Arial"/>
        <family val="2"/>
      </rPr>
      <t>¹</t>
    </r>
    <r>
      <rPr>
        <b/>
        <u/>
        <sz val="8"/>
        <rFont val="Arial"/>
        <family val="2"/>
      </rPr>
      <t xml:space="preserve"> Specific Capital Structure Adjustments:</t>
    </r>
  </si>
  <si>
    <t xml:space="preserve">(A)  Total Capital Structure Adjustments </t>
  </si>
  <si>
    <t>Total Non Utility &amp; Other Invest Adjustments</t>
  </si>
  <si>
    <t xml:space="preserve">Total Rate Base Adjustments </t>
  </si>
  <si>
    <t>Total Capital Structure Adjustments:</t>
  </si>
  <si>
    <t>Per A-1</t>
  </si>
  <si>
    <t>TAX CREDITS WTD COST</t>
  </si>
  <si>
    <t>DEFERRED INCOME TAXES</t>
  </si>
  <si>
    <t>COST</t>
  </si>
  <si>
    <t>COSTS</t>
  </si>
  <si>
    <t>RETAIL</t>
  </si>
  <si>
    <r>
      <t xml:space="preserve">FACTOR </t>
    </r>
    <r>
      <rPr>
        <b/>
        <sz val="14"/>
        <rFont val="Arial"/>
        <family val="2"/>
      </rPr>
      <t>³</t>
    </r>
  </si>
  <si>
    <t>PER BOOKS</t>
  </si>
  <si>
    <r>
      <t xml:space="preserve">PRORATA </t>
    </r>
    <r>
      <rPr>
        <b/>
        <sz val="14"/>
        <rFont val="Arial"/>
        <family val="2"/>
      </rPr>
      <t>²</t>
    </r>
  </si>
  <si>
    <r>
      <t xml:space="preserve">SPECIFIC </t>
    </r>
    <r>
      <rPr>
        <b/>
        <sz val="14"/>
        <rFont val="Arial"/>
        <family val="2"/>
      </rPr>
      <t>¹</t>
    </r>
  </si>
  <si>
    <t>BOOKS</t>
  </si>
  <si>
    <t>AVERAGE</t>
  </si>
  <si>
    <t>PRE TAX</t>
  </si>
  <si>
    <t>CAPITAL</t>
  </si>
  <si>
    <t>WEIGHTED</t>
  </si>
  <si>
    <t>ADJUSTED</t>
  </si>
  <si>
    <t>JURIS</t>
  </si>
  <si>
    <t>ADJUSTMENTS</t>
  </si>
  <si>
    <t>COMPANY PER</t>
  </si>
  <si>
    <t>Company: Florida Power &amp; Light Company</t>
  </si>
  <si>
    <t>33</t>
  </si>
  <si>
    <t>NOTE: Totals may not add due to rounding.</t>
  </si>
  <si>
    <t>NET OPERATING INCOME MULTIPLIER (100% / LINE 19)</t>
  </si>
  <si>
    <t>Impact (000)</t>
  </si>
  <si>
    <t>As filed NOI Deficiency</t>
  </si>
  <si>
    <t>REVENUE EXPANSION FACTOR (13) - (17)</t>
  </si>
  <si>
    <t>FEDERAL INCOME TAX (13) X (15)</t>
  </si>
  <si>
    <t>FEDERAL INCOME TAX RATE</t>
  </si>
  <si>
    <t>NET BEFORE FEDERAL INCOME TAX</t>
  </si>
  <si>
    <t>STATE INCOME TAX (7) X (9)</t>
  </si>
  <si>
    <t>STATE INCOME TAX RATE</t>
  </si>
  <si>
    <t>NET BEFORE INCOME TAXES (1) - (3) - (5)</t>
  </si>
  <si>
    <t>BAD DEBT RATE</t>
  </si>
  <si>
    <t>REGULATORY ASSESSMENT RATE</t>
  </si>
  <si>
    <t>REVENUE REQUIREMENT</t>
  </si>
  <si>
    <t>PERCENT</t>
  </si>
  <si>
    <t>DESCRIPTION</t>
  </si>
  <si>
    <t>revised</t>
  </si>
  <si>
    <t>As filed</t>
  </si>
  <si>
    <t>Witness: Kim Ousdahl</t>
  </si>
  <si>
    <t>_ Projected Subsequent Year Ended:__/__/__</t>
  </si>
  <si>
    <t>_ Historical Test Year Ended:__/__/__</t>
  </si>
  <si>
    <t>_ Prior Year Ended:__/__/__</t>
  </si>
  <si>
    <t>X Projected Test Year Ended: 12/31/2017</t>
  </si>
  <si>
    <t>factor for the test year.</t>
  </si>
  <si>
    <t>Type of Data Shown:</t>
  </si>
  <si>
    <t>Provide the calculation of the revenue expansion</t>
  </si>
  <si>
    <t>FLORIDA PUBLIC SERVICE COMMISSION                                EXPLANATION:</t>
  </si>
  <si>
    <t>2018 As filed NOI Deficiency less 2017</t>
  </si>
  <si>
    <t>Revised</t>
  </si>
  <si>
    <t>X Projected Subsequent Year Ended: 12/31/2018</t>
  </si>
  <si>
    <t>_ Projected Test Year Ended:__/__/__</t>
  </si>
  <si>
    <t>Supporting Schedules: D-1b, D-3, D-4a, D-5, D-6</t>
  </si>
  <si>
    <t>TOTALS MAY NOT ADD DUE TO ROUNDING.</t>
  </si>
  <si>
    <t>OUSDAHL'S DIRECT TESTIMONY.</t>
  </si>
  <si>
    <t xml:space="preserve"> §1.167(1)-1(h)(6) WHEN CALCULATING RATES USING A PROJECTED TEST YEAR. DETAILS OF THE ADJUSTMENT ARE PROVIDED ON EXHIBIT KO-8 IN FPL WITNESS</t>
  </si>
  <si>
    <t>(1) THIS ADJUSTMENT IS REQUIRED TO PRORATE AMOUNTS INCLUDED IN FERC ACCOUNT 282 IN ORDER TO COMPLY WITH TREASURY REGULATIONS</t>
  </si>
  <si>
    <t>NOTE:</t>
  </si>
  <si>
    <t>WEIGHTED COST RATE</t>
  </si>
  <si>
    <t>JURISDICTIONAL ADJUSTED</t>
  </si>
  <si>
    <t>JURISDICTIONAL FACTOR</t>
  </si>
  <si>
    <t>SYSTEM ADJUSTED</t>
  </si>
  <si>
    <t>PRORATION
ADJUSTMENTS
(1)</t>
  </si>
  <si>
    <t>PRO RATA ADJUSTMENTS</t>
  </si>
  <si>
    <t>SPECIFIC ADJUSTMENTS</t>
  </si>
  <si>
    <t>COMPANY TOTAL PER BOOKS</t>
  </si>
  <si>
    <t>CLASS OF CAPITAL</t>
  </si>
  <si>
    <t>Moray P. Dewhurst</t>
  </si>
  <si>
    <t>Witness: Kim Ousdahl, Robert E. Barrett Jr.,</t>
  </si>
  <si>
    <r>
      <rPr>
        <u/>
        <sz val="10"/>
        <rFont val="Arial"/>
        <family val="2"/>
      </rPr>
      <t xml:space="preserve">  X   </t>
    </r>
    <r>
      <rPr>
        <sz val="10"/>
        <rFont val="Arial"/>
        <family val="2"/>
      </rPr>
      <t xml:space="preserve"> Proj. Subsequent Yr Ended </t>
    </r>
    <r>
      <rPr>
        <u/>
        <sz val="10"/>
        <rFont val="Arial"/>
        <family val="2"/>
      </rPr>
      <t>12/31/18</t>
    </r>
  </si>
  <si>
    <t>____ Historical Test Year Ended  ___/___/___</t>
  </si>
  <si>
    <t>____ Prior Year Ended ___/___/___</t>
  </si>
  <si>
    <t>Year, and the Historical Year.</t>
  </si>
  <si>
    <t>____ Projected Test Year Ended  ___/___/___</t>
  </si>
  <si>
    <t>Cost of Capital for the Test Year, the Prior</t>
  </si>
  <si>
    <t>Provide the Company's 13-Month Average</t>
  </si>
  <si>
    <t>   EXPLANATION:</t>
  </si>
  <si>
    <t>Page 1 of 1</t>
  </si>
  <si>
    <t>COST OF CAPITAL - 13-MONTH AVERAGE</t>
  </si>
  <si>
    <t>Schedule D-1a</t>
  </si>
  <si>
    <t>9411610: Gains from Disposition of Utility Plant - Mitigation PHS 2 (credit Balance)</t>
  </si>
  <si>
    <t>Total 2018</t>
  </si>
  <si>
    <t>Change</t>
  </si>
  <si>
    <t>13 mo. Average after adjustment</t>
  </si>
  <si>
    <t>13 mo. Average before adjustment</t>
  </si>
  <si>
    <t>Adjusted 9256201: Deferred Gains Mitigation Banking (credit balance)</t>
  </si>
  <si>
    <t>Less: Mitigation PHS 2</t>
  </si>
  <si>
    <t>9256201: Deferred Gains Mitigation Banking (credit balance)</t>
  </si>
  <si>
    <t>I:[]</t>
  </si>
  <si>
    <t>H:[Net Income]</t>
  </si>
  <si>
    <t>G:[]</t>
  </si>
  <si>
    <t xml:space="preserve">     ^:[   Net Income (Loss) After Tax]</t>
  </si>
  <si>
    <t xml:space="preserve">     ^:[               9430700: Interest on Debt to Assoc Cos-GasRes-BTL]</t>
  </si>
  <si>
    <t xml:space="preserve">     ^:[            430-Other Interest Exp - Associated Companies]</t>
  </si>
  <si>
    <t xml:space="preserve">     ^:[         Other Interest Exp - Associated Companies (430)]</t>
  </si>
  <si>
    <t xml:space="preserve">     ^:[               9431800: Other Interest Exp-Term Loan]</t>
  </si>
  <si>
    <t xml:space="preserve">     ^:[               9431535: Other Interest Exp-Commitment Fees]</t>
  </si>
  <si>
    <t xml:space="preserve">     ^:[               9431520: Other Interest Exp-Tax Audits]</t>
  </si>
  <si>
    <t xml:space="preserve">     ^:[               9431510: Other Interest Exp-Promissory Notes/Commc Paper]</t>
  </si>
  <si>
    <t xml:space="preserve">     ^:[               9431470: Other Interest Exp-Wholesale Refunds]</t>
  </si>
  <si>
    <t xml:space="preserve">     ^:[               9431100: Other Interest Exp-Customer Deposits]</t>
  </si>
  <si>
    <t xml:space="preserve">     ^:[               9431040: Other Interest Expense]</t>
  </si>
  <si>
    <t xml:space="preserve">     ^:[            431-Other Interest Expense]</t>
  </si>
  <si>
    <t xml:space="preserve">     ^:[         Other Interest Expense (431)]</t>
  </si>
  <si>
    <t xml:space="preserve">     ^:[               9427552: FREC-Interest on Long-Term Debt]</t>
  </si>
  <si>
    <t xml:space="preserve">     ^:[               9427000: Interest on Long-Term Debt]</t>
  </si>
  <si>
    <t xml:space="preserve">     ^:[            427-Interest On Long-Term Debt]</t>
  </si>
  <si>
    <t xml:space="preserve">     ^:[         Interest on Long-Term Debt (427)]</t>
  </si>
  <si>
    <t xml:space="preserve">     ^:[               9428050: FREC-Amort Debt Discount&amp;Exp-SEC SR Bnd]</t>
  </si>
  <si>
    <t xml:space="preserve">     ^:[               9428000: Amortization Debt Discount and Expense]</t>
  </si>
  <si>
    <t xml:space="preserve">     ^:[            428-Amort Debt Discount &amp; Expense]</t>
  </si>
  <si>
    <t xml:space="preserve">     ^:[         Amort of Debt Disc and Expenses (428)]</t>
  </si>
  <si>
    <t xml:space="preserve">     ^:[               9428100: Amortization of Loss on Reacquired Debt]</t>
  </si>
  <si>
    <t xml:space="preserve">     ^:[            428-Amort Loss On Reacquired Debt]</t>
  </si>
  <si>
    <t xml:space="preserve">     ^:[         Amoritization Loss Reaquired Debt(428.1)]</t>
  </si>
  <si>
    <t xml:space="preserve">     ^:[            9429100: Amortization of Gain on Reacquired Debt]</t>
  </si>
  <si>
    <t xml:space="preserve">     ^:[            429-Amort Gain On Reacuired Debt]</t>
  </si>
  <si>
    <t xml:space="preserve">     ^:[         (Less) Amort Loss Reaquired Debt(429.1)]</t>
  </si>
  <si>
    <t xml:space="preserve">     ^:[      Interest Charges - gross]</t>
  </si>
  <si>
    <t xml:space="preserve">     ^:[               9432x06: AFUDC Borrowed Funds - UI Goal Seek]</t>
  </si>
  <si>
    <t xml:space="preserve">     ^:[               9432000: Allow Borrow Funds Used Dur Const-Credit]</t>
  </si>
  <si>
    <t xml:space="preserve">     ^:[            432-Allow Brwd Funds Use Dur Cnst]</t>
  </si>
  <si>
    <t xml:space="preserve">     ^:[         (Less)Allow for Borrowed Fund Const(432)]</t>
  </si>
  <si>
    <t xml:space="preserve">     ^:[      ABFUDC]</t>
  </si>
  <si>
    <t xml:space="preserve">     ^:[   Interest Charges]</t>
  </si>
  <si>
    <t xml:space="preserve">     ^:[                  9411800: Gains from Disposition of Allows-A08 Environ]</t>
  </si>
  <si>
    <t xml:space="preserve">     ^:[               411-Gains Deposit Allowances]</t>
  </si>
  <si>
    <t xml:space="preserve">     ^:[            (Less)Gains from Disp Allowances(411.8)]</t>
  </si>
  <si>
    <t xml:space="preserve">     ^:[                  9411610: Gains from Disposition of Utility Plant]</t>
  </si>
  <si>
    <t xml:space="preserve">     ^:[               411-Gains Deposit Utly Property]</t>
  </si>
  <si>
    <t xml:space="preserve">     ^:[            (Less)Gains Disp of Utility Plant(411.6)]</t>
  </si>
  <si>
    <t xml:space="preserve">     ^:[         Gain &amp; Loss on Disposition]</t>
  </si>
  <si>
    <t xml:space="preserve">     ^:[            9408102: Tax Other Than Inc Tax-Transaction Costs]</t>
  </si>
  <si>
    <t xml:space="preserve">     ^:[            9408191: Tax Other Than Inc Tax-Property-GasRes]</t>
  </si>
  <si>
    <t xml:space="preserve">     ^:[            9408190: Tax Other Than Inc Tax-Other-GasRes]</t>
  </si>
  <si>
    <t xml:space="preserve">     ^:[            9408x13: Tax Oth than Inc Tax - Prop Tax - UI Goal Seek]</t>
  </si>
  <si>
    <t xml:space="preserve">     ^:[            9408160: Tax Other Than Inc Tax-Other]</t>
  </si>
  <si>
    <t xml:space="preserve">     ^:[            9408179: Tax Oth Than Inc Tax-PR Tax-A18-New Nucl]</t>
  </si>
  <si>
    <t xml:space="preserve">     ^:[            9408178: Tax Oth Than Inc Tax-PR Tax-A08 Environ]</t>
  </si>
  <si>
    <t xml:space="preserve">     ^:[            9408175: Tax Oth Than Inc Tax-PR Tax-A05-Capac]</t>
  </si>
  <si>
    <t xml:space="preserve">     ^:[            9408174: Tax Oth Than Inc Tax-PR Tax-A04 Fuel]</t>
  </si>
  <si>
    <t xml:space="preserve">     ^:[            9408172: Tax Oth Than Inc Tax-PR Tax-A02 Conserv]</t>
  </si>
  <si>
    <t xml:space="preserve">     ^:[            9408150: Tax Oth Than Inc Tax-Occupational  License]</t>
  </si>
  <si>
    <t xml:space="preserve">     ^:[            9408135: Tax Other Than Inc Tax-Reg Assess Fee]</t>
  </si>
  <si>
    <t xml:space="preserve">     ^:[            9408130: Tax Oth Than Inc Tax-A14 GrossReceiptsTx]</t>
  </si>
  <si>
    <t xml:space="preserve">     ^:[            9408110: Tax Other Than Inc Tax-A15 Franchise Tax]</t>
  </si>
  <si>
    <t xml:space="preserve">     ^:[            9408105: Tax Other Than Inc Tax- RealPer Prop Tax]</t>
  </si>
  <si>
    <t xml:space="preserve">     ^:[            9408101: Tax Other Than Inc Tax-Consumer Vend Adj]</t>
  </si>
  <si>
    <t xml:space="preserve">     ^:[            9408100: Tax Other Than Inc Tax-Other]</t>
  </si>
  <si>
    <t xml:space="preserve">     ^:[         408-Taxes Other Than income Taxes]</t>
  </si>
  <si>
    <t xml:space="preserve">     ^:[      Taxes Other than Income Tax]</t>
  </si>
  <si>
    <t xml:space="preserve">     ^:[            9924121: Property Insurance-Strm Def-A03StrmRecov]</t>
  </si>
  <si>
    <t xml:space="preserve">     ^:[            9921500: FREC-Office Supplies&amp;Expenses-Admn Fees]</t>
  </si>
  <si>
    <t xml:space="preserve">     ^:[            9904151: Uncollectible Accounts-A03 StormRecovery]</t>
  </si>
  <si>
    <t xml:space="preserve">     ^:[            904-Uncollectible Storm Accounts]</t>
  </si>
  <si>
    <t xml:space="preserve">     ^:[         Other Ops Storm Recovery]</t>
  </si>
  <si>
    <t xml:space="preserve">     ^:[            9407352: Reg Debits-O/U RecovryTax-A03 Strm Recov]</t>
  </si>
  <si>
    <t xml:space="preserve">     ^:[            9407350: Reg Debits-A03 Storm Recovery]</t>
  </si>
  <si>
    <t xml:space="preserve">     ^:[         407-Regulatory Debits]</t>
  </si>
  <si>
    <t xml:space="preserve">     ^:[      Storm Recovery Expenses]</t>
  </si>
  <si>
    <t xml:space="preserve">     ^:[         Fuel Expense Top-Side Adjustment (UI Only)]</t>
  </si>
  <si>
    <t xml:space="preserve">     ^:[            9557901: Oth Exp-Amortizaiton Cedar Bay Loss on PPA-A05-Capacity]</t>
  </si>
  <si>
    <t xml:space="preserve">     ^:[            9557902: Oth Exp-Amortizaiton Cedar Bay Loss on PPA-Base]</t>
  </si>
  <si>
    <t xml:space="preserve">     ^:[            9557X03: Oth Exp - Deferred Expense - Cedar Bay Base]</t>
  </si>
  <si>
    <t xml:space="preserve">     ^:[            9557X02: Oth Exp - Deferred Expense A05 Capacity - Cedar Bay]</t>
  </si>
  <si>
    <t xml:space="preserve">     ^:[            9557X01: Oth Exp - Deferred Expense A05 Capacity - Cedar Bay  ]</t>
  </si>
  <si>
    <t xml:space="preserve">     ^:[            9557980: Oth Exp-Def Fuel Costs-FERC-A04 Fuel]</t>
  </si>
  <si>
    <t xml:space="preserve">     ^:[            9557944: Oth Exp-Def Exp-UnderRecov-A05 Capacity]</t>
  </si>
  <si>
    <t xml:space="preserve">     ^:[            9557900: Oth Exp-Deferred Fuel Cost-FPSC-A04 Fuel]</t>
  </si>
  <si>
    <t xml:space="preserve">     ^:[         557-Other Expenses]</t>
  </si>
  <si>
    <t xml:space="preserve">     ^:[            9555411: Purchased Pwr-SWA Cap Chg-A05 Capacity]</t>
  </si>
  <si>
    <t xml:space="preserve">     ^:[            9555100: Purchased Power-Storage Operations]</t>
  </si>
  <si>
    <t xml:space="preserve">     ^:[            9555112: Purchased Pwr-SWAPC OS]</t>
  </si>
  <si>
    <t xml:space="preserve">     ^:[            9555111: Purchased Pwr-SWAPC Recov Clause - ECCR]</t>
  </si>
  <si>
    <t xml:space="preserve">     ^:[            9555431: Purchased Pwr-Cap Chg-FPSC 90 Rate-A05 Capacity]</t>
  </si>
  <si>
    <t xml:space="preserve">     ^:[            9555410: Purchased Pwr-UPSCap Chg-A05 Capacity]</t>
  </si>
  <si>
    <t xml:space="preserve">     ^:[            9555110: Purchased Pwr-Recoverable-A04 Fuel]</t>
  </si>
  <si>
    <t xml:space="preserve">     ^:[         555-Purchased Power]</t>
  </si>
  <si>
    <t xml:space="preserve">     ^:[            9547210: Fuel Expense-Oth Prod-A09 Non Recov Fuel]</t>
  </si>
  <si>
    <t xml:space="preserve">     ^:[            9547110: Fuel Expense-Oth Prod-Recoverbl-A04-Fuel]</t>
  </si>
  <si>
    <t xml:space="preserve">     ^:[         547-Other Power]</t>
  </si>
  <si>
    <t xml:space="preserve">     ^:[            9518201: Nuclear Fuel Exp-Last Core-A09 NonRecv Fuel]</t>
  </si>
  <si>
    <t xml:space="preserve">     ^:[            9518151: Nuclear Fuel Exp-Disposal Cost-A04 Fuel]</t>
  </si>
  <si>
    <t xml:space="preserve">     ^:[            9518110: Nuclear Fuel Exp-Recov Cost-A04 Fuel]</t>
  </si>
  <si>
    <t xml:space="preserve">     ^:[         518-Nuclear Power]</t>
  </si>
  <si>
    <t xml:space="preserve">     ^:[            9501210: Fuel Exp Non-Recov-A09 NonRec Fuel]</t>
  </si>
  <si>
    <t xml:space="preserve">     ^:[            9501110: Fuel Expense Recoverable-Steam-A04 Fuel]</t>
  </si>
  <si>
    <t xml:space="preserve">     ^:[         501-Steam Power]</t>
  </si>
  <si>
    <t xml:space="preserve">     ^:[      Fuel, Purchased Power and Interchange]</t>
  </si>
  <si>
    <t xml:space="preserve">     ^:[            9411196: Prov Def Tax-Cr-Oper Income-State-GasRes]</t>
  </si>
  <si>
    <t xml:space="preserve">     ^:[            9411195: Prov Def Tax-Cr-Oper Income-Federal-GasRes]</t>
  </si>
  <si>
    <t xml:space="preserve">     ^:[            9411155: PvDd InTx-Cr-AF]</t>
  </si>
  <si>
    <t xml:space="preserve">     ^:[            9411151: Prov Def Tax-Cr-Ut Op Inc-State]</t>
  </si>
  <si>
    <t xml:space="preserve">     ^:[            9411105: Prov Def Tax-Cr-Ut Op Inc-AFUDC Fed]</t>
  </si>
  <si>
    <t xml:space="preserve">     ^:[            9411101: Prov Def Tax-Cr-Ut Op Inc-Federal]</t>
  </si>
  <si>
    <t xml:space="preserve">     ^:[         411-Provision Def Income Tax-Cr.]</t>
  </si>
  <si>
    <t xml:space="preserve">     ^:[            9411460: Invest Tax Credit Adjustments-Util Opns]</t>
  </si>
  <si>
    <t xml:space="preserve">     ^:[         411-Investment Tax Credit]</t>
  </si>
  <si>
    <t xml:space="preserve">     ^:[            9410196: Prov Def Tax-Oper Income-State-GasRes]</t>
  </si>
  <si>
    <t xml:space="preserve">     ^:[            9410195: Prov Def Tax-Oper Income-Fed-GasRes]</t>
  </si>
  <si>
    <t xml:space="preserve">     ^:[            9410155: Prov Def Tax-Uti Op Inc-AFUDC-State]</t>
  </si>
  <si>
    <t xml:space="preserve">     ^:[            9410151: Prov Def Tax-Utility Oper Income-State]</t>
  </si>
  <si>
    <t xml:space="preserve">     ^:[            9410105: Prov Def Tax Util Op Inc-AFUDC-Federal]</t>
  </si>
  <si>
    <t xml:space="preserve">     ^:[            9410101: Prov DefTax Utility Oper Inc-Fed]</t>
  </si>
  <si>
    <t xml:space="preserve">     ^:[         410-Provision For Def Income Tax]</t>
  </si>
  <si>
    <t xml:space="preserve">     ^:[            9409190: Income Taxes Oper Income-State-GasRes]</t>
  </si>
  <si>
    <t xml:space="preserve">     ^:[            9409180: Income taxes, Operating Inc-Federal-GasRes]</t>
  </si>
  <si>
    <t xml:space="preserve">     ^:[            9409110: Income Taxes Utility  Oper Income-State]</t>
  </si>
  <si>
    <t xml:space="preserve">     ^:[            9409100: Income Taxes Utility Oper Income-Federal]</t>
  </si>
  <si>
    <t xml:space="preserve">     ^:[         409-Income Taxes Util Oper Income]</t>
  </si>
  <si>
    <t xml:space="preserve">     ^:[      Federal and State Income Taxes]</t>
  </si>
  <si>
    <t xml:space="preserve">     ^:[               9798000: Nat Gas Explor &amp; Devel Exps-Other-GasRes]</t>
  </si>
  <si>
    <t xml:space="preserve">     ^:[            798-Other Exploration]</t>
  </si>
  <si>
    <t xml:space="preserve">     ^:[               9796000: Nat Gas Explor&amp;DevelExps-NonProd Well Drill-GasRes]</t>
  </si>
  <si>
    <t xml:space="preserve">     ^:[            796-Nonproductive well drilling]</t>
  </si>
  <si>
    <t xml:space="preserve">     ^:[               9795000: Nat Gas Explor &amp; Devel Exps-Delay Rentals-GasRes]</t>
  </si>
  <si>
    <t xml:space="preserve">     ^:[            795-Delay Rentals]</t>
  </si>
  <si>
    <t xml:space="preserve">     ^:[               9758000: NatGasProd&amp;GathOper-Gas Wells Royalties-GasRes]</t>
  </si>
  <si>
    <t xml:space="preserve">     ^:[            758-Gas Well Royalties]</t>
  </si>
  <si>
    <t xml:space="preserve">     ^:[               9769000: Nat Gas Prod&amp;Gath-Mtce-Other Equipment-GasRes]</t>
  </si>
  <si>
    <t xml:space="preserve">     ^:[            769-Maintenance of Other Equipment]</t>
  </si>
  <si>
    <t xml:space="preserve">     ^:[               9763000: Nat Gas Prod&amp;Gath-Mtce-Producing Gas Wells-GasRes]</t>
  </si>
  <si>
    <t xml:space="preserve">     ^:[            763-Maintenance of Producing Gas Wells]</t>
  </si>
  <si>
    <t xml:space="preserve">     ^:[               9761000: Nat Gas Prod&amp;Gath-Mtce-Suprv &amp; Engineering-GasRes]</t>
  </si>
  <si>
    <t xml:space="preserve">     ^:[            761-Maintenance Supervision and Engineering]</t>
  </si>
  <si>
    <t xml:space="preserve">     ^:[               9760000: Nat Gas Prod&amp;Gath Opers-Rents-GasRes]</t>
  </si>
  <si>
    <t xml:space="preserve">     ^:[            760-Rents]</t>
  </si>
  <si>
    <t xml:space="preserve">     ^:[               9759000: NatGasProd&amp;Gath Opers-Other Expenses-GasRes]</t>
  </si>
  <si>
    <t xml:space="preserve">     ^:[            759-Other Expenses]</t>
  </si>
  <si>
    <t xml:space="preserve">     ^:[               9756000: NatGasProd&amp;GathOper-Field MeasuringStation-GasRes]</t>
  </si>
  <si>
    <t xml:space="preserve">     ^:[            756-Field Measuring &amp; Regulating Station Exp]</t>
  </si>
  <si>
    <t xml:space="preserve">     ^:[               9755000: NatGasProd&amp; GathOper-Field CompressorFuel-GasRes]</t>
  </si>
  <si>
    <t xml:space="preserve">     ^:[            755-Field Compressor Station Fuel and Power]</t>
  </si>
  <si>
    <t xml:space="preserve">     ^:[               9754000: NatGasProd&amp;GathOper-Field CompressorStation-GasRes]</t>
  </si>
  <si>
    <t xml:space="preserve">     ^:[            754-Field Compressor Station Expenses]</t>
  </si>
  <si>
    <t xml:space="preserve">     ^:[               9753000: Nat Gas Prod&amp;Gath Opers-Field Line Exps-GasRes]</t>
  </si>
  <si>
    <t xml:space="preserve">     ^:[            753-Field Lines Expenses]</t>
  </si>
  <si>
    <t xml:space="preserve">     ^:[               9752000: Nat Gas Prod&amp;Gath Opers-Gas Wells-GasRes]</t>
  </si>
  <si>
    <t xml:space="preserve">     ^:[            752-Gas Wells Expenses]</t>
  </si>
  <si>
    <t xml:space="preserve">     ^:[               9751000: Nat Gas Prod&amp;Gath Opers-Prod Maps/Records-GasRes]</t>
  </si>
  <si>
    <t xml:space="preserve">     ^:[            751-Production Maps &amp; Records]</t>
  </si>
  <si>
    <t xml:space="preserve">     ^:[               9750000: Nat Gas Prod&amp;Gath Opers-Ops Supr Eng-GasRes]</t>
  </si>
  <si>
    <t xml:space="preserve">     ^:[            750-Operation Supervision and Engineering]</t>
  </si>
  <si>
    <t xml:space="preserve">     ^:[         Production Expenses - Natural Gas]</t>
  </si>
  <si>
    <t xml:space="preserve">     ^:[               9567000: Rents-Transmission]</t>
  </si>
  <si>
    <t xml:space="preserve">     ^:[            567-Rents]</t>
  </si>
  <si>
    <t xml:space="preserve">     ^:[               9566050: Misc Trans Expense-Seminole Bill Offset]</t>
  </si>
  <si>
    <t xml:space="preserve">     ^:[               9566000: Miscellaneous Transmission Expenses]</t>
  </si>
  <si>
    <t xml:space="preserve">     ^:[            566-Miscell Transm Expenses]</t>
  </si>
  <si>
    <t xml:space="preserve">     ^:[               9565130: Transmiss of Electric by Others-A04 Fuel]</t>
  </si>
  <si>
    <t xml:space="preserve">     ^:[               9565120: Transmiss of Electric Oths-A05 Capacity]</t>
  </si>
  <si>
    <t xml:space="preserve">     ^:[               9565000: Transmission of Electricty by Others]</t>
  </si>
  <si>
    <t xml:space="preserve">     ^:[            565-Transm Of Electric By Others]</t>
  </si>
  <si>
    <t xml:space="preserve">     ^:[            564-Underground Line Expenses]</t>
  </si>
  <si>
    <t xml:space="preserve">     ^:[               9563000: Overhead Line Expenses]</t>
  </si>
  <si>
    <t xml:space="preserve">     ^:[            563-Overhead Line Expenses]</t>
  </si>
  <si>
    <t xml:space="preserve">     ^:[               9562100: Station Expenses-Energy Storage Equip]</t>
  </si>
  <si>
    <t xml:space="preserve">     ^:[               9562000: Station Expenses]</t>
  </si>
  <si>
    <t xml:space="preserve">     ^:[            562-Station Expenses]</t>
  </si>
  <si>
    <t xml:space="preserve">     ^:[               9561600: Transmission Service Studies]</t>
  </si>
  <si>
    <t xml:space="preserve">     ^:[            561-Transmission Service Studies]</t>
  </si>
  <si>
    <t xml:space="preserve">     ^:[            561-Scheduling Syst Control &amp; Disp]</t>
  </si>
  <si>
    <t xml:space="preserve">     ^:[               9561800: Reliab Planning &amp; Standards Develop Svcs]</t>
  </si>
  <si>
    <t xml:space="preserve">     ^:[            561-Reliability Planning &amp; Stds Dev Svcs]</t>
  </si>
  <si>
    <t xml:space="preserve">     ^:[               9561500: Reliability Planning &amp; Standards Develop]</t>
  </si>
  <si>
    <t xml:space="preserve">     ^:[            561-Reliability Planning &amp; Stds Dev]</t>
  </si>
  <si>
    <t xml:space="preserve">     ^:[               9561300: Load Dispatch-Transmn Service &amp; Schedule]</t>
  </si>
  <si>
    <t xml:space="preserve">     ^:[            561-Load Dispatch-Transm Svc &amp; Sch]</t>
  </si>
  <si>
    <t xml:space="preserve">     ^:[               9561100: Load Dispatch-Reliability]</t>
  </si>
  <si>
    <t xml:space="preserve">     ^:[            561-Load Dispatch-Reliability]</t>
  </si>
  <si>
    <t xml:space="preserve">     ^:[               9561200: Load Dispatch-Monitor Oper Transn Sys]</t>
  </si>
  <si>
    <t xml:space="preserve">     ^:[            561-Load Dispatch-Monitor &amp; Operating]</t>
  </si>
  <si>
    <t xml:space="preserve">     ^:[               9561700: Generation Interconnection Studies]</t>
  </si>
  <si>
    <t xml:space="preserve">     ^:[            561-Generation Interconnect Study]</t>
  </si>
  <si>
    <t xml:space="preserve">     ^:[               9560000: Oper Suprvn &amp; Engr]</t>
  </si>
  <si>
    <t xml:space="preserve">     ^:[            560-Supervision &amp; Engineering]</t>
  </si>
  <si>
    <t xml:space="preserve">     ^:[         Transmission-Operation]</t>
  </si>
  <si>
    <t xml:space="preserve">     ^:[            509-Allowances]</t>
  </si>
  <si>
    <t xml:space="preserve">     ^:[               9507000: Rents-Steam]</t>
  </si>
  <si>
    <t xml:space="preserve">     ^:[            507-Rents]</t>
  </si>
  <si>
    <t xml:space="preserve">     ^:[               9506075: Misc Steam Power Expenses-Security-A05 Cap]</t>
  </si>
  <si>
    <t xml:space="preserve">     ^:[               9506019: Misc Steam Power Expenses-A08 Environmental]</t>
  </si>
  <si>
    <t xml:space="preserve">     ^:[               9506000: Misc Steam Power Expenses]</t>
  </si>
  <si>
    <t xml:space="preserve">     ^:[            506-Misc Steam PWR Expenses]</t>
  </si>
  <si>
    <t xml:space="preserve">     ^:[               9505000: Electric Expenses- Steam]</t>
  </si>
  <si>
    <t xml:space="preserve">     ^:[            505-Electric Expenses]</t>
  </si>
  <si>
    <t xml:space="preserve">     ^:[            504-Steam Transferred-CR]</t>
  </si>
  <si>
    <t xml:space="preserve">     ^:[            503-Steam From Other Sources]</t>
  </si>
  <si>
    <t xml:space="preserve">     ^:[               9502259: Steam Expenses-Oth Sources-A08 Environ]</t>
  </si>
  <si>
    <t xml:space="preserve">     ^:[               9502000: Steam Expenses]</t>
  </si>
  <si>
    <t xml:space="preserve">     ^:[            502-Steam Expenses]</t>
  </si>
  <si>
    <t xml:space="preserve">     ^:[               9500000: Operation Supervision &amp; Engineering-Steam]</t>
  </si>
  <si>
    <t xml:space="preserve">     ^:[            500-Supervision &amp; Engineering]</t>
  </si>
  <si>
    <t xml:space="preserve">     ^:[         Steam (Excluding Fuel)]</t>
  </si>
  <si>
    <t xml:space="preserve">     ^:[               9916000: Miscellaneous Sales Expenses]</t>
  </si>
  <si>
    <t xml:space="preserve">     ^:[            916-Miscellaneous Sales Expenses]</t>
  </si>
  <si>
    <t xml:space="preserve">     ^:[            913-Advertising Expenses]</t>
  </si>
  <si>
    <t xml:space="preserve">     ^:[            912-Demonstration &amp; Selling Expens]</t>
  </si>
  <si>
    <t xml:space="preserve">     ^:[            911-Supervision]</t>
  </si>
  <si>
    <t xml:space="preserve">     ^:[         Sales Expenses]</t>
  </si>
  <si>
    <t xml:space="preserve">     ^:[            9557949: Oth Exp-Def Exp-Under Recov-A08 Environmental]</t>
  </si>
  <si>
    <t xml:space="preserve">     ^:[            9557000: Other Expenses-Power Supply]</t>
  </si>
  <si>
    <t xml:space="preserve">     ^:[               9556000: System Control and Load Dispatching]</t>
  </si>
  <si>
    <t xml:space="preserve">     ^:[            556-System Cntl &amp; Load Dispatch]</t>
  </si>
  <si>
    <t xml:space="preserve">     ^:[         Other Power Supply Expenses]</t>
  </si>
  <si>
    <t xml:space="preserve">     ^:[               9525000: Rents-Nuclear Power Generation]</t>
  </si>
  <si>
    <t xml:space="preserve">     ^:[            525-Rents]</t>
  </si>
  <si>
    <t xml:space="preserve">     ^:[               9524005: Miscellaneous Nuclear Power Exp - Fukushima-A05]</t>
  </si>
  <si>
    <t xml:space="preserve">     ^:[               9524902: Misc Nuclear Power Expense - Non Retail]</t>
  </si>
  <si>
    <t xml:space="preserve">     ^:[               9524901: Misc Nuc Pwr Exps-Contra Cls-A18 New Nuc]</t>
  </si>
  <si>
    <t xml:space="preserve">     ^:[               9524900: Misc Nuc Pwr Exps-NCRC Recov-A18 New Nuc]</t>
  </si>
  <si>
    <t xml:space="preserve">     ^:[               9524220: Misc Nucl Pwr Exp-Height Sec-A05Capacity]</t>
  </si>
  <si>
    <t xml:space="preserve">     ^:[               9524049: Misc Nucl Pwr Exps-A08 Environmental]</t>
  </si>
  <si>
    <t xml:space="preserve">     ^:[               9524000: Miscellaneous Nuclear Power Expenses]</t>
  </si>
  <si>
    <t xml:space="preserve">     ^:[            524-Misc Nuclear PWR Expenses]</t>
  </si>
  <si>
    <t xml:space="preserve">     ^:[               9523000: Electric Expenses-Nuclear]</t>
  </si>
  <si>
    <t xml:space="preserve">     ^:[            523-Electric Expenses]</t>
  </si>
  <si>
    <t xml:space="preserve">     ^:[            522-Steam Transferred-CR]</t>
  </si>
  <si>
    <t xml:space="preserve">     ^:[            521-Steam From Other Sources]</t>
  </si>
  <si>
    <t xml:space="preserve">     ^:[               9520000: Steam Expenses-Nuclear]</t>
  </si>
  <si>
    <t xml:space="preserve">     ^:[            520-Steam Expenses]</t>
  </si>
  <si>
    <t xml:space="preserve">     ^:[               9519000: Coolants and Water-Nuclear]</t>
  </si>
  <si>
    <t xml:space="preserve">     ^:[            519-Coolants &amp; Water]</t>
  </si>
  <si>
    <t xml:space="preserve">     ^:[               9517000: OperationSupervision&amp;Engineering-Nuclear]</t>
  </si>
  <si>
    <t xml:space="preserve">     ^:[            517-Supervision &amp; Engineering]</t>
  </si>
  <si>
    <t xml:space="preserve">     ^:[         Nuclear (Excluding Fuel)]</t>
  </si>
  <si>
    <t xml:space="preserve">     ^:[            550-Rents]</t>
  </si>
  <si>
    <t xml:space="preserve">     ^:[               9549075: Misc Other Power Gener Exp-Security-A05Capacity]</t>
  </si>
  <si>
    <t xml:space="preserve">     ^:[               9549019: Misc Other Power Gener Exp-A08 Environmental]</t>
  </si>
  <si>
    <t xml:space="preserve">     ^:[               9549011: Misc Other Pwr Gen Exp-West County Fees]</t>
  </si>
  <si>
    <t xml:space="preserve">     ^:[               9549000: Misc Other Power Generation Expense]</t>
  </si>
  <si>
    <t xml:space="preserve">     ^:[            549-Misc Other Power Gen Exp]</t>
  </si>
  <si>
    <t xml:space="preserve">     ^:[               9548100: Generation Exps-Opers-Energy Storage]</t>
  </si>
  <si>
    <t xml:space="preserve">     ^:[               9548000: Generation Expenses]</t>
  </si>
  <si>
    <t xml:space="preserve">     ^:[            548-Generation Expenses]</t>
  </si>
  <si>
    <t xml:space="preserve">     ^:[               9546379: Oper Supervision &amp; Engineer-A08 Environnmental]</t>
  </si>
  <si>
    <t xml:space="preserve">     ^:[               9546000: Operation Supervision &amp; Engineering]</t>
  </si>
  <si>
    <t xml:space="preserve">     ^:[            546-Supervision &amp; Engineering]</t>
  </si>
  <si>
    <t xml:space="preserve">     ^:[         Other Power (Excluding Fuel)]</t>
  </si>
  <si>
    <t xml:space="preserve">     ^:[         O&amp;M Top-Side Adjustment (UI Only)]</t>
  </si>
  <si>
    <t xml:space="preserve">     ^:[                  9573000: Maintenance Misc Transmission Plant]</t>
  </si>
  <si>
    <t xml:space="preserve">     ^:[               573-Maint Misc Transmissions Plant]</t>
  </si>
  <si>
    <t xml:space="preserve">     ^:[                  9572000: Maintenance of Underground Lines]</t>
  </si>
  <si>
    <t xml:space="preserve">     ^:[               572-Maint Of Underground Lines]</t>
  </si>
  <si>
    <t xml:space="preserve">     ^:[                  9571000: Maintenance of Overhead Lines]</t>
  </si>
  <si>
    <t xml:space="preserve">     ^:[               571-Maint Of Overhead Lines]</t>
  </si>
  <si>
    <t xml:space="preserve">     ^:[                  9570101: Maintenance of Station Equip-Energy Storage]</t>
  </si>
  <si>
    <t xml:space="preserve">     ^:[                  9570199: Maintenance Station Equipment-A08 Environmental]</t>
  </si>
  <si>
    <t xml:space="preserve">     ^:[                  9570190: Maintenance Station Equipment-NonRecov]</t>
  </si>
  <si>
    <t xml:space="preserve">     ^:[                  9570000: Maintenance of Station Equipment]</t>
  </si>
  <si>
    <t xml:space="preserve">     ^:[               570-Maint Of Station Equipment]</t>
  </si>
  <si>
    <t xml:space="preserve">     ^:[                  9569300: Maintenance of Communication Equipment]</t>
  </si>
  <si>
    <t xml:space="preserve">     ^:[               569-MNTC Struct-Computer Software EQ]</t>
  </si>
  <si>
    <t xml:space="preserve">     ^:[                  9569200: Maintenance of Computer Software]</t>
  </si>
  <si>
    <t xml:space="preserve">     ^:[               569-MNTC STRUCT-COMPUTER SOFTWARE COM EQ]</t>
  </si>
  <si>
    <t xml:space="preserve">     ^:[                  9569100: Maintenance of Computer Hardware]</t>
  </si>
  <si>
    <t xml:space="preserve">     ^:[               569-MNTC Struct-Computer Hardware]</t>
  </si>
  <si>
    <t xml:space="preserve">     ^:[               569-MNTC MSC Regional Trans Plt]</t>
  </si>
  <si>
    <t xml:space="preserve">     ^:[                  9569039: Maintenance of Structures-A08 Environmental]</t>
  </si>
  <si>
    <t xml:space="preserve">     ^:[                  9569000: Maintenance of Structures]</t>
  </si>
  <si>
    <t xml:space="preserve">     ^:[               569-Maint of Structures]</t>
  </si>
  <si>
    <t xml:space="preserve">     ^:[                  9568000: Maintenance Supervision &amp; Engineering]</t>
  </si>
  <si>
    <t xml:space="preserve">     ^:[               568-Supervision &amp; Engineering]</t>
  </si>
  <si>
    <t xml:space="preserve">     ^:[            Transmission-Maintenance]</t>
  </si>
  <si>
    <t xml:space="preserve">     ^:[                  9514089: Maint of Misc Steam Plant-A08 Environmental]</t>
  </si>
  <si>
    <t xml:space="preserve">     ^:[                  9514000: Maintenance of Miscellaneous Steam Plant]</t>
  </si>
  <si>
    <t xml:space="preserve">     ^:[               514-Maint Of Misc Steam Plant]</t>
  </si>
  <si>
    <t xml:space="preserve">     ^:[                  9513419: Maint of Elect Plt-A08 Environmental]</t>
  </si>
  <si>
    <t xml:space="preserve">     ^:[                  9513000: Maintenance of Electric Plant]</t>
  </si>
  <si>
    <t xml:space="preserve">     ^:[               513-Maint Of Electric Plant]</t>
  </si>
  <si>
    <t xml:space="preserve">     ^:[                  9512039: Maint of Boiler Plant-A08 Environmental]</t>
  </si>
  <si>
    <t xml:space="preserve">     ^:[                  9512000: Maintenance of Boiler Plant]</t>
  </si>
  <si>
    <t xml:space="preserve">     ^:[               512-Maint Of Boiler plant]</t>
  </si>
  <si>
    <t xml:space="preserve">     ^:[                  9511059: Maint of Structures-A08 Environmental]</t>
  </si>
  <si>
    <t xml:space="preserve">     ^:[                  9511000: Maintenance of Structures]</t>
  </si>
  <si>
    <t xml:space="preserve">     ^:[               511-Maint Of Structures]</t>
  </si>
  <si>
    <t xml:space="preserve">     ^:[                  9510319: Maint Superv and Engr-CleanAir-A08 Environ]</t>
  </si>
  <si>
    <t xml:space="preserve">     ^:[                  9510000: Maint Supervision and Engineering]</t>
  </si>
  <si>
    <t xml:space="preserve">     ^:[               510-MTC Supervis &amp; Engineering]</t>
  </si>
  <si>
    <t xml:space="preserve">     ^:[            Steam Power Generation]</t>
  </si>
  <si>
    <t xml:space="preserve">     ^:[                  9554139: Maint Misc Oth PwrGen Plant-A08 Environmental]</t>
  </si>
  <si>
    <t xml:space="preserve">     ^:[                  9554000: Maint of Misc Other Power Gen Plant]</t>
  </si>
  <si>
    <t xml:space="preserve">     ^:[               554-Maint Misc Other Pwr Gen Plt]</t>
  </si>
  <si>
    <t xml:space="preserve">     ^:[                  9553100: Maint Gen &amp; Elect Plant-Energy Storage]</t>
  </si>
  <si>
    <t xml:space="preserve">     ^:[                  9553039: Maint Gener &amp; Elect Plant-A08 Environmental]</t>
  </si>
  <si>
    <t xml:space="preserve">     ^:[                  9553X01: O&amp;M Expense - Cedar Bay - Base]</t>
  </si>
  <si>
    <t xml:space="preserve">     ^:[                  9553000: Maint Generating &amp; Electric Plant]</t>
  </si>
  <si>
    <t xml:space="preserve">     ^:[               553-MTC Generating &amp; Elect plt]</t>
  </si>
  <si>
    <t xml:space="preserve">     ^:[                  9552059: Maintenance of Structures-A08 Environmental]</t>
  </si>
  <si>
    <t xml:space="preserve">     ^:[                  9552000: Maintenance of Structures]</t>
  </si>
  <si>
    <t xml:space="preserve">     ^:[               552-Maint Of Structures]</t>
  </si>
  <si>
    <t xml:space="preserve">     ^:[                  9551379: Maint Supervisn &amp; Engineering-A08 Environmental]</t>
  </si>
  <si>
    <t xml:space="preserve">     ^:[                  9551000: Maint Supervision &amp; Engineering]</t>
  </si>
  <si>
    <t xml:space="preserve">     ^:[               551-MTC Supervis &amp; Engineering]</t>
  </si>
  <si>
    <t xml:space="preserve">     ^:[            Other Power Generation]</t>
  </si>
  <si>
    <t xml:space="preserve">     ^:[                  9532139: Maintenance Of Miscell Nuclear Plant - A08 Environmental]</t>
  </si>
  <si>
    <t xml:space="preserve">     ^:[                  9532005: Maintenance of Miscell Nuclear Plant]</t>
  </si>
  <si>
    <t xml:space="preserve">     ^:[                  9532000: Maintenance of Miscell Nuclear Plant]</t>
  </si>
  <si>
    <t xml:space="preserve">     ^:[               532-Maint of Misc Nucl Plant]</t>
  </si>
  <si>
    <t xml:space="preserve">     ^:[                  9531005: Maintenance of Electric Plnt-Nuclear-Fukushima-A05]</t>
  </si>
  <si>
    <t xml:space="preserve">     ^:[                  9531000: Maintenance of Electric Plant-Nuclear]</t>
  </si>
  <si>
    <t xml:space="preserve">     ^:[               531-Maint Of Electric Plant]</t>
  </si>
  <si>
    <t xml:space="preserve">     ^:[                  9530005: Maintenance Reactor Plant Equip-Nuc-Fukushima-A05]</t>
  </si>
  <si>
    <t xml:space="preserve">     ^:[                  9530000: Maintenance Reactor Plant Equip-Nuclear]</t>
  </si>
  <si>
    <t xml:space="preserve">     ^:[               530-Maint Of Reactor plant]</t>
  </si>
  <si>
    <t xml:space="preserve">     ^:[                  9529005: Maintenance of Structures-Nuclear-Fukushima-A05]</t>
  </si>
  <si>
    <t xml:space="preserve">     ^:[                  9529269: Maint of Structure-Nuclear-A08 Environmental]</t>
  </si>
  <si>
    <t xml:space="preserve">     ^:[                  9529000: Maintenance of Structures-Nuclear]</t>
  </si>
  <si>
    <t xml:space="preserve">     ^:[               529-Maint Of Structures]</t>
  </si>
  <si>
    <t xml:space="preserve">     ^:[                  9528005: Maintenance Supervn &amp; Eng-Nuclear-Fukushima-A05]</t>
  </si>
  <si>
    <t xml:space="preserve">     ^:[                  9528000: Maintenance Supervn&amp;Engineering-Nuclear]</t>
  </si>
  <si>
    <t xml:space="preserve">     ^:[               528-MTC Supervis &amp; Engineering]</t>
  </si>
  <si>
    <t xml:space="preserve">     ^:[            Nuclear Power Generation]</t>
  </si>
  <si>
    <t xml:space="preserve">     ^:[                  9598140: Maint Distrib Plant-A02 Conservation]</t>
  </si>
  <si>
    <t xml:space="preserve">     ^:[                  9598000: Maintenance of Misc Distribution Plant]</t>
  </si>
  <si>
    <t xml:space="preserve">     ^:[               598-MTC Misc Distribution Plant]</t>
  </si>
  <si>
    <t xml:space="preserve">     ^:[                  9597000: Maintenance of Meters]</t>
  </si>
  <si>
    <t xml:space="preserve">     ^:[               597-Maint of Meters]</t>
  </si>
  <si>
    <t xml:space="preserve">     ^:[                  9596000: Maintenance of  Street Lighting &amp; Signal Systems]</t>
  </si>
  <si>
    <t xml:space="preserve">     ^:[               596-MTC Street Lighting &amp; Signal]</t>
  </si>
  <si>
    <t xml:space="preserve">     ^:[                  9595000: Maintenance of Line Transformers]</t>
  </si>
  <si>
    <t xml:space="preserve">     ^:[               595-Maint Of Line Transformers]</t>
  </si>
  <si>
    <t xml:space="preserve">     ^:[                  9594000: Maintenance of Underground Lines]</t>
  </si>
  <si>
    <t xml:space="preserve">     ^:[               594-Maint Of Underground Lines]</t>
  </si>
  <si>
    <t xml:space="preserve">     ^:[                  9593000: Maintenance of Overhead Lines]</t>
  </si>
  <si>
    <t xml:space="preserve">     ^:[               593-Maint Of Overhead Lines]</t>
  </si>
  <si>
    <t xml:space="preserve">     ^:[                  9592200: Distrib.Maint-Station Eq-Energy Storage]</t>
  </si>
  <si>
    <t xml:space="preserve">     ^:[                  9592800: Maint of Station Equip-A02 Conservation]</t>
  </si>
  <si>
    <t xml:space="preserve">     ^:[                  9592199: Maiint of Station EquipPollPrevA-08Environmental]</t>
  </si>
  <si>
    <t xml:space="preserve">     ^:[                  9592190: Maint of Station Equip-Non Recoverable]</t>
  </si>
  <si>
    <t xml:space="preserve">     ^:[                  9592000: Maintenance of Station Equipment]</t>
  </si>
  <si>
    <t xml:space="preserve">     ^:[               592-Maint Of Station Equipment]</t>
  </si>
  <si>
    <t xml:space="preserve">     ^:[                  9591239: Maintenance of Structures-A08 Environmental]</t>
  </si>
  <si>
    <t xml:space="preserve">     ^:[                  9591000: Maintenance of Structures]</t>
  </si>
  <si>
    <t xml:space="preserve">     ^:[               591-Maint Of Structures]</t>
  </si>
  <si>
    <t xml:space="preserve">     ^:[                  9590000: Maintenance Supervision &amp; Engineering]</t>
  </si>
  <si>
    <t xml:space="preserve">     ^:[               590-Supervision &amp; Engineering]</t>
  </si>
  <si>
    <t xml:space="preserve">     ^:[            Distribution-Maintenance]</t>
  </si>
  <si>
    <t xml:space="preserve">     ^:[                  9935000: Maintenance of General Plant]</t>
  </si>
  <si>
    <t xml:space="preserve">     ^:[               935-Maint Of General Plant]</t>
  </si>
  <si>
    <t xml:space="preserve">     ^:[            Administrative &amp; General - Maintenance]</t>
  </si>
  <si>
    <t xml:space="preserve">     ^:[         Maintenance]</t>
  </si>
  <si>
    <t xml:space="preserve">     ^:[               9589000: Rents-Distribution]</t>
  </si>
  <si>
    <t xml:space="preserve">     ^:[            589-Rents]</t>
  </si>
  <si>
    <t xml:space="preserve">     ^:[               9588000: Miscellaneous Distribution Expenses]</t>
  </si>
  <si>
    <t xml:space="preserve">     ^:[            588-Miscell Distribution Expenses]</t>
  </si>
  <si>
    <t xml:space="preserve">     ^:[               9587200: Customer Instal Exps-A02 Conservation]</t>
  </si>
  <si>
    <t xml:space="preserve">     ^:[               9587000: Customer Installations Expenses]</t>
  </si>
  <si>
    <t xml:space="preserve">     ^:[            587-Customer installation Exp]</t>
  </si>
  <si>
    <t xml:space="preserve">     ^:[               9586000: Meter Expenses]</t>
  </si>
  <si>
    <t xml:space="preserve">     ^:[            586-Meter Expenses]</t>
  </si>
  <si>
    <t xml:space="preserve">     ^:[               9585000: Street Lighting &amp; Signal System Expenses]</t>
  </si>
  <si>
    <t xml:space="preserve">     ^:[            585-Street Light &amp; Signal Expenses]</t>
  </si>
  <si>
    <t xml:space="preserve">     ^:[               9584100: Undergound Line Exps - Energy Storage]</t>
  </si>
  <si>
    <t xml:space="preserve">     ^:[               9584000: Underground Line Expenses]</t>
  </si>
  <si>
    <t xml:space="preserve">     ^:[            584-Underground Line Expenses]</t>
  </si>
  <si>
    <t xml:space="preserve">     ^:[               9583000: Overhead Line Expenses]</t>
  </si>
  <si>
    <t xml:space="preserve">     ^:[            583-Overhead Line Expenses]</t>
  </si>
  <si>
    <t xml:space="preserve">     ^:[               9582000: Station Expenses]</t>
  </si>
  <si>
    <t xml:space="preserve">     ^:[            582-Station Expenses]</t>
  </si>
  <si>
    <t xml:space="preserve">     ^:[               9581000: Load Dispatching]</t>
  </si>
  <si>
    <t xml:space="preserve">     ^:[            581-Load Dispatching]</t>
  </si>
  <si>
    <t xml:space="preserve">     ^:[               9580000: Operation Supervision &amp; Engineering]</t>
  </si>
  <si>
    <t xml:space="preserve">     ^:[            580-Supervision &amp; Engineering]</t>
  </si>
  <si>
    <t xml:space="preserve">     ^:[         Distribution-Operation]</t>
  </si>
  <si>
    <t xml:space="preserve">     ^:[               9910100: Misc Cust Serv&amp;Inform Exp-A02 Conservation]</t>
  </si>
  <si>
    <t xml:space="preserve">     ^:[               9910000: Misc Customer Service &amp; Inform Exp]</t>
  </si>
  <si>
    <t xml:space="preserve">     ^:[            910-Misc Cust Serv &amp; informatl]</t>
  </si>
  <si>
    <t xml:space="preserve">     ^:[               9909101: Inform &amp; Instruc Advert Exp A02 Conservation]</t>
  </si>
  <si>
    <t xml:space="preserve">     ^:[               9909000: Information &amp;Instruction Advertising Exp]</t>
  </si>
  <si>
    <t xml:space="preserve">     ^:[            909-informat &amp; Instruct Advtg]</t>
  </si>
  <si>
    <t xml:space="preserve">     ^:[               9908110: Customer Assist Exp-A02 Conservation]</t>
  </si>
  <si>
    <t xml:space="preserve">     ^:[               9908000: Customer Assistance Expenses]</t>
  </si>
  <si>
    <t xml:space="preserve">     ^:[            908-Customer Assistance Exp]</t>
  </si>
  <si>
    <t xml:space="preserve">     ^:[               9907110: Supervision-Cust Srvc&amp;Inform Exp Non Rec]</t>
  </si>
  <si>
    <t xml:space="preserve">     ^:[               9907100: Supervision-Mktg A02 Conservation]</t>
  </si>
  <si>
    <t xml:space="preserve">     ^:[               9907000: Supervision-Customer Service&amp;Inform Exp]</t>
  </si>
  <si>
    <t xml:space="preserve">     ^:[            907-Supervision]</t>
  </si>
  <si>
    <t xml:space="preserve">     ^:[         Customer Service &amp; Info Exp]</t>
  </si>
  <si>
    <t xml:space="preserve">     ^:[            905-Misc Customer Accounts Exp]</t>
  </si>
  <si>
    <t xml:space="preserve">     ^:[               9904000: Uncollectible Accounts]</t>
  </si>
  <si>
    <t xml:space="preserve">     ^:[            904-Uncollectible Accounts]</t>
  </si>
  <si>
    <t xml:space="preserve">     ^:[               9903000: Customer Records &amp; Collection Expenses]</t>
  </si>
  <si>
    <t xml:space="preserve">     ^:[            903-Customer Records &amp; Collection]</t>
  </si>
  <si>
    <t xml:space="preserve">     ^:[               9902000: Meter Reading Expenses]</t>
  </si>
  <si>
    <t xml:space="preserve">     ^:[            902-Meter Reading Expenses]</t>
  </si>
  <si>
    <t xml:space="preserve">     ^:[               9901000: Supervision - Customer Accounts]</t>
  </si>
  <si>
    <t xml:space="preserve">     ^:[            901-Supervision]</t>
  </si>
  <si>
    <t xml:space="preserve">     ^:[         Customer Accounts]</t>
  </si>
  <si>
    <t xml:space="preserve">     ^:[               999-FERC Balancing Technical Accounts]</t>
  </si>
  <si>
    <t xml:space="preserve">     ^:[                     9999610: Intercompany Out Going Charges]</t>
  </si>
  <si>
    <t xml:space="preserve">     ^:[                  I/C Order]</t>
  </si>
  <si>
    <t xml:space="preserve">     ^:[                     9999600: Final Cost Center (NFR)]</t>
  </si>
  <si>
    <t xml:space="preserve">     ^:[                  Final Cost Center]</t>
  </si>
  <si>
    <t xml:space="preserve">     ^:[                  External Settlement/Capital Rounding]</t>
  </si>
  <si>
    <t xml:space="preserve">     ^:[                     9999910: Deferred Projects]</t>
  </si>
  <si>
    <t xml:space="preserve">     ^:[                  Deferred WBS Elements]</t>
  </si>
  <si>
    <t xml:space="preserve">     ^:[                  Capital WBS Elements]</t>
  </si>
  <si>
    <t xml:space="preserve">     ^:[                  Capital Internal Orders]</t>
  </si>
  <si>
    <t xml:space="preserve">     ^:[                  Balance Sheet Internal Orders]</t>
  </si>
  <si>
    <t xml:space="preserve">     ^:[               999-FERC Analysis Technical Accounts]</t>
  </si>
  <si>
    <t xml:space="preserve">     ^:[            999-Tecnical Account]</t>
  </si>
  <si>
    <t xml:space="preserve">     ^:[               9931000: Rents-Administrative and General]</t>
  </si>
  <si>
    <t xml:space="preserve">     ^:[            931-Rents]</t>
  </si>
  <si>
    <t xml:space="preserve">     ^:[               9930204: Miscellaneous General Expenses-Wholesale Writeoff]</t>
  </si>
  <si>
    <t xml:space="preserve">     ^:[               9930202: Misc General Expenses-Transaction Costs]</t>
  </si>
  <si>
    <t xml:space="preserve">     ^:[               9930203: FREC-Misc General Expen-A&amp;G Expense]</t>
  </si>
  <si>
    <t xml:space="preserve">     ^:[               9930201: Miscellaneous General Exps-A04]</t>
  </si>
  <si>
    <t xml:space="preserve">     ^:[               9930200: Miscellaneous General Expenses]</t>
  </si>
  <si>
    <t xml:space="preserve">     ^:[            930-Misc General Expenses]</t>
  </si>
  <si>
    <t xml:space="preserve">     ^:[            930-General Advertising Expenses]</t>
  </si>
  <si>
    <t xml:space="preserve">     ^:[               9929100: Duplicate Charges-Credit-A02Conservation]</t>
  </si>
  <si>
    <t xml:space="preserve">     ^:[            929-Duplicate Charges-CR]</t>
  </si>
  <si>
    <t xml:space="preserve">     ^:[               9928110: Regulatory Commission Expenses-FERC]</t>
  </si>
  <si>
    <t xml:space="preserve">     ^:[               9928100: Regulatory Commission Expenses-FERC Fee]</t>
  </si>
  <si>
    <t xml:space="preserve">     ^:[               9928000: Regulatory Commission Expenses]</t>
  </si>
  <si>
    <t xml:space="preserve">     ^:[            928-Regulatory Commission Expenses]</t>
  </si>
  <si>
    <t xml:space="preserve">     ^:[            927-Franchise Requirements]</t>
  </si>
  <si>
    <t xml:space="preserve">     ^:[               9926003: Employee Pensions &amp; Benefits-Transaction Costs]</t>
  </si>
  <si>
    <t xml:space="preserve">     ^:[               9926226: Employee Persions &amp; Benefits-A04 Fuel]</t>
  </si>
  <si>
    <t xml:space="preserve">     ^:[               9926218: Employee Pensions &amp; Benefits-A18 New Nuclear]</t>
  </si>
  <si>
    <t xml:space="preserve">     ^:[               9926213: Employee Pensions &amp; Benefits-A08 Environmental]</t>
  </si>
  <si>
    <t xml:space="preserve">     ^:[               9926211: Employee Pensions &amp; Benefits-A02  Conservation]</t>
  </si>
  <si>
    <t xml:space="preserve">     ^:[               9926205: Employee Pensions &amp; Benefits-A05 Capacity]</t>
  </si>
  <si>
    <t xml:space="preserve">     ^:[               9926000: Employee Pensions &amp; Benefits]</t>
  </si>
  <si>
    <t xml:space="preserve">     ^:[            926-Employee Pensions &amp; Benefits]</t>
  </si>
  <si>
    <t xml:space="preserve">     ^:[               9925002: Injuries and Damages-W/C-Transaction Costs]</t>
  </si>
  <si>
    <t xml:space="preserve">     ^:[               9925119: Injs and Damages-EmployeeWorkComp-18NNuc]</t>
  </si>
  <si>
    <t xml:space="preserve">     ^:[               9925118: Injs and Damages-EmployeeWorkComp-08Envr]</t>
  </si>
  <si>
    <t xml:space="preserve">     ^:[               9925115: Injs and Damages-EmployeeWorkComp-05Capc]</t>
  </si>
  <si>
    <t xml:space="preserve">     ^:[               9925114: Injs and Damages-EmployeeWorkComp-04Fuel]</t>
  </si>
  <si>
    <t xml:space="preserve">     ^:[               9925112: Injs and Damages-EmployeeWorkComp-02ECCR]</t>
  </si>
  <si>
    <t xml:space="preserve">     ^:[               9925104: Injuries&amp; Damages-HeightSecure-A05 Capacity]</t>
  </si>
  <si>
    <t xml:space="preserve">     ^:[               9925103: Injuries and Damages-EmployeeWorkCompIns]</t>
  </si>
  <si>
    <t xml:space="preserve">     ^:[               9925102: Injuries and Damages-WrapUp WorkComp Ins]</t>
  </si>
  <si>
    <t xml:space="preserve">     ^:[               9925000: Injuries and Damages-Insurance]</t>
  </si>
  <si>
    <t xml:space="preserve">     ^:[            925-Injuries &amp; Damages]</t>
  </si>
  <si>
    <t xml:space="preserve">     ^:[               9924600: Property Insurance-GasRes]</t>
  </si>
  <si>
    <t xml:space="preserve">     ^:[               9924120: Property Insurance-Storm Fund Contribution]</t>
  </si>
  <si>
    <t xml:space="preserve">     ^:[               9924100: Property Insurance-Nuclear Outage]</t>
  </si>
  <si>
    <t xml:space="preserve">     ^:[               9924000: Property Insurance]</t>
  </si>
  <si>
    <t xml:space="preserve">     ^:[            924-Property Insurance]</t>
  </si>
  <si>
    <t xml:space="preserve">     ^:[               9923600: Outside Services-GasRes]</t>
  </si>
  <si>
    <t xml:space="preserve">     ^:[               9923500: FREC-Outside Srvc Employd-Servicing Fees]</t>
  </si>
  <si>
    <t xml:space="preserve">     ^:[               9923000: Outside Services Employed]</t>
  </si>
  <si>
    <t xml:space="preserve">     ^:[            923-Outside Services]</t>
  </si>
  <si>
    <t xml:space="preserve">     ^:[               9922150: FREC-Admin Expenses Transferred-Credit]</t>
  </si>
  <si>
    <t xml:space="preserve">     ^:[               9922000: Admin Expenses Transferred-Other]</t>
  </si>
  <si>
    <t xml:space="preserve">     ^:[            922-Adminst Exp Transf-CR.]</t>
  </si>
  <si>
    <t xml:space="preserve">     ^:[               9921998: OfSup&amp;ExpFERCTrError-Gas Res]</t>
  </si>
  <si>
    <t xml:space="preserve">     ^:[               9921999: Office Supplies &amp; Exp - FERC Trace Errors]</t>
  </si>
  <si>
    <t xml:space="preserve">     ^:[               9921400: Office Supplies&amp;Exp Participant Billing]</t>
  </si>
  <si>
    <t xml:space="preserve">     ^:[               9921000: Office Supplies and Expenses]</t>
  </si>
  <si>
    <t xml:space="preserve">     ^:[            921-Office Supplies &amp; Expenses]</t>
  </si>
  <si>
    <t xml:space="preserve">     ^:[               9920400: A&amp;G Salaries-Participant Billing]</t>
  </si>
  <si>
    <t xml:space="preserve">     ^:[               9920000: Administrative and General Salaries]</t>
  </si>
  <si>
    <t xml:space="preserve">     ^:[            920-A &amp; G Salaries]</t>
  </si>
  <si>
    <t xml:space="preserve">     ^:[         Administrative &amp; General - Operations]</t>
  </si>
  <si>
    <t xml:space="preserve">     ^:[      Other Operation &amp; Maintenance]</t>
  </si>
  <si>
    <t xml:space="preserve">     ^:[            9407346: Amortization Expense-Analog Meter Retir]</t>
  </si>
  <si>
    <t xml:space="preserve">     ^:[            940734X: Amortization Expense-Analog Meter Retir]</t>
  </si>
  <si>
    <t xml:space="preserve">     ^:[            9407X02: Reg Debits - Cedar Bay - Fuel]</t>
  </si>
  <si>
    <t xml:space="preserve">     ^:[            9407x01: Reg Debits-Cedar Bay - Capacity]</t>
  </si>
  <si>
    <t xml:space="preserve">     ^:[            9407371: Reg Debits-NCRC]</t>
  </si>
  <si>
    <t xml:space="preserve">     ^:[            9407375: Reg Debits-Martin ITCDeprLoss-A08 Envir]</t>
  </si>
  <si>
    <t xml:space="preserve">     ^:[            9407374: Reg Debits-SpaceCst ITCDeprLoss-A08 Envir]</t>
  </si>
  <si>
    <t xml:space="preserve">     ^:[            9407373: Reg Debits-CovertITCDeprLoss-A08 Environ]</t>
  </si>
  <si>
    <t xml:space="preserve">     ^:[            9407372: Reg Debits-Nuc Cost Recov-Depreciation]</t>
  </si>
  <si>
    <t xml:space="preserve">     ^:[            9407370: Reg Debits-Nuc Cost Recov]</t>
  </si>
  <si>
    <t xml:space="preserve">     ^:[            9407345: Reg Debits-Early Retiremnt SFAS90]</t>
  </si>
  <si>
    <t xml:space="preserve">     ^:[            9407340: Reg Debits-Glades Power Park]</t>
  </si>
  <si>
    <t xml:space="preserve">     ^:[         407-Regulatory Debits (Depr &amp; Amort)]</t>
  </si>
  <si>
    <t xml:space="preserve">     ^:[            9403900: Depreciation Expense-GasRes]</t>
  </si>
  <si>
    <t xml:space="preserve">     ^:[            9403190: Depreciation Expense-ARO-GasRes]</t>
  </si>
  <si>
    <t xml:space="preserve">     ^:[            9403111: Depreciation Exp-A05 Capacity Clause]</t>
  </si>
  <si>
    <t xml:space="preserve">     ^:[            9403x05: Depreciation Exp - UI Goal Seek - Clause_Capacity]</t>
  </si>
  <si>
    <t xml:space="preserve">     ^:[            9403x04: Depreciation Exp - UI Goal Seek - Clause_Fuel]</t>
  </si>
  <si>
    <t xml:space="preserve">     ^:[            9403x08: Depreciation Exp - UI Goal Seek - Clause_ECRC]</t>
  </si>
  <si>
    <t xml:space="preserve">     ^:[            9403x02: Depreciation Exp - UI Goal Seek - Clause_ECCR]</t>
  </si>
  <si>
    <t xml:space="preserve">     ^:[            9403x13: Depreciation Exp - UI Goal Seek]</t>
  </si>
  <si>
    <t xml:space="preserve">     ^:[            9403420: Depreciation Exp-Coal Car Offset A04 Fuel]</t>
  </si>
  <si>
    <t xml:space="preserve">     ^:[            9403410: Depreciation Exp-Coal Cars A04 Fuel]</t>
  </si>
  <si>
    <t xml:space="preserve">     ^:[            9403333: Depreciation Exp-Dismant ARO Offset]</t>
  </si>
  <si>
    <t xml:space="preserve">     ^:[            9403332: Depreciation Exp-Dismantlement Fossil]</t>
  </si>
  <si>
    <t xml:space="preserve">     ^:[            9403133: Depreciation Exp-Oil Backout-FERC Jurisd]</t>
  </si>
  <si>
    <t xml:space="preserve">     ^:[            9403121: Depreciation Exp-A02 Conservation]</t>
  </si>
  <si>
    <t xml:space="preserve">     ^:[            9403078: Depreciation Exp-Dismantle-A08 Environ]</t>
  </si>
  <si>
    <t xml:space="preserve">     ^:[            9403005: Depreciation Exp-A05 Capacity Clause]</t>
  </si>
  <si>
    <t xml:space="preserve">     ^:[            9403002: Depreciation Exp-A08 Environmental]</t>
  </si>
  <si>
    <t xml:space="preserve">     ^:[            9403000: Depreciation Expense]</t>
  </si>
  <si>
    <t xml:space="preserve">     ^:[         Depreciation Expense (403)]</t>
  </si>
  <si>
    <t xml:space="preserve">     ^:[            9403100: Depreciation Exp-Asset Retire Oblig]</t>
  </si>
  <si>
    <t xml:space="preserve">     ^:[         Depreciation Exp Asset Retirement(403.1)]</t>
  </si>
  <si>
    <t xml:space="preserve">     ^:[               9406000: Amortiz Elect Plant Acquistion Adjustmnt]</t>
  </si>
  <si>
    <t xml:space="preserve">     ^:[            406-Acquisition Adjustments]</t>
  </si>
  <si>
    <t xml:space="preserve">     ^:[         Amort of Utility Plant Acq Adj (406)]</t>
  </si>
  <si>
    <t xml:space="preserve">     ^:[               9404100: Amort/Depletion Land/Rights-GasRes]</t>
  </si>
  <si>
    <t xml:space="preserve">     ^:[               9404111: Amort Limited-Term Elec Plt-A05 Capacity Clause]</t>
  </si>
  <si>
    <t xml:space="preserve">     ^:[               9404081: Amort Limited-Term Elec Plt-WCH20]</t>
  </si>
  <si>
    <t xml:space="preserve">     ^:[               9404005 Amort Limited-Term elec Plt-A05 Capacity Clause]</t>
  </si>
  <si>
    <t xml:space="preserve">     ^:[               9404003: Amort Limited-Term Elec Plt-A08 Environ]</t>
  </si>
  <si>
    <t xml:space="preserve">     ^:[               9404000: Amort Limited-Term Elec Plt]</t>
  </si>
  <si>
    <t xml:space="preserve">     ^:[            404-Amrt Limited Electric Plant]</t>
  </si>
  <si>
    <t xml:space="preserve">     ^:[         Amort &amp; Depl of Utility Plant (404-405)]</t>
  </si>
  <si>
    <t xml:space="preserve">     ^:[            9407409: Reg Credits-Dismantlement Reserve Surplus Flowback]</t>
  </si>
  <si>
    <t xml:space="preserve">     ^:[            9407443: Reg Credits-Asset Retire Oblig]</t>
  </si>
  <si>
    <t xml:space="preserve">     ^:[            9407413: Reg Credits-PMR Pipeline to FGT]</t>
  </si>
  <si>
    <t xml:space="preserve">     ^:[            9407412: Reg Credits-Avoided AFUDC-FPSC]</t>
  </si>
  <si>
    <t xml:space="preserve">     ^:[            9407411: Reg Credits-Aviation Trf to FPLGr]</t>
  </si>
  <si>
    <t xml:space="preserve">     ^:[            9407410: Reg Credits-Other]</t>
  </si>
  <si>
    <t xml:space="preserve">     ^:[            9407408: Reg Credits-Surplus Flowback]</t>
  </si>
  <si>
    <t xml:space="preserve">     ^:[            9407407: Reg Credits-Martin ITC G/U Amortization-A08 Envr]</t>
  </si>
  <si>
    <t xml:space="preserve">     ^:[            9407406: Reg Credits-Martin ITC Amortization-A08 Envr]</t>
  </si>
  <si>
    <t xml:space="preserve">     ^:[            9407405: Reg Credits-SpaceCst ITC Grs/Up-A08 Envr]</t>
  </si>
  <si>
    <t xml:space="preserve">     ^:[            9407404: Reg Credits-Convert ITC G/Up-A08 Environ]</t>
  </si>
  <si>
    <t xml:space="preserve">     ^:[            9407403: Reg Credits-SpaceCoast InvTaxCr-A08Envir]</t>
  </si>
  <si>
    <t xml:space="preserve">     ^:[            9407402: Reg Credits-Convert InvTaxCr-A08 Environ]</t>
  </si>
  <si>
    <t xml:space="preserve">     ^:[            9407401: Reg Credits-Nuclear Amortization]</t>
  </si>
  <si>
    <t xml:space="preserve">     ^:[         407-Regulatory Credits]</t>
  </si>
  <si>
    <t xml:space="preserve">     ^:[            9405200: Amortization of other Gas Plant-GasRes]</t>
  </si>
  <si>
    <t xml:space="preserve">     ^:[            9405143: Amort LimitedTrm Plt]</t>
  </si>
  <si>
    <t xml:space="preserve">     ^:[         405-Amort Other Electric Plant]</t>
  </si>
  <si>
    <t xml:space="preserve">     ^:[      Depreciation &amp; Amortization]</t>
  </si>
  <si>
    <t xml:space="preserve">     ^:[   Operating Expenses]</t>
  </si>
  <si>
    <t xml:space="preserve">     ^:[               9410253: Prov Def Tax-Other-State-A06 BTL]</t>
  </si>
  <si>
    <t xml:space="preserve">     ^:[               9410203: Prov Def Tax-Oth-Federal-A06 BTL]</t>
  </si>
  <si>
    <t xml:space="preserve">     ^:[               9410202: Prov Def Tax  NuclGrs/Up State-A06 BTL]</t>
  </si>
  <si>
    <t xml:space="preserve">     ^:[            410-Provision For Defer Income Tax - Other]</t>
  </si>
  <si>
    <t xml:space="preserve">     ^:[         Provision for Deferred Inc Taxes (410.2)]</t>
  </si>
  <si>
    <t xml:space="preserve">     ^:[            9409290: IncomeTaxes-OthInc&amp;Deduct-State-BTL-GasRes]</t>
  </si>
  <si>
    <t xml:space="preserve">     ^:[            9409280: IncomeTaxes-OthIncome&amp;Deduct-Fed-BTL-GasRes]</t>
  </si>
  <si>
    <t xml:space="preserve">     ^:[            9409210: IncomeTaxes-OthInc&amp;Deduct-State-A06 BTL]</t>
  </si>
  <si>
    <t xml:space="preserve">     ^:[         Income Taxes-Other (409.2)]</t>
  </si>
  <si>
    <t xml:space="preserve">     ^:[            9409206: Income Taxes-Oth Inc &amp; Deducts-Decom Fnd]</t>
  </si>
  <si>
    <t xml:space="preserve">     ^:[            9409205: Income Taxes-Oth Inc &amp; Deducts-Storm Fnd]</t>
  </si>
  <si>
    <t xml:space="preserve">     ^:[            9409200: IncomeTaxes-OthIncome&amp;Deduct-Fed-A06 BTL]</t>
  </si>
  <si>
    <t xml:space="preserve">     ^:[         Income Taxes-Federal (409.2)]</t>
  </si>
  <si>
    <t xml:space="preserve">     ^:[            9411267: Prov Def Tax-Cr-OID-Storm Fund-State-A06 BTL]</t>
  </si>
  <si>
    <t xml:space="preserve">     ^:[            9411253: PrvDefrd IncTax-Cr-OthInc/Ded-State-A06BTL]</t>
  </si>
  <si>
    <t xml:space="preserve">     ^:[            9411218: Prov Def Tax-Cr-OID-State-A06BTL]</t>
  </si>
  <si>
    <t xml:space="preserve">     ^:[            9411217: Prov Def Tax-Cr-OID-Storm Fund-Fed-A06 BTL]</t>
  </si>
  <si>
    <t xml:space="preserve">     ^:[            9411203: Prov Def Tax-Cr-OID-Fed-A06 BTL]</t>
  </si>
  <si>
    <t xml:space="preserve">     ^:[            9411202: Prov Def Tax-Cr-OID-NucG/U State-A06BTL]</t>
  </si>
  <si>
    <t xml:space="preserve">     ^:[         (Less)Provision for Defer IncTax(411.2)]</t>
  </si>
  <si>
    <t xml:space="preserve">     ^:[      Other Income Taxes]</t>
  </si>
  <si>
    <t xml:space="preserve">     ^:[            9416000: Cost/Exp Merchand Job Contract Work]</t>
  </si>
  <si>
    <t xml:space="preserve">     ^:[         416-Costs &amp; Exp-Merchandising]</t>
  </si>
  <si>
    <t xml:space="preserve">     ^:[                  9426300: Penalties-A06 BTL]</t>
  </si>
  <si>
    <t xml:space="preserve">     ^:[               426-Penalties]</t>
  </si>
  <si>
    <t xml:space="preserve">     ^:[            Penalties (426.3)]</t>
  </si>
  <si>
    <t xml:space="preserve">     ^:[                  9426x06: Other Deductions - UI Goal Seek]</t>
  </si>
  <si>
    <t xml:space="preserve">     ^:[                  9426550: Other Deductions-Flagami Amort A06-BTL]</t>
  </si>
  <si>
    <t xml:space="preserve">     ^:[                  9426x01: O&amp;M Topside - BTL]</t>
  </si>
  <si>
    <t xml:space="preserve">     ^:[                  9426511: KPB- Other deductions]</t>
  </si>
  <si>
    <t xml:space="preserve">     ^:[                  9426500: Other Misc Income Deductions-A06 BTL]</t>
  </si>
  <si>
    <t xml:space="preserve">     ^:[               426-Other Deductions]</t>
  </si>
  <si>
    <t xml:space="preserve">     ^:[            Other Deductions (426.5)]</t>
  </si>
  <si>
    <t xml:space="preserve">     ^:[            Miscellaneous Amortization (425)]</t>
  </si>
  <si>
    <t xml:space="preserve">     ^:[                  9421111: Gains on Disposition of Property - Non-Utility]</t>
  </si>
  <si>
    <t xml:space="preserve">     ^:[               421-Gain On Disposit Prpty]</t>
  </si>
  <si>
    <t xml:space="preserve">     ^:[            Loss on Disposition of Property(421.2)]</t>
  </si>
  <si>
    <t xml:space="preserve">     ^:[               426-Life Insurance]</t>
  </si>
  <si>
    <t xml:space="preserve">     ^:[            Life Insurance (426.2)]</t>
  </si>
  <si>
    <t xml:space="preserve">     ^:[                  9426400: Exp- Civic &amp; Political Activity-A06 BTL]</t>
  </si>
  <si>
    <t xml:space="preserve">     ^:[               426-Civic Political and Related Activities]</t>
  </si>
  <si>
    <t xml:space="preserve">     ^:[            Exp for Certain Civic, Political (426.4)]</t>
  </si>
  <si>
    <t xml:space="preserve">     ^:[                  9426110: Donations-A06 BTL]</t>
  </si>
  <si>
    <t xml:space="preserve">     ^:[               426-Donations]</t>
  </si>
  <si>
    <t xml:space="preserve">     ^:[            Donations (426.1)]</t>
  </si>
  <si>
    <t xml:space="preserve">     ^:[         Total Other Income Deductions (43-49)]</t>
  </si>
  <si>
    <t xml:space="preserve">     ^:[            9408200: Tax Oth Than Inc Tax-Oth Inc Ded-A06 BTL]</t>
  </si>
  <si>
    <t xml:space="preserve">     ^:[         Taxes Other Than Income Taxes (408.2)]</t>
  </si>
  <si>
    <t xml:space="preserve">     ^:[               9418100: Equity in Earnings Subsidiary-A06 BTL]</t>
  </si>
  <si>
    <t xml:space="preserve">     ^:[               9418000: Non-Operating Rental Income-A06 BTL]</t>
  </si>
  <si>
    <t xml:space="preserve">     ^:[            418-Nonop Rental income]</t>
  </si>
  <si>
    <t xml:space="preserve">     ^:[         Nonoperating Rental Income (418)]</t>
  </si>
  <si>
    <t xml:space="preserve">     ^:[               9421010: Misc Non-OperInc NonControl Interest-A06-BTL]</t>
  </si>
  <si>
    <t xml:space="preserve">     ^:[               9421000: Miscellaneous Non-Oper Income-A06 BTL]</t>
  </si>
  <si>
    <t xml:space="preserve">     ^:[            421-Misc Nonop income]</t>
  </si>
  <si>
    <t xml:space="preserve">     ^:[         Miscellaneous Nonoperating Income(421)]</t>
  </si>
  <si>
    <t xml:space="preserve">     ^:[               9419910: Int &amp; Div Income-SJRPPAccts-A06 BTL]</t>
  </si>
  <si>
    <t xml:space="preserve">     ^:[               9419742: Int &amp; Div Income-NCRC Recov O&amp;M-A19 BTL]</t>
  </si>
  <si>
    <t xml:space="preserve">     ^:[               9419740: Int &amp; Div Income-Nuclear-A19 BTL]</t>
  </si>
  <si>
    <t xml:space="preserve">     ^:[               9419725: Int &amp; Div Income-Tfr QualResv-AfterTax-A06 BTL]</t>
  </si>
  <si>
    <t xml:space="preserve">     ^:[               9419720: Int &amp; Div Income-Trf Nuc DecoRsvAftTax-A06 BTL]</t>
  </si>
  <si>
    <t xml:space="preserve">     ^:[               9419719: Int &amp; Div Income-NonQual Fund Reclass-A06 BTL]</t>
  </si>
  <si>
    <t xml:space="preserve">     ^:[               9419700: Int &amp; Div Income-Storm Fumd Net-A06 BTL]</t>
  </si>
  <si>
    <t xml:space="preserve">     ^:[               9419610: Int &amp; Div Income-Nuc QDecomm Fund-A06 BTL]</t>
  </si>
  <si>
    <t xml:space="preserve">     ^:[               9419520: Int &amp; Div Income-Tax Audit Ref-A06 BTL]</t>
  </si>
  <si>
    <t xml:space="preserve">     ^:[               9419071: FREC-Interest and Dividend Income-A07BTL]</t>
  </si>
  <si>
    <t xml:space="preserve">     ^:[               9419061: KPB-Decommissioning Income]</t>
  </si>
  <si>
    <t xml:space="preserve">     ^:[               9419021: KPB-Storm Fund Income]</t>
  </si>
  <si>
    <t xml:space="preserve">     ^:[               9419400: KPB-Interest&amp;Dividend Income-TempInvest]</t>
  </si>
  <si>
    <t xml:space="preserve">     ^:[               9419300: Int &amp; Div Income-Other-A06 BTL]</t>
  </si>
  <si>
    <t xml:space="preserve">     ^:[            419-Interest &amp; Dividend Income]</t>
  </si>
  <si>
    <t xml:space="preserve">     ^:[         Interest and Dividend Income (419)]</t>
  </si>
  <si>
    <t xml:space="preserve">     ^:[      Other Income &amp; Deductions (incl Storm)]</t>
  </si>
  <si>
    <t xml:space="preserve">     ^:[         9419x06: AFUDC Equity - UI Goal Seek]</t>
  </si>
  <si>
    <t xml:space="preserve">     ^:[         9419110: AllowForOthFundsUsedDuring Const-A06 BTL]</t>
  </si>
  <si>
    <t xml:space="preserve">     ^:[      419-Afudc]</t>
  </si>
  <si>
    <t xml:space="preserve">     ^:[   Income Before Interest Charges]</t>
  </si>
  <si>
    <t xml:space="preserve">     ^:[   sys-Foreign Exchange (Income Statement)]</t>
  </si>
  <si>
    <t>E:[Account - Expenses]</t>
  </si>
  <si>
    <t>D:[]</t>
  </si>
  <si>
    <t xml:space="preserve">     ^:[   sys-Equity Earnings (Income Account)]</t>
  </si>
  <si>
    <t xml:space="preserve">     ^:[         9447X01: Sales for Resale SECI]</t>
  </si>
  <si>
    <t xml:space="preserve">     ^:[         9447x13: Wholesale Base Revenue - UI Goal Seek]</t>
  </si>
  <si>
    <t xml:space="preserve">     ^:[         9456930: Oth Elect Rev-Unbilled Rev-FERC]</t>
  </si>
  <si>
    <t xml:space="preserve">     ^:[         9447001: Sales for Resale-A01 Base]</t>
  </si>
  <si>
    <t xml:space="preserve">     ^:[      Wholesale Base Revenue]</t>
  </si>
  <si>
    <t xml:space="preserve">     ^:[               9449110: Provision for Rate Refunds-FPSC]</t>
  </si>
  <si>
    <t xml:space="preserve">     ^:[            449-Provision for Rate Refunds-FPSC]</t>
  </si>
  <si>
    <t xml:space="preserve">     ^:[            449-Provision for Rate Refunds-FERC]</t>
  </si>
  <si>
    <t xml:space="preserve">     ^:[               9447010: Sales for Resale-Other Long Term]</t>
  </si>
  <si>
    <t xml:space="preserve">     ^:[               9447004: Sales for Resale-A04 Fuel]</t>
  </si>
  <si>
    <t xml:space="preserve">     ^:[            447-Sales For Resale]</t>
  </si>
  <si>
    <t xml:space="preserve">     ^:[               9446015: Sales to RR/Railways-A15 Franchise Tax]</t>
  </si>
  <si>
    <t xml:space="preserve">     ^:[               9446014: Sales to RR/Railways-A14 Gross RcptsTax]</t>
  </si>
  <si>
    <t xml:space="preserve">     ^:[               9446008: Sales to RR/Railways-A08 Envrionmental]</t>
  </si>
  <si>
    <t xml:space="preserve">     ^:[               9446005: Sales to RR/Railways-A05 Capacity]</t>
  </si>
  <si>
    <t xml:space="preserve">     ^:[               9446004: Sales to RR/Railways-A04 Fuel]</t>
  </si>
  <si>
    <t xml:space="preserve">     ^:[               9446003: Sales to RR/Railways-A03 Storm Recovery]</t>
  </si>
  <si>
    <t xml:space="preserve">     ^:[               9446002: Sales to RR/Railways-A02 Conservation]</t>
  </si>
  <si>
    <t xml:space="preserve">     ^:[               9446001: Sales to RR/Railways-A01 Base]</t>
  </si>
  <si>
    <t xml:space="preserve">     ^:[            446-Railroads/Railways]</t>
  </si>
  <si>
    <t xml:space="preserve">     ^:[               9445015: Oth Sales to Public Auth-A15 Franch Tax]</t>
  </si>
  <si>
    <t xml:space="preserve">     ^:[               9445014: Oth Sales to Pub Auth-A14 Gross RcptsTax]</t>
  </si>
  <si>
    <t xml:space="preserve">     ^:[               9445008: Oth Sales to Public Auth-A08 Environment]</t>
  </si>
  <si>
    <t xml:space="preserve">     ^:[               9445005: Oth Sales to Public Auth-A05 Capacity]</t>
  </si>
  <si>
    <t xml:space="preserve">     ^:[               9445004: Oth Sales to Public Auth-A04 Fuel]</t>
  </si>
  <si>
    <t xml:space="preserve">     ^:[               9445003: Oth Sales to Public Auth-A03 Storm Recov]</t>
  </si>
  <si>
    <t xml:space="preserve">     ^:[               9445002: Oth Sales to Public Auth-A02 Conservatn]</t>
  </si>
  <si>
    <t xml:space="preserve">     ^:[               9445001: Oth Sales to Public Auth-A01 Base]</t>
  </si>
  <si>
    <t xml:space="preserve">     ^:[            445-Other Sales Public Authorities]</t>
  </si>
  <si>
    <t xml:space="preserve">     ^:[               9444101: Public Str &amp; Hwy Lighting-Premium]</t>
  </si>
  <si>
    <t xml:space="preserve">     ^:[               9444015: Public Str &amp; Hwy Lighting-A15 Franch Tax]</t>
  </si>
  <si>
    <t xml:space="preserve">     ^:[               9444014: Public Str &amp; Hwy Lighting-A14 Gross RcptsTax]</t>
  </si>
  <si>
    <t xml:space="preserve">     ^:[               9444008: Public Str &amp; Hwy Lighting-A08Environment]</t>
  </si>
  <si>
    <t xml:space="preserve">     ^:[               9444005: Public Str &amp; Hwy Lighting-A05 Capacity]</t>
  </si>
  <si>
    <t xml:space="preserve">     ^:[               9444004: Public Str &amp; Hwy Lighting-A04 Fuel]</t>
  </si>
  <si>
    <t xml:space="preserve">     ^:[               9444003: Public Str &amp; Hwy Lighting-A03 Storm Recov]</t>
  </si>
  <si>
    <t xml:space="preserve">     ^:[               9444002: Public Str &amp; Hwy Lighting-A02 Conservatn]</t>
  </si>
  <si>
    <t xml:space="preserve">     ^:[               9444001: Public Str &amp; Hwy Lighting-A01 Base]</t>
  </si>
  <si>
    <t xml:space="preserve">     ^:[            444-Public Street &amp; Highway Lighting]</t>
  </si>
  <si>
    <t xml:space="preserve">     ^:[               9442515: Industr Pub Auth Sales-A15 Franch Tax]</t>
  </si>
  <si>
    <t xml:space="preserve">     ^:[               9442514: Indust Pub Auth Sales-A14 Gross RcptTax]</t>
  </si>
  <si>
    <t xml:space="preserve">     ^:[               9442508: Industr Pub Auth Sales-A08Environmental]</t>
  </si>
  <si>
    <t xml:space="preserve">     ^:[               9442505: Industr Pub Auth Sales-A05 Capacity]</t>
  </si>
  <si>
    <t xml:space="preserve">     ^:[               9442504: Industr Pub Auth Sales-A04 Fuel]</t>
  </si>
  <si>
    <t xml:space="preserve">     ^:[               9442503: Indust Pub Auth Sales-A03 Strm Recovery]</t>
  </si>
  <si>
    <t xml:space="preserve">     ^:[               9442360: Comm &amp; Indust Sales-C/I Dem Red Inc]</t>
  </si>
  <si>
    <t xml:space="preserve">     ^:[               9442300: Comm &amp; Industr Sales-Recv Incent-A02 Consv]</t>
  </si>
  <si>
    <t xml:space="preserve">     ^:[               9442215: Industrial Sales-A15 FranchiseTax]</t>
  </si>
  <si>
    <t xml:space="preserve">     ^:[               9442214: Industrial Sales-A14 Gross Receipts Tax]</t>
  </si>
  <si>
    <t xml:space="preserve">     ^:[               9442208: Industrial Sale-A08 Environmental]</t>
  </si>
  <si>
    <t xml:space="preserve">     ^:[               9442205: Industrial Sales-A05 Capacity]</t>
  </si>
  <si>
    <t xml:space="preserve">     ^:[               9442204: Industrial Sales-A04 Fuel]</t>
  </si>
  <si>
    <t xml:space="preserve">     ^:[               9442203: Industrial Sales-A03 Storm Recovery]</t>
  </si>
  <si>
    <t xml:space="preserve">     ^:[               9442202: Industrial Sales-A02 Conservation]</t>
  </si>
  <si>
    <t xml:space="preserve">     ^:[               9442201: Industrial Sales-A01 Base]</t>
  </si>
  <si>
    <t xml:space="preserve">     ^:[               9442502: Industr Pub Auth Sales-A02 Conservation]</t>
  </si>
  <si>
    <t xml:space="preserve">     ^:[               9442330: Comm &amp; Industr Sales-CILC Offset]</t>
  </si>
  <si>
    <t xml:space="preserve">     ^:[               9442501: Industr Pub Auth Sales-A01 Base]</t>
  </si>
  <si>
    <t xml:space="preserve">     ^:[               9442340: Comm &amp; IndustSales-C/I Dem Red Inc A02 Cons]</t>
  </si>
  <si>
    <t xml:space="preserve">     ^:[            442-Industrial]</t>
  </si>
  <si>
    <t xml:space="preserve">     ^:[               9442415: Commerc Pub Auth Sales-A15 Franchise Tax]</t>
  </si>
  <si>
    <t xml:space="preserve">     ^:[               9442414: Commerc Pub Auth Sales-A14 Gross RcptTax]</t>
  </si>
  <si>
    <t xml:space="preserve">     ^:[               9442408: Commerc Pub Auth Sales-A08 Environmental]</t>
  </si>
  <si>
    <t xml:space="preserve">     ^:[               9442405: Commerc Pub Auth Sales-A05 Capacity]</t>
  </si>
  <si>
    <t xml:space="preserve">     ^:[               9442404: Commerc Pub Auth Sales-A04 Fuel]</t>
  </si>
  <si>
    <t xml:space="preserve">     ^:[               9442401: Commerc Pub Auth Sales-A01 Base]</t>
  </si>
  <si>
    <t xml:space="preserve">     ^:[               9442115: Commerc Pub Auth Sales-A15 Franchise Tax]</t>
  </si>
  <si>
    <t xml:space="preserve">     ^:[               9442114: Commercial Sales-A14 Gross Receipts Tax]</t>
  </si>
  <si>
    <t xml:space="preserve">     ^:[               9442108: Commercial Sales-A08 Environmental]</t>
  </si>
  <si>
    <t xml:space="preserve">     ^:[               9442105: Commercial Sales-A05 Capacity]</t>
  </si>
  <si>
    <t xml:space="preserve">     ^:[               9442104: Commercial Sales-A04 Fuel]</t>
  </si>
  <si>
    <t xml:space="preserve">     ^:[               9442103: Commercial Sales-A03 Storm Recovery]</t>
  </si>
  <si>
    <t xml:space="preserve">     ^:[               9442102: Commercial Sales-A02 Conservation]</t>
  </si>
  <si>
    <t xml:space="preserve">     ^:[               9442403: Commerc PubAuth Sales-A03 Storm Recovery]</t>
  </si>
  <si>
    <t xml:space="preserve">     ^:[               9442402: Commerc Pub Auth Sales-A02 Conservation]</t>
  </si>
  <si>
    <t xml:space="preserve">     ^:[               9442101: Commercial Sales-A01 Base]</t>
  </si>
  <si>
    <t xml:space="preserve">     ^:[            442-Commercial]</t>
  </si>
  <si>
    <t xml:space="preserve">     ^:[               9440x13: Retail Base Rate Relief - UI Goal Seek]</t>
  </si>
  <si>
    <t xml:space="preserve">     ^:[               9440515: Res Public Auth Sales-A15 Franchise Tax]</t>
  </si>
  <si>
    <t xml:space="preserve">     ^:[               9440514: Res Public Auth Sales-A14 Gross Receipts Tax]</t>
  </si>
  <si>
    <t xml:space="preserve">     ^:[               9440508: Res Public Auth Sales-A08 Environmental]</t>
  </si>
  <si>
    <t xml:space="preserve">     ^:[               9440505: Res Public Auth Sales-A05 Capacity]</t>
  </si>
  <si>
    <t xml:space="preserve">     ^:[               9440504: Res Public Auth Sales-A04 Fuel]</t>
  </si>
  <si>
    <t xml:space="preserve">     ^:[               9440503: Res Public Auth Sales-A03 Storm Recovery]</t>
  </si>
  <si>
    <t xml:space="preserve">     ^:[               9440502: Res Public Auth Sales-A02 Conservation]</t>
  </si>
  <si>
    <t xml:space="preserve">     ^:[               9440501: Res Public Auth Sales-A01 Base]</t>
  </si>
  <si>
    <t xml:space="preserve">     ^:[               9440300: Residential Sales-A02Conserv-Load Control Credits]</t>
  </si>
  <si>
    <t xml:space="preserve">     ^:[               9440210: Residential Sales-WC3 Revenue Recl Offset]</t>
  </si>
  <si>
    <t xml:space="preserve">     ^:[               9440200: Residential Sales-Cost RecovWC3 Recl-A05]</t>
  </si>
  <si>
    <t xml:space="preserve">     ^:[               9440110: Residential Sales-A03Strm Recov-Bnd/Tx Chg RAFOffs]</t>
  </si>
  <si>
    <t xml:space="preserve">     ^:[               9440100: Residential Sales-A03Strm Recov-Bnd/Tx Chg RAFExcl]</t>
  </si>
  <si>
    <t xml:space="preserve">     ^:[               9440015: Residential Sales-A15 Franchise Tax]</t>
  </si>
  <si>
    <t xml:space="preserve">     ^:[               9440014: Residential Sales-A14 Gross Receipts Tax]</t>
  </si>
  <si>
    <t xml:space="preserve">     ^:[               9440008: Residential Sales-A08 Environmental]</t>
  </si>
  <si>
    <t xml:space="preserve">     ^:[               9440005: Residential Sales-A05 Capacity]</t>
  </si>
  <si>
    <t xml:space="preserve">     ^:[               9440004: Residential Sales-A04 Fuel]</t>
  </si>
  <si>
    <t xml:space="preserve">     ^:[               9440003: Residential Sales-A03 Storm Recovery]</t>
  </si>
  <si>
    <t xml:space="preserve">     ^:[               9440002: Residential Sales-A02 Conservation]</t>
  </si>
  <si>
    <t xml:space="preserve">     ^:[               9440001: Residential Sales-A01 Base]</t>
  </si>
  <si>
    <t xml:space="preserve">     ^:[            440-Residential]</t>
  </si>
  <si>
    <t xml:space="preserve">     ^:[         Sales of Electicity]</t>
  </si>
  <si>
    <t xml:space="preserve">     ^:[            9447210: Sales For Resale-Non-Clause Recoverable]</t>
  </si>
  <si>
    <t xml:space="preserve">     ^:[            9447126: Sales For Resale-React&amp;Volt Cntrl A05Capac]</t>
  </si>
  <si>
    <t xml:space="preserve">     ^:[            9447125: Sales For Resale-SchSysCntrl Disp A05Capac]</t>
  </si>
  <si>
    <t xml:space="preserve">     ^:[            9447124: Sales For Resale-Transmis Srvc-A05 Capac]</t>
  </si>
  <si>
    <t xml:space="preserve">     ^:[            9447123: Sales For Resale-TransmSrvcContra-A05Capac]</t>
  </si>
  <si>
    <t xml:space="preserve">     ^:[            9447122: Sales For Resale-EstTransmisSrvc-A05 Capac]</t>
  </si>
  <si>
    <t xml:space="preserve">     ^:[            9447120: Sales For Resale-Capac Revs A05 Capacity]</t>
  </si>
  <si>
    <t xml:space="preserve">     ^:[            9447116: Sales for Resale-Non-Broker Sls A04 Fuel]</t>
  </si>
  <si>
    <t xml:space="preserve">     ^:[            9447110: Sales for Resale-Recov Intchg Pwr A04Fuel]</t>
  </si>
  <si>
    <t xml:space="preserve">     ^:[         447-Interchange Power Sales]</t>
  </si>
  <si>
    <t xml:space="preserve">     ^:[      Total Sales of Electricity]</t>
  </si>
  <si>
    <t xml:space="preserve">     ^:[            9456921: Oth Elect Rev-Metering Excess Gener]</t>
  </si>
  <si>
    <t xml:space="preserve">     ^:[            9456920: Oth Elect Rev-Unbilled Rev-FPSC]</t>
  </si>
  <si>
    <t xml:space="preserve">     ^:[         456-Unbilled Revenues]</t>
  </si>
  <si>
    <t xml:space="preserve">     ^:[            9456942: Other Revenues-Cedar Bay-A05-Capacity]</t>
  </si>
  <si>
    <t xml:space="preserve">     ^:[            9456232: Oth Elec Rev-Unreserved Use Penalty Revs]</t>
  </si>
  <si>
    <t xml:space="preserve">     ^:[            9456231: Oth Elec Rev-Engy Imbal Pen Ref-A04 Fuel]</t>
  </si>
  <si>
    <t xml:space="preserve">     ^:[            9456230: Oth Elec Rev-Engy Imbal Pen Rev-A04 Fuel]</t>
  </si>
  <si>
    <t xml:space="preserve">     ^:[            9456225: Oth Elect Rev-Energy Imbal Serv A04 Fuel]</t>
  </si>
  <si>
    <t xml:space="preserve">     ^:[         456-Other Misc Serv &amp; Elec Revnues]</t>
  </si>
  <si>
    <t xml:space="preserve">     ^:[            9456985: Oth Elect Rev-Asset Optimization-A04Fuel]</t>
  </si>
  <si>
    <t xml:space="preserve">     ^:[            9456943: Other Electric Rev-Defrd SWAPC CPRC-A05 Capacity]</t>
  </si>
  <si>
    <t xml:space="preserve">     ^:[            9456990: Oth Elect Rev-Over Recov Fuel-FPSC A04Fuel]</t>
  </si>
  <si>
    <t xml:space="preserve">     ^:[            9456984: Oth Elect Rev-Fuel Rev Defer-GPIF A04Fuel]</t>
  </si>
  <si>
    <t xml:space="preserve">     ^:[            9456983: Oth Elect Rev-Deferred-A08  Environ]</t>
  </si>
  <si>
    <t xml:space="preserve">     ^:[            9456981: Oth Elect Rev-Fuel Rev Defer-GPIF A04Fuel]</t>
  </si>
  <si>
    <t xml:space="preserve">     ^:[            9456980: Oth Elect Rev-Fuel Rev Defer-FERC A04Fuel]</t>
  </si>
  <si>
    <t xml:space="preserve">     ^:[            9456970: Oth Elect Rev-Deferred Revs-A02Consv]</t>
  </si>
  <si>
    <t xml:space="preserve">     ^:[            9456949: Oth Elect Rev-Def Reg AssesFee-A08 Environ]</t>
  </si>
  <si>
    <t xml:space="preserve">     ^:[            9456948: Oth Elect Rev-Def Reg Asses Fee-A05Capacity]</t>
  </si>
  <si>
    <t xml:space="preserve">     ^:[            9456947: Oth Elect Rev-Def Reg Assess  Fee-A02Consv]</t>
  </si>
  <si>
    <t xml:space="preserve">     ^:[            9456945: Oth Elect Rev-Def Reg Assess Fee A04 Fuel]</t>
  </si>
  <si>
    <t xml:space="preserve">     ^:[            9456944: Oth Elect Rev-Defrd Rev-OverRec-A05Capac]</t>
  </si>
  <si>
    <t xml:space="preserve">     ^:[         456-Deferred Revenues]</t>
  </si>
  <si>
    <t xml:space="preserve">     ^:[      Other Operating Revenues]</t>
  </si>
  <si>
    <t xml:space="preserve">     ^:[            9400001: Operating Revenues-Liquid Production-GasRes]</t>
  </si>
  <si>
    <t xml:space="preserve">     ^:[            9400000: Operating Revenues-Gas Production-GasRes]</t>
  </si>
  <si>
    <t xml:space="preserve">     ^:[         400-Operating Revenues-Gas Reserves]</t>
  </si>
  <si>
    <t xml:space="preserve">     ^:[            9454400: Rent From Electric Property- Pole Attachments]</t>
  </si>
  <si>
    <t xml:space="preserve">     ^:[            9454300: Rent From Electric Property- CATVAttachments]</t>
  </si>
  <si>
    <t xml:space="preserve">     ^:[            9454200: Rent From Electric Property-Leased]</t>
  </si>
  <si>
    <t xml:space="preserve">     ^:[            9454100: Rent From Electric Property-Future Use Property]</t>
  </si>
  <si>
    <t xml:space="preserve">     ^:[            9454020: Rent From Electric Property-Affiliates]</t>
  </si>
  <si>
    <t xml:space="preserve">     ^:[            9454000: Rent From Electric Property]</t>
  </si>
  <si>
    <t xml:space="preserve">     ^:[         454-Rent From Electric Property]</t>
  </si>
  <si>
    <t xml:space="preserve">     ^:[            9451x13: Miscellaneous Service Revenues - UI Goal Seek]</t>
  </si>
  <si>
    <t xml:space="preserve">     ^:[            9451005: Misc Srv Rev-Reconne]</t>
  </si>
  <si>
    <t xml:space="preserve">     ^:[            9451004: Misc Srv Rev-Return]</t>
  </si>
  <si>
    <t xml:space="preserve">     ^:[            9451003: Misc Srv Rev-Conn Sr]</t>
  </si>
  <si>
    <t xml:space="preserve">     ^:[            9451002: Misc Srv Rev-Init Sr]</t>
  </si>
  <si>
    <t xml:space="preserve">     ^:[            9451001: Misc Srv Rev-Curr Di]</t>
  </si>
  <si>
    <t xml:space="preserve">     ^:[            9451100: Misc Serv Revenues-TempContr,Q Facil,Intercnt Pro]</t>
  </si>
  <si>
    <t xml:space="preserve">     ^:[            9451000: Misc Serv Revenues]</t>
  </si>
  <si>
    <t xml:space="preserve">     ^:[         451-Miscellaneous Service Charges]</t>
  </si>
  <si>
    <t xml:space="preserve">     ^:[            9456111: Other Elec Rev-SWAPC ECCR]</t>
  </si>
  <si>
    <t xml:space="preserve">     ^:[            9456501: Oth Elec Rev-StormSecurztn-A03Strm]</t>
  </si>
  <si>
    <t xml:space="preserve">     ^:[            9456400: Oth Elec Rev-OUC/FMPA Use Chg Recov]</t>
  </si>
  <si>
    <t xml:space="preserve">     ^:[            9456253: Oth Elec Rev-Trans Serv STF&amp;NF Refd Prov]</t>
  </si>
  <si>
    <t xml:space="preserve">     ^:[            9456252: Oth Elec Rev-Trans Serv NetwkCr-Seminole]</t>
  </si>
  <si>
    <t xml:space="preserve">     ^:[            9456251: Oth Elec Rev-Trans Serv LTF Refund Prov]</t>
  </si>
  <si>
    <t xml:space="preserve">     ^:[            9456249: Oth Elec Rev-Unreserved Use Penalty]</t>
  </si>
  <si>
    <t xml:space="preserve">     ^:[            9456233: Oth Elec Rev-Unreserve Use PenaltyRefund]</t>
  </si>
  <si>
    <t xml:space="preserve">     ^:[            9456224: Oth Elec Rev-AncillarySrvc-RegulationSrv]</t>
  </si>
  <si>
    <t xml:space="preserve">     ^:[            9456223: Oth Elec Rev-Trans Scheduling-STF &amp; NF]</t>
  </si>
  <si>
    <t xml:space="preserve">     ^:[            9456222: Oth Elec Revenue-Reactive &amp; Voltage]</t>
  </si>
  <si>
    <t xml:space="preserve">     ^:[            9456221: Oth Elec Rev-Trans Scheduling-LTF]</t>
  </si>
  <si>
    <t xml:space="preserve">     ^:[            9456213: Oth Elec Rev-Transm Srce Demand-STF &amp; NF]</t>
  </si>
  <si>
    <t xml:space="preserve">     ^:[            9456212: Other Elc Rev-Trans Serv Radial Line Ch]</t>
  </si>
  <si>
    <t xml:space="preserve">     ^:[            9456211: Oth Elec Rev-Transm Srce Demand LTF]</t>
  </si>
  <si>
    <t xml:space="preserve">     ^:[            9456201: Oth Elec Rev-Transm Srvc FERC]</t>
  </si>
  <si>
    <t xml:space="preserve">     ^:[            9456145: Oth Elec Rev-Regulator Service]</t>
  </si>
  <si>
    <t xml:space="preserve">     ^:[            9456050: FREC-Oth Elec Revenue-Strm Securitiz-I/C]</t>
  </si>
  <si>
    <t xml:space="preserve">     ^:[            9456000: Other Electric Revenues]</t>
  </si>
  <si>
    <t xml:space="preserve">     ^:[            9450500: Forfeited Disc-Late Pymt-Retail Accounts]</t>
  </si>
  <si>
    <t xml:space="preserve">     ^:[            9450400: Forfeited Disc-Field Collections Charge]</t>
  </si>
  <si>
    <t xml:space="preserve">     ^:[            9450200: Forfeited Disc-Late Pymt-Non-Retail]</t>
  </si>
  <si>
    <t xml:space="preserve">     ^:[         450-Forfeited Discounts]</t>
  </si>
  <si>
    <t xml:space="preserve">     ^:[      Other Base Revenues]</t>
  </si>
  <si>
    <t xml:space="preserve">     ^:[   Operating Revenues]</t>
  </si>
  <si>
    <t>B:[Account - Revenues]</t>
  </si>
  <si>
    <t>Florida Power &amp; Light </t>
  </si>
  <si>
    <t>Year 2018</t>
  </si>
  <si>
    <t>Dec 2018</t>
  </si>
  <si>
    <t>Nov 2018</t>
  </si>
  <si>
    <t>Oct 2018</t>
  </si>
  <si>
    <t>Sep 2018</t>
  </si>
  <si>
    <t>Aug 2018</t>
  </si>
  <si>
    <t>Jul 2018</t>
  </si>
  <si>
    <t>Jun 2018</t>
  </si>
  <si>
    <t>May 2018</t>
  </si>
  <si>
    <t>Apr 2018</t>
  </si>
  <si>
    <t>Mar 2018</t>
  </si>
  <si>
    <t>Feb 2018</t>
  </si>
  <si>
    <t>Jan 2018</t>
  </si>
  <si>
    <t>Year 2017</t>
  </si>
  <si>
    <t>Dec 2017</t>
  </si>
  <si>
    <t>Nov 2017</t>
  </si>
  <si>
    <t>Oct 2017</t>
  </si>
  <si>
    <t>Sep 2017</t>
  </si>
  <si>
    <t>Aug 2017</t>
  </si>
  <si>
    <t>Jul 2017</t>
  </si>
  <si>
    <t>Jun 2017</t>
  </si>
  <si>
    <t>May 2017</t>
  </si>
  <si>
    <t>Apr 2017</t>
  </si>
  <si>
    <t>Mar 2017</t>
  </si>
  <si>
    <t>Feb 2017</t>
  </si>
  <si>
    <t>Jan 2017</t>
  </si>
  <si>
    <t>Year 2016</t>
  </si>
  <si>
    <t>Dec 2016</t>
  </si>
  <si>
    <t>Nov 2016</t>
  </si>
  <si>
    <t>Oct 2016</t>
  </si>
  <si>
    <t>Sep 2016</t>
  </si>
  <si>
    <t>Aug 2016</t>
  </si>
  <si>
    <t>Jul 2016</t>
  </si>
  <si>
    <t>Jun 2016</t>
  </si>
  <si>
    <t>May 2016</t>
  </si>
  <si>
    <t>Apr 2016</t>
  </si>
  <si>
    <t>Mar 2016</t>
  </si>
  <si>
    <t>Feb 2016</t>
  </si>
  <si>
    <t>Jan 2016</t>
  </si>
  <si>
    <t>Year 2015</t>
  </si>
  <si>
    <t>Dec 2015</t>
  </si>
  <si>
    <t>Nov 2015</t>
  </si>
  <si>
    <t>Oct 2015</t>
  </si>
  <si>
    <t>a-Sep 2015</t>
  </si>
  <si>
    <t>a-Aug 2015</t>
  </si>
  <si>
    <t>a-Jul 2015</t>
  </si>
  <si>
    <t>a-Jun 2015</t>
  </si>
  <si>
    <t>a-May 2015</t>
  </si>
  <si>
    <t>a-Apr 2015</t>
  </si>
  <si>
    <t>a-Mar 2015</t>
  </si>
  <si>
    <t>a-Feb 2015</t>
  </si>
  <si>
    <t>a-Jan 2015</t>
  </si>
  <si>
    <t>FPLM: 2016 Rate Case v3</t>
  </si>
  <si>
    <t>J:[]</t>
  </si>
  <si>
    <t>I:[Difference]</t>
  </si>
  <si>
    <t>H:[]</t>
  </si>
  <si>
    <t xml:space="preserve">     ^:[            9228106: Accm Prov Prop Ins-Non Retail Port Storm Rec]</t>
  </si>
  <si>
    <t xml:space="preserve">     ^:[            9228101: Accm Prov Prop Insu-FAS 115 Storm FD]</t>
  </si>
  <si>
    <t xml:space="preserve">     ^:[            9228100: Accm Prov Property Insur-Storm FD]</t>
  </si>
  <si>
    <t xml:space="preserve">     ^:[         228-Accum Prov For Prop Insurance-228]</t>
  </si>
  <si>
    <t xml:space="preserve">     ^:[      Property insurance-Strm Damage]</t>
  </si>
  <si>
    <t xml:space="preserve">     ^:[            9229100: Accm Provision for Rate Refunds - FPSC]</t>
  </si>
  <si>
    <t xml:space="preserve">     ^:[         229-Accum Prov For Rate Refund]</t>
  </si>
  <si>
    <t xml:space="preserve">     ^:[            9228380: Accm Prov Pens &amp; Benft-Post RetireFAS112]</t>
  </si>
  <si>
    <t xml:space="preserve">     ^:[            9228370: Accm Prov Pens &amp; Benft-Post Retirmt Benf]</t>
  </si>
  <si>
    <t xml:space="preserve">     ^:[            9228300: Accm Provision Pensions &amp; Benefits]</t>
  </si>
  <si>
    <t xml:space="preserve">     ^:[         228-Pensions &amp; Benefits]</t>
  </si>
  <si>
    <t xml:space="preserve">     ^:[            9228200: Accm Provision for Injuries &amp; Damages]</t>
  </si>
  <si>
    <t xml:space="preserve">     ^:[         228-Accum Prov For Injury &amp; Damage]</t>
  </si>
  <si>
    <t xml:space="preserve">     ^:[            9228416: Accm Misc Oper Prov-Nuclear Last Core]</t>
  </si>
  <si>
    <t xml:space="preserve">     ^:[            9228414: Accm Misc Oper Provision-Nuc End of Life]</t>
  </si>
  <si>
    <t xml:space="preserve">     ^:[            9228408: Accm Misc Oper Provisions-Nuclear Maint]</t>
  </si>
  <si>
    <t xml:space="preserve">     ^:[         228-Accum Misc Operating Prov]</t>
  </si>
  <si>
    <t xml:space="preserve">     ^:[            9227100: Obligations Under Capt Lease-Non Nuclear]</t>
  </si>
  <si>
    <t xml:space="preserve">     ^:[         227-Oblig under Capital Leases]</t>
  </si>
  <si>
    <t xml:space="preserve">     ^:[      injuries &amp; Damages &amp; Other(*)]</t>
  </si>
  <si>
    <t xml:space="preserve">     ^:[         9230300: Asset Retirement Obligation-Liability-Gas Reserves]</t>
  </si>
  <si>
    <t xml:space="preserve">     ^:[         9230205: Asset Retirement Obligations-Asbestos]</t>
  </si>
  <si>
    <t xml:space="preserve">     ^:[         9230143: Asset Retirement Obligations-Liability]</t>
  </si>
  <si>
    <t xml:space="preserve">     ^:[      230-Asset Retirement Obligation]</t>
  </si>
  <si>
    <t xml:space="preserve">     ^:[   Other NonCurrent Liabilities]</t>
  </si>
  <si>
    <t xml:space="preserve">     ^:[            9257000: Unamortized Gain on Reacquired Debt]</t>
  </si>
  <si>
    <t xml:space="preserve">     ^:[         257-Unamrt Gain-Reacquired Debt]</t>
  </si>
  <si>
    <t xml:space="preserve">     ^:[            9256201: Deferred Gains Mitigation Banking]</t>
  </si>
  <si>
    <t xml:space="preserve">     ^:[            9256100: Deferred Gains Disposition Utility Plant]</t>
  </si>
  <si>
    <t xml:space="preserve">     ^:[         256-Def Gains-Dispos Of Util Plnt]</t>
  </si>
  <si>
    <t xml:space="preserve">     ^:[            9254602: Other LT Reg Liab: Book/Tax Difference on Aquired Plant]</t>
  </si>
  <si>
    <t xml:space="preserve">     ^:[            9254601: Other ST Reg Liab: Book/Tax Difference on Aquired Plant]</t>
  </si>
  <si>
    <t xml:space="preserve">     ^:[            9254X01: Oth Reg Liab-Def Tax on Plant Book/Tax Diff - Cedar Bay]</t>
  </si>
  <si>
    <t xml:space="preserve">     ^:[            9254112: Oth Reg Liab-SWAPC ECCR]</t>
  </si>
  <si>
    <t xml:space="preserve">     ^:[            9254337: Oth Reg Liab-AD Accum Depr Avoided AFUDC-FPSC]</t>
  </si>
  <si>
    <t xml:space="preserve">     ^:[            9254336: Oth Reg Liab-Acc Depr Avoided AFUDC-Reserve]</t>
  </si>
  <si>
    <t xml:space="preserve">     ^:[            9254335: Oth Reg Liab-CWIP Avoided AFUDC-FPSC]</t>
  </si>
  <si>
    <t xml:space="preserve">     ^:[            9254334: Oth Reg Liab-PIR Avoided AFUDC-FPSC]</t>
  </si>
  <si>
    <t xml:space="preserve">     ^:[            9254900: Oth Reg Liab-Gain Sale Emisson Allow - A08]</t>
  </si>
  <si>
    <t xml:space="preserve">     ^:[            9254700: Oth Reg Liab-Over Recov FERC Fuel Rev]</t>
  </si>
  <si>
    <t xml:space="preserve">     ^:[            9254646: Oth Reg Liab-Fuel-City of Blountstown]</t>
  </si>
  <si>
    <t xml:space="preserve">     ^:[            9254645: Oth Reg Liab-Fuel FERC-City of Wachula]</t>
  </si>
  <si>
    <t xml:space="preserve">     ^:[            9254640: Oth Reg Liab-Over Recov Envionm Recov]</t>
  </si>
  <si>
    <t xml:space="preserve">     ^:[            9254620: Oth Reg Liab-Ovr Recov Capacity Revenue]</t>
  </si>
  <si>
    <t xml:space="preserve">     ^:[            9254610: Oth Reg Liab-Over Recov FPSC Fuel Rev]</t>
  </si>
  <si>
    <t xml:space="preserve">     ^:[            9254600: Oth Reg Liab-OverRecov Energy Consv]</t>
  </si>
  <si>
    <t xml:space="preserve">     ^:[            9254406: Oth Reg Liab-Martin ITC Gross Up]</t>
  </si>
  <si>
    <t xml:space="preserve">     ^:[            9254405: Oth Reg Liab-Space Coast]</t>
  </si>
  <si>
    <t xml:space="preserve">     ^:[            9254404: Oth Reg Liab-Conv ITC Gross Up]</t>
  </si>
  <si>
    <t xml:space="preserve">     ^:[            9254401: Oth Reg Liab-Accum Nuclear Amort]</t>
  </si>
  <si>
    <t xml:space="preserve">     ^:[            9254333: Oth Reg Liab-Avoided AFUDC-FPSC]</t>
  </si>
  <si>
    <t xml:space="preserve">     ^:[            9254326: Oth Reg Liab-Nuclear Cost Revocery Current Liab]</t>
  </si>
  <si>
    <t xml:space="preserve">     ^:[            9254325: Oth Reg Liab-Nuclear Cost Recov-Long Term]</t>
  </si>
  <si>
    <t xml:space="preserve">     ^:[            9254322: Oth Reg Liab-Derivatives LongTerm]</t>
  </si>
  <si>
    <t xml:space="preserve">     ^:[            9254321: Oth Reg Liab-Derivatives]</t>
  </si>
  <si>
    <t xml:space="preserve">     ^:[            9254314: Oth Reg Liab-Interest Income-FIN48]</t>
  </si>
  <si>
    <t xml:space="preserve">     ^:[            9254311: Oth Reg Liab-Gain Aviation]</t>
  </si>
  <si>
    <t xml:space="preserve">     ^:[            9254307: Oth Reg Liab-Reg Asst Fee &amp; Franchise]</t>
  </si>
  <si>
    <t xml:space="preserve">     ^:[            9254306: Oth Reg Liab-Deferred Gain Land Sale]</t>
  </si>
  <si>
    <t xml:space="preserve">     ^:[            9254304: Oth Reg Liab-Tax Audit Refund Interest]</t>
  </si>
  <si>
    <t xml:space="preserve">     ^:[            9254143: Oth Reg Liab-Asset Retirement Obligation]</t>
  </si>
  <si>
    <t xml:space="preserve">     ^:[            9254100: Oth Reg Liab-FAS 109]</t>
  </si>
  <si>
    <t xml:space="preserve">     ^:[         254-Other Regulatory Liabilities]</t>
  </si>
  <si>
    <t xml:space="preserve">     ^:[            9253725: Oth Def Credits-WCEC Recl Water]</t>
  </si>
  <si>
    <t xml:space="preserve">     ^:[            9253720: Oth Def Credits-FMPA Demand Rate Red]</t>
  </si>
  <si>
    <t xml:space="preserve">     ^:[            9253540: Oth Def Credits-BILD Prem Light LumpSum]</t>
  </si>
  <si>
    <t xml:space="preserve">     ^:[            9253293: Oth Def Credits-Environ Exps Nuclear]</t>
  </si>
  <si>
    <t xml:space="preserve">     ^:[            9253290: Oth Def Credits-Environ Exps Non Nuclear]</t>
  </si>
  <si>
    <t xml:space="preserve">     ^:[            9253280: Oth Def Credits-SJRPP Purchased Pwr]</t>
  </si>
  <si>
    <t xml:space="preserve">     ^:[            9253250: Oth Def Credits-SJRPP Def Int Pym]</t>
  </si>
  <si>
    <t xml:space="preserve">     ^:[            9253249: Oth Def Credits-SJRPP Accl Recov]</t>
  </si>
  <si>
    <t xml:space="preserve">     ^:[            9253216: Oth Def Credits-GO Gain]</t>
  </si>
  <si>
    <t xml:space="preserve">     ^:[            9253205: Oth Def Credits-Environmental]</t>
  </si>
  <si>
    <t xml:space="preserve">     ^:[            9253202: Oth Def Credits-Rothenberg Park Set]</t>
  </si>
  <si>
    <t xml:space="preserve">     ^:[            9253200: Oth Def Credits-Miscellaneous]</t>
  </si>
  <si>
    <t xml:space="preserve">     ^:[            9253182: Oth Def Credits-Storm]</t>
  </si>
  <si>
    <t xml:space="preserve">     ^:[            9253115: Oth Def Credits-FiN48 State Int Payable]</t>
  </si>
  <si>
    <t xml:space="preserve">     ^:[            9253113: Oth Def Credits-Income Tax Pay FIN48]</t>
  </si>
  <si>
    <t xml:space="preserve">     ^:[            9253102: Oth Def Credits-Flagami Settlement]</t>
  </si>
  <si>
    <t xml:space="preserve">     ^:[         253-Other Deferred Credits]</t>
  </si>
  <si>
    <t xml:space="preserve">     ^:[            9252000: Customer Advances for Construction]</t>
  </si>
  <si>
    <t xml:space="preserve">     ^:[         252-Customer Advance For Constr]</t>
  </si>
  <si>
    <t xml:space="preserve">     ^:[      Other (*) - Deferred Credits]</t>
  </si>
  <si>
    <t xml:space="preserve">     ^:[         281-Acc Dev In Tx-Accel Amrt Prop]</t>
  </si>
  <si>
    <t xml:space="preserve">     ^:[            9283803: Accm Deferred Income Taxes- Other-State-GasRes]</t>
  </si>
  <si>
    <t xml:space="preserve">     ^:[            9283802: Accm Deferred Income Taxes- Other-Fed-GasRes]</t>
  </si>
  <si>
    <t xml:space="preserve">     ^:[            9283801: Accm Deferred Income Taxes- State-Cur-GasRes]</t>
  </si>
  <si>
    <t xml:space="preserve">     ^:[            9283800: Accm Deferred Income Taxes- Federal-Cur-GasRes]</t>
  </si>
  <si>
    <t xml:space="preserve">     ^:[            9283211: Accm Deferred Income Taxes- State-Cur]</t>
  </si>
  <si>
    <t xml:space="preserve">     ^:[            9283210: Accm Deferred Income Taxes- Other-State]</t>
  </si>
  <si>
    <t xml:space="preserve">     ^:[            9283111: Accm Deferred Income Taxes- Federal-Cur]</t>
  </si>
  <si>
    <t xml:space="preserve">     ^:[            9283110: Accm Deferred Income Taxes- Other-Fed]</t>
  </si>
  <si>
    <t xml:space="preserve">     ^:[            9283100: KPB-Accm Deferred Income Taxes-Oth Fed]</t>
  </si>
  <si>
    <t xml:space="preserve">     ^:[         283-Acc Def In Tx-Other]</t>
  </si>
  <si>
    <t xml:space="preserve">     ^:[            9282801: Accm Defer Income Taxes-State-Gas Reserves]</t>
  </si>
  <si>
    <t xml:space="preserve">     ^:[            9282800: Accm Defer Income Taxes-Fed-Gas Reserves]</t>
  </si>
  <si>
    <t xml:space="preserve">     ^:[            9282210: Accm Defer Income Taxes-Oth Prop-State]</t>
  </si>
  <si>
    <t xml:space="preserve">     ^:[            9282110: Accm Defer Income Taxes-Oth Prop-Federal]</t>
  </si>
  <si>
    <t xml:space="preserve">     ^:[         282-Acc Dev In TX-Other Property]</t>
  </si>
  <si>
    <t xml:space="preserve">     ^:[      Accumulated Deferred inc Tax]</t>
  </si>
  <si>
    <t xml:space="preserve">     ^:[         9255312: Accm Defer Amort Conv Investment Tax Credits - A08]</t>
  </si>
  <si>
    <t xml:space="preserve">     ^:[         9255302: Accm Defer Conv Investment Tax Credits - A08]</t>
  </si>
  <si>
    <t xml:space="preserve">     ^:[         9255000: Accm Deferred Investment Tax Credits]</t>
  </si>
  <si>
    <t xml:space="preserve">     ^:[      255-Unamort Investment Tax Credit]</t>
  </si>
  <si>
    <t xml:space="preserve">     ^:[   Deferred Credits]</t>
  </si>
  <si>
    <t xml:space="preserve">     ^:[         240-Matured Interest]</t>
  </si>
  <si>
    <t xml:space="preserve">     ^:[         239-Matured Long Term Debt]</t>
  </si>
  <si>
    <t xml:space="preserve">     ^:[            9243000: Obligations Under Capital Lease-Current]</t>
  </si>
  <si>
    <t xml:space="preserve">     ^:[         243-Oblig Under Capital Leases]</t>
  </si>
  <si>
    <t xml:space="preserve">     ^:[            9242998: Misc Curr &amp; Accr Liab-FERC Map Errors-Gas Res]</t>
  </si>
  <si>
    <t xml:space="preserve">     ^:[            9242951: Misc Curr &amp; Accr Liab-Other-Gas Reserves]</t>
  </si>
  <si>
    <t xml:space="preserve">     ^:[            9242125: Misc Curr &amp; Accr Liab-QF Energy and Capacity]</t>
  </si>
  <si>
    <t xml:space="preserve">     ^:[            9242999: Misc Curr &amp; Accr Liab-FERC Map Errors]</t>
  </si>
  <si>
    <t xml:space="preserve">     ^:[            9242801: Misc Curr &amp; Accr Liab-Pole Rental-Teleco]</t>
  </si>
  <si>
    <t xml:space="preserve">     ^:[            9242800: Misc Curr &amp; Accr Liab-Pole Attch Rent]</t>
  </si>
  <si>
    <t xml:space="preserve">     ^:[            9242715: Misc Curr &amp; AccrLiab-Nuclear Rad Waste]</t>
  </si>
  <si>
    <t xml:space="preserve">     ^:[            9242600: Misc Curr &amp; Accr Liab-Job Accts-Adv Pay]</t>
  </si>
  <si>
    <t xml:space="preserve">     ^:[            9242531: Misc Curr &amp; AccrLiab-DOE OUC&amp;FMPA Nuc Fl]</t>
  </si>
  <si>
    <t xml:space="preserve">     ^:[            9242530: Misc Curr &amp; Accr Liab-DOE Cur Burned Fuel]</t>
  </si>
  <si>
    <t xml:space="preserve">     ^:[            9242491: Misc Curr &amp; Accr Liab-Incentive Awards]</t>
  </si>
  <si>
    <t xml:space="preserve">     ^:[            9242480: Misc Curr &amp; Accr Liab-Capital]</t>
  </si>
  <si>
    <t xml:space="preserve">     ^:[            9242471: Misc Curr &amp; Accr Liab-Retail Refund]</t>
  </si>
  <si>
    <t xml:space="preserve">     ^:[            9242460: Misc Curr &amp; Accr Liab-Tran Serv Rfnd]</t>
  </si>
  <si>
    <t xml:space="preserve">     ^:[            9242420: Misc Curr &amp; Accr Liab-Vacations]</t>
  </si>
  <si>
    <t xml:space="preserve">     ^:[            9242410: Misc Curr &amp; Accr Liab-FERC Fee]</t>
  </si>
  <si>
    <t xml:space="preserve">     ^:[            9242400: Misc Curr &amp; Accr Liab-Accrued Expenses]</t>
  </si>
  <si>
    <t xml:space="preserve">     ^:[            9242240: Misc Curr &amp; Accr Liab-Medical/Dental]</t>
  </si>
  <si>
    <t xml:space="preserve">     ^:[            9242220: Misc Curr &amp; Accr Liab-Post RetireBen &amp; SERP]</t>
  </si>
  <si>
    <t xml:space="preserve">     ^:[            9242171: Misc Curr &amp; Accr Liab-Storm]</t>
  </si>
  <si>
    <t xml:space="preserve">     ^:[            9242151: Misc Curr &amp; Accr Liab-SJRPP Purc Power]</t>
  </si>
  <si>
    <t xml:space="preserve">     ^:[            9242140: Misc Curr &amp; Accr Liab-Transmission]</t>
  </si>
  <si>
    <t xml:space="preserve">     ^:[            9242130: Misc Curr &amp; Accr Liab-Interchnge Pwr]</t>
  </si>
  <si>
    <t xml:space="preserve">     ^:[            9242120: Misc Curr &amp; Accr Liab-Other]</t>
  </si>
  <si>
    <t xml:space="preserve">     ^:[            9242110: Misc Curr &amp; Accr Liab-Cont Retention]</t>
  </si>
  <si>
    <t xml:space="preserve">     ^:[         242-Misc Current/Accrr Liabilities]</t>
  </si>
  <si>
    <t xml:space="preserve">     ^:[      Other - Current Liabilities]</t>
  </si>
  <si>
    <t xml:space="preserve">     ^:[            9233100: Notes Payable-I/CO-Gas Reserves]</t>
  </si>
  <si>
    <t xml:space="preserve">     ^:[         233-Notes Payable To Assoc Comp]</t>
  </si>
  <si>
    <t xml:space="preserve">     ^:[            9231800: Notes Payable-Term Loan]</t>
  </si>
  <si>
    <t xml:space="preserve">     ^:[            9231200: Notes Payable]</t>
  </si>
  <si>
    <t xml:space="preserve">     ^:[         231-Notes Payable]</t>
  </si>
  <si>
    <t xml:space="preserve">     ^:[      Notes Payable]</t>
  </si>
  <si>
    <t xml:space="preserve">     ^:[         9245571: Derivative Instrument Liab-L/T Hedged]</t>
  </si>
  <si>
    <t xml:space="preserve">     ^:[         9245570: Derivative Instrument Liab-S/T Hedged]</t>
  </si>
  <si>
    <t xml:space="preserve">     ^:[      245-Derivative instrument Liability Hedge]</t>
  </si>
  <si>
    <t xml:space="preserve">     ^:[         9244571: Derivative Instrument Liab-L/T NonHedged]</t>
  </si>
  <si>
    <t xml:space="preserve">     ^:[         9244570: Derivative Instrument Liab-S/T NonHedged]</t>
  </si>
  <si>
    <t xml:space="preserve">     ^:[      244-Derivative Instrument Liabilities]</t>
  </si>
  <si>
    <t xml:space="preserve">     ^:[         9241700: Tax Collections Payable-Gas Reserves]</t>
  </si>
  <si>
    <t xml:space="preserve">     ^:[         9241000: Tax Collections Payable]</t>
  </si>
  <si>
    <t xml:space="preserve">     ^:[      241-Tax Collections Payable]</t>
  </si>
  <si>
    <t xml:space="preserve">     ^:[      238-Dividends Declared]</t>
  </si>
  <si>
    <t xml:space="preserve">     ^:[         9237552: FREC-Interest Accrued-SEC SR Bond]</t>
  </si>
  <si>
    <t xml:space="preserve">     ^:[         9237470: Interest Accrued-Wholesale Refund]</t>
  </si>
  <si>
    <t xml:space="preserve">     ^:[         9237200: Interest Accrued-Customer Deposits]</t>
  </si>
  <si>
    <t xml:space="preserve">     ^:[         9237000: Interest Accrued-Debt &amp; Fin 48 Liability]</t>
  </si>
  <si>
    <t xml:space="preserve">     ^:[      237-Interest Accrued]</t>
  </si>
  <si>
    <t xml:space="preserve">     ^:[         9236910: Taxes Accr-State Inc Tax-Gas Reserves]</t>
  </si>
  <si>
    <t xml:space="preserve">     ^:[         9236900: Taxes Accr-Federal Inc Tax-Gas Reserves]</t>
  </si>
  <si>
    <t xml:space="preserve">     ^:[         9236235: Taxes Accrued-Regulatory Assess Fee]</t>
  </si>
  <si>
    <t xml:space="preserve">     ^:[         9236230: Taxes Accrued-Gross Receipts Tax]</t>
  </si>
  <si>
    <t xml:space="preserve">     ^:[         9236225: Taxes Accrued-FICA]</t>
  </si>
  <si>
    <t xml:space="preserve">     ^:[         9236220: Taxes Accrued-State Unemployment]</t>
  </si>
  <si>
    <t xml:space="preserve">     ^:[         9236215: Taxes Accrued-Federal Unemployment]</t>
  </si>
  <si>
    <t xml:space="preserve">     ^:[         9236210: Taxes Accrued-Franchise Tax]</t>
  </si>
  <si>
    <t xml:space="preserve">     ^:[         9236205: Taxes Accrued-Real &amp; Personal Property]</t>
  </si>
  <si>
    <t xml:space="preserve">     ^:[         9236200: Taxes Accrued-Other]</t>
  </si>
  <si>
    <t xml:space="preserve">     ^:[         9236113: Taxes Accrued-ST-Curr Payable-Fin 48]</t>
  </si>
  <si>
    <t xml:space="preserve">     ^:[         9236110: Taxes Accr-State Inc Tax]</t>
  </si>
  <si>
    <t xml:space="preserve">     ^:[         9236103: Taxes Accrued-Fed-Fin 48]</t>
  </si>
  <si>
    <t xml:space="preserve">     ^:[         9236100: Taxes Accr-Federal Inc Tax]</t>
  </si>
  <si>
    <t xml:space="preserve">     ^:[      236-Taxes Accrued]</t>
  </si>
  <si>
    <t xml:space="preserve">     ^:[         9235500: Customer Deposits-Margin Call Cash]</t>
  </si>
  <si>
    <t xml:space="preserve">     ^:[         9235600: Customer deposits-Non Electric]</t>
  </si>
  <si>
    <t xml:space="preserve">     ^:[         9235100: Customer Deposits]</t>
  </si>
  <si>
    <t xml:space="preserve">     ^:[      235-Customer Deposits]</t>
  </si>
  <si>
    <t xml:space="preserve">     ^:[         9234701: Accounts Payable to Associated Co's-Gas Reserves]</t>
  </si>
  <si>
    <t xml:space="preserve">     ^:[         9234001: FREC-AccountsPayable Assoc Companies-FPL]</t>
  </si>
  <si>
    <t xml:space="preserve">     ^:[         9234000: Accounts Payable to Associated Co's]</t>
  </si>
  <si>
    <t xml:space="preserve">     ^:[      234-Accounts Payable Assoc-COS]</t>
  </si>
  <si>
    <t xml:space="preserve">     ^:[         9232802: Accounts Payable-Gas Reserves]</t>
  </si>
  <si>
    <t xml:space="preserve">     ^:[         9232110: Accounts Payable - Accrued Payroll]</t>
  </si>
  <si>
    <t xml:space="preserve">     ^:[         9232105: Accounts Payable - Construction Payables]</t>
  </si>
  <si>
    <t xml:space="preserve">     ^:[         9232684: Accounts Payable-Nuclear Fuel Invoices]</t>
  </si>
  <si>
    <t xml:space="preserve">     ^:[         9232670: Accts Pay - Trade &amp; GRIR &amp; Disc &amp; Freight Clr]</t>
  </si>
  <si>
    <t xml:space="preserve">     ^:[         9232220: Accouts Payable-DVTR Payroll]</t>
  </si>
  <si>
    <t xml:space="preserve">     ^:[         9232180: Accounts Payable-Deductions]</t>
  </si>
  <si>
    <t xml:space="preserve">     ^:[         9232130: Accounts Payable - Fuel Liability]</t>
  </si>
  <si>
    <t xml:space="preserve">     ^:[         9232101: Interface Clearing to SAP-Over 999 Lines]</t>
  </si>
  <si>
    <t xml:space="preserve">     ^:[         9232100: Accounts Payable]</t>
  </si>
  <si>
    <t xml:space="preserve">     ^:[      232-Accounts Payable (*)]</t>
  </si>
  <si>
    <t xml:space="preserve">     ^:[   Current Liabilities]</t>
  </si>
  <si>
    <t xml:space="preserve">     ^:[      204-Preferred Stock]</t>
  </si>
  <si>
    <t xml:space="preserve">     ^:[         225-Unamortized Premium On LTD]</t>
  </si>
  <si>
    <t xml:space="preserve">     ^:[            9226151: FREC-Unamort Discount LT Debt-SEC SR Bnd]</t>
  </si>
  <si>
    <t xml:space="preserve">     ^:[            9226000: Unamortized Discount LT Debt]</t>
  </si>
  <si>
    <t xml:space="preserve">     ^:[         226-Unamortized Discount On LTD]</t>
  </si>
  <si>
    <t xml:space="preserve">     ^:[      Unamort Prem &amp; Disc On Ltd]</t>
  </si>
  <si>
    <t xml:space="preserve">     ^:[         sys-Cumulative Foreign Exchange (Balance Sheet)]</t>
  </si>
  <si>
    <t xml:space="preserve">     ^:[            437-Dividends Declare-Pref Stk]</t>
  </si>
  <si>
    <t xml:space="preserve">     ^:[               Current Year Profit]</t>
  </si>
  <si>
    <t xml:space="preserve">     ^:[               Current Year Loss]</t>
  </si>
  <si>
    <t xml:space="preserve">     ^:[            Profit &amp; Loss for Current Year]</t>
  </si>
  <si>
    <t xml:space="preserve">     ^:[               9438000: Dividends Declared-Common Stock]</t>
  </si>
  <si>
    <t xml:space="preserve">     ^:[            438-Dividends Declared-Comm Stk]</t>
  </si>
  <si>
    <t xml:space="preserve">     ^:[               9216100: Unappropriated Retained Earnings-FERC-Gas Res]</t>
  </si>
  <si>
    <t xml:space="preserve">     ^:[               9216999: Current Year Retained Earnings(BI Only)]</t>
  </si>
  <si>
    <t xml:space="preserve">     ^:[               9216000: Unappropriated Retained Earnings]</t>
  </si>
  <si>
    <t xml:space="preserve">     ^:[            216-Unapprop Retained Earnings]</t>
  </si>
  <si>
    <t xml:space="preserve">     ^:[         Retained Earnings]</t>
  </si>
  <si>
    <t xml:space="preserve">     ^:[            210-Gain On Resale/Canc-Reaqu CS]</t>
  </si>
  <si>
    <t xml:space="preserve">     ^:[               9211700: Miscellaneous Paid-in Capital-Gas Reserves]</t>
  </si>
  <si>
    <t xml:space="preserve">     ^:[               9211020: KPB-Miscellaneous Paid-in Capital]</t>
  </si>
  <si>
    <t xml:space="preserve">     ^:[               9211010: ENERSYS-Miscellaneous Paid-in Capital]</t>
  </si>
  <si>
    <t xml:space="preserve">     ^:[               9211001: FREC-Miscellaneous Paid-In Capital]</t>
  </si>
  <si>
    <t xml:space="preserve">     ^:[               9211000: Miscellaneous Paid-in Capital]</t>
  </si>
  <si>
    <t xml:space="preserve">     ^:[            211-Misc Paid In Capital]</t>
  </si>
  <si>
    <t xml:space="preserve">     ^:[         Paid-In-Capital]</t>
  </si>
  <si>
    <t xml:space="preserve">     ^:[            217-Required Capital Stock]</t>
  </si>
  <si>
    <t xml:space="preserve">     ^:[               9201100: Common Stock Issued-Gas Reserves]</t>
  </si>
  <si>
    <t xml:space="preserve">     ^:[               9201000: Common Stock Issued]</t>
  </si>
  <si>
    <t xml:space="preserve">     ^:[            201-Common Stock Issued]</t>
  </si>
  <si>
    <t xml:space="preserve">     ^:[         Common Stock]</t>
  </si>
  <si>
    <t xml:space="preserve">     ^:[            207-Premium On Capital Stock]</t>
  </si>
  <si>
    <t xml:space="preserve">     ^:[               9214000: Capital Stock Expense]</t>
  </si>
  <si>
    <t xml:space="preserve">     ^:[            214-Capital Stock Expense]</t>
  </si>
  <si>
    <t xml:space="preserve">     ^:[         Capital Stock Premium &amp; Exp]</t>
  </si>
  <si>
    <t xml:space="preserve">     ^:[         219-Comprehensive income (Loss)]</t>
  </si>
  <si>
    <t xml:space="preserve">     ^:[      Common Shrhldrs Eqty]</t>
  </si>
  <si>
    <t xml:space="preserve">     ^:[         222-Reacquired Bonds]</t>
  </si>
  <si>
    <t xml:space="preserve">     ^:[            9221999: Bonds-Current Offset]</t>
  </si>
  <si>
    <t xml:space="preserve">     ^:[            9221998: Bonds-Current Portion]</t>
  </si>
  <si>
    <t xml:space="preserve">     ^:[            9221157: FREC-Bonds-Curr Port Offset]</t>
  </si>
  <si>
    <t xml:space="preserve">     ^:[            9221156: FREC-Bonds-Current Portion]</t>
  </si>
  <si>
    <t xml:space="preserve">     ^:[            9221152: FREC-Bonds-SEC SR Bond]</t>
  </si>
  <si>
    <t xml:space="preserve">     ^:[            9221000: Bonds]</t>
  </si>
  <si>
    <t xml:space="preserve">     ^:[         221-Bonds]</t>
  </si>
  <si>
    <t xml:space="preserve">     ^:[      Bonds]</t>
  </si>
  <si>
    <t xml:space="preserve">     ^:[         9224000: Other Long-Term Debt]</t>
  </si>
  <si>
    <t xml:space="preserve">     ^:[      224-Other Long Term Debt]</t>
  </si>
  <si>
    <t xml:space="preserve">     ^:[      223-Advances From Assoc Companies]</t>
  </si>
  <si>
    <t xml:space="preserve">     ^:[   Capitalization]</t>
  </si>
  <si>
    <t>F:[Liabilities]</t>
  </si>
  <si>
    <t>E:[]</t>
  </si>
  <si>
    <t xml:space="preserve">     ^:[         sys-Investment In Subsidiaries (Asset Account)]</t>
  </si>
  <si>
    <t xml:space="preserve">     ^:[            9123000: Investment in Associated Companies]</t>
  </si>
  <si>
    <t xml:space="preserve">     ^:[         123-Investment In Associated Comp]</t>
  </si>
  <si>
    <t xml:space="preserve">     ^:[            9123100: Investment in Subsidiary Companies]</t>
  </si>
  <si>
    <t xml:space="preserve">     ^:[         123-Investment In Subsidiary Comp]</t>
  </si>
  <si>
    <t xml:space="preserve">     ^:[      Subsidiart &amp; Associated Comp]</t>
  </si>
  <si>
    <t xml:space="preserve">     ^:[         125-Sinking Funds]</t>
  </si>
  <si>
    <t xml:space="preserve">     ^:[            9124000: Other Investments]</t>
  </si>
  <si>
    <t xml:space="preserve">     ^:[         124-Other Investments]</t>
  </si>
  <si>
    <t xml:space="preserve">     ^:[         122-Accum Prov Deprec-Non Utility]</t>
  </si>
  <si>
    <t xml:space="preserve">     ^:[            9121101: NonUtil Prop-Flagami]</t>
  </si>
  <si>
    <t xml:space="preserve">     ^:[            9121100: Non Utility Property]</t>
  </si>
  <si>
    <t xml:space="preserve">     ^:[         121-Non Utility Property]</t>
  </si>
  <si>
    <t xml:space="preserve">     ^:[      Other - Other Property &amp; Investments]</t>
  </si>
  <si>
    <t xml:space="preserve">     ^:[         9128314: Oth Spec Funds Decom-Loan Value NonRetail]</t>
  </si>
  <si>
    <t xml:space="preserve">     ^:[         9128313: Oth Spec Funds Decom-Loan Value NonRetail]</t>
  </si>
  <si>
    <t xml:space="preserve">     ^:[         9128311: Oth Spec Funds Decom-Loan Value]</t>
  </si>
  <si>
    <t xml:space="preserve">     ^:[         9128600: Other Special Funds-SERP Fund UnQual]</t>
  </si>
  <si>
    <t xml:space="preserve">     ^:[         9128329: Other Spec Funds-Qual Nuc Decom-FAS115]</t>
  </si>
  <si>
    <t xml:space="preserve">     ^:[         9128328: Oth Spec Fund-Qual Nuc DecomFAS115NonRet]</t>
  </si>
  <si>
    <t xml:space="preserve">     ^:[         9128327: KPB-Oth Spec Fund-Dcom NQ FAS 115-NonRet]</t>
  </si>
  <si>
    <t xml:space="preserve">     ^:[         9128326: Oth Special Fund-QualNuc Decom-NonRetail]</t>
  </si>
  <si>
    <t xml:space="preserve">     ^:[         9128325: KPB-Oth Spec Fund-NQ DecomFund-NonRetail]</t>
  </si>
  <si>
    <t xml:space="preserve">     ^:[         9128321: Other Special Funds-Qual Nuc Decomm]</t>
  </si>
  <si>
    <t xml:space="preserve">     ^:[         9128320: KPB-Other Special Funds-NQ Decomm Funds]</t>
  </si>
  <si>
    <t xml:space="preserve">     ^:[         9128319: KPB-Other Special Funds-Dcom NQ FAS 115]</t>
  </si>
  <si>
    <t xml:space="preserve">     ^:[         9128310: KPB-Other Special Funds-Book Basis Adjustments]</t>
  </si>
  <si>
    <t xml:space="preserve">     ^:[         9128301: KPB-Other Special Funds-Storm FAS 115]</t>
  </si>
  <si>
    <t xml:space="preserve">     ^:[         9128300: KPB-Other Special Funds-Strm Dam Reserv]</t>
  </si>
  <si>
    <t xml:space="preserve">     ^:[         9128151: FREC-Other Special Funds, Restrict Cash]</t>
  </si>
  <si>
    <t xml:space="preserve">     ^:[         9128010: KPB-Other Special Funds-Insur Deposits]</t>
  </si>
  <si>
    <t xml:space="preserve">     ^:[         9128000: Other Special Funds]</t>
  </si>
  <si>
    <t xml:space="preserve">     ^:[      128-Other Special Funds (*)]</t>
  </si>
  <si>
    <t xml:space="preserve">     ^:[   Other Property &amp; Investments]</t>
  </si>
  <si>
    <t xml:space="preserve">     ^:[               9339000: Nat Gas Plant-Asset Retirement Costs-GasReserves]</t>
  </si>
  <si>
    <t xml:space="preserve">     ^:[            339- Gas Reserves Plant-ARO]</t>
  </si>
  <si>
    <t xml:space="preserve">     ^:[               9331000: Nat Gas Plant-Prod Wells-EquipmentGasReserves]</t>
  </si>
  <si>
    <t xml:space="preserve">     ^:[            331-Producing Gas Wells-Well Equipment - Gas]</t>
  </si>
  <si>
    <t xml:space="preserve">     ^:[               9330000: Nat Gas Plant-Prod Wells-ConstructionGasReserves]</t>
  </si>
  <si>
    <t xml:space="preserve">     ^:[            330-Other Structures-Gas Reserves Plant]</t>
  </si>
  <si>
    <t xml:space="preserve">     ^:[               9325200: Natural Gas Plant-Producing Leaseholds-GasReserve]</t>
  </si>
  <si>
    <t xml:space="preserve">     ^:[            325.2-Producing Leaseholds-Gas Reserves Plant]</t>
  </si>
  <si>
    <t xml:space="preserve">     ^:[         101-Plant In Service-Gas Reserves]</t>
  </si>
  <si>
    <t xml:space="preserve">     ^:[            9114000: Elect Plant Acquisition Adjustments]</t>
  </si>
  <si>
    <t xml:space="preserve">     ^:[         114-Elec plant Acquisition Adjust]</t>
  </si>
  <si>
    <t xml:space="preserve">     ^:[            9106500: Comp Const Not Class-Future Use Prop]</t>
  </si>
  <si>
    <t xml:space="preserve">     ^:[            9106200: Completed Const Not Class-Non Util Plant]</t>
  </si>
  <si>
    <t xml:space="preserve">     ^:[            9106186: Completed Const NotClass-FPLNonPwrPltSys]</t>
  </si>
  <si>
    <t xml:space="preserve">     ^:[            9106100: Completed Constr Not Class-Utility Plant]</t>
  </si>
  <si>
    <t xml:space="preserve">     ^:[            9106050: Compl Const Not Classifed-WO Problems]</t>
  </si>
  <si>
    <t xml:space="preserve">     ^:[         106-Completed Const Not Classif]</t>
  </si>
  <si>
    <t xml:space="preserve">     ^:[            9105201: Prod Prop Held Future Use-Allow-Gas Reserves]</t>
  </si>
  <si>
    <t xml:space="preserve">     ^:[            9105200: Prod Prop Held Future Use-Gas Reserves]</t>
  </si>
  <si>
    <t xml:space="preserve">     ^:[            9105101: Prod Prop Held Future Use-Allow-Gas Reserves]</t>
  </si>
  <si>
    <t xml:space="preserve">     ^:[            9105100: Prod Prop Held Future Use-Gas Reserves]</t>
  </si>
  <si>
    <t xml:space="preserve">     ^:[            9105000: Electric Plant Held for Future Use]</t>
  </si>
  <si>
    <t xml:space="preserve">     ^:[         105-Elec plant Hld For Future Use]</t>
  </si>
  <si>
    <t xml:space="preserve">     ^:[            9102000: Electric Plant Purchased or Sold]</t>
  </si>
  <si>
    <t xml:space="preserve">     ^:[         102-Electric Plant Purch or Sold]</t>
  </si>
  <si>
    <t xml:space="preserve">     ^:[            9101100: Electric Plant-Prop under Capital Leases]</t>
  </si>
  <si>
    <t xml:space="preserve">     ^:[         101-Property Under Capital Lease]</t>
  </si>
  <si>
    <t xml:space="preserve">     ^:[            9101x05: Electric Plant in Service - UI Goal Seek - Clause_Capacity]</t>
  </si>
  <si>
    <t xml:space="preserve">     ^:[            9101x04: Electric Plant in Service - UI Goal Seek - Clause_Fuel]</t>
  </si>
  <si>
    <t xml:space="preserve">     ^:[            9101x08: Electric Plant in Service - UI Goal Seek - Clause_ECRC]</t>
  </si>
  <si>
    <t xml:space="preserve">     ^:[            9101x02: Electric Plant in Service - UI Goal Seek - Clause_ECCR]</t>
  </si>
  <si>
    <t xml:space="preserve">     ^:[            9101x01: Electric Plant in Service - UI Goal Seek]</t>
  </si>
  <si>
    <t xml:space="preserve">     ^:[            9101098: Electric Plant in Service-ARO Asset]</t>
  </si>
  <si>
    <t xml:space="preserve">     ^:[            9101050: Eltrc Plt in Srvc-WO Problem-Not PP Intf]</t>
  </si>
  <si>
    <t xml:space="preserve">     ^:[            9101000: Electric Plant in Service]</t>
  </si>
  <si>
    <t xml:space="preserve">     ^:[         101-Electric Plant In Service]</t>
  </si>
  <si>
    <t xml:space="preserve">     ^:[      Utility Plant]</t>
  </si>
  <si>
    <t xml:space="preserve">     ^:[         120-Under Capital Leases]</t>
  </si>
  <si>
    <t xml:space="preserve">     ^:[            9120400: Spent Nuclear Fuel]</t>
  </si>
  <si>
    <t xml:space="preserve">     ^:[         120-Spent Nuclear Fuel]</t>
  </si>
  <si>
    <t xml:space="preserve">     ^:[            9120200: Nuc Fuel Mtls &amp; Assemb-Stock Account]</t>
  </si>
  <si>
    <t xml:space="preserve">     ^:[         120-Materials &amp; Assemblies]</t>
  </si>
  <si>
    <t xml:space="preserve">     ^:[            9120x01: Nuclear Fuel Capex - UI Goal Seek]</t>
  </si>
  <si>
    <t xml:space="preserve">     ^:[            9120100: Nucl Fuel In Process-Ref Conv Enr Fab]</t>
  </si>
  <si>
    <t xml:space="preserve">     ^:[         120-In Process]</t>
  </si>
  <si>
    <t xml:space="preserve">     ^:[            9120300: Nuclear Fuel Assemblies in Reactor]</t>
  </si>
  <si>
    <t xml:space="preserve">     ^:[         120-Assemblies In Reactor]</t>
  </si>
  <si>
    <t xml:space="preserve">     ^:[      Nuclear Fuel]</t>
  </si>
  <si>
    <t xml:space="preserve">     ^:[            9115000: Accm Prov Amort-Elec Plt Acqu Adjmt]</t>
  </si>
  <si>
    <t xml:space="preserve">     ^:[         115-Prov For AMRT-Ele Plnt Acq AD]</t>
  </si>
  <si>
    <t xml:space="preserve">     ^:[            9111203: Accm Prov Amortiz-Wells-Equipment-Gas Reserves]</t>
  </si>
  <si>
    <t xml:space="preserve">     ^:[            9111202: Accm Prov Amortiz-Wells-Construction-Gas Reserves]</t>
  </si>
  <si>
    <t xml:space="preserve">     ^:[            9111201: Accm Prov Amortiz-Prod Leaseholds-Gas Reserves]</t>
  </si>
  <si>
    <t xml:space="preserve">     ^:[            9111081: Accm Provision Amort-WC H2O Reclam Fac]</t>
  </si>
  <si>
    <t xml:space="preserve">     ^:[            9111082: Accm Prov Amortiz-Carry Fee WC]</t>
  </si>
  <si>
    <t xml:space="preserve">     ^:[            9111005: Accm Provision Amort-Capacity Clause]</t>
  </si>
  <si>
    <t xml:space="preserve">     ^:[            9111002: Accm Provision Amort-Envirn Recovery]</t>
  </si>
  <si>
    <t xml:space="preserve">     ^:[            9111000: Accm Prov Amortiz-Elec Util Plant]</t>
  </si>
  <si>
    <t xml:space="preserve">     ^:[         111-Prov For Amrt Of Electric Utility Plant]</t>
  </si>
  <si>
    <t xml:space="preserve">     ^:[            9108700: Accm Prov Amortiz-ARO-Gas Reserves]</t>
  </si>
  <si>
    <t xml:space="preserve">     ^:[            9108x04: Accm Prov Depr - UI Goal Seek - Clause_Fuel]</t>
  </si>
  <si>
    <t xml:space="preserve">     ^:[            9108x08: Accm Prov Depr - UI Goal Seek - Clause_ECRC]</t>
  </si>
  <si>
    <t xml:space="preserve">     ^:[            9108x02: Accm Prov Depr - UI Goal Seek - Clause_ECCR]</t>
  </si>
  <si>
    <t xml:space="preserve">     ^:[            9108x01: Accm Prov Depr - UI Goal Seek]</t>
  </si>
  <si>
    <t xml:space="preserve">     ^:[            9108190: Accm Prov Depr-Bottom Line Prod Plt]</t>
  </si>
  <si>
    <t xml:space="preserve">     ^:[            9108191: Accm Prov Depreciation-Reserve Flowback]</t>
  </si>
  <si>
    <t xml:space="preserve">     ^:[            9108178: Accm Provision Dismantlement-ECRC]</t>
  </si>
  <si>
    <t xml:space="preserve">     ^:[            9108175: Accm Prov Depr-ITC Interest Synchron]</t>
  </si>
  <si>
    <t xml:space="preserve">     ^:[            9108171: Accm Prov Depr-Decom Resv-ARO Contra]</t>
  </si>
  <si>
    <t xml:space="preserve">     ^:[            9108170: Accm Prov Depr-Decom Rsrv-Qual-FAS115]</t>
  </si>
  <si>
    <t xml:space="preserve">     ^:[            9108165: Accm Prov Depr-Earnings Rsrv-Qualf]</t>
  </si>
  <si>
    <t xml:space="preserve">     ^:[            9108160: Accm Prov Depr-Decom Rsv-NQ Earnings]</t>
  </si>
  <si>
    <t xml:space="preserve">     ^:[            9108155: Accm Prov Depr-Decom Rsrv-Qualified]</t>
  </si>
  <si>
    <t xml:space="preserve">     ^:[            9108150: Accm Prov Depr-Decom Reserve-Non Qua]</t>
  </si>
  <si>
    <t xml:space="preserve">     ^:[            9108148: KPB-Accum Dpr Util Plt-Dcom NonQ FAS115]</t>
  </si>
  <si>
    <t xml:space="preserve">     ^:[            9108134: Accm Prov Depr-Dismantle-ARO Offset]</t>
  </si>
  <si>
    <t xml:space="preserve">     ^:[            9108133: Accum Prov Deprec-FERC Jurisdiction]</t>
  </si>
  <si>
    <t xml:space="preserve">     ^:[            9108132: Accm Prov Depr-Fossil Dismantlement]</t>
  </si>
  <si>
    <t xml:space="preserve">     ^:[            9108121: Acc Prov Depr Plt-LMS-Energy Conservation]</t>
  </si>
  <si>
    <t xml:space="preserve">     ^:[            9108111: AccProv Depr ElecUtil Plt-Capacity Clause]</t>
  </si>
  <si>
    <t xml:space="preserve">     ^:[            9108x05: Accm Prov Depr - UI Goal Seek - Clause_Capacity]</t>
  </si>
  <si>
    <t xml:space="preserve">     ^:[            9108102: AccProv Depr ElecUtil Plt-EnvirRecov]</t>
  </si>
  <si>
    <t xml:space="preserve">     ^:[            9108105: Acc Prov Depr Elec Util Plt-Capacity Clause]</t>
  </si>
  <si>
    <t xml:space="preserve">     ^:[            9108101: Accum Prov Deprec Elec Plt-ARO Asset]</t>
  </si>
  <si>
    <t xml:space="preserve">     ^:[            9108100: Accum Prov Deprec Elec Utility Plant]</t>
  </si>
  <si>
    <t xml:space="preserve">     ^:[            9108050: Accum Prov Deprec Elec Plt-Accr Prob]</t>
  </si>
  <si>
    <t xml:space="preserve">     ^:[         108-Prov For Depr Of Elec Utility Plant]</t>
  </si>
  <si>
    <t xml:space="preserve">     ^:[      Accum Prv For DPR &amp; Amrt]</t>
  </si>
  <si>
    <t xml:space="preserve">     ^:[         9120500: Accm Prov Amortization Nucl Fuel Assemb]</t>
  </si>
  <si>
    <t xml:space="preserve">     ^:[      120-Accum Amrt Of Nuclear Fuel]</t>
  </si>
  <si>
    <t xml:space="preserve">     ^:[         9107700: CONSTRUCTION WORK IN PROGRESS-Gas Reserves]</t>
  </si>
  <si>
    <t xml:space="preserve">     ^:[         9107201: Construction Work in Progress-Non Utility]</t>
  </si>
  <si>
    <t xml:space="preserve">     ^:[         9107x05: Construction Work in Progress - UI Goal Seek - Clause_Capacity]</t>
  </si>
  <si>
    <t xml:space="preserve">     ^:[         9107x04: Construction Work in Progress - UI Goal Seek - Clause_Fuel]</t>
  </si>
  <si>
    <t xml:space="preserve">     ^:[         9107x08: Construction Work in Progress - UI Goal Seek - Clause_ECRC]</t>
  </si>
  <si>
    <t xml:space="preserve">     ^:[         9107x01: Construction Work in Progress - UI Goal Seek - Non-AFUDC]</t>
  </si>
  <si>
    <t xml:space="preserve">     ^:[         9107x02: Construction Work in Progress - UI Goal Seek - Clause_ECCR]</t>
  </si>
  <si>
    <t xml:space="preserve">     ^:[         9107x06: Construction Work in Progress - UI Goal Seek - AFUDC]</t>
  </si>
  <si>
    <t xml:space="preserve">     ^:[         9107100: Construction Work in Progress]</t>
  </si>
  <si>
    <t xml:space="preserve">     ^:[         9107050: Constr Work in Progress-FPLNonPwrPlntSys]</t>
  </si>
  <si>
    <t xml:space="preserve">     ^:[      107-Construction Work In Progress]</t>
  </si>
  <si>
    <t xml:space="preserve">     ^:[   Electric Utility Plant]</t>
  </si>
  <si>
    <t xml:space="preserve">     ^:[         188-R&amp;D and Demonstration Exp]</t>
  </si>
  <si>
    <t xml:space="preserve">     ^:[         182-Unrecov Plant&amp;Regul Stdy Cst]</t>
  </si>
  <si>
    <t xml:space="preserve">     ^:[            9189000: Unamortized Loss on Reacquired Debt]</t>
  </si>
  <si>
    <t xml:space="preserve">     ^:[         189-Unamortz Loss Reacquired Debt]</t>
  </si>
  <si>
    <t xml:space="preserve">     ^:[         187-Def Loss Fr Dispos Of Utility Plant]</t>
  </si>
  <si>
    <t xml:space="preserve">     ^:[            9186927: Misc Deferred Debits-2016 Rate Case]</t>
  </si>
  <si>
    <t xml:space="preserve">     ^:[            9186929: Misc Deferred Debits-Rate Case Incl Base]</t>
  </si>
  <si>
    <t xml:space="preserve">     ^:[            9186928: Misc Deferred Debits-Rate Case Excl Base]</t>
  </si>
  <si>
    <t xml:space="preserve">     ^:[            9186650: Misc Deferred Debits-Gen Perform Incentive Factor]</t>
  </si>
  <si>
    <t xml:space="preserve">     ^:[            9186500: Misc Deferred Debits-Right of Way &amp; Land]</t>
  </si>
  <si>
    <t xml:space="preserve">     ^:[            9186427: Misc Deferred Debits-Scherer 4]</t>
  </si>
  <si>
    <t xml:space="preserve">     ^:[            9186415: Misc Deferred Debits-SJRPP R&amp;R Fund]</t>
  </si>
  <si>
    <t xml:space="preserve">     ^:[            9186216: Miscellaneous Deferred Debits:GO Gain]</t>
  </si>
  <si>
    <t xml:space="preserve">     ^:[            9186190: Misc Deferred Debits-Defer Pension Debit]</t>
  </si>
  <si>
    <t xml:space="preserve">     ^:[            9186181: Misc Deferred Debits-Storm Offset]</t>
  </si>
  <si>
    <t xml:space="preserve">     ^:[            9186176: Misc Deferred Debits- Storm Recovery]</t>
  </si>
  <si>
    <t xml:space="preserve">     ^:[            9186106: Misc Deferred Debits-Ctrl Element Assemb]</t>
  </si>
  <si>
    <t xml:space="preserve">     ^:[            9186103: Misc Deferred Debits-LT Receivables]</t>
  </si>
  <si>
    <t xml:space="preserve">     ^:[            9186102: Misc Deferred Debits-FIN48 L/T Int Rec]</t>
  </si>
  <si>
    <t xml:space="preserve">     ^:[            9186100: Miscellaneous Deferred Debits]</t>
  </si>
  <si>
    <t xml:space="preserve">     ^:[         186-Misc Deferred Debits]</t>
  </si>
  <si>
    <t xml:space="preserve">     ^:[            9185000: Temporary Facilities]</t>
  </si>
  <si>
    <t xml:space="preserve">     ^:[         185-Temporary Facilities]</t>
  </si>
  <si>
    <t xml:space="preserve">     ^:[            9184000: Clearing Accounts]</t>
  </si>
  <si>
    <t xml:space="preserve">     ^:[         184-Clearing Accounts]</t>
  </si>
  <si>
    <t xml:space="preserve">     ^:[            9183672: Pre Sur &amp; Inv Chg: Spring Valley]</t>
  </si>
  <si>
    <t xml:space="preserve">     ^:[            9183671: Pre Sur &amp; Inv Chg: Williston]</t>
  </si>
  <si>
    <t xml:space="preserve">     ^:[            9183524: Prem Surv&amp;Invest Chrg-Battery Storage]</t>
  </si>
  <si>
    <t xml:space="preserve">     ^:[            9183669: Pre Sur &amp; Inv Chg: Turkey Point Nucle U3 &amp; U4 SLR]</t>
  </si>
  <si>
    <t xml:space="preserve">     ^:[            9183523: Prem Surv&amp;Invest Chrg-Rooftop Solar Gen]</t>
  </si>
  <si>
    <t xml:space="preserve">     ^:[            9183558: Pre Sur&amp;Inv Chg-Northrop Grumman]</t>
  </si>
  <si>
    <t xml:space="preserve">     ^:[            9183668: Pre Sur &amp; Inv Chg: Desoto Solar Phase 3]</t>
  </si>
  <si>
    <t xml:space="preserve">     ^:[            9183667: Pre Sur &amp; Inv Chg: Okeechobee County Solar]</t>
  </si>
  <si>
    <t xml:space="preserve">     ^:[            9183666: Pre Sur &amp; Inv Chg: Hendry County Solar]</t>
  </si>
  <si>
    <t xml:space="preserve">     ^:[            9183665: Pre Sur &amp; Inv Chg: Okeechobee Energy Center]</t>
  </si>
  <si>
    <t xml:space="preserve">     ^:[            9183664: Pre Sur&amp;Inv Chg:PTN Cooling Canal Ultimate Heat]</t>
  </si>
  <si>
    <t xml:space="preserve">     ^:[            9183663: Pre Sur &amp; Inv Chg: Nucl Generic Safety Initiative]</t>
  </si>
  <si>
    <t xml:space="preserve">     ^:[            9183662: Pre Sur &amp; Inv Chg - Fukushima Response Initiative]</t>
  </si>
  <si>
    <t xml:space="preserve">     ^:[            9183661: PreSur&amp;Inv Chg-Florida Pipeline Orlando to Martin]</t>
  </si>
  <si>
    <t xml:space="preserve">     ^:[            9183660: Pre Sur&amp;Inv Chg-Transmistion Interconnect Study]</t>
  </si>
  <si>
    <t xml:space="preserve">     ^:[            9183655: Pre Sur&amp;Inv Chg-St Lucie Wind Proj]</t>
  </si>
  <si>
    <t xml:space="preserve">     ^:[            9183570: Pre Sur&amp;Inv Chg-Space Coast Solar PV]</t>
  </si>
  <si>
    <t xml:space="preserve">     ^:[            9183560: Pre Surv&amp;Inv Chg-Intr St Gas Pipeline]</t>
  </si>
  <si>
    <t xml:space="preserve">     ^:[            9183559: Pre Sur &amp; Inv Chg: Manatee Solar PV]</t>
  </si>
  <si>
    <t xml:space="preserve">     ^:[            9183556: Pre Sur&amp;Inv Chg-Glades Solar Faclil]</t>
  </si>
  <si>
    <t xml:space="preserve">     ^:[            9183555: Pre Sur&amp;Inv Chg-Babcock Ranch Solar]</t>
  </si>
  <si>
    <t xml:space="preserve">     ^:[            9183538: Pre Sur &amp; Inv Chg: GT Replace FTM and FTL]</t>
  </si>
  <si>
    <t xml:space="preserve">     ^:[            9183536: Pre Sur&amp;Inv Chg-Pt Everglades Modernization]</t>
  </si>
  <si>
    <t xml:space="preserve">     ^:[            9183535: Pre Sur&amp;Inv Chg-Martin to PDC Pipeline]</t>
  </si>
  <si>
    <t xml:space="preserve">     ^:[            9183534: Pre Sur&amp;Inv Chg-Hendry County CC Project]</t>
  </si>
  <si>
    <t xml:space="preserve">     ^:[            9183533: Pre Sur&amp;Inv Chg-So FL Header Pipeline]</t>
  </si>
  <si>
    <t xml:space="preserve">     ^:[            9183532: Pre Sur&amp;Inv Chg-Broward/Hendry Expansion]</t>
  </si>
  <si>
    <t xml:space="preserve">     ^:[            9183531: Pre Sur&amp;Inv Chg-Turkey Pt Canal Monitoring]</t>
  </si>
  <si>
    <t xml:space="preserve">     ^:[            9183527: Pre Sur&amp;Inv Chg-Manatee Solar]</t>
  </si>
  <si>
    <t xml:space="preserve">     ^:[            9183522: Prem Surv&amp;Invest Chrg-Landfill Gas Gen]</t>
  </si>
  <si>
    <t xml:space="preserve">     ^:[            9183521: Prem Surv&amp;Invest Chrg-Desoto Solar PV]</t>
  </si>
  <si>
    <t xml:space="preserve">     ^:[            9183000: Preliminary Survey and Investigation]</t>
  </si>
  <si>
    <t xml:space="preserve">     ^:[         183-Prlm Survey Invstig Chrgs (*)]</t>
  </si>
  <si>
    <t xml:space="preserve">     ^:[            9182348: Other LT Reg Asset: Cedar Bay Tax GrossUp PPA Loss Base]</t>
  </si>
  <si>
    <t xml:space="preserve">     ^:[            9182347: Other LT Reg Asset: Cedar Bay Tx GrsUp PPA Loss Capacity]</t>
  </si>
  <si>
    <t xml:space="preserve">     ^:[            9182346: Other LT Reg Asset: Cedar Bay Loss on PPA Base]</t>
  </si>
  <si>
    <t xml:space="preserve">     ^:[            9182349: Other LT Reg Asset: Cedar Bay Loss on PPA Capacity]</t>
  </si>
  <si>
    <t xml:space="preserve">     ^:[            9182344: Other ST Reg Asset: Cedar Bay Tax GrossUp PPA Loss Base]</t>
  </si>
  <si>
    <t xml:space="preserve">     ^:[            9182343: Other ST Reg Asset: Cedar Bay Tx GrsUp PPA Loss Capacity]</t>
  </si>
  <si>
    <t xml:space="preserve">     ^:[            9182342: Other ST Reg Asset: Cedar Bay Loss on PPA Base]</t>
  </si>
  <si>
    <t xml:space="preserve">     ^:[            9182345: Other ST Reg Asset: Cedar Bay Loss on PPA Capacity]</t>
  </si>
  <si>
    <t xml:space="preserve">     ^:[            9182X05: Other Reg Assets - Tax Gross-Up - Cedar Bay Base]</t>
  </si>
  <si>
    <t xml:space="preserve">     ^:[            9182X04: Other Reg Assets-Cedar Bay - Base]</t>
  </si>
  <si>
    <t xml:space="preserve">     ^:[            9182X03: Oth Reg Assets -Tax Gross-Up - Cedar Bay]</t>
  </si>
  <si>
    <t xml:space="preserve">     ^:[            9182325: Oth Reg Assets-Nucl Proj G/U Carry Chg]</t>
  </si>
  <si>
    <t xml:space="preserve">     ^:[            9182330: Oth Reg Assets-Dismantlement Reserve Flowback]</t>
  </si>
  <si>
    <t xml:space="preserve">     ^:[               9182337: Other ST Reg Asset: Asset Optimization]</t>
  </si>
  <si>
    <t xml:space="preserve">     ^:[            182-Unrecov Plant&amp; Regul Stdy Cst]</t>
  </si>
  <si>
    <t xml:space="preserve">     ^:[            9182X02: Oth Reg Assets-Cedar Bay - Fuel]</t>
  </si>
  <si>
    <t xml:space="preserve">     ^:[            9182x01: Oth Reg Assets-Cedar Bay - Capacity]</t>
  </si>
  <si>
    <t xml:space="preserve">     ^:[            9182397: Oth Reg Assets-Deferred Fuel L/T]</t>
  </si>
  <si>
    <t xml:space="preserve">     ^:[            9182396: Oth Reg Assets-Deferred Fuel L/T Offset]</t>
  </si>
  <si>
    <t xml:space="preserve">     ^:[            9182384: Oth Reg Assets-SJRPP Railcar Lease]</t>
  </si>
  <si>
    <t xml:space="preserve">     ^:[            9182383: Oth Reg Assets-DBT Deferred Security]</t>
  </si>
  <si>
    <t xml:space="preserve">     ^:[            9182377: Other Reg Assets-FuelCity of Blountstown]</t>
  </si>
  <si>
    <t xml:space="preserve">     ^:[            9182376: Oth Reg Assets-Fuel FERC-City of Wachula]</t>
  </si>
  <si>
    <t xml:space="preserve">     ^:[            9182375: Oth Reg Asset-ITC Martin Deprc Loss]</t>
  </si>
  <si>
    <t xml:space="preserve">     ^:[            9182374: Oth Reg Asset-ITC Space Coast Deprc Loss]</t>
  </si>
  <si>
    <t xml:space="preserve">     ^:[            9182373: Oth Reg Asset-ConvITC Dpr Loss-EnvRec]</t>
  </si>
  <si>
    <t xml:space="preserve">     ^:[            9182372: Oth Reg Assets-UnrecovFuel-Fuel/CKW]</t>
  </si>
  <si>
    <t xml:space="preserve">     ^:[            9182371: Oth Reg Ast-UndrcvFuelCst-FERC/FKEC-Fuel]</t>
  </si>
  <si>
    <t xml:space="preserve">     ^:[            9182370: Oth Reg Ast-UndrcvFuelCost-FERC-Fuel]</t>
  </si>
  <si>
    <t xml:space="preserve">     ^:[            9182364: Oth Reg Assets-UnrecovA08EnvironRecovery]</t>
  </si>
  <si>
    <t xml:space="preserve">     ^:[            9182362: Oth Reg Asset-Undrrcv A05 Capacity Costs]</t>
  </si>
  <si>
    <t xml:space="preserve">     ^:[            9182361: Oth Reg Asset-Undrcv Fuel Cost FPSC Fuel]</t>
  </si>
  <si>
    <t xml:space="preserve">     ^:[            9182360: Oth Reg Asset-Underrecov-Eng Conserv]</t>
  </si>
  <si>
    <t xml:space="preserve">     ^:[            9182356: FREC-Oth Reg Assets-Ovr/Und Rcv Bnd Chg]</t>
  </si>
  <si>
    <t xml:space="preserve">     ^:[            9182355: Oth Reg Assets-Strm Rcv-Ov/Un Tx Chg]</t>
  </si>
  <si>
    <t xml:space="preserve">     ^:[            9182354: FREC-Oth Reg Asset-Strm Rcv Curr Offset]</t>
  </si>
  <si>
    <t xml:space="preserve">     ^:[            9182353: FREC-Oth Reg Asset-Strm Rcvry Curr Portn]</t>
  </si>
  <si>
    <t xml:space="preserve">     ^:[            9182352: Oth Reg Asset-Storm Rcvry Prop-DF Tx]</t>
  </si>
  <si>
    <t xml:space="preserve">     ^:[            9182351: FREC-Oth Reg Assets-Storm Rcvry Prop]</t>
  </si>
  <si>
    <t xml:space="preserve">     ^:[            9182340: Oth Reg Assets-Glades Power Park]</t>
  </si>
  <si>
    <t xml:space="preserve">     ^:[            9182326: Oth Reg Assets-Surplus Flowback]</t>
  </si>
  <si>
    <t xml:space="preserve">     ^:[            9182324: Oth Regulatory Assets-Fin48 Int St]</t>
  </si>
  <si>
    <t xml:space="preserve">     ^:[            9182323: Oth Regulatory Assets-EPU Asset Retiremt]</t>
  </si>
  <si>
    <t xml:space="preserve">     ^:[            9182322: Oth Reg Assets-Derivatives-Long Term]</t>
  </si>
  <si>
    <t xml:space="preserve">     ^:[            9182321: Oth Reg Assets-Derivatives-Current]</t>
  </si>
  <si>
    <t xml:space="preserve">     ^:[            9182319: Oth Reg Assets-Nuc CurYr Prj V Act Cost]</t>
  </si>
  <si>
    <t xml:space="preserve">     ^:[            9182318: Oth Reg Assets-Recov O&amp;M Proj vs Act Cst]</t>
  </si>
  <si>
    <t xml:space="preserve">     ^:[            9182317: Oth Reg Assets-A/E vs TU NextYr Recov OM]</t>
  </si>
  <si>
    <t xml:space="preserve">     ^:[            9182315: Oth Regulatory Assets(Proj vs A/E )CYRec]</t>
  </si>
  <si>
    <t xml:space="preserve">     ^:[            9182310: Oth Reg Assets-FAS 109]</t>
  </si>
  <si>
    <t xml:space="preserve">     ^:[            9182306: Oth Reg Assets-Und Recovd Franch Fee]</t>
  </si>
  <si>
    <t xml:space="preserve">     ^:[            9182301: Oth Reg Assets-Tax Audit Defncy Int]</t>
  </si>
  <si>
    <t xml:space="preserve">     ^:[         182-Other Regulatory Assets]</t>
  </si>
  <si>
    <t xml:space="preserve">     ^:[            9182146: Extraord Prop Loss-Storm Deficiency Offset]</t>
  </si>
  <si>
    <t xml:space="preserve">     ^:[            9182145: Extraord Prop Loss-Storm Deficiency]</t>
  </si>
  <si>
    <t xml:space="preserve">     ^:[         182-Extraordinary Property Losses]</t>
  </si>
  <si>
    <t xml:space="preserve">     ^:[      Other (*) - Deferred Debits]</t>
  </si>
  <si>
    <t xml:space="preserve">     ^:[         9190753: Accm Defer IncTaxes-State Cur-Gas Reserves]</t>
  </si>
  <si>
    <t xml:space="preserve">     ^:[         9190752: Accm Defer IncTaxes-Federal Cur-Gas Reserves]</t>
  </si>
  <si>
    <t xml:space="preserve">     ^:[         9190751: Accm Defer IncTaxes-State-Gas Reserves]</t>
  </si>
  <si>
    <t xml:space="preserve">     ^:[         9190750: Accm Defer IncTaxes-Federal-Gas Reserves]</t>
  </si>
  <si>
    <t xml:space="preserve">     ^:[         9190220: Accm Deferred Income Taxes-St-Storm Fd]</t>
  </si>
  <si>
    <t xml:space="preserve">     ^:[         9190211: Accm Deferred Income Taxes-State-Current]</t>
  </si>
  <si>
    <t xml:space="preserve">     ^:[         9190210: Accm Deferred Income Taxes-State]</t>
  </si>
  <si>
    <t xml:space="preserve">     ^:[         9190120: Accm Deferred Income Taxes-Fed-Storm Fd]</t>
  </si>
  <si>
    <t xml:space="preserve">     ^:[         9190111: Accm Deferred Inc Taxes-Federal Current]</t>
  </si>
  <si>
    <t xml:space="preserve">     ^:[         9190110: Accm Deferred Income Taxes-Federal]</t>
  </si>
  <si>
    <t xml:space="preserve">     ^:[      190-Accum Deferred income Taxes]</t>
  </si>
  <si>
    <t xml:space="preserve">     ^:[         9181151: FREC-Unamortized Debt Expense-SEC SR BD]</t>
  </si>
  <si>
    <t xml:space="preserve">     ^:[         9181000: Unamortized Debt Expense]</t>
  </si>
  <si>
    <t xml:space="preserve">     ^:[      181--Unamortized Debt Expense]</t>
  </si>
  <si>
    <t xml:space="preserve">     ^:[   Deferred Debits]</t>
  </si>
  <si>
    <t xml:space="preserve">     ^:[         9166700: Prepayments-AFEs-GasRes]</t>
  </si>
  <si>
    <t xml:space="preserve">     ^:[            9165700: Prepayments-Insurance-Gas Reserves]</t>
  </si>
  <si>
    <t xml:space="preserve">     ^:[            9165500: Prepayments-Capicity SWA contract ECCR]</t>
  </si>
  <si>
    <t xml:space="preserve">     ^:[            9165535: Prepayments-Commit Fees Credit Lines]</t>
  </si>
  <si>
    <t xml:space="preserve">     ^:[            9165300: Prepayments-Insurance]</t>
  </si>
  <si>
    <t xml:space="preserve">     ^:[            9165210: Prepayments-Franchise Taxes]</t>
  </si>
  <si>
    <t xml:space="preserve">     ^:[            9165151: Prepayments-Nuclear Fleet LT Retention]</t>
  </si>
  <si>
    <t xml:space="preserve">     ^:[            9165100: Prepayments]</t>
  </si>
  <si>
    <t xml:space="preserve">     ^:[         165-Prepaid Expense]</t>
  </si>
  <si>
    <t xml:space="preserve">     ^:[      166-Advances for Gas Exploration, Devl &amp; Prod]</t>
  </si>
  <si>
    <t xml:space="preserve">     ^:[         155-Merchandise]</t>
  </si>
  <si>
    <t xml:space="preserve">     ^:[         152-Fuel Stock Expense Undistrib]</t>
  </si>
  <si>
    <t xml:space="preserve">     ^:[            9163000: Stores Expense Undistributed]</t>
  </si>
  <si>
    <t xml:space="preserve">     ^:[         163-Stores Expense Undistrib]</t>
  </si>
  <si>
    <t xml:space="preserve">     ^:[            9154x01: Plant Materials &amp; Op. Supplies - UI Goal Seek]</t>
  </si>
  <si>
    <t xml:space="preserve">     ^:[            9154400: Plant Materials &amp; Oper Suppl-Fleet Fuel]</t>
  </si>
  <si>
    <t xml:space="preserve">     ^:[            9154300: Plant Materials &amp; Oper Supplies-Nuclear]</t>
  </si>
  <si>
    <t xml:space="preserve">     ^:[            9154201: Plt Materials &amp; Oper Supplies-In Transit]</t>
  </si>
  <si>
    <t xml:space="preserve">     ^:[            9154200: Plant Materials &amp; Oper Supplies-PGD]</t>
  </si>
  <si>
    <t xml:space="preserve">     ^:[            9154000: Plant Materials &amp; Operating Supplies]</t>
  </si>
  <si>
    <t xml:space="preserve">     ^:[         154-Plant Materials &amp; Oper Supplies]</t>
  </si>
  <si>
    <t xml:space="preserve">     ^:[      Materials &amp; Supplies]</t>
  </si>
  <si>
    <t xml:space="preserve">     ^:[            9151000: Fuel Stock]</t>
  </si>
  <si>
    <t xml:space="preserve">     ^:[         151-Fuel Stock]</t>
  </si>
  <si>
    <t xml:space="preserve">     ^:[      Fossil Fuel]</t>
  </si>
  <si>
    <t xml:space="preserve">     ^:[         133-Dividend Special Deposits]</t>
  </si>
  <si>
    <t xml:space="preserve">     ^:[         132-Interest Special Deposits]</t>
  </si>
  <si>
    <t xml:space="preserve">     ^:[            9135000: Working Funds]</t>
  </si>
  <si>
    <t xml:space="preserve">     ^:[         135-Working Funds]</t>
  </si>
  <si>
    <t xml:space="preserve">     ^:[            9134000: Other Special Deposits]</t>
  </si>
  <si>
    <t xml:space="preserve">     ^:[         134-Dividend Special Deposits]</t>
  </si>
  <si>
    <t xml:space="preserve">     ^:[            9131120: Cash-Restricted-Broward Industrial Revenue Bond]</t>
  </si>
  <si>
    <t xml:space="preserve">     ^:[            9131900: Cash-Gas Reserves]</t>
  </si>
  <si>
    <t xml:space="preserve">     ^:[            sys-Cash (Balance Sheet, for clearing cash sub-ledger)]</t>
  </si>
  <si>
    <t xml:space="preserve">     ^:[            9131110: Cash-Restricted]</t>
  </si>
  <si>
    <t xml:space="preserve">     ^:[            9131000: Cash]</t>
  </si>
  <si>
    <t xml:space="preserve">     ^:[         131-Cash]</t>
  </si>
  <si>
    <t xml:space="preserve">     ^:[      Cash]</t>
  </si>
  <si>
    <t xml:space="preserve">     ^:[            9146701: Accounts Recvable frm Associated Co's-Gas Reserves]</t>
  </si>
  <si>
    <t xml:space="preserve">     ^:[            9146191: KPB-Accounts Recv from Assoc Companies]</t>
  </si>
  <si>
    <t xml:space="preserve">     ^:[            9146151: FREC-Accts Receivble from Assoc Co's-FPL]</t>
  </si>
  <si>
    <t xml:space="preserve">     ^:[            9146100: Accounts Receivable frm Associated Co's]</t>
  </si>
  <si>
    <t xml:space="preserve">     ^:[         146-Accounts Rec From Accoc Comp]</t>
  </si>
  <si>
    <t xml:space="preserve">     ^:[            9145000: Notes Receivable fr Associated Companies]</t>
  </si>
  <si>
    <t xml:space="preserve">     ^:[         145-Notes Receive From Assoc Comcp]</t>
  </si>
  <si>
    <t xml:space="preserve">     ^:[      Accounts &amp; Notes Receivable Assoc]</t>
  </si>
  <si>
    <t xml:space="preserve">     ^:[         9176571: Misc Curr&amp;Accr Asset-Deriv-LT Hedged]</t>
  </si>
  <si>
    <t xml:space="preserve">     ^:[         9176570: Misc Curr&amp;Accr Assets-Deriv Cur-Hedged]</t>
  </si>
  <si>
    <t xml:space="preserve">     ^:[      176-Derivative Instrument Assets Hedges]</t>
  </si>
  <si>
    <t xml:space="preserve">     ^:[         9175571: Misc Curr&amp;Accr Asset-Deriv-LT-Not Hedged]</t>
  </si>
  <si>
    <t xml:space="preserve">     ^:[         9175570: Misc Curr&amp;Accr Assets-Deriv Cur-Not Hedg]</t>
  </si>
  <si>
    <t xml:space="preserve">     ^:[      175-Derivative Instrument Assets]</t>
  </si>
  <si>
    <t xml:space="preserve">     ^:[         9173400: Accrued Revenues-Gas Reserves]</t>
  </si>
  <si>
    <t xml:space="preserve">     ^:[         9173220: Accrued Utility Revenue-Unbld Rev-FERC]</t>
  </si>
  <si>
    <t xml:space="preserve">     ^:[         9173210: Accrued Utility Revenue-Unbld Rev-FPSC]</t>
  </si>
  <si>
    <t xml:space="preserve">     ^:[         9173150: Accrued Util Revenues-Other]</t>
  </si>
  <si>
    <t xml:space="preserve">     ^:[      173-Accrued Revenue]</t>
  </si>
  <si>
    <t xml:space="preserve">     ^:[         141-Notes Receivable]</t>
  </si>
  <si>
    <t xml:space="preserve">     ^:[            9174100: Misc Current &amp; Accrued Assets]</t>
  </si>
  <si>
    <t xml:space="preserve">     ^:[         174-Misc Current &amp; Accrd Asset]</t>
  </si>
  <si>
    <t xml:space="preserve">     ^:[            9172500: Rents Receivable-CATV]</t>
  </si>
  <si>
    <t xml:space="preserve">     ^:[            9172000: Rents Receivable]</t>
  </si>
  <si>
    <t xml:space="preserve">     ^:[         172-Rents Receivable]</t>
  </si>
  <si>
    <t xml:space="preserve">     ^:[            9171300: Interest and Dividends Receivable-FIN48]</t>
  </si>
  <si>
    <t xml:space="preserve">     ^:[            9171000: Interest and Dividends Receivable]</t>
  </si>
  <si>
    <t xml:space="preserve">     ^:[         171-Interest &amp; Dividends Receivab]</t>
  </si>
  <si>
    <t xml:space="preserve">     ^:[      Other - Current Assets]</t>
  </si>
  <si>
    <t xml:space="preserve">     ^:[      158-Allowance Inventory]</t>
  </si>
  <si>
    <t xml:space="preserve">     ^:[         9144600: Accum Prov Uncollect Accounts-Gas Reserves]</t>
  </si>
  <si>
    <t xml:space="preserve">     ^:[         9144500: Accum Prov Uncollect Accts-cr-KPB Sale]</t>
  </si>
  <si>
    <t xml:space="preserve">     ^:[         9144100: Accum Prov Uncollectible Accnts-Misc]</t>
  </si>
  <si>
    <t xml:space="preserve">     ^:[         9144000: Accum Prov Uncollectible Accnts-cr]</t>
  </si>
  <si>
    <t xml:space="preserve">     ^:[      144-Prov For Uncollectibles]</t>
  </si>
  <si>
    <t xml:space="preserve">     ^:[         9143955: Other Accounts Receivable-Tax-State-LT-Gas Reserves]</t>
  </si>
  <si>
    <t xml:space="preserve">     ^:[         9143954: Other Accounts Receivable-Tax-Federal-LTGasReserves]</t>
  </si>
  <si>
    <t xml:space="preserve">     ^:[         9143953: Other Accounts Receivable-Tax-State-Gas Reserves]</t>
  </si>
  <si>
    <t xml:space="preserve">     ^:[         9143952: Other Accounts Receivable-Tax-Federal-Gas Reserves]</t>
  </si>
  <si>
    <t xml:space="preserve">     ^:[         9143951: Other Accounts Receivable-Gas Reserves]</t>
  </si>
  <si>
    <t xml:space="preserve">     ^:[         9143118: Other accoutns Receivable - Purchase Power]</t>
  </si>
  <si>
    <t xml:space="preserve">     ^:[         9143108: Other Accounts Receivable - DOE]</t>
  </si>
  <si>
    <t xml:space="preserve">     ^:[         9143800: Oth Accounts Recv-Federal &amp; State Inc Tax]</t>
  </si>
  <si>
    <t xml:space="preserve">     ^:[         9143450: Other Accounts Receivable-Fuels]</t>
  </si>
  <si>
    <t xml:space="preserve">     ^:[         9143124: Oth A/R-NonFPL Retiree Med Benefits]</t>
  </si>
  <si>
    <t xml:space="preserve">     ^:[         9143100: Other Accounts Receivable]</t>
  </si>
  <si>
    <t xml:space="preserve">     ^:[      143-Other Accounts Receivables]</t>
  </si>
  <si>
    <t xml:space="preserve">     ^:[         9142500: Cust Account Receivable-KPB Sale Offset]</t>
  </si>
  <si>
    <t xml:space="preserve">     ^:[         9142401: Cust Accnts Receiv-EOM Cash Activity]</t>
  </si>
  <si>
    <t xml:space="preserve">     ^:[         9142330: Customer Accts Rec-Performance Contracts]</t>
  </si>
  <si>
    <t xml:space="preserve">     ^:[         9142200: Customer Accounts Receivabl-Deposits]</t>
  </si>
  <si>
    <t xml:space="preserve">     ^:[         9142100: Customer Accounts Receivable]</t>
  </si>
  <si>
    <t xml:space="preserve">     ^:[      142-Customer Accounts Receivable]</t>
  </si>
  <si>
    <t xml:space="preserve">     ^:[         9136000: Temporary Cash Investments.]</t>
  </si>
  <si>
    <t xml:space="preserve">     ^:[      136-Temporary Investments]</t>
  </si>
  <si>
    <t xml:space="preserve">     ^:[   Current Assets]</t>
  </si>
  <si>
    <t>C:[Assets]</t>
  </si>
  <si>
    <t>B:[]</t>
  </si>
  <si>
    <t>As Filed</t>
  </si>
  <si>
    <t>Pre-tax</t>
  </si>
  <si>
    <t>Jurisdictional Adjusted Rate Base - Okeechobee Clean Energy Center</t>
  </si>
  <si>
    <t>Schedule B-1</t>
  </si>
  <si>
    <t>Rate of Return on Rate Base Projected - Okeechobee Clean Energy Center</t>
  </si>
  <si>
    <t>Jurisdictional Net Operating Income Projected - Okeechobee Clean Energy Center</t>
  </si>
  <si>
    <t>Line 1 x Line 2</t>
  </si>
  <si>
    <t>Jurisdictional Adjusted Net Operating Income (Loss) - Okeechobee Clean Energy Center</t>
  </si>
  <si>
    <t>Schedule C-1</t>
  </si>
  <si>
    <t>Net Operating Income Deficiency (Excess) - Okeechobee Clean Energy Center</t>
  </si>
  <si>
    <t>Line 3 - Line 4</t>
  </si>
  <si>
    <t>Earned Rate of Return - Okeechobee Clean Energy Center</t>
  </si>
  <si>
    <t>Line 4/Line 1</t>
  </si>
  <si>
    <t>Net Operating Income Multiplier - Okeechobee Clean Energy Center</t>
  </si>
  <si>
    <t>Schedule C-44</t>
  </si>
  <si>
    <t>First Year Annualized Revenue Requirement</t>
  </si>
  <si>
    <t>Line 5 x Line 7</t>
  </si>
  <si>
    <t>2019 OCEC LSA</t>
  </si>
  <si>
    <t>Diff</t>
  </si>
  <si>
    <t>Bad Debt</t>
  </si>
  <si>
    <t>Total UAR</t>
  </si>
  <si>
    <t>FERC 450500</t>
  </si>
  <si>
    <t>Forecasted Amount</t>
  </si>
  <si>
    <t>Returned Checks</t>
  </si>
  <si>
    <t>Late Payment Charges</t>
  </si>
  <si>
    <t xml:space="preserve"> * The below reflects the Total Deposits corrections when including both the new Revenue Forecast and the Master Deposits correction.</t>
  </si>
  <si>
    <t>        EXPLANATION: Provide monthly balances, interest rates, and interest</t>
  </si>
  <si>
    <t>        payments on customer deposits for the test year, the</t>
  </si>
  <si>
    <t>_ Projected Test Year Ended: __/__/__</t>
  </si>
  <si>
    <t>        prior year, and historical base year.</t>
  </si>
  <si>
    <t>X Prior Year Ended:12/31/2016</t>
  </si>
  <si>
    <t>_ Historical Test Year Ended: __/__/__</t>
  </si>
  <si>
    <t>                  ($000)</t>
  </si>
  <si>
    <t>Witness: Marlene M. Santos, Robert E. Barrett, Jr.</t>
  </si>
  <si>
    <t>Month and Year</t>
  </si>
  <si>
    <t>Active Customer Deposits at 2.00%</t>
  </si>
  <si>
    <t>Active Customer Deposits at 3.00%</t>
  </si>
  <si>
    <t>Inactive Customer Deposits</t>
  </si>
  <si>
    <t>Total Deposits (2)+(3)+(4)</t>
  </si>
  <si>
    <t>Total Deposits
Correction
(2)+(3)+(4)</t>
  </si>
  <si>
    <t>Interest Payment (3) x 3%/12</t>
  </si>
  <si>
    <t>Total Interest (6) + (7)</t>
  </si>
  <si>
    <t>Actual Payments and Credits on Bills</t>
  </si>
  <si>
    <t>December 2015</t>
  </si>
  <si>
    <t>January 2016</t>
  </si>
  <si>
    <t>February 2016</t>
  </si>
  <si>
    <t>March 2016</t>
  </si>
  <si>
    <t>April 2016</t>
  </si>
  <si>
    <t>June 2016</t>
  </si>
  <si>
    <t>July 2016</t>
  </si>
  <si>
    <t>August 2016</t>
  </si>
  <si>
    <t>September 2016</t>
  </si>
  <si>
    <t>October 2016</t>
  </si>
  <si>
    <t>November 2016</t>
  </si>
  <si>
    <t>December 2016</t>
  </si>
  <si>
    <t>13 Month Average</t>
  </si>
  <si>
    <t>Effective Interest Rate</t>
  </si>
  <si>
    <t>12 Month Interest</t>
  </si>
  <si>
    <t>Expense (8) divided</t>
  </si>
  <si>
    <t>by Total Deposits (5)</t>
  </si>
  <si>
    <t>NOTES:</t>
  </si>
  <si>
    <t>For columns (2),(3),(4),(6),(7) FPL does not forecast at this level of detail.</t>
  </si>
  <si>
    <t xml:space="preserve"> * The below reflects the Total Deposits corrections when including both the new Revenue forecast and the Master Deposits correction.</t>
  </si>
  <si>
    <t>Total Deposits 
Correction
(2)+(3)+(4)</t>
  </si>
  <si>
    <t>January 2017</t>
  </si>
  <si>
    <t>February 2017</t>
  </si>
  <si>
    <t>March 2017</t>
  </si>
  <si>
    <t>April 2017</t>
  </si>
  <si>
    <t>June 2017</t>
  </si>
  <si>
    <t>July 2017</t>
  </si>
  <si>
    <t>August 2017</t>
  </si>
  <si>
    <t>September 2017</t>
  </si>
  <si>
    <t>October 2017</t>
  </si>
  <si>
    <t>November 2017</t>
  </si>
  <si>
    <t>December 2017</t>
  </si>
  <si>
    <t>For columns (2),(3),(4),(6) &amp; (7) FPL does not forecast at this level of detail.</t>
  </si>
  <si>
    <t>2018 Subsequent Year Adjustment</t>
  </si>
  <si>
    <t>January 2018</t>
  </si>
  <si>
    <t>February 2018</t>
  </si>
  <si>
    <t>March 2018</t>
  </si>
  <si>
    <t>April 2018</t>
  </si>
  <si>
    <t>June 2018</t>
  </si>
  <si>
    <t>July 2018</t>
  </si>
  <si>
    <t>August 2018</t>
  </si>
  <si>
    <t>September 2018</t>
  </si>
  <si>
    <t>October 2018</t>
  </si>
  <si>
    <t>November 2018</t>
  </si>
  <si>
    <t>December 2018</t>
  </si>
  <si>
    <t>Separation Factor</t>
  </si>
  <si>
    <t>Revised Per Book
Depreciation Expense</t>
  </si>
  <si>
    <t xml:space="preserve">Retail Jurisdictional </t>
  </si>
  <si>
    <t>check figure</t>
  </si>
  <si>
    <t>total</t>
  </si>
  <si>
    <t>000: NON-PRODUCTION PLANT</t>
  </si>
  <si>
    <t>ECRC</t>
  </si>
  <si>
    <t>2018
Total</t>
  </si>
  <si>
    <t>2017
Total</t>
  </si>
  <si>
    <t>362: Distribution Station Equipment</t>
  </si>
  <si>
    <t>361: Distribution Structures &amp; Improvements</t>
  </si>
  <si>
    <t>ECCR</t>
  </si>
  <si>
    <t>Base</t>
  </si>
  <si>
    <t>369: Distribution Services</t>
  </si>
  <si>
    <t>367: Distribution Underground Conductors &amp; Devices</t>
  </si>
  <si>
    <t>366: Distribution Underground Conduit</t>
  </si>
  <si>
    <t>365: Distribution Overhead Cond &amp; Devices</t>
  </si>
  <si>
    <t>364: Distribution Poles, Towers &amp; Fixtures</t>
  </si>
  <si>
    <t>373: Street Lights &amp; Signal Systems</t>
  </si>
  <si>
    <t>371: Installations On Customer Premises</t>
  </si>
  <si>
    <t>370: Distribution Meters</t>
  </si>
  <si>
    <t>370.1: AMI Meters</t>
  </si>
  <si>
    <t>368: Distribution Line Transformers</t>
  </si>
  <si>
    <t>Distribution - Depreciation Analysis</t>
  </si>
  <si>
    <t>Account 370 - Activity</t>
  </si>
  <si>
    <t>Account 370 - Reserve</t>
  </si>
  <si>
    <t>Retail Jurisdictional</t>
  </si>
  <si>
    <t>Per Book</t>
  </si>
  <si>
    <t>13-mo avg</t>
  </si>
  <si>
    <t>REVISED SUBSEQUENT YEAR 2017 COST OF CAPITAL</t>
  </si>
  <si>
    <t>AS FILED TEST YEAR 2017 COST OF CAPITAL</t>
  </si>
  <si>
    <t>revised rate</t>
  </si>
  <si>
    <t>REVISED CAPITAL STRUCTURE</t>
  </si>
  <si>
    <t>debt costs(interest expense) increased</t>
  </si>
  <si>
    <t>debt costs(interest expense) decreased</t>
  </si>
  <si>
    <t>int. synch</t>
  </si>
  <si>
    <t>int synch</t>
  </si>
  <si>
    <t>[e]</t>
  </si>
  <si>
    <t>[f]</t>
  </si>
  <si>
    <t>[g]</t>
  </si>
  <si>
    <t>[h]</t>
  </si>
  <si>
    <t>[i]</t>
  </si>
  <si>
    <t>[j]</t>
  </si>
  <si>
    <t>Year</t>
  </si>
  <si>
    <t>GWO</t>
  </si>
  <si>
    <t>PWO</t>
  </si>
  <si>
    <t>FF Credits</t>
  </si>
  <si>
    <t xml:space="preserve">NWO </t>
  </si>
  <si>
    <t>SPECIAL PROVISIONS</t>
  </si>
  <si>
    <t xml:space="preserve">PWO as a % of Lagged GWO (3 Mos) </t>
  </si>
  <si>
    <t>Regular
Provision Adjustments</t>
  </si>
  <si>
    <t>Monthly
UAR Without
Special Provision</t>
  </si>
  <si>
    <t xml:space="preserve">
UAR With
Special Provision</t>
  </si>
  <si>
    <t>Monthly
UAR With
Special Provision</t>
  </si>
  <si>
    <t>ADIT Proration Adj</t>
  </si>
  <si>
    <t>Cus Dep Adj</t>
  </si>
  <si>
    <t>Current sep</t>
  </si>
  <si>
    <t>10: Juris Adj Utility DSM Adj.</t>
  </si>
  <si>
    <t>Revised Sep</t>
  </si>
  <si>
    <t>Adjusted Peaks</t>
  </si>
  <si>
    <t>INC056310: INC056310: OTH ELECTRIC REVENUES - ENERGY beDIT FEE RESIDENT ECCR</t>
  </si>
  <si>
    <t xml:space="preserve">All energy allocators replaced with 1 </t>
  </si>
  <si>
    <t>INC124502: INC124502: NUCLEAR POWER - COSTS NOT RECOVERED IN NUC COST REC</t>
  </si>
  <si>
    <t>INC523500: INC523500: OUTSIDE SERVICES LEGAL - CAPACITY CLbeSE</t>
  </si>
  <si>
    <t>INC530002: A&amp;G EXP - MISC GENERAL EXPENSES - WHOLESALE</t>
  </si>
  <si>
    <t>INC603002: DEPR &amp; AMORT EXP - INTANGIBLE CAPACITY</t>
  </si>
  <si>
    <t>INC603006: INC603006: DEPR &amp; AMORT EXP - SURPLUS FLOWBACK - FERC RECLASS</t>
  </si>
  <si>
    <t>INC603016: INC603016: DEPR &amp; AMORT EXP - SURPLUS DISMANTLEMENT - FERC RECLASS</t>
  </si>
  <si>
    <t>INC607408: INC607408: AMORT OF REG ASSETS - DEPREC RESERVE SURPLUS- FERC RECLASS</t>
  </si>
  <si>
    <t>INC607409: INC607409: AMORT OF REG ASSETS - SURPLUS DISMANTLEMENT -  FERC RECLASS</t>
  </si>
  <si>
    <t>Units</t>
  </si>
  <si>
    <t>Present Rate</t>
  </si>
  <si>
    <t>Revenues</t>
  </si>
  <si>
    <t>Underground conductors not under paving</t>
  </si>
  <si>
    <t>Corrected</t>
  </si>
  <si>
    <t>Explanation</t>
  </si>
  <si>
    <t>Present rate was misstated overstating present revenues by $3,833,010</t>
  </si>
  <si>
    <t>FLORIDA PUBLIC SERVICE COMMISSION                                                EXPLANATION:</t>
  </si>
  <si>
    <t>Calculate revenue under present and proposed rate for the test</t>
  </si>
  <si>
    <t>EXPLANATION:</t>
  </si>
  <si>
    <t>Calculate revenue under present and proposed rate for the test</t>
  </si>
  <si>
    <t> EXPLANATION:</t>
  </si>
  <si>
    <t>year for each light schedule.  Show revenues from changes for all</t>
  </si>
  <si>
    <t>___ Projected Test Year Ended __/__/__ </t>
  </si>
  <si>
    <t>year for each light schedule.  Show revenues from changes for all</t>
  </si>
  <si>
    <t>Company: FLORIDA POWER &amp; LIGHT COMPANY </t>
  </si>
  <si>
    <t>types of lighting fixtures, poles, and conductors.  Poles should be listed</t>
  </si>
  <si>
    <t>___ Prior Year Ended __/__/__</t>
  </si>
  <si>
    <t>types of lighting fixtures, poles, and conductors.  Poles should be listed</t>
  </si>
  <si>
    <t>                  AND SUBSIDIARIES </t>
  </si>
  <si>
    <t>separately from fixtures.  Show separate revenues from customers who own</t>
  </si>
  <si>
    <t>___ Historical Test Year Ended __/__/__</t>
  </si>
  <si>
    <t>separately from fixtures.  Show separate revenues from customers who own</t>
  </si>
  <si>
    <t>facilities as well as those who do not.</t>
  </si>
  <si>
    <r>
      <rPr>
        <u/>
        <sz val="10"/>
        <rFont val="Arial"/>
        <family val="2"/>
      </rPr>
      <t xml:space="preserve">  X  </t>
    </r>
    <r>
      <rPr>
        <sz val="10"/>
        <rFont val="Arial"/>
        <family val="2"/>
      </rPr>
      <t xml:space="preserve"> Proj. Subsequent Yr Ended </t>
    </r>
    <r>
      <rPr>
        <u/>
        <sz val="10"/>
        <rFont val="Arial"/>
        <family val="2"/>
      </rPr>
      <t>12/31/18</t>
    </r>
  </si>
  <si>
    <t>facilities as well as those who do not.</t>
  </si>
  <si>
    <t>Docket No.: 160021-EI</t>
  </si>
  <si>
    <t>Witness: Tiffany C. Cohen</t>
  </si>
  <si>
    <t>TYPE OF FACILITY</t>
  </si>
  <si>
    <t>Total Annual Billings</t>
  </si>
  <si>
    <t>Estimated Monthly Kwh</t>
  </si>
  <si>
    <t>Annual Kwh</t>
  </si>
  <si>
    <t>Present Rates</t>
  </si>
  <si>
    <t>Total Present Annual Revenues</t>
  </si>
  <si>
    <t>Proposed Rates</t>
  </si>
  <si>
    <t>Total Proposed Annual Revenues</t>
  </si>
  <si>
    <t>Present Annual Revenues</t>
  </si>
  <si>
    <t>Proposed Annual Revenues</t>
  </si>
  <si>
    <t>Revenue Increase / Decrease</t>
  </si>
  <si>
    <t>% Increase / Decrease</t>
  </si>
  <si>
    <t>Fixture Charge</t>
  </si>
  <si>
    <t>Maintenance Charge</t>
  </si>
  <si>
    <t>Non-Fuel Energy Charge</t>
  </si>
  <si>
    <t>Relamping &amp; Energy</t>
  </si>
  <si>
    <t>Energy Only</t>
  </si>
  <si>
    <t>Metered Customer Charge</t>
  </si>
  <si>
    <t>Total Charges</t>
  </si>
  <si>
    <t>SL-1</t>
  </si>
  <si>
    <t>Company-Owned</t>
  </si>
  <si>
    <t>Sodium Vapor</t>
  </si>
  <si>
    <t>Sodium Vapor 6,300 lu 70 watts (F)</t>
  </si>
  <si>
    <t>Sodium Vapor 9,500 lu 100 watts (F)</t>
  </si>
  <si>
    <t>Sodium Vapor 16,000 lu 150 watts (F)</t>
  </si>
  <si>
    <t>Sodium Vapor 22,000 lu 200 watts (F)</t>
  </si>
  <si>
    <t>Sodium Vapor 50,000 lu 400 watts (F)</t>
  </si>
  <si>
    <t>Sodium Vapor 27,500 lu 250 watts (F)</t>
  </si>
  <si>
    <t>Sodium Vapor 140,000 lu 1000 watts (F)</t>
  </si>
  <si>
    <t>Mercury Vapor</t>
  </si>
  <si>
    <t>Mercury Vapor 6,000 lu 140 watts (F)</t>
  </si>
  <si>
    <t>Mercury Vapor 8,600 lu 175 watts (F)</t>
  </si>
  <si>
    <t>Mercury Vapor 11,500 lu 250 watts (F)</t>
  </si>
  <si>
    <t>Mercury Vapor 21,500 lu 400 watts (F)</t>
  </si>
  <si>
    <t>Other Facilities</t>
  </si>
  <si>
    <t>Wood Pole</t>
  </si>
  <si>
    <t>Concrete / Steel Poles</t>
  </si>
  <si>
    <t>Fiberglass Pole</t>
  </si>
  <si>
    <t>Undergrnd conductors not under paving (¢ per ft)</t>
  </si>
  <si>
    <t>Underground conductors under paving (¢ per ft)</t>
  </si>
  <si>
    <t>Willful Damage/Vandal Shield</t>
  </si>
  <si>
    <t>Total Company-Owned</t>
  </si>
  <si>
    <t>34</t>
  </si>
  <si>
    <t>35</t>
  </si>
  <si>
    <t>36</t>
  </si>
  <si>
    <t>37</t>
  </si>
  <si>
    <t>38</t>
  </si>
  <si>
    <t>Customer - Owned - Energy Only</t>
  </si>
  <si>
    <t>Sodium Vapor 6,300 lu 70 watts (EO)</t>
  </si>
  <si>
    <t>Sodium Vapor 9,500 lu 100 watts (EO)</t>
  </si>
  <si>
    <t>Sodium Vapor 16,000 lu 150 watts (EO)</t>
  </si>
  <si>
    <t>Sodium Vapor 22,000 lu 200 watts (EO)</t>
  </si>
  <si>
    <t>Sodium Vapor 50,000 lu 400 watts (EO)</t>
  </si>
  <si>
    <t>Sodium Vapor 27,500 lu 250 watts (EO)</t>
  </si>
  <si>
    <t>Sodium Vapor 140,000 lu 1,000 watts (EO)</t>
  </si>
  <si>
    <t>Mercury Vapor 6,000 lu 140 watts (EO)</t>
  </si>
  <si>
    <t>Mercury Vapor 8,600 lu 175 watts (EO)</t>
  </si>
  <si>
    <t>Mercury Vapor 11,500 lu 250 watts (EO)</t>
  </si>
  <si>
    <t>Mercury Vapor 21,500 lu 400 watts (EO)</t>
  </si>
  <si>
    <t>Energy Only - Various Fluorescent (EV1)</t>
  </si>
  <si>
    <t>Energy Only - Various Sodium Vapor (EV2)</t>
  </si>
  <si>
    <t>Energy Only - Various Incandescent (EV3)</t>
  </si>
  <si>
    <t>Energy Only - Various LP Sodium Vapor (EV4)</t>
  </si>
  <si>
    <t>Energy Only - Various Metal Halide (EV5)</t>
  </si>
  <si>
    <t>Energy Only - Various Mercury Vapor (EV6)</t>
  </si>
  <si>
    <t>Total Customer - Owned - Energy Only</t>
  </si>
  <si>
    <t>Customer - Relamping &amp; Energy</t>
  </si>
  <si>
    <t>Sodium Vapor 6,300 lu 70 watts (R)</t>
  </si>
  <si>
    <t>Sodium Vapor 9,500 lu 100 watts (R)</t>
  </si>
  <si>
    <t>Sodium Vapor 16,000 lu 150 watts (R)</t>
  </si>
  <si>
    <t>Sodium Vapor 22,000 lu 200 watts (R)</t>
  </si>
  <si>
    <t>Sodium Vapor 50,000 lu 400 watts (R)</t>
  </si>
  <si>
    <t>Sodium Vapor 27,500 lu 250 watts (R)</t>
  </si>
  <si>
    <t>Sodium Vapor 140,000 lu 1,000 watts (R)</t>
  </si>
  <si>
    <t>Mercury Vapor 6,000 lu 140 watts (R)</t>
  </si>
  <si>
    <t>Mercury Vapor 8,600 lu 175 watts (R)</t>
  </si>
  <si>
    <t>Mercury Vapor 11,500 lu 250 watts (R)</t>
  </si>
  <si>
    <t>Mercury Vapor 21,500 lu 400 watts (R)</t>
  </si>
  <si>
    <t>Total Customer - Relamping &amp; Energy</t>
  </si>
  <si>
    <t>Subtotal SL-1</t>
  </si>
  <si>
    <t>SL-1M</t>
  </si>
  <si>
    <t>SL-1M - Non-Fuel Energy (Migrating from SL-1)</t>
  </si>
  <si>
    <t>SL-1M - Customers (Migrating from SL-1)</t>
  </si>
  <si>
    <t>SL-1M - Fixtures (Migrating from SL-1)</t>
  </si>
  <si>
    <t>Subtotal SL-1M</t>
  </si>
  <si>
    <t>Total SL-1 &amp; SL-1M</t>
  </si>
  <si>
    <t>PL-1</t>
  </si>
  <si>
    <t>PL - Non Fuel Energy</t>
  </si>
  <si>
    <t>PL - Facility</t>
  </si>
  <si>
    <t>PL - Maintenance</t>
  </si>
  <si>
    <t>Total PL-1</t>
  </si>
  <si>
    <t>Total SL-1 Rate Class</t>
  </si>
  <si>
    <t>OL-1</t>
  </si>
  <si>
    <t>Down Guy</t>
  </si>
  <si>
    <t>Total OL-1</t>
  </si>
  <si>
    <t>SL-2</t>
  </si>
  <si>
    <t>SL-2M</t>
  </si>
  <si>
    <t>SL-2M - Non-Fuel Energy (Migrating from SL-2)</t>
  </si>
  <si>
    <t>SL-2M - Customers (Migrating from SL-2</t>
  </si>
  <si>
    <t>Subtotal SL-2M</t>
  </si>
  <si>
    <t>SL-2 Non-Fuel Energy</t>
  </si>
  <si>
    <t>Total SL-2</t>
  </si>
  <si>
    <r>
      <rPr>
        <sz val="7"/>
        <rFont val="Arial"/>
        <family val="2"/>
      </rPr>
      <t xml:space="preserve">  </t>
    </r>
    <r>
      <rPr>
        <sz val="11"/>
        <rFont val="Arial"/>
        <family val="2"/>
      </rPr>
      <t>Aviation gains – The aviation gains were included in the 2017 and 2018 years, when they should have ceased in 2016.  The total amount on MFR C-19 for the gains is $1,229, 710. There is no balance reflected in FERC 254 for the balane sheet side of the gain, so it doesn’t appear an adjustment for rate base is required. </t>
    </r>
    <r>
      <rPr>
        <sz val="11"/>
        <color rgb="FFFF0000"/>
        <rFont val="Arial"/>
        <family val="2"/>
      </rPr>
      <t xml:space="preserve">Due to forecasting method automation, the way the accounting works in the UI model is a debit to cash and a credit to account 9407411. The other side of the entry in the system is not to account 9254311 since the journal entries run through cash and not the specific balance sheet account.  The balance in account 9254311 is reflected as zero. </t>
    </r>
  </si>
  <si>
    <t>OPC 027537</t>
  </si>
  <si>
    <t>FPL RC-16</t>
  </si>
  <si>
    <t>OPC 027538</t>
  </si>
  <si>
    <t>OPC 027539</t>
  </si>
  <si>
    <t>OPC 027540</t>
  </si>
  <si>
    <t>OPC 027541</t>
  </si>
  <si>
    <t>OPC 027542</t>
  </si>
  <si>
    <t>OPC 027543</t>
  </si>
  <si>
    <t>OPC 027544</t>
  </si>
  <si>
    <t>OPC 027545</t>
  </si>
  <si>
    <t>OPC 027546</t>
  </si>
  <si>
    <t>OPC 027547</t>
  </si>
  <si>
    <t>OPC 027548</t>
  </si>
  <si>
    <t>OPC 027549</t>
  </si>
  <si>
    <t>OPC 027550</t>
  </si>
  <si>
    <t>OPC 027551</t>
  </si>
  <si>
    <t>OPC 027553</t>
  </si>
  <si>
    <t>OPC 027552</t>
  </si>
  <si>
    <t>OPC 027554</t>
  </si>
  <si>
    <t>OPC 027555</t>
  </si>
  <si>
    <t>OPC 027556</t>
  </si>
  <si>
    <t>OPC 027557</t>
  </si>
  <si>
    <t>OPC 027558</t>
  </si>
  <si>
    <t>OPC 027559</t>
  </si>
  <si>
    <t>OPC 027560</t>
  </si>
  <si>
    <t>OPC 027561</t>
  </si>
  <si>
    <t>OPC 027562</t>
  </si>
  <si>
    <t>OPC 027563</t>
  </si>
  <si>
    <t>OPC 027564</t>
  </si>
  <si>
    <t>OPC 027565</t>
  </si>
  <si>
    <t>OPC 027566</t>
  </si>
  <si>
    <t>OPC 027567</t>
  </si>
  <si>
    <t>OPC 027568</t>
  </si>
  <si>
    <t>OPC 027569</t>
  </si>
  <si>
    <t>OPC 027570</t>
  </si>
  <si>
    <t>OPC 027571</t>
  </si>
  <si>
    <t>OPC 027572</t>
  </si>
  <si>
    <t>OPC 027573</t>
  </si>
  <si>
    <t>OPC 027574</t>
  </si>
  <si>
    <t>OPC 027575</t>
  </si>
  <si>
    <t>OPC 027576</t>
  </si>
  <si>
    <t>OPC 027577</t>
  </si>
  <si>
    <t>OPC 027578</t>
  </si>
  <si>
    <t>OPC 027579</t>
  </si>
  <si>
    <t>OPC 027580</t>
  </si>
</sst>
</file>

<file path=xl/styles.xml><?xml version="1.0" encoding="utf-8"?>
<styleSheet xmlns="http://schemas.openxmlformats.org/spreadsheetml/2006/main" xmlns:mc="http://schemas.openxmlformats.org/markup-compatibility/2006" xmlns:x14ac="http://schemas.microsoft.com/office/spreadsheetml/2009/9/ac" mc:Ignorable="x14ac">
  <numFmts count="10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0.00\ ;\$\ &quot;(&quot;#,##0.00&quot;)&quot;"/>
    <numFmt numFmtId="165" formatCode="_-* #,##0\ &quot;DM&quot;_-;\-* #,##0\ &quot;DM&quot;_-;_-* &quot;-&quot;\ &quot;DM&quot;_-;_-@_-"/>
    <numFmt numFmtId="166" formatCode="&quot;$&quot;#,##0"/>
    <numFmt numFmtId="167" formatCode="\$\ #,##0\ ;\$\ &quot;(&quot;#,##0&quot;)&quot;"/>
    <numFmt numFmtId="168" formatCode="#,##0.000"/>
    <numFmt numFmtId="169" formatCode="&quot;$&quot;#,##0.0_);\(&quot;$&quot;#,##0.0\)"/>
    <numFmt numFmtId="170" formatCode="&quot;$&quot;#,##0.000_);\(&quot;$&quot;#,##0.000\)"/>
    <numFmt numFmtId="171" formatCode="_(* #,##0_);_(* \(#,##0\);_(* &quot;-&quot;??_);_(@_)"/>
    <numFmt numFmtId="172" formatCode="_(* #,##0.00000_);_(* \(#,##0.00000\);_(* &quot;-&quot;??_);_(@_)"/>
    <numFmt numFmtId="173" formatCode="0.0000%"/>
    <numFmt numFmtId="174" formatCode="_(&quot;$&quot;* #,##0_);_(&quot;$&quot;* \(#,##0\);_(&quot;$&quot;* &quot;-&quot;??_);_(@_)"/>
    <numFmt numFmtId="175" formatCode="#,##0.000_);\(#,##0.000\)"/>
    <numFmt numFmtId="176" formatCode="0.000%"/>
    <numFmt numFmtId="177" formatCode="#,##0_);[Red]\(#,##0\);&quot; &quot;"/>
    <numFmt numFmtId="178" formatCode="#,##0.000000_);[Red]\(#,##0.000000\);&quot; &quot;"/>
    <numFmt numFmtId="179" formatCode="0.0%"/>
    <numFmt numFmtId="180" formatCode="#,##0.0_);\(#,##0.0\)"/>
    <numFmt numFmtId="181" formatCode="0.000000"/>
    <numFmt numFmtId="182" formatCode="#\ ??"/>
    <numFmt numFmtId="183" formatCode="m/dd/yy"/>
    <numFmt numFmtId="184" formatCode="0;[Red]0"/>
    <numFmt numFmtId="185" formatCode="#,##0.0\ ;[Red]\(#,##0.0\)"/>
    <numFmt numFmtId="186" formatCode="0.00000000%"/>
    <numFmt numFmtId="187" formatCode="0.000000000000000%"/>
    <numFmt numFmtId="188" formatCode="&quot;$&quot;0.00\ \ \ _);\(&quot;$&quot;0.00\)\ \ \ "/>
    <numFmt numFmtId="189" formatCode="0.0;\(0.0\)"/>
    <numFmt numFmtId="190" formatCode="[Blue]#,##0.000_);[Blue]\(#,##0.000\)"/>
    <numFmt numFmtId="191" formatCode="[Blue]&quot;$&quot;#,##0.000_);[Blue]\(&quot;$&quot;#,##0.000\)"/>
    <numFmt numFmtId="192" formatCode="&quot;$&quot;#,##0.00000_);\(&quot;$&quot;#,##0.00000\)"/>
    <numFmt numFmtId="193" formatCode="#,##0.000000_);\(#,##0.000000\)"/>
    <numFmt numFmtId="194" formatCode="&quot;$&quot;#,##0.0000_);\(&quot;$&quot;#,##0.0000\)"/>
    <numFmt numFmtId="195" formatCode="0.0\x"/>
    <numFmt numFmtId="196" formatCode="&quot;$&quot;___#\,##0_);[Red]\(&quot;$&quot;___#\,##0\)"/>
    <numFmt numFmtId="197" formatCode="&quot;$&quot;#,##0.00"/>
    <numFmt numFmtId="198" formatCode="&quot;$&quot;#,##0.0;[Red]\(&quot;$&quot;#,###.0\)"/>
    <numFmt numFmtId="199" formatCode="0.0%;[Red]\(0.0\)"/>
    <numFmt numFmtId="200" formatCode="0.00_)"/>
    <numFmt numFmtId="201" formatCode="0.000_)"/>
    <numFmt numFmtId="202" formatCode="#,##0.0;\(#,##0.0\)"/>
    <numFmt numFmtId="203" formatCode="#,##0.0_);\(#,##0.0\);&quot;—&quot;_)"/>
    <numFmt numFmtId="204" formatCode="_-* #,##0.00\ _D_M_-;\-* #,##0.00\ _D_M_-;_-* &quot;-&quot;??\ _D_M_-;_-@_-"/>
    <numFmt numFmtId="205" formatCode="0.0%;\(0.0%\)"/>
    <numFmt numFmtId="206" formatCode="#,##0.0000\X\ "/>
    <numFmt numFmtId="207" formatCode="&quot;$&quot;#,##0.0_);\(&quot;$&quot;#,##0.0\);&quot;—&quot;_)"/>
    <numFmt numFmtId="208" formatCode="_-* #,##0.00\ &quot;DM&quot;_-;\-* #,##0.00\ &quot;DM&quot;_-;_-* &quot;-&quot;??\ &quot;DM&quot;_-;_-@_-"/>
    <numFmt numFmtId="209" formatCode="&quot;$&quot;#,##0\ ;\(&quot;$&quot;#,##0\)"/>
    <numFmt numFmtId="210" formatCode="_(* #,##0.00000000_);_(* \(#,##0.00000000\);_(* &quot;-&quot;_);_(@_)"/>
    <numFmt numFmtId="211" formatCode="&quot;12/93&quot;"/>
    <numFmt numFmtId="212" formatCode="_(* #,##0.000_);_(* \(#,##0.000\);_(* &quot;-&quot;?_);_(@_)"/>
    <numFmt numFmtId="213" formatCode="00.00%;[Red]\(00.00%\)"/>
    <numFmt numFmtId="214" formatCode="_([$€-2]* #,##0.00_);_([$€-2]* \(#,##0.00\);_([$€-2]* &quot;-&quot;??_)"/>
    <numFmt numFmtId="215" formatCode="_-* #,##0.0_-;\-* #,##0.0_-;_-* &quot;-&quot;??_-;_-@_-"/>
    <numFmt numFmtId="216" formatCode="#,##0.00&quot; $&quot;;\-#,##0.00&quot; $&quot;"/>
    <numFmt numFmtId="217" formatCode="\ \ \ \ \ \ \ \ \ \ @"/>
    <numFmt numFmtId="218" formatCode="_(&quot;$&quot;* #,##0.0_);_(&quot;$&quot;* \(#,##0.0\);_(&quot;$&quot;* &quot;-&quot;_);_(@_)"/>
    <numFmt numFmtId="219" formatCode="_(* #,##0_);_(* \(#,##0\);_(* &quot;-&quot;?_);_(@_)"/>
    <numFmt numFmtId="220" formatCode="0_);\(0\)"/>
    <numFmt numFmtId="221" formatCode="#,##0\x_);\(#,##0\x\)"/>
    <numFmt numFmtId="222" formatCode="#,##0%_);\(#,##0%\)"/>
    <numFmt numFmtId="223" formatCode="#,##0.0\x_)_);\(#,##0.0\x\)_);#,##0.0\x_)_);@_%_)"/>
    <numFmt numFmtId="224" formatCode="#,##0.000000000000_);\(#,##0.000000000000\)"/>
    <numFmt numFmtId="225" formatCode="_(&quot;$&quot;* #,##0.000_);_(&quot;$&quot;* \(#,##0.000\);_(&quot;$&quot;* &quot;-&quot;??_);_(@_)"/>
    <numFmt numFmtId="226" formatCode="General_)"/>
    <numFmt numFmtId="227" formatCode="mm/dd/yy"/>
    <numFmt numFmtId="228" formatCode="&quot;$&quot;#,##0.0000"/>
    <numFmt numFmtId="229" formatCode="#,##0.0\ ;\(#,##0.0\)"/>
    <numFmt numFmtId="230" formatCode="[Blue]0.000"/>
    <numFmt numFmtId="231" formatCode="#,##0.0\%_);\(#,##0.0\%\);#,##0.0\%_);@_%_)"/>
    <numFmt numFmtId="232" formatCode="[Blue]0.00"/>
    <numFmt numFmtId="233" formatCode="mm/dd/yyyy"/>
    <numFmt numFmtId="234" formatCode="0.00%;\(0.00%\)"/>
    <numFmt numFmtId="235" formatCode="#,##0.0;[Red]\(#,##0.0\)"/>
    <numFmt numFmtId="236" formatCode="[Blue]#,##0.0;[Red]\(#,##0.0\)"/>
    <numFmt numFmtId="237" formatCode="&quot;$&quot;#,##0.0;\(&quot;$&quot;#,##0.00\)"/>
    <numFmt numFmtId="238" formatCode="0.00000"/>
    <numFmt numFmtId="239" formatCode="#,##0.000000"/>
    <numFmt numFmtId="240" formatCode="0.00000%"/>
    <numFmt numFmtId="241" formatCode="#,##0.00000_);[Red]\(#,##0.00000\);&quot; &quot;"/>
    <numFmt numFmtId="242" formatCode="#,##0.00%_);\(#,##0.00%\)"/>
    <numFmt numFmtId="243" formatCode="0.0"/>
    <numFmt numFmtId="244" formatCode="_(* #,##0.000_);_(* \(#,##0.000\);_(* &quot;-&quot;??_);_(@_)"/>
    <numFmt numFmtId="245" formatCode="_(* #,##0.000000_);_(* \(#,##0.000000\);_(* &quot;-&quot;??_);_(@_)"/>
    <numFmt numFmtId="246" formatCode="_(* #,##0.0000000_);_(* \(#,##0.0000000\);_(* &quot;-&quot;??_);_(@_)"/>
    <numFmt numFmtId="247" formatCode="_(* #,##0.0000_);_(* \(#,##0.0000\);_(* &quot;-&quot;??_);_(@_)"/>
    <numFmt numFmtId="248" formatCode="#,##0_);\(#,##0\);&quot; &quot;"/>
    <numFmt numFmtId="249" formatCode="\$#,##0_);[Red]\(\$#,##0\);&quot; &quot;"/>
    <numFmt numFmtId="250" formatCode="\$#,##0_);\(\$#,##0\);\-;"/>
    <numFmt numFmtId="251" formatCode="#,##0.00%_);[Red]\(#,##0.00%\);&quot; &quot;"/>
    <numFmt numFmtId="252" formatCode="0.000000%"/>
    <numFmt numFmtId="253" formatCode="\$#,##0.000_);[Red]\(\$#,##0.000\);&quot; &quot;"/>
    <numFmt numFmtId="254" formatCode="\$#,##0.00_);[Red]\(\$#,##0.00\);&quot; &quot;"/>
    <numFmt numFmtId="255" formatCode="#,##0_)"/>
    <numFmt numFmtId="256" formatCode="#,##0.000_);[Red]\(#,##0.000\)"/>
    <numFmt numFmtId="257" formatCode="\$#,##0.00000_);[Red]\(\$#,##0.00000\);&quot; &quot;"/>
    <numFmt numFmtId="258" formatCode="#,##0.0%_);\(#,##0.0%\)"/>
  </numFmts>
  <fonts count="254">
    <font>
      <sz val="8"/>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8"/>
      <name val="Arial"/>
      <family val="2"/>
    </font>
    <font>
      <b/>
      <sz val="10"/>
      <name val="Arial"/>
      <family val="2"/>
    </font>
    <font>
      <sz val="9"/>
      <name val="Arial"/>
      <family val="2"/>
    </font>
    <font>
      <sz val="10"/>
      <name val="Arial"/>
      <family val="2"/>
    </font>
    <font>
      <sz val="11"/>
      <color indexed="8"/>
      <name val="Calibri"/>
      <family val="2"/>
    </font>
    <font>
      <sz val="11"/>
      <color indexed="9"/>
      <name val="Calibri"/>
      <family val="2"/>
    </font>
    <font>
      <b/>
      <sz val="11"/>
      <color indexed="8"/>
      <name val="Calibri"/>
      <family val="2"/>
    </font>
    <font>
      <sz val="12"/>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b/>
      <sz val="18"/>
      <color indexed="62"/>
      <name val="Cambria"/>
      <family val="2"/>
    </font>
    <font>
      <b/>
      <u/>
      <sz val="12"/>
      <name val="Arial"/>
      <family val="2"/>
    </font>
    <font>
      <b/>
      <sz val="12"/>
      <name val="Arial"/>
      <family val="2"/>
    </font>
    <font>
      <sz val="11"/>
      <color rgb="FFFF0000"/>
      <name val="Symbol"/>
      <family val="1"/>
      <charset val="2"/>
    </font>
    <font>
      <sz val="7"/>
      <name val="Arial"/>
      <family val="2"/>
    </font>
    <font>
      <sz val="11"/>
      <name val="Arial"/>
      <family val="2"/>
    </font>
    <font>
      <b/>
      <u/>
      <sz val="10"/>
      <name val="Arial"/>
      <family val="2"/>
    </font>
    <font>
      <sz val="11"/>
      <color rgb="FFFF0000"/>
      <name val="Arial"/>
      <family val="2"/>
    </font>
    <font>
      <u/>
      <sz val="10"/>
      <name val="Arial"/>
      <family val="2"/>
    </font>
    <font>
      <b/>
      <sz val="11"/>
      <name val="Arial"/>
      <family val="2"/>
    </font>
    <font>
      <sz val="11"/>
      <color indexed="8"/>
      <name val="Calibri"/>
      <family val="2"/>
      <scheme val="minor"/>
    </font>
    <font>
      <sz val="10"/>
      <color theme="1"/>
      <name val="Arial"/>
      <family val="2"/>
    </font>
    <font>
      <b/>
      <i/>
      <sz val="10"/>
      <name val="Arial"/>
      <family val="2"/>
    </font>
    <font>
      <b/>
      <sz val="10"/>
      <color indexed="8"/>
      <name val="Arial"/>
      <family val="2"/>
    </font>
    <font>
      <b/>
      <sz val="11"/>
      <color indexed="8"/>
      <name val="Calibri"/>
      <family val="2"/>
      <scheme val="minor"/>
    </font>
    <font>
      <sz val="9"/>
      <color indexed="8"/>
      <name val="Calibri"/>
      <family val="2"/>
      <scheme val="minor"/>
    </font>
    <font>
      <b/>
      <sz val="12"/>
      <color indexed="8"/>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9"/>
      <name val="Arial"/>
      <family val="2"/>
    </font>
    <font>
      <b/>
      <sz val="10"/>
      <color rgb="FFFF0000"/>
      <name val="Arial"/>
      <family val="2"/>
    </font>
    <font>
      <sz val="10"/>
      <color rgb="FFFF0000"/>
      <name val="Arial"/>
      <family val="2"/>
    </font>
    <font>
      <sz val="8"/>
      <color rgb="FFFF0000"/>
      <name val="Arial"/>
      <family val="2"/>
    </font>
    <font>
      <sz val="10"/>
      <name val="MS Sans Serif"/>
      <family val="2"/>
    </font>
    <font>
      <sz val="13"/>
      <name val="Arial"/>
      <family val="2"/>
    </font>
    <font>
      <u/>
      <sz val="11"/>
      <name val="Arial"/>
      <family val="2"/>
    </font>
    <font>
      <vertAlign val="superscript"/>
      <sz val="11"/>
      <name val="Arial"/>
      <family val="2"/>
    </font>
    <font>
      <sz val="11"/>
      <color theme="1"/>
      <name val="Arial"/>
      <family val="2"/>
    </font>
    <font>
      <sz val="11"/>
      <color indexed="8"/>
      <name val="Arial"/>
      <family val="2"/>
    </font>
    <font>
      <vertAlign val="superscript"/>
      <sz val="10"/>
      <name val="Arial"/>
      <family val="2"/>
    </font>
    <font>
      <sz val="12"/>
      <name val="Times New Roman"/>
      <family val="1"/>
    </font>
    <font>
      <sz val="8"/>
      <name val="Times New Roman"/>
      <family val="1"/>
    </font>
    <font>
      <sz val="10"/>
      <name val="Times New Roman"/>
      <family val="1"/>
    </font>
    <font>
      <i/>
      <sz val="12"/>
      <name val="Times New Roman"/>
      <family val="1"/>
    </font>
    <font>
      <u/>
      <sz val="8.4"/>
      <color indexed="12"/>
      <name val="Arial"/>
      <family val="2"/>
    </font>
    <font>
      <sz val="10"/>
      <name val="Tms Rmn"/>
    </font>
    <font>
      <sz val="14"/>
      <name val="Times New Roman"/>
      <family val="1"/>
    </font>
    <font>
      <sz val="18"/>
      <name val="Times New Roman"/>
      <family val="1"/>
    </font>
    <font>
      <sz val="10"/>
      <color indexed="8"/>
      <name val="Calibri"/>
      <family val="2"/>
    </font>
    <font>
      <sz val="10"/>
      <color indexed="9"/>
      <name val="Calibri"/>
      <family val="2"/>
    </font>
    <font>
      <sz val="10"/>
      <color theme="0"/>
      <name val="Arial"/>
      <family val="2"/>
    </font>
    <font>
      <sz val="9"/>
      <name val="Times New Roman"/>
      <family val="1"/>
    </font>
    <font>
      <sz val="10"/>
      <color indexed="8"/>
      <name val="Times New Roman"/>
      <family val="1"/>
    </font>
    <font>
      <sz val="8"/>
      <color indexed="10"/>
      <name val="Arial"/>
      <family val="2"/>
    </font>
    <font>
      <sz val="8"/>
      <color indexed="12"/>
      <name val="Arial"/>
      <family val="2"/>
    </font>
    <font>
      <i/>
      <sz val="8"/>
      <color indexed="12"/>
      <name val="Arial"/>
      <family val="2"/>
    </font>
    <font>
      <sz val="8"/>
      <color indexed="11"/>
      <name val="Arial"/>
      <family val="2"/>
    </font>
    <font>
      <i/>
      <sz val="8"/>
      <color indexed="11"/>
      <name val="Arial"/>
      <family val="2"/>
    </font>
    <font>
      <sz val="8"/>
      <name val="Times"/>
    </font>
    <font>
      <sz val="8"/>
      <name val="Times"/>
      <family val="1"/>
    </font>
    <font>
      <sz val="8"/>
      <color indexed="17"/>
      <name val="Arial"/>
      <family val="2"/>
    </font>
    <font>
      <sz val="12"/>
      <color indexed="12"/>
      <name val="Times New Roman"/>
      <family val="1"/>
    </font>
    <font>
      <sz val="12"/>
      <color indexed="8"/>
      <name val="Times New Roman"/>
      <family val="1"/>
    </font>
    <font>
      <sz val="11"/>
      <color indexed="37"/>
      <name val="Calibri"/>
      <family val="2"/>
    </font>
    <font>
      <sz val="11"/>
      <color indexed="20"/>
      <name val="Calibri"/>
      <family val="2"/>
    </font>
    <font>
      <sz val="10"/>
      <color rgb="FF9C0006"/>
      <name val="Arial"/>
      <family val="2"/>
    </font>
    <font>
      <sz val="8"/>
      <color indexed="12"/>
      <name val="Times New Roman"/>
      <family val="1"/>
    </font>
    <font>
      <b/>
      <sz val="18"/>
      <name val="Times New Roman"/>
      <family val="1"/>
    </font>
    <font>
      <sz val="8"/>
      <name val="Tms Rmn"/>
    </font>
    <font>
      <sz val="8"/>
      <color indexed="12"/>
      <name val="Tms Rmn"/>
    </font>
    <font>
      <sz val="8"/>
      <name val="Helv"/>
    </font>
    <font>
      <b/>
      <sz val="12"/>
      <name val="Times New Roman"/>
      <family val="1"/>
    </font>
    <font>
      <b/>
      <sz val="10"/>
      <color indexed="8"/>
      <name val="Times New Roman"/>
      <family val="1"/>
    </font>
    <font>
      <sz val="24"/>
      <name val="Times New Roman"/>
      <family val="1"/>
    </font>
    <font>
      <sz val="10"/>
      <name val="Helv"/>
    </font>
    <font>
      <b/>
      <sz val="11"/>
      <color indexed="17"/>
      <name val="Calibri"/>
      <family val="2"/>
    </font>
    <font>
      <b/>
      <sz val="11"/>
      <color indexed="53"/>
      <name val="Calibri"/>
      <family val="2"/>
    </font>
    <font>
      <b/>
      <sz val="10"/>
      <color indexed="53"/>
      <name val="Arial"/>
      <family val="2"/>
    </font>
    <font>
      <b/>
      <sz val="10"/>
      <color rgb="FFFA7D00"/>
      <name val="Arial"/>
      <family val="2"/>
    </font>
    <font>
      <b/>
      <sz val="11"/>
      <color indexed="9"/>
      <name val="Calibri"/>
      <family val="2"/>
    </font>
    <font>
      <b/>
      <sz val="10"/>
      <color theme="0"/>
      <name val="Arial"/>
      <family val="2"/>
    </font>
    <font>
      <b/>
      <i/>
      <sz val="8"/>
      <name val="Arial"/>
      <family val="2"/>
    </font>
    <font>
      <sz val="10"/>
      <name val="Courier New"/>
      <family val="3"/>
    </font>
    <font>
      <sz val="8"/>
      <name val="Comic Sans MS"/>
      <family val="4"/>
    </font>
    <font>
      <sz val="11"/>
      <name val="Tms Rmn"/>
      <family val="1"/>
    </font>
    <font>
      <sz val="8"/>
      <color indexed="8"/>
      <name val="Times New Roman"/>
      <family val="1"/>
    </font>
    <font>
      <sz val="14"/>
      <name val="Arial"/>
      <family val="2"/>
    </font>
    <font>
      <sz val="8"/>
      <name val="Palatino"/>
      <family val="1"/>
    </font>
    <font>
      <sz val="10"/>
      <color indexed="8"/>
      <name val="Arial"/>
      <family val="2"/>
    </font>
    <font>
      <sz val="10"/>
      <name val="Times"/>
    </font>
    <font>
      <sz val="10"/>
      <color rgb="FF000000"/>
      <name val="Arial"/>
      <family val="2"/>
    </font>
    <font>
      <sz val="10"/>
      <color indexed="22"/>
      <name val="Arial"/>
      <family val="2"/>
    </font>
    <font>
      <sz val="10"/>
      <color indexed="10"/>
      <name val="Arial"/>
      <family val="2"/>
    </font>
    <font>
      <sz val="10"/>
      <name val="MS Serif"/>
      <family val="1"/>
    </font>
    <font>
      <b/>
      <sz val="10"/>
      <name val="Tms Rmn"/>
    </font>
    <font>
      <sz val="10"/>
      <color theme="1"/>
      <name val="Calibri"/>
      <family val="2"/>
      <scheme val="minor"/>
    </font>
    <font>
      <b/>
      <u val="doubleAccounting"/>
      <sz val="10"/>
      <name val="Arial"/>
      <family val="2"/>
    </font>
    <font>
      <sz val="10"/>
      <color indexed="17"/>
      <name val="Palatino"/>
    </font>
    <font>
      <sz val="10"/>
      <color indexed="17"/>
      <name val="Palatino"/>
      <family val="1"/>
    </font>
    <font>
      <sz val="11"/>
      <name val="??"/>
    </font>
    <font>
      <sz val="10"/>
      <color indexed="12"/>
      <name val="Arial"/>
      <family val="2"/>
    </font>
    <font>
      <b/>
      <i/>
      <sz val="8"/>
      <color indexed="12"/>
      <name val="Helvetica-Narrow"/>
      <family val="2"/>
    </font>
    <font>
      <sz val="10"/>
      <color indexed="16"/>
      <name val="MS Serif"/>
      <family val="1"/>
    </font>
    <font>
      <i/>
      <sz val="10"/>
      <color rgb="FFFF0000"/>
      <name val="Arial"/>
      <family val="2"/>
    </font>
    <font>
      <i/>
      <sz val="10"/>
      <color indexed="23"/>
      <name val="Calibri"/>
      <family val="2"/>
    </font>
    <font>
      <i/>
      <sz val="11"/>
      <color indexed="23"/>
      <name val="Calibri"/>
      <family val="2"/>
    </font>
    <font>
      <i/>
      <sz val="10"/>
      <color rgb="FF7F7F7F"/>
      <name val="Arial"/>
      <family val="2"/>
    </font>
    <font>
      <b/>
      <i/>
      <u/>
      <sz val="10"/>
      <name val="Arial"/>
      <family val="2"/>
    </font>
    <font>
      <i/>
      <sz val="6"/>
      <name val="Arial"/>
      <family val="2"/>
    </font>
    <font>
      <sz val="7"/>
      <name val="Palatino"/>
      <family val="1"/>
    </font>
    <font>
      <sz val="10"/>
      <name val="Geneva"/>
    </font>
    <font>
      <sz val="10"/>
      <name val="Geneva"/>
      <family val="2"/>
    </font>
    <font>
      <sz val="11"/>
      <color indexed="17"/>
      <name val="Calibri"/>
      <family val="2"/>
    </font>
    <font>
      <sz val="10"/>
      <color rgb="FF006100"/>
      <name val="Arial"/>
      <family val="2"/>
    </font>
    <font>
      <b/>
      <sz val="14"/>
      <name val="Arial"/>
      <family val="2"/>
    </font>
    <font>
      <b/>
      <u/>
      <sz val="11"/>
      <color indexed="16"/>
      <name val="Arial"/>
      <family val="2"/>
    </font>
    <font>
      <b/>
      <sz val="8"/>
      <name val="Palatino"/>
      <family val="1"/>
    </font>
    <font>
      <b/>
      <sz val="15"/>
      <color indexed="62"/>
      <name val="Calibri"/>
      <family val="2"/>
    </font>
    <font>
      <b/>
      <sz val="15"/>
      <color indexed="62"/>
      <name val="Arial"/>
      <family val="2"/>
    </font>
    <font>
      <b/>
      <sz val="15"/>
      <color theme="3"/>
      <name val="Arial"/>
      <family val="2"/>
    </font>
    <font>
      <b/>
      <sz val="18"/>
      <color indexed="22"/>
      <name val="Arial"/>
      <family val="2"/>
    </font>
    <font>
      <b/>
      <sz val="13"/>
      <color indexed="62"/>
      <name val="Calibri"/>
      <family val="2"/>
    </font>
    <font>
      <b/>
      <sz val="13"/>
      <color indexed="62"/>
      <name val="Arial"/>
      <family val="2"/>
    </font>
    <font>
      <b/>
      <sz val="13"/>
      <color theme="3"/>
      <name val="Arial"/>
      <family val="2"/>
    </font>
    <font>
      <b/>
      <sz val="12"/>
      <color indexed="22"/>
      <name val="Arial"/>
      <family val="2"/>
    </font>
    <font>
      <b/>
      <sz val="11"/>
      <color indexed="62"/>
      <name val="Calibri"/>
      <family val="2"/>
    </font>
    <font>
      <b/>
      <sz val="11"/>
      <color indexed="62"/>
      <name val="Arial"/>
      <family val="2"/>
    </font>
    <font>
      <b/>
      <sz val="11"/>
      <color theme="3"/>
      <name val="Arial"/>
      <family val="2"/>
    </font>
    <font>
      <b/>
      <sz val="18"/>
      <name val="Arial"/>
      <family val="2"/>
    </font>
    <font>
      <b/>
      <u/>
      <sz val="14"/>
      <name val="Arial Narrow"/>
      <family val="2"/>
    </font>
    <font>
      <b/>
      <sz val="8"/>
      <name val="MS Sans Serif"/>
      <family val="2"/>
    </font>
    <font>
      <u/>
      <sz val="11"/>
      <color theme="10"/>
      <name val="Calibri"/>
      <family val="2"/>
      <scheme val="minor"/>
    </font>
    <font>
      <u/>
      <sz val="10"/>
      <color rgb="FF0000FF"/>
      <name val="Arial"/>
      <family val="2"/>
    </font>
    <font>
      <u/>
      <sz val="8"/>
      <color indexed="12"/>
      <name val="MS Sans Serif"/>
      <family val="2"/>
    </font>
    <font>
      <u/>
      <sz val="10"/>
      <color indexed="12"/>
      <name val="Arial"/>
      <family val="2"/>
    </font>
    <font>
      <i/>
      <sz val="7"/>
      <name val="Arial"/>
      <family val="2"/>
    </font>
    <font>
      <sz val="10"/>
      <color rgb="FF3F3F76"/>
      <name val="Arial"/>
      <family val="2"/>
    </font>
    <font>
      <sz val="11"/>
      <color indexed="48"/>
      <name val="Calibri"/>
      <family val="2"/>
    </font>
    <font>
      <sz val="11"/>
      <color indexed="62"/>
      <name val="Calibri"/>
      <family val="2"/>
    </font>
    <font>
      <sz val="8"/>
      <color indexed="12"/>
      <name val="Helv"/>
    </font>
    <font>
      <sz val="12"/>
      <color indexed="37"/>
      <name val="swiss"/>
    </font>
    <font>
      <b/>
      <sz val="10"/>
      <color indexed="37"/>
      <name val="Arial MT"/>
    </font>
    <font>
      <i/>
      <sz val="9"/>
      <name val="Arial"/>
      <family val="2"/>
    </font>
    <font>
      <b/>
      <sz val="10"/>
      <name val="Palatino"/>
      <family val="1"/>
    </font>
    <font>
      <b/>
      <sz val="10"/>
      <name val="palatino"/>
    </font>
    <font>
      <sz val="11"/>
      <color indexed="53"/>
      <name val="Calibri"/>
      <family val="2"/>
    </font>
    <font>
      <sz val="10"/>
      <color indexed="53"/>
      <name val="Arial"/>
      <family val="2"/>
    </font>
    <font>
      <sz val="10"/>
      <color rgb="FFFA7D00"/>
      <name val="Arial"/>
      <family val="2"/>
    </font>
    <font>
      <b/>
      <sz val="14"/>
      <name val="Times New Roman"/>
      <family val="1"/>
    </font>
    <font>
      <sz val="10"/>
      <name val="Book Antiqua"/>
      <family val="1"/>
    </font>
    <font>
      <b/>
      <i/>
      <sz val="10"/>
      <color indexed="12"/>
      <name val="Arial"/>
      <family val="2"/>
    </font>
    <font>
      <sz val="11"/>
      <color indexed="60"/>
      <name val="Calibri"/>
      <family val="2"/>
    </font>
    <font>
      <sz val="10"/>
      <color rgb="FF9C6500"/>
      <name val="Arial"/>
      <family val="2"/>
    </font>
    <font>
      <sz val="7"/>
      <name val="Small Fonts"/>
      <family val="2"/>
    </font>
    <font>
      <b/>
      <i/>
      <sz val="16"/>
      <name val="Helv"/>
    </font>
    <font>
      <sz val="10"/>
      <name val="Courier"/>
      <family val="3"/>
    </font>
    <font>
      <sz val="8"/>
      <color theme="1"/>
      <name val="Arial"/>
      <family val="2"/>
    </font>
    <font>
      <sz val="8"/>
      <name val="MS Sans Serif"/>
      <family val="2"/>
    </font>
    <font>
      <sz val="10"/>
      <name val="Palatino"/>
      <family val="1"/>
    </font>
    <font>
      <b/>
      <sz val="12"/>
      <color indexed="9"/>
      <name val="Arial"/>
      <family val="2"/>
    </font>
    <font>
      <b/>
      <sz val="8"/>
      <name val="Helv"/>
    </font>
    <font>
      <sz val="8"/>
      <name val="Book Antiqua"/>
      <family val="1"/>
    </font>
    <font>
      <sz val="12"/>
      <name val="Helv"/>
    </font>
    <font>
      <b/>
      <sz val="11"/>
      <color indexed="63"/>
      <name val="Calibri"/>
      <family val="2"/>
    </font>
    <font>
      <b/>
      <sz val="10"/>
      <color rgb="FF3F3F3F"/>
      <name val="Arial"/>
      <family val="2"/>
    </font>
    <font>
      <i/>
      <sz val="12"/>
      <color indexed="8"/>
      <name val="Times New Roman"/>
      <family val="1"/>
    </font>
    <font>
      <b/>
      <sz val="26"/>
      <name val="Times New Roman"/>
      <family val="1"/>
    </font>
    <font>
      <sz val="14"/>
      <name val="B Times Bold"/>
    </font>
    <font>
      <b/>
      <u/>
      <sz val="10"/>
      <name val="Helv"/>
    </font>
    <font>
      <sz val="10"/>
      <name val="Arial Narrow"/>
      <family val="2"/>
    </font>
    <font>
      <sz val="10"/>
      <color indexed="55"/>
      <name val="Arial"/>
      <family val="2"/>
    </font>
    <font>
      <b/>
      <sz val="10"/>
      <name val="MS Sans Serif"/>
      <family val="2"/>
    </font>
    <font>
      <sz val="8"/>
      <name val="Wingdings"/>
      <charset val="2"/>
    </font>
    <font>
      <b/>
      <sz val="10"/>
      <color indexed="39"/>
      <name val="Arial"/>
      <family val="2"/>
    </font>
    <font>
      <sz val="10"/>
      <color indexed="39"/>
      <name val="Arial"/>
      <family val="2"/>
    </font>
    <font>
      <b/>
      <sz val="14"/>
      <color indexed="8"/>
      <name val="Arial"/>
      <family val="2"/>
    </font>
    <font>
      <b/>
      <sz val="12"/>
      <color indexed="8"/>
      <name val="Arial"/>
      <family val="2"/>
    </font>
    <font>
      <b/>
      <u val="doubleAccounting"/>
      <sz val="13"/>
      <name val="Arial"/>
      <family val="2"/>
    </font>
    <font>
      <b/>
      <u val="singleAccounting"/>
      <sz val="11"/>
      <name val="Arial"/>
      <family val="2"/>
    </font>
    <font>
      <b/>
      <u val="singleAccounting"/>
      <sz val="12"/>
      <color indexed="8"/>
      <name val="Arial"/>
      <family val="2"/>
    </font>
    <font>
      <b/>
      <u val="singleAccounting"/>
      <sz val="10"/>
      <color indexed="8"/>
      <name val="Arial"/>
      <family val="2"/>
    </font>
    <font>
      <b/>
      <sz val="16"/>
      <color indexed="23"/>
      <name val="Arial"/>
      <family val="2"/>
    </font>
    <font>
      <u/>
      <sz val="12"/>
      <name val="B Times Bold"/>
    </font>
    <font>
      <u/>
      <sz val="10"/>
      <name val="B Times Bold"/>
    </font>
    <font>
      <sz val="9"/>
      <color indexed="20"/>
      <name val="Arial"/>
      <family val="2"/>
    </font>
    <font>
      <sz val="9"/>
      <color indexed="48"/>
      <name val="Arial"/>
      <family val="2"/>
    </font>
    <font>
      <b/>
      <sz val="12"/>
      <color indexed="20"/>
      <name val="Arial"/>
      <family val="2"/>
    </font>
    <font>
      <b/>
      <sz val="9"/>
      <color indexed="20"/>
      <name val="Arial"/>
      <family val="2"/>
    </font>
    <font>
      <sz val="8"/>
      <name val="Arial Narrow"/>
      <family val="2"/>
    </font>
    <font>
      <b/>
      <u/>
      <sz val="12"/>
      <name val="Arial Narrow"/>
      <family val="2"/>
    </font>
    <font>
      <u/>
      <sz val="8"/>
      <color indexed="17"/>
      <name val="Arial"/>
      <family val="2"/>
    </font>
    <font>
      <u/>
      <sz val="8"/>
      <color indexed="12"/>
      <name val="Arial"/>
      <family val="2"/>
    </font>
    <font>
      <b/>
      <i/>
      <sz val="12"/>
      <color indexed="8"/>
      <name val="Arial"/>
      <family val="2"/>
    </font>
    <font>
      <b/>
      <i/>
      <sz val="10"/>
      <color indexed="8"/>
      <name val="Arial"/>
      <family val="2"/>
    </font>
    <font>
      <b/>
      <u/>
      <sz val="10"/>
      <name val="Arial Narrow"/>
      <family val="2"/>
    </font>
    <font>
      <b/>
      <sz val="8"/>
      <color indexed="8"/>
      <name val="Helv"/>
    </font>
    <font>
      <b/>
      <sz val="10"/>
      <name val="Times New Roman"/>
      <family val="1"/>
    </font>
    <font>
      <sz val="7"/>
      <name val="Times New Roman"/>
      <family val="1"/>
    </font>
    <font>
      <b/>
      <sz val="11"/>
      <name val="Times New Roman"/>
      <family val="1"/>
    </font>
    <font>
      <b/>
      <u/>
      <sz val="9"/>
      <name val="Arial"/>
      <family val="2"/>
    </font>
    <font>
      <b/>
      <sz val="18"/>
      <color indexed="56"/>
      <name val="Cambria"/>
      <family val="2"/>
    </font>
    <font>
      <b/>
      <sz val="18"/>
      <color indexed="62"/>
      <name val="Cambria"/>
      <family val="2"/>
      <scheme val="major"/>
    </font>
    <font>
      <b/>
      <sz val="14"/>
      <name val="Palatino"/>
      <family val="1"/>
    </font>
    <font>
      <b/>
      <sz val="14"/>
      <name val="Palatino"/>
    </font>
    <font>
      <b/>
      <sz val="8"/>
      <name val="Comic Sans MS"/>
      <family val="4"/>
    </font>
    <font>
      <b/>
      <sz val="7"/>
      <name val="Arial"/>
      <family val="2"/>
    </font>
    <font>
      <b/>
      <sz val="10"/>
      <color theme="1"/>
      <name val="Arial"/>
      <family val="2"/>
    </font>
    <font>
      <b/>
      <sz val="7"/>
      <color indexed="12"/>
      <name val="Arial"/>
      <family val="2"/>
    </font>
    <font>
      <i/>
      <sz val="12"/>
      <color indexed="8"/>
      <name val="Arial MT"/>
    </font>
    <font>
      <sz val="10"/>
      <name val="Palatino"/>
    </font>
    <font>
      <sz val="11"/>
      <color indexed="14"/>
      <name val="Calibri"/>
      <family val="2"/>
    </font>
    <font>
      <sz val="11"/>
      <color indexed="10"/>
      <name val="Calibri"/>
      <family val="2"/>
    </font>
    <font>
      <sz val="8"/>
      <color theme="1"/>
      <name val="Calibri"/>
      <family val="2"/>
      <scheme val="minor"/>
    </font>
    <font>
      <b/>
      <u/>
      <sz val="8"/>
      <name val="Arial"/>
      <family val="2"/>
    </font>
    <font>
      <sz val="10"/>
      <color indexed="9"/>
      <name val="Arial"/>
      <family val="2"/>
    </font>
    <font>
      <sz val="11"/>
      <color indexed="16"/>
      <name val="Calibri"/>
      <family val="2"/>
    </font>
    <font>
      <i/>
      <sz val="10"/>
      <color indexed="23"/>
      <name val="Arial"/>
      <family val="2"/>
    </font>
    <font>
      <b/>
      <u/>
      <sz val="14"/>
      <name val="Arial"/>
      <family val="2"/>
    </font>
    <font>
      <b/>
      <sz val="8"/>
      <color rgb="FF00B050"/>
      <name val="Arial"/>
      <family val="2"/>
    </font>
    <font>
      <b/>
      <i/>
      <sz val="8"/>
      <color theme="1"/>
      <name val="Arial"/>
      <family val="2"/>
    </font>
    <font>
      <b/>
      <sz val="8"/>
      <color theme="1"/>
      <name val="Arial"/>
      <family val="2"/>
    </font>
    <font>
      <sz val="18"/>
      <color theme="1"/>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b/>
      <sz val="18"/>
      <color theme="1"/>
      <name val="Calibri"/>
      <family val="2"/>
      <scheme val="minor"/>
    </font>
    <font>
      <b/>
      <sz val="12"/>
      <name val="Calibri"/>
      <family val="2"/>
      <scheme val="minor"/>
    </font>
    <font>
      <u/>
      <sz val="18"/>
      <color theme="1"/>
      <name val="Calibri"/>
      <family val="2"/>
      <scheme val="minor"/>
    </font>
    <font>
      <sz val="10"/>
      <name val="Calibri"/>
      <family val="2"/>
    </font>
    <font>
      <b/>
      <sz val="10"/>
      <name val="Calibri"/>
      <family val="2"/>
    </font>
    <font>
      <sz val="10"/>
      <name val="Arial"/>
      <family val="2"/>
    </font>
  </fonts>
  <fills count="151">
    <fill>
      <patternFill patternType="none"/>
    </fill>
    <fill>
      <patternFill patternType="gray125"/>
    </fill>
    <fill>
      <patternFill patternType="solid">
        <fgColor indexed="60"/>
      </patternFill>
    </fill>
    <fill>
      <patternFill patternType="solid">
        <fgColor indexed="54"/>
      </patternFill>
    </fill>
    <fill>
      <patternFill patternType="solid">
        <fgColor indexed="9"/>
        <bgColor indexed="64"/>
      </patternFill>
    </fill>
    <fill>
      <patternFill patternType="solid">
        <fgColor indexed="49"/>
      </patternFill>
    </fill>
    <fill>
      <patternFill patternType="solid">
        <fgColor indexed="23"/>
      </patternFill>
    </fill>
    <fill>
      <patternFill patternType="solid">
        <fgColor indexed="43"/>
        <bgColor indexed="64"/>
      </patternFill>
    </fill>
    <fill>
      <patternFill patternType="solid">
        <fgColor indexed="43"/>
      </patternFill>
    </fill>
    <fill>
      <patternFill patternType="solid">
        <fgColor indexed="2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0"/>
      </patternFill>
    </fill>
    <fill>
      <patternFill patternType="solid">
        <fgColor indexed="41"/>
      </patternFill>
    </fill>
    <fill>
      <patternFill patternType="solid">
        <fgColor indexed="44"/>
      </patternFill>
    </fill>
    <fill>
      <patternFill patternType="solid">
        <fgColor indexed="9"/>
      </patternFill>
    </fill>
    <fill>
      <patternFill patternType="solid">
        <fgColor indexed="26"/>
      </patternFill>
    </fill>
    <fill>
      <patternFill patternType="solid">
        <fgColor indexed="26"/>
        <bgColor indexed="64"/>
      </patternFill>
    </fill>
    <fill>
      <patternFill patternType="solid">
        <fgColor indexed="15"/>
      </patternFill>
    </fill>
    <fill>
      <patternFill patternType="solid">
        <fgColor indexed="20"/>
      </patternFill>
    </fill>
    <fill>
      <patternFill patternType="solid">
        <fgColor rgb="FFFFFF00"/>
        <bgColor indexed="64"/>
      </patternFill>
    </fill>
    <fill>
      <patternFill patternType="solid">
        <fgColor theme="0"/>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bgColor indexed="64"/>
      </patternFill>
    </fill>
    <fill>
      <patternFill patternType="solid">
        <fgColor indexed="31"/>
      </patternFill>
    </fill>
    <fill>
      <patternFill patternType="solid">
        <fgColor indexed="29"/>
      </patternFill>
    </fill>
    <fill>
      <patternFill patternType="solid">
        <fgColor indexed="42"/>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55"/>
      </patternFill>
    </fill>
    <fill>
      <patternFill patternType="solid">
        <fgColor indexed="30"/>
      </patternFill>
    </fill>
    <fill>
      <patternFill patternType="solid">
        <fgColor indexed="36"/>
      </patternFill>
    </fill>
    <fill>
      <patternFill patternType="solid">
        <fgColor indexed="48"/>
        <bgColor indexed="48"/>
      </patternFill>
    </fill>
    <fill>
      <patternFill patternType="solid">
        <fgColor indexed="25"/>
        <bgColor indexed="25"/>
      </patternFill>
    </fill>
    <fill>
      <patternFill patternType="solid">
        <fgColor indexed="57"/>
        <bgColor indexed="57"/>
      </patternFill>
    </fill>
    <fill>
      <patternFill patternType="solid">
        <fgColor indexed="18"/>
        <bgColor indexed="18"/>
      </patternFill>
    </fill>
    <fill>
      <patternFill patternType="solid">
        <fgColor indexed="53"/>
        <bgColor indexed="53"/>
      </patternFill>
    </fill>
    <fill>
      <patternFill patternType="solid">
        <fgColor indexed="22"/>
        <bgColor indexed="64"/>
      </patternFill>
    </fill>
    <fill>
      <patternFill patternType="solid">
        <fgColor indexed="41"/>
        <bgColor indexed="64"/>
      </patternFill>
    </fill>
    <fill>
      <patternFill patternType="solid">
        <fgColor indexed="35"/>
        <bgColor indexed="35"/>
      </patternFill>
    </fill>
    <fill>
      <patternFill patternType="lightGray">
        <fgColor indexed="15"/>
      </patternFill>
    </fill>
    <fill>
      <patternFill patternType="solid">
        <fgColor rgb="FF808080"/>
        <bgColor indexed="64"/>
      </patternFill>
    </fill>
    <fill>
      <patternFill patternType="solid">
        <fgColor indexed="43"/>
        <bgColor indexed="8"/>
      </patternFill>
    </fill>
    <fill>
      <patternFill patternType="gray0625">
        <fgColor indexed="26"/>
        <bgColor indexed="43"/>
      </patternFill>
    </fill>
    <fill>
      <patternFill patternType="solid">
        <fgColor indexed="14"/>
      </patternFill>
    </fill>
    <fill>
      <patternFill patternType="solid">
        <fgColor indexed="8"/>
        <bgColor indexed="64"/>
      </patternFill>
    </fill>
    <fill>
      <patternFill patternType="solid">
        <fgColor indexed="22"/>
        <bgColor indexed="8"/>
      </patternFill>
    </fill>
    <fill>
      <patternFill patternType="lightGray">
        <fgColor indexed="38"/>
        <bgColor indexed="23"/>
      </patternFill>
    </fill>
    <fill>
      <patternFill patternType="mediumGray">
        <fgColor indexed="22"/>
      </patternFill>
    </fill>
    <fill>
      <patternFill patternType="darkVertical"/>
    </fill>
    <fill>
      <patternFill patternType="solid">
        <fgColor indexed="40"/>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44"/>
        <bgColor indexed="64"/>
      </patternFill>
    </fill>
    <fill>
      <patternFill patternType="solid">
        <fgColor indexed="14"/>
        <bgColor indexed="64"/>
      </patternFill>
    </fill>
    <fill>
      <patternFill patternType="solid">
        <fgColor indexed="13"/>
        <bgColor indexed="64"/>
      </patternFill>
    </fill>
    <fill>
      <patternFill patternType="solid">
        <fgColor indexed="42"/>
        <bgColor indexed="64"/>
      </patternFill>
    </fill>
    <fill>
      <patternFill patternType="solid">
        <fgColor indexed="63"/>
        <bgColor indexed="64"/>
      </patternFill>
    </fill>
    <fill>
      <patternFill patternType="solid">
        <fgColor indexed="58"/>
        <bgColor indexed="64"/>
      </patternFill>
    </fill>
    <fill>
      <patternFill patternType="solid">
        <fgColor indexed="16"/>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0" tint="-0.14999847407452621"/>
        <bgColor indexed="64"/>
      </patternFill>
    </fill>
    <fill>
      <patternFill patternType="solid">
        <fgColor rgb="FFFFC000"/>
        <bgColor indexed="64"/>
      </patternFill>
    </fill>
    <fill>
      <patternFill patternType="solid">
        <fgColor rgb="FF92D05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rgb="FF00B050"/>
        <bgColor indexed="64"/>
      </patternFill>
    </fill>
    <fill>
      <patternFill patternType="solid">
        <fgColor theme="2" tint="-9.9978637043366805E-2"/>
        <bgColor indexed="64"/>
      </patternFill>
    </fill>
    <fill>
      <patternFill patternType="solid">
        <fgColor theme="9" tint="0.79998168889431442"/>
        <bgColor indexed="64"/>
      </patternFill>
    </fill>
  </fills>
  <borders count="89">
    <border>
      <left/>
      <right/>
      <top/>
      <bottom/>
      <diagonal/>
    </border>
    <border>
      <left/>
      <right/>
      <top style="thin">
        <color indexed="22"/>
      </top>
      <bottom style="thin">
        <color indexed="22"/>
      </bottom>
      <diagonal/>
    </border>
    <border>
      <left style="thin">
        <color indexed="40"/>
      </left>
      <right/>
      <top style="thin">
        <color indexed="22"/>
      </top>
      <bottom style="thin">
        <color indexed="22"/>
      </bottom>
      <diagonal/>
    </border>
    <border>
      <left style="thin">
        <color indexed="54"/>
      </left>
      <right/>
      <top style="thin">
        <color indexed="54"/>
      </top>
      <bottom/>
      <diagonal/>
    </border>
    <border>
      <left/>
      <right style="thin">
        <color indexed="54"/>
      </right>
      <top style="thin">
        <color indexed="54"/>
      </top>
      <bottom/>
      <diagonal/>
    </border>
    <border>
      <left style="thin">
        <color indexed="54"/>
      </left>
      <right style="thin">
        <color indexed="54"/>
      </right>
      <top style="thin">
        <color indexed="54"/>
      </top>
      <bottom/>
      <diagonal/>
    </border>
    <border>
      <left style="thin">
        <color indexed="18"/>
      </left>
      <right style="thin">
        <color indexed="18"/>
      </right>
      <top style="thin">
        <color indexed="18"/>
      </top>
      <bottom style="thin">
        <color indexed="18"/>
      </bottom>
      <diagonal/>
    </border>
    <border>
      <left style="thin">
        <color indexed="54"/>
      </left>
      <right style="thin">
        <color indexed="54"/>
      </right>
      <top/>
      <bottom/>
      <diagonal/>
    </border>
    <border>
      <left style="thin">
        <color indexed="54"/>
      </left>
      <right style="thin">
        <color indexed="54"/>
      </right>
      <top/>
      <bottom style="thin">
        <color indexed="54"/>
      </bottom>
      <diagonal/>
    </border>
    <border>
      <left/>
      <right/>
      <top/>
      <bottom style="thin">
        <color indexed="64"/>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top/>
      <bottom style="double">
        <color indexed="64"/>
      </bottom>
      <diagonal/>
    </border>
    <border>
      <left/>
      <right/>
      <top style="medium">
        <color indexed="8"/>
      </top>
      <bottom style="double">
        <color indexed="8"/>
      </bottom>
      <diagonal/>
    </border>
    <border>
      <left/>
      <right/>
      <top style="medium">
        <color indexed="8"/>
      </top>
      <bottom/>
      <diagonal/>
    </border>
    <border>
      <left style="medium">
        <color indexed="8"/>
      </left>
      <right style="medium">
        <color indexed="8"/>
      </right>
      <top style="medium">
        <color indexed="8"/>
      </top>
      <bottom style="medium">
        <color indexed="8"/>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bottom style="medium">
        <color indexed="8"/>
      </bottom>
      <diagonal/>
    </border>
    <border>
      <left style="medium">
        <color indexed="8"/>
      </left>
      <right style="medium">
        <color indexed="8"/>
      </right>
      <top style="medium">
        <color indexed="8"/>
      </top>
      <bottom/>
      <diagonal/>
    </border>
    <border>
      <left/>
      <right/>
      <top style="thin">
        <color indexed="64"/>
      </top>
      <bottom style="thin">
        <color indexed="64"/>
      </bottom>
      <diagonal/>
    </border>
    <border>
      <left/>
      <right/>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medium">
        <color auto="1"/>
      </bottom>
      <diagonal/>
    </border>
    <border>
      <left/>
      <right/>
      <top style="medium">
        <color indexed="8"/>
      </top>
      <bottom style="thick">
        <color indexed="8"/>
      </bottom>
      <diagonal/>
    </border>
    <border>
      <left style="medium">
        <color indexed="64"/>
      </left>
      <right/>
      <top/>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22"/>
      </left>
      <right style="thin">
        <color indexed="22"/>
      </right>
      <top style="thin">
        <color indexed="22"/>
      </top>
      <bottom style="thin">
        <color indexed="22"/>
      </bottom>
      <diagonal/>
    </border>
    <border>
      <left/>
      <right/>
      <top/>
      <bottom style="thin">
        <color indexed="4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54"/>
      </bottom>
      <diagonal/>
    </border>
    <border>
      <left/>
      <right/>
      <top/>
      <bottom style="thick">
        <color indexed="55"/>
      </bottom>
      <diagonal/>
    </border>
    <border>
      <left/>
      <right/>
      <top/>
      <bottom style="medium">
        <color indexed="58"/>
      </bottom>
      <diagonal/>
    </border>
    <border>
      <left/>
      <right/>
      <top/>
      <bottom style="medium">
        <color indexed="55"/>
      </bottom>
      <diagonal/>
    </border>
    <border>
      <left/>
      <right/>
      <top/>
      <bottom style="medium">
        <color indexed="5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right/>
      <top style="thin">
        <color indexed="48"/>
      </top>
      <bottom style="double">
        <color indexed="48"/>
      </bottom>
      <diagonal/>
    </border>
    <border>
      <left/>
      <right/>
      <top style="thin">
        <color indexed="49"/>
      </top>
      <bottom style="double">
        <color indexed="49"/>
      </bottom>
      <diagonal/>
    </border>
    <border>
      <left/>
      <right/>
      <top style="double">
        <color indexed="64"/>
      </top>
      <bottom/>
      <diagonal/>
    </border>
    <border>
      <left/>
      <right/>
      <top/>
      <bottom style="dotted">
        <color indexed="55"/>
      </bottom>
      <diagonal/>
    </border>
    <border>
      <left/>
      <right/>
      <top/>
      <bottom style="medium">
        <color indexed="64"/>
      </bottom>
      <diagonal/>
    </border>
    <border>
      <left/>
      <right/>
      <top/>
      <bottom style="hair">
        <color indexed="64"/>
      </bottom>
      <diagonal/>
    </border>
    <border>
      <left/>
      <right/>
      <top style="thin">
        <color indexed="64"/>
      </top>
      <bottom style="medium">
        <color indexed="64"/>
      </bottom>
      <diagonal/>
    </border>
    <border>
      <left/>
      <right/>
      <top/>
      <bottom style="medium">
        <color indexed="24"/>
      </bottom>
      <diagonal/>
    </border>
    <border>
      <left style="medium">
        <color indexed="64"/>
      </left>
      <right style="medium">
        <color indexed="64"/>
      </right>
      <top style="medium">
        <color indexed="64"/>
      </top>
      <bottom style="medium">
        <color indexed="64"/>
      </bottom>
      <diagonal/>
    </border>
    <border>
      <left/>
      <right/>
      <top/>
      <bottom style="medium">
        <color indexed="8"/>
      </bottom>
      <diagonal/>
    </border>
    <border>
      <left/>
      <right/>
      <top/>
      <bottom style="double">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64598">
    <xf numFmtId="0" fontId="0" fillId="2" borderId="0"/>
    <xf numFmtId="44" fontId="4" fillId="0" borderId="0" applyFont="0" applyFill="0" applyBorder="0" applyAlignment="0" applyProtection="0"/>
    <xf numFmtId="165" fontId="9" fillId="0" borderId="0" applyFont="0" applyFill="0" applyBorder="0" applyAlignment="0" applyProtection="0"/>
    <xf numFmtId="9" fontId="9" fillId="0" borderId="0" applyFont="0" applyFill="0" applyBorder="0" applyAlignment="0" applyProtection="0"/>
    <xf numFmtId="0" fontId="6" fillId="3" borderId="3" applyBorder="0"/>
    <xf numFmtId="4" fontId="5" fillId="5" borderId="6" applyNumberFormat="0" applyProtection="0">
      <alignment horizontal="left" vertical="center" indent="1"/>
    </xf>
    <xf numFmtId="4" fontId="5" fillId="5" borderId="6" applyNumberFormat="0" applyProtection="0">
      <alignment horizontal="left" vertical="center" indent="1"/>
    </xf>
    <xf numFmtId="0" fontId="5" fillId="6" borderId="6" applyNumberFormat="0" applyProtection="0">
      <alignment horizontal="left" vertical="center" indent="1"/>
    </xf>
    <xf numFmtId="4" fontId="5" fillId="0" borderId="6" applyNumberFormat="0" applyProtection="0">
      <alignment horizontal="right" vertical="center"/>
    </xf>
    <xf numFmtId="4" fontId="5" fillId="7" borderId="6" applyNumberFormat="0" applyProtection="0">
      <alignment horizontal="left" vertical="center" indent="1"/>
    </xf>
    <xf numFmtId="4" fontId="5" fillId="8" borderId="6" applyNumberFormat="0" applyProtection="0">
      <alignment vertical="center"/>
    </xf>
    <xf numFmtId="0" fontId="5" fillId="9" borderId="6" applyNumberFormat="0" applyProtection="0">
      <alignment horizontal="left" vertical="center" indent="1"/>
    </xf>
    <xf numFmtId="0" fontId="10" fillId="10"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1"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1" fillId="18" borderId="0" applyNumberFormat="0" applyBorder="0" applyAlignment="0" applyProtection="0"/>
    <xf numFmtId="0" fontId="10" fillId="13" borderId="0" applyNumberFormat="0" applyBorder="0" applyAlignment="0" applyProtection="0"/>
    <xf numFmtId="0" fontId="10" fillId="19" borderId="0" applyNumberFormat="0" applyBorder="0" applyAlignment="0" applyProtection="0"/>
    <xf numFmtId="0" fontId="11" fillId="14"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1" fillId="1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1" fillId="24" borderId="0" applyNumberFormat="0" applyBorder="0" applyAlignment="0" applyProtection="0"/>
    <xf numFmtId="43" fontId="9" fillId="0" borderId="0" applyFont="0" applyFill="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3" fillId="0" borderId="0"/>
    <xf numFmtId="4" fontId="14" fillId="7" borderId="6" applyNumberFormat="0" applyProtection="0">
      <alignment vertical="center"/>
    </xf>
    <xf numFmtId="0" fontId="15" fillId="8" borderId="11" applyNumberFormat="0" applyProtection="0">
      <alignment horizontal="left" vertical="top" indent="1"/>
    </xf>
    <xf numFmtId="4" fontId="5" fillId="28" borderId="6" applyNumberFormat="0" applyProtection="0">
      <alignment horizontal="right" vertical="center"/>
    </xf>
    <xf numFmtId="4" fontId="5" fillId="29" borderId="6" applyNumberFormat="0" applyProtection="0">
      <alignment horizontal="right" vertical="center"/>
    </xf>
    <xf numFmtId="4" fontId="5" fillId="30" borderId="12" applyNumberFormat="0" applyProtection="0">
      <alignment horizontal="right" vertical="center"/>
    </xf>
    <xf numFmtId="4" fontId="5" fillId="31" borderId="6" applyNumberFormat="0" applyProtection="0">
      <alignment horizontal="right" vertical="center"/>
    </xf>
    <xf numFmtId="4" fontId="5" fillId="32" borderId="6" applyNumberFormat="0" applyProtection="0">
      <alignment horizontal="right" vertical="center"/>
    </xf>
    <xf numFmtId="4" fontId="5" fillId="33" borderId="6" applyNumberFormat="0" applyProtection="0">
      <alignment horizontal="right" vertical="center"/>
    </xf>
    <xf numFmtId="4" fontId="5" fillId="34" borderId="6" applyNumberFormat="0" applyProtection="0">
      <alignment horizontal="right" vertical="center"/>
    </xf>
    <xf numFmtId="4" fontId="5" fillId="35" borderId="6" applyNumberFormat="0" applyProtection="0">
      <alignment horizontal="right" vertical="center"/>
    </xf>
    <xf numFmtId="4" fontId="5" fillId="36" borderId="6" applyNumberFormat="0" applyProtection="0">
      <alignment horizontal="right" vertical="center"/>
    </xf>
    <xf numFmtId="4" fontId="5" fillId="37"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5" fillId="38" borderId="6" applyNumberFormat="0" applyProtection="0">
      <alignment horizontal="right" vertical="center"/>
    </xf>
    <xf numFmtId="4" fontId="5" fillId="39" borderId="12" applyNumberFormat="0" applyProtection="0">
      <alignment horizontal="left" vertical="center" indent="1"/>
    </xf>
    <xf numFmtId="4" fontId="5" fillId="38" borderId="12" applyNumberFormat="0" applyProtection="0">
      <alignment horizontal="left" vertical="center" indent="1"/>
    </xf>
    <xf numFmtId="0" fontId="5" fillId="3" borderId="11" applyNumberFormat="0" applyProtection="0">
      <alignment horizontal="left" vertical="top" indent="1"/>
    </xf>
    <xf numFmtId="0" fontId="5" fillId="38" borderId="11" applyNumberFormat="0" applyProtection="0">
      <alignment horizontal="left" vertical="top" indent="1"/>
    </xf>
    <xf numFmtId="0" fontId="5" fillId="40" borderId="6" applyNumberFormat="0" applyProtection="0">
      <alignment horizontal="left" vertical="center" indent="1"/>
    </xf>
    <xf numFmtId="0" fontId="5" fillId="40" borderId="11" applyNumberFormat="0" applyProtection="0">
      <alignment horizontal="left" vertical="top" indent="1"/>
    </xf>
    <xf numFmtId="0" fontId="5" fillId="39" borderId="6" applyNumberFormat="0" applyProtection="0">
      <alignment horizontal="left" vertical="center" indent="1"/>
    </xf>
    <xf numFmtId="0" fontId="5" fillId="39" borderId="11" applyNumberFormat="0" applyProtection="0">
      <alignment horizontal="left" vertical="top" indent="1"/>
    </xf>
    <xf numFmtId="0" fontId="5" fillId="41" borderId="13" applyNumberFormat="0">
      <protection locked="0"/>
    </xf>
    <xf numFmtId="4" fontId="16" fillId="42" borderId="11" applyNumberFormat="0" applyProtection="0">
      <alignment vertical="center"/>
    </xf>
    <xf numFmtId="4" fontId="14" fillId="43" borderId="14" applyNumberFormat="0" applyProtection="0">
      <alignment vertical="center"/>
    </xf>
    <xf numFmtId="4" fontId="16" fillId="9" borderId="11" applyNumberFormat="0" applyProtection="0">
      <alignment horizontal="left" vertical="center" indent="1"/>
    </xf>
    <xf numFmtId="0" fontId="16" fillId="42" borderId="11" applyNumberFormat="0" applyProtection="0">
      <alignment horizontal="left" vertical="top" indent="1"/>
    </xf>
    <xf numFmtId="4" fontId="14" fillId="4" borderId="6" applyNumberFormat="0" applyProtection="0">
      <alignment horizontal="right" vertical="center"/>
    </xf>
    <xf numFmtId="0" fontId="16" fillId="38" borderId="11" applyNumberFormat="0" applyProtection="0">
      <alignment horizontal="left" vertical="top" indent="1"/>
    </xf>
    <xf numFmtId="4" fontId="17" fillId="44" borderId="12" applyNumberFormat="0" applyProtection="0">
      <alignment horizontal="left" vertical="center" indent="1"/>
    </xf>
    <xf numFmtId="0" fontId="5" fillId="45" borderId="14"/>
    <xf numFmtId="4" fontId="18" fillId="41" borderId="6" applyNumberFormat="0" applyProtection="0">
      <alignment horizontal="right" vertical="center"/>
    </xf>
    <xf numFmtId="0" fontId="19" fillId="0" borderId="0" applyNumberFormat="0" applyFill="0" applyBorder="0" applyAlignment="0" applyProtection="0"/>
    <xf numFmtId="0" fontId="13"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0" fontId="29" fillId="0" borderId="0"/>
    <xf numFmtId="0" fontId="30" fillId="0" borderId="0"/>
    <xf numFmtId="43" fontId="5" fillId="0" borderId="0" applyFont="0" applyFill="0" applyBorder="0" applyAlignment="0" applyProtection="0"/>
    <xf numFmtId="41" fontId="5" fillId="0" borderId="0" applyFont="0" applyFill="0" applyBorder="0" applyAlignment="0" applyProtection="0"/>
    <xf numFmtId="9" fontId="29" fillId="0" borderId="0" applyFont="0" applyFill="0" applyBorder="0" applyAlignment="0" applyProtection="0"/>
    <xf numFmtId="0" fontId="3" fillId="0" borderId="0"/>
    <xf numFmtId="43" fontId="3"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1" fontId="3" fillId="0" borderId="0" applyFont="0" applyFill="0" applyBorder="0" applyAlignment="0" applyProtection="0"/>
    <xf numFmtId="44" fontId="9" fillId="0" borderId="0" applyFont="0" applyFill="0" applyBorder="0" applyAlignment="0" applyProtection="0"/>
    <xf numFmtId="9" fontId="56"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0" fontId="29" fillId="0" borderId="0"/>
    <xf numFmtId="43" fontId="29" fillId="0" borderId="0" applyFont="0" applyFill="0" applyBorder="0" applyAlignment="0" applyProtection="0"/>
    <xf numFmtId="0" fontId="9" fillId="0" borderId="0"/>
    <xf numFmtId="180" fontId="63" fillId="0" borderId="0"/>
    <xf numFmtId="5" fontId="63" fillId="0" borderId="0" applyFont="0" applyFill="0" applyBorder="0" applyAlignment="0" applyProtection="0"/>
    <xf numFmtId="0" fontId="64" fillId="0" borderId="0">
      <alignment horizontal="right"/>
    </xf>
    <xf numFmtId="0" fontId="64" fillId="0" borderId="0">
      <alignment horizontal="right"/>
    </xf>
    <xf numFmtId="7" fontId="63" fillId="0" borderId="0" applyFont="0" applyFill="0" applyBorder="0" applyAlignment="0" applyProtection="0"/>
    <xf numFmtId="179"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applyFont="0" applyFill="0" applyBorder="0" applyAlignment="0" applyProtection="0"/>
    <xf numFmtId="9" fontId="63" fillId="0" borderId="0"/>
    <xf numFmtId="9" fontId="63" fillId="0" borderId="0"/>
    <xf numFmtId="9" fontId="63" fillId="0" borderId="0"/>
    <xf numFmtId="0" fontId="63" fillId="0" borderId="0"/>
    <xf numFmtId="37" fontId="63" fillId="0" borderId="9" applyFont="0" applyFill="0" applyBorder="0" applyAlignment="0" applyProtection="0"/>
    <xf numFmtId="37" fontId="63" fillId="0" borderId="9" applyFont="0" applyFill="0" applyBorder="0" applyAlignment="0" applyProtection="0"/>
    <xf numFmtId="37" fontId="63" fillId="0" borderId="9" applyFont="0" applyFill="0" applyBorder="0" applyAlignment="0" applyProtection="0"/>
    <xf numFmtId="37" fontId="63" fillId="0" borderId="9" applyFont="0" applyFill="0" applyBorder="0" applyAlignment="0" applyProtection="0"/>
    <xf numFmtId="37" fontId="63" fillId="0" borderId="9" applyFont="0" applyFill="0" applyBorder="0" applyAlignment="0" applyProtection="0"/>
    <xf numFmtId="37" fontId="63" fillId="0" borderId="9" applyFont="0" applyFill="0" applyBorder="0" applyAlignment="0" applyProtection="0"/>
    <xf numFmtId="37" fontId="63" fillId="0" borderId="9" applyFont="0" applyFill="0" applyBorder="0" applyAlignment="0" applyProtection="0"/>
    <xf numFmtId="0" fontId="63" fillId="0" borderId="0"/>
    <xf numFmtId="0" fontId="63" fillId="0" borderId="0"/>
    <xf numFmtId="0" fontId="63" fillId="0" borderId="0"/>
    <xf numFmtId="180" fontId="65" fillId="0" borderId="0"/>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75" fontId="63" fillId="0" borderId="22"/>
    <xf numFmtId="180" fontId="65" fillId="0" borderId="0"/>
    <xf numFmtId="39" fontId="65" fillId="0" borderId="0" applyFont="0" applyFill="0" applyBorder="0" applyAlignment="0" applyProtection="0"/>
    <xf numFmtId="175" fontId="63" fillId="0" borderId="0" applyFont="0" applyFill="0" applyBorder="0" applyAlignment="0" applyProtection="0"/>
    <xf numFmtId="180" fontId="65" fillId="0" borderId="0" applyFont="0" applyFill="0" applyBorder="0" applyAlignment="0" applyProtection="0"/>
    <xf numFmtId="0" fontId="63" fillId="0" borderId="0"/>
    <xf numFmtId="179" fontId="66" fillId="0" borderId="0">
      <alignment horizontal="right"/>
    </xf>
    <xf numFmtId="39" fontId="63" fillId="0" borderId="0" applyFont="0" applyFill="0" applyBorder="0" applyAlignment="0" applyProtection="0"/>
    <xf numFmtId="175" fontId="63" fillId="0" borderId="0" applyFont="0" applyFill="0" applyBorder="0" applyAlignment="0" applyProtection="0"/>
    <xf numFmtId="0" fontId="63" fillId="0" borderId="0"/>
    <xf numFmtId="0" fontId="63" fillId="0" borderId="0"/>
    <xf numFmtId="39" fontId="63" fillId="0" borderId="0"/>
    <xf numFmtId="180" fontId="63" fillId="0" borderId="20"/>
    <xf numFmtId="180" fontId="63" fillId="0" borderId="20"/>
    <xf numFmtId="180" fontId="63" fillId="0" borderId="20"/>
    <xf numFmtId="169" fontId="63" fillId="0" borderId="0"/>
    <xf numFmtId="169" fontId="63" fillId="0" borderId="0"/>
    <xf numFmtId="169" fontId="63" fillId="0" borderId="0"/>
    <xf numFmtId="0" fontId="9" fillId="0" borderId="0" applyFont="0" applyFill="0" applyBorder="0" applyAlignment="0" applyProtection="0"/>
    <xf numFmtId="0" fontId="67" fillId="0" borderId="0" applyNumberFormat="0" applyFill="0" applyBorder="0" applyAlignment="0" applyProtection="0">
      <alignment vertical="top"/>
      <protection locked="0"/>
    </xf>
    <xf numFmtId="0" fontId="9" fillId="0" borderId="0" applyFont="0" applyFill="0" applyBorder="0" applyAlignment="0" applyProtection="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0" fontId="9" fillId="0" borderId="0" applyFont="0" applyFill="0" applyBorder="0" applyAlignment="0" applyProtection="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xf numFmtId="0" fontId="9" fillId="0" borderId="0"/>
    <xf numFmtId="0" fontId="9" fillId="0" borderId="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63" fillId="0" borderId="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alignment vertical="top"/>
    </xf>
    <xf numFmtId="0" fontId="9" fillId="0" borderId="0"/>
    <xf numFmtId="0" fontId="9" fillId="0" borderId="0"/>
    <xf numFmtId="0" fontId="9" fillId="0" borderId="0"/>
    <xf numFmtId="0" fontId="9" fillId="0" borderId="0"/>
    <xf numFmtId="0" fontId="9" fillId="0" borderId="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37"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xf numFmtId="0" fontId="9" fillId="0" borderId="0"/>
    <xf numFmtId="0" fontId="9" fillId="0" borderId="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0"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0" fontId="9" fillId="0" borderId="0"/>
    <xf numFmtId="0" fontId="9" fillId="0" borderId="0"/>
    <xf numFmtId="0" fontId="9" fillId="0" borderId="0"/>
    <xf numFmtId="0" fontId="9" fillId="0" borderId="0"/>
    <xf numFmtId="0" fontId="9" fillId="0" borderId="0"/>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181" fontId="9" fillId="0" borderId="0">
      <alignment horizontal="left" wrapText="1"/>
    </xf>
    <xf numFmtId="37" fontId="68" fillId="0" borderId="0"/>
    <xf numFmtId="0" fontId="68" fillId="0" borderId="0"/>
    <xf numFmtId="0" fontId="68" fillId="0" borderId="0"/>
    <xf numFmtId="37" fontId="68" fillId="0" borderId="0"/>
    <xf numFmtId="0" fontId="68" fillId="0" borderId="0"/>
    <xf numFmtId="0" fontId="68" fillId="0" borderId="0"/>
    <xf numFmtId="37" fontId="68" fillId="0" borderId="0"/>
    <xf numFmtId="0" fontId="68" fillId="0" borderId="0"/>
    <xf numFmtId="0" fontId="68" fillId="0" borderId="0"/>
    <xf numFmtId="37" fontId="68" fillId="0" borderId="0"/>
    <xf numFmtId="0" fontId="68" fillId="0" borderId="0"/>
    <xf numFmtId="0" fontId="68" fillId="0" borderId="0"/>
    <xf numFmtId="37" fontId="68" fillId="0" borderId="0"/>
    <xf numFmtId="0" fontId="68" fillId="0" borderId="0"/>
    <xf numFmtId="0" fontId="68" fillId="0" borderId="0"/>
    <xf numFmtId="37" fontId="68" fillId="0" borderId="0"/>
    <xf numFmtId="0" fontId="68" fillId="0" borderId="0"/>
    <xf numFmtId="0" fontId="68" fillId="0" borderId="0"/>
    <xf numFmtId="37" fontId="68" fillId="0" borderId="0"/>
    <xf numFmtId="0" fontId="68" fillId="0" borderId="0"/>
    <xf numFmtId="0" fontId="68" fillId="0" borderId="0"/>
    <xf numFmtId="182" fontId="9" fillId="0" borderId="0" applyFont="0" applyFill="0" applyBorder="0" applyAlignment="0" applyProtection="0"/>
    <xf numFmtId="182" fontId="9" fillId="0" borderId="0" applyFont="0" applyFill="0" applyBorder="0" applyAlignment="0" applyProtection="0"/>
    <xf numFmtId="183" fontId="9" fillId="0" borderId="0" applyFont="0" applyFill="0" applyBorder="0" applyAlignment="0" applyProtection="0"/>
    <xf numFmtId="183" fontId="9" fillId="0" borderId="0" applyFont="0" applyFill="0" applyBorder="0" applyAlignment="0" applyProtection="0"/>
    <xf numFmtId="0" fontId="9" fillId="0" borderId="0"/>
    <xf numFmtId="0" fontId="9" fillId="0" borderId="0"/>
    <xf numFmtId="3" fontId="65" fillId="0" borderId="0" applyFont="0" applyFill="0" applyBorder="0" applyAlignment="0" applyProtection="0"/>
    <xf numFmtId="1" fontId="65" fillId="0" borderId="0" applyAlignment="0"/>
    <xf numFmtId="1" fontId="65" fillId="0" borderId="0" applyAlignment="0"/>
    <xf numFmtId="0" fontId="63" fillId="0" borderId="0"/>
    <xf numFmtId="0" fontId="63" fillId="0" borderId="0"/>
    <xf numFmtId="0" fontId="63" fillId="0" borderId="0"/>
    <xf numFmtId="0" fontId="63" fillId="0" borderId="0"/>
    <xf numFmtId="0" fontId="63" fillId="0" borderId="0"/>
    <xf numFmtId="0" fontId="63" fillId="0" borderId="0"/>
    <xf numFmtId="1" fontId="65" fillId="0" borderId="0" applyAlignment="0"/>
    <xf numFmtId="1" fontId="65" fillId="0" borderId="0" applyAlignment="0"/>
    <xf numFmtId="1" fontId="65" fillId="0" borderId="0" applyAlignment="0"/>
    <xf numFmtId="1" fontId="65" fillId="0" borderId="0" applyAlignment="0"/>
    <xf numFmtId="1" fontId="65" fillId="0" borderId="0" applyAlignment="0"/>
    <xf numFmtId="1" fontId="65" fillId="0" borderId="0" applyAlignment="0"/>
    <xf numFmtId="0" fontId="65" fillId="0" borderId="0" applyNumberFormat="0" applyFill="0" applyBorder="0" applyAlignment="0" applyProtection="0">
      <alignment horizontal="left"/>
    </xf>
    <xf numFmtId="0" fontId="65" fillId="0" borderId="0" applyNumberFormat="0" applyFill="0" applyBorder="0" applyAlignment="0" applyProtection="0">
      <alignment horizontal="left"/>
    </xf>
    <xf numFmtId="0" fontId="65" fillId="0" borderId="0" applyNumberFormat="0" applyFill="0" applyBorder="0" applyAlignment="0" applyProtection="0">
      <alignment horizontal="left"/>
    </xf>
    <xf numFmtId="180" fontId="6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alignment horizontal="centerContinuous"/>
    </xf>
    <xf numFmtId="0" fontId="63" fillId="0" borderId="0"/>
    <xf numFmtId="0" fontId="71" fillId="82"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3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0" fillId="58" borderId="0" applyNumberFormat="0" applyBorder="0" applyAlignment="0" applyProtection="0"/>
    <xf numFmtId="0" fontId="3" fillId="58" borderId="0" applyNumberFormat="0" applyBorder="0" applyAlignment="0" applyProtection="0"/>
    <xf numFmtId="0" fontId="71" fillId="28"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83"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0" fillId="62" borderId="0" applyNumberFormat="0" applyBorder="0" applyAlignment="0" applyProtection="0"/>
    <xf numFmtId="0" fontId="3" fillId="62" borderId="0" applyNumberFormat="0" applyBorder="0" applyAlignment="0" applyProtection="0"/>
    <xf numFmtId="0" fontId="71" fillId="84"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42"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0" fillId="66" borderId="0" applyNumberFormat="0" applyBorder="0" applyAlignment="0" applyProtection="0"/>
    <xf numFmtId="0" fontId="3" fillId="66" borderId="0" applyNumberFormat="0" applyBorder="0" applyAlignment="0" applyProtection="0"/>
    <xf numFmtId="0" fontId="71" fillId="85" borderId="0" applyNumberFormat="0" applyBorder="0" applyAlignment="0" applyProtection="0"/>
    <xf numFmtId="0" fontId="10" fillId="86" borderId="0" applyNumberFormat="0" applyBorder="0" applyAlignment="0" applyProtection="0"/>
    <xf numFmtId="0" fontId="10" fillId="86"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41" borderId="0" applyNumberFormat="0" applyBorder="0" applyAlignment="0" applyProtection="0"/>
    <xf numFmtId="0" fontId="30" fillId="70" borderId="0" applyNumberFormat="0" applyBorder="0" applyAlignment="0" applyProtection="0"/>
    <xf numFmtId="0" fontId="30" fillId="70" borderId="0" applyNumberFormat="0" applyBorder="0" applyAlignment="0" applyProtection="0"/>
    <xf numFmtId="0" fontId="30" fillId="70" borderId="0" applyNumberFormat="0" applyBorder="0" applyAlignment="0" applyProtection="0"/>
    <xf numFmtId="0" fontId="30" fillId="70" borderId="0" applyNumberFormat="0" applyBorder="0" applyAlignment="0" applyProtection="0"/>
    <xf numFmtId="0" fontId="3" fillId="70" borderId="0" applyNumberFormat="0" applyBorder="0" applyAlignment="0" applyProtection="0"/>
    <xf numFmtId="0" fontId="71" fillId="87" borderId="0" applyNumberFormat="0" applyBorder="0" applyAlignment="0" applyProtection="0"/>
    <xf numFmtId="0" fontId="10" fillId="82" borderId="0" applyNumberFormat="0" applyBorder="0" applyAlignment="0" applyProtection="0"/>
    <xf numFmtId="0" fontId="10" fillId="82"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40"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0" fillId="74" borderId="0" applyNumberFormat="0" applyBorder="0" applyAlignment="0" applyProtection="0"/>
    <xf numFmtId="0" fontId="3" fillId="74" borderId="0" applyNumberFormat="0" applyBorder="0" applyAlignment="0" applyProtection="0"/>
    <xf numFmtId="0" fontId="71" fillId="8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2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0" fillId="78" borderId="0" applyNumberFormat="0" applyBorder="0" applyAlignment="0" applyProtection="0"/>
    <xf numFmtId="0" fontId="3" fillId="78" borderId="0" applyNumberFormat="0" applyBorder="0" applyAlignment="0" applyProtection="0"/>
    <xf numFmtId="0" fontId="65" fillId="0" borderId="0" applyNumberFormat="0" applyFill="0" applyBorder="0" applyAlignment="0" applyProtection="0"/>
    <xf numFmtId="0" fontId="71" fillId="40" borderId="0" applyNumberFormat="0" applyBorder="0" applyAlignment="0" applyProtection="0"/>
    <xf numFmtId="0" fontId="10" fillId="89" borderId="0" applyNumberFormat="0" applyBorder="0" applyAlignment="0" applyProtection="0"/>
    <xf numFmtId="0" fontId="10" fillId="89"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0" fillId="59" borderId="0" applyNumberFormat="0" applyBorder="0" applyAlignment="0" applyProtection="0"/>
    <xf numFmtId="0" fontId="3" fillId="59" borderId="0" applyNumberFormat="0" applyBorder="0" applyAlignment="0" applyProtection="0"/>
    <xf numFmtId="0" fontId="71" fillId="83" borderId="0" applyNumberFormat="0" applyBorder="0" applyAlignment="0" applyProtection="0"/>
    <xf numFmtId="0" fontId="10" fillId="83" borderId="0" applyNumberFormat="0" applyBorder="0" applyAlignment="0" applyProtection="0"/>
    <xf numFmtId="0" fontId="10" fillId="8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0" fillId="63" borderId="0" applyNumberFormat="0" applyBorder="0" applyAlignment="0" applyProtection="0"/>
    <xf numFmtId="0" fontId="3" fillId="63" borderId="0" applyNumberFormat="0" applyBorder="0" applyAlignment="0" applyProtection="0"/>
    <xf numFmtId="0" fontId="71" fillId="36" borderId="0" applyNumberFormat="0" applyBorder="0" applyAlignment="0" applyProtection="0"/>
    <xf numFmtId="0" fontId="10" fillId="34" borderId="0" applyNumberFormat="0" applyBorder="0" applyAlignment="0" applyProtection="0"/>
    <xf numFmtId="0" fontId="1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34"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0" fillId="67" borderId="0" applyNumberFormat="0" applyBorder="0" applyAlignment="0" applyProtection="0"/>
    <xf numFmtId="0" fontId="3" fillId="67" borderId="0" applyNumberFormat="0" applyBorder="0" applyAlignment="0" applyProtection="0"/>
    <xf numFmtId="0" fontId="71" fillId="85"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0" fillId="71" borderId="0" applyNumberFormat="0" applyBorder="0" applyAlignment="0" applyProtection="0"/>
    <xf numFmtId="0" fontId="3" fillId="71" borderId="0" applyNumberFormat="0" applyBorder="0" applyAlignment="0" applyProtection="0"/>
    <xf numFmtId="0" fontId="71" fillId="40" borderId="0" applyNumberFormat="0" applyBorder="0" applyAlignment="0" applyProtection="0"/>
    <xf numFmtId="0" fontId="10" fillId="89" borderId="0" applyNumberFormat="0" applyBorder="0" applyAlignment="0" applyProtection="0"/>
    <xf numFmtId="0" fontId="10" fillId="89"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0" fillId="75" borderId="0" applyNumberFormat="0" applyBorder="0" applyAlignment="0" applyProtection="0"/>
    <xf numFmtId="0" fontId="3" fillId="75" borderId="0" applyNumberFormat="0" applyBorder="0" applyAlignment="0" applyProtection="0"/>
    <xf numFmtId="0" fontId="71" fillId="31" borderId="0" applyNumberFormat="0" applyBorder="0" applyAlignment="0" applyProtection="0"/>
    <xf numFmtId="0" fontId="10" fillId="88" borderId="0" applyNumberFormat="0" applyBorder="0" applyAlignment="0" applyProtection="0"/>
    <xf numFmtId="0" fontId="1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88"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0" fillId="79" borderId="0" applyNumberFormat="0" applyBorder="0" applyAlignment="0" applyProtection="0"/>
    <xf numFmtId="0" fontId="3" fillId="79" borderId="0" applyNumberFormat="0" applyBorder="0" applyAlignment="0" applyProtection="0"/>
    <xf numFmtId="0" fontId="63" fillId="0" borderId="0" applyBorder="0"/>
    <xf numFmtId="39" fontId="65" fillId="0" borderId="46"/>
    <xf numFmtId="39" fontId="65" fillId="0" borderId="46"/>
    <xf numFmtId="39" fontId="65" fillId="0" borderId="46"/>
    <xf numFmtId="39" fontId="65" fillId="0" borderId="46"/>
    <xf numFmtId="39" fontId="65" fillId="0" borderId="46"/>
    <xf numFmtId="39" fontId="65" fillId="0" borderId="46"/>
    <xf numFmtId="39" fontId="65" fillId="0" borderId="46"/>
    <xf numFmtId="0" fontId="72" fillId="90" borderId="0" applyNumberFormat="0" applyBorder="0" applyAlignment="0" applyProtection="0"/>
    <xf numFmtId="0" fontId="11" fillId="89" borderId="0" applyNumberFormat="0" applyBorder="0" applyAlignment="0" applyProtection="0"/>
    <xf numFmtId="0" fontId="11" fillId="89" borderId="0" applyNumberFormat="0" applyBorder="0" applyAlignment="0" applyProtection="0"/>
    <xf numFmtId="0" fontId="73" fillId="3" borderId="0" applyNumberFormat="0" applyBorder="0" applyAlignment="0" applyProtection="0"/>
    <xf numFmtId="0" fontId="73" fillId="60" borderId="0" applyNumberFormat="0" applyBorder="0" applyAlignment="0" applyProtection="0"/>
    <xf numFmtId="0" fontId="51" fillId="60" borderId="0" applyNumberFormat="0" applyBorder="0" applyAlignment="0" applyProtection="0"/>
    <xf numFmtId="0" fontId="72" fillId="83" borderId="0" applyNumberFormat="0" applyBorder="0" applyAlignment="0" applyProtection="0"/>
    <xf numFmtId="0" fontId="11" fillId="83" borderId="0" applyNumberFormat="0" applyBorder="0" applyAlignment="0" applyProtection="0"/>
    <xf numFmtId="0" fontId="11" fillId="83" borderId="0" applyNumberFormat="0" applyBorder="0" applyAlignment="0" applyProtection="0"/>
    <xf numFmtId="0" fontId="73" fillId="64" borderId="0" applyNumberFormat="0" applyBorder="0" applyAlignment="0" applyProtection="0"/>
    <xf numFmtId="0" fontId="51" fillId="64" borderId="0" applyNumberFormat="0" applyBorder="0" applyAlignment="0" applyProtection="0"/>
    <xf numFmtId="0" fontId="72" fillId="36"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73" fillId="34" borderId="0" applyNumberFormat="0" applyBorder="0" applyAlignment="0" applyProtection="0"/>
    <xf numFmtId="0" fontId="73" fillId="68" borderId="0" applyNumberFormat="0" applyBorder="0" applyAlignment="0" applyProtection="0"/>
    <xf numFmtId="0" fontId="51" fillId="68" borderId="0" applyNumberFormat="0" applyBorder="0" applyAlignment="0" applyProtection="0"/>
    <xf numFmtId="0" fontId="72" fillId="91"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73" fillId="9" borderId="0" applyNumberFormat="0" applyBorder="0" applyAlignment="0" applyProtection="0"/>
    <xf numFmtId="0" fontId="73" fillId="72" borderId="0" applyNumberFormat="0" applyBorder="0" applyAlignment="0" applyProtection="0"/>
    <xf numFmtId="0" fontId="51" fillId="72" borderId="0" applyNumberFormat="0" applyBorder="0" applyAlignment="0" applyProtection="0"/>
    <xf numFmtId="0" fontId="72"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73" fillId="3" borderId="0" applyNumberFormat="0" applyBorder="0" applyAlignment="0" applyProtection="0"/>
    <xf numFmtId="0" fontId="73" fillId="76" borderId="0" applyNumberFormat="0" applyBorder="0" applyAlignment="0" applyProtection="0"/>
    <xf numFmtId="0" fontId="51" fillId="76" borderId="0" applyNumberFormat="0" applyBorder="0" applyAlignment="0" applyProtection="0"/>
    <xf numFmtId="0" fontId="72" fillId="32" borderId="0" applyNumberFormat="0" applyBorder="0" applyAlignment="0" applyProtection="0"/>
    <xf numFmtId="0" fontId="11" fillId="88" borderId="0" applyNumberFormat="0" applyBorder="0" applyAlignment="0" applyProtection="0"/>
    <xf numFmtId="0" fontId="11" fillId="88" borderId="0" applyNumberFormat="0" applyBorder="0" applyAlignment="0" applyProtection="0"/>
    <xf numFmtId="0" fontId="73" fillId="88" borderId="0" applyNumberFormat="0" applyBorder="0" applyAlignment="0" applyProtection="0"/>
    <xf numFmtId="0" fontId="73" fillId="80" borderId="0" applyNumberFormat="0" applyBorder="0" applyAlignment="0" applyProtection="0"/>
    <xf numFmtId="0" fontId="51" fillId="80" borderId="0" applyNumberFormat="0" applyBorder="0" applyAlignment="0" applyProtection="0"/>
    <xf numFmtId="39" fontId="65" fillId="0" borderId="46"/>
    <xf numFmtId="39" fontId="65" fillId="0" borderId="46"/>
    <xf numFmtId="39" fontId="65" fillId="0" borderId="46"/>
    <xf numFmtId="39" fontId="65" fillId="0" borderId="46"/>
    <xf numFmtId="39" fontId="65" fillId="0" borderId="46"/>
    <xf numFmtId="39" fontId="65" fillId="0" borderId="46"/>
    <xf numFmtId="39" fontId="65" fillId="0" borderId="46"/>
    <xf numFmtId="0" fontId="74" fillId="0" borderId="0" applyNumberFormat="0" applyFill="0" applyBorder="0" applyAlignment="0" applyProtection="0">
      <alignment horizontal="left"/>
    </xf>
    <xf numFmtId="0" fontId="63" fillId="0" borderId="0" applyFont="0" applyFill="0" applyBorder="0" applyAlignment="0" applyProtection="0"/>
    <xf numFmtId="0" fontId="63" fillId="0" borderId="0" applyFont="0" applyFill="0" applyBorder="0" applyAlignment="0" applyProtection="0"/>
    <xf numFmtId="0" fontId="75" fillId="0" borderId="9" applyFont="0" applyFill="0" applyBorder="0" applyAlignment="0" applyProtection="0"/>
    <xf numFmtId="0" fontId="75" fillId="0" borderId="9" applyFont="0" applyFill="0" applyBorder="0" applyAlignment="0" applyProtection="0"/>
    <xf numFmtId="0" fontId="75" fillId="0" borderId="9" applyFont="0" applyFill="0" applyBorder="0" applyAlignment="0" applyProtection="0"/>
    <xf numFmtId="0" fontId="75" fillId="0" borderId="9" applyFont="0" applyFill="0" applyBorder="0" applyAlignment="0" applyProtection="0"/>
    <xf numFmtId="0" fontId="75" fillId="0" borderId="9" applyFont="0" applyFill="0" applyBorder="0" applyAlignment="0" applyProtection="0"/>
    <xf numFmtId="0" fontId="75" fillId="0" borderId="9" applyFont="0" applyFill="0" applyBorder="0" applyAlignment="0" applyProtection="0"/>
    <xf numFmtId="0" fontId="75" fillId="0" borderId="9" applyFont="0" applyFill="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73" fillId="5" borderId="0" applyNumberFormat="0" applyBorder="0" applyAlignment="0" applyProtection="0"/>
    <xf numFmtId="0" fontId="11" fillId="92" borderId="0" applyNumberFormat="0" applyBorder="0" applyAlignment="0" applyProtection="0"/>
    <xf numFmtId="0" fontId="73" fillId="5" borderId="0" applyNumberFormat="0" applyBorder="0" applyAlignment="0" applyProtection="0"/>
    <xf numFmtId="0" fontId="11" fillId="92" borderId="0" applyNumberFormat="0" applyBorder="0" applyAlignment="0" applyProtection="0"/>
    <xf numFmtId="0" fontId="73" fillId="5" borderId="0" applyNumberFormat="0" applyBorder="0" applyAlignment="0" applyProtection="0"/>
    <xf numFmtId="0" fontId="11" fillId="92"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 borderId="0" applyNumberFormat="0" applyBorder="0" applyAlignment="0" applyProtection="0"/>
    <xf numFmtId="0" fontId="73" fillId="57"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1" fillId="5" borderId="0" applyNumberFormat="0" applyBorder="0" applyAlignment="0" applyProtection="0"/>
    <xf numFmtId="0" fontId="73" fillId="57"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51" fillId="57"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1" fillId="9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73" fillId="61" borderId="0" applyNumberFormat="0" applyBorder="0" applyAlignment="0" applyProtection="0"/>
    <xf numFmtId="0" fontId="11" fillId="93" borderId="0" applyNumberFormat="0" applyBorder="0" applyAlignment="0" applyProtection="0"/>
    <xf numFmtId="0" fontId="73" fillId="61" borderId="0" applyNumberFormat="0" applyBorder="0" applyAlignment="0" applyProtection="0"/>
    <xf numFmtId="0" fontId="11" fillId="93" borderId="0" applyNumberFormat="0" applyBorder="0" applyAlignment="0" applyProtection="0"/>
    <xf numFmtId="0" fontId="73" fillId="61" borderId="0" applyNumberFormat="0" applyBorder="0" applyAlignment="0" applyProtection="0"/>
    <xf numFmtId="0" fontId="11" fillId="93"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73" fillId="61"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1" fillId="30" borderId="0" applyNumberFormat="0" applyBorder="0" applyAlignment="0" applyProtection="0"/>
    <xf numFmtId="0" fontId="73" fillId="61"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51" fillId="61"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1" fillId="9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73" fillId="65" borderId="0" applyNumberFormat="0" applyBorder="0" applyAlignment="0" applyProtection="0"/>
    <xf numFmtId="0" fontId="11" fillId="94" borderId="0" applyNumberFormat="0" applyBorder="0" applyAlignment="0" applyProtection="0"/>
    <xf numFmtId="0" fontId="73" fillId="65" borderId="0" applyNumberFormat="0" applyBorder="0" applyAlignment="0" applyProtection="0"/>
    <xf numFmtId="0" fontId="11" fillId="94" borderId="0" applyNumberFormat="0" applyBorder="0" applyAlignment="0" applyProtection="0"/>
    <xf numFmtId="0" fontId="73" fillId="65" borderId="0" applyNumberFormat="0" applyBorder="0" applyAlignment="0" applyProtection="0"/>
    <xf numFmtId="0" fontId="11" fillId="94"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73" fillId="65"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34" borderId="0" applyNumberFormat="0" applyBorder="0" applyAlignment="0" applyProtection="0"/>
    <xf numFmtId="0" fontId="73" fillId="65"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51" fillId="65"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1" fillId="94"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73" fillId="6" borderId="0" applyNumberFormat="0" applyBorder="0" applyAlignment="0" applyProtection="0"/>
    <xf numFmtId="0" fontId="11" fillId="95" borderId="0" applyNumberFormat="0" applyBorder="0" applyAlignment="0" applyProtection="0"/>
    <xf numFmtId="0" fontId="73" fillId="6" borderId="0" applyNumberFormat="0" applyBorder="0" applyAlignment="0" applyProtection="0"/>
    <xf numFmtId="0" fontId="11" fillId="95" borderId="0" applyNumberFormat="0" applyBorder="0" applyAlignment="0" applyProtection="0"/>
    <xf numFmtId="0" fontId="73" fillId="6" borderId="0" applyNumberFormat="0" applyBorder="0" applyAlignment="0" applyProtection="0"/>
    <xf numFmtId="0" fontId="11" fillId="95"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 borderId="0" applyNumberFormat="0" applyBorder="0" applyAlignment="0" applyProtection="0"/>
    <xf numFmtId="0" fontId="73" fillId="69"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3" borderId="0" applyNumberFormat="0" applyBorder="0" applyAlignment="0" applyProtection="0"/>
    <xf numFmtId="0" fontId="73" fillId="69"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51" fillId="69"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1" fillId="9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73" fillId="73" borderId="0" applyNumberFormat="0" applyBorder="0" applyAlignment="0" applyProtection="0"/>
    <xf numFmtId="0" fontId="11" fillId="12" borderId="0" applyNumberFormat="0" applyBorder="0" applyAlignment="0" applyProtection="0"/>
    <xf numFmtId="0" fontId="73" fillId="73" borderId="0" applyNumberFormat="0" applyBorder="0" applyAlignment="0" applyProtection="0"/>
    <xf numFmtId="0" fontId="11" fillId="12" borderId="0" applyNumberFormat="0" applyBorder="0" applyAlignment="0" applyProtection="0"/>
    <xf numFmtId="0" fontId="73" fillId="73" borderId="0" applyNumberFormat="0" applyBorder="0" applyAlignment="0" applyProtection="0"/>
    <xf numFmtId="0" fontId="11" fillId="12" borderId="0" applyNumberFormat="0" applyBorder="0" applyAlignment="0" applyProtection="0"/>
    <xf numFmtId="0" fontId="73" fillId="73" borderId="0" applyNumberFormat="0" applyBorder="0" applyAlignment="0" applyProtection="0"/>
    <xf numFmtId="0" fontId="73" fillId="73" borderId="0" applyNumberFormat="0" applyBorder="0" applyAlignment="0" applyProtection="0"/>
    <xf numFmtId="0" fontId="73" fillId="73" borderId="0" applyNumberFormat="0" applyBorder="0" applyAlignment="0" applyProtection="0"/>
    <xf numFmtId="0" fontId="73" fillId="7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5" borderId="0" applyNumberFormat="0" applyBorder="0" applyAlignment="0" applyProtection="0"/>
    <xf numFmtId="0" fontId="73" fillId="7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51" fillId="73"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73" fillId="31" borderId="0" applyNumberFormat="0" applyBorder="0" applyAlignment="0" applyProtection="0"/>
    <xf numFmtId="0" fontId="11" fillId="96" borderId="0" applyNumberFormat="0" applyBorder="0" applyAlignment="0" applyProtection="0"/>
    <xf numFmtId="0" fontId="73" fillId="31" borderId="0" applyNumberFormat="0" applyBorder="0" applyAlignment="0" applyProtection="0"/>
    <xf numFmtId="0" fontId="11" fillId="96" borderId="0" applyNumberFormat="0" applyBorder="0" applyAlignment="0" applyProtection="0"/>
    <xf numFmtId="0" fontId="73" fillId="31" borderId="0" applyNumberFormat="0" applyBorder="0" applyAlignment="0" applyProtection="0"/>
    <xf numFmtId="0" fontId="11" fillId="96"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77"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11" fillId="31" borderId="0" applyNumberFormat="0" applyBorder="0" applyAlignment="0" applyProtection="0"/>
    <xf numFmtId="0" fontId="73" fillId="77"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51" fillId="77"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0" fontId="11" fillId="96" borderId="0" applyNumberFormat="0" applyBorder="0" applyAlignment="0" applyProtection="0"/>
    <xf numFmtId="184" fontId="9" fillId="0" borderId="0" applyFont="0" applyFill="0" applyBorder="0" applyAlignment="0" applyProtection="0"/>
    <xf numFmtId="184" fontId="9" fillId="0" borderId="0" applyFont="0" applyFill="0" applyBorder="0" applyAlignment="0" applyProtection="0"/>
    <xf numFmtId="0" fontId="5" fillId="0" borderId="0" applyNumberFormat="0" applyAlignment="0"/>
    <xf numFmtId="185" fontId="56" fillId="97" borderId="47">
      <alignment horizontal="center" vertical="center"/>
    </xf>
    <xf numFmtId="38" fontId="76" fillId="0" borderId="0" applyNumberFormat="0" applyFill="0" applyBorder="0" applyAlignment="0" applyProtection="0"/>
    <xf numFmtId="37" fontId="77" fillId="9" borderId="0"/>
    <xf numFmtId="186" fontId="9" fillId="9" borderId="0"/>
    <xf numFmtId="186" fontId="9" fillId="9" borderId="0"/>
    <xf numFmtId="186" fontId="9" fillId="9" borderId="0"/>
    <xf numFmtId="37" fontId="77" fillId="9" borderId="0"/>
    <xf numFmtId="186" fontId="9" fillId="9" borderId="0"/>
    <xf numFmtId="186" fontId="9" fillId="9" borderId="0"/>
    <xf numFmtId="186" fontId="9" fillId="9" borderId="0"/>
    <xf numFmtId="37" fontId="78" fillId="9" borderId="0"/>
    <xf numFmtId="186" fontId="9" fillId="9" borderId="0"/>
    <xf numFmtId="186" fontId="9" fillId="9" borderId="0"/>
    <xf numFmtId="186" fontId="9" fillId="9" borderId="0"/>
    <xf numFmtId="37" fontId="79" fillId="9" borderId="0"/>
    <xf numFmtId="186" fontId="9" fillId="9" borderId="0"/>
    <xf numFmtId="186" fontId="9" fillId="9" borderId="0"/>
    <xf numFmtId="186" fontId="9" fillId="9" borderId="0"/>
    <xf numFmtId="37" fontId="79" fillId="9" borderId="0"/>
    <xf numFmtId="186" fontId="9" fillId="9" borderId="0"/>
    <xf numFmtId="186" fontId="9" fillId="9" borderId="0"/>
    <xf numFmtId="186" fontId="9" fillId="9" borderId="0"/>
    <xf numFmtId="37" fontId="80" fillId="9" borderId="0"/>
    <xf numFmtId="186" fontId="9" fillId="9" borderId="0"/>
    <xf numFmtId="186" fontId="9" fillId="9" borderId="0"/>
    <xf numFmtId="186" fontId="9" fillId="9" borderId="0"/>
    <xf numFmtId="0" fontId="9" fillId="0" borderId="0"/>
    <xf numFmtId="0" fontId="81" fillId="0" borderId="0"/>
    <xf numFmtId="0" fontId="82" fillId="0" borderId="0"/>
    <xf numFmtId="0" fontId="64" fillId="0" borderId="0">
      <alignment horizontal="center" wrapText="1"/>
      <protection locked="0"/>
    </xf>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0" fontId="5" fillId="0" borderId="48" applyNumberFormat="0" applyFill="0" applyAlignment="0" applyProtection="0"/>
    <xf numFmtId="38" fontId="83" fillId="0" borderId="0" applyNumberFormat="0" applyFill="0" applyBorder="0" applyAlignment="0" applyProtection="0"/>
    <xf numFmtId="44" fontId="84" fillId="0" borderId="0" applyNumberFormat="0" applyFill="0" applyBorder="0" applyAlignment="0" applyProtection="0"/>
    <xf numFmtId="0" fontId="63" fillId="0" borderId="0"/>
    <xf numFmtId="0" fontId="63" fillId="0" borderId="0"/>
    <xf numFmtId="0" fontId="63" fillId="0" borderId="0"/>
    <xf numFmtId="0" fontId="84" fillId="0" borderId="0"/>
    <xf numFmtId="0" fontId="63" fillId="0" borderId="0"/>
    <xf numFmtId="0" fontId="85" fillId="0" borderId="0"/>
    <xf numFmtId="0" fontId="63" fillId="0" borderId="0"/>
    <xf numFmtId="44" fontId="84" fillId="0" borderId="0" applyNumberFormat="0" applyFill="0" applyBorder="0" applyAlignment="0" applyProtection="0"/>
    <xf numFmtId="0" fontId="63" fillId="0" borderId="0"/>
    <xf numFmtId="0" fontId="84" fillId="0" borderId="0" applyNumberFormat="0" applyFill="0" applyBorder="0" applyAlignment="0" applyProtection="0"/>
    <xf numFmtId="0" fontId="63" fillId="0" borderId="0"/>
    <xf numFmtId="37" fontId="5" fillId="9" borderId="0"/>
    <xf numFmtId="37" fontId="5" fillId="9" borderId="0"/>
    <xf numFmtId="186" fontId="9" fillId="9" borderId="0"/>
    <xf numFmtId="186" fontId="9" fillId="9" borderId="0"/>
    <xf numFmtId="186" fontId="9" fillId="9" borderId="0"/>
    <xf numFmtId="37" fontId="5" fillId="9" borderId="0"/>
    <xf numFmtId="0" fontId="86" fillId="22" borderId="0" applyNumberFormat="0" applyBorder="0" applyAlignment="0" applyProtection="0"/>
    <xf numFmtId="0" fontId="86" fillId="22" borderId="0" applyNumberFormat="0" applyBorder="0" applyAlignment="0" applyProtection="0"/>
    <xf numFmtId="0" fontId="87" fillId="85" borderId="0" applyNumberFormat="0" applyBorder="0" applyAlignment="0" applyProtection="0"/>
    <xf numFmtId="0" fontId="88" fillId="85" borderId="0" applyNumberFormat="0" applyBorder="0" applyAlignment="0" applyProtection="0"/>
    <xf numFmtId="0" fontId="88" fillId="51" borderId="0" applyNumberFormat="0" applyBorder="0" applyAlignment="0" applyProtection="0"/>
    <xf numFmtId="0" fontId="41" fillId="51" borderId="0" applyNumberFormat="0" applyBorder="0" applyAlignment="0" applyProtection="0"/>
    <xf numFmtId="0" fontId="89" fillId="0" borderId="0" applyNumberFormat="0" applyBorder="0"/>
    <xf numFmtId="38" fontId="90" fillId="0" borderId="0" applyNumberFormat="0" applyFill="0" applyBorder="0" applyAlignment="0" applyProtection="0"/>
    <xf numFmtId="0" fontId="85" fillId="0" borderId="0" applyNumberFormat="0" applyBorder="0" applyAlignment="0"/>
    <xf numFmtId="0" fontId="84" fillId="0" borderId="0"/>
    <xf numFmtId="0" fontId="85" fillId="0" borderId="0" applyNumberFormat="0" applyFill="0" applyBorder="0" applyAlignment="0" applyProtection="0"/>
    <xf numFmtId="187" fontId="9" fillId="0" borderId="0"/>
    <xf numFmtId="187" fontId="9" fillId="0" borderId="0"/>
    <xf numFmtId="187" fontId="9" fillId="0" borderId="0"/>
    <xf numFmtId="180" fontId="64" fillId="0" borderId="0"/>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69" fontId="64" fillId="0" borderId="22"/>
    <xf numFmtId="188" fontId="91" fillId="0" borderId="0"/>
    <xf numFmtId="189" fontId="9" fillId="0" borderId="0"/>
    <xf numFmtId="189" fontId="9" fillId="0" borderId="0"/>
    <xf numFmtId="189" fontId="9" fillId="0" borderId="0"/>
    <xf numFmtId="0" fontId="9" fillId="0" borderId="0"/>
    <xf numFmtId="0" fontId="9" fillId="0" borderId="0"/>
    <xf numFmtId="0" fontId="9" fillId="0" borderId="0"/>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1"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lignment horizontal="right"/>
    </xf>
    <xf numFmtId="0" fontId="9" fillId="0" borderId="0" applyFont="0" applyFill="0" applyBorder="0" applyAlignment="0" applyProtection="0">
      <alignment horizontal="right"/>
    </xf>
    <xf numFmtId="0" fontId="92" fillId="0" borderId="0" applyNumberFormat="0" applyFill="0" applyBorder="0" applyAlignment="0" applyProtection="0"/>
    <xf numFmtId="190" fontId="91" fillId="0" borderId="0"/>
    <xf numFmtId="191" fontId="91" fillId="0" borderId="0"/>
    <xf numFmtId="192" fontId="9" fillId="0" borderId="0"/>
    <xf numFmtId="192" fontId="9" fillId="0" borderId="0"/>
    <xf numFmtId="192" fontId="9" fillId="0" borderId="0"/>
    <xf numFmtId="193" fontId="9" fillId="0" borderId="0"/>
    <xf numFmtId="193" fontId="9" fillId="0" borderId="0"/>
    <xf numFmtId="193" fontId="9" fillId="0" borderId="0"/>
    <xf numFmtId="194" fontId="9" fillId="0" borderId="0"/>
    <xf numFmtId="194" fontId="9" fillId="0" borderId="0"/>
    <xf numFmtId="194" fontId="9" fillId="0" borderId="0"/>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 fillId="98" borderId="49"/>
    <xf numFmtId="0" fontId="93" fillId="0" borderId="0" applyBorder="0" applyProtection="0"/>
    <xf numFmtId="0" fontId="93" fillId="0" borderId="0"/>
    <xf numFmtId="0" fontId="65" fillId="0" borderId="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64" fillId="0" borderId="43" applyNumberFormat="0" applyFont="0" applyFill="0" applyAlignment="0" applyProtection="0"/>
    <xf numFmtId="0" fontId="64" fillId="0" borderId="43" applyNumberFormat="0" applyFont="0" applyFill="0" applyAlignment="0" applyProtection="0"/>
    <xf numFmtId="0" fontId="64" fillId="0" borderId="43" applyNumberFormat="0" applyFont="0" applyFill="0" applyAlignment="0" applyProtection="0"/>
    <xf numFmtId="0" fontId="64" fillId="0" borderId="43" applyNumberFormat="0" applyFont="0" applyFill="0" applyAlignment="0" applyProtection="0"/>
    <xf numFmtId="0" fontId="64" fillId="0" borderId="43" applyNumberFormat="0" applyFont="0" applyFill="0" applyAlignment="0" applyProtection="0"/>
    <xf numFmtId="0" fontId="64" fillId="0" borderId="43" applyNumberFormat="0" applyFont="0" applyFill="0" applyAlignment="0" applyProtection="0"/>
    <xf numFmtId="0" fontId="64" fillId="0" borderId="43" applyNumberFormat="0" applyFont="0" applyFill="0" applyAlignment="0" applyProtection="0"/>
    <xf numFmtId="0" fontId="64" fillId="0" borderId="50" applyNumberFormat="0" applyFont="0" applyFill="0" applyAlignment="0" applyProtection="0"/>
    <xf numFmtId="0" fontId="64" fillId="0" borderId="50" applyNumberFormat="0" applyFont="0" applyFill="0" applyAlignment="0" applyProtection="0"/>
    <xf numFmtId="0" fontId="64" fillId="0" borderId="50" applyNumberFormat="0" applyFont="0" applyFill="0" applyAlignment="0" applyProtection="0"/>
    <xf numFmtId="0" fontId="64" fillId="0" borderId="50" applyNumberFormat="0" applyFont="0" applyFill="0" applyAlignment="0" applyProtection="0"/>
    <xf numFmtId="0" fontId="64" fillId="0" borderId="50" applyNumberFormat="0" applyFont="0" applyFill="0" applyAlignment="0" applyProtection="0"/>
    <xf numFmtId="0" fontId="64" fillId="0" borderId="50" applyNumberFormat="0" applyFont="0" applyFill="0" applyAlignment="0" applyProtection="0"/>
    <xf numFmtId="0" fontId="64" fillId="0" borderId="50" applyNumberFormat="0" applyFont="0" applyFill="0" applyAlignment="0" applyProtection="0"/>
    <xf numFmtId="0" fontId="65" fillId="0" borderId="0"/>
    <xf numFmtId="0" fontId="65" fillId="0" borderId="0"/>
    <xf numFmtId="0" fontId="65" fillId="0" borderId="0"/>
    <xf numFmtId="195" fontId="9" fillId="0" borderId="0" applyFont="0" applyFill="0" applyBorder="0" applyAlignment="0" applyProtection="0"/>
    <xf numFmtId="195" fontId="9"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6" fillId="0" borderId="0" applyNumberFormat="0" applyFont="0" applyFill="0" applyBorder="0" applyProtection="0">
      <alignment horizontal="centerContinuous"/>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6" fillId="0" borderId="0" applyNumberFormat="0" applyFont="0" applyFill="0" applyBorder="0" applyProtection="0">
      <alignment horizontal="centerContinuous"/>
    </xf>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5" fontId="5" fillId="0" borderId="0" applyFill="0" applyBorder="0" applyAlignment="0"/>
    <xf numFmtId="196" fontId="65" fillId="0" borderId="0" applyFill="0" applyBorder="0" applyAlignment="0"/>
    <xf numFmtId="179" fontId="9" fillId="0" borderId="0" applyFill="0" applyBorder="0" applyAlignment="0"/>
    <xf numFmtId="197" fontId="9" fillId="0" borderId="0" applyFill="0" applyBorder="0" applyAlignment="0"/>
    <xf numFmtId="198" fontId="65" fillId="0" borderId="0" applyFill="0" applyBorder="0" applyAlignment="0"/>
    <xf numFmtId="44" fontId="97" fillId="0" borderId="0" applyFill="0" applyBorder="0" applyAlignment="0"/>
    <xf numFmtId="199" fontId="65" fillId="0" borderId="0" applyFill="0" applyBorder="0" applyAlignment="0"/>
    <xf numFmtId="196" fontId="65" fillId="0" borderId="0" applyFill="0" applyBorder="0" applyAlignment="0"/>
    <xf numFmtId="0" fontId="98" fillId="99" borderId="6"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9" fillId="86" borderId="51" applyNumberFormat="0" applyAlignment="0" applyProtection="0"/>
    <xf numFmtId="0" fontId="98" fillId="99" borderId="6" applyNumberFormat="0" applyAlignment="0" applyProtection="0"/>
    <xf numFmtId="0" fontId="100" fillId="41" borderId="37" applyNumberFormat="0" applyAlignment="0" applyProtection="0"/>
    <xf numFmtId="0" fontId="101" fillId="54" borderId="37"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98" fillId="99" borderId="6" applyNumberFormat="0" applyAlignment="0" applyProtection="0"/>
    <xf numFmtId="0" fontId="45" fillId="54" borderId="37" applyNumberFormat="0" applyAlignment="0" applyProtection="0"/>
    <xf numFmtId="200" fontId="5" fillId="100" borderId="0" applyNumberFormat="0" applyFont="0" applyBorder="0" applyAlignment="0">
      <protection locked="0"/>
    </xf>
    <xf numFmtId="0" fontId="102" fillId="95" borderId="52" applyNumberFormat="0" applyAlignment="0" applyProtection="0"/>
    <xf numFmtId="0" fontId="102" fillId="95" borderId="52" applyNumberFormat="0" applyAlignment="0" applyProtection="0"/>
    <xf numFmtId="0" fontId="102" fillId="6" borderId="52" applyNumberFormat="0" applyAlignment="0" applyProtection="0"/>
    <xf numFmtId="0" fontId="103" fillId="55" borderId="40" applyNumberFormat="0" applyAlignment="0" applyProtection="0"/>
    <xf numFmtId="0" fontId="47" fillId="55" borderId="40" applyNumberFormat="0" applyAlignment="0" applyProtection="0"/>
    <xf numFmtId="0" fontId="5" fillId="0" borderId="0" applyNumberFormat="0" applyFill="0" applyBorder="0" applyAlignment="0" applyProtection="0"/>
    <xf numFmtId="0" fontId="10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5" fillId="0" borderId="0" applyNumberFormat="0" applyFill="0" applyBorder="0" applyAlignment="0" applyProtection="0"/>
    <xf numFmtId="0" fontId="6" fillId="42" borderId="0">
      <alignment horizontal="center" wrapText="1"/>
    </xf>
    <xf numFmtId="186" fontId="9" fillId="42" borderId="0">
      <alignment horizontal="center" wrapText="1"/>
    </xf>
    <xf numFmtId="186" fontId="9" fillId="42" borderId="0">
      <alignment horizontal="center" wrapText="1"/>
    </xf>
    <xf numFmtId="186" fontId="9" fillId="42" borderId="0">
      <alignment horizontal="center" wrapText="1"/>
    </xf>
    <xf numFmtId="17" fontId="106" fillId="0" borderId="0" applyNumberFormat="0" applyFill="0" applyBorder="0" applyAlignment="0" applyProtection="0"/>
    <xf numFmtId="201" fontId="107" fillId="0" borderId="0"/>
    <xf numFmtId="201" fontId="107" fillId="0" borderId="0"/>
    <xf numFmtId="201" fontId="107" fillId="0" borderId="0"/>
    <xf numFmtId="201" fontId="107" fillId="0" borderId="0"/>
    <xf numFmtId="201" fontId="107" fillId="0" borderId="0"/>
    <xf numFmtId="201" fontId="107" fillId="0" borderId="0"/>
    <xf numFmtId="201" fontId="107" fillId="0" borderId="0"/>
    <xf numFmtId="201" fontId="107" fillId="0" borderId="0"/>
    <xf numFmtId="202" fontId="108" fillId="0" borderId="0" applyFont="0"/>
    <xf numFmtId="0" fontId="5" fillId="0" borderId="0" applyFont="0" applyFill="0" applyBorder="0" applyAlignment="0" applyProtection="0"/>
    <xf numFmtId="41" fontId="3" fillId="0" borderId="0" applyFont="0" applyFill="0" applyBorder="0" applyAlignment="0" applyProtection="0"/>
    <xf numFmtId="41" fontId="5" fillId="0" borderId="0" applyFont="0" applyFill="0" applyBorder="0" applyAlignment="0" applyProtection="0"/>
    <xf numFmtId="203" fontId="109" fillId="0" borderId="0"/>
    <xf numFmtId="44" fontId="97" fillId="0" borderId="0" applyFont="0" applyFill="0" applyBorder="0" applyAlignment="0" applyProtection="0"/>
    <xf numFmtId="37" fontId="68" fillId="0" borderId="0"/>
    <xf numFmtId="0" fontId="68" fillId="0" borderId="0"/>
    <xf numFmtId="0" fontId="68" fillId="0" borderId="0"/>
    <xf numFmtId="39" fontId="68" fillId="0" borderId="0"/>
    <xf numFmtId="37" fontId="68" fillId="0" borderId="0"/>
    <xf numFmtId="0" fontId="68" fillId="0" borderId="0"/>
    <xf numFmtId="0" fontId="68" fillId="0" borderId="0"/>
    <xf numFmtId="0" fontId="110" fillId="0" borderId="0" applyFont="0" applyFill="0" applyBorder="0" applyAlignment="0" applyProtection="0">
      <alignment horizontal="right"/>
    </xf>
    <xf numFmtId="37" fontId="111" fillId="0" borderId="0"/>
    <xf numFmtId="37" fontId="111" fillId="0" borderId="0"/>
    <xf numFmtId="37" fontId="111" fillId="0" borderId="0"/>
    <xf numFmtId="0" fontId="110" fillId="0" borderId="0" applyFont="0" applyFill="0" applyBorder="0" applyAlignment="0" applyProtection="0"/>
    <xf numFmtId="0" fontId="110" fillId="0" borderId="0" applyFont="0" applyFill="0" applyBorder="0" applyAlignment="0" applyProtection="0">
      <alignment horizontal="right"/>
    </xf>
    <xf numFmtId="0" fontId="65" fillId="0" borderId="0" applyFont="0" applyFill="0" applyBorder="0" applyAlignment="0" applyProtection="0"/>
    <xf numFmtId="0" fontId="6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4" fontId="9" fillId="0" borderId="0" applyFont="0" applyFill="0" applyBorder="0" applyAlignment="0" applyProtection="0"/>
    <xf numFmtId="43" fontId="111" fillId="0" borderId="0" applyFont="0" applyFill="0" applyBorder="0" applyAlignment="0" applyProtection="0"/>
    <xf numFmtId="204" fontId="9"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111" fillId="0" borderId="0" applyFont="0" applyFill="0" applyBorder="0" applyAlignment="0" applyProtection="0"/>
    <xf numFmtId="43" fontId="65" fillId="0" borderId="0" applyFont="0" applyFill="0" applyBorder="0" applyAlignment="0" applyProtection="0"/>
    <xf numFmtId="43" fontId="111" fillId="0" borderId="0" applyFont="0" applyFill="0" applyBorder="0" applyAlignment="0" applyProtection="0"/>
    <xf numFmtId="43" fontId="3" fillId="0" borderId="0" applyFont="0" applyFill="0" applyBorder="0" applyAlignment="0" applyProtection="0"/>
    <xf numFmtId="43" fontId="111" fillId="0" borderId="0" applyFont="0" applyFill="0" applyBorder="0" applyAlignment="0" applyProtection="0"/>
    <xf numFmtId="43" fontId="3" fillId="0" borderId="0" applyFont="0" applyFill="0" applyBorder="0" applyAlignment="0" applyProtection="0"/>
    <xf numFmtId="43" fontId="111"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 fillId="0" borderId="0" applyFont="0" applyFill="0" applyBorder="0" applyAlignment="0" applyProtection="0"/>
    <xf numFmtId="43" fontId="65" fillId="0" borderId="0" applyFont="0" applyFill="0" applyBorder="0" applyAlignment="0" applyProtection="0"/>
    <xf numFmtId="43" fontId="9" fillId="0" borderId="0" applyFont="0" applyFill="0" applyBorder="0" applyAlignment="0" applyProtection="0"/>
    <xf numFmtId="43" fontId="112" fillId="0" borderId="0" applyFont="0" applyFill="0" applyBorder="0" applyAlignment="0" applyProtection="0"/>
    <xf numFmtId="204" fontId="9" fillId="0" borderId="0" applyFont="0" applyFill="0" applyBorder="0" applyAlignment="0" applyProtection="0"/>
    <xf numFmtId="43" fontId="56" fillId="0" borderId="0" applyFont="0" applyFill="0" applyBorder="0" applyAlignment="0" applyProtection="0"/>
    <xf numFmtId="0" fontId="110" fillId="0" borderId="0" applyFont="0" applyFill="0" applyBorder="0" applyAlignment="0" applyProtection="0">
      <alignment horizontal="right"/>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0" fontId="56" fillId="0" borderId="0" applyFont="0" applyFill="0" applyBorder="0" applyAlignment="0" applyProtection="0"/>
    <xf numFmtId="40" fontId="5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204" fontId="9" fillId="0" borderId="0" applyFont="0" applyFill="0" applyBorder="0" applyAlignment="0" applyProtection="0"/>
    <xf numFmtId="43" fontId="3"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43" fontId="9" fillId="0" borderId="0" applyFont="0" applyFill="0" applyBorder="0" applyAlignment="0" applyProtection="0"/>
    <xf numFmtId="43" fontId="11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9" fontId="56"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204" fontId="9" fillId="0" borderId="0" applyFont="0" applyFill="0" applyBorder="0" applyAlignment="0" applyProtection="0"/>
    <xf numFmtId="43" fontId="9" fillId="0" borderId="0" applyFont="0" applyFill="0" applyBorder="0" applyAlignment="0" applyProtection="0"/>
    <xf numFmtId="204" fontId="9" fillId="0" borderId="0" applyFont="0" applyFill="0" applyBorder="0" applyAlignment="0" applyProtection="0"/>
    <xf numFmtId="43" fontId="9" fillId="0" borderId="0" applyFont="0" applyFill="0" applyBorder="0" applyAlignment="0" applyProtection="0"/>
    <xf numFmtId="204" fontId="9" fillId="0" borderId="0" applyFont="0" applyFill="0" applyBorder="0" applyAlignment="0" applyProtection="0"/>
    <xf numFmtId="204" fontId="9" fillId="0" borderId="0" applyFont="0" applyFill="0" applyBorder="0" applyAlignment="0" applyProtection="0"/>
    <xf numFmtId="43" fontId="9" fillId="0" borderId="0" applyFont="0" applyFill="0" applyBorder="0" applyAlignment="0" applyProtection="0"/>
    <xf numFmtId="204" fontId="9" fillId="0" borderId="0" applyFont="0" applyFill="0" applyBorder="0" applyAlignment="0" applyProtection="0"/>
    <xf numFmtId="43" fontId="111" fillId="0" borderId="0" applyFont="0" applyFill="0" applyBorder="0" applyAlignment="0" applyProtection="0"/>
    <xf numFmtId="204" fontId="9" fillId="0" borderId="0" applyFont="0" applyFill="0" applyBorder="0" applyAlignment="0" applyProtection="0"/>
    <xf numFmtId="0" fontId="65" fillId="0" borderId="0"/>
    <xf numFmtId="3" fontId="9" fillId="0" borderId="0" applyFont="0" applyFill="0" applyBorder="0" applyAlignment="0" applyProtection="0"/>
    <xf numFmtId="3" fontId="9" fillId="0" borderId="0" applyFont="0" applyFill="0" applyBorder="0" applyAlignment="0" applyProtection="0"/>
    <xf numFmtId="205" fontId="65" fillId="0" borderId="0" applyFont="0" applyFill="0" applyBorder="0" applyAlignment="0" applyProtection="0"/>
    <xf numFmtId="205" fontId="65" fillId="0" borderId="0" applyFont="0" applyFill="0" applyBorder="0" applyAlignment="0" applyProtection="0"/>
    <xf numFmtId="3" fontId="114" fillId="0" borderId="0" applyFont="0" applyFill="0" applyBorder="0" applyAlignment="0" applyProtection="0"/>
    <xf numFmtId="0" fontId="115" fillId="0" borderId="0" applyFont="0" applyFill="0" applyBorder="0" applyAlignment="0" applyProtection="0"/>
    <xf numFmtId="206" fontId="9" fillId="0" borderId="0" applyFill="0" applyBorder="0">
      <alignment horizontal="left"/>
    </xf>
    <xf numFmtId="206" fontId="9" fillId="0" borderId="0" applyFill="0" applyBorder="0">
      <alignment horizontal="left"/>
    </xf>
    <xf numFmtId="206" fontId="9" fillId="0" borderId="0" applyFill="0" applyBorder="0">
      <alignment horizontal="left"/>
    </xf>
    <xf numFmtId="0" fontId="116" fillId="0" borderId="0" applyNumberFormat="0" applyAlignment="0">
      <alignment horizontal="left"/>
    </xf>
    <xf numFmtId="0" fontId="63" fillId="0" borderId="43" applyNumberFormat="0" applyFont="0" applyFill="0" applyBorder="0" applyProtection="0">
      <alignment horizontal="centerContinuous"/>
    </xf>
    <xf numFmtId="0" fontId="63" fillId="0" borderId="43" applyNumberFormat="0" applyFont="0" applyFill="0" applyBorder="0" applyProtection="0">
      <alignment horizontal="centerContinuous"/>
    </xf>
    <xf numFmtId="0" fontId="63" fillId="0" borderId="43" applyNumberFormat="0" applyFont="0" applyFill="0" applyBorder="0" applyProtection="0">
      <alignment horizontal="centerContinuous"/>
    </xf>
    <xf numFmtId="0" fontId="63" fillId="0" borderId="43" applyNumberFormat="0" applyFont="0" applyFill="0" applyBorder="0" applyProtection="0">
      <alignment horizontal="centerContinuous"/>
    </xf>
    <xf numFmtId="0" fontId="63" fillId="0" borderId="43" applyNumberFormat="0" applyFont="0" applyFill="0" applyBorder="0" applyProtection="0">
      <alignment horizontal="centerContinuous"/>
    </xf>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0" fontId="9" fillId="43" borderId="49"/>
    <xf numFmtId="2" fontId="63" fillId="0" borderId="9" applyNumberFormat="0" applyFont="0" applyFill="0" applyProtection="0">
      <alignment horizontal="centerContinuous"/>
    </xf>
    <xf numFmtId="2" fontId="63" fillId="0" borderId="9" applyNumberFormat="0" applyFont="0" applyFill="0" applyProtection="0">
      <alignment horizontal="centerContinuous"/>
    </xf>
    <xf numFmtId="2" fontId="63" fillId="0" borderId="9" applyNumberFormat="0" applyFont="0" applyFill="0" applyProtection="0">
      <alignment horizontal="centerContinuous"/>
    </xf>
    <xf numFmtId="2" fontId="63" fillId="0" borderId="9" applyNumberFormat="0" applyFont="0" applyFill="0" applyProtection="0">
      <alignment horizontal="centerContinuous"/>
    </xf>
    <xf numFmtId="2" fontId="63" fillId="0" borderId="9" applyNumberFormat="0" applyFont="0" applyFill="0" applyProtection="0">
      <alignment horizontal="centerContinuous"/>
    </xf>
    <xf numFmtId="2" fontId="63" fillId="0" borderId="9" applyNumberFormat="0" applyFont="0" applyFill="0" applyProtection="0">
      <alignment horizontal="centerContinuous"/>
    </xf>
    <xf numFmtId="2" fontId="63" fillId="0" borderId="9" applyNumberFormat="0" applyFont="0" applyFill="0" applyProtection="0">
      <alignment horizontal="centerContinuous"/>
    </xf>
    <xf numFmtId="2" fontId="63" fillId="0" borderId="9" applyNumberFormat="0" applyFont="0" applyFill="0" applyProtection="0">
      <alignment horizontal="centerContinuous"/>
    </xf>
    <xf numFmtId="0" fontId="117" fillId="0" borderId="0"/>
    <xf numFmtId="0" fontId="117" fillId="0" borderId="0"/>
    <xf numFmtId="42" fontId="9" fillId="0" borderId="0">
      <alignment horizontal="right"/>
    </xf>
    <xf numFmtId="42" fontId="3" fillId="0" borderId="0" applyFont="0" applyFill="0" applyBorder="0" applyAlignment="0" applyProtection="0"/>
    <xf numFmtId="207" fontId="109" fillId="0" borderId="0"/>
    <xf numFmtId="196" fontId="65" fillId="0" borderId="0" applyFont="0" applyFill="0" applyBorder="0" applyAlignment="0" applyProtection="0"/>
    <xf numFmtId="7" fontId="68" fillId="0" borderId="0" applyFont="0" applyFill="0" applyBorder="0" applyAlignment="0" applyProtection="0"/>
    <xf numFmtId="37"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0" fontId="110" fillId="0" borderId="0" applyFont="0" applyFill="0" applyBorder="0" applyAlignment="0" applyProtection="0">
      <alignment horizontal="right"/>
    </xf>
    <xf numFmtId="44" fontId="65"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18"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65" fillId="0" borderId="0" applyFont="0" applyFill="0" applyBorder="0" applyAlignment="0" applyProtection="0"/>
    <xf numFmtId="44" fontId="119" fillId="0" borderId="0" applyFont="0" applyFill="0" applyBorder="0" applyAlignment="0" applyProtection="0"/>
    <xf numFmtId="8" fontId="56" fillId="0" borderId="0" applyFont="0" applyFill="0" applyBorder="0" applyAlignment="0" applyProtection="0"/>
    <xf numFmtId="8" fontId="5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8" fontId="56"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111" fillId="0" borderId="0" applyFont="0" applyFill="0" applyBorder="0" applyAlignment="0" applyProtection="0"/>
    <xf numFmtId="8" fontId="56"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30" fillId="0" borderId="0" applyFont="0" applyFill="0" applyBorder="0" applyAlignment="0" applyProtection="0"/>
    <xf numFmtId="44" fontId="119" fillId="0" borderId="0" applyFont="0" applyFill="0" applyBorder="0" applyAlignment="0" applyProtection="0"/>
    <xf numFmtId="8" fontId="5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208" fontId="9"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208" fontId="9" fillId="0" borderId="0" applyFont="0" applyFill="0" applyBorder="0" applyAlignment="0" applyProtection="0"/>
    <xf numFmtId="44" fontId="111" fillId="0" borderId="0" applyFont="0" applyFill="0" applyBorder="0" applyAlignment="0" applyProtection="0"/>
    <xf numFmtId="44" fontId="10" fillId="0" borderId="0" applyFont="0" applyFill="0" applyBorder="0" applyAlignment="0" applyProtection="0"/>
    <xf numFmtId="208" fontId="9" fillId="0" borderId="0" applyFont="0" applyFill="0" applyBorder="0" applyAlignment="0" applyProtection="0"/>
    <xf numFmtId="44" fontId="3"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08" fontId="9" fillId="0" borderId="0" applyFont="0" applyFill="0" applyBorder="0" applyAlignment="0" applyProtection="0"/>
    <xf numFmtId="44" fontId="111" fillId="0" borderId="0" applyFont="0" applyFill="0" applyBorder="0" applyAlignment="0" applyProtection="0"/>
    <xf numFmtId="44" fontId="3" fillId="0" borderId="0" applyFont="0" applyFill="0" applyBorder="0" applyAlignment="0" applyProtection="0"/>
    <xf numFmtId="208" fontId="9" fillId="0" borderId="0" applyFont="0" applyFill="0" applyBorder="0" applyAlignment="0" applyProtection="0"/>
    <xf numFmtId="44" fontId="9" fillId="0" borderId="0" applyFont="0" applyFill="0" applyBorder="0" applyAlignment="0" applyProtection="0"/>
    <xf numFmtId="208" fontId="9" fillId="0" borderId="0" applyFont="0" applyFill="0" applyBorder="0" applyAlignment="0" applyProtection="0"/>
    <xf numFmtId="44" fontId="111" fillId="0" borderId="0" applyFont="0" applyFill="0" applyBorder="0" applyAlignment="0" applyProtection="0"/>
    <xf numFmtId="208" fontId="9" fillId="0" borderId="0" applyFont="0" applyFill="0" applyBorder="0" applyAlignment="0" applyProtection="0"/>
    <xf numFmtId="44" fontId="9" fillId="0" borderId="0" applyFont="0" applyFill="0" applyBorder="0" applyAlignment="0" applyProtection="0"/>
    <xf numFmtId="208" fontId="9" fillId="0" borderId="0" applyFont="0" applyFill="0" applyBorder="0" applyAlignment="0" applyProtection="0"/>
    <xf numFmtId="44" fontId="111" fillId="0" borderId="0" applyFont="0" applyFill="0" applyBorder="0" applyAlignment="0" applyProtection="0"/>
    <xf numFmtId="208" fontId="9" fillId="0" borderId="0" applyFont="0" applyFill="0" applyBorder="0" applyAlignment="0" applyProtection="0"/>
    <xf numFmtId="44" fontId="9" fillId="0" borderId="0" applyFont="0" applyFill="0" applyBorder="0" applyAlignment="0" applyProtection="0"/>
    <xf numFmtId="44" fontId="3" fillId="0" borderId="0" applyFont="0" applyFill="0" applyBorder="0" applyAlignment="0" applyProtection="0"/>
    <xf numFmtId="44" fontId="111" fillId="0" borderId="0" applyFont="0" applyFill="0" applyBorder="0" applyAlignment="0" applyProtection="0"/>
    <xf numFmtId="44" fontId="65" fillId="0" borderId="0" applyFont="0" applyFill="0" applyBorder="0" applyAlignment="0" applyProtection="0"/>
    <xf numFmtId="44" fontId="111" fillId="0" borderId="0" applyFont="0" applyFill="0" applyBorder="0" applyAlignment="0" applyProtection="0"/>
    <xf numFmtId="8" fontId="106" fillId="0" borderId="0" applyFont="0" applyFill="0" applyBorder="0" applyAlignment="0" applyProtection="0"/>
    <xf numFmtId="8" fontId="56" fillId="0" borderId="0" applyFont="0" applyFill="0" applyBorder="0" applyAlignment="0" applyProtection="0"/>
    <xf numFmtId="209" fontId="114" fillId="0" borderId="0" applyFont="0" applyFill="0" applyBorder="0" applyAlignment="0" applyProtection="0"/>
    <xf numFmtId="210" fontId="9" fillId="0" borderId="0" applyFont="0" applyFill="0" applyBorder="0" applyAlignment="0" applyProtection="0"/>
    <xf numFmtId="211" fontId="65" fillId="0" borderId="0"/>
    <xf numFmtId="212" fontId="9" fillId="0" borderId="0"/>
    <xf numFmtId="212" fontId="9" fillId="0" borderId="0"/>
    <xf numFmtId="212" fontId="9" fillId="0" borderId="0"/>
    <xf numFmtId="0" fontId="120" fillId="0" borderId="0"/>
    <xf numFmtId="0" fontId="121" fillId="0" borderId="0"/>
    <xf numFmtId="180" fontId="65" fillId="0" borderId="0" applyFont="0" applyFill="0" applyBorder="0" applyAlignment="0" applyProtection="0"/>
    <xf numFmtId="6" fontId="122" fillId="0" borderId="0">
      <protection locked="0"/>
    </xf>
    <xf numFmtId="15" fontId="106" fillId="0" borderId="0" applyFont="0" applyFill="0" applyBorder="0" applyAlignment="0" applyProtection="0"/>
    <xf numFmtId="17" fontId="106" fillId="0" borderId="0" applyFon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4" fillId="0" borderId="0" applyFont="0" applyFill="0" applyBorder="0" applyAlignment="0" applyProtection="0"/>
    <xf numFmtId="0" fontId="110" fillId="0" borderId="0" applyFont="0" applyFill="0" applyBorder="0" applyAlignment="0" applyProtection="0"/>
    <xf numFmtId="14" fontId="111" fillId="0" borderId="0" applyFill="0" applyBorder="0" applyAlignment="0"/>
    <xf numFmtId="0" fontId="114"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169" fontId="123" fillId="0" borderId="0" applyFill="0" applyProtection="0">
      <alignment horizontal="right"/>
    </xf>
    <xf numFmtId="213" fontId="65" fillId="0" borderId="0"/>
    <xf numFmtId="169" fontId="123" fillId="0" borderId="0" applyFill="0" applyBorder="0"/>
    <xf numFmtId="7" fontId="123" fillId="0" borderId="0" applyFill="0"/>
    <xf numFmtId="170" fontId="123" fillId="0" borderId="0"/>
    <xf numFmtId="170" fontId="111" fillId="0" borderId="0">
      <alignment horizontal="right"/>
    </xf>
    <xf numFmtId="170" fontId="111" fillId="0" borderId="0">
      <alignment horizontal="right"/>
    </xf>
    <xf numFmtId="170" fontId="111" fillId="0" borderId="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169" fontId="9" fillId="0" borderId="22" applyFill="0" applyBorder="0">
      <alignment horizontal="right"/>
    </xf>
    <xf numFmtId="0" fontId="110" fillId="0" borderId="53" applyNumberFormat="0" applyFont="0" applyFill="0" applyAlignment="0" applyProtection="0"/>
    <xf numFmtId="179" fontId="124" fillId="97" borderId="54" applyNumberFormat="0" applyAlignment="0" applyProtection="0">
      <alignment vertical="top"/>
    </xf>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9" fillId="0" borderId="0" applyFill="0" applyBorder="0" applyAlignment="0"/>
    <xf numFmtId="196" fontId="65" fillId="0" borderId="0" applyFill="0" applyBorder="0" applyAlignment="0"/>
    <xf numFmtId="44" fontId="97" fillId="0" borderId="0" applyFill="0" applyBorder="0" applyAlignment="0"/>
    <xf numFmtId="199" fontId="65" fillId="0" borderId="0" applyFill="0" applyBorder="0" applyAlignment="0"/>
    <xf numFmtId="196" fontId="65" fillId="0" borderId="0" applyFill="0" applyBorder="0" applyAlignment="0"/>
    <xf numFmtId="0" fontId="125" fillId="0" borderId="0" applyNumberFormat="0" applyAlignment="0">
      <alignment horizontal="left"/>
    </xf>
    <xf numFmtId="0" fontId="126" fillId="101" borderId="0"/>
    <xf numFmtId="0" fontId="65" fillId="0" borderId="0"/>
    <xf numFmtId="37" fontId="68" fillId="0" borderId="0"/>
    <xf numFmtId="0" fontId="68" fillId="0" borderId="0"/>
    <xf numFmtId="0" fontId="68" fillId="0" borderId="0"/>
    <xf numFmtId="214" fontId="9" fillId="0" borderId="0" applyFont="0" applyFill="0" applyBorder="0" applyAlignment="0" applyProtection="0"/>
    <xf numFmtId="214" fontId="9" fillId="0" borderId="0" applyFon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9" fillId="0" borderId="0" applyNumberFormat="0" applyFill="0" applyBorder="0" applyAlignment="0" applyProtection="0"/>
    <xf numFmtId="0" fontId="49" fillId="0" borderId="0" applyNumberFormat="0" applyFill="0" applyBorder="0" applyAlignment="0" applyProtection="0"/>
    <xf numFmtId="4" fontId="21" fillId="0" borderId="0" applyProtection="0"/>
    <xf numFmtId="4" fontId="7" fillId="0" borderId="0" applyProtection="0"/>
    <xf numFmtId="4" fontId="7" fillId="0" borderId="0" applyProtection="0"/>
    <xf numFmtId="4" fontId="7" fillId="0" borderId="0" applyProtection="0"/>
    <xf numFmtId="4" fontId="7" fillId="0" borderId="0" applyProtection="0"/>
    <xf numFmtId="4" fontId="7" fillId="0" borderId="0" applyProtection="0"/>
    <xf numFmtId="4" fontId="7" fillId="0" borderId="0" applyProtection="0"/>
    <xf numFmtId="4" fontId="130" fillId="0" borderId="0" applyProtection="0"/>
    <xf numFmtId="4" fontId="109" fillId="0" borderId="0" applyProtection="0"/>
    <xf numFmtId="4" fontId="64" fillId="0" borderId="0" applyProtection="0"/>
    <xf numFmtId="4" fontId="64" fillId="0" borderId="0" applyProtection="0"/>
    <xf numFmtId="4" fontId="64" fillId="0" borderId="0" applyProtection="0"/>
    <xf numFmtId="4" fontId="131" fillId="0" borderId="0" applyProtection="0"/>
    <xf numFmtId="215" fontId="9" fillId="0" borderId="0">
      <protection locked="0"/>
    </xf>
    <xf numFmtId="2" fontId="114" fillId="0" borderId="0" applyFont="0" applyFill="0" applyBorder="0" applyAlignment="0" applyProtection="0"/>
    <xf numFmtId="2" fontId="114" fillId="0" borderId="0" applyFont="0" applyFill="0" applyBorder="0" applyAlignment="0" applyProtection="0"/>
    <xf numFmtId="37" fontId="5" fillId="9" borderId="0"/>
    <xf numFmtId="37" fontId="5" fillId="9" borderId="0"/>
    <xf numFmtId="186" fontId="9" fillId="9" borderId="0"/>
    <xf numFmtId="186" fontId="9" fillId="9" borderId="0"/>
    <xf numFmtId="186" fontId="9" fillId="9" borderId="0"/>
    <xf numFmtId="37" fontId="5" fillId="9" borderId="0"/>
    <xf numFmtId="39" fontId="5" fillId="9" borderId="0"/>
    <xf numFmtId="39" fontId="5" fillId="9" borderId="0"/>
    <xf numFmtId="186" fontId="9" fillId="9" borderId="0"/>
    <xf numFmtId="186" fontId="9" fillId="9" borderId="0"/>
    <xf numFmtId="186" fontId="9" fillId="9" borderId="0"/>
    <xf numFmtId="39" fontId="5" fillId="9" borderId="0"/>
    <xf numFmtId="0" fontId="132" fillId="0" borderId="0" applyFill="0" applyBorder="0" applyProtection="0">
      <alignment horizontal="left"/>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65" fillId="0" borderId="0" applyFont="0" applyFill="0" applyBorder="0" applyAlignment="0" applyProtection="0"/>
    <xf numFmtId="0" fontId="65" fillId="0" borderId="0" applyFont="0" applyFill="0" applyBorder="0" applyAlignment="0" applyProtection="0"/>
    <xf numFmtId="195" fontId="9" fillId="0" borderId="19" applyFont="0" applyFill="0" applyBorder="0" applyAlignment="0" applyProtection="0"/>
    <xf numFmtId="195" fontId="9" fillId="0" borderId="19" applyFont="0" applyFill="0" applyBorder="0" applyAlignment="0" applyProtection="0"/>
    <xf numFmtId="179" fontId="133" fillId="0" borderId="0" applyFont="0" applyFill="0" applyBorder="0" applyAlignment="0" applyProtection="0"/>
    <xf numFmtId="179" fontId="134" fillId="0" borderId="0"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195" fontId="9" fillId="0" borderId="23" applyFont="0" applyFill="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35" fillId="35" borderId="0" applyNumberFormat="0" applyBorder="0" applyAlignment="0" applyProtection="0"/>
    <xf numFmtId="0" fontId="10" fillId="17" borderId="0" applyNumberFormat="0" applyBorder="0" applyAlignment="0" applyProtection="0"/>
    <xf numFmtId="0" fontId="136" fillId="35" borderId="0" applyNumberFormat="0" applyBorder="0" applyAlignment="0" applyProtection="0"/>
    <xf numFmtId="0" fontId="136" fillId="50" borderId="0" applyNumberFormat="0" applyBorder="0" applyAlignment="0" applyProtection="0"/>
    <xf numFmtId="0" fontId="40" fillId="50" borderId="0" applyNumberFormat="0" applyBorder="0" applyAlignment="0" applyProtection="0"/>
    <xf numFmtId="38" fontId="5" fillId="97" borderId="0" applyNumberFormat="0" applyBorder="0" applyAlignment="0" applyProtection="0"/>
    <xf numFmtId="38" fontId="5" fillId="97" borderId="0" applyNumberFormat="0" applyBorder="0" applyAlignment="0" applyProtection="0"/>
    <xf numFmtId="38" fontId="5" fillId="97" borderId="0" applyNumberFormat="0" applyBorder="0" applyAlignment="0" applyProtection="0"/>
    <xf numFmtId="0" fontId="137" fillId="0" borderId="9" applyFill="0" applyProtection="0">
      <alignment horizontal="centerContinuous"/>
    </xf>
    <xf numFmtId="0" fontId="137" fillId="0" borderId="9" applyFill="0" applyProtection="0">
      <alignment horizontal="centerContinuous"/>
    </xf>
    <xf numFmtId="0" fontId="137" fillId="0" borderId="9" applyFill="0" applyProtection="0">
      <alignment horizontal="centerContinuous"/>
    </xf>
    <xf numFmtId="0" fontId="137" fillId="0" borderId="9" applyFill="0" applyProtection="0">
      <alignment horizontal="centerContinuous"/>
    </xf>
    <xf numFmtId="0" fontId="137" fillId="0" borderId="9" applyFill="0" applyProtection="0">
      <alignment horizontal="centerContinuous"/>
    </xf>
    <xf numFmtId="0" fontId="137" fillId="0" borderId="9" applyFill="0" applyProtection="0">
      <alignment horizontal="centerContinuous"/>
    </xf>
    <xf numFmtId="0" fontId="137" fillId="0" borderId="9" applyFill="0" applyProtection="0">
      <alignment horizontal="centerContinuous"/>
    </xf>
    <xf numFmtId="0" fontId="137" fillId="0" borderId="9" applyFill="0" applyProtection="0">
      <alignment horizontal="centerContinuous"/>
    </xf>
    <xf numFmtId="0" fontId="110" fillId="0" borderId="0" applyFont="0" applyFill="0" applyBorder="0" applyAlignment="0" applyProtection="0">
      <alignment horizontal="right"/>
    </xf>
    <xf numFmtId="0" fontId="138" fillId="0" borderId="0" applyNumberFormat="0" applyFill="0" applyBorder="0" applyAlignment="0" applyProtection="0"/>
    <xf numFmtId="0" fontId="28" fillId="0" borderId="0" applyNumberFormat="0" applyFill="0" applyBorder="0" applyProtection="0">
      <alignment horizontal="right"/>
    </xf>
    <xf numFmtId="0" fontId="28" fillId="0" borderId="0" applyNumberFormat="0" applyFill="0" applyBorder="0" applyProtection="0">
      <alignment horizontal="right"/>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16" applyNumberFormat="0" applyAlignment="0" applyProtection="0">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21" fillId="0" borderId="32">
      <alignment horizontal="left" vertical="center"/>
    </xf>
    <xf numFmtId="0" fontId="139" fillId="0" borderId="0">
      <alignment horizontal="center"/>
    </xf>
    <xf numFmtId="0" fontId="140" fillId="0" borderId="55" applyNumberFormat="0" applyFill="0" applyAlignment="0" applyProtection="0"/>
    <xf numFmtId="0" fontId="141" fillId="0" borderId="56" applyNumberFormat="0" applyFill="0" applyAlignment="0" applyProtection="0"/>
    <xf numFmtId="0" fontId="142" fillId="0" borderId="34" applyNumberFormat="0" applyFill="0" applyAlignment="0" applyProtection="0"/>
    <xf numFmtId="0" fontId="37" fillId="0" borderId="34" applyNumberFormat="0" applyFill="0" applyAlignment="0" applyProtection="0"/>
    <xf numFmtId="0" fontId="140" fillId="0" borderId="55" applyNumberFormat="0" applyFill="0" applyAlignment="0" applyProtection="0"/>
    <xf numFmtId="0" fontId="143" fillId="0" borderId="0" applyNumberFormat="0" applyFill="0" applyBorder="0" applyAlignment="0" applyProtection="0"/>
    <xf numFmtId="0" fontId="140" fillId="0" borderId="55" applyNumberFormat="0" applyFill="0" applyAlignment="0" applyProtection="0"/>
    <xf numFmtId="0" fontId="140" fillId="0" borderId="56" applyNumberFormat="0" applyFill="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4" fillId="0" borderId="57" applyNumberFormat="0" applyFill="0" applyAlignment="0" applyProtection="0"/>
    <xf numFmtId="0" fontId="145" fillId="0" borderId="58" applyNumberFormat="0" applyFill="0" applyAlignment="0" applyProtection="0"/>
    <xf numFmtId="0" fontId="146" fillId="0" borderId="35" applyNumberFormat="0" applyFill="0" applyAlignment="0" applyProtection="0"/>
    <xf numFmtId="0" fontId="38" fillId="0" borderId="35" applyNumberFormat="0" applyFill="0" applyAlignment="0" applyProtection="0"/>
    <xf numFmtId="0" fontId="144" fillId="0" borderId="57" applyNumberFormat="0" applyFill="0" applyAlignment="0" applyProtection="0"/>
    <xf numFmtId="0" fontId="147" fillId="0" borderId="0" applyNumberFormat="0" applyFill="0" applyBorder="0" applyAlignment="0" applyProtection="0"/>
    <xf numFmtId="0" fontId="144" fillId="0" borderId="57" applyNumberFormat="0" applyFill="0" applyAlignment="0" applyProtection="0"/>
    <xf numFmtId="0" fontId="144" fillId="0" borderId="59" applyNumberFormat="0" applyFill="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7" fillId="0" borderId="0" applyNumberFormat="0" applyFill="0" applyBorder="0" applyAlignment="0" applyProtection="0"/>
    <xf numFmtId="0" fontId="148" fillId="0" borderId="60" applyNumberFormat="0" applyFill="0" applyAlignment="0" applyProtection="0"/>
    <xf numFmtId="0" fontId="148" fillId="0" borderId="60" applyNumberFormat="0" applyFill="0" applyAlignment="0" applyProtection="0"/>
    <xf numFmtId="0" fontId="148" fillId="0" borderId="61" applyNumberFormat="0" applyFill="0" applyAlignment="0" applyProtection="0"/>
    <xf numFmtId="0" fontId="148" fillId="0" borderId="60" applyNumberFormat="0" applyFill="0" applyAlignment="0" applyProtection="0"/>
    <xf numFmtId="0" fontId="149" fillId="0" borderId="62" applyNumberFormat="0" applyFill="0" applyAlignment="0" applyProtection="0"/>
    <xf numFmtId="0" fontId="150" fillId="0" borderId="36" applyNumberFormat="0" applyFill="0" applyAlignment="0" applyProtection="0"/>
    <xf numFmtId="0" fontId="39" fillId="0" borderId="36" applyNumberFormat="0" applyFill="0" applyAlignment="0" applyProtection="0"/>
    <xf numFmtId="0" fontId="148" fillId="0" borderId="0" applyNumberFormat="0" applyFill="0" applyBorder="0" applyAlignment="0" applyProtection="0"/>
    <xf numFmtId="0" fontId="149" fillId="0" borderId="0" applyNumberFormat="0" applyFill="0" applyBorder="0" applyAlignment="0" applyProtection="0"/>
    <xf numFmtId="0" fontId="150" fillId="0" borderId="0" applyNumberFormat="0" applyFill="0" applyBorder="0" applyAlignment="0" applyProtection="0"/>
    <xf numFmtId="0" fontId="39" fillId="0" borderId="0" applyNumberFormat="0" applyFill="0" applyBorder="0" applyAlignment="0" applyProtection="0"/>
    <xf numFmtId="0" fontId="139" fillId="0" borderId="0">
      <alignment horizontal="center"/>
    </xf>
    <xf numFmtId="0" fontId="139" fillId="0" borderId="0">
      <alignment horizontal="center"/>
    </xf>
    <xf numFmtId="0" fontId="139" fillId="0" borderId="0">
      <alignment horizontal="center"/>
    </xf>
    <xf numFmtId="216" fontId="9" fillId="0" borderId="0">
      <protection locked="0"/>
    </xf>
    <xf numFmtId="0" fontId="151" fillId="0" borderId="0" applyProtection="0"/>
    <xf numFmtId="0" fontId="151" fillId="0" borderId="0" applyProtection="0"/>
    <xf numFmtId="216" fontId="9" fillId="0" borderId="0">
      <protection locked="0"/>
    </xf>
    <xf numFmtId="0" fontId="21" fillId="0" borderId="0" applyProtection="0"/>
    <xf numFmtId="0" fontId="21" fillId="0" borderId="0" applyProtection="0"/>
    <xf numFmtId="0" fontId="152" fillId="0" borderId="0"/>
    <xf numFmtId="0" fontId="153" fillId="0" borderId="0">
      <alignment horizontal="center"/>
    </xf>
    <xf numFmtId="37" fontId="68" fillId="0" borderId="0"/>
    <xf numFmtId="0" fontId="68" fillId="0" borderId="0"/>
    <xf numFmtId="0" fontId="68" fillId="0" borderId="0"/>
    <xf numFmtId="0" fontId="123" fillId="0" borderId="63" applyNumberFormat="0" applyFill="0" applyAlignment="0" applyProtection="0"/>
    <xf numFmtId="0" fontId="154" fillId="0" borderId="0" applyNumberFormat="0" applyFill="0" applyBorder="0" applyAlignment="0" applyProtection="0"/>
    <xf numFmtId="0" fontId="155" fillId="0" borderId="0" applyNumberFormat="0" applyFill="0" applyBorder="0" applyAlignment="0" applyProtection="0"/>
    <xf numFmtId="0" fontId="156"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217" fontId="158" fillId="0" borderId="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10" fontId="5" fillId="43" borderId="14" applyNumberFormat="0" applyBorder="0" applyAlignment="0" applyProtection="0"/>
    <xf numFmtId="0" fontId="159" fillId="53" borderId="37"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43" fillId="53" borderId="37" applyNumberFormat="0" applyAlignment="0" applyProtection="0"/>
    <xf numFmtId="0" fontId="160" fillId="23" borderId="6"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1" fillId="88" borderId="51" applyNumberFormat="0" applyAlignment="0" applyProtection="0"/>
    <xf numFmtId="0" fontId="160" fillId="23" borderId="6" applyNumberFormat="0" applyAlignment="0" applyProtection="0"/>
    <xf numFmtId="0" fontId="160" fillId="23" borderId="6" applyNumberFormat="0" applyAlignment="0" applyProtection="0"/>
    <xf numFmtId="0" fontId="159" fillId="53" borderId="37"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60" fillId="23" borderId="6" applyNumberFormat="0" applyAlignment="0" applyProtection="0"/>
    <xf numFmtId="0" fontId="160" fillId="23" borderId="6" applyNumberFormat="0" applyAlignment="0" applyProtection="0"/>
    <xf numFmtId="0" fontId="159" fillId="53" borderId="37"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60" fillId="23" borderId="6" applyNumberFormat="0" applyAlignment="0" applyProtection="0"/>
    <xf numFmtId="0" fontId="160" fillId="23" borderId="6" applyNumberFormat="0" applyAlignment="0" applyProtection="0"/>
    <xf numFmtId="0" fontId="159" fillId="53" borderId="37"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60" fillId="23" borderId="6"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60" fillId="23" borderId="6"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0" fontId="159" fillId="53" borderId="37" applyNumberFormat="0" applyAlignment="0" applyProtection="0"/>
    <xf numFmtId="218" fontId="9" fillId="0" borderId="0"/>
    <xf numFmtId="218" fontId="9" fillId="0" borderId="0"/>
    <xf numFmtId="218" fontId="9" fillId="0" borderId="0"/>
    <xf numFmtId="219" fontId="9" fillId="0" borderId="0"/>
    <xf numFmtId="219" fontId="9" fillId="0" borderId="0"/>
    <xf numFmtId="219" fontId="9" fillId="0" borderId="0"/>
    <xf numFmtId="212" fontId="9" fillId="0" borderId="0"/>
    <xf numFmtId="212" fontId="9" fillId="0" borderId="0"/>
    <xf numFmtId="212" fontId="9" fillId="0" borderId="0"/>
    <xf numFmtId="218" fontId="9" fillId="0" borderId="0"/>
    <xf numFmtId="218" fontId="9" fillId="0" borderId="0"/>
    <xf numFmtId="218" fontId="9" fillId="0" borderId="0"/>
    <xf numFmtId="179" fontId="162" fillId="0" borderId="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3" fillId="102" borderId="26" applyNumberFormat="0" applyBorder="0" applyAlignment="0" applyProtection="0"/>
    <xf numFmtId="0" fontId="164" fillId="103" borderId="0" applyNumberFormat="0"/>
    <xf numFmtId="220" fontId="9" fillId="0" borderId="0"/>
    <xf numFmtId="220" fontId="9" fillId="0" borderId="0"/>
    <xf numFmtId="220" fontId="9" fillId="0" borderId="0"/>
    <xf numFmtId="38" fontId="5" fillId="104" borderId="0" applyNumberFormat="0" applyFont="0" applyBorder="0" applyAlignment="0" applyProtection="0"/>
    <xf numFmtId="37" fontId="165" fillId="0" borderId="0"/>
    <xf numFmtId="0" fontId="56" fillId="0" borderId="0" applyFont="0" applyFill="0" applyBorder="0" applyAlignment="0" applyProtection="0"/>
    <xf numFmtId="0" fontId="56" fillId="0" borderId="0" applyFont="0" applyFill="0" applyBorder="0" applyAlignment="0" applyProtection="0"/>
    <xf numFmtId="200" fontId="64" fillId="0" borderId="0">
      <alignment horizontal="left"/>
    </xf>
    <xf numFmtId="0" fontId="166" fillId="0" borderId="0"/>
    <xf numFmtId="0" fontId="166" fillId="0" borderId="0"/>
    <xf numFmtId="0" fontId="166" fillId="0" borderId="0"/>
    <xf numFmtId="0" fontId="166" fillId="0" borderId="0"/>
    <xf numFmtId="0" fontId="167" fillId="0" borderId="0"/>
    <xf numFmtId="0" fontId="9" fillId="0" borderId="0" applyFill="0" applyBorder="0" applyAlignment="0"/>
    <xf numFmtId="196" fontId="65" fillId="0" borderId="0" applyFill="0" applyBorder="0" applyAlignment="0"/>
    <xf numFmtId="44" fontId="97" fillId="0" borderId="0" applyFill="0" applyBorder="0" applyAlignment="0"/>
    <xf numFmtId="199" fontId="65" fillId="0" borderId="0" applyFill="0" applyBorder="0" applyAlignment="0"/>
    <xf numFmtId="196" fontId="65" fillId="0" borderId="0" applyFill="0" applyBorder="0" applyAlignment="0"/>
    <xf numFmtId="0" fontId="135" fillId="0" borderId="64" applyNumberFormat="0" applyFill="0" applyAlignment="0" applyProtection="0"/>
    <xf numFmtId="0" fontId="135" fillId="0" borderId="64" applyNumberFormat="0" applyFill="0" applyAlignment="0" applyProtection="0"/>
    <xf numFmtId="0" fontId="168" fillId="0" borderId="65" applyNumberFormat="0" applyFill="0" applyAlignment="0" applyProtection="0"/>
    <xf numFmtId="0" fontId="169" fillId="0" borderId="65" applyNumberFormat="0" applyFill="0" applyAlignment="0" applyProtection="0"/>
    <xf numFmtId="0" fontId="170" fillId="0" borderId="39" applyNumberFormat="0" applyFill="0" applyAlignment="0" applyProtection="0"/>
    <xf numFmtId="0" fontId="46" fillId="0" borderId="39" applyNumberFormat="0" applyFill="0" applyAlignment="0" applyProtection="0"/>
    <xf numFmtId="0" fontId="65" fillId="0" borderId="0" applyFont="0" applyFill="0" applyBorder="0" applyAlignment="0" applyProtection="0"/>
    <xf numFmtId="0" fontId="65" fillId="0" borderId="0" applyFont="0" applyFill="0" applyBorder="0" applyAlignment="0" applyProtection="0"/>
    <xf numFmtId="0" fontId="9" fillId="0" borderId="0">
      <alignment horizontal="left"/>
    </xf>
    <xf numFmtId="0" fontId="9" fillId="0" borderId="0">
      <alignment horizontal="left"/>
    </xf>
    <xf numFmtId="0" fontId="9" fillId="0" borderId="0">
      <alignment horizontal="left"/>
    </xf>
    <xf numFmtId="14" fontId="68" fillId="0" borderId="0">
      <alignment horizontal="center"/>
    </xf>
    <xf numFmtId="37" fontId="6" fillId="9" borderId="0"/>
    <xf numFmtId="186" fontId="9" fillId="9" borderId="0"/>
    <xf numFmtId="186" fontId="9" fillId="9" borderId="0"/>
    <xf numFmtId="186" fontId="9" fillId="9" borderId="0"/>
    <xf numFmtId="38" fontId="171" fillId="0" borderId="0" applyNumberFormat="0" applyFill="0" applyBorder="0" applyAlignment="0" applyProtection="0"/>
    <xf numFmtId="10" fontId="23" fillId="0" borderId="0"/>
    <xf numFmtId="0" fontId="172" fillId="0" borderId="0" applyFont="0" applyFill="0" applyBorder="0" applyAlignment="0" applyProtection="0"/>
    <xf numFmtId="0" fontId="172" fillId="0" borderId="0" applyFont="0" applyFill="0" applyBorder="0" applyAlignment="0" applyProtection="0"/>
    <xf numFmtId="38" fontId="56" fillId="0" borderId="0" applyFont="0" applyFill="0" applyBorder="0" applyAlignment="0" applyProtection="0"/>
    <xf numFmtId="40" fontId="56" fillId="0" borderId="0" applyFont="0" applyFill="0" applyBorder="0" applyAlignment="0" applyProtection="0"/>
    <xf numFmtId="0" fontId="5" fillId="0" borderId="0" applyFont="0" applyFill="0" applyBorder="0" applyAlignment="0" applyProtection="0"/>
    <xf numFmtId="37" fontId="172" fillId="0" borderId="0" applyFont="0" applyFill="0" applyBorder="0" applyAlignment="0" applyProtection="0"/>
    <xf numFmtId="169" fontId="91" fillId="0" borderId="0" applyFont="0" applyFill="0" applyBorder="0" applyAlignment="0" applyProtection="0"/>
    <xf numFmtId="221" fontId="9" fillId="0" borderId="0" applyFont="0" applyFill="0" applyBorder="0" applyAlignment="0" applyProtection="0"/>
    <xf numFmtId="222" fontId="172"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56" fillId="0" borderId="0" applyFont="0" applyFill="0" applyBorder="0" applyAlignment="0" applyProtection="0"/>
    <xf numFmtId="0" fontId="56" fillId="0" borderId="0" applyFont="0" applyFill="0" applyBorder="0" applyAlignment="0" applyProtection="0"/>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0"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66">
      <alignment horizontal="right"/>
    </xf>
    <xf numFmtId="37" fontId="68" fillId="0" borderId="0">
      <alignment horizontal="center"/>
    </xf>
    <xf numFmtId="0" fontId="68" fillId="0" borderId="0">
      <alignment horizontal="center"/>
    </xf>
    <xf numFmtId="0" fontId="68" fillId="0" borderId="0">
      <alignment horizontal="center"/>
    </xf>
    <xf numFmtId="37" fontId="68" fillId="0" borderId="0">
      <alignment horizontal="center"/>
    </xf>
    <xf numFmtId="0" fontId="68" fillId="0" borderId="0">
      <alignment horizontal="center"/>
    </xf>
    <xf numFmtId="0" fontId="68" fillId="0" borderId="0">
      <alignment horizontal="center"/>
    </xf>
    <xf numFmtId="17" fontId="68" fillId="0" borderId="0">
      <alignment horizontal="center"/>
    </xf>
    <xf numFmtId="223" fontId="110" fillId="0" borderId="0" applyFont="0" applyFill="0" applyBorder="0" applyProtection="0">
      <alignment horizontal="right"/>
    </xf>
    <xf numFmtId="224" fontId="9" fillId="0" borderId="0"/>
    <xf numFmtId="224" fontId="9" fillId="0" borderId="0"/>
    <xf numFmtId="224" fontId="9" fillId="0" borderId="0"/>
    <xf numFmtId="0" fontId="9" fillId="0" borderId="0">
      <alignment horizontal="center"/>
    </xf>
    <xf numFmtId="0" fontId="9" fillId="0" borderId="0">
      <alignment horizontal="center"/>
    </xf>
    <xf numFmtId="0" fontId="9" fillId="0" borderId="0">
      <alignment horizontal="center"/>
    </xf>
    <xf numFmtId="0" fontId="9" fillId="0" borderId="0"/>
    <xf numFmtId="195" fontId="9" fillId="0" borderId="0" applyFont="0" applyFill="0" applyBorder="0" applyAlignment="0" applyProtection="0"/>
    <xf numFmtId="195" fontId="9" fillId="0" borderId="0" applyFont="0" applyFill="0" applyBorder="0" applyAlignment="0" applyProtection="0"/>
    <xf numFmtId="171"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171" fontId="7" fillId="0" borderId="0">
      <alignment horizontal="center"/>
    </xf>
    <xf numFmtId="171" fontId="7" fillId="0" borderId="0">
      <alignment horizontal="center"/>
    </xf>
    <xf numFmtId="171" fontId="7" fillId="0" borderId="0">
      <alignment horizontal="center"/>
    </xf>
    <xf numFmtId="171" fontId="7" fillId="0" borderId="0">
      <alignment horizontal="center"/>
    </xf>
    <xf numFmtId="171"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171" fontId="7" fillId="0" borderId="0">
      <alignment horizontal="center"/>
    </xf>
    <xf numFmtId="0" fontId="7" fillId="0" borderId="0">
      <alignment horizontal="center"/>
    </xf>
    <xf numFmtId="0" fontId="7" fillId="0" borderId="0">
      <alignment horizontal="center"/>
    </xf>
    <xf numFmtId="171"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173" fillId="0" borderId="0"/>
    <xf numFmtId="0" fontId="135" fillId="23" borderId="0" applyNumberFormat="0" applyBorder="0" applyAlignment="0" applyProtection="0"/>
    <xf numFmtId="0" fontId="135" fillId="23" borderId="0" applyNumberFormat="0" applyBorder="0" applyAlignment="0" applyProtection="0"/>
    <xf numFmtId="0" fontId="174" fillId="8" borderId="0" applyNumberFormat="0" applyBorder="0" applyAlignment="0" applyProtection="0"/>
    <xf numFmtId="0" fontId="135" fillId="23" borderId="0" applyNumberFormat="0" applyBorder="0" applyAlignment="0" applyProtection="0"/>
    <xf numFmtId="0" fontId="175" fillId="88" borderId="0" applyNumberFormat="0" applyBorder="0" applyAlignment="0" applyProtection="0"/>
    <xf numFmtId="0" fontId="175" fillId="52" borderId="0" applyNumberFormat="0" applyBorder="0" applyAlignment="0" applyProtection="0"/>
    <xf numFmtId="0" fontId="42" fillId="52" borderId="0" applyNumberFormat="0" applyBorder="0" applyAlignment="0" applyProtection="0"/>
    <xf numFmtId="0" fontId="65" fillId="0" borderId="0"/>
    <xf numFmtId="37" fontId="176" fillId="0" borderId="0"/>
    <xf numFmtId="180" fontId="68" fillId="0" borderId="0"/>
    <xf numFmtId="225" fontId="5" fillId="0" borderId="0"/>
    <xf numFmtId="200" fontId="177" fillId="0" borderId="0"/>
    <xf numFmtId="200" fontId="177" fillId="0" borderId="0"/>
    <xf numFmtId="0" fontId="117" fillId="0" borderId="0"/>
    <xf numFmtId="0" fontId="9" fillId="0" borderId="0"/>
    <xf numFmtId="0" fontId="9" fillId="0" borderId="0">
      <alignment wrapText="1"/>
    </xf>
    <xf numFmtId="0" fontId="9"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2" borderId="0"/>
    <xf numFmtId="0" fontId="3" fillId="0" borderId="0"/>
    <xf numFmtId="0" fontId="3" fillId="0" borderId="0"/>
    <xf numFmtId="0" fontId="9" fillId="0" borderId="0"/>
    <xf numFmtId="0" fontId="9" fillId="0" borderId="0">
      <alignment wrapText="1"/>
    </xf>
    <xf numFmtId="0" fontId="111" fillId="0" borderId="0"/>
    <xf numFmtId="0" fontId="111" fillId="0" borderId="0"/>
    <xf numFmtId="0" fontId="1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5" fillId="2" borderId="0"/>
    <xf numFmtId="0" fontId="111" fillId="0" borderId="0"/>
    <xf numFmtId="0" fontId="9" fillId="0" borderId="0">
      <alignment wrapText="1"/>
    </xf>
    <xf numFmtId="0" fontId="111" fillId="0" borderId="0"/>
    <xf numFmtId="0" fontId="3" fillId="0" borderId="0"/>
    <xf numFmtId="0" fontId="3" fillId="0" borderId="0"/>
    <xf numFmtId="0" fontId="3" fillId="0" borderId="0"/>
    <xf numFmtId="0" fontId="13" fillId="0" borderId="0"/>
    <xf numFmtId="0" fontId="3" fillId="0" borderId="0"/>
    <xf numFmtId="0" fontId="30" fillId="0" borderId="0"/>
    <xf numFmtId="0" fontId="30" fillId="0" borderId="0"/>
    <xf numFmtId="0" fontId="3" fillId="0" borderId="0"/>
    <xf numFmtId="0" fontId="3" fillId="0" borderId="0"/>
    <xf numFmtId="0" fontId="3" fillId="0" borderId="0"/>
    <xf numFmtId="0" fontId="111" fillId="0" borderId="0"/>
    <xf numFmtId="0" fontId="9" fillId="0" borderId="0">
      <alignment wrapText="1"/>
    </xf>
    <xf numFmtId="0" fontId="111" fillId="0" borderId="0"/>
    <xf numFmtId="0" fontId="5" fillId="2" borderId="0"/>
    <xf numFmtId="0" fontId="9" fillId="0" borderId="0">
      <alignment wrapText="1"/>
    </xf>
    <xf numFmtId="0" fontId="9" fillId="0" borderId="0"/>
    <xf numFmtId="0" fontId="9" fillId="0" borderId="0"/>
    <xf numFmtId="0" fontId="9" fillId="0" borderId="0">
      <alignment wrapText="1"/>
    </xf>
    <xf numFmtId="0" fontId="9" fillId="0" borderId="0"/>
    <xf numFmtId="0" fontId="9" fillId="0" borderId="0"/>
    <xf numFmtId="0" fontId="9" fillId="0" borderId="0"/>
    <xf numFmtId="0" fontId="9" fillId="0" borderId="0"/>
    <xf numFmtId="0" fontId="9" fillId="0" borderId="0">
      <alignment wrapText="1"/>
    </xf>
    <xf numFmtId="0" fontId="9" fillId="0" borderId="0">
      <alignment wrapText="1"/>
    </xf>
    <xf numFmtId="0" fontId="9" fillId="0" borderId="0"/>
    <xf numFmtId="0" fontId="9" fillId="0" borderId="0">
      <alignment wrapText="1"/>
    </xf>
    <xf numFmtId="0" fontId="111" fillId="0" borderId="0"/>
    <xf numFmtId="0" fontId="9" fillId="0" borderId="0">
      <alignment wrapText="1"/>
    </xf>
    <xf numFmtId="0" fontId="111" fillId="0" borderId="0"/>
    <xf numFmtId="0" fontId="111" fillId="0" borderId="0"/>
    <xf numFmtId="0" fontId="111" fillId="0" borderId="0"/>
    <xf numFmtId="0" fontId="9" fillId="0" borderId="0">
      <alignment wrapText="1"/>
    </xf>
    <xf numFmtId="0" fontId="111" fillId="0" borderId="0"/>
    <xf numFmtId="0" fontId="111" fillId="0" borderId="0"/>
    <xf numFmtId="0" fontId="1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 fillId="0" borderId="0">
      <alignment wrapText="1"/>
    </xf>
    <xf numFmtId="0" fontId="30" fillId="0" borderId="0"/>
    <xf numFmtId="0" fontId="30" fillId="0" borderId="0"/>
    <xf numFmtId="0" fontId="30" fillId="0" borderId="0"/>
    <xf numFmtId="0" fontId="30" fillId="0" borderId="0"/>
    <xf numFmtId="0" fontId="30" fillId="0" borderId="0"/>
    <xf numFmtId="0" fontId="3" fillId="0" borderId="0"/>
    <xf numFmtId="0" fontId="97" fillId="0" borderId="0"/>
    <xf numFmtId="0" fontId="9" fillId="0" borderId="0">
      <alignment wrapText="1"/>
    </xf>
    <xf numFmtId="0" fontId="65" fillId="0" borderId="0"/>
    <xf numFmtId="0" fontId="9" fillId="0" borderId="0"/>
    <xf numFmtId="0" fontId="3" fillId="0" borderId="0"/>
    <xf numFmtId="0" fontId="9" fillId="0" borderId="0"/>
    <xf numFmtId="0" fontId="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 fillId="0" borderId="0"/>
    <xf numFmtId="0" fontId="111" fillId="0" borderId="0">
      <alignment vertical="top"/>
    </xf>
    <xf numFmtId="0" fontId="111" fillId="0" borderId="0">
      <alignment vertical="top"/>
    </xf>
    <xf numFmtId="0" fontId="3" fillId="0" borderId="0"/>
    <xf numFmtId="0" fontId="9" fillId="0" borderId="0"/>
    <xf numFmtId="0" fontId="65" fillId="0" borderId="0"/>
    <xf numFmtId="0" fontId="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1"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1" fillId="0" borderId="0"/>
    <xf numFmtId="0" fontId="56" fillId="0" borderId="0"/>
    <xf numFmtId="0" fontId="112" fillId="0" borderId="0"/>
    <xf numFmtId="0" fontId="112"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1" fillId="0" borderId="0"/>
    <xf numFmtId="0" fontId="9" fillId="0" borderId="0"/>
    <xf numFmtId="0" fontId="111" fillId="0" borderId="0"/>
    <xf numFmtId="0" fontId="9" fillId="0" borderId="0">
      <alignment wrapText="1"/>
    </xf>
    <xf numFmtId="0" fontId="111" fillId="0" borderId="0"/>
    <xf numFmtId="0" fontId="111" fillId="0" borderId="0"/>
    <xf numFmtId="0" fontId="111" fillId="0" borderId="0"/>
    <xf numFmtId="0" fontId="9" fillId="0" borderId="0">
      <alignment wrapText="1"/>
    </xf>
    <xf numFmtId="0" fontId="111" fillId="0" borderId="0"/>
    <xf numFmtId="0" fontId="111" fillId="0" borderId="0"/>
    <xf numFmtId="0" fontId="111" fillId="0" borderId="0"/>
    <xf numFmtId="0" fontId="9" fillId="0" borderId="0">
      <alignment wrapText="1"/>
    </xf>
    <xf numFmtId="0" fontId="111" fillId="0" borderId="0"/>
    <xf numFmtId="0" fontId="111" fillId="0" borderId="0"/>
    <xf numFmtId="0" fontId="111" fillId="0" borderId="0"/>
    <xf numFmtId="0" fontId="111" fillId="0" borderId="0"/>
    <xf numFmtId="0" fontId="111" fillId="0" borderId="0"/>
    <xf numFmtId="0" fontId="111" fillId="0" borderId="0">
      <alignment vertical="top"/>
    </xf>
    <xf numFmtId="0" fontId="65" fillId="0" borderId="0"/>
    <xf numFmtId="0" fontId="60" fillId="0" borderId="0"/>
    <xf numFmtId="0" fontId="5" fillId="2" borderId="0"/>
    <xf numFmtId="226" fontId="178" fillId="0" borderId="0"/>
    <xf numFmtId="0" fontId="113" fillId="0" borderId="0"/>
    <xf numFmtId="0" fontId="3" fillId="0" borderId="0"/>
    <xf numFmtId="0" fontId="65" fillId="0" borderId="0"/>
    <xf numFmtId="0" fontId="5" fillId="2" borderId="0"/>
    <xf numFmtId="0" fontId="113" fillId="0" borderId="0"/>
    <xf numFmtId="0" fontId="65" fillId="0" borderId="0"/>
    <xf numFmtId="0" fontId="5" fillId="2" borderId="0"/>
    <xf numFmtId="0" fontId="179" fillId="0" borderId="0"/>
    <xf numFmtId="0" fontId="5" fillId="2" borderId="0"/>
    <xf numFmtId="0" fontId="179" fillId="0" borderId="0"/>
    <xf numFmtId="0" fontId="179" fillId="0" borderId="0"/>
    <xf numFmtId="0" fontId="30" fillId="0" borderId="0"/>
    <xf numFmtId="0" fontId="30" fillId="0" borderId="0"/>
    <xf numFmtId="0" fontId="30" fillId="0" borderId="0"/>
    <xf numFmtId="0" fontId="30" fillId="0" borderId="0"/>
    <xf numFmtId="226" fontId="178" fillId="0" borderId="0"/>
    <xf numFmtId="226" fontId="178" fillId="0" borderId="0"/>
    <xf numFmtId="0" fontId="113" fillId="0" borderId="0"/>
    <xf numFmtId="0" fontId="179" fillId="0" borderId="0"/>
    <xf numFmtId="226" fontId="178" fillId="0" borderId="0"/>
    <xf numFmtId="0" fontId="5" fillId="2" borderId="0"/>
    <xf numFmtId="0" fontId="5" fillId="2" borderId="0"/>
    <xf numFmtId="0" fontId="30" fillId="0" borderId="0"/>
    <xf numFmtId="0" fontId="30" fillId="0" borderId="0"/>
    <xf numFmtId="0" fontId="30" fillId="0" borderId="0"/>
    <xf numFmtId="0" fontId="30" fillId="0" borderId="0"/>
    <xf numFmtId="0" fontId="113" fillId="0" borderId="0"/>
    <xf numFmtId="0" fontId="9" fillId="0" borderId="0"/>
    <xf numFmtId="0" fontId="5" fillId="2" borderId="0"/>
    <xf numFmtId="0" fontId="9" fillId="0" borderId="0"/>
    <xf numFmtId="0" fontId="30" fillId="0" borderId="0"/>
    <xf numFmtId="0" fontId="30" fillId="0" borderId="0"/>
    <xf numFmtId="0" fontId="30" fillId="0" borderId="0"/>
    <xf numFmtId="0" fontId="30" fillId="0" borderId="0"/>
    <xf numFmtId="0" fontId="113" fillId="0" borderId="0"/>
    <xf numFmtId="0" fontId="5" fillId="2" borderId="0"/>
    <xf numFmtId="0" fontId="9" fillId="0" borderId="0"/>
    <xf numFmtId="0" fontId="111" fillId="0" borderId="0"/>
    <xf numFmtId="0" fontId="30" fillId="0" borderId="0"/>
    <xf numFmtId="0" fontId="30" fillId="0" borderId="0"/>
    <xf numFmtId="0" fontId="30" fillId="0" borderId="0"/>
    <xf numFmtId="0" fontId="30" fillId="0" borderId="0"/>
    <xf numFmtId="0" fontId="111" fillId="0" borderId="0"/>
    <xf numFmtId="0" fontId="118" fillId="0" borderId="0"/>
    <xf numFmtId="0" fontId="71" fillId="0" borderId="0"/>
    <xf numFmtId="0" fontId="3" fillId="0" borderId="0"/>
    <xf numFmtId="0" fontId="5" fillId="2" borderId="0"/>
    <xf numFmtId="0" fontId="5" fillId="2" borderId="0"/>
    <xf numFmtId="0" fontId="3" fillId="0" borderId="0"/>
    <xf numFmtId="0" fontId="9" fillId="0" borderId="0"/>
    <xf numFmtId="0" fontId="113" fillId="0" borderId="0"/>
    <xf numFmtId="0" fontId="113" fillId="0" borderId="0"/>
    <xf numFmtId="0" fontId="9" fillId="0" borderId="0">
      <alignment wrapText="1"/>
    </xf>
    <xf numFmtId="0" fontId="9" fillId="0" borderId="0"/>
    <xf numFmtId="0" fontId="9" fillId="0" borderId="0"/>
    <xf numFmtId="0" fontId="3" fillId="0" borderId="0"/>
    <xf numFmtId="0" fontId="9" fillId="0" borderId="0"/>
    <xf numFmtId="0" fontId="30" fillId="0" borderId="0"/>
    <xf numFmtId="0" fontId="30" fillId="0" borderId="0"/>
    <xf numFmtId="0" fontId="30" fillId="0" borderId="0"/>
    <xf numFmtId="0" fontId="30" fillId="0" borderId="0"/>
    <xf numFmtId="0" fontId="113" fillId="0" borderId="0"/>
    <xf numFmtId="0" fontId="10" fillId="0" borderId="0"/>
    <xf numFmtId="0" fontId="3" fillId="0" borderId="0"/>
    <xf numFmtId="0" fontId="30" fillId="0" borderId="0"/>
    <xf numFmtId="0" fontId="30" fillId="0" borderId="0"/>
    <xf numFmtId="0" fontId="30" fillId="0" borderId="0"/>
    <xf numFmtId="0" fontId="30" fillId="0" borderId="0"/>
    <xf numFmtId="0" fontId="113" fillId="0" borderId="0"/>
    <xf numFmtId="0" fontId="10" fillId="0" borderId="0"/>
    <xf numFmtId="0" fontId="3" fillId="0" borderId="0"/>
    <xf numFmtId="0" fontId="30" fillId="0" borderId="0"/>
    <xf numFmtId="0" fontId="30" fillId="0" borderId="0"/>
    <xf numFmtId="0" fontId="30" fillId="0" borderId="0"/>
    <xf numFmtId="0" fontId="30" fillId="0" borderId="0"/>
    <xf numFmtId="0" fontId="113" fillId="0" borderId="0"/>
    <xf numFmtId="0" fontId="3" fillId="0" borderId="0"/>
    <xf numFmtId="0" fontId="30" fillId="0" borderId="0"/>
    <xf numFmtId="0" fontId="30" fillId="0" borderId="0"/>
    <xf numFmtId="0" fontId="30" fillId="0" borderId="0"/>
    <xf numFmtId="0" fontId="30" fillId="0" borderId="0"/>
    <xf numFmtId="0" fontId="113" fillId="0" borderId="0"/>
    <xf numFmtId="0" fontId="9" fillId="0" borderId="0"/>
    <xf numFmtId="0" fontId="30" fillId="0" borderId="0"/>
    <xf numFmtId="0" fontId="30" fillId="0" borderId="0"/>
    <xf numFmtId="0" fontId="30" fillId="0" borderId="0"/>
    <xf numFmtId="0" fontId="30" fillId="0" borderId="0"/>
    <xf numFmtId="0" fontId="113" fillId="0" borderId="0"/>
    <xf numFmtId="0" fontId="9" fillId="0" borderId="0"/>
    <xf numFmtId="226" fontId="178" fillId="0" borderId="0"/>
    <xf numFmtId="226" fontId="178" fillId="0" borderId="0"/>
    <xf numFmtId="226" fontId="178" fillId="0" borderId="0"/>
    <xf numFmtId="226" fontId="178" fillId="0" borderId="0"/>
    <xf numFmtId="0" fontId="113" fillId="0" borderId="0"/>
    <xf numFmtId="0" fontId="9" fillId="0" borderId="0"/>
    <xf numFmtId="0" fontId="65" fillId="0" borderId="0"/>
    <xf numFmtId="0" fontId="113" fillId="0" borderId="0"/>
    <xf numFmtId="0" fontId="9" fillId="0" borderId="0"/>
    <xf numFmtId="0" fontId="113" fillId="0" borderId="0"/>
    <xf numFmtId="0" fontId="113" fillId="0" borderId="0"/>
    <xf numFmtId="0" fontId="3" fillId="0" borderId="0"/>
    <xf numFmtId="0" fontId="113" fillId="0" borderId="0"/>
    <xf numFmtId="0" fontId="9" fillId="0" borderId="0"/>
    <xf numFmtId="0" fontId="10" fillId="0" borderId="0"/>
    <xf numFmtId="0" fontId="5" fillId="2" borderId="0"/>
    <xf numFmtId="0" fontId="9" fillId="0" borderId="0">
      <alignment wrapText="1"/>
    </xf>
    <xf numFmtId="181" fontId="56" fillId="0" borderId="0">
      <alignment horizontal="left" wrapText="1"/>
    </xf>
    <xf numFmtId="0" fontId="9" fillId="0" borderId="0"/>
    <xf numFmtId="0" fontId="3" fillId="0" borderId="0"/>
    <xf numFmtId="0" fontId="3" fillId="0" borderId="0"/>
    <xf numFmtId="0" fontId="9" fillId="0" borderId="0"/>
    <xf numFmtId="0" fontId="5" fillId="2"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1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13" fillId="0" borderId="0"/>
    <xf numFmtId="0" fontId="30" fillId="0" borderId="0"/>
    <xf numFmtId="0" fontId="30" fillId="0" borderId="0"/>
    <xf numFmtId="0" fontId="30" fillId="0" borderId="0"/>
    <xf numFmtId="0" fontId="30" fillId="0" borderId="0"/>
    <xf numFmtId="0" fontId="30" fillId="0" borderId="0"/>
    <xf numFmtId="0" fontId="111" fillId="0" borderId="0"/>
    <xf numFmtId="0" fontId="9" fillId="0" borderId="0"/>
    <xf numFmtId="0" fontId="113" fillId="0" borderId="0"/>
    <xf numFmtId="0" fontId="5" fillId="2" borderId="0"/>
    <xf numFmtId="0" fontId="113" fillId="0" borderId="0"/>
    <xf numFmtId="0" fontId="9" fillId="0" borderId="0"/>
    <xf numFmtId="0" fontId="9" fillId="0" borderId="0"/>
    <xf numFmtId="0" fontId="9" fillId="0" borderId="0"/>
    <xf numFmtId="0" fontId="113"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2" borderId="0"/>
    <xf numFmtId="0" fontId="111" fillId="0" borderId="0"/>
    <xf numFmtId="0" fontId="9" fillId="0" borderId="0"/>
    <xf numFmtId="0" fontId="5" fillId="2" borderId="0"/>
    <xf numFmtId="0" fontId="3" fillId="0" borderId="0"/>
    <xf numFmtId="0" fontId="111" fillId="0" borderId="0"/>
    <xf numFmtId="0" fontId="5" fillId="2"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2" borderId="0"/>
    <xf numFmtId="0" fontId="9" fillId="0" borderId="0"/>
    <xf numFmtId="0" fontId="10" fillId="0" borderId="0"/>
    <xf numFmtId="0" fontId="9" fillId="0" borderId="0">
      <alignment wrapText="1"/>
    </xf>
    <xf numFmtId="0" fontId="10" fillId="0" borderId="0"/>
    <xf numFmtId="0" fontId="3" fillId="0" borderId="0"/>
    <xf numFmtId="0" fontId="5"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5" fillId="2" borderId="0"/>
    <xf numFmtId="0" fontId="111" fillId="0" borderId="0"/>
    <xf numFmtId="0" fontId="111" fillId="0" borderId="0"/>
    <xf numFmtId="0" fontId="9" fillId="0" borderId="0">
      <alignment wrapText="1"/>
    </xf>
    <xf numFmtId="0" fontId="111" fillId="0" borderId="0"/>
    <xf numFmtId="0" fontId="3" fillId="0" borderId="0"/>
    <xf numFmtId="0" fontId="3" fillId="0" borderId="0"/>
    <xf numFmtId="0" fontId="3" fillId="0" borderId="0"/>
    <xf numFmtId="0" fontId="113" fillId="0" borderId="0"/>
    <xf numFmtId="0" fontId="113" fillId="0" borderId="0"/>
    <xf numFmtId="0" fontId="113" fillId="0" borderId="0"/>
    <xf numFmtId="0" fontId="113" fillId="0" borderId="0"/>
    <xf numFmtId="0" fontId="3" fillId="0" borderId="0"/>
    <xf numFmtId="0" fontId="3" fillId="0" borderId="0"/>
    <xf numFmtId="0" fontId="5" fillId="2" borderId="0"/>
    <xf numFmtId="0" fontId="5" fillId="2" borderId="0"/>
    <xf numFmtId="0" fontId="5" fillId="2" borderId="0"/>
    <xf numFmtId="0" fontId="5" fillId="2" borderId="0"/>
    <xf numFmtId="0" fontId="3" fillId="0" borderId="0"/>
    <xf numFmtId="181" fontId="9" fillId="0" borderId="0">
      <alignment horizontal="left" wrapText="1"/>
    </xf>
    <xf numFmtId="0" fontId="9" fillId="0" borderId="0">
      <alignment wrapText="1"/>
    </xf>
    <xf numFmtId="0" fontId="111" fillId="0" borderId="0"/>
    <xf numFmtId="0" fontId="111" fillId="0" borderId="0"/>
    <xf numFmtId="0" fontId="9" fillId="0" borderId="0"/>
    <xf numFmtId="0" fontId="1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3" fillId="0" borderId="0"/>
    <xf numFmtId="0" fontId="3" fillId="0" borderId="0"/>
    <xf numFmtId="0" fontId="9" fillId="0" borderId="0"/>
    <xf numFmtId="0" fontId="9" fillId="0" borderId="0"/>
    <xf numFmtId="0" fontId="9" fillId="0" borderId="0">
      <alignment wrapText="1"/>
    </xf>
    <xf numFmtId="0" fontId="111" fillId="0" borderId="0"/>
    <xf numFmtId="0" fontId="111" fillId="0" borderId="0"/>
    <xf numFmtId="0" fontId="9" fillId="0" borderId="0">
      <alignment wrapText="1"/>
    </xf>
    <xf numFmtId="0" fontId="111" fillId="0" borderId="0"/>
    <xf numFmtId="0" fontId="3" fillId="0" borderId="0"/>
    <xf numFmtId="0" fontId="3" fillId="0" borderId="0"/>
    <xf numFmtId="0" fontId="5" fillId="2" borderId="0"/>
    <xf numFmtId="0" fontId="5" fillId="2"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0" fontId="180" fillId="0" borderId="0"/>
    <xf numFmtId="218" fontId="9" fillId="0" borderId="0"/>
    <xf numFmtId="218" fontId="9" fillId="0" borderId="0"/>
    <xf numFmtId="218" fontId="9" fillId="0" borderId="0"/>
    <xf numFmtId="227" fontId="9" fillId="0" borderId="0"/>
    <xf numFmtId="14" fontId="9" fillId="0" borderId="0"/>
    <xf numFmtId="227" fontId="9" fillId="0" borderId="0"/>
    <xf numFmtId="14" fontId="9" fillId="0" borderId="0"/>
    <xf numFmtId="228" fontId="9" fillId="0" borderId="0"/>
    <xf numFmtId="228" fontId="9" fillId="0" borderId="0"/>
    <xf numFmtId="228" fontId="9" fillId="0" borderId="0"/>
    <xf numFmtId="219" fontId="9" fillId="0" borderId="0"/>
    <xf numFmtId="219" fontId="9" fillId="0" borderId="0"/>
    <xf numFmtId="219" fontId="9" fillId="0" borderId="0"/>
    <xf numFmtId="0" fontId="181" fillId="0" borderId="0"/>
    <xf numFmtId="0" fontId="182" fillId="105" borderId="0" applyNumberFormat="0" applyBorder="0" applyProtection="0">
      <alignment horizontal="center"/>
    </xf>
    <xf numFmtId="0" fontId="5" fillId="0" borderId="0"/>
    <xf numFmtId="0" fontId="5" fillId="22" borderId="6"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9" fillId="42" borderId="51" applyNumberFormat="0" applyFont="0" applyAlignment="0" applyProtection="0"/>
    <xf numFmtId="0" fontId="5" fillId="22" borderId="6" applyNumberFormat="0" applyFont="0" applyAlignment="0" applyProtection="0"/>
    <xf numFmtId="0" fontId="111" fillId="56" borderId="41" applyNumberFormat="0" applyFont="0" applyAlignment="0" applyProtection="0"/>
    <xf numFmtId="0" fontId="30" fillId="56" borderId="41" applyNumberFormat="0" applyFont="0" applyAlignment="0" applyProtection="0"/>
    <xf numFmtId="0" fontId="30" fillId="56" borderId="41" applyNumberFormat="0" applyFont="0" applyAlignment="0" applyProtection="0"/>
    <xf numFmtId="0" fontId="30" fillId="56" borderId="41" applyNumberFormat="0" applyFont="0" applyAlignment="0" applyProtection="0"/>
    <xf numFmtId="0" fontId="30" fillId="56" borderId="41"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5" fillId="22" borderId="6" applyNumberFormat="0" applyFont="0" applyAlignment="0" applyProtection="0"/>
    <xf numFmtId="0" fontId="10" fillId="56" borderId="41" applyNumberFormat="0" applyFont="0" applyAlignment="0" applyProtection="0"/>
    <xf numFmtId="180" fontId="123" fillId="0" borderId="0" applyFill="0" applyBorder="0">
      <alignment horizontal="right"/>
    </xf>
    <xf numFmtId="0" fontId="93" fillId="0" borderId="0" applyNumberFormat="0" applyFill="0" applyBorder="0" applyAlignment="0" applyProtection="0"/>
    <xf numFmtId="0" fontId="6" fillId="0" borderId="0" applyNumberFormat="0" applyFill="0" applyBorder="0" applyAlignment="0" applyProtection="0"/>
    <xf numFmtId="229" fontId="104" fillId="0" borderId="0" applyNumberFormat="0" applyFill="0" applyBorder="0" applyAlignment="0" applyProtection="0"/>
    <xf numFmtId="0" fontId="6" fillId="0" borderId="0" applyNumberFormat="0" applyFill="0" applyBorder="0" applyAlignment="0" applyProtection="0"/>
    <xf numFmtId="0" fontId="183" fillId="0" borderId="0" applyNumberFormat="0" applyFill="0" applyBorder="0" applyAlignment="0" applyProtection="0"/>
    <xf numFmtId="0" fontId="184" fillId="0" borderId="0" applyNumberFormat="0" applyFill="0" applyBorder="0" applyAlignment="0" applyProtection="0"/>
    <xf numFmtId="0" fontId="5" fillId="0" borderId="0" applyNumberFormat="0" applyFill="0" applyBorder="0" applyAlignment="0" applyProtection="0"/>
    <xf numFmtId="5" fontId="63" fillId="0" borderId="0"/>
    <xf numFmtId="5" fontId="63" fillId="0" borderId="0"/>
    <xf numFmtId="5" fontId="63" fillId="0" borderId="0"/>
    <xf numFmtId="40" fontId="9" fillId="0" borderId="0" applyFont="0" applyFill="0" applyBorder="0" applyAlignment="0" applyProtection="0"/>
    <xf numFmtId="38" fontId="9" fillId="0" borderId="0" applyFont="0" applyFill="0" applyBorder="0" applyAlignment="0" applyProtection="0"/>
    <xf numFmtId="0" fontId="93" fillId="0" borderId="0" applyBorder="0" applyProtection="0"/>
    <xf numFmtId="230" fontId="65" fillId="0" borderId="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0"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37" fontId="185" fillId="106" borderId="14" applyNumberFormat="0" applyFont="0" applyFill="0" applyAlignment="0" applyProtection="0"/>
    <xf numFmtId="0" fontId="186" fillId="99"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99"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86" borderId="67" applyNumberFormat="0" applyAlignment="0" applyProtection="0"/>
    <xf numFmtId="0" fontId="186" fillId="99" borderId="67" applyNumberFormat="0" applyAlignment="0" applyProtection="0"/>
    <xf numFmtId="0" fontId="187" fillId="41" borderId="38" applyNumberFormat="0" applyAlignment="0" applyProtection="0"/>
    <xf numFmtId="0" fontId="187" fillId="54" borderId="38" applyNumberFormat="0" applyAlignment="0" applyProtection="0"/>
    <xf numFmtId="0" fontId="44" fillId="54" borderId="38" applyNumberFormat="0" applyAlignment="0" applyProtection="0"/>
    <xf numFmtId="0" fontId="63" fillId="107" borderId="0" applyNumberFormat="0" applyFont="0" applyBorder="0" applyAlignment="0"/>
    <xf numFmtId="9" fontId="63" fillId="0" borderId="0" applyFont="0" applyFill="0" applyBorder="0" applyAlignment="0" applyProtection="0"/>
    <xf numFmtId="0" fontId="63" fillId="0" borderId="0" applyNumberFormat="0"/>
    <xf numFmtId="0" fontId="63" fillId="0" borderId="0" applyNumberFormat="0"/>
    <xf numFmtId="0" fontId="63" fillId="0" borderId="0" applyNumberFormat="0"/>
    <xf numFmtId="0" fontId="63" fillId="0" borderId="0"/>
    <xf numFmtId="0" fontId="188" fillId="0" borderId="9" applyNumberFormat="0" applyFont="0" applyBorder="0"/>
    <xf numFmtId="0" fontId="188" fillId="0" borderId="9" applyNumberFormat="0" applyFont="0" applyBorder="0"/>
    <xf numFmtId="0" fontId="188" fillId="0" borderId="9" applyNumberFormat="0" applyFont="0" applyBorder="0"/>
    <xf numFmtId="0" fontId="188" fillId="0" borderId="9" applyNumberFormat="0" applyFont="0" applyBorder="0"/>
    <xf numFmtId="0" fontId="188" fillId="0" borderId="9" applyNumberFormat="0" applyFont="0" applyBorder="0"/>
    <xf numFmtId="0" fontId="188" fillId="0" borderId="9" applyNumberFormat="0" applyFont="0" applyBorder="0"/>
    <xf numFmtId="0" fontId="188" fillId="0" borderId="9" applyNumberFormat="0" applyFont="0" applyBorder="0"/>
    <xf numFmtId="0" fontId="188" fillId="0" borderId="9" applyFont="0" applyFill="0" applyBorder="0" applyAlignment="0" applyProtection="0"/>
    <xf numFmtId="0" fontId="188" fillId="0" borderId="9" applyFont="0" applyFill="0" applyBorder="0" applyAlignment="0" applyProtection="0"/>
    <xf numFmtId="0" fontId="188" fillId="0" borderId="9" applyFont="0" applyFill="0" applyBorder="0" applyAlignment="0" applyProtection="0"/>
    <xf numFmtId="0" fontId="188" fillId="0" borderId="9" applyFont="0" applyFill="0" applyBorder="0" applyAlignment="0" applyProtection="0"/>
    <xf numFmtId="0" fontId="188" fillId="0" borderId="9" applyFont="0" applyFill="0" applyBorder="0" applyAlignment="0" applyProtection="0"/>
    <xf numFmtId="0" fontId="188" fillId="0" borderId="9" applyFont="0" applyFill="0" applyBorder="0" applyAlignment="0" applyProtection="0"/>
    <xf numFmtId="0" fontId="188" fillId="0" borderId="9" applyFont="0" applyFill="0" applyBorder="0" applyAlignment="0" applyProtection="0"/>
    <xf numFmtId="0" fontId="84" fillId="0" borderId="0"/>
    <xf numFmtId="10" fontId="63" fillId="0" borderId="0" applyFont="0" applyFill="0" applyBorder="0" applyAlignment="0" applyProtection="0"/>
    <xf numFmtId="10" fontId="63" fillId="0" borderId="0" applyFont="0" applyFill="0" applyBorder="0" applyAlignment="0" applyProtection="0"/>
    <xf numFmtId="0" fontId="75" fillId="0" borderId="0" applyFont="0" applyFill="0" applyBorder="0" applyAlignment="0" applyProtection="0"/>
    <xf numFmtId="0" fontId="189" fillId="0" borderId="0" applyProtection="0">
      <alignment horizontal="left"/>
    </xf>
    <xf numFmtId="0" fontId="9" fillId="0" borderId="0" applyFill="0" applyBorder="0" applyProtection="0">
      <alignment horizontal="left"/>
    </xf>
    <xf numFmtId="0" fontId="9" fillId="0" borderId="0" applyFill="0" applyBorder="0" applyProtection="0">
      <alignment horizontal="left"/>
    </xf>
    <xf numFmtId="0" fontId="9" fillId="0" borderId="0" applyFill="0" applyBorder="0" applyProtection="0">
      <alignment horizontal="left"/>
    </xf>
    <xf numFmtId="0" fontId="90" fillId="0" borderId="0" applyFill="0" applyBorder="0" applyProtection="0">
      <alignment horizontal="left"/>
    </xf>
    <xf numFmtId="0" fontId="90" fillId="0" borderId="0" applyFill="0" applyBorder="0" applyProtection="0">
      <alignment horizontal="left"/>
    </xf>
    <xf numFmtId="0" fontId="90" fillId="0" borderId="0" applyFill="0" applyBorder="0" applyProtection="0">
      <alignment horizontal="left"/>
    </xf>
    <xf numFmtId="1" fontId="9" fillId="0" borderId="0" applyProtection="0">
      <alignment horizontal="right" vertical="center"/>
    </xf>
    <xf numFmtId="1" fontId="9" fillId="0" borderId="0" applyProtection="0">
      <alignment horizontal="right" vertical="center"/>
    </xf>
    <xf numFmtId="1" fontId="9" fillId="0" borderId="0" applyProtection="0">
      <alignment horizontal="right" vertical="center"/>
    </xf>
    <xf numFmtId="0" fontId="190" fillId="0" borderId="0">
      <alignment horizontal="centerContinuous"/>
    </xf>
    <xf numFmtId="0" fontId="93" fillId="0" borderId="0">
      <alignment horizontal="center"/>
    </xf>
    <xf numFmtId="0" fontId="191" fillId="0" borderId="0">
      <alignment horizontal="center"/>
    </xf>
    <xf numFmtId="10" fontId="192" fillId="0" borderId="21">
      <alignment horizontal="right"/>
    </xf>
    <xf numFmtId="14" fontId="64" fillId="0" borderId="0">
      <alignment horizontal="center" wrapText="1"/>
      <protection locked="0"/>
    </xf>
    <xf numFmtId="0" fontId="9" fillId="0" borderId="0" applyFont="0" applyFill="0" applyBorder="0" applyAlignment="0" applyProtection="0"/>
    <xf numFmtId="179" fontId="64" fillId="0" borderId="0"/>
    <xf numFmtId="37" fontId="68" fillId="0" borderId="0"/>
    <xf numFmtId="0" fontId="68" fillId="0" borderId="0"/>
    <xf numFmtId="0" fontId="68" fillId="0" borderId="0"/>
    <xf numFmtId="181" fontId="65" fillId="0" borderId="0" applyFont="0" applyFill="0" applyBorder="0" applyAlignment="0" applyProtection="0"/>
    <xf numFmtId="37" fontId="68" fillId="0" borderId="0" applyFont="0" applyFill="0" applyBorder="0" applyAlignment="0" applyProtection="0"/>
    <xf numFmtId="0" fontId="68" fillId="0" borderId="0" applyFont="0" applyFill="0" applyBorder="0" applyAlignment="0" applyProtection="0"/>
    <xf numFmtId="0" fontId="68" fillId="0" borderId="0" applyFont="0" applyFill="0" applyBorder="0" applyAlignment="0" applyProtection="0"/>
    <xf numFmtId="10" fontId="9" fillId="0" borderId="0" applyFont="0" applyFill="0" applyBorder="0" applyAlignment="0" applyProtection="0"/>
    <xf numFmtId="0" fontId="68" fillId="0" borderId="0"/>
    <xf numFmtId="37" fontId="68" fillId="0" borderId="0"/>
    <xf numFmtId="37" fontId="68" fillId="0" borderId="0"/>
    <xf numFmtId="0" fontId="193" fillId="0" borderId="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97" fillId="0" borderId="0" applyFont="0" applyFill="0" applyBorder="0" applyAlignment="0" applyProtection="0"/>
    <xf numFmtId="9" fontId="10" fillId="0" borderId="0" applyFont="0" applyFill="0" applyBorder="0" applyAlignment="0" applyProtection="0"/>
    <xf numFmtId="10" fontId="64" fillId="0" borderId="0">
      <alignment horizontal="right"/>
    </xf>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1" fillId="0" borderId="0" applyFont="0" applyFill="0" applyBorder="0" applyAlignment="0" applyProtection="0"/>
    <xf numFmtId="9" fontId="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5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231" fontId="64" fillId="0" borderId="0" applyFont="0" applyFill="0" applyBorder="0" applyProtection="0">
      <alignment horizontal="right"/>
    </xf>
    <xf numFmtId="0" fontId="65" fillId="0" borderId="0" applyFont="0" applyFill="0" applyBorder="0" applyAlignment="0" applyProtection="0"/>
    <xf numFmtId="0" fontId="65" fillId="0" borderId="0" applyFont="0" applyFill="0" applyBorder="0" applyAlignment="0" applyProtection="0"/>
    <xf numFmtId="179" fontId="9" fillId="0" borderId="0"/>
    <xf numFmtId="0" fontId="9" fillId="0" borderId="0"/>
    <xf numFmtId="179" fontId="9" fillId="0" borderId="0"/>
    <xf numFmtId="179" fontId="9" fillId="0" borderId="0"/>
    <xf numFmtId="179" fontId="93" fillId="0" borderId="0"/>
    <xf numFmtId="0" fontId="172" fillId="0" borderId="0"/>
    <xf numFmtId="9" fontId="17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37" fontId="68" fillId="0" borderId="0"/>
    <xf numFmtId="0" fontId="68" fillId="0" borderId="0"/>
    <xf numFmtId="0" fontId="68" fillId="0" borderId="0"/>
    <xf numFmtId="0" fontId="9" fillId="0" borderId="0" applyFill="0" applyBorder="0" applyAlignment="0"/>
    <xf numFmtId="196" fontId="65" fillId="0" borderId="0" applyFill="0" applyBorder="0" applyAlignment="0"/>
    <xf numFmtId="44" fontId="97" fillId="0" borderId="0" applyFill="0" applyBorder="0" applyAlignment="0"/>
    <xf numFmtId="199" fontId="65" fillId="0" borderId="0" applyFill="0" applyBorder="0" applyAlignment="0"/>
    <xf numFmtId="196" fontId="65" fillId="0" borderId="0" applyFill="0" applyBorder="0" applyAlignment="0"/>
    <xf numFmtId="37" fontId="68" fillId="0" borderId="0"/>
    <xf numFmtId="0" fontId="68" fillId="0" borderId="0"/>
    <xf numFmtId="0" fontId="68" fillId="0" borderId="0"/>
    <xf numFmtId="38" fontId="77" fillId="0" borderId="0" applyNumberFormat="0" applyFill="0" applyBorder="0" applyAlignment="0" applyProtection="0"/>
    <xf numFmtId="0" fontId="56" fillId="0" borderId="0" applyNumberFormat="0" applyFont="0" applyFill="0" applyBorder="0" applyAlignment="0" applyProtection="0">
      <alignment horizontal="left"/>
    </xf>
    <xf numFmtId="0" fontId="56" fillId="0" borderId="0" applyNumberFormat="0" applyFont="0" applyFill="0" applyBorder="0" applyAlignment="0" applyProtection="0">
      <alignment horizontal="left"/>
    </xf>
    <xf numFmtId="15" fontId="56" fillId="0" borderId="0" applyFont="0" applyFill="0" applyBorder="0" applyAlignment="0" applyProtection="0"/>
    <xf numFmtId="15" fontId="56" fillId="0" borderId="0" applyFont="0" applyFill="0" applyBorder="0" applyAlignment="0" applyProtection="0"/>
    <xf numFmtId="4" fontId="56" fillId="0" borderId="0" applyFont="0" applyFill="0" applyBorder="0" applyAlignment="0" applyProtection="0"/>
    <xf numFmtId="4" fontId="56" fillId="0" borderId="0" applyFont="0" applyFill="0" applyBorder="0" applyAlignment="0" applyProtection="0"/>
    <xf numFmtId="0" fontId="194" fillId="0" borderId="43">
      <alignment horizontal="center"/>
    </xf>
    <xf numFmtId="0" fontId="194" fillId="0" borderId="43">
      <alignment horizontal="center"/>
    </xf>
    <xf numFmtId="0" fontId="194" fillId="0" borderId="43">
      <alignment horizontal="center"/>
    </xf>
    <xf numFmtId="0" fontId="194" fillId="0" borderId="43">
      <alignment horizontal="center"/>
    </xf>
    <xf numFmtId="0" fontId="194" fillId="0" borderId="43">
      <alignment horizontal="center"/>
    </xf>
    <xf numFmtId="0" fontId="194" fillId="0" borderId="43">
      <alignment horizontal="center"/>
    </xf>
    <xf numFmtId="3" fontId="56" fillId="0" borderId="0" applyFont="0" applyFill="0" applyBorder="0" applyAlignment="0" applyProtection="0"/>
    <xf numFmtId="3" fontId="56" fillId="0" borderId="0" applyFont="0" applyFill="0" applyBorder="0" applyAlignment="0" applyProtection="0"/>
    <xf numFmtId="0" fontId="56" fillId="108" borderId="0" applyNumberFormat="0" applyFont="0" applyBorder="0" applyAlignment="0" applyProtection="0"/>
    <xf numFmtId="0" fontId="56" fillId="108" borderId="0" applyNumberFormat="0" applyFont="0" applyBorder="0" applyAlignment="0" applyProtection="0"/>
    <xf numFmtId="180" fontId="65" fillId="0" borderId="0">
      <alignment vertical="top"/>
    </xf>
    <xf numFmtId="180" fontId="65" fillId="0" borderId="0">
      <alignment vertical="top"/>
    </xf>
    <xf numFmtId="7" fontId="63" fillId="0" borderId="0" applyNumberFormat="0"/>
    <xf numFmtId="7" fontId="63" fillId="0" borderId="0" applyNumberFormat="0"/>
    <xf numFmtId="7" fontId="63" fillId="0" borderId="0" applyNumberFormat="0"/>
    <xf numFmtId="7" fontId="63" fillId="0" borderId="0" applyNumberFormat="0"/>
    <xf numFmtId="7" fontId="63" fillId="0" borderId="0" applyNumberFormat="0"/>
    <xf numFmtId="7" fontId="63" fillId="0" borderId="0" applyNumberFormat="0"/>
    <xf numFmtId="180" fontId="65" fillId="0" borderId="0">
      <alignment vertical="top"/>
    </xf>
    <xf numFmtId="180" fontId="65" fillId="0" borderId="0">
      <alignment vertical="top"/>
    </xf>
    <xf numFmtId="180" fontId="65" fillId="0" borderId="0">
      <alignment vertical="top"/>
    </xf>
    <xf numFmtId="180" fontId="65" fillId="0" borderId="0">
      <alignment vertical="top"/>
    </xf>
    <xf numFmtId="180" fontId="65" fillId="0" borderId="0">
      <alignment vertical="top"/>
    </xf>
    <xf numFmtId="180" fontId="65" fillId="0" borderId="0">
      <alignment vertical="top"/>
    </xf>
    <xf numFmtId="180" fontId="65" fillId="0" borderId="0">
      <alignment vertical="top"/>
    </xf>
    <xf numFmtId="180" fontId="65" fillId="0" borderId="0">
      <alignment vertical="top"/>
    </xf>
    <xf numFmtId="0" fontId="195" fillId="109" borderId="0" applyNumberFormat="0" applyFont="0" applyBorder="0" applyAlignment="0">
      <alignment horizontal="center"/>
    </xf>
    <xf numFmtId="14" fontId="93" fillId="0" borderId="0" applyNumberFormat="0" applyFill="0" applyBorder="0" applyAlignment="0" applyProtection="0">
      <alignment horizontal="left"/>
    </xf>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2" fillId="0" borderId="0" applyNumberFormat="0" applyFill="0" applyBorder="0" applyProtection="0">
      <alignment horizontal="left"/>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0" fontId="75" fillId="0" borderId="0"/>
    <xf numFmtId="18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0" fontId="75" fillId="0" borderId="0"/>
    <xf numFmtId="0" fontId="75" fillId="0" borderId="0"/>
    <xf numFmtId="0" fontId="75" fillId="0" borderId="0"/>
    <xf numFmtId="18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180" fontId="75" fillId="0" borderId="0"/>
    <xf numFmtId="18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75" fillId="0" borderId="0"/>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0"/>
    <xf numFmtId="18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0"/>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180" fontId="75" fillId="0" borderId="0"/>
    <xf numFmtId="180" fontId="75" fillId="0" borderId="0"/>
    <xf numFmtId="0" fontId="75" fillId="0" borderId="0"/>
    <xf numFmtId="0" fontId="75" fillId="0" borderId="0"/>
    <xf numFmtId="0" fontId="75" fillId="0" borderId="0"/>
    <xf numFmtId="18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protection locked="0"/>
    </xf>
    <xf numFmtId="0" fontId="75" fillId="0" borderId="68">
      <protection locked="0"/>
    </xf>
    <xf numFmtId="0" fontId="75" fillId="0" borderId="68">
      <protection locked="0"/>
    </xf>
    <xf numFmtId="0" fontId="75" fillId="0" borderId="0"/>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68">
      <protection locked="0"/>
    </xf>
    <xf numFmtId="0" fontId="75" fillId="0" borderId="0"/>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68">
      <alignment horizontal="centerContinuous"/>
    </xf>
    <xf numFmtId="0" fontId="75" fillId="0" borderId="0"/>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0" fontId="9" fillId="0" borderId="69">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0" fontId="9" fillId="0" borderId="0"/>
    <xf numFmtId="0" fontId="9" fillId="0" borderId="0"/>
    <xf numFmtId="0" fontId="9" fillId="0" borderId="0"/>
    <xf numFmtId="0" fontId="9" fillId="0" borderId="0"/>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0" fontId="9" fillId="0" borderId="0"/>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0" fontId="9" fillId="0" borderId="0"/>
    <xf numFmtId="0" fontId="9" fillId="0" borderId="0"/>
    <xf numFmtId="0" fontId="9" fillId="0" borderId="0"/>
    <xf numFmtId="0" fontId="9" fillId="0" borderId="0"/>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5" fillId="8" borderId="6" applyNumberFormat="0" applyProtection="0">
      <alignment vertical="center"/>
    </xf>
    <xf numFmtId="4" fontId="32" fillId="8" borderId="11" applyNumberForma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32" fillId="8"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0" fontId="9" fillId="0" borderId="0"/>
    <xf numFmtId="0" fontId="9" fillId="0" borderId="0"/>
    <xf numFmtId="0" fontId="9" fillId="0" borderId="0"/>
    <xf numFmtId="0" fontId="9" fillId="0" borderId="0"/>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4" fillId="7" borderId="6"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0" fontId="9" fillId="0" borderId="0"/>
    <xf numFmtId="0" fontId="9" fillId="0" borderId="0"/>
    <xf numFmtId="0" fontId="9" fillId="0" borderId="0"/>
    <xf numFmtId="0" fontId="9" fillId="0" borderId="0"/>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8"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0" fontId="9" fillId="0" borderId="0"/>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8"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8"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0" fontId="9" fillId="0" borderId="0"/>
    <xf numFmtId="0" fontId="9" fillId="0" borderId="0"/>
    <xf numFmtId="0" fontId="9" fillId="0" borderId="0"/>
    <xf numFmtId="0" fontId="9" fillId="0" borderId="0"/>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96" fillId="8"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8"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7" borderId="11"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4" fillId="7" borderId="6"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196" fillId="7" borderId="11" applyNumberFormat="0" applyProtection="0">
      <alignment vertical="center"/>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5" fillId="7" borderId="6"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0" fontId="9" fillId="0" borderId="0"/>
    <xf numFmtId="0" fontId="9" fillId="0" borderId="0"/>
    <xf numFmtId="0" fontId="9" fillId="0" borderId="0"/>
    <xf numFmtId="0" fontId="9" fillId="0" borderId="0"/>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8"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0" fontId="9" fillId="0" borderId="0"/>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8"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8"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0" fontId="9" fillId="0" borderId="0"/>
    <xf numFmtId="0" fontId="9" fillId="0" borderId="0"/>
    <xf numFmtId="0" fontId="9" fillId="0" borderId="0"/>
    <xf numFmtId="0" fontId="9" fillId="0" borderId="0"/>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32" fillId="8"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8"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7" borderId="11"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5" fillId="7" borderId="6"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4" fontId="32" fillId="7" borderId="11" applyNumberFormat="0" applyProtection="0">
      <alignment horizontal="left" vertical="center" indent="1"/>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9" fillId="0" borderId="0"/>
    <xf numFmtId="0" fontId="9" fillId="0" borderId="0"/>
    <xf numFmtId="0" fontId="9" fillId="0" borderId="0"/>
    <xf numFmtId="0" fontId="9" fillId="0" borderId="0"/>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15" fillId="8" borderId="11" applyNumberFormat="0" applyProtection="0">
      <alignment horizontal="left" vertical="top"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0" fillId="0" borderId="0"/>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10" fillId="0" borderId="0"/>
    <xf numFmtId="0" fontId="9" fillId="0" borderId="0"/>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0" fillId="0" borderId="0"/>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0" fontId="15" fillId="8"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8"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9" fillId="0" borderId="0"/>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10" fillId="0" borderId="0"/>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9" fillId="0" borderId="0"/>
    <xf numFmtId="0" fontId="9" fillId="0" borderId="0"/>
    <xf numFmtId="0" fontId="9" fillId="0" borderId="0"/>
    <xf numFmtId="0" fontId="10" fillId="0" borderId="0"/>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32" fillId="8" borderId="11" applyNumberFormat="0" applyProtection="0">
      <alignment horizontal="left" vertical="top" indent="1"/>
    </xf>
    <xf numFmtId="0" fontId="10" fillId="0" borderId="0"/>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7"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15" fillId="8"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10" fillId="0" borderId="0"/>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10" fillId="0" borderId="0"/>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10" fillId="0" borderId="0"/>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10" fillId="0" borderId="0"/>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32" fillId="7" borderId="11" applyNumberFormat="0" applyProtection="0">
      <alignment horizontal="left" vertical="top"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32" fillId="110" borderId="0" applyNumberFormat="0" applyProtection="0">
      <alignment horizontal="left" vertical="center" indent="1"/>
    </xf>
    <xf numFmtId="0" fontId="9" fillId="0" borderId="0"/>
    <xf numFmtId="0" fontId="9" fillId="0" borderId="0"/>
    <xf numFmtId="0" fontId="9" fillId="0" borderId="0"/>
    <xf numFmtId="0" fontId="10" fillId="0" borderId="0"/>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5" fillId="5" borderId="6" applyNumberFormat="0" applyProtection="0">
      <alignment horizontal="left" vertical="center" indent="1"/>
    </xf>
    <xf numFmtId="4" fontId="198" fillId="0" borderId="0" applyNumberFormat="0" applyProtection="0">
      <alignment horizontal="left" vertical="top" wrapTex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98" fillId="0" borderId="0" applyNumberFormat="0" applyProtection="0">
      <alignment horizontal="left" vertical="top" wrapTex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198" fillId="0" borderId="0" applyNumberFormat="0" applyProtection="0">
      <alignment horizontal="left" vertical="top" wrapText="1"/>
    </xf>
    <xf numFmtId="4" fontId="198" fillId="0" borderId="0" applyNumberFormat="0" applyProtection="0">
      <alignment horizontal="left" vertical="top" wrapText="1"/>
    </xf>
    <xf numFmtId="4" fontId="198" fillId="0" borderId="0" applyNumberFormat="0" applyProtection="0">
      <alignment horizontal="left" vertical="top" wrapText="1"/>
    </xf>
    <xf numFmtId="4" fontId="198" fillId="0" borderId="0" applyNumberFormat="0" applyProtection="0">
      <alignment horizontal="left" vertical="top" wrapText="1"/>
    </xf>
    <xf numFmtId="4" fontId="198" fillId="0" borderId="0" applyNumberFormat="0" applyProtection="0">
      <alignment horizontal="left" vertical="top" wrapText="1"/>
    </xf>
    <xf numFmtId="4" fontId="198" fillId="0" borderId="0" applyNumberFormat="0" applyProtection="0">
      <alignment horizontal="left" vertical="top" wrapTex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0" borderId="0"/>
    <xf numFmtId="0" fontId="9" fillId="0" borderId="0"/>
    <xf numFmtId="0" fontId="9"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32" fillId="11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32" fillId="11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5" fillId="5" borderId="6"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5" fillId="5" borderId="6"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98" fillId="0" borderId="0" applyNumberFormat="0" applyProtection="0">
      <alignment horizontal="left" vertical="top" wrapTex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198" fillId="0" borderId="0" applyNumberFormat="0" applyProtection="0">
      <alignment horizontal="left" vertical="top" wrapText="1"/>
    </xf>
    <xf numFmtId="4" fontId="198" fillId="0" borderId="0" applyNumberFormat="0" applyProtection="0">
      <alignment horizontal="left" vertical="top" wrapText="1"/>
    </xf>
    <xf numFmtId="4" fontId="198" fillId="0" borderId="0" applyNumberFormat="0" applyProtection="0">
      <alignment horizontal="left" vertical="top" wrapText="1"/>
    </xf>
    <xf numFmtId="4" fontId="198" fillId="0" borderId="0" applyNumberFormat="0" applyProtection="0">
      <alignment horizontal="left" vertical="top" wrapText="1"/>
    </xf>
    <xf numFmtId="4" fontId="198" fillId="0" borderId="0" applyNumberFormat="0" applyProtection="0">
      <alignment horizontal="left" vertical="top" wrapText="1"/>
    </xf>
    <xf numFmtId="4" fontId="5" fillId="5" borderId="6" applyNumberFormat="0" applyProtection="0">
      <alignment horizontal="left" vertical="center" indent="1"/>
    </xf>
    <xf numFmtId="4" fontId="32" fillId="11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32" fillId="110" borderId="0" applyNumberFormat="0" applyProtection="0">
      <alignment horizontal="left" vertical="center" indent="1"/>
    </xf>
    <xf numFmtId="4" fontId="198" fillId="0" borderId="0" applyNumberFormat="0" applyProtection="0">
      <alignment horizontal="left" vertical="top" wrapText="1"/>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5" fillId="28" borderId="6"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4" fontId="5" fillId="28" borderId="6"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0" fontId="9" fillId="0" borderId="0"/>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0" fontId="10" fillId="0" borderId="0"/>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5" fillId="28" borderId="6" applyNumberFormat="0" applyProtection="0">
      <alignment horizontal="right" vertical="center"/>
    </xf>
    <xf numFmtId="4" fontId="111" fillId="28" borderId="11"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0" fontId="9" fillId="0" borderId="0"/>
    <xf numFmtId="0" fontId="9" fillId="0" borderId="0"/>
    <xf numFmtId="0" fontId="9" fillId="0" borderId="0"/>
    <xf numFmtId="0" fontId="10" fillId="0" borderId="0"/>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0" fontId="10" fillId="0" borderId="0"/>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5" fillId="28" borderId="6" applyNumberFormat="0" applyProtection="0">
      <alignment horizontal="right" vertical="center"/>
    </xf>
    <xf numFmtId="4" fontId="111" fillId="28"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4" fontId="111" fillId="28" borderId="11" applyNumberFormat="0" applyProtection="0">
      <alignment horizontal="right" vertical="center"/>
    </xf>
    <xf numFmtId="0" fontId="10" fillId="0" borderId="0"/>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5" fillId="29" borderId="6"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4" fontId="5" fillId="29" borderId="6"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0" fontId="9" fillId="0" borderId="0"/>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0" fontId="10" fillId="0" borderId="0"/>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5" fillId="29" borderId="6" applyNumberFormat="0" applyProtection="0">
      <alignment horizontal="right" vertical="center"/>
    </xf>
    <xf numFmtId="4" fontId="111" fillId="83" borderId="11"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0" fontId="9" fillId="0" borderId="0"/>
    <xf numFmtId="0" fontId="9" fillId="0" borderId="0"/>
    <xf numFmtId="0" fontId="9" fillId="0" borderId="0"/>
    <xf numFmtId="0" fontId="10" fillId="0" borderId="0"/>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0" fontId="10" fillId="0" borderId="0"/>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5" fillId="29" borderId="6" applyNumberFormat="0" applyProtection="0">
      <alignment horizontal="right" vertical="center"/>
    </xf>
    <xf numFmtId="4" fontId="111" fillId="83"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4" fontId="111" fillId="83" borderId="11" applyNumberFormat="0" applyProtection="0">
      <alignment horizontal="right" vertical="center"/>
    </xf>
    <xf numFmtId="0" fontId="10" fillId="0" borderId="0"/>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5" fillId="30" borderId="12"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0" fontId="10" fillId="0" borderId="0"/>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0" fontId="10" fillId="0" borderId="0"/>
    <xf numFmtId="4" fontId="5" fillId="30" borderId="12"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0" fontId="10" fillId="0" borderId="0"/>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0" fontId="10" fillId="0" borderId="0"/>
    <xf numFmtId="0" fontId="9" fillId="0" borderId="0"/>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0" fontId="10" fillId="0" borderId="0"/>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5" fillId="30" borderId="12"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0" fontId="10" fillId="0" borderId="0"/>
    <xf numFmtId="0" fontId="9" fillId="0" borderId="0"/>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0" fontId="10" fillId="0" borderId="0"/>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5" fillId="30" borderId="12" applyNumberFormat="0" applyProtection="0">
      <alignment horizontal="right" vertical="center"/>
    </xf>
    <xf numFmtId="4" fontId="111" fillId="30" borderId="11"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0" fontId="9" fillId="0" borderId="0"/>
    <xf numFmtId="0" fontId="9" fillId="0" borderId="0"/>
    <xf numFmtId="0" fontId="9" fillId="0" borderId="0"/>
    <xf numFmtId="0" fontId="10" fillId="0" borderId="0"/>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0" fontId="10" fillId="0" borderId="0"/>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5" fillId="30" borderId="12" applyNumberFormat="0" applyProtection="0">
      <alignment horizontal="right" vertical="center"/>
    </xf>
    <xf numFmtId="4" fontId="111" fillId="30"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4" fontId="111" fillId="30" borderId="11" applyNumberFormat="0" applyProtection="0">
      <alignment horizontal="right" vertical="center"/>
    </xf>
    <xf numFmtId="0" fontId="10" fillId="0" borderId="0"/>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5" fillId="31" borderId="6"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4" fontId="5" fillId="31" borderId="6"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0" fontId="9" fillId="0" borderId="0"/>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0" fontId="10" fillId="0" borderId="0"/>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5" fillId="31" borderId="6" applyNumberFormat="0" applyProtection="0">
      <alignment horizontal="right" vertical="center"/>
    </xf>
    <xf numFmtId="4" fontId="111" fillId="31" borderId="11"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0" fontId="9" fillId="0" borderId="0"/>
    <xf numFmtId="0" fontId="9" fillId="0" borderId="0"/>
    <xf numFmtId="0" fontId="9" fillId="0" borderId="0"/>
    <xf numFmtId="0" fontId="10" fillId="0" borderId="0"/>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0" fontId="10" fillId="0" borderId="0"/>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5" fillId="31" borderId="6" applyNumberFormat="0" applyProtection="0">
      <alignment horizontal="right" vertical="center"/>
    </xf>
    <xf numFmtId="4" fontId="111" fillId="31"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4" fontId="111" fillId="31" borderId="11" applyNumberFormat="0" applyProtection="0">
      <alignment horizontal="right" vertical="center"/>
    </xf>
    <xf numFmtId="0" fontId="10" fillId="0" borderId="0"/>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5" fillId="32" borderId="6"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4" fontId="5" fillId="32" borderId="6"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0" fontId="9" fillId="0" borderId="0"/>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0" fontId="10" fillId="0" borderId="0"/>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5" fillId="32" borderId="6" applyNumberFormat="0" applyProtection="0">
      <alignment horizontal="right" vertical="center"/>
    </xf>
    <xf numFmtId="4" fontId="111" fillId="32" borderId="11"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0" fontId="9" fillId="0" borderId="0"/>
    <xf numFmtId="0" fontId="9" fillId="0" borderId="0"/>
    <xf numFmtId="0" fontId="9" fillId="0" borderId="0"/>
    <xf numFmtId="0" fontId="10" fillId="0" borderId="0"/>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0" fontId="10" fillId="0" borderId="0"/>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5" fillId="32" borderId="6" applyNumberFormat="0" applyProtection="0">
      <alignment horizontal="right" vertical="center"/>
    </xf>
    <xf numFmtId="4" fontId="111" fillId="32"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4" fontId="111" fillId="32" borderId="11" applyNumberFormat="0" applyProtection="0">
      <alignment horizontal="right" vertical="center"/>
    </xf>
    <xf numFmtId="0" fontId="10" fillId="0" borderId="0"/>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5" fillId="33" borderId="6"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4" fontId="5" fillId="33" borderId="6"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0" fontId="9" fillId="0" borderId="0"/>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0" fontId="10" fillId="0" borderId="0"/>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5" fillId="33" borderId="6" applyNumberFormat="0" applyProtection="0">
      <alignment horizontal="right" vertical="center"/>
    </xf>
    <xf numFmtId="4" fontId="111" fillId="33" borderId="11"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0" fontId="9" fillId="0" borderId="0"/>
    <xf numFmtId="0" fontId="9" fillId="0" borderId="0"/>
    <xf numFmtId="0" fontId="9" fillId="0" borderId="0"/>
    <xf numFmtId="0" fontId="10" fillId="0" borderId="0"/>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0" fontId="10" fillId="0" borderId="0"/>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5" fillId="33" borderId="6" applyNumberFormat="0" applyProtection="0">
      <alignment horizontal="right" vertical="center"/>
    </xf>
    <xf numFmtId="4" fontId="111" fillId="33"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4" fontId="111" fillId="33" borderId="11" applyNumberFormat="0" applyProtection="0">
      <alignment horizontal="right" vertical="center"/>
    </xf>
    <xf numFmtId="0" fontId="10" fillId="0" borderId="0"/>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5" fillId="34" borderId="6"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4" fontId="5" fillId="34" borderId="6"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0" fontId="9" fillId="0" borderId="0"/>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0" fontId="10" fillId="0" borderId="0"/>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5" fillId="34" borderId="6" applyNumberFormat="0" applyProtection="0">
      <alignment horizontal="right" vertical="center"/>
    </xf>
    <xf numFmtId="4" fontId="111" fillId="34" borderId="11"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0" fontId="9" fillId="0" borderId="0"/>
    <xf numFmtId="0" fontId="9" fillId="0" borderId="0"/>
    <xf numFmtId="0" fontId="9" fillId="0" borderId="0"/>
    <xf numFmtId="0" fontId="10" fillId="0" borderId="0"/>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0" fontId="10" fillId="0" borderId="0"/>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5" fillId="34" borderId="6" applyNumberFormat="0" applyProtection="0">
      <alignment horizontal="right" vertical="center"/>
    </xf>
    <xf numFmtId="4" fontId="111" fillId="34"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4" fontId="111" fillId="34" borderId="11" applyNumberFormat="0" applyProtection="0">
      <alignment horizontal="right" vertical="center"/>
    </xf>
    <xf numFmtId="0" fontId="10" fillId="0" borderId="0"/>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5" fillId="35" borderId="6"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4" fontId="5" fillId="35" borderId="6"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0" fontId="9" fillId="0" borderId="0"/>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0" fontId="10" fillId="0" borderId="0"/>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5" fillId="35" borderId="6" applyNumberFormat="0" applyProtection="0">
      <alignment horizontal="right" vertical="center"/>
    </xf>
    <xf numFmtId="4" fontId="111" fillId="35" borderId="11"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0" fontId="9" fillId="0" borderId="0"/>
    <xf numFmtId="0" fontId="9" fillId="0" borderId="0"/>
    <xf numFmtId="0" fontId="9" fillId="0" borderId="0"/>
    <xf numFmtId="0" fontId="10" fillId="0" borderId="0"/>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0" fontId="10" fillId="0" borderId="0"/>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5" fillId="35" borderId="6" applyNumberFormat="0" applyProtection="0">
      <alignment horizontal="right" vertical="center"/>
    </xf>
    <xf numFmtId="4" fontId="111" fillId="35"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4" fontId="111" fillId="35" borderId="11" applyNumberFormat="0" applyProtection="0">
      <alignment horizontal="right" vertical="center"/>
    </xf>
    <xf numFmtId="0" fontId="10" fillId="0" borderId="0"/>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5" fillId="36" borderId="6"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4" fontId="5" fillId="36" borderId="6"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0" fontId="9" fillId="0" borderId="0"/>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0" fontId="10" fillId="0" borderId="0"/>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5" fillId="36" borderId="6" applyNumberFormat="0" applyProtection="0">
      <alignment horizontal="right" vertical="center"/>
    </xf>
    <xf numFmtId="4" fontId="111" fillId="36" borderId="11"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0" fontId="9" fillId="0" borderId="0"/>
    <xf numFmtId="0" fontId="9" fillId="0" borderId="0"/>
    <xf numFmtId="0" fontId="9" fillId="0" borderId="0"/>
    <xf numFmtId="0" fontId="10" fillId="0" borderId="0"/>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0" fontId="10" fillId="0" borderId="0"/>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5" fillId="36" borderId="6" applyNumberFormat="0" applyProtection="0">
      <alignment horizontal="right" vertical="center"/>
    </xf>
    <xf numFmtId="4" fontId="111" fillId="36"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4" fontId="111" fillId="36" borderId="11" applyNumberFormat="0" applyProtection="0">
      <alignment horizontal="right" vertical="center"/>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5" fillId="37" borderId="12" applyNumberFormat="0" applyProtection="0">
      <alignment horizontal="left" vertical="center" indent="1"/>
    </xf>
    <xf numFmtId="4" fontId="32" fillId="0" borderId="0"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0" fontId="10" fillId="0" borderId="0"/>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0" fontId="10" fillId="0" borderId="0"/>
    <xf numFmtId="4" fontId="5" fillId="37" borderId="12" applyNumberFormat="0" applyProtection="0">
      <alignment horizontal="left" vertical="center" indent="1"/>
    </xf>
    <xf numFmtId="4" fontId="32" fillId="0" borderId="0"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0" fontId="10" fillId="0" borderId="0"/>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0" fontId="10" fillId="0" borderId="0"/>
    <xf numFmtId="4" fontId="32" fillId="0" borderId="0"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0" fontId="9" fillId="0" borderId="0"/>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5" fillId="37" borderId="12" applyNumberFormat="0" applyProtection="0">
      <alignment horizontal="left" vertical="center" indent="1"/>
    </xf>
    <xf numFmtId="4" fontId="32" fillId="0" borderId="0"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0" fontId="9" fillId="0" borderId="0"/>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0" fontId="10" fillId="0" borderId="0"/>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32" fillId="0" borderId="0" applyNumberFormat="0" applyProtection="0">
      <alignment horizontal="left" vertical="center" indent="1"/>
    </xf>
    <xf numFmtId="4" fontId="5" fillId="37" borderId="12"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9" fillId="0" borderId="0"/>
    <xf numFmtId="0" fontId="9" fillId="0" borderId="0"/>
    <xf numFmtId="0" fontId="9" fillId="0" borderId="0"/>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5" fillId="37" borderId="12"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4" fontId="32" fillId="37" borderId="70"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32" fillId="0" borderId="0" applyNumberFormat="0" applyProtection="0">
      <alignment horizontal="left" vertical="center" indent="1"/>
    </xf>
    <xf numFmtId="4" fontId="9" fillId="3" borderId="12" applyNumberFormat="0" applyProtection="0">
      <alignment horizontal="left" vertical="center" indent="1"/>
    </xf>
    <xf numFmtId="4" fontId="111" fillId="0" borderId="0"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111" fillId="39" borderId="0"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0" fontId="10" fillId="0" borderId="0"/>
    <xf numFmtId="4" fontId="9" fillId="3" borderId="12" applyNumberFormat="0" applyProtection="0">
      <alignment horizontal="left" vertical="center" indent="1"/>
    </xf>
    <xf numFmtId="4" fontId="111" fillId="0" borderId="0"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0" fontId="10" fillId="0" borderId="0"/>
    <xf numFmtId="4" fontId="111" fillId="0" borderId="0"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0" fontId="9" fillId="0" borderId="0"/>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9" fillId="3" borderId="12" applyNumberFormat="0" applyProtection="0">
      <alignment horizontal="left" vertical="center" indent="1"/>
    </xf>
    <xf numFmtId="4" fontId="111" fillId="0" borderId="0"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9"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9" fillId="3" borderId="12" applyNumberFormat="0" applyProtection="0">
      <alignment horizontal="left" vertical="center" indent="1"/>
    </xf>
    <xf numFmtId="0" fontId="9" fillId="0" borderId="0"/>
    <xf numFmtId="0" fontId="9" fillId="0" borderId="0"/>
    <xf numFmtId="0" fontId="9"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0" borderId="0" applyNumberFormat="0" applyProtection="0">
      <alignment horizontal="left" vertical="center" indent="1"/>
    </xf>
    <xf numFmtId="0" fontId="9" fillId="0" borderId="0"/>
    <xf numFmtId="0" fontId="9" fillId="0" borderId="0"/>
    <xf numFmtId="0" fontId="9" fillId="0" borderId="0"/>
    <xf numFmtId="0" fontId="10" fillId="0" borderId="0"/>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9" fillId="3" borderId="12" applyNumberFormat="0" applyProtection="0">
      <alignment horizontal="left" vertical="center" indent="1"/>
    </xf>
    <xf numFmtId="4" fontId="199" fillId="123" borderId="0"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0" fontId="9"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9" fillId="3" borderId="12" applyNumberFormat="0" applyProtection="0">
      <alignment horizontal="left" vertical="center" indent="1"/>
    </xf>
    <xf numFmtId="4" fontId="199" fillId="123" borderId="0"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199" fillId="123" borderId="0" applyNumberFormat="0" applyProtection="0">
      <alignment horizontal="left" vertical="center" indent="1"/>
    </xf>
    <xf numFmtId="4" fontId="9" fillId="3" borderId="12" applyNumberFormat="0" applyProtection="0">
      <alignment horizontal="left" vertical="center" indent="1"/>
    </xf>
    <xf numFmtId="0" fontId="9"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0" fontId="10"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199" fillId="123" borderId="0" applyNumberFormat="0" applyProtection="0">
      <alignment horizontal="left" vertical="center" indent="1"/>
    </xf>
    <xf numFmtId="0" fontId="9" fillId="0" borderId="0"/>
    <xf numFmtId="0" fontId="9" fillId="0" borderId="0"/>
    <xf numFmtId="0" fontId="9" fillId="0" borderId="0"/>
    <xf numFmtId="0" fontId="10" fillId="0" borderId="0"/>
    <xf numFmtId="0" fontId="10" fillId="0" borderId="0"/>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199" fillId="123" borderId="0"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9" fillId="3" borderId="12"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99" fillId="123" borderId="0" applyNumberFormat="0" applyProtection="0">
      <alignment horizontal="left" vertical="center" indent="1"/>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5" fillId="38" borderId="6" applyNumberFormat="0" applyProtection="0">
      <alignment horizontal="right" vertical="center"/>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38" borderId="6" applyNumberFormat="0" applyProtection="0">
      <alignment horizontal="right" vertical="center"/>
    </xf>
    <xf numFmtId="4" fontId="5" fillId="38" borderId="6"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4" fontId="5" fillId="38" borderId="6"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0" fontId="9" fillId="0" borderId="0"/>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0" fontId="10" fillId="0" borderId="0"/>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5" fillId="38" borderId="6" applyNumberFormat="0" applyProtection="0">
      <alignment horizontal="right" vertical="center"/>
    </xf>
    <xf numFmtId="4" fontId="111" fillId="38" borderId="11"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0" fontId="9" fillId="0" borderId="0"/>
    <xf numFmtId="0" fontId="9" fillId="0" borderId="0"/>
    <xf numFmtId="0" fontId="9" fillId="0" borderId="0"/>
    <xf numFmtId="0" fontId="10" fillId="0" borderId="0"/>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0" fontId="10" fillId="0" borderId="0"/>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5" fillId="38" borderId="6" applyNumberFormat="0" applyProtection="0">
      <alignment horizontal="right" vertical="center"/>
    </xf>
    <xf numFmtId="4" fontId="111" fillId="38"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4" fontId="111" fillId="38" borderId="11" applyNumberFormat="0" applyProtection="0">
      <alignment horizontal="right" vertical="center"/>
    </xf>
    <xf numFmtId="0" fontId="10" fillId="0" borderId="0"/>
    <xf numFmtId="4" fontId="5" fillId="39" borderId="12" applyNumberFormat="0" applyProtection="0">
      <alignment horizontal="left" vertical="center" indent="1"/>
    </xf>
    <xf numFmtId="4" fontId="111" fillId="39" borderId="0"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111" fillId="39" borderId="0"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0" fontId="10" fillId="0" borderId="0"/>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0" fontId="10" fillId="0" borderId="0"/>
    <xf numFmtId="4" fontId="5" fillId="39" borderId="12" applyNumberFormat="0" applyProtection="0">
      <alignment horizontal="left" vertical="center" indent="1"/>
    </xf>
    <xf numFmtId="4" fontId="111" fillId="0" borderId="0"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0" fontId="10" fillId="0" borderId="0"/>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0" fontId="10" fillId="0" borderId="0"/>
    <xf numFmtId="4" fontId="111" fillId="39" borderId="0"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0" fontId="9" fillId="0" borderId="0"/>
    <xf numFmtId="4" fontId="111" fillId="39" borderId="0" applyNumberFormat="0" applyProtection="0">
      <alignment horizontal="left" vertical="center" indent="1"/>
    </xf>
    <xf numFmtId="4" fontId="111" fillId="39" borderId="0" applyNumberFormat="0" applyProtection="0">
      <alignment horizontal="left" vertical="center" indent="1"/>
    </xf>
    <xf numFmtId="4" fontId="111" fillId="39" borderId="0" applyNumberFormat="0" applyProtection="0">
      <alignment horizontal="left" vertical="center" indent="1"/>
    </xf>
    <xf numFmtId="4" fontId="111" fillId="39" borderId="0" applyNumberFormat="0" applyProtection="0">
      <alignment horizontal="left" vertical="center" indent="1"/>
    </xf>
    <xf numFmtId="4" fontId="111" fillId="39" borderId="0" applyNumberFormat="0" applyProtection="0">
      <alignment horizontal="left" vertical="center" indent="1"/>
    </xf>
    <xf numFmtId="4" fontId="111" fillId="0" borderId="0" applyNumberFormat="0" applyProtection="0">
      <alignment horizontal="left" vertical="center" indent="1"/>
    </xf>
    <xf numFmtId="0" fontId="9" fillId="0" borderId="0"/>
    <xf numFmtId="4" fontId="111" fillId="39" borderId="0" applyNumberFormat="0" applyProtection="0">
      <alignment horizontal="left" vertical="center" indent="1"/>
    </xf>
    <xf numFmtId="0" fontId="10" fillId="0" borderId="0"/>
    <xf numFmtId="4" fontId="111" fillId="0" borderId="0"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0" fontId="10" fillId="0" borderId="0"/>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4" fontId="5" fillId="39" borderId="12" applyNumberFormat="0" applyProtection="0">
      <alignment horizontal="left" vertical="center" indent="1"/>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0" borderId="0" applyNumberFormat="0" applyProtection="0">
      <alignment horizontal="left" vertical="center" indent="1"/>
    </xf>
    <xf numFmtId="4" fontId="111" fillId="110" borderId="0" applyNumberFormat="0" applyProtection="0">
      <alignment horizontal="left" vertical="center" indent="1"/>
    </xf>
    <xf numFmtId="4" fontId="5" fillId="38" borderId="12" applyNumberFormat="0" applyProtection="0">
      <alignment horizontal="left" vertical="center" indent="1"/>
    </xf>
    <xf numFmtId="4" fontId="111" fillId="110" borderId="0"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111" fillId="110" borderId="0"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0" fontId="10" fillId="0" borderId="0"/>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0" fontId="10" fillId="0" borderId="0"/>
    <xf numFmtId="4" fontId="5" fillId="38" borderId="12" applyNumberFormat="0" applyProtection="0">
      <alignment horizontal="left" vertical="center" indent="1"/>
    </xf>
    <xf numFmtId="4" fontId="111" fillId="0" borderId="0"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0" fontId="10" fillId="0" borderId="0"/>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0" fontId="10" fillId="0" borderId="0"/>
    <xf numFmtId="4" fontId="111" fillId="110" borderId="0"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0" fontId="9" fillId="0" borderId="0"/>
    <xf numFmtId="4" fontId="111" fillId="110" borderId="0" applyNumberFormat="0" applyProtection="0">
      <alignment horizontal="left" vertical="center" indent="1"/>
    </xf>
    <xf numFmtId="4" fontId="111" fillId="110" borderId="0" applyNumberFormat="0" applyProtection="0">
      <alignment horizontal="left" vertical="center" indent="1"/>
    </xf>
    <xf numFmtId="4" fontId="111" fillId="110" borderId="0" applyNumberFormat="0" applyProtection="0">
      <alignment horizontal="left" vertical="center" indent="1"/>
    </xf>
    <xf numFmtId="4" fontId="111" fillId="110" borderId="0" applyNumberFormat="0" applyProtection="0">
      <alignment horizontal="left" vertical="center" indent="1"/>
    </xf>
    <xf numFmtId="4" fontId="111" fillId="110" borderId="0" applyNumberFormat="0" applyProtection="0">
      <alignment horizontal="left" vertical="center" indent="1"/>
    </xf>
    <xf numFmtId="4" fontId="111" fillId="110" borderId="0" applyNumberFormat="0" applyProtection="0">
      <alignment horizontal="left" vertical="center" indent="1"/>
    </xf>
    <xf numFmtId="4" fontId="111" fillId="0" borderId="0" applyNumberFormat="0" applyProtection="0">
      <alignment horizontal="left" vertical="center" indent="1"/>
    </xf>
    <xf numFmtId="0" fontId="9" fillId="0" borderId="0"/>
    <xf numFmtId="4" fontId="111" fillId="0" borderId="0" applyNumberFormat="0" applyProtection="0">
      <alignment horizontal="left" vertical="center" indent="1"/>
    </xf>
    <xf numFmtId="4" fontId="111" fillId="110" borderId="0"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0" fontId="10" fillId="0" borderId="0"/>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5" fillId="38" borderId="12" applyNumberFormat="0" applyProtection="0">
      <alignment horizontal="left" vertical="center" indent="1"/>
    </xf>
    <xf numFmtId="4" fontId="111" fillId="110" borderId="0" applyNumberFormat="0" applyProtection="0">
      <alignment horizontal="left" vertical="center" indent="1"/>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0" borderId="0"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10" fillId="0" borderId="0"/>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5" fillId="9" borderId="6" applyNumberFormat="0" applyProtection="0">
      <alignment horizontal="left" vertical="center" indent="1"/>
    </xf>
    <xf numFmtId="0" fontId="200" fillId="0" borderId="0" applyNumberFormat="0" applyProtection="0">
      <alignment horizontal="left"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200" fillId="0" borderId="0" applyNumberFormat="0" applyProtection="0">
      <alignment horizontal="left"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200" fillId="0" borderId="0" applyNumberFormat="0" applyProtection="0">
      <alignment horizontal="left" indent="1"/>
    </xf>
    <xf numFmtId="0" fontId="200" fillId="0" borderId="0" applyNumberFormat="0" applyProtection="0">
      <alignment horizontal="left" indent="1"/>
    </xf>
    <xf numFmtId="0" fontId="200" fillId="0" borderId="0" applyNumberFormat="0" applyProtection="0">
      <alignment horizontal="left" indent="1"/>
    </xf>
    <xf numFmtId="0" fontId="200" fillId="0" borderId="0" applyNumberFormat="0" applyProtection="0">
      <alignment horizontal="left" indent="1"/>
    </xf>
    <xf numFmtId="0" fontId="200" fillId="0" borderId="0" applyNumberFormat="0" applyProtection="0">
      <alignment horizontal="left" indent="1"/>
    </xf>
    <xf numFmtId="0" fontId="200" fillId="0" borderId="0" applyNumberFormat="0" applyProtection="0">
      <alignment horizontal="left" indent="1"/>
    </xf>
    <xf numFmtId="0" fontId="5" fillId="9" borderId="6" applyNumberFormat="0" applyProtection="0">
      <alignment horizontal="left" vertical="center" indent="1"/>
    </xf>
    <xf numFmtId="0" fontId="200" fillId="0" borderId="0" applyNumberFormat="0" applyProtection="0">
      <alignment horizontal="left"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9" fillId="0" borderId="0"/>
    <xf numFmtId="0" fontId="9" fillId="0" borderId="0"/>
    <xf numFmtId="0" fontId="9" fillId="0" borderId="0"/>
    <xf numFmtId="0" fontId="9" fillId="0" borderId="0"/>
    <xf numFmtId="0" fontId="200" fillId="0" borderId="0" applyNumberFormat="0" applyProtection="0">
      <alignment horizontal="left"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5" fillId="9" borderId="6" applyNumberFormat="0" applyProtection="0">
      <alignment horizontal="left" vertical="center" indent="1"/>
    </xf>
    <xf numFmtId="0" fontId="9" fillId="123" borderId="11" applyNumberFormat="0" applyProtection="0">
      <alignment horizontal="left" vertical="center" indent="1"/>
    </xf>
    <xf numFmtId="0" fontId="5" fillId="9" borderId="6" applyNumberFormat="0" applyProtection="0">
      <alignment horizontal="left" vertical="center" indent="1"/>
    </xf>
    <xf numFmtId="0" fontId="200" fillId="0" borderId="0" applyNumberFormat="0" applyProtection="0">
      <alignment horizontal="left"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9" fillId="0" borderId="0"/>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200" fillId="0" borderId="0" applyNumberFormat="0" applyProtection="0">
      <alignment horizontal="left" indent="1"/>
    </xf>
    <xf numFmtId="0" fontId="200" fillId="0" borderId="0" applyNumberFormat="0" applyProtection="0">
      <alignment horizontal="left" indent="1"/>
    </xf>
    <xf numFmtId="0" fontId="200" fillId="0" borderId="0" applyNumberFormat="0" applyProtection="0">
      <alignment horizontal="left" indent="1"/>
    </xf>
    <xf numFmtId="0" fontId="200" fillId="0" borderId="0" applyNumberFormat="0" applyProtection="0">
      <alignment horizontal="left" indent="1"/>
    </xf>
    <xf numFmtId="0" fontId="200" fillId="0" borderId="0" applyNumberFormat="0" applyProtection="0">
      <alignment horizontal="left" indent="1"/>
    </xf>
    <xf numFmtId="0" fontId="5" fillId="9" borderId="6"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10" fillId="0" borderId="0"/>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5" fillId="9" borderId="6"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10" fillId="0" borderId="0"/>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10" fillId="0" borderId="0"/>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10" fillId="0" borderId="0"/>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10" fillId="0" borderId="0"/>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9" fillId="123" borderId="11" applyNumberFormat="0" applyProtection="0">
      <alignment horizontal="left" vertical="center" indent="1"/>
    </xf>
    <xf numFmtId="0" fontId="10" fillId="0" borderId="0"/>
    <xf numFmtId="0" fontId="200" fillId="0" borderId="0" applyNumberFormat="0" applyProtection="0">
      <alignment horizontal="left"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5" fillId="3" borderId="11" applyNumberFormat="0" applyProtection="0">
      <alignment horizontal="left" vertical="top"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10" fillId="0" borderId="0"/>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10" fillId="0" borderId="0"/>
    <xf numFmtId="0" fontId="5" fillId="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0" borderId="0"/>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10" fillId="0" borderId="0"/>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5" fillId="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10" fillId="0" borderId="0"/>
    <xf numFmtId="0" fontId="9" fillId="0" borderId="0"/>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12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12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12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5" fillId="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10" fillId="0" borderId="0"/>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10" fillId="0" borderId="0"/>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10" fillId="0" borderId="0"/>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9" fillId="3" borderId="11" applyNumberFormat="0" applyProtection="0">
      <alignment horizontal="left" vertical="top" indent="1"/>
    </xf>
    <xf numFmtId="0" fontId="10" fillId="0" borderId="0"/>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9" fillId="123" borderId="11" applyNumberFormat="0" applyProtection="0">
      <alignment horizontal="left" vertical="top"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5" fillId="6" borderId="6"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201" fillId="0" borderId="0" applyNumberFormat="0" applyProtection="0">
      <alignment horizontal="left"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201" fillId="0" borderId="0" applyNumberFormat="0" applyProtection="0">
      <alignment horizontal="left" indent="1"/>
    </xf>
    <xf numFmtId="0" fontId="201" fillId="0" borderId="0" applyNumberFormat="0" applyProtection="0">
      <alignment horizontal="left" indent="1"/>
    </xf>
    <xf numFmtId="0" fontId="201" fillId="0" borderId="0" applyNumberFormat="0" applyProtection="0">
      <alignment horizontal="left" indent="1"/>
    </xf>
    <xf numFmtId="0" fontId="201" fillId="0" borderId="0" applyNumberFormat="0" applyProtection="0">
      <alignment horizontal="left" indent="1"/>
    </xf>
    <xf numFmtId="0" fontId="201" fillId="0" borderId="0" applyNumberFormat="0" applyProtection="0">
      <alignment horizontal="left" indent="1"/>
    </xf>
    <xf numFmtId="0" fontId="201" fillId="0" borderId="0" applyNumberFormat="0" applyProtection="0">
      <alignment horizontal="left"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9" fillId="0" borderId="0"/>
    <xf numFmtId="0" fontId="9" fillId="0" borderId="0"/>
    <xf numFmtId="0" fontId="9" fillId="0" borderId="0"/>
    <xf numFmtId="0" fontId="9"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5" fillId="6" borderId="6"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10" borderId="11" applyNumberFormat="0" applyProtection="0">
      <alignment horizontal="left" vertical="center" indent="1"/>
    </xf>
    <xf numFmtId="0" fontId="201" fillId="0" borderId="0" applyNumberFormat="0" applyProtection="0">
      <alignment horizontal="left"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9"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201" fillId="0" borderId="0" applyNumberFormat="0" applyProtection="0">
      <alignment horizontal="left" indent="1"/>
    </xf>
    <xf numFmtId="0" fontId="201" fillId="0" borderId="0" applyNumberFormat="0" applyProtection="0">
      <alignment horizontal="left" indent="1"/>
    </xf>
    <xf numFmtId="0" fontId="201" fillId="0" borderId="0" applyNumberFormat="0" applyProtection="0">
      <alignment horizontal="left"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10" borderId="11"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10" borderId="11"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10" borderId="11"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10" borderId="11" applyNumberFormat="0" applyProtection="0">
      <alignment horizontal="left" vertical="center" indent="1"/>
    </xf>
    <xf numFmtId="0" fontId="201" fillId="0" borderId="0" applyNumberFormat="0" applyProtection="0">
      <alignment horizontal="left"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201" fillId="0" borderId="0" applyNumberFormat="0" applyProtection="0">
      <alignment horizontal="left" indent="1"/>
    </xf>
    <xf numFmtId="0" fontId="201" fillId="0" borderId="0" applyNumberFormat="0" applyProtection="0">
      <alignment horizontal="left" indent="1"/>
    </xf>
    <xf numFmtId="0" fontId="201" fillId="0" borderId="0" applyNumberFormat="0" applyProtection="0">
      <alignment horizontal="left" indent="1"/>
    </xf>
    <xf numFmtId="0" fontId="201" fillId="0" borderId="0" applyNumberFormat="0" applyProtection="0">
      <alignment horizontal="left" indent="1"/>
    </xf>
    <xf numFmtId="0" fontId="201" fillId="0" borderId="0" applyNumberFormat="0" applyProtection="0">
      <alignment horizontal="left"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10" fillId="0" borderId="0"/>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5" fillId="6" borderId="6"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9" fillId="110" borderId="11" applyNumberFormat="0" applyProtection="0">
      <alignment horizontal="left" vertical="center"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5" fillId="38" borderId="11" applyNumberFormat="0" applyProtection="0">
      <alignment horizontal="left" vertical="top"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10" fillId="0" borderId="0"/>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10" fillId="0" borderId="0"/>
    <xf numFmtId="0" fontId="5" fillId="38"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0" borderId="0"/>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10" fillId="0" borderId="0"/>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5" fillId="38"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110"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110"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110"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5" fillId="38"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10" fillId="0" borderId="0"/>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10" fillId="0" borderId="0"/>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10" fillId="0" borderId="0"/>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9" fillId="38" borderId="11" applyNumberFormat="0" applyProtection="0">
      <alignment horizontal="left" vertical="top" indent="1"/>
    </xf>
    <xf numFmtId="0" fontId="10" fillId="0" borderId="0"/>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9" fillId="110" borderId="11" applyNumberFormat="0" applyProtection="0">
      <alignment horizontal="left" vertical="top" indent="1"/>
    </xf>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5" fillId="40" borderId="6" applyNumberFormat="0" applyProtection="0">
      <alignment horizontal="left" vertical="center" indent="1"/>
    </xf>
    <xf numFmtId="0" fontId="7" fillId="0" borderId="0" applyNumberFormat="0" applyProtection="0">
      <alignment horizontal="left"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7" fillId="0" borderId="0" applyNumberFormat="0" applyProtection="0">
      <alignment horizontal="left"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7" fillId="0" borderId="0" applyNumberFormat="0" applyProtection="0">
      <alignment horizontal="left" indent="1"/>
    </xf>
    <xf numFmtId="0" fontId="7" fillId="0" borderId="0" applyNumberFormat="0" applyProtection="0">
      <alignment horizontal="left" indent="1"/>
    </xf>
    <xf numFmtId="0" fontId="7" fillId="0" borderId="0" applyNumberFormat="0" applyProtection="0">
      <alignment horizontal="left" indent="1"/>
    </xf>
    <xf numFmtId="0" fontId="7" fillId="0" borderId="0" applyNumberFormat="0" applyProtection="0">
      <alignment horizontal="left" indent="1"/>
    </xf>
    <xf numFmtId="0" fontId="7" fillId="0" borderId="0" applyNumberFormat="0" applyProtection="0">
      <alignment horizontal="left" indent="1"/>
    </xf>
    <xf numFmtId="0" fontId="7" fillId="0" borderId="0" applyNumberFormat="0" applyProtection="0">
      <alignment horizontal="left" indent="1"/>
    </xf>
    <xf numFmtId="0" fontId="5" fillId="40" borderId="6" applyNumberFormat="0" applyProtection="0">
      <alignment horizontal="left" vertical="center" indent="1"/>
    </xf>
    <xf numFmtId="0" fontId="7" fillId="0" borderId="0" applyNumberFormat="0" applyProtection="0">
      <alignment horizontal="left"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9" fillId="0" borderId="0"/>
    <xf numFmtId="0" fontId="9" fillId="0" borderId="0"/>
    <xf numFmtId="0" fontId="9" fillId="0" borderId="0"/>
    <xf numFmtId="0" fontId="9" fillId="0" borderId="0"/>
    <xf numFmtId="0" fontId="7" fillId="0" borderId="0" applyNumberFormat="0" applyProtection="0">
      <alignment horizontal="left"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9" fillId="126" borderId="11" applyNumberFormat="0" applyProtection="0">
      <alignment horizontal="left" vertical="center" indent="1"/>
    </xf>
    <xf numFmtId="0" fontId="7" fillId="0" borderId="0" applyNumberFormat="0" applyProtection="0">
      <alignment horizontal="left"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9"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7" fillId="0" borderId="0" applyNumberFormat="0" applyProtection="0">
      <alignment horizontal="left" indent="1"/>
    </xf>
    <xf numFmtId="0" fontId="7" fillId="0" borderId="0" applyNumberFormat="0" applyProtection="0">
      <alignment horizontal="left" indent="1"/>
    </xf>
    <xf numFmtId="0" fontId="7" fillId="0" borderId="0" applyNumberFormat="0" applyProtection="0">
      <alignment horizontal="left"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9" fillId="126" borderId="11"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10" fillId="0" borderId="0"/>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5" fillId="40" borderId="6"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9" fillId="126" borderId="11" applyNumberFormat="0" applyProtection="0">
      <alignment horizontal="left" vertical="center" indent="1"/>
    </xf>
    <xf numFmtId="0" fontId="10" fillId="0" borderId="0"/>
    <xf numFmtId="0" fontId="7" fillId="0" borderId="0" applyNumberFormat="0" applyProtection="0">
      <alignment horizontal="left"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5" fillId="40" borderId="11" applyNumberFormat="0" applyProtection="0">
      <alignment horizontal="left" vertical="top"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10" fillId="0" borderId="0"/>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10" fillId="0" borderId="0"/>
    <xf numFmtId="0" fontId="5" fillId="40"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0" borderId="0"/>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10" fillId="0" borderId="0"/>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5" fillId="40"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126"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126"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126"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5" fillId="40"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10" fillId="0" borderId="0"/>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10" fillId="0" borderId="0"/>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10" fillId="0" borderId="0"/>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9" fillId="40" borderId="11" applyNumberFormat="0" applyProtection="0">
      <alignment horizontal="left" vertical="top" indent="1"/>
    </xf>
    <xf numFmtId="0" fontId="10" fillId="0" borderId="0"/>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9" fillId="126" borderId="11" applyNumberFormat="0" applyProtection="0">
      <alignment horizontal="left" vertical="top"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5" fillId="39" borderId="6" applyNumberFormat="0" applyProtection="0">
      <alignment horizontal="left" vertical="center" indent="1"/>
    </xf>
    <xf numFmtId="0" fontId="9" fillId="0" borderId="0"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0" borderId="0"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9" fillId="0" borderId="0"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5" fillId="39" borderId="6" applyNumberFormat="0" applyProtection="0">
      <alignment horizontal="left" vertical="center" indent="1"/>
    </xf>
    <xf numFmtId="0" fontId="9" fillId="0" borderId="0"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9" fillId="0" borderId="0"/>
    <xf numFmtId="0" fontId="9" fillId="0" borderId="0"/>
    <xf numFmtId="0" fontId="9" fillId="0" borderId="0"/>
    <xf numFmtId="0" fontId="9" fillId="0" borderId="0"/>
    <xf numFmtId="0" fontId="9" fillId="0" borderId="0"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98" borderId="11" applyNumberFormat="0" applyProtection="0">
      <alignment horizontal="left" vertical="center" indent="1"/>
    </xf>
    <xf numFmtId="0" fontId="9" fillId="0" borderId="0"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9"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9" fillId="0" borderId="0"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98" borderId="11"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98" borderId="11"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98" borderId="11"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10" fillId="0" borderId="0"/>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5" fillId="39" borderId="6"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9" fillId="98" borderId="11" applyNumberFormat="0" applyProtection="0">
      <alignment horizontal="left" vertical="center" indent="1"/>
    </xf>
    <xf numFmtId="0" fontId="10" fillId="0" borderId="0"/>
    <xf numFmtId="0" fontId="9" fillId="0" borderId="0" applyNumberFormat="0" applyProtection="0">
      <alignment horizontal="left" vertical="center"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5" fillId="39" borderId="11" applyNumberFormat="0" applyProtection="0">
      <alignment horizontal="left" vertical="top"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10"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10" fillId="0" borderId="0"/>
    <xf numFmtId="0" fontId="5" fillId="39"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0" borderId="0"/>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10"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5" fillId="39"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98"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98"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98"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5" fillId="39"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10" fillId="0" borderId="0"/>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10" fillId="0" borderId="0"/>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10" fillId="0" borderId="0"/>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9" fillId="39" borderId="11" applyNumberFormat="0" applyProtection="0">
      <alignment horizontal="left" vertical="top" indent="1"/>
    </xf>
    <xf numFmtId="0" fontId="10" fillId="0" borderId="0"/>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9" fillId="98"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9"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10"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10"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10"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10"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10"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10"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181" fontId="56" fillId="0" borderId="0">
      <alignment horizontal="left" wrapText="1"/>
    </xf>
    <xf numFmtId="0" fontId="9"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10" fillId="0" borderId="0"/>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5" fillId="41" borderId="13"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10" fillId="0" borderId="0"/>
    <xf numFmtId="0" fontId="9" fillId="0" borderId="0"/>
    <xf numFmtId="0" fontId="9" fillId="0" borderId="0"/>
    <xf numFmtId="0" fontId="9" fillId="0" borderId="0"/>
    <xf numFmtId="0" fontId="10" fillId="0" borderId="0"/>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10" fillId="0" borderId="0"/>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10" fillId="0" borderId="0"/>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10" fillId="0" borderId="0"/>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0" borderId="0"/>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9" fillId="41" borderId="14" applyNumberFormat="0">
      <protection locked="0"/>
    </xf>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10" fillId="0" borderId="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10" fillId="0" borderId="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10" fillId="0" borderId="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10" fillId="0" borderId="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10" fillId="0" borderId="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10" fillId="0" borderId="0"/>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0" fontId="10" fillId="0" borderId="0"/>
    <xf numFmtId="0" fontId="9" fillId="0" borderId="0"/>
    <xf numFmtId="0" fontId="9" fillId="0" borderId="0"/>
    <xf numFmtId="0" fontId="9" fillId="0" borderId="0"/>
    <xf numFmtId="0" fontId="10" fillId="0" borderId="0"/>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0" fontId="10" fillId="0" borderId="0"/>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6" fillId="42" borderId="11"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0" fontId="10" fillId="0" borderId="0"/>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0" fontId="10" fillId="0" borderId="0"/>
    <xf numFmtId="4" fontId="16" fillId="42"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0" fontId="10" fillId="0" borderId="0"/>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0" fontId="10" fillId="0" borderId="0"/>
    <xf numFmtId="0" fontId="9" fillId="0" borderId="0"/>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0" fontId="10" fillId="0" borderId="0"/>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6" fillId="42"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2"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0" fontId="9" fillId="0" borderId="0"/>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0" fontId="10" fillId="0" borderId="0"/>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0" fontId="9" fillId="0" borderId="0"/>
    <xf numFmtId="0" fontId="9" fillId="0" borderId="0"/>
    <xf numFmtId="0" fontId="9" fillId="0" borderId="0"/>
    <xf numFmtId="0" fontId="10" fillId="0" borderId="0"/>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4" fontId="111" fillId="42" borderId="11" applyNumberFormat="0" applyProtection="0">
      <alignment vertical="center"/>
    </xf>
    <xf numFmtId="0" fontId="10" fillId="0" borderId="0"/>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3"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6" fillId="42"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0" fontId="10" fillId="0" borderId="0"/>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0" fontId="10" fillId="0" borderId="0"/>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0" fontId="10" fillId="0" borderId="0"/>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0" fontId="10" fillId="0" borderId="0"/>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4" fontId="111" fillId="43" borderId="11" applyNumberFormat="0" applyProtection="0">
      <alignment vertical="center"/>
    </xf>
    <xf numFmtId="0" fontId="10" fillId="0" borderId="0"/>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0" fontId="10" fillId="0" borderId="0"/>
    <xf numFmtId="0" fontId="9" fillId="0" borderId="0"/>
    <xf numFmtId="0" fontId="9" fillId="0" borderId="0"/>
    <xf numFmtId="0" fontId="9" fillId="0" borderId="0"/>
    <xf numFmtId="0" fontId="10" fillId="0" borderId="0"/>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0" fontId="10" fillId="0" borderId="0"/>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4" fillId="43" borderId="14"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0" fontId="9" fillId="0" borderId="0"/>
    <xf numFmtId="0" fontId="9" fillId="0" borderId="0"/>
    <xf numFmtId="0" fontId="9" fillId="0" borderId="0"/>
    <xf numFmtId="0" fontId="9"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4" fillId="43" borderId="14"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0" fontId="9" fillId="0" borderId="0"/>
    <xf numFmtId="0" fontId="9" fillId="0" borderId="0"/>
    <xf numFmtId="0" fontId="9" fillId="0" borderId="0"/>
    <xf numFmtId="0" fontId="9"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0" fontId="10"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2"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0" fontId="9" fillId="0" borderId="0"/>
    <xf numFmtId="0" fontId="9" fillId="0" borderId="0"/>
    <xf numFmtId="0" fontId="9" fillId="0" borderId="0"/>
    <xf numFmtId="0" fontId="10" fillId="0" borderId="0"/>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0" fontId="10" fillId="0" borderId="0"/>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2"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3" borderId="11"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4" fillId="43" borderId="14"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0" fontId="10" fillId="0" borderId="0"/>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4" fontId="197" fillId="42" borderId="11" applyNumberFormat="0" applyProtection="0">
      <alignment vertical="center"/>
    </xf>
    <xf numFmtId="0" fontId="10" fillId="0" borderId="0"/>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0" fontId="10" fillId="0" borderId="0"/>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0" fontId="10" fillId="0" borderId="0"/>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0" fontId="10" fillId="0" borderId="0"/>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4" fontId="197" fillId="43" borderId="11" applyNumberFormat="0" applyProtection="0">
      <alignment vertical="center"/>
    </xf>
    <xf numFmtId="0" fontId="10" fillId="0" borderId="0"/>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0" fontId="10" fillId="0" borderId="0"/>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6" fillId="9" borderId="11"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0" fontId="10" fillId="0" borderId="0"/>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0" fontId="10" fillId="0" borderId="0"/>
    <xf numFmtId="4" fontId="16" fillId="9"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0" fontId="10" fillId="0" borderId="0"/>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0" fontId="10" fillId="0" borderId="0"/>
    <xf numFmtId="0" fontId="9" fillId="0" borderId="0"/>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0" fontId="10" fillId="0" borderId="0"/>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6" fillId="9"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2"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0" fontId="9" fillId="0" borderId="0"/>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0" fontId="10" fillId="0" borderId="0"/>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2"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2"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0" fontId="9" fillId="0" borderId="0"/>
    <xf numFmtId="0" fontId="9" fillId="0" borderId="0"/>
    <xf numFmtId="0" fontId="9" fillId="0" borderId="0"/>
    <xf numFmtId="0" fontId="10" fillId="0" borderId="0"/>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4" fontId="111" fillId="42" borderId="11" applyNumberFormat="0" applyProtection="0">
      <alignment horizontal="left" vertical="center" indent="1"/>
    </xf>
    <xf numFmtId="0" fontId="10" fillId="0" borderId="0"/>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2"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3"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6" fillId="9"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0" fontId="10" fillId="0" borderId="0"/>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0" fontId="10" fillId="0" borderId="0"/>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0" fontId="10" fillId="0" borderId="0"/>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0" fontId="10" fillId="0" borderId="0"/>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4" fontId="111" fillId="43" borderId="11" applyNumberFormat="0" applyProtection="0">
      <alignment horizontal="left" vertical="center" indent="1"/>
    </xf>
    <xf numFmtId="0" fontId="10" fillId="0" borderId="0"/>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0" fillId="0" borderId="0"/>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6" fillId="42" borderId="11" applyNumberFormat="0" applyProtection="0">
      <alignment horizontal="left" vertical="top"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0" fillId="0" borderId="0"/>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0" fontId="10" fillId="0" borderId="0"/>
    <xf numFmtId="0" fontId="16" fillId="42"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0" fillId="0" borderId="0"/>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0" fillId="0" borderId="0"/>
    <xf numFmtId="0" fontId="9" fillId="0" borderId="0"/>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0" fillId="0" borderId="0"/>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0" fontId="16" fillId="42"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2"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9" fillId="0" borderId="0"/>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0" fillId="0" borderId="0"/>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9" fillId="0" borderId="0"/>
    <xf numFmtId="0" fontId="9" fillId="0" borderId="0"/>
    <xf numFmtId="0" fontId="9" fillId="0" borderId="0"/>
    <xf numFmtId="0" fontId="10" fillId="0" borderId="0"/>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11" fillId="42" borderId="11" applyNumberFormat="0" applyProtection="0">
      <alignment horizontal="left" vertical="top" indent="1"/>
    </xf>
    <xf numFmtId="0" fontId="10" fillId="0" borderId="0"/>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3"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6" fillId="42"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0" fillId="0" borderId="0"/>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0" fillId="0" borderId="0"/>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0" fillId="0" borderId="0"/>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0" fillId="0" borderId="0"/>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11" fillId="43" borderId="11" applyNumberFormat="0" applyProtection="0">
      <alignment horizontal="left" vertical="top" indent="1"/>
    </xf>
    <xf numFmtId="0" fontId="10" fillId="0" borderId="0"/>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0" fontId="9" fillId="0" borderId="0"/>
    <xf numFmtId="0" fontId="9" fillId="0" borderId="0"/>
    <xf numFmtId="0" fontId="9" fillId="0" borderId="0"/>
    <xf numFmtId="0" fontId="10" fillId="0" borderId="0"/>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0" fontId="10" fillId="0" borderId="0"/>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4" fontId="5" fillId="0" borderId="6" applyNumberFormat="0" applyProtection="0">
      <alignment horizontal="right" vertical="center"/>
    </xf>
    <xf numFmtId="4" fontId="111" fillId="0" borderId="0" applyNumberFormat="0" applyProtection="0">
      <alignment horizontal="right" vertical="justify"/>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111" fillId="0" borderId="0" applyNumberFormat="0" applyProtection="0">
      <alignment horizontal="right" vertical="justify"/>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111" fillId="0" borderId="0" applyNumberFormat="0" applyProtection="0">
      <alignment horizontal="right" vertical="justify"/>
    </xf>
    <xf numFmtId="4" fontId="111" fillId="0" borderId="0" applyNumberFormat="0" applyProtection="0">
      <alignment horizontal="right" vertical="justify"/>
    </xf>
    <xf numFmtId="4" fontId="111" fillId="0" borderId="0" applyNumberFormat="0" applyProtection="0">
      <alignment horizontal="right" vertical="justify"/>
    </xf>
    <xf numFmtId="4" fontId="111" fillId="0" borderId="0" applyNumberFormat="0" applyProtection="0">
      <alignment horizontal="right" vertical="justify"/>
    </xf>
    <xf numFmtId="4" fontId="111" fillId="0" borderId="0" applyNumberFormat="0" applyProtection="0">
      <alignment horizontal="right" vertical="justify"/>
    </xf>
    <xf numFmtId="4" fontId="111" fillId="0" borderId="0" applyNumberFormat="0" applyProtection="0">
      <alignment horizontal="right" vertical="justify"/>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111" fillId="0" borderId="0" applyNumberFormat="0" applyProtection="0">
      <alignment horizontal="right" vertical="justify"/>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39" fontId="111" fillId="0" borderId="11"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0" fontId="9" fillId="0" borderId="0"/>
    <xf numFmtId="0" fontId="9" fillId="0" borderId="0"/>
    <xf numFmtId="0" fontId="9" fillId="0" borderId="0"/>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111" fillId="39" borderId="11"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0" fontId="10" fillId="0" borderId="0"/>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5" fillId="0" borderId="6"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0" fontId="10" fillId="0" borderId="0"/>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0" fontId="10" fillId="0" borderId="0"/>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0" fontId="10" fillId="0" borderId="0"/>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4" fontId="111" fillId="39" borderId="11" applyNumberFormat="0" applyProtection="0">
      <alignment horizontal="right" vertical="center"/>
    </xf>
    <xf numFmtId="0" fontId="10" fillId="0" borderId="0"/>
    <xf numFmtId="4" fontId="111" fillId="0" borderId="0" applyNumberFormat="0" applyProtection="0">
      <alignment horizontal="right" vertical="justify"/>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4" fillId="4" borderId="6"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0" fontId="10" fillId="0" borderId="0"/>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0" fontId="10" fillId="0" borderId="0"/>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0" fontId="10" fillId="0" borderId="0"/>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0" fontId="10" fillId="0" borderId="0"/>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0" fontId="10" fillId="0" borderId="0"/>
    <xf numFmtId="4" fontId="14" fillId="4" borderId="6"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0" fontId="9" fillId="0" borderId="0"/>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0" fontId="10" fillId="0" borderId="0"/>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0" fontId="9" fillId="0" borderId="0"/>
    <xf numFmtId="0" fontId="9" fillId="0" borderId="0"/>
    <xf numFmtId="0" fontId="9" fillId="0" borderId="0"/>
    <xf numFmtId="0" fontId="10" fillId="0" borderId="0"/>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0" fontId="10" fillId="0" borderId="0"/>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4" fillId="4" borderId="6" applyNumberFormat="0" applyProtection="0">
      <alignment horizontal="right" vertical="center"/>
    </xf>
    <xf numFmtId="4" fontId="197" fillId="39" borderId="11" applyNumberFormat="0" applyProtection="0">
      <alignment horizontal="right" vertical="center"/>
    </xf>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4" fontId="197" fillId="39" borderId="11" applyNumberFormat="0" applyProtection="0">
      <alignment horizontal="right" vertical="center"/>
    </xf>
    <xf numFmtId="0" fontId="10" fillId="0" borderId="0"/>
    <xf numFmtId="0" fontId="9" fillId="0" borderId="0"/>
    <xf numFmtId="0" fontId="9" fillId="0" borderId="0"/>
    <xf numFmtId="0" fontId="9" fillId="0" borderId="0"/>
    <xf numFmtId="0" fontId="10" fillId="0" borderId="0"/>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0" fontId="10" fillId="0" borderId="0"/>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5" fillId="5" borderId="6" applyNumberFormat="0" applyProtection="0">
      <alignment horizontal="left" vertical="center" indent="1"/>
    </xf>
    <xf numFmtId="4" fontId="111" fillId="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0" borderId="0"/>
    <xf numFmtId="0" fontId="9" fillId="0" borderId="0"/>
    <xf numFmtId="0" fontId="9"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111" fillId="0" borderId="0"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0" borderId="0"/>
    <xf numFmtId="0" fontId="9" fillId="0" borderId="0"/>
    <xf numFmtId="0" fontId="9" fillId="0" borderId="0"/>
    <xf numFmtId="0" fontId="9"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38" borderId="11"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38" borderId="11"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4" fontId="111" fillId="38" borderId="11" applyNumberFormat="0" applyProtection="0">
      <alignment horizontal="left" vertical="center" indent="1"/>
    </xf>
    <xf numFmtId="0" fontId="10" fillId="0" borderId="0"/>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4" fontId="5" fillId="5" borderId="6"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11" fillId="0" borderId="0" applyNumberFormat="0" applyProtection="0">
      <alignment horizontal="left" vertical="center"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0" fillId="0" borderId="0"/>
    <xf numFmtId="0" fontId="9" fillId="0" borderId="0"/>
    <xf numFmtId="0" fontId="9" fillId="0" borderId="0"/>
    <xf numFmtId="0" fontId="9" fillId="0" borderId="0"/>
    <xf numFmtId="0" fontId="10" fillId="0" borderId="0"/>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0" fillId="0" borderId="0"/>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6" fillId="38" borderId="11" applyNumberFormat="0" applyProtection="0">
      <alignment horizontal="left" vertical="top" indent="1"/>
    </xf>
    <xf numFmtId="0" fontId="202" fillId="0" borderId="0" applyNumberFormat="0" applyProtection="0">
      <alignment horizontal="center" wrapTex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0" fillId="0" borderId="0"/>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10" fillId="0" borderId="0"/>
    <xf numFmtId="0" fontId="16" fillId="38" borderId="11" applyNumberFormat="0" applyProtection="0">
      <alignment horizontal="left" vertical="top" indent="1"/>
    </xf>
    <xf numFmtId="0" fontId="202" fillId="0" borderId="0" applyNumberFormat="0" applyProtection="0">
      <alignment horizontal="center" wrapTex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0" fillId="0" borderId="0"/>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10" fillId="0" borderId="0"/>
    <xf numFmtId="0" fontId="202" fillId="0" borderId="0" applyNumberFormat="0" applyProtection="0">
      <alignment horizontal="center" wrapTex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0" borderId="0"/>
    <xf numFmtId="0" fontId="203"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11" fillId="38" borderId="11" applyNumberFormat="0" applyProtection="0">
      <alignment horizontal="left" vertical="top"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0" fillId="0" borderId="0"/>
    <xf numFmtId="0" fontId="9" fillId="0" borderId="0"/>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0" fillId="0" borderId="0"/>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11" fillId="38" borderId="11" applyNumberFormat="0" applyProtection="0">
      <alignment horizontal="left" vertical="top" indent="1"/>
    </xf>
    <xf numFmtId="0" fontId="202" fillId="0" borderId="0" applyNumberFormat="0" applyProtection="0">
      <alignment horizontal="center" wrapTex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9" fillId="0" borderId="0"/>
    <xf numFmtId="0" fontId="9" fillId="0" borderId="0"/>
    <xf numFmtId="0" fontId="9" fillId="0" borderId="0"/>
    <xf numFmtId="0" fontId="10" fillId="0" borderId="0"/>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11" fillId="38" borderId="11" applyNumberFormat="0" applyProtection="0">
      <alignment horizontal="left" vertical="top" indent="1"/>
    </xf>
    <xf numFmtId="0" fontId="10" fillId="0" borderId="0"/>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202" fillId="0" borderId="0" applyNumberFormat="0" applyProtection="0">
      <alignment horizontal="center" wrapText="1"/>
    </xf>
    <xf numFmtId="0" fontId="111"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11" fillId="110"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6" fillId="38"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0" fillId="0" borderId="0"/>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0" fillId="0" borderId="0"/>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0" fillId="0" borderId="0"/>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0" fillId="0" borderId="0"/>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11" fillId="110" borderId="11" applyNumberFormat="0" applyProtection="0">
      <alignment horizontal="left" vertical="top" indent="1"/>
    </xf>
    <xf numFmtId="0" fontId="10" fillId="0" borderId="0"/>
    <xf numFmtId="0" fontId="202" fillId="0" borderId="0" applyNumberFormat="0" applyProtection="0">
      <alignment horizontal="center" wrapText="1"/>
    </xf>
    <xf numFmtId="4" fontId="17" fillId="44" borderId="12" applyNumberFormat="0" applyProtection="0">
      <alignment horizontal="left" vertical="center" indent="1"/>
    </xf>
    <xf numFmtId="4" fontId="198" fillId="0" borderId="0" applyNumberFormat="0" applyProtection="0">
      <alignment horizontal="left" vertical="top"/>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0" fontId="204" fillId="0" borderId="0"/>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0" fontId="10"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204" fillId="0" borderId="0"/>
    <xf numFmtId="0" fontId="10" fillId="0" borderId="0"/>
    <xf numFmtId="4" fontId="17" fillId="44" borderId="12" applyNumberFormat="0" applyProtection="0">
      <alignment horizontal="left" vertical="center" indent="1"/>
    </xf>
    <xf numFmtId="4" fontId="198" fillId="0" borderId="0" applyNumberFormat="0" applyProtection="0">
      <alignment horizontal="left" vertical="top"/>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0" fontId="10" fillId="0" borderId="0"/>
    <xf numFmtId="4" fontId="198" fillId="0" borderId="0" applyNumberFormat="0" applyProtection="0">
      <alignment horizontal="left" vertical="top"/>
    </xf>
    <xf numFmtId="4" fontId="198" fillId="0" borderId="0" applyNumberFormat="0" applyProtection="0">
      <alignment horizontal="left" vertical="top"/>
    </xf>
    <xf numFmtId="4" fontId="198" fillId="0" borderId="0" applyNumberFormat="0" applyProtection="0">
      <alignment horizontal="left" vertical="top"/>
    </xf>
    <xf numFmtId="4" fontId="198" fillId="0" borderId="0" applyNumberFormat="0" applyProtection="0">
      <alignment horizontal="left" vertical="top"/>
    </xf>
    <xf numFmtId="4" fontId="198" fillId="0" borderId="0" applyNumberFormat="0" applyProtection="0">
      <alignment horizontal="left" vertical="top"/>
    </xf>
    <xf numFmtId="4" fontId="198" fillId="0" borderId="0" applyNumberFormat="0" applyProtection="0">
      <alignment horizontal="left" vertical="top"/>
    </xf>
    <xf numFmtId="4" fontId="198" fillId="0" borderId="0" applyNumberFormat="0" applyProtection="0">
      <alignment horizontal="left" vertical="top"/>
    </xf>
    <xf numFmtId="0" fontId="10" fillId="0" borderId="0"/>
    <xf numFmtId="4" fontId="198" fillId="0" borderId="0" applyNumberFormat="0" applyProtection="0">
      <alignment horizontal="left" vertical="top"/>
    </xf>
    <xf numFmtId="0" fontId="204" fillId="0" borderId="0"/>
    <xf numFmtId="0" fontId="9" fillId="0" borderId="0"/>
    <xf numFmtId="0" fontId="204" fillId="0" borderId="0"/>
    <xf numFmtId="4" fontId="198" fillId="0" borderId="0" applyNumberFormat="0" applyProtection="0">
      <alignment horizontal="left" vertical="top"/>
    </xf>
    <xf numFmtId="4" fontId="198" fillId="0" borderId="0" applyNumberFormat="0" applyProtection="0">
      <alignment horizontal="left" vertical="top"/>
    </xf>
    <xf numFmtId="4" fontId="198" fillId="0" borderId="0" applyNumberFormat="0" applyProtection="0">
      <alignment horizontal="left" vertical="top"/>
    </xf>
    <xf numFmtId="4" fontId="198" fillId="0" borderId="0" applyNumberFormat="0" applyProtection="0">
      <alignment horizontal="left" vertical="top"/>
    </xf>
    <xf numFmtId="4" fontId="198" fillId="0" borderId="0" applyNumberFormat="0" applyProtection="0">
      <alignment horizontal="left" vertical="top"/>
    </xf>
    <xf numFmtId="4" fontId="17" fillId="44" borderId="12" applyNumberFormat="0" applyProtection="0">
      <alignment horizontal="left" vertical="center" indent="1"/>
    </xf>
    <xf numFmtId="0" fontId="204" fillId="0" borderId="0"/>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0" fontId="9" fillId="0" borderId="0"/>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0" fontId="10" fillId="0" borderId="0"/>
    <xf numFmtId="0" fontId="204" fillId="0" borderId="0"/>
    <xf numFmtId="0" fontId="204" fillId="0" borderId="0"/>
    <xf numFmtId="0" fontId="204" fillId="0" borderId="0"/>
    <xf numFmtId="0" fontId="204" fillId="0" borderId="0"/>
    <xf numFmtId="0" fontId="204" fillId="0" borderId="0"/>
    <xf numFmtId="0" fontId="204" fillId="0" borderId="0"/>
    <xf numFmtId="4" fontId="17" fillId="44" borderId="12" applyNumberFormat="0" applyProtection="0">
      <alignment horizontal="left" vertical="center" indent="1"/>
    </xf>
    <xf numFmtId="0" fontId="9" fillId="0" borderId="0"/>
    <xf numFmtId="0" fontId="9" fillId="0" borderId="0"/>
    <xf numFmtId="0" fontId="9" fillId="0" borderId="0"/>
    <xf numFmtId="4" fontId="198" fillId="0" borderId="0" applyNumberFormat="0" applyProtection="0">
      <alignment horizontal="left" vertical="top"/>
    </xf>
    <xf numFmtId="0" fontId="10" fillId="0" borderId="0"/>
    <xf numFmtId="0" fontId="9" fillId="0" borderId="0"/>
    <xf numFmtId="0" fontId="9" fillId="0" borderId="0"/>
    <xf numFmtId="0" fontId="9" fillId="0" borderId="0"/>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4" fontId="17" fillId="44" borderId="12" applyNumberFormat="0" applyProtection="0">
      <alignment horizontal="left" vertical="center" indent="1"/>
    </xf>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4" fontId="198" fillId="0" borderId="0" applyNumberFormat="0" applyProtection="0">
      <alignment horizontal="left" vertical="top"/>
    </xf>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10" fillId="0" borderId="0"/>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0" fontId="10" fillId="0" borderId="0"/>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8" fillId="41" borderId="6"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0" fontId="10" fillId="0" borderId="0"/>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0" fontId="10" fillId="0" borderId="0"/>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32" fillId="0" borderId="0" applyNumberFormat="0" applyProtection="0">
      <alignment horizontal="right" vertical="top"/>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0" fontId="10" fillId="0" borderId="0"/>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0" fontId="10" fillId="0" borderId="0"/>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0" fontId="10" fillId="0" borderId="0"/>
    <xf numFmtId="0" fontId="9" fillId="0" borderId="0"/>
    <xf numFmtId="0" fontId="9" fillId="0" borderId="0"/>
    <xf numFmtId="0" fontId="9" fillId="0" borderId="0"/>
    <xf numFmtId="0" fontId="9" fillId="0" borderId="0"/>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0" fontId="10" fillId="0" borderId="0"/>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15" fillId="39" borderId="11" applyNumberFormat="0" applyProtection="0">
      <alignment horizontal="right" vertical="center"/>
    </xf>
    <xf numFmtId="4" fontId="18" fillId="41" borderId="6" applyNumberFormat="0" applyProtection="0">
      <alignment horizontal="right" vertical="center"/>
    </xf>
    <xf numFmtId="4" fontId="115" fillId="0" borderId="0" applyNumberFormat="0" applyProtection="0">
      <alignment horizontal="right"/>
    </xf>
    <xf numFmtId="0" fontId="9" fillId="0" borderId="0"/>
    <xf numFmtId="4" fontId="32" fillId="0" borderId="0" applyNumberFormat="0" applyProtection="0">
      <alignment horizontal="right" vertical="top"/>
    </xf>
    <xf numFmtId="0" fontId="10" fillId="0" borderId="0"/>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15" fillId="39" borderId="11"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15" fillId="39" borderId="11"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0" fontId="9" fillId="0" borderId="0"/>
    <xf numFmtId="0" fontId="9" fillId="0" borderId="0"/>
    <xf numFmtId="0" fontId="9" fillId="0" borderId="0"/>
    <xf numFmtId="0" fontId="10" fillId="0" borderId="0"/>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0" fontId="10" fillId="0" borderId="0"/>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15" fillId="39" borderId="11" applyNumberFormat="0" applyProtection="0">
      <alignment horizontal="right" vertical="center"/>
    </xf>
    <xf numFmtId="4" fontId="18" fillId="41" borderId="6" applyNumberFormat="0" applyProtection="0">
      <alignment horizontal="right" vertical="center"/>
    </xf>
    <xf numFmtId="4" fontId="18" fillId="41" borderId="6" applyNumberFormat="0" applyProtection="0">
      <alignment horizontal="right" vertical="center"/>
    </xf>
    <xf numFmtId="4" fontId="115" fillId="39" borderId="11" applyNumberFormat="0" applyProtection="0">
      <alignment horizontal="right" vertical="center"/>
    </xf>
    <xf numFmtId="4" fontId="32" fillId="0" borderId="0" applyNumberFormat="0" applyProtection="0">
      <alignment horizontal="right" vertical="top"/>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4" fontId="115" fillId="39" borderId="11" applyNumberFormat="0" applyProtection="0">
      <alignment horizontal="right" vertical="center"/>
    </xf>
    <xf numFmtId="0" fontId="10" fillId="0" borderId="0"/>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4" fontId="32" fillId="0" borderId="0" applyNumberFormat="0" applyProtection="0">
      <alignment horizontal="right" vertical="top"/>
    </xf>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10" fillId="0" borderId="0"/>
    <xf numFmtId="0" fontId="205" fillId="0" borderId="0"/>
    <xf numFmtId="0" fontId="206" fillId="0" borderId="0"/>
    <xf numFmtId="0" fontId="207" fillId="127" borderId="0"/>
    <xf numFmtId="49" fontId="208" fillId="127" borderId="0"/>
    <xf numFmtId="49" fontId="208" fillId="127" borderId="0"/>
    <xf numFmtId="0" fontId="208" fillId="127" borderId="0"/>
    <xf numFmtId="0" fontId="208" fillId="127" borderId="0"/>
    <xf numFmtId="49" fontId="209" fillId="127" borderId="72"/>
    <xf numFmtId="49" fontId="209" fillId="127" borderId="72"/>
    <xf numFmtId="0" fontId="209" fillId="127" borderId="72"/>
    <xf numFmtId="0" fontId="209" fillId="127" borderId="72"/>
    <xf numFmtId="49" fontId="209" fillId="127" borderId="0"/>
    <xf numFmtId="49" fontId="209" fillId="127" borderId="0"/>
    <xf numFmtId="0" fontId="209" fillId="127" borderId="0"/>
    <xf numFmtId="0" fontId="209" fillId="127" borderId="0"/>
    <xf numFmtId="0" fontId="207" fillId="4" borderId="72">
      <protection locked="0"/>
    </xf>
    <xf numFmtId="0" fontId="207" fillId="4" borderId="72">
      <protection locked="0"/>
    </xf>
    <xf numFmtId="0" fontId="10" fillId="0" borderId="0"/>
    <xf numFmtId="0" fontId="207" fillId="4" borderId="0"/>
    <xf numFmtId="0" fontId="207" fillId="127" borderId="0"/>
    <xf numFmtId="0" fontId="207" fillId="127" borderId="0"/>
    <xf numFmtId="0" fontId="210" fillId="98" borderId="0"/>
    <xf numFmtId="0" fontId="210" fillId="128" borderId="0"/>
    <xf numFmtId="0" fontId="210" fillId="128" borderId="0"/>
    <xf numFmtId="0" fontId="210" fillId="120" borderId="0"/>
    <xf numFmtId="0" fontId="210" fillId="129" borderId="0"/>
    <xf numFmtId="0" fontId="210" fillId="115" borderId="0"/>
    <xf numFmtId="0" fontId="210" fillId="115" borderId="0"/>
    <xf numFmtId="0" fontId="65" fillId="130" borderId="0" applyNumberFormat="0" applyFont="0" applyBorder="0" applyAlignment="0" applyProtection="0"/>
    <xf numFmtId="0" fontId="65" fillId="130" borderId="0" applyNumberFormat="0" applyFont="0" applyBorder="0" applyAlignment="0" applyProtection="0"/>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0" fillId="0" borderId="0"/>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0" fillId="0" borderId="0"/>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195" fillId="1" borderId="32" applyNumberFormat="0" applyFont="0" applyAlignment="0">
      <alignment horizontal="center"/>
    </xf>
    <xf numFmtId="0" fontId="211" fillId="129" borderId="0" applyNumberFormat="0" applyFont="0" applyBorder="0" applyAlignment="0" applyProtection="0">
      <alignment horizontal="center"/>
    </xf>
    <xf numFmtId="232" fontId="65" fillId="0" borderId="0"/>
    <xf numFmtId="1" fontId="9" fillId="0" borderId="0"/>
    <xf numFmtId="1" fontId="9" fillId="0" borderId="0"/>
    <xf numFmtId="1" fontId="9" fillId="0" borderId="0"/>
    <xf numFmtId="0" fontId="212" fillId="0" borderId="0"/>
    <xf numFmtId="37" fontId="5" fillId="41" borderId="24"/>
    <xf numFmtId="37" fontId="5" fillId="41" borderId="24"/>
    <xf numFmtId="186" fontId="9" fillId="41" borderId="24"/>
    <xf numFmtId="186" fontId="9" fillId="41" borderId="24"/>
    <xf numFmtId="186" fontId="9" fillId="41" borderId="24"/>
    <xf numFmtId="37" fontId="5" fillId="41" borderId="24"/>
    <xf numFmtId="0" fontId="6" fillId="42" borderId="24">
      <alignment horizontal="center"/>
    </xf>
    <xf numFmtId="186" fontId="9" fillId="42" borderId="24">
      <alignment horizontal="center"/>
    </xf>
    <xf numFmtId="186" fontId="9" fillId="42" borderId="24">
      <alignment horizontal="center"/>
    </xf>
    <xf numFmtId="186" fontId="9" fillId="42" borderId="24">
      <alignment horizontal="center"/>
    </xf>
    <xf numFmtId="0" fontId="10" fillId="0" borderId="0"/>
    <xf numFmtId="37" fontId="213" fillId="41" borderId="0">
      <alignment horizontal="right"/>
    </xf>
    <xf numFmtId="186" fontId="9" fillId="41" borderId="0">
      <alignment horizontal="right"/>
    </xf>
    <xf numFmtId="186" fontId="9" fillId="41" borderId="0">
      <alignment horizontal="right"/>
    </xf>
    <xf numFmtId="186" fontId="9" fillId="41" borderId="0">
      <alignment horizontal="right"/>
    </xf>
    <xf numFmtId="0" fontId="10" fillId="0" borderId="0"/>
    <xf numFmtId="37" fontId="214" fillId="41" borderId="0">
      <alignment horizontal="right"/>
    </xf>
    <xf numFmtId="186" fontId="9" fillId="41" borderId="0">
      <alignment horizontal="right"/>
    </xf>
    <xf numFmtId="186" fontId="9" fillId="41" borderId="0">
      <alignment horizontal="right"/>
    </xf>
    <xf numFmtId="186" fontId="9" fillId="41" borderId="0">
      <alignment horizontal="right"/>
    </xf>
    <xf numFmtId="0" fontId="10" fillId="0" borderId="0"/>
    <xf numFmtId="0" fontId="180" fillId="0" borderId="0" applyNumberFormat="0" applyFill="0" applyBorder="0" applyAlignment="0">
      <alignment horizontal="center"/>
    </xf>
    <xf numFmtId="0" fontId="56" fillId="0" borderId="0"/>
    <xf numFmtId="0" fontId="9" fillId="131" borderId="0"/>
    <xf numFmtId="0" fontId="63" fillId="0" borderId="0"/>
    <xf numFmtId="0" fontId="63" fillId="0" borderId="0"/>
    <xf numFmtId="0" fontId="63" fillId="0" borderId="0"/>
    <xf numFmtId="181" fontId="9" fillId="0" borderId="0">
      <alignment horizontal="left" wrapText="1"/>
    </xf>
    <xf numFmtId="181" fontId="9" fillId="0" borderId="0">
      <alignment horizontal="left" wrapText="1"/>
    </xf>
    <xf numFmtId="181" fontId="9" fillId="0" borderId="0">
      <alignment horizontal="left" wrapText="1"/>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41" fontId="9" fillId="0" borderId="0" applyFont="0" applyFill="0" applyBorder="0" applyAlignment="0" applyProtection="0"/>
    <xf numFmtId="41" fontId="9"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5" fillId="0" borderId="0" applyNumberFormat="0" applyFill="0" applyBorder="0" applyProtection="0">
      <alignment horizontal="left" vertical="top" wrapText="1"/>
    </xf>
    <xf numFmtId="0" fontId="5" fillId="0" borderId="0" applyNumberFormat="0" applyFill="0" applyBorder="0" applyProtection="0">
      <alignment horizontal="right" vertical="top" wrapText="1"/>
    </xf>
    <xf numFmtId="0" fontId="8" fillId="0" borderId="0">
      <alignment vertical="top"/>
    </xf>
    <xf numFmtId="0" fontId="8" fillId="0" borderId="0">
      <alignment vertical="top"/>
    </xf>
    <xf numFmtId="0" fontId="8" fillId="0" borderId="0">
      <alignment vertical="top"/>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41" fontId="9" fillId="0" borderId="0" applyFont="0" applyFill="0" applyBorder="0" applyAlignment="0" applyProtection="0"/>
    <xf numFmtId="41" fontId="9"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41" fontId="9" fillId="0" borderId="0" applyFont="0" applyFill="0" applyBorder="0" applyAlignment="0" applyProtection="0"/>
    <xf numFmtId="41" fontId="9" fillId="0" borderId="0" applyFont="0" applyFill="0" applyBorder="0" applyAlignment="0" applyProtection="0"/>
    <xf numFmtId="233" fontId="5" fillId="0" borderId="0" applyFill="0" applyBorder="0" applyProtection="0">
      <alignment horizontal="right" vertical="top" wrapText="1"/>
    </xf>
    <xf numFmtId="0" fontId="8" fillId="0" borderId="0">
      <alignment vertical="top"/>
    </xf>
    <xf numFmtId="0" fontId="8" fillId="0" borderId="0">
      <alignment vertical="top"/>
    </xf>
    <xf numFmtId="0" fontId="8" fillId="0" borderId="0">
      <alignment vertical="top"/>
    </xf>
    <xf numFmtId="41" fontId="9" fillId="0" borderId="0" applyFont="0" applyFill="0" applyBorder="0" applyAlignment="0" applyProtection="0"/>
    <xf numFmtId="41" fontId="9" fillId="0" borderId="0" applyFont="0" applyFill="0" applyBorder="0" applyAlignment="0" applyProtection="0"/>
    <xf numFmtId="0" fontId="8" fillId="0" borderId="0">
      <alignment vertical="top"/>
    </xf>
    <xf numFmtId="0" fontId="8" fillId="0" borderId="0">
      <alignment vertical="top"/>
    </xf>
    <xf numFmtId="0" fontId="8" fillId="0" borderId="0">
      <alignment vertical="top"/>
    </xf>
    <xf numFmtId="0" fontId="111" fillId="0" borderId="0" applyNumberFormat="0" applyBorder="0" applyAlignment="0"/>
    <xf numFmtId="0" fontId="111" fillId="0" borderId="0" applyNumberFormat="0" applyBorder="0" applyAlignment="0"/>
    <xf numFmtId="0" fontId="111" fillId="0" borderId="0" applyNumberFormat="0" applyBorder="0" applyAlignment="0"/>
    <xf numFmtId="0" fontId="215" fillId="0" borderId="0" applyNumberFormat="0" applyBorder="0" applyAlignment="0"/>
    <xf numFmtId="0" fontId="216" fillId="9" borderId="0" applyNumberFormat="0" applyBorder="0" applyAlignment="0"/>
    <xf numFmtId="0" fontId="217" fillId="0" borderId="0"/>
    <xf numFmtId="40" fontId="218" fillId="0" borderId="0" applyBorder="0">
      <alignment horizontal="right"/>
    </xf>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0" fontId="10" fillId="0" borderId="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0" fontId="10" fillId="0" borderId="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0" fontId="10" fillId="0" borderId="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0" fontId="10" fillId="0" borderId="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106" fillId="0" borderId="22" applyFont="0" applyFill="0" applyAlignment="0" applyProtection="0"/>
    <xf numFmtId="39" fontId="6" fillId="9" borderId="0"/>
    <xf numFmtId="186" fontId="9" fillId="9" borderId="0"/>
    <xf numFmtId="186" fontId="9" fillId="9" borderId="0"/>
    <xf numFmtId="186" fontId="9" fillId="9" borderId="0"/>
    <xf numFmtId="0" fontId="10" fillId="0" borderId="0"/>
    <xf numFmtId="179" fontId="74" fillId="0" borderId="0"/>
    <xf numFmtId="179" fontId="74" fillId="0" borderId="0"/>
    <xf numFmtId="179" fontId="74" fillId="0" borderId="0"/>
    <xf numFmtId="0" fontId="10" fillId="0" borderId="0"/>
    <xf numFmtId="0" fontId="219" fillId="0" borderId="0">
      <alignment horizontal="center"/>
    </xf>
    <xf numFmtId="0" fontId="219" fillId="0" borderId="0">
      <alignment horizontal="center"/>
    </xf>
    <xf numFmtId="0" fontId="10" fillId="0" borderId="0"/>
    <xf numFmtId="0" fontId="10" fillId="0" borderId="0"/>
    <xf numFmtId="0" fontId="219" fillId="0" borderId="0">
      <alignment horizontal="center"/>
    </xf>
    <xf numFmtId="0" fontId="10" fillId="0" borderId="0"/>
    <xf numFmtId="0" fontId="219" fillId="0" borderId="0">
      <alignment horizontal="center"/>
    </xf>
    <xf numFmtId="0" fontId="219" fillId="0" borderId="0">
      <alignment horizontal="center"/>
    </xf>
    <xf numFmtId="0" fontId="10" fillId="0" borderId="0"/>
    <xf numFmtId="0" fontId="10" fillId="0" borderId="0"/>
    <xf numFmtId="0" fontId="219" fillId="0" borderId="0">
      <alignment horizontal="center"/>
    </xf>
    <xf numFmtId="0" fontId="10" fillId="0" borderId="0"/>
    <xf numFmtId="0" fontId="74" fillId="0" borderId="0"/>
    <xf numFmtId="0" fontId="74" fillId="0" borderId="0"/>
    <xf numFmtId="0" fontId="74" fillId="0" borderId="0"/>
    <xf numFmtId="0" fontId="10" fillId="0" borderId="0"/>
    <xf numFmtId="0" fontId="74" fillId="0" borderId="0"/>
    <xf numFmtId="0" fontId="74" fillId="0" borderId="0"/>
    <xf numFmtId="0" fontId="10" fillId="0" borderId="0"/>
    <xf numFmtId="0" fontId="74" fillId="0" borderId="0"/>
    <xf numFmtId="0" fontId="10" fillId="0" borderId="0"/>
    <xf numFmtId="179" fontId="74" fillId="0" borderId="0"/>
    <xf numFmtId="179" fontId="74" fillId="0" borderId="0"/>
    <xf numFmtId="0" fontId="10" fillId="0" borderId="0"/>
    <xf numFmtId="0" fontId="74" fillId="0" borderId="0"/>
    <xf numFmtId="0" fontId="74" fillId="0" borderId="0"/>
    <xf numFmtId="0" fontId="74" fillId="0" borderId="0"/>
    <xf numFmtId="0" fontId="10" fillId="0" borderId="0"/>
    <xf numFmtId="0" fontId="74" fillId="0" borderId="0"/>
    <xf numFmtId="0" fontId="74" fillId="0" borderId="0"/>
    <xf numFmtId="0" fontId="10" fillId="0" borderId="0"/>
    <xf numFmtId="0" fontId="74" fillId="0" borderId="0"/>
    <xf numFmtId="0" fontId="10" fillId="0" borderId="0"/>
    <xf numFmtId="179" fontId="74" fillId="0" borderId="0"/>
    <xf numFmtId="0" fontId="10" fillId="0" borderId="0"/>
    <xf numFmtId="179" fontId="74" fillId="0" borderId="0"/>
    <xf numFmtId="179" fontId="74" fillId="0" borderId="0"/>
    <xf numFmtId="179" fontId="74" fillId="0" borderId="0"/>
    <xf numFmtId="0" fontId="10" fillId="0" borderId="0"/>
    <xf numFmtId="179" fontId="74" fillId="0" borderId="0"/>
    <xf numFmtId="179" fontId="74" fillId="0" borderId="0"/>
    <xf numFmtId="0" fontId="10" fillId="0" borderId="0"/>
    <xf numFmtId="179" fontId="74" fillId="0" borderId="0"/>
    <xf numFmtId="0" fontId="10" fillId="0" borderId="0"/>
    <xf numFmtId="0" fontId="52" fillId="0" borderId="0" applyFill="0" applyBorder="0" applyProtection="0">
      <alignment horizontal="center" vertical="center"/>
    </xf>
    <xf numFmtId="0" fontId="9" fillId="0" borderId="0" applyBorder="0" applyProtection="0">
      <alignment vertical="center"/>
    </xf>
    <xf numFmtId="0" fontId="9" fillId="0" borderId="0" applyBorder="0" applyProtection="0">
      <alignment vertical="center"/>
    </xf>
    <xf numFmtId="0" fontId="9" fillId="0" borderId="9" applyBorder="0" applyProtection="0">
      <alignment horizontal="right" vertical="center"/>
    </xf>
    <xf numFmtId="0" fontId="9" fillId="0" borderId="9" applyBorder="0" applyProtection="0">
      <alignment horizontal="right" vertical="center"/>
    </xf>
    <xf numFmtId="0" fontId="9" fillId="0" borderId="9" applyBorder="0" applyProtection="0">
      <alignment horizontal="right" vertical="center"/>
    </xf>
    <xf numFmtId="0" fontId="9" fillId="0" borderId="9" applyBorder="0" applyProtection="0">
      <alignment horizontal="right" vertical="center"/>
    </xf>
    <xf numFmtId="0" fontId="9" fillId="0" borderId="9" applyBorder="0" applyProtection="0">
      <alignment horizontal="right" vertical="center"/>
    </xf>
    <xf numFmtId="0" fontId="9" fillId="0" borderId="9" applyBorder="0" applyProtection="0">
      <alignment horizontal="right" vertical="center"/>
    </xf>
    <xf numFmtId="0" fontId="9" fillId="0" borderId="9" applyBorder="0" applyProtection="0">
      <alignment horizontal="right" vertical="center"/>
    </xf>
    <xf numFmtId="0" fontId="9" fillId="0" borderId="9" applyBorder="0" applyProtection="0">
      <alignment horizontal="right" vertical="center"/>
    </xf>
    <xf numFmtId="0" fontId="9" fillId="132" borderId="0" applyBorder="0" applyProtection="0">
      <alignment horizontal="centerContinuous" vertical="center"/>
    </xf>
    <xf numFmtId="0" fontId="9" fillId="132" borderId="0" applyBorder="0" applyProtection="0">
      <alignment horizontal="centerContinuous" vertical="center"/>
    </xf>
    <xf numFmtId="0" fontId="9" fillId="132" borderId="0" applyBorder="0" applyProtection="0">
      <alignment horizontal="centerContinuous" vertical="center"/>
    </xf>
    <xf numFmtId="0" fontId="9" fillId="105" borderId="9" applyBorder="0" applyProtection="0">
      <alignment horizontal="centerContinuous" vertical="center"/>
    </xf>
    <xf numFmtId="0" fontId="9" fillId="105" borderId="9" applyBorder="0" applyProtection="0">
      <alignment horizontal="centerContinuous" vertical="center"/>
    </xf>
    <xf numFmtId="0" fontId="9" fillId="105" borderId="9" applyBorder="0" applyProtection="0">
      <alignment horizontal="centerContinuous" vertical="center"/>
    </xf>
    <xf numFmtId="0" fontId="9" fillId="105" borderId="9" applyBorder="0" applyProtection="0">
      <alignment horizontal="centerContinuous" vertical="center"/>
    </xf>
    <xf numFmtId="0" fontId="9" fillId="105" borderId="9" applyBorder="0" applyProtection="0">
      <alignment horizontal="centerContinuous" vertical="center"/>
    </xf>
    <xf numFmtId="0" fontId="9" fillId="105" borderId="9" applyBorder="0" applyProtection="0">
      <alignment horizontal="centerContinuous" vertical="center"/>
    </xf>
    <xf numFmtId="0" fontId="9" fillId="105" borderId="9" applyBorder="0" applyProtection="0">
      <alignment horizontal="centerContinuous" vertical="center"/>
    </xf>
    <xf numFmtId="0" fontId="9" fillId="105" borderId="9" applyBorder="0" applyProtection="0">
      <alignment horizontal="centerContinuous" vertical="center"/>
    </xf>
    <xf numFmtId="0" fontId="9" fillId="0" borderId="0" applyBorder="0" applyProtection="0">
      <alignment vertical="center"/>
    </xf>
    <xf numFmtId="0" fontId="52" fillId="0" borderId="0" applyFill="0" applyBorder="0" applyProtection="0"/>
    <xf numFmtId="0" fontId="181" fillId="0" borderId="0"/>
    <xf numFmtId="0" fontId="7" fillId="0" borderId="0" applyFill="0" applyBorder="0" applyProtection="0">
      <alignment horizontal="left"/>
    </xf>
    <xf numFmtId="0" fontId="7" fillId="0" borderId="0" applyFill="0" applyBorder="0" applyProtection="0">
      <alignment horizontal="left"/>
    </xf>
    <xf numFmtId="0" fontId="7" fillId="0" borderId="0" applyFill="0" applyBorder="0" applyProtection="0">
      <alignment horizontal="left"/>
    </xf>
    <xf numFmtId="0" fontId="220" fillId="0" borderId="0" applyFill="0" applyBorder="0" applyProtection="0">
      <alignment horizontal="left" vertical="top"/>
    </xf>
    <xf numFmtId="0" fontId="219" fillId="0" borderId="0">
      <alignment horizontal="centerContinuous"/>
    </xf>
    <xf numFmtId="49" fontId="106" fillId="0" borderId="0" applyFont="0" applyFill="0" applyBorder="0" applyAlignment="0" applyProtection="0"/>
    <xf numFmtId="0" fontId="9" fillId="0" borderId="0"/>
    <xf numFmtId="0" fontId="9" fillId="0" borderId="0"/>
    <xf numFmtId="0" fontId="9" fillId="0" borderId="0"/>
    <xf numFmtId="0" fontId="5" fillId="41" borderId="0"/>
    <xf numFmtId="0" fontId="5" fillId="41" borderId="0"/>
    <xf numFmtId="0" fontId="5" fillId="41" borderId="0"/>
    <xf numFmtId="0" fontId="5" fillId="41" borderId="0"/>
    <xf numFmtId="0" fontId="5" fillId="41" borderId="0"/>
    <xf numFmtId="0" fontId="5" fillId="41" borderId="0"/>
    <xf numFmtId="0" fontId="5" fillId="41" borderId="0"/>
    <xf numFmtId="0" fontId="9" fillId="0" borderId="0"/>
    <xf numFmtId="0" fontId="9" fillId="0" borderId="0"/>
    <xf numFmtId="0" fontId="9" fillId="0" borderId="0"/>
    <xf numFmtId="49" fontId="111" fillId="0" borderId="0" applyFill="0" applyBorder="0" applyAlignment="0"/>
    <xf numFmtId="0" fontId="9" fillId="0" borderId="0" applyFill="0" applyBorder="0" applyAlignment="0"/>
    <xf numFmtId="234" fontId="65" fillId="0" borderId="0" applyFill="0" applyBorder="0" applyAlignment="0"/>
    <xf numFmtId="186" fontId="9" fillId="41" borderId="0"/>
    <xf numFmtId="186" fontId="9" fillId="41" borderId="0"/>
    <xf numFmtId="186" fontId="9" fillId="41" borderId="0"/>
    <xf numFmtId="0" fontId="5" fillId="41" borderId="0"/>
    <xf numFmtId="0" fontId="6" fillId="41" borderId="0"/>
    <xf numFmtId="186" fontId="9" fillId="41" borderId="0"/>
    <xf numFmtId="186" fontId="9" fillId="41" borderId="0"/>
    <xf numFmtId="186" fontId="9" fillId="41" borderId="0"/>
    <xf numFmtId="0" fontId="10" fillId="0" borderId="0"/>
    <xf numFmtId="0" fontId="5" fillId="0" borderId="0" applyFont="0" applyFill="0" applyBorder="0" applyAlignment="0" applyProtection="0"/>
    <xf numFmtId="40" fontId="221" fillId="0" borderId="0"/>
    <xf numFmtId="235" fontId="9" fillId="0" borderId="0">
      <alignment horizontal="center"/>
    </xf>
    <xf numFmtId="235" fontId="9" fillId="0" borderId="0">
      <alignment horizontal="center"/>
    </xf>
    <xf numFmtId="235" fontId="9" fillId="0" borderId="0">
      <alignment horizontal="center"/>
    </xf>
    <xf numFmtId="236" fontId="65" fillId="0" borderId="0">
      <alignment horizontal="center"/>
    </xf>
    <xf numFmtId="236" fontId="65" fillId="0" borderId="0">
      <alignment horizontal="center"/>
    </xf>
    <xf numFmtId="236" fontId="65" fillId="0" borderId="0">
      <alignment horizontal="center"/>
    </xf>
    <xf numFmtId="0" fontId="21" fillId="0" borderId="0" applyNumberFormat="0" applyFill="0" applyBorder="0" applyAlignment="0" applyProtection="0"/>
    <xf numFmtId="0" fontId="222" fillId="0" borderId="0" applyNumberFormat="0" applyFill="0" applyBorder="0" applyAlignment="0" applyProtection="0"/>
    <xf numFmtId="0" fontId="3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36" fillId="0" borderId="0" applyNumberFormat="0" applyFill="0" applyBorder="0" applyAlignment="0" applyProtection="0"/>
    <xf numFmtId="0" fontId="223"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224" fillId="0" borderId="0" applyNumberFormat="0" applyFill="0" applyBorder="0" applyAlignment="0" applyProtection="0"/>
    <xf numFmtId="0" fontId="19" fillId="0" borderId="0" applyNumberFormat="0" applyFill="0" applyBorder="0" applyAlignment="0" applyProtection="0"/>
    <xf numFmtId="0" fontId="224" fillId="0" borderId="0" applyNumberFormat="0" applyFill="0" applyBorder="0" applyAlignment="0" applyProtection="0"/>
    <xf numFmtId="0" fontId="19"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36" fillId="0" borderId="0" applyNumberFormat="0" applyFill="0" applyBorder="0" applyAlignment="0" applyProtection="0"/>
    <xf numFmtId="237" fontId="91" fillId="0" borderId="0">
      <alignment horizontal="center"/>
    </xf>
    <xf numFmtId="0" fontId="225" fillId="0" borderId="0">
      <alignment horizontal="center"/>
    </xf>
    <xf numFmtId="0" fontId="225" fillId="0" borderId="0">
      <alignment horizontal="center"/>
    </xf>
    <xf numFmtId="0" fontId="225" fillId="0" borderId="0">
      <alignment horizontal="center"/>
    </xf>
    <xf numFmtId="0" fontId="225" fillId="0" borderId="0">
      <alignment horizontal="center"/>
    </xf>
    <xf numFmtId="0" fontId="226" fillId="0" borderId="0">
      <alignment horizontal="center"/>
    </xf>
    <xf numFmtId="49" fontId="227" fillId="97" borderId="0" applyNumberFormat="0" applyFill="0" applyBorder="0" applyAlignment="0" applyProtection="0"/>
    <xf numFmtId="0" fontId="228" fillId="0" borderId="0" applyNumberFormat="0" applyFill="0" applyBorder="0" applyAlignment="0" applyProtection="0"/>
    <xf numFmtId="0" fontId="52" fillId="0" borderId="0" applyNumberFormat="0" applyFill="0" applyBorder="0" applyAlignment="0" applyProtection="0"/>
    <xf numFmtId="0" fontId="12" fillId="0" borderId="73"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0" fillId="0" borderId="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229" fillId="0" borderId="74" applyNumberFormat="0" applyFill="0" applyAlignment="0" applyProtection="0"/>
    <xf numFmtId="0" fontId="10" fillId="0" borderId="0"/>
    <xf numFmtId="0" fontId="229" fillId="0" borderId="42" applyNumberFormat="0" applyFill="0" applyAlignment="0" applyProtection="0"/>
    <xf numFmtId="0" fontId="50" fillId="0" borderId="42" applyNumberFormat="0" applyFill="0" applyAlignment="0" applyProtection="0"/>
    <xf numFmtId="0" fontId="12" fillId="0" borderId="73" applyNumberFormat="0" applyFill="0" applyAlignment="0" applyProtection="0"/>
    <xf numFmtId="0" fontId="114" fillId="0" borderId="75" applyNumberFormat="0" applyFon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14" fillId="0" borderId="75" applyNumberFormat="0" applyFon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0" fillId="0" borderId="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0" fillId="0" borderId="0"/>
    <xf numFmtId="0" fontId="12" fillId="0" borderId="73"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2" fillId="0" borderId="73" applyNumberFormat="0" applyFill="0" applyAlignment="0" applyProtection="0"/>
    <xf numFmtId="0" fontId="10" fillId="0" borderId="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2" fillId="0" borderId="74" applyNumberFormat="0" applyFill="0" applyAlignment="0" applyProtection="0"/>
    <xf numFmtId="0" fontId="10" fillId="0" borderId="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0" fontId="114" fillId="0" borderId="75" applyNumberFormat="0" applyFont="0" applyFill="0" applyAlignment="0" applyProtection="0"/>
    <xf numFmtId="37" fontId="5" fillId="9" borderId="0"/>
    <xf numFmtId="37" fontId="5" fillId="9" borderId="0"/>
    <xf numFmtId="186" fontId="9" fillId="9" borderId="0"/>
    <xf numFmtId="186" fontId="9" fillId="9" borderId="0"/>
    <xf numFmtId="186" fontId="9" fillId="9" borderId="0"/>
    <xf numFmtId="37" fontId="5" fillId="9" borderId="0"/>
    <xf numFmtId="0" fontId="75" fillId="0" borderId="9" applyNumberFormat="0" applyFont="0" applyFill="0" applyAlignment="0" applyProtection="0"/>
    <xf numFmtId="0" fontId="75" fillId="0" borderId="9" applyNumberFormat="0" applyFont="0" applyFill="0" applyAlignment="0" applyProtection="0"/>
    <xf numFmtId="0" fontId="75" fillId="0" borderId="9" applyNumberFormat="0" applyFont="0" applyFill="0" applyAlignment="0" applyProtection="0"/>
    <xf numFmtId="0" fontId="75" fillId="0" borderId="9" applyNumberFormat="0" applyFont="0" applyFill="0" applyAlignment="0" applyProtection="0"/>
    <xf numFmtId="0" fontId="75" fillId="0" borderId="9" applyNumberFormat="0" applyFont="0" applyFill="0" applyAlignment="0" applyProtection="0"/>
    <xf numFmtId="0" fontId="75" fillId="0" borderId="9" applyNumberFormat="0" applyFont="0" applyFill="0" applyAlignment="0" applyProtection="0"/>
    <xf numFmtId="0" fontId="75" fillId="0" borderId="9" applyNumberFormat="0" applyFont="0" applyFill="0" applyAlignment="0" applyProtection="0"/>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10" fillId="0" borderId="0"/>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10" fillId="0" borderId="0"/>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10" fillId="0" borderId="0"/>
    <xf numFmtId="0" fontId="63" fillId="0" borderId="9" applyNumberFormat="0" applyFont="0" applyFill="0" applyProtection="0">
      <alignment horizontal="centerContinuous"/>
    </xf>
    <xf numFmtId="0" fontId="63" fillId="0" borderId="9" applyNumberFormat="0" applyFont="0" applyFill="0" applyProtection="0">
      <alignment horizontal="centerContinuous"/>
    </xf>
    <xf numFmtId="0" fontId="10" fillId="0" borderId="0"/>
    <xf numFmtId="0" fontId="10" fillId="0" borderId="0"/>
    <xf numFmtId="5" fontId="63" fillId="0" borderId="24" applyNumberFormat="0" applyFont="0" applyFill="0" applyAlignment="0" applyProtection="0"/>
    <xf numFmtId="0" fontId="230" fillId="0" borderId="0">
      <alignment horizontal="left"/>
      <protection locked="0"/>
    </xf>
    <xf numFmtId="0" fontId="63" fillId="0" borderId="0">
      <alignment horizontal="right"/>
    </xf>
    <xf numFmtId="0" fontId="65" fillId="0" borderId="76" applyNumberFormat="0" applyFont="0" applyAlignment="0">
      <alignment horizontal="left"/>
    </xf>
    <xf numFmtId="0" fontId="9" fillId="0" borderId="0">
      <alignment horizontal="fill"/>
    </xf>
    <xf numFmtId="0" fontId="231" fillId="0" borderId="0" applyNumberFormat="0" applyFont="0" applyFill="0"/>
    <xf numFmtId="37" fontId="5" fillId="97" borderId="0" applyNumberFormat="0" applyBorder="0" applyAlignment="0" applyProtection="0"/>
    <xf numFmtId="37" fontId="5" fillId="0" borderId="0"/>
    <xf numFmtId="37" fontId="5" fillId="7" borderId="0" applyNumberFormat="0" applyBorder="0" applyAlignment="0" applyProtection="0"/>
    <xf numFmtId="3" fontId="77" fillId="0" borderId="63" applyProtection="0"/>
    <xf numFmtId="38" fontId="77" fillId="0" borderId="0" applyNumberFormat="0" applyFill="0" applyBorder="0" applyAlignment="0" applyProtection="0"/>
    <xf numFmtId="38" fontId="77" fillId="0" borderId="0" applyNumberFormat="0" applyFill="0" applyBorder="0" applyAlignment="0" applyProtection="0"/>
    <xf numFmtId="14" fontId="211" fillId="0" borderId="0" applyNumberFormat="0" applyFont="0" applyBorder="0" applyAlignment="0" applyProtection="0">
      <alignment horizontal="center"/>
    </xf>
    <xf numFmtId="37" fontId="5" fillId="42" borderId="0">
      <protection locked="0"/>
    </xf>
    <xf numFmtId="37" fontId="5" fillId="42" borderId="0">
      <protection locked="0"/>
    </xf>
    <xf numFmtId="37" fontId="5" fillId="9" borderId="0"/>
    <xf numFmtId="37" fontId="5" fillId="9" borderId="0"/>
    <xf numFmtId="37" fontId="5" fillId="9" borderId="0"/>
    <xf numFmtId="186" fontId="9" fillId="42" borderId="0">
      <protection locked="0"/>
    </xf>
    <xf numFmtId="186" fontId="9" fillId="42" borderId="0">
      <protection locked="0"/>
    </xf>
    <xf numFmtId="186" fontId="9" fillId="9" borderId="0"/>
    <xf numFmtId="186" fontId="9" fillId="9" borderId="0"/>
    <xf numFmtId="186" fontId="9" fillId="9" borderId="0"/>
    <xf numFmtId="186" fontId="9" fillId="42" borderId="0">
      <protection locked="0"/>
    </xf>
    <xf numFmtId="37" fontId="5" fillId="42" borderId="0">
      <protection locked="0"/>
    </xf>
    <xf numFmtId="180" fontId="84" fillId="0" borderId="0"/>
    <xf numFmtId="0" fontId="56" fillId="0" borderId="0" applyFont="0" applyFill="0" applyBorder="0" applyAlignment="0" applyProtection="0"/>
    <xf numFmtId="0" fontId="56" fillId="0" borderId="0" applyFont="0" applyFill="0" applyBorder="0" applyAlignment="0" applyProtection="0"/>
    <xf numFmtId="0" fontId="232" fillId="0" borderId="0" applyNumberFormat="0"/>
    <xf numFmtId="0" fontId="181" fillId="0" borderId="0" applyNumberFormat="0"/>
    <xf numFmtId="0" fontId="181" fillId="0" borderId="0" applyNumberFormat="0"/>
    <xf numFmtId="0" fontId="181" fillId="0" borderId="0" applyNumberFormat="0"/>
    <xf numFmtId="0" fontId="10" fillId="0" borderId="0"/>
    <xf numFmtId="0" fontId="9" fillId="0" borderId="0" applyFont="0" applyFill="0" applyBorder="0" applyAlignment="0" applyProtection="0"/>
    <xf numFmtId="0" fontId="9" fillId="0" borderId="0" applyFon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54" fillId="0" borderId="0" applyNumberFormat="0" applyFill="0" applyBorder="0" applyAlignment="0" applyProtection="0"/>
    <xf numFmtId="0" fontId="48" fillId="0" borderId="0" applyNumberForma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0" fontId="10" fillId="0" borderId="0"/>
    <xf numFmtId="37" fontId="68" fillId="0" borderId="0">
      <alignment horizontal="center"/>
    </xf>
    <xf numFmtId="0" fontId="68" fillId="0" borderId="0">
      <alignment horizontal="center"/>
    </xf>
    <xf numFmtId="0" fontId="68" fillId="0" borderId="0">
      <alignment horizontal="center"/>
    </xf>
    <xf numFmtId="0" fontId="9" fillId="0" borderId="0"/>
    <xf numFmtId="0" fontId="2" fillId="0" borderId="0"/>
    <xf numFmtId="44" fontId="9" fillId="0" borderId="0" applyFont="0" applyFill="0" applyBorder="0" applyAlignment="0" applyProtection="0"/>
    <xf numFmtId="0" fontId="9" fillId="0" borderId="0"/>
    <xf numFmtId="0" fontId="2" fillId="58" borderId="0" applyNumberFormat="0" applyBorder="0" applyAlignment="0" applyProtection="0"/>
    <xf numFmtId="0" fontId="2" fillId="58" borderId="0" applyNumberFormat="0" applyBorder="0" applyAlignment="0" applyProtection="0"/>
    <xf numFmtId="0" fontId="111" fillId="3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2" fillId="5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111" fillId="3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11" fillId="83"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111" fillId="42"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111" fillId="42"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111" fillId="41"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111" fillId="41"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111" fillId="40"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2" fillId="74"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111" fillId="40"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111" fillId="2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2" fillId="78"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111" fillId="28"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11" fillId="3"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11" fillId="8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111" fillId="83"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11" fillId="34"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111" fillId="34"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111" fillId="9"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2" fillId="71"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111" fillId="9"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111" fillId="3"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2" fillId="75"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111" fillId="3"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111" fillId="88"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2" fillId="79" borderId="0" applyNumberFormat="0" applyBorder="0" applyAlignment="0" applyProtection="0"/>
    <xf numFmtId="0" fontId="111" fillId="88" borderId="0" applyNumberFormat="0" applyBorder="0" applyAlignment="0" applyProtection="0"/>
    <xf numFmtId="0" fontId="111" fillId="88" borderId="0" applyNumberFormat="0" applyBorder="0" applyAlignment="0" applyProtection="0"/>
    <xf numFmtId="0" fontId="111" fillId="88" borderId="0" applyNumberFormat="0" applyBorder="0" applyAlignment="0" applyProtection="0"/>
    <xf numFmtId="0" fontId="237" fillId="3" borderId="0" applyNumberFormat="0" applyBorder="0" applyAlignment="0" applyProtection="0"/>
    <xf numFmtId="0" fontId="237" fillId="3" borderId="0" applyNumberFormat="0" applyBorder="0" applyAlignment="0" applyProtection="0"/>
    <xf numFmtId="0" fontId="237" fillId="3" borderId="0" applyNumberFormat="0" applyBorder="0" applyAlignment="0" applyProtection="0"/>
    <xf numFmtId="0" fontId="237" fillId="83" borderId="0" applyNumberFormat="0" applyBorder="0" applyAlignment="0" applyProtection="0"/>
    <xf numFmtId="0" fontId="237" fillId="83" borderId="0" applyNumberFormat="0" applyBorder="0" applyAlignment="0" applyProtection="0"/>
    <xf numFmtId="0" fontId="237" fillId="83" borderId="0" applyNumberFormat="0" applyBorder="0" applyAlignment="0" applyProtection="0"/>
    <xf numFmtId="0" fontId="237" fillId="83" borderId="0" applyNumberFormat="0" applyBorder="0" applyAlignment="0" applyProtection="0"/>
    <xf numFmtId="0" fontId="237" fillId="34" borderId="0" applyNumberFormat="0" applyBorder="0" applyAlignment="0" applyProtection="0"/>
    <xf numFmtId="0" fontId="237" fillId="34" borderId="0" applyNumberFormat="0" applyBorder="0" applyAlignment="0" applyProtection="0"/>
    <xf numFmtId="0" fontId="237" fillId="34" borderId="0" applyNumberFormat="0" applyBorder="0" applyAlignment="0" applyProtection="0"/>
    <xf numFmtId="0" fontId="237" fillId="9" borderId="0" applyNumberFormat="0" applyBorder="0" applyAlignment="0" applyProtection="0"/>
    <xf numFmtId="0" fontId="237" fillId="9" borderId="0" applyNumberFormat="0" applyBorder="0" applyAlignment="0" applyProtection="0"/>
    <xf numFmtId="0" fontId="237" fillId="9" borderId="0" applyNumberFormat="0" applyBorder="0" applyAlignment="0" applyProtection="0"/>
    <xf numFmtId="0" fontId="237" fillId="3" borderId="0" applyNumberFormat="0" applyBorder="0" applyAlignment="0" applyProtection="0"/>
    <xf numFmtId="0" fontId="237" fillId="3" borderId="0" applyNumberFormat="0" applyBorder="0" applyAlignment="0" applyProtection="0"/>
    <xf numFmtId="0" fontId="237" fillId="3" borderId="0" applyNumberFormat="0" applyBorder="0" applyAlignment="0" applyProtection="0"/>
    <xf numFmtId="0" fontId="237" fillId="88" borderId="0" applyNumberFormat="0" applyBorder="0" applyAlignment="0" applyProtection="0"/>
    <xf numFmtId="0" fontId="237" fillId="88" borderId="0" applyNumberFormat="0" applyBorder="0" applyAlignment="0" applyProtection="0"/>
    <xf numFmtId="0" fontId="237" fillId="88" borderId="0" applyNumberFormat="0" applyBorder="0" applyAlignment="0" applyProtection="0"/>
    <xf numFmtId="0" fontId="10" fillId="10" borderId="0" applyNumberFormat="0" applyBorder="0" applyAlignment="0" applyProtection="0"/>
    <xf numFmtId="0" fontId="10" fillId="133" borderId="0" applyNumberFormat="0" applyBorder="0" applyAlignment="0" applyProtection="0"/>
    <xf numFmtId="0" fontId="10" fillId="11" borderId="0" applyNumberFormat="0" applyBorder="0" applyAlignment="0" applyProtection="0"/>
    <xf numFmtId="0" fontId="10" fillId="21" borderId="0" applyNumberFormat="0" applyBorder="0" applyAlignment="0" applyProtection="0"/>
    <xf numFmtId="0" fontId="11" fillId="12" borderId="0" applyNumberFormat="0" applyBorder="0" applyAlignment="0" applyProtection="0"/>
    <xf numFmtId="0" fontId="11" fillId="134" borderId="0" applyNumberFormat="0" applyBorder="0" applyAlignment="0" applyProtection="0"/>
    <xf numFmtId="0" fontId="11" fillId="92" borderId="0" applyNumberFormat="0" applyBorder="0" applyAlignment="0" applyProtection="0"/>
    <xf numFmtId="0" fontId="10" fillId="13" borderId="0" applyNumberFormat="0" applyBorder="0" applyAlignment="0" applyProtection="0"/>
    <xf numFmtId="0" fontId="10" fillId="135"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93"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17" borderId="0" applyNumberFormat="0" applyBorder="0" applyAlignment="0" applyProtection="0"/>
    <xf numFmtId="0" fontId="10" fillId="14"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11" fillId="19"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11" fillId="19"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9" borderId="0" applyNumberFormat="0" applyBorder="0" applyAlignment="0" applyProtection="0"/>
    <xf numFmtId="0" fontId="10" fillId="11" borderId="0" applyNumberFormat="0" applyBorder="0" applyAlignment="0" applyProtection="0"/>
    <xf numFmtId="0" fontId="11" fillId="14" borderId="0" applyNumberFormat="0" applyBorder="0" applyAlignment="0" applyProtection="0"/>
    <xf numFmtId="0" fontId="11" fillId="11" borderId="0" applyNumberFormat="0" applyBorder="0" applyAlignment="0" applyProtection="0"/>
    <xf numFmtId="0" fontId="51" fillId="69" borderId="0" applyNumberFormat="0" applyBorder="0" applyAlignment="0" applyProtection="0"/>
    <xf numFmtId="0" fontId="51" fillId="69" borderId="0" applyNumberFormat="0" applyBorder="0" applyAlignment="0" applyProtection="0"/>
    <xf numFmtId="0" fontId="51" fillId="69" borderId="0" applyNumberFormat="0" applyBorder="0" applyAlignment="0" applyProtection="0"/>
    <xf numFmtId="0" fontId="11" fillId="136" borderId="0" applyNumberFormat="0" applyBorder="0" applyAlignment="0" applyProtection="0"/>
    <xf numFmtId="0" fontId="51" fillId="69" borderId="0" applyNumberFormat="0" applyBorder="0" applyAlignment="0" applyProtection="0"/>
    <xf numFmtId="0" fontId="51" fillId="69" borderId="0" applyNumberFormat="0" applyBorder="0" applyAlignment="0" applyProtection="0"/>
    <xf numFmtId="0" fontId="11" fillId="136" borderId="0" applyNumberFormat="0" applyBorder="0" applyAlignment="0" applyProtection="0"/>
    <xf numFmtId="0" fontId="10" fillId="20" borderId="0" applyNumberFormat="0" applyBorder="0" applyAlignment="0" applyProtection="0"/>
    <xf numFmtId="0" fontId="10" fillId="133" borderId="0" applyNumberFormat="0" applyBorder="0" applyAlignment="0" applyProtection="0"/>
    <xf numFmtId="0" fontId="11" fillId="12" borderId="0" applyNumberFormat="0" applyBorder="0" applyAlignment="0" applyProtection="0"/>
    <xf numFmtId="0" fontId="11" fillId="21"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11" fillId="137"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11" fillId="137" borderId="0" applyNumberFormat="0" applyBorder="0" applyAlignment="0" applyProtection="0"/>
    <xf numFmtId="0" fontId="10" fillId="23" borderId="0" applyNumberFormat="0" applyBorder="0" applyAlignment="0" applyProtection="0"/>
    <xf numFmtId="0" fontId="10" fillId="15" borderId="0" applyNumberFormat="0" applyBorder="0" applyAlignment="0" applyProtection="0"/>
    <xf numFmtId="0" fontId="11" fillId="24" borderId="0" applyNumberFormat="0" applyBorder="0" applyAlignment="0" applyProtection="0"/>
    <xf numFmtId="0" fontId="11" fillId="23" borderId="0" applyNumberFormat="0" applyBorder="0" applyAlignment="0" applyProtection="0"/>
    <xf numFmtId="0" fontId="51" fillId="77" borderId="0" applyNumberFormat="0" applyBorder="0" applyAlignment="0" applyProtection="0"/>
    <xf numFmtId="0" fontId="51" fillId="77" borderId="0" applyNumberFormat="0" applyBorder="0" applyAlignment="0" applyProtection="0"/>
    <xf numFmtId="0" fontId="51" fillId="77" borderId="0" applyNumberFormat="0" applyBorder="0" applyAlignment="0" applyProtection="0"/>
    <xf numFmtId="0" fontId="11" fillId="138" borderId="0" applyNumberFormat="0" applyBorder="0" applyAlignment="0" applyProtection="0"/>
    <xf numFmtId="0" fontId="51" fillId="77" borderId="0" applyNumberFormat="0" applyBorder="0" applyAlignment="0" applyProtection="0"/>
    <xf numFmtId="0" fontId="51" fillId="77" borderId="0" applyNumberFormat="0" applyBorder="0" applyAlignment="0" applyProtection="0"/>
    <xf numFmtId="0" fontId="11" fillId="138" borderId="0" applyNumberFormat="0" applyBorder="0" applyAlignment="0" applyProtection="0"/>
    <xf numFmtId="0" fontId="86" fillId="22" borderId="0" applyNumberFormat="0" applyBorder="0" applyAlignment="0" applyProtection="0"/>
    <xf numFmtId="0" fontId="238" fillId="15" borderId="0" applyNumberFormat="0" applyBorder="0" applyAlignment="0" applyProtection="0"/>
    <xf numFmtId="0" fontId="238" fillId="15" borderId="0" applyNumberFormat="0" applyBorder="0" applyAlignment="0" applyProtection="0"/>
    <xf numFmtId="0" fontId="238" fillId="15" borderId="0" applyNumberFormat="0" applyBorder="0" applyAlignment="0" applyProtection="0"/>
    <xf numFmtId="3" fontId="9" fillId="0" borderId="77" applyFont="0" applyFill="0" applyAlignment="0" applyProtection="0"/>
    <xf numFmtId="3" fontId="9" fillId="0" borderId="77" applyFont="0" applyFill="0" applyAlignment="0" applyProtection="0"/>
    <xf numFmtId="3" fontId="9" fillId="0" borderId="77" applyFont="0" applyFill="0" applyAlignment="0" applyProtection="0"/>
    <xf numFmtId="3" fontId="9" fillId="0" borderId="77" applyFont="0" applyFill="0" applyAlignment="0" applyProtection="0"/>
    <xf numFmtId="3" fontId="9" fillId="0" borderId="77" applyFont="0" applyFill="0" applyAlignment="0" applyProtection="0"/>
    <xf numFmtId="10" fontId="9" fillId="0" borderId="77" applyFont="0" applyFill="0" applyAlignment="0" applyProtection="0"/>
    <xf numFmtId="0" fontId="99" fillId="139" borderId="51" applyNumberFormat="0" applyAlignment="0" applyProtection="0"/>
    <xf numFmtId="0" fontId="99" fillId="139" borderId="51" applyNumberFormat="0" applyAlignment="0" applyProtection="0"/>
    <xf numFmtId="0" fontId="99" fillId="139" borderId="51" applyNumberFormat="0" applyAlignment="0" applyProtection="0"/>
    <xf numFmtId="0" fontId="102" fillId="19" borderId="52" applyNumberFormat="0" applyAlignment="0" applyProtection="0"/>
    <xf numFmtId="0" fontId="102" fillId="95" borderId="52" applyNumberFormat="0" applyAlignment="0" applyProtection="0"/>
    <xf numFmtId="0" fontId="102" fillId="19" borderId="52" applyNumberFormat="0" applyAlignment="0" applyProtection="0"/>
    <xf numFmtId="0" fontId="102" fillId="19" borderId="52" applyNumberFormat="0" applyAlignment="0" applyProtection="0"/>
    <xf numFmtId="0" fontId="102" fillId="19" borderId="52" applyNumberFormat="0" applyAlignment="0" applyProtection="0"/>
    <xf numFmtId="0" fontId="7" fillId="0" borderId="9" applyNumberFormat="0" applyFill="0" applyProtection="0">
      <alignment horizontal="center" wrapText="1"/>
    </xf>
    <xf numFmtId="41"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2" fontId="8" fillId="0" borderId="0" applyFont="0" applyFill="0" applyBorder="0" applyAlignment="0" applyProtection="0"/>
    <xf numFmtId="0" fontId="9" fillId="0" borderId="0" applyNumberFormat="0" applyFont="0" applyFill="0" applyBorder="0" applyProtection="0">
      <alignment horizontal="left" indent="1"/>
    </xf>
    <xf numFmtId="0" fontId="9" fillId="0" borderId="0" applyNumberFormat="0" applyFont="0" applyFill="0" applyBorder="0" applyProtection="0">
      <alignment horizontal="left" indent="1"/>
    </xf>
    <xf numFmtId="0" fontId="9" fillId="0" borderId="0" applyNumberFormat="0" applyFont="0" applyFill="0" applyBorder="0" applyProtection="0">
      <alignment horizontal="left" indent="1"/>
    </xf>
    <xf numFmtId="0" fontId="9" fillId="0" borderId="0" applyNumberFormat="0" applyFont="0" applyFill="0" applyBorder="0" applyProtection="0">
      <alignment horizontal="left" indent="1"/>
    </xf>
    <xf numFmtId="0" fontId="9" fillId="0" borderId="0" applyNumberFormat="0" applyFont="0" applyFill="0" applyBorder="0" applyProtection="0">
      <alignment horizontal="left" indent="1"/>
    </xf>
    <xf numFmtId="3" fontId="9" fillId="0" borderId="9" applyFont="0" applyFill="0" applyAlignment="0" applyProtection="0"/>
    <xf numFmtId="3" fontId="9" fillId="0" borderId="9" applyFont="0" applyFill="0" applyAlignment="0" applyProtection="0"/>
    <xf numFmtId="3" fontId="9" fillId="0" borderId="9" applyFont="0" applyFill="0" applyAlignment="0" applyProtection="0"/>
    <xf numFmtId="3" fontId="9" fillId="0" borderId="9" applyFont="0" applyFill="0" applyAlignment="0" applyProtection="0"/>
    <xf numFmtId="3" fontId="9" fillId="0" borderId="9" applyFont="0" applyFill="0" applyAlignment="0" applyProtection="0"/>
    <xf numFmtId="3" fontId="9" fillId="0" borderId="9" applyFont="0" applyFill="0" applyAlignment="0" applyProtection="0"/>
    <xf numFmtId="10" fontId="9" fillId="0" borderId="9" applyFont="0" applyFill="0" applyAlignment="0" applyProtection="0"/>
    <xf numFmtId="0" fontId="12" fillId="25" borderId="0" applyNumberFormat="0" applyBorder="0" applyAlignment="0" applyProtection="0"/>
    <xf numFmtId="0" fontId="12" fillId="140" borderId="0" applyNumberFormat="0" applyBorder="0" applyAlignment="0" applyProtection="0"/>
    <xf numFmtId="0" fontId="12" fillId="26" borderId="0" applyNumberFormat="0" applyBorder="0" applyAlignment="0" applyProtection="0"/>
    <xf numFmtId="0" fontId="12" fillId="141" borderId="0" applyNumberFormat="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239" fillId="0" borderId="0" applyNumberFormat="0" applyFill="0" applyBorder="0" applyAlignment="0" applyProtection="0"/>
    <xf numFmtId="0" fontId="135" fillId="142" borderId="0" applyNumberFormat="0" applyBorder="0" applyAlignment="0" applyProtection="0"/>
    <xf numFmtId="0" fontId="10" fillId="17" borderId="0" applyNumberFormat="0" applyBorder="0" applyAlignment="0" applyProtection="0"/>
    <xf numFmtId="0" fontId="135" fillId="142" borderId="0" applyNumberFormat="0" applyBorder="0" applyAlignment="0" applyProtection="0"/>
    <xf numFmtId="0" fontId="135" fillId="142" borderId="0" applyNumberFormat="0" applyBorder="0" applyAlignment="0" applyProtection="0"/>
    <xf numFmtId="0" fontId="10" fillId="17" borderId="0" applyNumberFormat="0" applyBorder="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48" fillId="0" borderId="60" applyNumberFormat="0" applyFill="0" applyAlignment="0" applyProtection="0"/>
    <xf numFmtId="0" fontId="148" fillId="0" borderId="80" applyNumberFormat="0" applyFill="0" applyAlignment="0" applyProtection="0"/>
    <xf numFmtId="0" fontId="148" fillId="0" borderId="80" applyNumberFormat="0" applyFill="0" applyAlignment="0" applyProtection="0"/>
    <xf numFmtId="0" fontId="148" fillId="0" borderId="80" applyNumberFormat="0" applyFill="0" applyAlignment="0" applyProtection="0"/>
    <xf numFmtId="0" fontId="148" fillId="0" borderId="0" applyNumberFormat="0" applyFill="0" applyBorder="0" applyAlignment="0" applyProtection="0"/>
    <xf numFmtId="0" fontId="135" fillId="0" borderId="64" applyNumberFormat="0" applyFill="0" applyAlignment="0" applyProtection="0"/>
    <xf numFmtId="0" fontId="168" fillId="0" borderId="65" applyNumberFormat="0" applyFill="0" applyAlignment="0" applyProtection="0"/>
    <xf numFmtId="0" fontId="168" fillId="0" borderId="65" applyNumberFormat="0" applyFill="0" applyAlignment="0" applyProtection="0"/>
    <xf numFmtId="0" fontId="168" fillId="0" borderId="65" applyNumberFormat="0" applyFill="0" applyAlignment="0" applyProtection="0"/>
    <xf numFmtId="0" fontId="174" fillId="23" borderId="0" applyNumberFormat="0" applyBorder="0" applyAlignment="0" applyProtection="0"/>
    <xf numFmtId="0" fontId="135" fillId="23" borderId="0" applyNumberFormat="0" applyBorder="0" applyAlignment="0" applyProtection="0"/>
    <xf numFmtId="0" fontId="174" fillId="23" borderId="0" applyNumberFormat="0" applyBorder="0" applyAlignment="0" applyProtection="0"/>
    <xf numFmtId="0" fontId="174" fillId="23" borderId="0" applyNumberFormat="0" applyBorder="0" applyAlignment="0" applyProtection="0"/>
    <xf numFmtId="0" fontId="135" fillId="2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22" borderId="49"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9" fillId="22" borderId="49"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2" fillId="56" borderId="41" applyNumberFormat="0" applyFont="0" applyAlignment="0" applyProtection="0"/>
    <xf numFmtId="0" fontId="5" fillId="22" borderId="6" applyNumberFormat="0" applyFont="0" applyAlignment="0" applyProtection="0"/>
    <xf numFmtId="0" fontId="9" fillId="22" borderId="49" applyNumberFormat="0" applyFont="0" applyAlignment="0" applyProtection="0"/>
    <xf numFmtId="0" fontId="186" fillId="99" borderId="67" applyNumberFormat="0" applyAlignment="0" applyProtection="0"/>
    <xf numFmtId="0" fontId="186" fillId="139" borderId="67" applyNumberFormat="0" applyAlignment="0" applyProtection="0"/>
    <xf numFmtId="0" fontId="186" fillId="139" borderId="67" applyNumberFormat="0" applyAlignment="0" applyProtection="0"/>
    <xf numFmtId="0" fontId="186" fillId="139" borderId="67" applyNumberFormat="0" applyAlignment="0" applyProtection="0"/>
    <xf numFmtId="9" fontId="9" fillId="0" borderId="0" applyFont="0" applyFill="0" applyBorder="0" applyAlignment="0" applyProtection="0"/>
    <xf numFmtId="9" fontId="9" fillId="0" borderId="0" applyFont="0" applyFill="0" applyBorder="0" applyAlignment="0" applyProtection="0"/>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5" fillId="8" borderId="6"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4" fillId="7" borderId="6" applyNumberFormat="0" applyProtection="0">
      <alignment vertical="center"/>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5" fillId="7" borderId="6"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0" fontId="15" fillId="8" borderId="11" applyNumberFormat="0" applyProtection="0">
      <alignment horizontal="left" vertical="top"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5" fillId="28" borderId="6"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5" fillId="29" borderId="6"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5" fillId="30" borderId="12"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5" fillId="31" borderId="6"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5" fillId="32" borderId="6"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5" fillId="33" borderId="6"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5" fillId="34" borderId="6"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5" fillId="35" borderId="6"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5" fillId="36" borderId="6" applyNumberFormat="0" applyProtection="0">
      <alignment horizontal="right" vertical="center"/>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9" fillId="3" borderId="12"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5" fillId="38" borderId="6" applyNumberFormat="0" applyProtection="0">
      <alignment horizontal="right" vertical="center"/>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5" fillId="3" borderId="11" applyNumberFormat="0" applyProtection="0">
      <alignment horizontal="left" vertical="top"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5" fillId="6" borderId="6"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5" fillId="38" borderId="11" applyNumberFormat="0" applyProtection="0">
      <alignment horizontal="left" vertical="top"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5" fillId="40" borderId="11" applyNumberFormat="0" applyProtection="0">
      <alignment horizontal="left" vertical="top"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5" fillId="39" borderId="11" applyNumberFormat="0" applyProtection="0">
      <alignment horizontal="left" vertical="top" indent="1"/>
    </xf>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6" fillId="42" borderId="11"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4" fillId="43" borderId="14" applyNumberFormat="0" applyProtection="0">
      <alignment vertical="center"/>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6" fillId="9" borderId="11"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0" fontId="16" fillId="42" borderId="11" applyNumberFormat="0" applyProtection="0">
      <alignment horizontal="left" vertical="top" indent="1"/>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4" fillId="4" borderId="6" applyNumberFormat="0" applyProtection="0">
      <alignment horizontal="right" vertical="center"/>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0" fontId="5" fillId="45" borderId="14"/>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15" fillId="122" borderId="67" applyNumberFormat="0" applyProtection="0">
      <alignment horizontal="right" vertical="center"/>
    </xf>
    <xf numFmtId="4" fontId="18" fillId="41" borderId="6" applyNumberFormat="0" applyProtection="0">
      <alignment horizontal="right" vertical="center"/>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3"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10" fontId="9" fillId="0" borderId="32" applyFont="0" applyFill="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10" fontId="9" fillId="0" borderId="0" applyFont="0" applyFill="0" applyBorder="0" applyAlignment="0" applyProtection="0"/>
    <xf numFmtId="3" fontId="9" fillId="0" borderId="10" applyFont="0" applyFill="0" applyAlignment="0" applyProtection="0"/>
    <xf numFmtId="3" fontId="9" fillId="0" borderId="10" applyFont="0" applyFill="0" applyAlignment="0" applyProtection="0"/>
    <xf numFmtId="3" fontId="9" fillId="0" borderId="10" applyFont="0" applyFill="0" applyAlignment="0" applyProtection="0"/>
    <xf numFmtId="3" fontId="9" fillId="0" borderId="10" applyFont="0" applyFill="0" applyAlignment="0" applyProtection="0"/>
    <xf numFmtId="3" fontId="9" fillId="0" borderId="10" applyFont="0" applyFill="0" applyAlignment="0" applyProtection="0"/>
    <xf numFmtId="3" fontId="9" fillId="0" borderId="10" applyFont="0" applyFill="0" applyAlignment="0" applyProtection="0"/>
    <xf numFmtId="10" fontId="9" fillId="0" borderId="10" applyFont="0" applyFill="0" applyAlignment="0" applyProtection="0"/>
    <xf numFmtId="10" fontId="9" fillId="0" borderId="10" applyFont="0" applyFill="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Protection="0">
      <alignment horizontal="center" wrapText="1"/>
    </xf>
    <xf numFmtId="0" fontId="7" fillId="0" borderId="0" applyNumberFormat="0" applyFill="0" applyBorder="0" applyProtection="0">
      <alignment horizontal="center" wrapText="1"/>
    </xf>
    <xf numFmtId="0" fontId="7" fillId="0" borderId="0" applyNumberFormat="0" applyFill="0" applyBorder="0" applyProtection="0">
      <alignment horizontal="center" wrapText="1"/>
    </xf>
    <xf numFmtId="0" fontId="7" fillId="0" borderId="0" applyNumberFormat="0" applyFill="0" applyBorder="0" applyProtection="0">
      <alignment horizontal="center" wrapText="1"/>
    </xf>
    <xf numFmtId="0" fontId="7" fillId="0" borderId="0" applyNumberFormat="0" applyFill="0" applyBorder="0" applyProtection="0">
      <alignment horizontal="center" wrapText="1"/>
    </xf>
    <xf numFmtId="0" fontId="234" fillId="0" borderId="0" applyNumberFormat="0" applyFill="0" applyBorder="0" applyAlignment="0" applyProtection="0"/>
    <xf numFmtId="0" fontId="233"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44" fontId="29" fillId="0" borderId="0" applyFont="0" applyFill="0" applyBorder="0" applyAlignment="0" applyProtection="0"/>
    <xf numFmtId="43" fontId="29" fillId="0" borderId="0" applyFont="0" applyFill="0" applyBorder="0" applyAlignment="0" applyProtection="0"/>
    <xf numFmtId="44" fontId="2" fillId="0" borderId="0" applyFont="0" applyFill="0" applyBorder="0" applyAlignment="0" applyProtection="0"/>
    <xf numFmtId="43" fontId="29" fillId="0" borderId="0" applyFont="0" applyFill="0" applyBorder="0" applyAlignment="0" applyProtection="0"/>
    <xf numFmtId="0" fontId="244" fillId="0" borderId="0"/>
    <xf numFmtId="43" fontId="244" fillId="0" borderId="0" applyFont="0" applyFill="0" applyBorder="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3"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10" fontId="9" fillId="0" borderId="79" applyFont="0" applyFill="0" applyAlignment="0" applyProtection="0"/>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11"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97" fillId="7" borderId="67" applyNumberFormat="0" applyProtection="0">
      <alignment vertical="center"/>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4" fontId="111" fillId="7"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2"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3"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4"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5"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6"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7"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8"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19"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111" fillId="120" borderId="67" applyNumberFormat="0" applyProtection="0">
      <alignment horizontal="right" vertical="center"/>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32" fillId="121" borderId="67"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4" fontId="111" fillId="122" borderId="71"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2"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4" fontId="111"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4"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125"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97"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0" fontId="6" fillId="3" borderId="3" applyBorder="0"/>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11"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97" fillId="43" borderId="67" applyNumberFormat="0" applyProtection="0">
      <alignment vertical="center"/>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43" borderId="67" applyNumberFormat="0" applyProtection="0">
      <alignment horizontal="left" vertical="center" indent="1"/>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11"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4" fontId="197" fillId="122" borderId="67" applyNumberFormat="0" applyProtection="0">
      <alignment horizontal="right" vertical="center"/>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9" fillId="111" borderId="67" applyNumberFormat="0" applyProtection="0">
      <alignment horizontal="left" vertical="center" indent="1"/>
    </xf>
    <xf numFmtId="0" fontId="1" fillId="0" borderId="0"/>
    <xf numFmtId="181" fontId="9" fillId="0" borderId="0">
      <alignment horizontal="left" wrapText="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cellStyleXfs>
  <cellXfs count="783">
    <xf numFmtId="0" fontId="0" fillId="2" borderId="0" xfId="0"/>
    <xf numFmtId="0" fontId="0" fillId="0" borderId="0" xfId="0" applyFill="1"/>
    <xf numFmtId="0" fontId="0" fillId="0" borderId="1" xfId="0" applyFill="1" applyBorder="1"/>
    <xf numFmtId="0" fontId="0" fillId="0" borderId="1" xfId="0" applyFill="1" applyBorder="1" applyAlignment="1">
      <alignment vertical="center"/>
    </xf>
    <xf numFmtId="0" fontId="6" fillId="0" borderId="1" xfId="0" applyFont="1" applyFill="1" applyBorder="1" applyAlignment="1">
      <alignment horizontal="right" vertical="center"/>
    </xf>
    <xf numFmtId="0" fontId="0" fillId="0" borderId="1" xfId="0" quotePrefix="1" applyFill="1" applyBorder="1" applyAlignment="1">
      <alignment vertical="center"/>
    </xf>
    <xf numFmtId="0" fontId="0" fillId="0" borderId="2" xfId="0" applyFill="1" applyBorder="1"/>
    <xf numFmtId="0" fontId="7" fillId="0" borderId="0" xfId="0" applyFont="1" applyFill="1"/>
    <xf numFmtId="0" fontId="0" fillId="0" borderId="5" xfId="0" applyFill="1" applyBorder="1"/>
    <xf numFmtId="0" fontId="5" fillId="0" borderId="6" xfId="5" quotePrefix="1" applyNumberFormat="1" applyFill="1">
      <alignment horizontal="left" vertical="center" indent="1"/>
    </xf>
    <xf numFmtId="0" fontId="5" fillId="0" borderId="6" xfId="6" quotePrefix="1" applyNumberFormat="1" applyFill="1">
      <alignment horizontal="left" vertical="center" indent="1"/>
    </xf>
    <xf numFmtId="0" fontId="0" fillId="0" borderId="7" xfId="0" applyFill="1" applyBorder="1"/>
    <xf numFmtId="0" fontId="5" fillId="0" borderId="6" xfId="7" quotePrefix="1" applyNumberFormat="1" applyFill="1" applyAlignment="1">
      <alignment horizontal="left" vertical="center" indent="3"/>
    </xf>
    <xf numFmtId="0" fontId="5" fillId="0" borderId="6" xfId="7" quotePrefix="1" applyNumberFormat="1" applyFill="1">
      <alignment horizontal="left" vertical="center" indent="1"/>
    </xf>
    <xf numFmtId="164" fontId="5" fillId="0" borderId="6" xfId="8" applyNumberFormat="1" applyFill="1">
      <alignment horizontal="right" vertical="center"/>
    </xf>
    <xf numFmtId="0" fontId="5" fillId="0" borderId="0" xfId="0" applyFont="1" applyFill="1"/>
    <xf numFmtId="0" fontId="5" fillId="0" borderId="6" xfId="9" quotePrefix="1" applyNumberFormat="1" applyFill="1">
      <alignment horizontal="left" vertical="center" indent="1"/>
    </xf>
    <xf numFmtId="164" fontId="5" fillId="0" borderId="6" xfId="10" applyNumberFormat="1" applyFill="1">
      <alignment vertical="center"/>
    </xf>
    <xf numFmtId="0" fontId="5" fillId="0" borderId="6" xfId="11" quotePrefix="1" applyNumberFormat="1" applyFill="1" applyAlignment="1">
      <alignment horizontal="left" vertical="center" indent="2"/>
    </xf>
    <xf numFmtId="0" fontId="5" fillId="0" borderId="6" xfId="11" quotePrefix="1" applyNumberFormat="1" applyFill="1">
      <alignment horizontal="left" vertical="center" indent="1"/>
    </xf>
    <xf numFmtId="0" fontId="0" fillId="0" borderId="8" xfId="0" applyFill="1" applyBorder="1"/>
    <xf numFmtId="166" fontId="0" fillId="0" borderId="0" xfId="2" applyNumberFormat="1" applyFont="1" applyFill="1"/>
    <xf numFmtId="167" fontId="0" fillId="0" borderId="9" xfId="0" applyNumberFormat="1" applyFill="1" applyBorder="1"/>
    <xf numFmtId="168" fontId="0" fillId="0" borderId="0" xfId="0" applyNumberFormat="1" applyFill="1"/>
    <xf numFmtId="9" fontId="0" fillId="0" borderId="0" xfId="3" applyFont="1" applyFill="1"/>
    <xf numFmtId="5" fontId="0" fillId="0" borderId="0" xfId="2" applyNumberFormat="1" applyFont="1" applyFill="1"/>
    <xf numFmtId="9" fontId="0" fillId="0" borderId="9" xfId="3" applyFont="1" applyFill="1" applyBorder="1"/>
    <xf numFmtId="5" fontId="0" fillId="0" borderId="9" xfId="2" applyNumberFormat="1" applyFont="1" applyFill="1" applyBorder="1"/>
    <xf numFmtId="9" fontId="0" fillId="0" borderId="0" xfId="0" applyNumberFormat="1" applyFill="1"/>
    <xf numFmtId="5" fontId="0" fillId="0" borderId="0" xfId="0" applyNumberFormat="1" applyFill="1"/>
    <xf numFmtId="5" fontId="0" fillId="0" borderId="9" xfId="0" applyNumberFormat="1" applyFill="1" applyBorder="1"/>
    <xf numFmtId="5" fontId="0" fillId="0" borderId="10" xfId="0" applyNumberFormat="1" applyFill="1" applyBorder="1"/>
    <xf numFmtId="0" fontId="13" fillId="0" borderId="0" xfId="70" applyFont="1"/>
    <xf numFmtId="37" fontId="21" fillId="0" borderId="0" xfId="70" applyNumberFormat="1" applyFont="1"/>
    <xf numFmtId="0" fontId="13" fillId="0" borderId="0" xfId="34" applyFont="1"/>
    <xf numFmtId="0" fontId="9" fillId="0" borderId="0" xfId="0" applyFont="1" applyFill="1"/>
    <xf numFmtId="0" fontId="9" fillId="0" borderId="0" xfId="0" applyFont="1" applyFill="1" applyAlignment="1">
      <alignment horizontal="center"/>
    </xf>
    <xf numFmtId="171" fontId="0" fillId="0" borderId="0" xfId="30" applyNumberFormat="1" applyFont="1" applyFill="1"/>
    <xf numFmtId="171" fontId="0" fillId="0" borderId="0" xfId="0" applyNumberFormat="1" applyFill="1"/>
    <xf numFmtId="0" fontId="25" fillId="0" borderId="0" xfId="0" applyFont="1" applyFill="1"/>
    <xf numFmtId="0" fontId="0" fillId="0" borderId="0" xfId="0" applyFill="1" applyAlignment="1">
      <alignment horizontal="center"/>
    </xf>
    <xf numFmtId="174" fontId="9" fillId="0" borderId="0" xfId="0" applyNumberFormat="1" applyFont="1" applyFill="1"/>
    <xf numFmtId="174" fontId="9" fillId="0" borderId="0" xfId="1" applyNumberFormat="1" applyFont="1" applyFill="1"/>
    <xf numFmtId="171" fontId="9" fillId="0" borderId="0" xfId="71" applyNumberFormat="1" applyFont="1" applyFill="1"/>
    <xf numFmtId="0" fontId="9" fillId="0" borderId="0" xfId="0" applyFont="1" applyFill="1" applyAlignment="1">
      <alignment horizontal="left"/>
    </xf>
    <xf numFmtId="44" fontId="9" fillId="0" borderId="0" xfId="1" applyFont="1" applyFill="1"/>
    <xf numFmtId="171" fontId="9" fillId="0" borderId="0" xfId="71" applyNumberFormat="1" applyFont="1" applyFill="1" applyAlignment="1">
      <alignment horizontal="center"/>
    </xf>
    <xf numFmtId="171" fontId="24" fillId="0" borderId="9" xfId="0" applyNumberFormat="1" applyFont="1" applyFill="1" applyBorder="1"/>
    <xf numFmtId="171" fontId="24" fillId="0" borderId="9" xfId="71" applyNumberFormat="1" applyFont="1" applyFill="1" applyBorder="1"/>
    <xf numFmtId="171" fontId="24" fillId="0" borderId="0" xfId="0" applyNumberFormat="1" applyFont="1" applyFill="1"/>
    <xf numFmtId="174" fontId="24" fillId="0" borderId="0" xfId="0" applyNumberFormat="1" applyFont="1" applyFill="1"/>
    <xf numFmtId="44" fontId="24" fillId="0" borderId="0" xfId="1" applyFont="1" applyFill="1"/>
    <xf numFmtId="0" fontId="24" fillId="0" borderId="0" xfId="0" applyFont="1" applyFill="1"/>
    <xf numFmtId="0" fontId="24" fillId="0" borderId="0" xfId="0" applyFont="1" applyFill="1" applyAlignment="1">
      <alignment horizontal="center"/>
    </xf>
    <xf numFmtId="0" fontId="24" fillId="0" borderId="0" xfId="0" applyFont="1" applyFill="1" applyAlignment="1">
      <alignment horizontal="left"/>
    </xf>
    <xf numFmtId="171" fontId="24" fillId="0" borderId="0" xfId="71" applyNumberFormat="1" applyFont="1" applyFill="1"/>
    <xf numFmtId="174" fontId="24" fillId="0" borderId="0" xfId="1" applyNumberFormat="1" applyFont="1" applyFill="1"/>
    <xf numFmtId="0" fontId="24" fillId="0" borderId="0" xfId="0" applyFont="1" applyFill="1" applyBorder="1" applyAlignment="1">
      <alignment horizontal="center"/>
    </xf>
    <xf numFmtId="0" fontId="7" fillId="0" borderId="0" xfId="0" applyFont="1" applyFill="1" applyAlignment="1">
      <alignment horizontal="center"/>
    </xf>
    <xf numFmtId="0" fontId="7" fillId="0" borderId="0" xfId="0" applyFont="1" applyFill="1" applyAlignment="1">
      <alignment horizontal="left"/>
    </xf>
    <xf numFmtId="17" fontId="7" fillId="0" borderId="9" xfId="0" applyNumberFormat="1" applyFont="1" applyFill="1" applyBorder="1" applyAlignment="1">
      <alignment horizontal="center"/>
    </xf>
    <xf numFmtId="0" fontId="7" fillId="0" borderId="9" xfId="0" applyFont="1" applyFill="1" applyBorder="1" applyAlignment="1">
      <alignment horizontal="center"/>
    </xf>
    <xf numFmtId="0" fontId="27" fillId="0" borderId="0" xfId="0" applyFont="1" applyFill="1" applyAlignment="1">
      <alignment horizontal="left"/>
    </xf>
    <xf numFmtId="0" fontId="7" fillId="0" borderId="0" xfId="0" applyFont="1" applyFill="1" applyBorder="1" applyAlignment="1">
      <alignment horizontal="center"/>
    </xf>
    <xf numFmtId="0" fontId="28" fillId="0" borderId="0" xfId="0" applyFont="1" applyFill="1" applyAlignment="1">
      <alignment horizontal="left"/>
    </xf>
    <xf numFmtId="171" fontId="24" fillId="0" borderId="0" xfId="71" applyNumberFormat="1" applyFont="1" applyFill="1" applyBorder="1"/>
    <xf numFmtId="0" fontId="25" fillId="0" borderId="0" xfId="0" applyFont="1" applyFill="1" applyBorder="1" applyAlignment="1">
      <alignment horizontal="center"/>
    </xf>
    <xf numFmtId="17" fontId="25" fillId="0" borderId="0" xfId="0" applyNumberFormat="1" applyFont="1" applyFill="1" applyBorder="1" applyAlignment="1">
      <alignment horizontal="center"/>
    </xf>
    <xf numFmtId="173" fontId="24" fillId="0" borderId="0" xfId="3" applyNumberFormat="1" applyFont="1" applyFill="1"/>
    <xf numFmtId="173" fontId="24" fillId="0" borderId="9" xfId="3" applyNumberFormat="1" applyFont="1" applyFill="1" applyBorder="1"/>
    <xf numFmtId="174" fontId="24" fillId="0" borderId="9" xfId="0" applyNumberFormat="1" applyFont="1" applyFill="1" applyBorder="1"/>
    <xf numFmtId="0" fontId="21" fillId="0" borderId="9" xfId="34" applyFont="1" applyBorder="1" applyAlignment="1">
      <alignment horizontal="center"/>
    </xf>
    <xf numFmtId="176" fontId="13" fillId="0" borderId="0" xfId="72" applyNumberFormat="1" applyFont="1"/>
    <xf numFmtId="176" fontId="13" fillId="0" borderId="9" xfId="72" applyNumberFormat="1" applyFont="1" applyBorder="1"/>
    <xf numFmtId="0" fontId="9" fillId="0" borderId="0" xfId="73" applyNumberFormat="1" applyFont="1" applyAlignment="1">
      <alignment horizontal="right"/>
    </xf>
    <xf numFmtId="177" fontId="9" fillId="0" borderId="25" xfId="73" applyNumberFormat="1" applyFont="1" applyBorder="1" applyAlignment="1">
      <alignment horizontal="right"/>
    </xf>
    <xf numFmtId="0" fontId="9" fillId="0" borderId="0" xfId="73" applyFont="1" applyAlignment="1">
      <alignment horizontal="left"/>
    </xf>
    <xf numFmtId="0" fontId="29" fillId="0" borderId="0" xfId="73"/>
    <xf numFmtId="177" fontId="9" fillId="0" borderId="26" xfId="73" applyNumberFormat="1" applyFont="1" applyBorder="1" applyAlignment="1">
      <alignment horizontal="right"/>
    </xf>
    <xf numFmtId="0" fontId="9" fillId="0" borderId="0" xfId="73" applyFont="1" applyAlignment="1">
      <alignment horizontal="left" indent="1"/>
    </xf>
    <xf numFmtId="0" fontId="9" fillId="0" borderId="0" xfId="73" applyFont="1" applyAlignment="1">
      <alignment horizontal="left" indent="2"/>
    </xf>
    <xf numFmtId="0" fontId="9" fillId="0" borderId="0" xfId="73" applyFont="1" applyAlignment="1">
      <alignment horizontal="left" indent="3"/>
    </xf>
    <xf numFmtId="178" fontId="9" fillId="0" borderId="0" xfId="73" applyNumberFormat="1" applyFont="1" applyAlignment="1">
      <alignment horizontal="right"/>
    </xf>
    <xf numFmtId="177" fontId="9" fillId="0" borderId="0" xfId="73" applyNumberFormat="1" applyFont="1" applyAlignment="1">
      <alignment horizontal="right"/>
    </xf>
    <xf numFmtId="0" fontId="9" fillId="0" borderId="0" xfId="73" applyFont="1" applyAlignment="1">
      <alignment horizontal="left" indent="4"/>
    </xf>
    <xf numFmtId="0" fontId="9" fillId="0" borderId="27" xfId="73" applyFont="1" applyBorder="1" applyAlignment="1">
      <alignment horizontal="center" vertical="center" wrapText="1"/>
    </xf>
    <xf numFmtId="0" fontId="9" fillId="0" borderId="27" xfId="73" applyFont="1" applyBorder="1" applyAlignment="1">
      <alignment horizontal="center" vertical="center" wrapText="1"/>
    </xf>
    <xf numFmtId="177" fontId="9" fillId="0" borderId="0" xfId="73" applyNumberFormat="1" applyFont="1" applyAlignment="1">
      <alignment horizontal="left"/>
    </xf>
    <xf numFmtId="0" fontId="21" fillId="47" borderId="0" xfId="0" applyFont="1" applyFill="1"/>
    <xf numFmtId="0" fontId="0" fillId="47" borderId="0" xfId="0" applyFill="1"/>
    <xf numFmtId="177" fontId="31" fillId="47" borderId="0" xfId="0" applyNumberFormat="1" applyFont="1" applyFill="1" applyAlignment="1">
      <alignment horizontal="left"/>
    </xf>
    <xf numFmtId="0" fontId="32" fillId="47" borderId="33" xfId="0" applyFont="1" applyFill="1" applyBorder="1" applyAlignment="1">
      <alignment horizontal="center"/>
    </xf>
    <xf numFmtId="0" fontId="33" fillId="47" borderId="0" xfId="0" applyFont="1" applyFill="1"/>
    <xf numFmtId="41" fontId="0" fillId="47" borderId="0" xfId="76" applyFont="1" applyFill="1"/>
    <xf numFmtId="0" fontId="0" fillId="47" borderId="0" xfId="0" applyFill="1" applyAlignment="1">
      <alignment horizontal="center"/>
    </xf>
    <xf numFmtId="41" fontId="0" fillId="47" borderId="0" xfId="0" applyNumberFormat="1" applyFill="1"/>
    <xf numFmtId="171" fontId="0" fillId="47" borderId="0" xfId="75" applyNumberFormat="1" applyFont="1" applyFill="1"/>
    <xf numFmtId="0" fontId="0" fillId="47" borderId="0" xfId="0" quotePrefix="1" applyFill="1"/>
    <xf numFmtId="0" fontId="7" fillId="0" borderId="27" xfId="0" quotePrefix="1" applyFont="1" applyFill="1" applyBorder="1" applyAlignment="1">
      <alignment horizontal="center" vertical="center" wrapText="1"/>
    </xf>
    <xf numFmtId="177" fontId="9" fillId="0" borderId="0" xfId="73" applyNumberFormat="1" applyFont="1" applyFill="1" applyAlignment="1">
      <alignment horizontal="left"/>
    </xf>
    <xf numFmtId="177" fontId="29" fillId="0" borderId="0" xfId="73" applyNumberFormat="1"/>
    <xf numFmtId="177" fontId="9" fillId="48" borderId="0" xfId="73" applyNumberFormat="1" applyFont="1" applyFill="1" applyBorder="1" applyAlignment="1">
      <alignment horizontal="right"/>
    </xf>
    <xf numFmtId="0" fontId="29" fillId="0" borderId="0" xfId="73" applyBorder="1"/>
    <xf numFmtId="177" fontId="29" fillId="0" borderId="0" xfId="73" applyNumberFormat="1" applyBorder="1"/>
    <xf numFmtId="177" fontId="29" fillId="48" borderId="0" xfId="73" applyNumberFormat="1" applyFill="1" applyBorder="1"/>
    <xf numFmtId="177" fontId="9" fillId="48" borderId="32" xfId="73" applyNumberFormat="1" applyFont="1" applyFill="1" applyBorder="1" applyAlignment="1">
      <alignment horizontal="right"/>
    </xf>
    <xf numFmtId="0" fontId="7" fillId="0" borderId="0" xfId="73" applyFont="1" applyAlignment="1">
      <alignment horizontal="left" indent="2"/>
    </xf>
    <xf numFmtId="0" fontId="33" fillId="0" borderId="0" xfId="73" applyFont="1" applyFill="1"/>
    <xf numFmtId="177" fontId="7" fillId="0" borderId="0" xfId="73" applyNumberFormat="1" applyFont="1" applyFill="1" applyAlignment="1">
      <alignment horizontal="right"/>
    </xf>
    <xf numFmtId="177" fontId="9" fillId="0" borderId="0" xfId="73" applyNumberFormat="1" applyFont="1" applyFill="1" applyAlignment="1">
      <alignment horizontal="right"/>
    </xf>
    <xf numFmtId="0" fontId="9" fillId="0" borderId="0" xfId="73" applyFont="1" applyFill="1" applyAlignment="1">
      <alignment horizontal="left" indent="2"/>
    </xf>
    <xf numFmtId="0" fontId="33" fillId="0" borderId="0" xfId="73" applyFont="1"/>
    <xf numFmtId="177" fontId="32" fillId="49" borderId="10" xfId="73" applyNumberFormat="1" applyFont="1" applyFill="1" applyBorder="1"/>
    <xf numFmtId="177" fontId="32" fillId="0" borderId="10" xfId="73" applyNumberFormat="1" applyFont="1" applyBorder="1"/>
    <xf numFmtId="177" fontId="7" fillId="49" borderId="10" xfId="73" applyNumberFormat="1" applyFont="1" applyFill="1" applyBorder="1" applyAlignment="1">
      <alignment horizontal="right"/>
    </xf>
    <xf numFmtId="177" fontId="7" fillId="0" borderId="10" xfId="73" applyNumberFormat="1" applyFont="1" applyBorder="1" applyAlignment="1">
      <alignment horizontal="right"/>
    </xf>
    <xf numFmtId="0" fontId="29" fillId="49" borderId="0" xfId="73" applyFill="1"/>
    <xf numFmtId="177" fontId="9" fillId="49" borderId="0" xfId="73" applyNumberFormat="1" applyFont="1" applyFill="1" applyAlignment="1">
      <alignment horizontal="right"/>
    </xf>
    <xf numFmtId="0" fontId="25" fillId="0" borderId="0" xfId="73" applyFont="1" applyAlignment="1">
      <alignment horizontal="left" indent="2"/>
    </xf>
    <xf numFmtId="177" fontId="9" fillId="49" borderId="32" xfId="73" applyNumberFormat="1" applyFont="1" applyFill="1" applyBorder="1" applyAlignment="1">
      <alignment horizontal="right"/>
    </xf>
    <xf numFmtId="177" fontId="9" fillId="0" borderId="32" xfId="73" applyNumberFormat="1" applyFont="1" applyBorder="1" applyAlignment="1">
      <alignment horizontal="right"/>
    </xf>
    <xf numFmtId="0" fontId="7" fillId="0" borderId="0" xfId="73" applyFont="1" applyAlignment="1">
      <alignment horizontal="left" indent="1"/>
    </xf>
    <xf numFmtId="0" fontId="29" fillId="0" borderId="0" xfId="73" applyFill="1"/>
    <xf numFmtId="177" fontId="7" fillId="0" borderId="0" xfId="73" applyNumberFormat="1" applyFont="1" applyFill="1" applyAlignment="1">
      <alignment horizontal="left"/>
    </xf>
    <xf numFmtId="0" fontId="7" fillId="0" borderId="0" xfId="73" applyFont="1" applyAlignment="1">
      <alignment horizontal="left"/>
    </xf>
    <xf numFmtId="0" fontId="7" fillId="0" borderId="27" xfId="73" quotePrefix="1" applyFont="1" applyBorder="1" applyAlignment="1">
      <alignment horizontal="center" vertical="center" wrapText="1"/>
    </xf>
    <xf numFmtId="0" fontId="7" fillId="0" borderId="27" xfId="73" applyFont="1" applyBorder="1" applyAlignment="1">
      <alignment horizontal="center" vertical="center" wrapText="1"/>
    </xf>
    <xf numFmtId="0" fontId="32" fillId="0" borderId="33" xfId="73" applyFont="1" applyBorder="1" applyAlignment="1">
      <alignment horizontal="center"/>
    </xf>
    <xf numFmtId="0" fontId="29" fillId="0" borderId="33" xfId="73" applyBorder="1"/>
    <xf numFmtId="0" fontId="9" fillId="0" borderId="0" xfId="73" applyFont="1"/>
    <xf numFmtId="0" fontId="33" fillId="0" borderId="0" xfId="73" applyFont="1" applyAlignment="1">
      <alignment horizontal="center"/>
    </xf>
    <xf numFmtId="179" fontId="33" fillId="0" borderId="0" xfId="77" applyNumberFormat="1" applyFont="1"/>
    <xf numFmtId="0" fontId="7" fillId="0" borderId="0" xfId="73" applyFont="1"/>
    <xf numFmtId="177" fontId="9" fillId="0" borderId="0" xfId="73" applyNumberFormat="1" applyFont="1" applyBorder="1" applyAlignment="1">
      <alignment horizontal="right"/>
    </xf>
    <xf numFmtId="0" fontId="9" fillId="0" borderId="0" xfId="73" applyFont="1" applyBorder="1" applyAlignment="1">
      <alignment horizontal="center"/>
    </xf>
    <xf numFmtId="177" fontId="9" fillId="0" borderId="17" xfId="73" applyNumberFormat="1" applyFont="1" applyBorder="1" applyAlignment="1">
      <alignment horizontal="right"/>
    </xf>
    <xf numFmtId="0" fontId="29" fillId="0" borderId="16" xfId="73" applyBorder="1"/>
    <xf numFmtId="177" fontId="9" fillId="0" borderId="16" xfId="73" applyNumberFormat="1" applyFont="1" applyBorder="1" applyAlignment="1">
      <alignment horizontal="right"/>
    </xf>
    <xf numFmtId="0" fontId="9" fillId="0" borderId="15" xfId="73" applyFont="1" applyBorder="1" applyAlignment="1">
      <alignment horizontal="center"/>
    </xf>
    <xf numFmtId="41" fontId="9" fillId="0" borderId="17" xfId="73" applyNumberFormat="1" applyFont="1" applyBorder="1" applyAlignment="1">
      <alignment horizontal="right"/>
    </xf>
    <xf numFmtId="41" fontId="9" fillId="0" borderId="16" xfId="73" applyNumberFormat="1" applyFont="1" applyBorder="1" applyAlignment="1">
      <alignment horizontal="right"/>
    </xf>
    <xf numFmtId="0" fontId="9" fillId="0" borderId="27" xfId="73" applyFont="1" applyBorder="1" applyAlignment="1">
      <alignment horizontal="center" vertical="center" wrapText="1"/>
    </xf>
    <xf numFmtId="0" fontId="3" fillId="0" borderId="0" xfId="78"/>
    <xf numFmtId="0" fontId="3" fillId="0" borderId="0" xfId="78" applyAlignment="1">
      <alignment horizontal="right"/>
    </xf>
    <xf numFmtId="17" fontId="3" fillId="0" borderId="0" xfId="78" applyNumberFormat="1"/>
    <xf numFmtId="171" fontId="0" fillId="0" borderId="0" xfId="79" applyNumberFormat="1" applyFont="1"/>
    <xf numFmtId="171" fontId="3" fillId="0" borderId="0" xfId="78" applyNumberFormat="1"/>
    <xf numFmtId="0" fontId="21" fillId="0" borderId="0" xfId="80" applyFont="1"/>
    <xf numFmtId="171" fontId="9" fillId="0" borderId="0" xfId="81" applyNumberFormat="1"/>
    <xf numFmtId="0" fontId="7" fillId="0" borderId="0" xfId="80" applyFont="1" applyFill="1" applyBorder="1"/>
    <xf numFmtId="0" fontId="7" fillId="0" borderId="0" xfId="80" applyFont="1" applyBorder="1" applyAlignment="1">
      <alignment horizontal="right"/>
    </xf>
    <xf numFmtId="10" fontId="7" fillId="0" borderId="0" xfId="80" applyNumberFormat="1" applyFont="1" applyBorder="1"/>
    <xf numFmtId="0" fontId="7" fillId="0" borderId="0" xfId="80" applyFont="1" applyBorder="1"/>
    <xf numFmtId="0" fontId="9" fillId="0" borderId="0" xfId="82"/>
    <xf numFmtId="0" fontId="25" fillId="0" borderId="0" xfId="82" applyFont="1" applyAlignment="1">
      <alignment horizontal="center"/>
    </xf>
    <xf numFmtId="0" fontId="25" fillId="0" borderId="0" xfId="80" applyFont="1" applyBorder="1" applyAlignment="1">
      <alignment horizontal="center"/>
    </xf>
    <xf numFmtId="0" fontId="20" fillId="0" borderId="0" xfId="80" applyFont="1" applyBorder="1"/>
    <xf numFmtId="171" fontId="52" fillId="0" borderId="0" xfId="81" applyNumberFormat="1" applyFont="1" applyBorder="1" applyAlignment="1">
      <alignment horizontal="center"/>
    </xf>
    <xf numFmtId="0" fontId="7" fillId="0" borderId="0" xfId="82" applyFont="1" applyAlignment="1">
      <alignment horizontal="right"/>
    </xf>
    <xf numFmtId="41" fontId="7" fillId="0" borderId="0" xfId="83" applyFont="1" applyFill="1" applyBorder="1"/>
    <xf numFmtId="0" fontId="52" fillId="0" borderId="0" xfId="80" applyFont="1" applyBorder="1" applyAlignment="1">
      <alignment horizontal="right"/>
    </xf>
    <xf numFmtId="3" fontId="7" fillId="0" borderId="0" xfId="80" applyNumberFormat="1" applyFont="1" applyBorder="1"/>
    <xf numFmtId="0" fontId="20" fillId="81" borderId="18" xfId="80" applyFont="1" applyFill="1" applyBorder="1" applyAlignment="1">
      <alignment horizontal="left"/>
    </xf>
    <xf numFmtId="0" fontId="20" fillId="81" borderId="18" xfId="80" applyFont="1" applyFill="1" applyBorder="1"/>
    <xf numFmtId="171" fontId="52" fillId="81" borderId="18" xfId="81" applyNumberFormat="1" applyFont="1" applyFill="1" applyBorder="1" applyAlignment="1">
      <alignment horizontal="center"/>
    </xf>
    <xf numFmtId="0" fontId="52" fillId="81" borderId="18" xfId="80" applyFont="1" applyFill="1" applyBorder="1" applyAlignment="1">
      <alignment horizontal="center"/>
    </xf>
    <xf numFmtId="0" fontId="7" fillId="81" borderId="0" xfId="80" applyFont="1" applyFill="1" applyBorder="1"/>
    <xf numFmtId="171" fontId="52" fillId="81" borderId="0" xfId="81" applyNumberFormat="1" applyFont="1" applyFill="1" applyBorder="1" applyAlignment="1">
      <alignment horizontal="center"/>
    </xf>
    <xf numFmtId="0" fontId="52" fillId="81" borderId="0" xfId="80" quotePrefix="1" applyFont="1" applyFill="1" applyBorder="1" applyAlignment="1">
      <alignment horizontal="center"/>
    </xf>
    <xf numFmtId="0" fontId="52" fillId="81" borderId="0" xfId="80" applyFont="1" applyFill="1" applyBorder="1" applyAlignment="1">
      <alignment horizontal="center"/>
    </xf>
    <xf numFmtId="0" fontId="9" fillId="81" borderId="43" xfId="80" applyFill="1" applyBorder="1"/>
    <xf numFmtId="0" fontId="7" fillId="81" borderId="43" xfId="80" applyFont="1" applyFill="1" applyBorder="1"/>
    <xf numFmtId="171" fontId="52" fillId="81" borderId="43" xfId="81" applyNumberFormat="1" applyFont="1" applyFill="1" applyBorder="1" applyAlignment="1">
      <alignment horizontal="center"/>
    </xf>
    <xf numFmtId="0" fontId="52" fillId="81" borderId="43" xfId="80" applyFont="1" applyFill="1" applyBorder="1" applyAlignment="1">
      <alignment horizontal="center"/>
    </xf>
    <xf numFmtId="0" fontId="9" fillId="0" borderId="0" xfId="80"/>
    <xf numFmtId="43" fontId="9" fillId="0" borderId="0" xfId="81"/>
    <xf numFmtId="0" fontId="7" fillId="0" borderId="0" xfId="80" applyFont="1"/>
    <xf numFmtId="171" fontId="9" fillId="0" borderId="43" xfId="81" applyNumberFormat="1" applyFill="1" applyBorder="1"/>
    <xf numFmtId="44" fontId="53" fillId="0" borderId="0" xfId="84" quotePrefix="1" applyFont="1" applyFill="1"/>
    <xf numFmtId="44" fontId="54" fillId="0" borderId="0" xfId="84" quotePrefix="1" applyFont="1" applyFill="1"/>
    <xf numFmtId="0" fontId="55" fillId="0" borderId="0" xfId="80" applyFont="1"/>
    <xf numFmtId="44" fontId="53" fillId="0" borderId="0" xfId="84" quotePrefix="1" applyFont="1" applyFill="1" applyAlignment="1">
      <alignment horizontal="right"/>
    </xf>
    <xf numFmtId="171" fontId="9" fillId="0" borderId="0" xfId="81" applyNumberFormat="1" applyFill="1"/>
    <xf numFmtId="10" fontId="9" fillId="0" borderId="0" xfId="85" applyNumberFormat="1" applyFont="1" applyFill="1"/>
    <xf numFmtId="43" fontId="9" fillId="0" borderId="0" xfId="81" applyFill="1"/>
    <xf numFmtId="0" fontId="9" fillId="0" borderId="0" xfId="80" applyFill="1"/>
    <xf numFmtId="10" fontId="5" fillId="0" borderId="0" xfId="85" applyNumberFormat="1" applyFont="1" applyFill="1"/>
    <xf numFmtId="171" fontId="9" fillId="0" borderId="0" xfId="80" applyNumberFormat="1" applyFill="1"/>
    <xf numFmtId="171" fontId="9" fillId="0" borderId="0" xfId="80" applyNumberFormat="1" applyAlignment="1">
      <alignment horizontal="center"/>
    </xf>
    <xf numFmtId="171" fontId="9" fillId="0" borderId="0" xfId="80" applyNumberFormat="1" applyBorder="1" applyAlignment="1">
      <alignment horizontal="center"/>
    </xf>
    <xf numFmtId="0" fontId="7" fillId="0" borderId="0" xfId="80" applyFont="1" applyFill="1"/>
    <xf numFmtId="171" fontId="9" fillId="0" borderId="0" xfId="81" applyNumberFormat="1" applyFill="1" applyBorder="1"/>
    <xf numFmtId="10" fontId="5" fillId="0" borderId="0" xfId="85" applyNumberFormat="1" applyFont="1" applyFill="1" applyBorder="1"/>
    <xf numFmtId="171" fontId="9" fillId="0" borderId="0" xfId="81" applyNumberFormat="1" applyBorder="1"/>
    <xf numFmtId="171" fontId="9" fillId="0" borderId="9" xfId="81" applyNumberFormat="1" applyFill="1" applyBorder="1"/>
    <xf numFmtId="10" fontId="5" fillId="0" borderId="9" xfId="85" applyNumberFormat="1" applyFont="1" applyBorder="1"/>
    <xf numFmtId="171" fontId="9" fillId="0" borderId="9" xfId="81" applyNumberFormat="1" applyBorder="1"/>
    <xf numFmtId="10" fontId="5" fillId="0" borderId="0" xfId="85" applyNumberFormat="1" applyFont="1"/>
    <xf numFmtId="10" fontId="5" fillId="0" borderId="0" xfId="85" applyNumberFormat="1" applyFont="1" applyBorder="1"/>
    <xf numFmtId="171" fontId="9" fillId="0" borderId="0" xfId="80" applyNumberFormat="1"/>
    <xf numFmtId="171" fontId="9" fillId="0" borderId="9" xfId="80" applyNumberFormat="1" applyBorder="1"/>
    <xf numFmtId="171" fontId="9" fillId="0" borderId="9" xfId="80" applyNumberFormat="1" applyBorder="1" applyAlignment="1">
      <alignment horizontal="center"/>
    </xf>
    <xf numFmtId="9" fontId="9" fillId="0" borderId="0" xfId="85" applyFont="1" applyBorder="1"/>
    <xf numFmtId="171" fontId="9" fillId="0" borderId="0" xfId="86" applyNumberFormat="1" applyFont="1" applyFill="1"/>
    <xf numFmtId="10" fontId="7" fillId="0" borderId="0" xfId="80" applyNumberFormat="1" applyFont="1" applyFill="1"/>
    <xf numFmtId="171" fontId="7" fillId="0" borderId="0" xfId="80" applyNumberFormat="1" applyFont="1" applyFill="1"/>
    <xf numFmtId="171" fontId="9" fillId="0" borderId="43" xfId="81" applyNumberFormat="1" applyBorder="1"/>
    <xf numFmtId="0" fontId="9" fillId="0" borderId="43" xfId="80" applyBorder="1"/>
    <xf numFmtId="0" fontId="9" fillId="0" borderId="0" xfId="80" applyBorder="1"/>
    <xf numFmtId="44" fontId="53" fillId="0" borderId="0" xfId="84" quotePrefix="1" applyFont="1" applyFill="1" applyAlignment="1">
      <alignment horizontal="left"/>
    </xf>
    <xf numFmtId="10" fontId="9" fillId="0" borderId="0" xfId="87" applyNumberFormat="1" applyFont="1" applyFill="1"/>
    <xf numFmtId="10" fontId="5" fillId="0" borderId="0" xfId="87" applyNumberFormat="1" applyFont="1" applyFill="1"/>
    <xf numFmtId="10" fontId="5" fillId="0" borderId="0" xfId="87" applyNumberFormat="1" applyFont="1" applyFill="1" applyBorder="1"/>
    <xf numFmtId="10" fontId="5" fillId="0" borderId="9" xfId="87" applyNumberFormat="1" applyFont="1" applyBorder="1"/>
    <xf numFmtId="10" fontId="5" fillId="0" borderId="0" xfId="87" applyNumberFormat="1" applyFont="1"/>
    <xf numFmtId="10" fontId="5" fillId="0" borderId="0" xfId="87" applyNumberFormat="1" applyFont="1" applyBorder="1"/>
    <xf numFmtId="9" fontId="9" fillId="0" borderId="0" xfId="87" applyFont="1" applyBorder="1"/>
    <xf numFmtId="171" fontId="7" fillId="0" borderId="0" xfId="81" applyNumberFormat="1" applyFont="1"/>
    <xf numFmtId="10" fontId="7" fillId="0" borderId="0" xfId="80" applyNumberFormat="1" applyFont="1"/>
    <xf numFmtId="171" fontId="7" fillId="0" borderId="0" xfId="80" applyNumberFormat="1" applyFont="1"/>
    <xf numFmtId="37" fontId="9" fillId="0" borderId="0" xfId="82" applyNumberFormat="1" applyFont="1" applyAlignment="1">
      <alignment horizontal="right"/>
    </xf>
    <xf numFmtId="0" fontId="9" fillId="0" borderId="0" xfId="80" applyFont="1"/>
    <xf numFmtId="0" fontId="7" fillId="0" borderId="0" xfId="80" applyFont="1" applyAlignment="1">
      <alignment horizontal="right"/>
    </xf>
    <xf numFmtId="171" fontId="9" fillId="0" borderId="0" xfId="81" applyNumberFormat="1" applyFont="1"/>
    <xf numFmtId="0" fontId="9" fillId="0" borderId="0" xfId="80" quotePrefix="1" applyFont="1" applyAlignment="1">
      <alignment horizontal="right"/>
    </xf>
    <xf numFmtId="0" fontId="9" fillId="0" borderId="0" xfId="82" applyAlignment="1">
      <alignment horizontal="left"/>
    </xf>
    <xf numFmtId="0" fontId="9" fillId="0" borderId="43" xfId="80" applyFill="1" applyBorder="1"/>
    <xf numFmtId="0" fontId="24" fillId="0" borderId="0" xfId="78" applyNumberFormat="1" applyFont="1" applyAlignment="1"/>
    <xf numFmtId="0" fontId="24" fillId="0" borderId="0" xfId="78" applyNumberFormat="1" applyFont="1" applyAlignment="1" applyProtection="1">
      <protection locked="0"/>
    </xf>
    <xf numFmtId="0" fontId="3" fillId="0" borderId="0" xfId="78" applyNumberFormat="1" applyFont="1"/>
    <xf numFmtId="0" fontId="3" fillId="0" borderId="0" xfId="78" applyNumberFormat="1" applyFont="1" applyAlignment="1"/>
    <xf numFmtId="0" fontId="57" fillId="0" borderId="0" xfId="78" applyNumberFormat="1" applyFont="1" applyAlignment="1"/>
    <xf numFmtId="0" fontId="24" fillId="0" borderId="26" xfId="78" applyNumberFormat="1" applyFont="1" applyBorder="1" applyAlignment="1"/>
    <xf numFmtId="0" fontId="24" fillId="0" borderId="0" xfId="78" applyNumberFormat="1" applyFont="1" applyAlignment="1">
      <alignment horizontal="center"/>
    </xf>
    <xf numFmtId="0" fontId="24" fillId="0" borderId="0" xfId="78" applyNumberFormat="1" applyFont="1" applyBorder="1" applyAlignment="1" applyProtection="1">
      <protection locked="0"/>
    </xf>
    <xf numFmtId="0" fontId="24" fillId="0" borderId="0" xfId="78" applyNumberFormat="1" applyFont="1" applyAlignment="1" applyProtection="1">
      <alignment horizontal="center"/>
      <protection locked="0"/>
    </xf>
    <xf numFmtId="6" fontId="24" fillId="0" borderId="0" xfId="78" applyNumberFormat="1" applyFont="1" applyAlignment="1" applyProtection="1">
      <alignment horizontal="center"/>
      <protection locked="0"/>
    </xf>
    <xf numFmtId="0" fontId="24" fillId="0" borderId="26" xfId="78" applyNumberFormat="1" applyFont="1" applyBorder="1" applyAlignment="1" applyProtection="1">
      <protection locked="0"/>
    </xf>
    <xf numFmtId="0" fontId="59" fillId="0" borderId="0" xfId="78" quotePrefix="1" applyNumberFormat="1" applyFont="1" applyAlignment="1" applyProtection="1">
      <protection locked="0"/>
    </xf>
    <xf numFmtId="37" fontId="24" fillId="0" borderId="0" xfId="78" applyNumberFormat="1" applyFont="1" applyAlignment="1"/>
    <xf numFmtId="0" fontId="24" fillId="0" borderId="0" xfId="78" applyNumberFormat="1" applyFont="1" applyFill="1" applyAlignment="1" applyProtection="1">
      <protection locked="0"/>
    </xf>
    <xf numFmtId="171" fontId="24" fillId="0" borderId="0" xfId="78" applyNumberFormat="1" applyFont="1" applyAlignment="1"/>
    <xf numFmtId="0" fontId="58" fillId="0" borderId="0" xfId="78" applyNumberFormat="1" applyFont="1" applyAlignment="1" applyProtection="1">
      <protection locked="0"/>
    </xf>
    <xf numFmtId="0" fontId="24" fillId="0" borderId="0" xfId="78" applyNumberFormat="1" applyFont="1" applyFill="1" applyAlignment="1"/>
    <xf numFmtId="10" fontId="24" fillId="0" borderId="0" xfId="78" applyNumberFormat="1" applyFont="1" applyAlignment="1" applyProtection="1">
      <protection locked="0"/>
    </xf>
    <xf numFmtId="37" fontId="24" fillId="0" borderId="0" xfId="78" applyNumberFormat="1" applyFont="1" applyAlignment="1" applyProtection="1">
      <protection locked="0"/>
    </xf>
    <xf numFmtId="179" fontId="24" fillId="0" borderId="0" xfId="86" applyNumberFormat="1" applyFont="1" applyFill="1" applyAlignment="1" applyProtection="1">
      <protection locked="0"/>
    </xf>
    <xf numFmtId="37" fontId="24" fillId="0" borderId="0" xfId="78" applyNumberFormat="1" applyFont="1" applyFill="1" applyAlignment="1"/>
    <xf numFmtId="9" fontId="24" fillId="0" borderId="0" xfId="86" applyFont="1" applyFill="1" applyAlignment="1" applyProtection="1">
      <protection locked="0"/>
    </xf>
    <xf numFmtId="0" fontId="24" fillId="0" borderId="0" xfId="78" applyNumberFormat="1" applyFont="1" applyFill="1" applyAlignment="1">
      <alignment horizontal="right"/>
    </xf>
    <xf numFmtId="10" fontId="24" fillId="0" borderId="0" xfId="78" applyNumberFormat="1" applyFont="1" applyFill="1" applyAlignment="1">
      <alignment horizontal="right"/>
    </xf>
    <xf numFmtId="14" fontId="24" fillId="0" borderId="0" xfId="78" applyNumberFormat="1" applyFont="1" applyAlignment="1"/>
    <xf numFmtId="41" fontId="24" fillId="0" borderId="0" xfId="78" applyNumberFormat="1" applyFont="1" applyAlignment="1"/>
    <xf numFmtId="10" fontId="24" fillId="0" borderId="0" xfId="78" applyNumberFormat="1" applyFont="1" applyAlignment="1"/>
    <xf numFmtId="10" fontId="24" fillId="0" borderId="0" xfId="78" applyNumberFormat="1" applyFont="1" applyAlignment="1">
      <alignment horizontal="right"/>
    </xf>
    <xf numFmtId="10" fontId="24" fillId="0" borderId="0" xfId="78" applyNumberFormat="1" applyFont="1" applyAlignment="1">
      <alignment horizontal="center"/>
    </xf>
    <xf numFmtId="0" fontId="26" fillId="0" borderId="0" xfId="78" applyNumberFormat="1" applyFont="1" applyAlignment="1"/>
    <xf numFmtId="37" fontId="26" fillId="0" borderId="0" xfId="78" applyNumberFormat="1" applyFont="1" applyFill="1" applyAlignment="1"/>
    <xf numFmtId="0" fontId="26" fillId="0" borderId="0" xfId="78" applyNumberFormat="1" applyFont="1" applyFill="1" applyAlignment="1"/>
    <xf numFmtId="171" fontId="26" fillId="0" borderId="0" xfId="78" applyNumberFormat="1" applyFont="1" applyFill="1" applyAlignment="1"/>
    <xf numFmtId="171" fontId="26" fillId="0" borderId="0" xfId="78" applyNumberFormat="1" applyFont="1" applyAlignment="1"/>
    <xf numFmtId="0" fontId="26" fillId="0" borderId="0" xfId="78" applyNumberFormat="1" applyFont="1" applyAlignment="1">
      <alignment horizontal="right"/>
    </xf>
    <xf numFmtId="0" fontId="24" fillId="0" borderId="0" xfId="78" applyNumberFormat="1" applyFont="1" applyAlignment="1">
      <alignment horizontal="right"/>
    </xf>
    <xf numFmtId="0" fontId="60" fillId="0" borderId="0" xfId="78" applyFont="1"/>
    <xf numFmtId="0" fontId="24" fillId="0" borderId="0" xfId="78" applyNumberFormat="1" applyFont="1" applyAlignment="1" applyProtection="1">
      <alignment horizontal="left" indent="2"/>
      <protection locked="0"/>
    </xf>
    <xf numFmtId="0" fontId="24" fillId="0" borderId="0" xfId="78" applyNumberFormat="1" applyFont="1" applyAlignment="1">
      <alignment vertical="center"/>
    </xf>
    <xf numFmtId="0" fontId="24" fillId="0" borderId="0" xfId="78" applyNumberFormat="1" applyFont="1" applyAlignment="1">
      <alignment horizontal="left" indent="2"/>
    </xf>
    <xf numFmtId="0" fontId="24" fillId="0" borderId="0" xfId="78" applyNumberFormat="1" applyFont="1" applyBorder="1" applyAlignment="1"/>
    <xf numFmtId="0" fontId="24" fillId="0" borderId="0" xfId="78" quotePrefix="1" applyNumberFormat="1" applyFont="1" applyFill="1" applyAlignment="1">
      <alignment vertical="center"/>
    </xf>
    <xf numFmtId="0" fontId="24" fillId="0" borderId="0" xfId="78" applyNumberFormat="1" applyFont="1" applyFill="1" applyBorder="1" applyAlignment="1"/>
    <xf numFmtId="0" fontId="3" fillId="0" borderId="0" xfId="78" applyNumberFormat="1" applyFont="1" applyFill="1" applyAlignment="1"/>
    <xf numFmtId="0" fontId="24" fillId="0" borderId="0" xfId="78" quotePrefix="1" applyNumberFormat="1" applyFont="1" applyAlignment="1" applyProtection="1">
      <protection locked="0"/>
    </xf>
    <xf numFmtId="0" fontId="3" fillId="0" borderId="0" xfId="78" applyNumberFormat="1" applyFont="1" applyProtection="1">
      <protection locked="0"/>
    </xf>
    <xf numFmtId="0" fontId="61" fillId="0" borderId="33" xfId="88" applyFont="1" applyBorder="1"/>
    <xf numFmtId="0" fontId="61" fillId="0" borderId="0" xfId="88" applyFont="1"/>
    <xf numFmtId="0" fontId="9" fillId="0" borderId="0" xfId="88" applyFont="1"/>
    <xf numFmtId="0" fontId="9" fillId="0" borderId="0" xfId="88" applyFont="1" applyAlignment="1">
      <alignment horizontal="center"/>
    </xf>
    <xf numFmtId="0" fontId="61" fillId="0" borderId="0" xfId="88" applyFont="1" applyBorder="1"/>
    <xf numFmtId="0" fontId="9" fillId="0" borderId="44" xfId="88" applyFont="1" applyBorder="1" applyAlignment="1">
      <alignment horizontal="center" vertical="center" wrapText="1"/>
    </xf>
    <xf numFmtId="0" fontId="9" fillId="0" borderId="0" xfId="88" applyFont="1" applyAlignment="1">
      <alignment horizontal="left"/>
    </xf>
    <xf numFmtId="177" fontId="9" fillId="0" borderId="0" xfId="88" applyNumberFormat="1" applyFont="1" applyAlignment="1">
      <alignment horizontal="center"/>
    </xf>
    <xf numFmtId="37" fontId="9" fillId="0" borderId="0" xfId="88" applyNumberFormat="1" applyFont="1" applyAlignment="1">
      <alignment horizontal="right"/>
    </xf>
    <xf numFmtId="177" fontId="9" fillId="0" borderId="0" xfId="88" applyNumberFormat="1" applyFont="1" applyAlignment="1">
      <alignment horizontal="right"/>
    </xf>
    <xf numFmtId="37" fontId="9" fillId="0" borderId="45" xfId="88" applyNumberFormat="1" applyFont="1" applyBorder="1" applyAlignment="1">
      <alignment horizontal="right"/>
    </xf>
    <xf numFmtId="43" fontId="61" fillId="0" borderId="0" xfId="89" applyFont="1"/>
    <xf numFmtId="43" fontId="61" fillId="0" borderId="0" xfId="88" applyNumberFormat="1" applyFont="1"/>
    <xf numFmtId="171" fontId="61" fillId="0" borderId="0" xfId="89" applyNumberFormat="1" applyFont="1"/>
    <xf numFmtId="171" fontId="24" fillId="0" borderId="0" xfId="88" applyNumberFormat="1" applyFont="1" applyAlignment="1"/>
    <xf numFmtId="171" fontId="61" fillId="0" borderId="0" xfId="88" applyNumberFormat="1" applyFont="1"/>
    <xf numFmtId="37" fontId="61" fillId="0" borderId="0" xfId="88" applyNumberFormat="1" applyFont="1"/>
    <xf numFmtId="0" fontId="235" fillId="0" borderId="0" xfId="45963" applyFont="1"/>
    <xf numFmtId="37" fontId="5" fillId="0" borderId="0" xfId="45963" applyNumberFormat="1" applyFont="1"/>
    <xf numFmtId="0" fontId="5" fillId="0" borderId="0" xfId="45963" applyFont="1"/>
    <xf numFmtId="3" fontId="5" fillId="0" borderId="0" xfId="45963" applyNumberFormat="1" applyFont="1" applyAlignment="1">
      <alignment horizontal="right"/>
    </xf>
    <xf numFmtId="0" fontId="235" fillId="0" borderId="0" xfId="45963" applyFont="1" applyFill="1"/>
    <xf numFmtId="0" fontId="6" fillId="0" borderId="0" xfId="0" quotePrefix="1" applyFont="1" applyFill="1"/>
    <xf numFmtId="37" fontId="6" fillId="0" borderId="0" xfId="0" applyNumberFormat="1" applyFont="1" applyFill="1"/>
    <xf numFmtId="173" fontId="6" fillId="0" borderId="0" xfId="0" applyNumberFormat="1" applyFont="1" applyFill="1"/>
    <xf numFmtId="3" fontId="5" fillId="0" borderId="0" xfId="0" applyNumberFormat="1" applyFont="1" applyFill="1" applyAlignment="1">
      <alignment horizontal="right"/>
    </xf>
    <xf numFmtId="0" fontId="6" fillId="0" borderId="0" xfId="0" applyFont="1" applyFill="1"/>
    <xf numFmtId="37" fontId="5" fillId="0" borderId="77" xfId="0" applyNumberFormat="1" applyFont="1" applyFill="1" applyBorder="1"/>
    <xf numFmtId="173" fontId="5" fillId="0" borderId="77" xfId="0" applyNumberFormat="1" applyFont="1" applyFill="1" applyBorder="1"/>
    <xf numFmtId="37" fontId="5" fillId="0" borderId="0" xfId="0" applyNumberFormat="1" applyFont="1" applyFill="1"/>
    <xf numFmtId="173" fontId="5" fillId="0" borderId="0" xfId="0" applyNumberFormat="1" applyFont="1" applyFill="1"/>
    <xf numFmtId="238" fontId="5" fillId="0" borderId="77" xfId="0" applyNumberFormat="1" applyFont="1" applyFill="1" applyBorder="1"/>
    <xf numFmtId="3" fontId="5" fillId="0" borderId="0" xfId="0" applyNumberFormat="1" applyFont="1" applyFill="1"/>
    <xf numFmtId="0" fontId="236" fillId="0" borderId="0" xfId="45963" applyFont="1"/>
    <xf numFmtId="173" fontId="5" fillId="0" borderId="0" xfId="45963" applyNumberFormat="1" applyFont="1"/>
    <xf numFmtId="37" fontId="6" fillId="46" borderId="14" xfId="45963" applyNumberFormat="1" applyFont="1" applyFill="1" applyBorder="1"/>
    <xf numFmtId="0" fontId="6" fillId="0" borderId="0" xfId="45963" applyFont="1"/>
    <xf numFmtId="37" fontId="6" fillId="0" borderId="0" xfId="45963" applyNumberFormat="1" applyFont="1"/>
    <xf numFmtId="176" fontId="5" fillId="0" borderId="0" xfId="45963" applyNumberFormat="1" applyFont="1" applyAlignment="1">
      <alignment horizontal="right"/>
    </xf>
    <xf numFmtId="176" fontId="5" fillId="0" borderId="18" xfId="0" applyNumberFormat="1" applyFont="1" applyFill="1" applyBorder="1" applyAlignment="1">
      <alignment horizontal="right"/>
    </xf>
    <xf numFmtId="176" fontId="5" fillId="0" borderId="18" xfId="45963" applyNumberFormat="1" applyFont="1" applyBorder="1" applyAlignment="1">
      <alignment horizontal="right"/>
    </xf>
    <xf numFmtId="3" fontId="5" fillId="0" borderId="18" xfId="45963" applyNumberFormat="1" applyFont="1" applyBorder="1" applyAlignment="1">
      <alignment horizontal="right"/>
    </xf>
    <xf numFmtId="0" fontId="5" fillId="0" borderId="0" xfId="45963" applyFont="1" applyAlignment="1">
      <alignment horizontal="center"/>
    </xf>
    <xf numFmtId="176" fontId="5" fillId="0" borderId="78" xfId="45963" applyNumberFormat="1" applyFont="1" applyBorder="1" applyAlignment="1">
      <alignment horizontal="right"/>
    </xf>
    <xf numFmtId="3" fontId="5" fillId="0" borderId="78" xfId="45963" applyNumberFormat="1" applyFont="1" applyBorder="1" applyAlignment="1">
      <alignment horizontal="right"/>
    </xf>
    <xf numFmtId="176" fontId="5" fillId="0" borderId="0" xfId="45963" applyNumberFormat="1" applyFont="1" applyFill="1" applyAlignment="1">
      <alignment horizontal="right"/>
    </xf>
    <xf numFmtId="3" fontId="235" fillId="0" borderId="0" xfId="45963" applyNumberFormat="1" applyFont="1"/>
    <xf numFmtId="0" fontId="5" fillId="0" borderId="77" xfId="45963" applyFont="1" applyBorder="1" applyAlignment="1">
      <alignment horizontal="center"/>
    </xf>
    <xf numFmtId="0" fontId="6" fillId="0" borderId="77" xfId="45963" applyFont="1" applyBorder="1"/>
    <xf numFmtId="173" fontId="6" fillId="0" borderId="18" xfId="45963" applyNumberFormat="1" applyFont="1" applyBorder="1" applyAlignment="1">
      <alignment horizontal="right"/>
    </xf>
    <xf numFmtId="0" fontId="6" fillId="0" borderId="0" xfId="45963" applyFont="1" applyAlignment="1">
      <alignment horizontal="center"/>
    </xf>
    <xf numFmtId="176" fontId="6" fillId="0" borderId="0" xfId="72" applyNumberFormat="1" applyFont="1" applyAlignment="1">
      <alignment horizontal="right"/>
    </xf>
    <xf numFmtId="0" fontId="5" fillId="0" borderId="77" xfId="45963" applyFont="1" applyBorder="1" applyAlignment="1">
      <alignment horizontal="center" wrapText="1"/>
    </xf>
    <xf numFmtId="0" fontId="0" fillId="0" borderId="77" xfId="45963" applyFont="1" applyBorder="1" applyAlignment="1">
      <alignment horizontal="center" wrapText="1"/>
    </xf>
    <xf numFmtId="49" fontId="5" fillId="0" borderId="0" xfId="45963" applyNumberFormat="1" applyFont="1" applyAlignment="1">
      <alignment horizontal="center"/>
    </xf>
    <xf numFmtId="174" fontId="6" fillId="0" borderId="0" xfId="45964" applyNumberFormat="1" applyFont="1"/>
    <xf numFmtId="10" fontId="5" fillId="0" borderId="0" xfId="3" applyNumberFormat="1" applyFont="1" applyAlignment="1">
      <alignment horizontal="right"/>
    </xf>
    <xf numFmtId="0" fontId="9" fillId="0" borderId="0" xfId="7525"/>
    <xf numFmtId="0" fontId="5" fillId="0" borderId="0" xfId="7525" applyFont="1"/>
    <xf numFmtId="176" fontId="5" fillId="0" borderId="0" xfId="7525" applyNumberFormat="1" applyFont="1"/>
    <xf numFmtId="173" fontId="6" fillId="0" borderId="18" xfId="7525" applyNumberFormat="1" applyFont="1" applyBorder="1" applyAlignment="1">
      <alignment horizontal="right"/>
    </xf>
    <xf numFmtId="176" fontId="5" fillId="0" borderId="18" xfId="7525" applyNumberFormat="1" applyFont="1" applyBorder="1" applyAlignment="1">
      <alignment horizontal="right"/>
    </xf>
    <xf numFmtId="3" fontId="5" fillId="0" borderId="18" xfId="7525" applyNumberFormat="1" applyFont="1" applyBorder="1" applyAlignment="1">
      <alignment horizontal="right"/>
    </xf>
    <xf numFmtId="0" fontId="6" fillId="0" borderId="0" xfId="7525" applyFont="1"/>
    <xf numFmtId="176" fontId="5" fillId="0" borderId="0" xfId="7525" applyNumberFormat="1" applyFont="1" applyAlignment="1">
      <alignment horizontal="right"/>
    </xf>
    <xf numFmtId="176" fontId="5" fillId="0" borderId="78" xfId="7525" applyNumberFormat="1" applyFont="1" applyBorder="1" applyAlignment="1">
      <alignment horizontal="right"/>
    </xf>
    <xf numFmtId="3" fontId="5" fillId="0" borderId="78" xfId="7525" applyNumberFormat="1" applyFont="1" applyBorder="1" applyAlignment="1">
      <alignment horizontal="right"/>
    </xf>
    <xf numFmtId="3" fontId="5" fillId="0" borderId="0" xfId="7525" applyNumberFormat="1" applyFont="1" applyAlignment="1">
      <alignment horizontal="right"/>
    </xf>
    <xf numFmtId="10" fontId="5" fillId="0" borderId="0" xfId="7525" applyNumberFormat="1" applyFont="1"/>
    <xf numFmtId="0" fontId="5" fillId="0" borderId="77" xfId="7525" applyFont="1" applyBorder="1" applyAlignment="1">
      <alignment horizontal="center"/>
    </xf>
    <xf numFmtId="0" fontId="236" fillId="0" borderId="0" xfId="7525" applyFont="1"/>
    <xf numFmtId="37" fontId="5" fillId="0" borderId="0" xfId="7525" applyNumberFormat="1" applyFont="1" applyAlignment="1">
      <alignment horizontal="center"/>
    </xf>
    <xf numFmtId="37" fontId="5" fillId="0" borderId="0" xfId="7525" quotePrefix="1" applyNumberFormat="1" applyFont="1" applyAlignment="1">
      <alignment horizontal="center"/>
    </xf>
    <xf numFmtId="239" fontId="5" fillId="0" borderId="0" xfId="7525" applyNumberFormat="1" applyFont="1"/>
    <xf numFmtId="37" fontId="5" fillId="0" borderId="0" xfId="7525" applyNumberFormat="1" applyFont="1"/>
    <xf numFmtId="174" fontId="5" fillId="0" borderId="0" xfId="4618" applyNumberFormat="1" applyFont="1" applyFill="1"/>
    <xf numFmtId="37" fontId="5" fillId="0" borderId="0" xfId="30" applyNumberFormat="1" applyFont="1"/>
    <xf numFmtId="193" fontId="6" fillId="0" borderId="22" xfId="7525" applyNumberFormat="1" applyFont="1" applyBorder="1"/>
    <xf numFmtId="37" fontId="6" fillId="0" borderId="22" xfId="7525" applyNumberFormat="1" applyFont="1" applyBorder="1"/>
    <xf numFmtId="0" fontId="5" fillId="143" borderId="0" xfId="7525" applyFont="1" applyFill="1"/>
    <xf numFmtId="37" fontId="5" fillId="0" borderId="0" xfId="7525" applyNumberFormat="1" applyFont="1" applyFill="1"/>
    <xf numFmtId="0" fontId="5" fillId="0" borderId="0" xfId="7525" applyFont="1" applyFill="1"/>
    <xf numFmtId="37" fontId="6" fillId="0" borderId="9" xfId="7525" applyNumberFormat="1" applyFont="1" applyBorder="1" applyAlignment="1">
      <alignment horizontal="center"/>
    </xf>
    <xf numFmtId="37" fontId="5" fillId="0" borderId="9" xfId="7525" applyNumberFormat="1" applyFont="1" applyBorder="1" applyAlignment="1">
      <alignment horizontal="center"/>
    </xf>
    <xf numFmtId="37" fontId="5" fillId="0" borderId="9" xfId="7525" applyNumberFormat="1" applyFont="1" applyBorder="1" applyAlignment="1">
      <alignment horizontal="center" wrapText="1"/>
    </xf>
    <xf numFmtId="0" fontId="5" fillId="0" borderId="9" xfId="7525" applyFont="1" applyBorder="1" applyAlignment="1">
      <alignment horizontal="center"/>
    </xf>
    <xf numFmtId="0" fontId="5" fillId="0" borderId="0" xfId="7525" applyFont="1" applyBorder="1"/>
    <xf numFmtId="37" fontId="6" fillId="0" borderId="0" xfId="7525" applyNumberFormat="1" applyFont="1" applyBorder="1"/>
    <xf numFmtId="0" fontId="9" fillId="0" borderId="0" xfId="7525" applyBorder="1"/>
    <xf numFmtId="10" fontId="5" fillId="0" borderId="0" xfId="7525" applyNumberFormat="1" applyFont="1" applyBorder="1"/>
    <xf numFmtId="176" fontId="5" fillId="0" borderId="0" xfId="7525" applyNumberFormat="1" applyFont="1" applyBorder="1"/>
    <xf numFmtId="0" fontId="6" fillId="0" borderId="0" xfId="7525" applyFont="1" applyBorder="1"/>
    <xf numFmtId="37" fontId="5" fillId="0" borderId="0" xfId="30" applyNumberFormat="1" applyFont="1" applyBorder="1"/>
    <xf numFmtId="37" fontId="5" fillId="0" borderId="0" xfId="7525" applyNumberFormat="1" applyFont="1" applyBorder="1"/>
    <xf numFmtId="0" fontId="236" fillId="0" borderId="0" xfId="7525" applyFont="1" applyFill="1" applyBorder="1"/>
    <xf numFmtId="5" fontId="6" fillId="0" borderId="10" xfId="7525" applyNumberFormat="1" applyFont="1" applyBorder="1"/>
    <xf numFmtId="5" fontId="5" fillId="0" borderId="10" xfId="7525" applyNumberFormat="1" applyFont="1" applyBorder="1"/>
    <xf numFmtId="10" fontId="5" fillId="0" borderId="10" xfId="9477" applyNumberFormat="1" applyFont="1" applyBorder="1" applyAlignment="1">
      <alignment horizontal="right"/>
    </xf>
    <xf numFmtId="37" fontId="5" fillId="0" borderId="10" xfId="7525" applyNumberFormat="1" applyFont="1" applyBorder="1" applyAlignment="1">
      <alignment horizontal="right"/>
    </xf>
    <xf numFmtId="3" fontId="5" fillId="0" borderId="10" xfId="7525" applyNumberFormat="1" applyFont="1" applyBorder="1" applyAlignment="1">
      <alignment horizontal="right"/>
    </xf>
    <xf numFmtId="5" fontId="5" fillId="0" borderId="0" xfId="7525" applyNumberFormat="1" applyFont="1"/>
    <xf numFmtId="9" fontId="5" fillId="143" borderId="0" xfId="9477" applyFont="1" applyFill="1" applyBorder="1"/>
    <xf numFmtId="10" fontId="5" fillId="0" borderId="0" xfId="9477" applyNumberFormat="1" applyFont="1" applyBorder="1"/>
    <xf numFmtId="3" fontId="5" fillId="0" borderId="0" xfId="7525" applyNumberFormat="1" applyFont="1" applyBorder="1" applyAlignment="1">
      <alignment horizontal="right"/>
    </xf>
    <xf numFmtId="3" fontId="5" fillId="0" borderId="0" xfId="7525" applyNumberFormat="1" applyFont="1" applyBorder="1" applyAlignment="1">
      <alignment horizontal="left"/>
    </xf>
    <xf numFmtId="10" fontId="5" fillId="0" borderId="0" xfId="7525" applyNumberFormat="1" applyFont="1" applyFill="1" applyBorder="1"/>
    <xf numFmtId="44" fontId="5" fillId="0" borderId="0" xfId="54763" applyFont="1" applyFill="1" applyBorder="1"/>
    <xf numFmtId="0" fontId="5" fillId="0" borderId="9" xfId="7525" applyFont="1" applyBorder="1" applyAlignment="1">
      <alignment horizontal="center" wrapText="1"/>
    </xf>
    <xf numFmtId="174" fontId="6" fillId="0" borderId="0" xfId="54763" applyNumberFormat="1" applyFont="1" applyFill="1" applyBorder="1"/>
    <xf numFmtId="0" fontId="5" fillId="0" borderId="0" xfId="7525" applyFont="1" applyAlignment="1">
      <alignment horizontal="center" wrapText="1"/>
    </xf>
    <xf numFmtId="0" fontId="5" fillId="0" borderId="0" xfId="7525" quotePrefix="1" applyFont="1" applyBorder="1" applyAlignment="1">
      <alignment horizontal="center"/>
    </xf>
    <xf numFmtId="0" fontId="5" fillId="0" borderId="0" xfId="7525" quotePrefix="1" applyFont="1" applyAlignment="1">
      <alignment horizontal="center"/>
    </xf>
    <xf numFmtId="0" fontId="5" fillId="0" borderId="0" xfId="7525" applyFont="1" applyFill="1" applyBorder="1"/>
    <xf numFmtId="0" fontId="236" fillId="144" borderId="0" xfId="7525" applyFont="1" applyFill="1"/>
    <xf numFmtId="37" fontId="6" fillId="0" borderId="79" xfId="7525" applyNumberFormat="1" applyFont="1" applyBorder="1"/>
    <xf numFmtId="43" fontId="5" fillId="0" borderId="0" xfId="54764" applyFont="1" applyFill="1"/>
    <xf numFmtId="171" fontId="5" fillId="46" borderId="0" xfId="54764" applyNumberFormat="1" applyFont="1" applyFill="1"/>
    <xf numFmtId="0" fontId="9" fillId="0" borderId="0" xfId="7525" applyAlignment="1">
      <alignment vertical="center" wrapText="1"/>
    </xf>
    <xf numFmtId="0" fontId="5" fillId="0" borderId="0" xfId="7525" applyFont="1" applyAlignment="1">
      <alignment vertical="center" wrapText="1"/>
    </xf>
    <xf numFmtId="0" fontId="6" fillId="0" borderId="0" xfId="7525" applyFont="1" applyAlignment="1">
      <alignment horizontal="center"/>
    </xf>
    <xf numFmtId="0" fontId="241" fillId="0" borderId="0" xfId="7525" applyFont="1"/>
    <xf numFmtId="0" fontId="55" fillId="0" borderId="0" xfId="7525" applyFont="1"/>
    <xf numFmtId="0" fontId="236" fillId="0" borderId="0" xfId="7525" applyFont="1" applyAlignment="1">
      <alignment horizontal="center"/>
    </xf>
    <xf numFmtId="0" fontId="236" fillId="145" borderId="0" xfId="7525" applyFont="1" applyFill="1"/>
    <xf numFmtId="176" fontId="55" fillId="0" borderId="0" xfId="7525" applyNumberFormat="1" applyFont="1" applyBorder="1"/>
    <xf numFmtId="176" fontId="6" fillId="0" borderId="0" xfId="7525" applyNumberFormat="1" applyFont="1" applyBorder="1"/>
    <xf numFmtId="176" fontId="6" fillId="0" borderId="0" xfId="7525" applyNumberFormat="1" applyFont="1" applyFill="1" applyBorder="1"/>
    <xf numFmtId="5" fontId="6" fillId="0" borderId="0" xfId="7525" applyNumberFormat="1" applyFont="1" applyFill="1" applyBorder="1"/>
    <xf numFmtId="240" fontId="5" fillId="0" borderId="26" xfId="77" applyNumberFormat="1" applyFont="1" applyFill="1" applyBorder="1" applyAlignment="1">
      <alignment horizontal="right"/>
    </xf>
    <xf numFmtId="176" fontId="55" fillId="0" borderId="0" xfId="7525" applyNumberFormat="1" applyFont="1" applyFill="1" applyAlignment="1">
      <alignment horizontal="right"/>
    </xf>
    <xf numFmtId="171" fontId="5" fillId="0" borderId="0" xfId="54764" applyNumberFormat="1" applyFont="1" applyFill="1"/>
    <xf numFmtId="43" fontId="5" fillId="46" borderId="0" xfId="54764" applyFont="1" applyFill="1"/>
    <xf numFmtId="240" fontId="6" fillId="0" borderId="10" xfId="9477" applyNumberFormat="1" applyFont="1" applyBorder="1"/>
    <xf numFmtId="176" fontId="5" fillId="0" borderId="0" xfId="7525" applyNumberFormat="1" applyFont="1" applyFill="1"/>
    <xf numFmtId="176" fontId="6" fillId="0" borderId="10" xfId="9477" applyNumberFormat="1" applyFont="1" applyBorder="1"/>
    <xf numFmtId="181" fontId="5" fillId="0" borderId="0" xfId="7525" applyNumberFormat="1" applyFont="1"/>
    <xf numFmtId="176" fontId="5" fillId="0" borderId="0" xfId="9477" applyNumberFormat="1" applyFont="1"/>
    <xf numFmtId="37" fontId="5" fillId="0" borderId="0" xfId="4618" applyNumberFormat="1" applyFont="1" applyAlignment="1">
      <alignment horizontal="right"/>
    </xf>
    <xf numFmtId="181" fontId="5" fillId="0" borderId="0" xfId="9477" applyNumberFormat="1" applyFont="1"/>
    <xf numFmtId="0" fontId="5" fillId="0" borderId="0" xfId="7525" quotePrefix="1" applyFont="1" applyAlignment="1">
      <alignment horizontal="left"/>
    </xf>
    <xf numFmtId="5" fontId="5" fillId="0" borderId="0" xfId="4618" applyNumberFormat="1" applyFont="1" applyFill="1" applyAlignment="1">
      <alignment horizontal="right"/>
    </xf>
    <xf numFmtId="37" fontId="5" fillId="46" borderId="0" xfId="4618" applyNumberFormat="1" applyFont="1" applyFill="1" applyAlignment="1">
      <alignment horizontal="right"/>
    </xf>
    <xf numFmtId="17" fontId="5" fillId="0" borderId="0" xfId="7525" applyNumberFormat="1" applyFont="1" applyAlignment="1">
      <alignment horizontal="center"/>
    </xf>
    <xf numFmtId="37" fontId="5" fillId="0" borderId="0" xfId="7525" applyNumberFormat="1" applyFont="1" applyFill="1" applyAlignment="1">
      <alignment horizontal="center"/>
    </xf>
    <xf numFmtId="17" fontId="5" fillId="0" borderId="0" xfId="7525" applyNumberFormat="1" applyFont="1"/>
    <xf numFmtId="3" fontId="5" fillId="0" borderId="0" xfId="4618" applyNumberFormat="1" applyFont="1" applyFill="1" applyAlignment="1">
      <alignment horizontal="right"/>
    </xf>
    <xf numFmtId="5" fontId="5" fillId="0" borderId="0" xfId="7525" applyNumberFormat="1" applyFont="1" applyFill="1"/>
    <xf numFmtId="3" fontId="5" fillId="0" borderId="0" xfId="7525" applyNumberFormat="1" applyFont="1"/>
    <xf numFmtId="10" fontId="5" fillId="0" borderId="9" xfId="7525" applyNumberFormat="1" applyFont="1" applyBorder="1" applyAlignment="1">
      <alignment horizontal="center"/>
    </xf>
    <xf numFmtId="176" fontId="5" fillId="0" borderId="9" xfId="7525" applyNumberFormat="1" applyFont="1" applyBorder="1" applyAlignment="1">
      <alignment horizontal="center"/>
    </xf>
    <xf numFmtId="0" fontId="6" fillId="144" borderId="81" xfId="7525" applyFont="1" applyFill="1" applyBorder="1" applyAlignment="1">
      <alignment horizontal="center"/>
    </xf>
    <xf numFmtId="0" fontId="6" fillId="0" borderId="81" xfId="7525" applyFont="1" applyFill="1" applyBorder="1" applyAlignment="1">
      <alignment horizontal="center"/>
    </xf>
    <xf numFmtId="0" fontId="6" fillId="145" borderId="81" xfId="7525" applyFont="1" applyFill="1" applyBorder="1" applyAlignment="1">
      <alignment horizontal="center"/>
    </xf>
    <xf numFmtId="3" fontId="5" fillId="0" borderId="9" xfId="7525" applyNumberFormat="1" applyFont="1" applyBorder="1" applyAlignment="1">
      <alignment horizontal="center"/>
    </xf>
    <xf numFmtId="0" fontId="5" fillId="0" borderId="9" xfId="7525" applyFont="1" applyBorder="1"/>
    <xf numFmtId="0" fontId="5" fillId="0" borderId="0" xfId="7525" applyFont="1" applyAlignment="1">
      <alignment horizontal="center"/>
    </xf>
    <xf numFmtId="10" fontId="5" fillId="0" borderId="0" xfId="7525" applyNumberFormat="1" applyFont="1" applyAlignment="1">
      <alignment horizontal="center"/>
    </xf>
    <xf numFmtId="176" fontId="5" fillId="0" borderId="0" xfId="7525" applyNumberFormat="1" applyFont="1" applyAlignment="1">
      <alignment horizontal="center"/>
    </xf>
    <xf numFmtId="0" fontId="5" fillId="0" borderId="0" xfId="7525" applyFont="1" applyAlignment="1">
      <alignment horizontal="centerContinuous"/>
    </xf>
    <xf numFmtId="10" fontId="5" fillId="0" borderId="0" xfId="7525" quotePrefix="1" applyNumberFormat="1" applyFont="1" applyAlignment="1">
      <alignment horizontal="center"/>
    </xf>
    <xf numFmtId="176" fontId="5" fillId="0" borderId="0" xfId="7525" quotePrefix="1" applyNumberFormat="1" applyFont="1" applyAlignment="1">
      <alignment horizontal="center"/>
    </xf>
    <xf numFmtId="17" fontId="6" fillId="0" borderId="0" xfId="7525" applyNumberFormat="1" applyFont="1" applyAlignment="1">
      <alignment horizontal="left"/>
    </xf>
    <xf numFmtId="0" fontId="6" fillId="0" borderId="0" xfId="7525" quotePrefix="1" applyFont="1" applyAlignment="1">
      <alignment horizontal="left"/>
    </xf>
    <xf numFmtId="37" fontId="5" fillId="146" borderId="0" xfId="7525" applyNumberFormat="1" applyFont="1" applyFill="1"/>
    <xf numFmtId="0" fontId="29" fillId="0" borderId="82" xfId="73" applyBorder="1"/>
    <xf numFmtId="0" fontId="9" fillId="0" borderId="0" xfId="73" applyFont="1" applyAlignment="1">
      <alignment horizontal="center"/>
    </xf>
    <xf numFmtId="44" fontId="29" fillId="0" borderId="0" xfId="54765" applyFont="1"/>
    <xf numFmtId="241" fontId="29" fillId="0" borderId="0" xfId="73" applyNumberFormat="1"/>
    <xf numFmtId="241" fontId="9" fillId="0" borderId="26" xfId="73" applyNumberFormat="1" applyFont="1" applyBorder="1" applyAlignment="1">
      <alignment horizontal="right"/>
    </xf>
    <xf numFmtId="0" fontId="29" fillId="0" borderId="0" xfId="73" applyAlignment="1">
      <alignment horizontal="center" wrapText="1"/>
    </xf>
    <xf numFmtId="241" fontId="9" fillId="0" borderId="0" xfId="73" applyNumberFormat="1" applyFont="1" applyAlignment="1">
      <alignment horizontal="right"/>
    </xf>
    <xf numFmtId="0" fontId="111" fillId="0" borderId="0" xfId="73" applyFont="1" applyAlignment="1">
      <alignment horizontal="left"/>
    </xf>
    <xf numFmtId="0" fontId="9" fillId="0" borderId="0" xfId="73" applyFont="1" applyFill="1"/>
    <xf numFmtId="0" fontId="9" fillId="0" borderId="0" xfId="73" applyFont="1" applyAlignment="1"/>
    <xf numFmtId="242" fontId="9" fillId="0" borderId="26" xfId="73" applyNumberFormat="1" applyFont="1" applyBorder="1" applyAlignment="1">
      <alignment horizontal="right"/>
    </xf>
    <xf numFmtId="242" fontId="9" fillId="0" borderId="26" xfId="73" applyNumberFormat="1" applyFont="1" applyFill="1" applyBorder="1" applyAlignment="1">
      <alignment horizontal="right"/>
    </xf>
    <xf numFmtId="37" fontId="9" fillId="0" borderId="26" xfId="73" applyNumberFormat="1" applyFont="1" applyFill="1" applyBorder="1" applyAlignment="1">
      <alignment horizontal="right"/>
    </xf>
    <xf numFmtId="0" fontId="9" fillId="0" borderId="0" xfId="73" applyNumberFormat="1" applyFont="1" applyFill="1" applyAlignment="1">
      <alignment horizontal="right"/>
    </xf>
    <xf numFmtId="37" fontId="9" fillId="0" borderId="26" xfId="73" applyNumberFormat="1" applyFont="1" applyBorder="1" applyAlignment="1">
      <alignment horizontal="right"/>
    </xf>
    <xf numFmtId="242" fontId="9" fillId="0" borderId="0" xfId="73" applyNumberFormat="1" applyFont="1" applyAlignment="1">
      <alignment horizontal="right"/>
    </xf>
    <xf numFmtId="242" fontId="9" fillId="0" borderId="0" xfId="73" applyNumberFormat="1" applyFont="1" applyFill="1" applyAlignment="1">
      <alignment horizontal="right"/>
    </xf>
    <xf numFmtId="37" fontId="9" fillId="0" borderId="0" xfId="73" applyNumberFormat="1" applyFont="1" applyFill="1" applyAlignment="1">
      <alignment horizontal="right"/>
    </xf>
    <xf numFmtId="239" fontId="9" fillId="0" borderId="0" xfId="73" applyNumberFormat="1" applyFont="1" applyFill="1" applyAlignment="1">
      <alignment horizontal="right"/>
    </xf>
    <xf numFmtId="37" fontId="9" fillId="0" borderId="0" xfId="73" applyNumberFormat="1" applyFont="1" applyAlignment="1">
      <alignment horizontal="right"/>
    </xf>
    <xf numFmtId="239" fontId="9" fillId="0" borderId="0" xfId="73" applyNumberFormat="1" applyFont="1" applyAlignment="1">
      <alignment horizontal="right"/>
    </xf>
    <xf numFmtId="0" fontId="9" fillId="0" borderId="27" xfId="7904" applyFont="1" applyFill="1" applyBorder="1" applyAlignment="1">
      <alignment horizontal="center" vertical="center" wrapText="1"/>
    </xf>
    <xf numFmtId="0" fontId="9" fillId="0" borderId="0" xfId="73" quotePrefix="1" applyFont="1" applyAlignment="1">
      <alignment horizontal="center"/>
    </xf>
    <xf numFmtId="0" fontId="111" fillId="0" borderId="82" xfId="73" applyFont="1" applyFill="1" applyBorder="1"/>
    <xf numFmtId="0" fontId="9" fillId="0" borderId="0" xfId="73" applyNumberFormat="1" applyFont="1" applyAlignment="1"/>
    <xf numFmtId="0" fontId="111" fillId="0" borderId="0" xfId="73" applyFont="1"/>
    <xf numFmtId="0" fontId="111" fillId="0" borderId="82" xfId="73" applyFont="1" applyBorder="1"/>
    <xf numFmtId="0" fontId="30" fillId="0" borderId="0" xfId="7449"/>
    <xf numFmtId="43" fontId="30" fillId="0" borderId="10" xfId="7449" applyNumberFormat="1" applyBorder="1"/>
    <xf numFmtId="171" fontId="0" fillId="0" borderId="9" xfId="4099" applyNumberFormat="1" applyFont="1" applyBorder="1"/>
    <xf numFmtId="171" fontId="0" fillId="0" borderId="0" xfId="4099" applyNumberFormat="1" applyFont="1"/>
    <xf numFmtId="17" fontId="229" fillId="0" borderId="0" xfId="7449" applyNumberFormat="1" applyFont="1" applyAlignment="1">
      <alignment horizontal="center"/>
    </xf>
    <xf numFmtId="171" fontId="30" fillId="0" borderId="0" xfId="7449" applyNumberFormat="1"/>
    <xf numFmtId="171" fontId="9" fillId="0" borderId="0" xfId="4099" applyNumberFormat="1" applyFont="1"/>
    <xf numFmtId="171" fontId="30" fillId="0" borderId="10" xfId="7449" applyNumberFormat="1" applyBorder="1"/>
    <xf numFmtId="43" fontId="30" fillId="0" borderId="0" xfId="7449" applyNumberFormat="1" applyBorder="1"/>
    <xf numFmtId="171" fontId="30" fillId="0" borderId="9" xfId="7449" applyNumberFormat="1" applyBorder="1"/>
    <xf numFmtId="177" fontId="179" fillId="0" borderId="0" xfId="7449" applyNumberFormat="1" applyFont="1" applyAlignment="1">
      <alignment horizontal="right"/>
    </xf>
    <xf numFmtId="177" fontId="179" fillId="0" borderId="0" xfId="7449" applyNumberFormat="1" applyFont="1" applyAlignment="1">
      <alignment horizontal="left"/>
    </xf>
    <xf numFmtId="177" fontId="179" fillId="46" borderId="0" xfId="7449" applyNumberFormat="1" applyFont="1" applyFill="1" applyAlignment="1">
      <alignment horizontal="right"/>
    </xf>
    <xf numFmtId="177" fontId="179" fillId="46" borderId="0" xfId="7449" applyNumberFormat="1" applyFont="1" applyFill="1" applyAlignment="1">
      <alignment horizontal="left"/>
    </xf>
    <xf numFmtId="177" fontId="242" fillId="0" borderId="0" xfId="7449" applyNumberFormat="1" applyFont="1" applyAlignment="1">
      <alignment horizontal="left"/>
    </xf>
    <xf numFmtId="49" fontId="179" fillId="0" borderId="0" xfId="7449" applyNumberFormat="1" applyFont="1" applyAlignment="1">
      <alignment horizontal="right" wrapText="1"/>
    </xf>
    <xf numFmtId="49" fontId="179" fillId="0" borderId="0" xfId="7449" applyNumberFormat="1" applyFont="1" applyAlignment="1">
      <alignment horizontal="left" wrapText="1"/>
    </xf>
    <xf numFmtId="177" fontId="243" fillId="130" borderId="0" xfId="7449" applyNumberFormat="1" applyFont="1" applyFill="1" applyAlignment="1">
      <alignment horizontal="left"/>
    </xf>
    <xf numFmtId="177" fontId="179" fillId="0" borderId="0" xfId="7449" applyNumberFormat="1" applyFont="1" applyFill="1" applyAlignment="1">
      <alignment horizontal="right"/>
    </xf>
    <xf numFmtId="177" fontId="179" fillId="0" borderId="0" xfId="7449" applyNumberFormat="1" applyFont="1" applyFill="1" applyAlignment="1">
      <alignment horizontal="left"/>
    </xf>
    <xf numFmtId="177" fontId="179" fillId="130" borderId="0" xfId="7449" applyNumberFormat="1" applyFont="1" applyFill="1" applyAlignment="1">
      <alignment horizontal="right"/>
    </xf>
    <xf numFmtId="171" fontId="30" fillId="0" borderId="0" xfId="75" applyNumberFormat="1" applyFont="1"/>
    <xf numFmtId="171" fontId="0" fillId="0" borderId="0" xfId="75" applyNumberFormat="1" applyFont="1"/>
    <xf numFmtId="171" fontId="0" fillId="0" borderId="9" xfId="75" applyNumberFormat="1" applyFont="1" applyBorder="1"/>
    <xf numFmtId="171" fontId="30" fillId="0" borderId="10" xfId="75" applyNumberFormat="1" applyFont="1" applyBorder="1"/>
    <xf numFmtId="171" fontId="0" fillId="0" borderId="0" xfId="75" applyNumberFormat="1" applyFont="1" applyFill="1"/>
    <xf numFmtId="176" fontId="0" fillId="0" borderId="0" xfId="3" applyNumberFormat="1" applyFont="1" applyFill="1"/>
    <xf numFmtId="37" fontId="5" fillId="46" borderId="0" xfId="45963" applyNumberFormat="1" applyFont="1" applyFill="1"/>
    <xf numFmtId="37" fontId="6" fillId="46" borderId="0" xfId="45963" applyNumberFormat="1" applyFont="1" applyFill="1"/>
    <xf numFmtId="0" fontId="6" fillId="0" borderId="0" xfId="0" applyFont="1" applyFill="1" applyAlignment="1">
      <alignment horizontal="center" wrapText="1"/>
    </xf>
    <xf numFmtId="243" fontId="0" fillId="0" borderId="0" xfId="0" applyNumberFormat="1" applyFill="1"/>
    <xf numFmtId="173" fontId="0" fillId="0" borderId="0" xfId="3" applyNumberFormat="1" applyFont="1" applyFill="1"/>
    <xf numFmtId="43" fontId="29" fillId="0" borderId="0" xfId="75" applyNumberFormat="1" applyFont="1"/>
    <xf numFmtId="0" fontId="9" fillId="0" borderId="27" xfId="73" applyFont="1" applyBorder="1" applyAlignment="1">
      <alignment horizontal="center" vertical="center" wrapText="1"/>
    </xf>
    <xf numFmtId="246" fontId="0" fillId="0" borderId="0" xfId="75" applyNumberFormat="1" applyFont="1" applyFill="1"/>
    <xf numFmtId="0" fontId="0" fillId="0" borderId="0" xfId="0" applyFill="1" applyAlignment="1">
      <alignment horizontal="left"/>
    </xf>
    <xf numFmtId="177" fontId="9" fillId="46" borderId="0" xfId="73" applyNumberFormat="1" applyFont="1" applyFill="1" applyAlignment="1">
      <alignment horizontal="right"/>
    </xf>
    <xf numFmtId="0" fontId="54" fillId="0" borderId="0" xfId="73" applyFont="1"/>
    <xf numFmtId="248" fontId="9" fillId="0" borderId="0" xfId="73" applyNumberFormat="1" applyFont="1" applyAlignment="1">
      <alignment horizontal="right"/>
    </xf>
    <xf numFmtId="249" fontId="9" fillId="0" borderId="0" xfId="73" applyNumberFormat="1" applyFont="1" applyAlignment="1">
      <alignment horizontal="right"/>
    </xf>
    <xf numFmtId="250" fontId="9" fillId="0" borderId="0" xfId="73" applyNumberFormat="1" applyFont="1" applyAlignment="1">
      <alignment horizontal="right"/>
    </xf>
    <xf numFmtId="249" fontId="9" fillId="0" borderId="83" xfId="73" applyNumberFormat="1" applyFont="1" applyBorder="1" applyAlignment="1">
      <alignment horizontal="right"/>
    </xf>
    <xf numFmtId="249" fontId="9" fillId="0" borderId="0" xfId="73" applyNumberFormat="1" applyFont="1" applyBorder="1" applyAlignment="1">
      <alignment horizontal="right"/>
    </xf>
    <xf numFmtId="250" fontId="9" fillId="0" borderId="0" xfId="73" applyNumberFormat="1" applyFont="1" applyBorder="1" applyAlignment="1">
      <alignment horizontal="right"/>
    </xf>
    <xf numFmtId="251" fontId="9" fillId="0" borderId="0" xfId="73" applyNumberFormat="1" applyFont="1" applyBorder="1" applyAlignment="1">
      <alignment horizontal="right"/>
    </xf>
    <xf numFmtId="251" fontId="9" fillId="0" borderId="0" xfId="73" applyNumberFormat="1" applyFont="1" applyAlignment="1">
      <alignment horizontal="right"/>
    </xf>
    <xf numFmtId="0" fontId="9" fillId="0" borderId="28" xfId="73" applyFont="1" applyBorder="1" applyAlignment="1">
      <alignment horizontal="center" vertical="center" wrapText="1"/>
    </xf>
    <xf numFmtId="0" fontId="9" fillId="0" borderId="81" xfId="73" applyFont="1" applyFill="1" applyBorder="1" applyAlignment="1">
      <alignment horizontal="center" vertical="center" wrapText="1"/>
    </xf>
    <xf numFmtId="0" fontId="244" fillId="0" borderId="0" xfId="54767"/>
    <xf numFmtId="0" fontId="245" fillId="0" borderId="0" xfId="54767" applyFont="1"/>
    <xf numFmtId="171" fontId="245" fillId="0" borderId="0" xfId="54767" applyNumberFormat="1" applyFont="1"/>
    <xf numFmtId="0" fontId="246" fillId="0" borderId="0" xfId="54767" applyFont="1"/>
    <xf numFmtId="171" fontId="247" fillId="0" borderId="0" xfId="54768" applyNumberFormat="1" applyFont="1"/>
    <xf numFmtId="171" fontId="245" fillId="0" borderId="0" xfId="54768" applyNumberFormat="1" applyFont="1"/>
    <xf numFmtId="17" fontId="245" fillId="143" borderId="9" xfId="54767" applyNumberFormat="1" applyFont="1" applyFill="1" applyBorder="1" applyAlignment="1">
      <alignment horizontal="center"/>
    </xf>
    <xf numFmtId="0" fontId="245" fillId="143" borderId="0" xfId="54767" applyFont="1" applyFill="1"/>
    <xf numFmtId="171" fontId="247" fillId="147" borderId="0" xfId="54767" applyNumberFormat="1" applyFont="1" applyFill="1"/>
    <xf numFmtId="171" fontId="245" fillId="147" borderId="0" xfId="54767" applyNumberFormat="1" applyFont="1" applyFill="1"/>
    <xf numFmtId="0" fontId="244" fillId="147" borderId="0" xfId="54767" applyFill="1"/>
    <xf numFmtId="0" fontId="245" fillId="147" borderId="0" xfId="54767" applyFont="1" applyFill="1"/>
    <xf numFmtId="0" fontId="248" fillId="0" borderId="0" xfId="54767" applyFont="1"/>
    <xf numFmtId="0" fontId="247" fillId="0" borderId="0" xfId="54767" applyFont="1"/>
    <xf numFmtId="0" fontId="249" fillId="49" borderId="9" xfId="54767" applyFont="1" applyFill="1" applyBorder="1" applyAlignment="1">
      <alignment horizontal="center" wrapText="1"/>
    </xf>
    <xf numFmtId="178" fontId="0" fillId="0" borderId="0" xfId="0" applyNumberFormat="1" applyFill="1"/>
    <xf numFmtId="247" fontId="0" fillId="0" borderId="0" xfId="0" applyNumberFormat="1" applyFill="1"/>
    <xf numFmtId="171" fontId="244" fillId="0" borderId="0" xfId="54767" applyNumberFormat="1"/>
    <xf numFmtId="0" fontId="250" fillId="0" borderId="0" xfId="54767" applyFont="1"/>
    <xf numFmtId="171" fontId="244" fillId="0" borderId="0" xfId="75" applyNumberFormat="1" applyFont="1"/>
    <xf numFmtId="0" fontId="5" fillId="0" borderId="0" xfId="64583" applyFont="1"/>
    <xf numFmtId="0" fontId="6" fillId="0" borderId="0" xfId="64583" applyFont="1"/>
    <xf numFmtId="3" fontId="5" fillId="0" borderId="0" xfId="64583" applyNumberFormat="1" applyFont="1" applyAlignment="1">
      <alignment horizontal="right"/>
    </xf>
    <xf numFmtId="37" fontId="5" fillId="0" borderId="0" xfId="64583" applyNumberFormat="1" applyFont="1"/>
    <xf numFmtId="49" fontId="5" fillId="0" borderId="0" xfId="64583" applyNumberFormat="1" applyFont="1" applyAlignment="1">
      <alignment horizontal="center"/>
    </xf>
    <xf numFmtId="0" fontId="6" fillId="0" borderId="77" xfId="64583" applyFont="1" applyBorder="1"/>
    <xf numFmtId="0" fontId="5" fillId="0" borderId="77" xfId="64583" applyFont="1" applyBorder="1" applyAlignment="1">
      <alignment horizontal="center"/>
    </xf>
    <xf numFmtId="176" fontId="5" fillId="0" borderId="0" xfId="64583" applyNumberFormat="1" applyFont="1" applyAlignment="1">
      <alignment horizontal="right"/>
    </xf>
    <xf numFmtId="0" fontId="6" fillId="0" borderId="0" xfId="64583" applyFont="1" applyAlignment="1">
      <alignment horizontal="center"/>
    </xf>
    <xf numFmtId="3" fontId="5" fillId="0" borderId="18" xfId="64583" applyNumberFormat="1" applyFont="1" applyBorder="1" applyAlignment="1">
      <alignment horizontal="right"/>
    </xf>
    <xf numFmtId="176" fontId="5" fillId="0" borderId="18" xfId="64583" applyNumberFormat="1" applyFont="1" applyBorder="1" applyAlignment="1">
      <alignment horizontal="right"/>
    </xf>
    <xf numFmtId="173" fontId="6" fillId="0" borderId="18" xfId="64583" applyNumberFormat="1" applyFont="1" applyBorder="1" applyAlignment="1">
      <alignment horizontal="right"/>
    </xf>
    <xf numFmtId="3" fontId="5" fillId="0" borderId="78" xfId="64583" applyNumberFormat="1" applyFont="1" applyBorder="1" applyAlignment="1">
      <alignment horizontal="right"/>
    </xf>
    <xf numFmtId="176" fontId="5" fillId="0" borderId="78" xfId="64583" applyNumberFormat="1" applyFont="1" applyBorder="1" applyAlignment="1">
      <alignment horizontal="right"/>
    </xf>
    <xf numFmtId="0" fontId="5" fillId="0" borderId="0" xfId="7525" applyFont="1" applyAlignment="1">
      <alignment vertical="center" wrapText="1"/>
    </xf>
    <xf numFmtId="0" fontId="9" fillId="0" borderId="0" xfId="7525"/>
    <xf numFmtId="0" fontId="9" fillId="0" borderId="0" xfId="7525" applyAlignment="1">
      <alignment vertical="center" wrapText="1"/>
    </xf>
    <xf numFmtId="17" fontId="0" fillId="0" borderId="0" xfId="0" applyNumberFormat="1" applyFill="1"/>
    <xf numFmtId="43" fontId="0" fillId="0" borderId="0" xfId="75" applyFont="1" applyFill="1"/>
    <xf numFmtId="0" fontId="251" fillId="0" borderId="0" xfId="7425" applyFont="1"/>
    <xf numFmtId="0" fontId="252" fillId="0" borderId="0" xfId="7425" applyFont="1" applyAlignment="1">
      <alignment horizontal="center"/>
    </xf>
    <xf numFmtId="0" fontId="251" fillId="0" borderId="0" xfId="7425" applyFont="1" applyBorder="1" applyAlignment="1"/>
    <xf numFmtId="181" fontId="251" fillId="0" borderId="24" xfId="64584" applyFont="1" applyFill="1" applyBorder="1" applyAlignment="1">
      <alignment horizontal="center" vertical="center" wrapText="1"/>
    </xf>
    <xf numFmtId="0" fontId="251" fillId="0" borderId="24" xfId="7425" applyFont="1" applyFill="1" applyBorder="1" applyAlignment="1"/>
    <xf numFmtId="0" fontId="251" fillId="0" borderId="0" xfId="7425" applyFont="1" applyFill="1"/>
    <xf numFmtId="44" fontId="251" fillId="0" borderId="0" xfId="7425" applyNumberFormat="1" applyFont="1" applyAlignment="1">
      <alignment horizontal="center"/>
    </xf>
    <xf numFmtId="44" fontId="251" fillId="0" borderId="0" xfId="4886" applyNumberFormat="1" applyFont="1" applyFill="1" applyBorder="1" applyAlignment="1">
      <alignment horizontal="center" vertical="center"/>
    </xf>
    <xf numFmtId="44" fontId="251" fillId="0" borderId="0" xfId="7425" applyNumberFormat="1" applyFont="1" applyBorder="1" applyAlignment="1">
      <alignment horizontal="center"/>
    </xf>
    <xf numFmtId="0" fontId="251" fillId="0" borderId="0" xfId="7425" applyFont="1" applyAlignment="1">
      <alignment horizontal="center"/>
    </xf>
    <xf numFmtId="9" fontId="251" fillId="0" borderId="0" xfId="7425" applyNumberFormat="1" applyFont="1" applyAlignment="1">
      <alignment horizontal="center"/>
    </xf>
    <xf numFmtId="8" fontId="251" fillId="0" borderId="0" xfId="7425" applyNumberFormat="1" applyFont="1"/>
    <xf numFmtId="0" fontId="251" fillId="0" borderId="20" xfId="7525" applyFont="1" applyBorder="1" applyAlignment="1">
      <alignment horizontal="center" vertical="center"/>
    </xf>
    <xf numFmtId="0" fontId="251" fillId="0" borderId="21" xfId="7525" applyFont="1" applyBorder="1" applyAlignment="1">
      <alignment horizontal="center" vertical="center"/>
    </xf>
    <xf numFmtId="44" fontId="251" fillId="0" borderId="19" xfId="4886" applyNumberFormat="1" applyFont="1" applyFill="1" applyBorder="1" applyAlignment="1">
      <alignment horizontal="center"/>
    </xf>
    <xf numFmtId="44" fontId="251" fillId="0" borderId="21" xfId="4886" applyNumberFormat="1" applyFont="1" applyFill="1" applyBorder="1" applyAlignment="1">
      <alignment horizontal="center" vertical="center"/>
    </xf>
    <xf numFmtId="9" fontId="251" fillId="0" borderId="0" xfId="7425" applyNumberFormat="1" applyFont="1"/>
    <xf numFmtId="0" fontId="251" fillId="0" borderId="84" xfId="7525" applyFont="1" applyBorder="1" applyAlignment="1">
      <alignment horizontal="center" vertical="center"/>
    </xf>
    <xf numFmtId="0" fontId="251" fillId="0" borderId="85" xfId="7525" applyFont="1" applyBorder="1" applyAlignment="1">
      <alignment horizontal="center" vertical="center"/>
    </xf>
    <xf numFmtId="44" fontId="251" fillId="0" borderId="85" xfId="4886" applyNumberFormat="1" applyFont="1" applyFill="1" applyBorder="1" applyAlignment="1">
      <alignment horizontal="center" vertical="center"/>
    </xf>
    <xf numFmtId="44" fontId="251" fillId="0" borderId="86" xfId="4886" applyNumberFormat="1" applyFont="1" applyFill="1" applyBorder="1" applyAlignment="1">
      <alignment horizontal="center"/>
    </xf>
    <xf numFmtId="0" fontId="251" fillId="0" borderId="87" xfId="7525" applyFont="1" applyBorder="1" applyAlignment="1">
      <alignment horizontal="center" vertical="center"/>
    </xf>
    <xf numFmtId="0" fontId="251" fillId="0" borderId="88" xfId="7525" applyFont="1" applyBorder="1" applyAlignment="1">
      <alignment horizontal="center" vertical="center"/>
    </xf>
    <xf numFmtId="44" fontId="251" fillId="0" borderId="23" xfId="4886" applyNumberFormat="1" applyFont="1" applyFill="1" applyBorder="1" applyAlignment="1">
      <alignment horizontal="center"/>
    </xf>
    <xf numFmtId="44" fontId="251" fillId="0" borderId="88" xfId="4886" applyNumberFormat="1" applyFont="1" applyFill="1" applyBorder="1" applyAlignment="1">
      <alignment horizontal="center" vertical="center"/>
    </xf>
    <xf numFmtId="173" fontId="6" fillId="148" borderId="18" xfId="64583" applyNumberFormat="1" applyFont="1" applyFill="1" applyBorder="1" applyAlignment="1">
      <alignment horizontal="right"/>
    </xf>
    <xf numFmtId="173" fontId="6" fillId="148" borderId="18" xfId="45963" applyNumberFormat="1" applyFont="1" applyFill="1" applyBorder="1" applyAlignment="1">
      <alignment horizontal="right"/>
    </xf>
    <xf numFmtId="0" fontId="9" fillId="0" borderId="27" xfId="73" applyFont="1" applyBorder="1" applyAlignment="1">
      <alignment horizontal="center" vertical="center" wrapText="1"/>
    </xf>
    <xf numFmtId="0" fontId="29" fillId="0" borderId="29" xfId="73" applyNumberFormat="1" applyFont="1" applyFill="1" applyBorder="1"/>
    <xf numFmtId="252" fontId="0" fillId="0" borderId="0" xfId="3" applyNumberFormat="1" applyFont="1" applyFill="1"/>
    <xf numFmtId="0" fontId="9" fillId="0" borderId="27" xfId="64585" applyFont="1" applyBorder="1" applyAlignment="1">
      <alignment horizontal="center" vertical="center" wrapText="1"/>
    </xf>
    <xf numFmtId="176" fontId="29" fillId="0" borderId="0" xfId="77" applyNumberFormat="1" applyFill="1"/>
    <xf numFmtId="0" fontId="29" fillId="0" borderId="0" xfId="64585"/>
    <xf numFmtId="10" fontId="0" fillId="0" borderId="0" xfId="77" applyNumberFormat="1" applyFont="1"/>
    <xf numFmtId="0" fontId="253" fillId="0" borderId="27" xfId="73" applyFont="1" applyBorder="1" applyAlignment="1">
      <alignment horizontal="center" vertical="center" wrapText="1"/>
    </xf>
    <xf numFmtId="177" fontId="9" fillId="0" borderId="0" xfId="64585" applyNumberFormat="1" applyFont="1" applyAlignment="1">
      <alignment horizontal="right"/>
    </xf>
    <xf numFmtId="177" fontId="253" fillId="0" borderId="0" xfId="73" applyNumberFormat="1" applyFont="1" applyAlignment="1">
      <alignment horizontal="right"/>
    </xf>
    <xf numFmtId="178" fontId="253" fillId="0" borderId="0" xfId="73" applyNumberFormat="1" applyFont="1" applyAlignment="1">
      <alignment horizontal="right"/>
    </xf>
    <xf numFmtId="177" fontId="253" fillId="0" borderId="26" xfId="73" applyNumberFormat="1" applyFont="1" applyBorder="1" applyAlignment="1">
      <alignment horizontal="right"/>
    </xf>
    <xf numFmtId="0" fontId="253" fillId="0" borderId="0" xfId="73" applyNumberFormat="1" applyFont="1" applyAlignment="1">
      <alignment horizontal="right"/>
    </xf>
    <xf numFmtId="177" fontId="253" fillId="0" borderId="25" xfId="73" applyNumberFormat="1" applyFont="1" applyBorder="1" applyAlignment="1">
      <alignment horizontal="right"/>
    </xf>
    <xf numFmtId="0" fontId="0" fillId="0" borderId="29" xfId="64585" applyNumberFormat="1" applyFont="1" applyFill="1" applyBorder="1"/>
    <xf numFmtId="0" fontId="0" fillId="0" borderId="28" xfId="64585" applyNumberFormat="1" applyFont="1" applyFill="1" applyBorder="1"/>
    <xf numFmtId="176" fontId="9" fillId="0" borderId="0" xfId="77" applyNumberFormat="1" applyFont="1" applyFill="1" applyAlignment="1">
      <alignment horizontal="right"/>
    </xf>
    <xf numFmtId="0" fontId="9" fillId="0" borderId="0" xfId="64585" applyFont="1" applyAlignment="1">
      <alignment horizontal="left"/>
    </xf>
    <xf numFmtId="0" fontId="9" fillId="0" borderId="0" xfId="64585" applyFont="1" applyAlignment="1">
      <alignment horizontal="left" indent="1"/>
    </xf>
    <xf numFmtId="0" fontId="9" fillId="0" borderId="0" xfId="64585" applyFont="1" applyAlignment="1">
      <alignment horizontal="left" indent="2"/>
    </xf>
    <xf numFmtId="0" fontId="9" fillId="0" borderId="0" xfId="64585" applyFont="1" applyAlignment="1">
      <alignment horizontal="left" indent="3"/>
    </xf>
    <xf numFmtId="178" fontId="9" fillId="0" borderId="0" xfId="64585" applyNumberFormat="1" applyFont="1" applyAlignment="1">
      <alignment horizontal="right"/>
    </xf>
    <xf numFmtId="177" fontId="9" fillId="0" borderId="26" xfId="64585" applyNumberFormat="1" applyFont="1" applyBorder="1" applyAlignment="1">
      <alignment horizontal="right"/>
    </xf>
    <xf numFmtId="0" fontId="9" fillId="0" borderId="0" xfId="64585" applyNumberFormat="1" applyFont="1" applyAlignment="1">
      <alignment horizontal="right"/>
    </xf>
    <xf numFmtId="0" fontId="0" fillId="0" borderId="0" xfId="64585" applyFont="1"/>
    <xf numFmtId="177" fontId="9" fillId="0" borderId="25" xfId="64585" applyNumberFormat="1" applyFont="1" applyBorder="1" applyAlignment="1">
      <alignment horizontal="right"/>
    </xf>
    <xf numFmtId="177" fontId="29" fillId="0" borderId="0" xfId="64585" applyNumberFormat="1"/>
    <xf numFmtId="0" fontId="29" fillId="0" borderId="0" xfId="73" applyAlignment="1">
      <alignment horizontal="center"/>
    </xf>
    <xf numFmtId="0" fontId="29" fillId="46" borderId="0" xfId="73" applyFill="1"/>
    <xf numFmtId="0" fontId="9" fillId="46" borderId="0" xfId="73" applyFont="1" applyFill="1" applyAlignment="1">
      <alignment horizontal="center"/>
    </xf>
    <xf numFmtId="0" fontId="9" fillId="46" borderId="0" xfId="73" applyFont="1" applyFill="1" applyAlignment="1">
      <alignment horizontal="left"/>
    </xf>
    <xf numFmtId="253" fontId="9" fillId="46" borderId="0" xfId="73" applyNumberFormat="1" applyFont="1" applyFill="1" applyAlignment="1">
      <alignment horizontal="right"/>
    </xf>
    <xf numFmtId="254" fontId="9" fillId="46" borderId="0" xfId="73" applyNumberFormat="1" applyFont="1" applyFill="1" applyAlignment="1">
      <alignment horizontal="right"/>
    </xf>
    <xf numFmtId="253" fontId="54" fillId="46" borderId="0" xfId="73" applyNumberFormat="1" applyFont="1" applyFill="1" applyAlignment="1">
      <alignment horizontal="right"/>
    </xf>
    <xf numFmtId="254" fontId="54" fillId="46" borderId="0" xfId="73" applyNumberFormat="1" applyFont="1" applyFill="1" applyAlignment="1">
      <alignment horizontal="right"/>
    </xf>
    <xf numFmtId="253" fontId="29" fillId="0" borderId="0" xfId="73" applyNumberFormat="1"/>
    <xf numFmtId="249" fontId="29" fillId="0" borderId="0" xfId="73" applyNumberFormat="1"/>
    <xf numFmtId="0" fontId="7" fillId="0" borderId="0" xfId="73" applyFont="1" applyAlignment="1">
      <alignment horizontal="center"/>
    </xf>
    <xf numFmtId="0" fontId="9" fillId="0" borderId="82" xfId="73" applyFont="1" applyBorder="1" applyAlignment="1">
      <alignment horizontal="center"/>
    </xf>
    <xf numFmtId="254" fontId="9" fillId="0" borderId="0" xfId="73" applyNumberFormat="1" applyFont="1" applyAlignment="1">
      <alignment horizontal="right"/>
    </xf>
    <xf numFmtId="254" fontId="9" fillId="0" borderId="0" xfId="64586" applyNumberFormat="1" applyFont="1" applyAlignment="1">
      <alignment horizontal="right"/>
    </xf>
    <xf numFmtId="255" fontId="9" fillId="0" borderId="0" xfId="64586" applyNumberFormat="1" applyFont="1" applyAlignment="1">
      <alignment horizontal="right"/>
    </xf>
    <xf numFmtId="249" fontId="9" fillId="0" borderId="0" xfId="64586" applyNumberFormat="1" applyFont="1" applyAlignment="1">
      <alignment horizontal="right"/>
    </xf>
    <xf numFmtId="251" fontId="9" fillId="0" borderId="0" xfId="64586" applyNumberFormat="1" applyFont="1" applyAlignment="1">
      <alignment horizontal="right"/>
    </xf>
    <xf numFmtId="0" fontId="29" fillId="0" borderId="0" xfId="64586"/>
    <xf numFmtId="254" fontId="9" fillId="0" borderId="0" xfId="64587" applyNumberFormat="1" applyFont="1" applyAlignment="1">
      <alignment horizontal="right"/>
    </xf>
    <xf numFmtId="255" fontId="9" fillId="0" borderId="0" xfId="64587" applyNumberFormat="1" applyFont="1" applyAlignment="1">
      <alignment horizontal="right"/>
    </xf>
    <xf numFmtId="249" fontId="9" fillId="0" borderId="0" xfId="64587" applyNumberFormat="1" applyFont="1" applyAlignment="1">
      <alignment horizontal="right"/>
    </xf>
    <xf numFmtId="251" fontId="9" fillId="0" borderId="0" xfId="64587" applyNumberFormat="1" applyFont="1" applyAlignment="1">
      <alignment horizontal="right"/>
    </xf>
    <xf numFmtId="255" fontId="9" fillId="0" borderId="0" xfId="73" applyNumberFormat="1" applyFont="1" applyAlignment="1">
      <alignment horizontal="right"/>
    </xf>
    <xf numFmtId="256" fontId="9" fillId="0" borderId="0" xfId="73" applyNumberFormat="1" applyFont="1" applyAlignment="1">
      <alignment horizontal="right"/>
    </xf>
    <xf numFmtId="249" fontId="9" fillId="0" borderId="26" xfId="73" applyNumberFormat="1" applyFont="1" applyBorder="1" applyAlignment="1">
      <alignment horizontal="right"/>
    </xf>
    <xf numFmtId="254" fontId="9" fillId="0" borderId="0" xfId="64588" applyNumberFormat="1" applyFont="1" applyAlignment="1">
      <alignment horizontal="right"/>
    </xf>
    <xf numFmtId="255" fontId="9" fillId="0" borderId="0" xfId="64588" applyNumberFormat="1" applyFont="1" applyAlignment="1">
      <alignment horizontal="right"/>
    </xf>
    <xf numFmtId="249" fontId="9" fillId="0" borderId="0" xfId="64588" applyNumberFormat="1" applyFont="1" applyAlignment="1">
      <alignment horizontal="right"/>
    </xf>
    <xf numFmtId="251" fontId="9" fillId="0" borderId="0" xfId="64588" applyNumberFormat="1" applyFont="1" applyAlignment="1">
      <alignment horizontal="right"/>
    </xf>
    <xf numFmtId="0" fontId="29" fillId="0" borderId="0" xfId="64588"/>
    <xf numFmtId="257" fontId="9" fillId="0" borderId="0" xfId="73" applyNumberFormat="1" applyFont="1" applyAlignment="1">
      <alignment horizontal="right"/>
    </xf>
    <xf numFmtId="257" fontId="9" fillId="0" borderId="0" xfId="64588" applyNumberFormat="1" applyFont="1" applyAlignment="1">
      <alignment horizontal="right"/>
    </xf>
    <xf numFmtId="254" fontId="9" fillId="0" borderId="0" xfId="64589" applyNumberFormat="1" applyFont="1" applyAlignment="1">
      <alignment horizontal="right"/>
    </xf>
    <xf numFmtId="255" fontId="9" fillId="0" borderId="0" xfId="64589" applyNumberFormat="1" applyFont="1" applyAlignment="1">
      <alignment horizontal="right"/>
    </xf>
    <xf numFmtId="249" fontId="9" fillId="0" borderId="0" xfId="64589" applyNumberFormat="1" applyFont="1" applyAlignment="1">
      <alignment horizontal="right"/>
    </xf>
    <xf numFmtId="251" fontId="9" fillId="0" borderId="0" xfId="64589" applyNumberFormat="1" applyFont="1" applyAlignment="1">
      <alignment horizontal="right"/>
    </xf>
    <xf numFmtId="0" fontId="29" fillId="0" borderId="0" xfId="64589"/>
    <xf numFmtId="177" fontId="111" fillId="0" borderId="0" xfId="73" applyNumberFormat="1" applyFont="1"/>
    <xf numFmtId="10" fontId="9" fillId="0" borderId="0" xfId="77" applyNumberFormat="1" applyFont="1" applyBorder="1" applyAlignment="1">
      <alignment horizontal="right"/>
    </xf>
    <xf numFmtId="241" fontId="9" fillId="0" borderId="0" xfId="64590" applyNumberFormat="1" applyFont="1" applyAlignment="1">
      <alignment horizontal="right"/>
    </xf>
    <xf numFmtId="255" fontId="9" fillId="0" borderId="0" xfId="64590" applyNumberFormat="1" applyFont="1" applyAlignment="1">
      <alignment horizontal="right"/>
    </xf>
    <xf numFmtId="249" fontId="9" fillId="0" borderId="0" xfId="64590" applyNumberFormat="1" applyFont="1" applyAlignment="1">
      <alignment horizontal="right"/>
    </xf>
    <xf numFmtId="249" fontId="9" fillId="0" borderId="0" xfId="64591" applyNumberFormat="1" applyFont="1" applyAlignment="1">
      <alignment horizontal="right"/>
    </xf>
    <xf numFmtId="255" fontId="9" fillId="0" borderId="0" xfId="64591" applyNumberFormat="1" applyFont="1" applyAlignment="1">
      <alignment horizontal="right"/>
    </xf>
    <xf numFmtId="258" fontId="9" fillId="0" borderId="26" xfId="73" applyNumberFormat="1" applyFont="1" applyBorder="1" applyAlignment="1">
      <alignment horizontal="right"/>
    </xf>
    <xf numFmtId="0" fontId="29" fillId="0" borderId="77" xfId="73" applyBorder="1"/>
    <xf numFmtId="257" fontId="9" fillId="0" borderId="0" xfId="64592" applyNumberFormat="1" applyFont="1" applyAlignment="1">
      <alignment horizontal="right"/>
    </xf>
    <xf numFmtId="255" fontId="9" fillId="0" borderId="0" xfId="64592" applyNumberFormat="1" applyFont="1" applyAlignment="1">
      <alignment horizontal="right"/>
    </xf>
    <xf numFmtId="251" fontId="9" fillId="0" borderId="0" xfId="64592" applyNumberFormat="1" applyFont="1" applyAlignment="1">
      <alignment horizontal="right"/>
    </xf>
    <xf numFmtId="0" fontId="29" fillId="0" borderId="0" xfId="64593"/>
    <xf numFmtId="255" fontId="9" fillId="0" borderId="0" xfId="64593" applyNumberFormat="1" applyFont="1" applyAlignment="1">
      <alignment horizontal="right"/>
    </xf>
    <xf numFmtId="249" fontId="9" fillId="46" borderId="0" xfId="73" applyNumberFormat="1" applyFont="1" applyFill="1" applyAlignment="1">
      <alignment horizontal="right"/>
    </xf>
    <xf numFmtId="255" fontId="9" fillId="46" borderId="0" xfId="73" applyNumberFormat="1" applyFont="1" applyFill="1" applyAlignment="1">
      <alignment horizontal="right"/>
    </xf>
    <xf numFmtId="251" fontId="9" fillId="46" borderId="0" xfId="73" applyNumberFormat="1" applyFont="1" applyFill="1" applyAlignment="1">
      <alignment horizontal="right"/>
    </xf>
    <xf numFmtId="0" fontId="9" fillId="0" borderId="0" xfId="73" applyFont="1" applyFill="1" applyAlignment="1">
      <alignment horizontal="center"/>
    </xf>
    <xf numFmtId="0" fontId="9" fillId="0" borderId="0" xfId="73" applyFont="1" applyFill="1" applyAlignment="1">
      <alignment horizontal="left"/>
    </xf>
    <xf numFmtId="254" fontId="9" fillId="0" borderId="0" xfId="73" applyNumberFormat="1" applyFont="1" applyFill="1" applyAlignment="1">
      <alignment horizontal="right"/>
    </xf>
    <xf numFmtId="249" fontId="9" fillId="0" borderId="0" xfId="73" applyNumberFormat="1" applyFont="1" applyFill="1" applyAlignment="1">
      <alignment horizontal="right"/>
    </xf>
    <xf numFmtId="255" fontId="9" fillId="0" borderId="0" xfId="73" applyNumberFormat="1" applyFont="1" applyFill="1" applyAlignment="1">
      <alignment horizontal="right"/>
    </xf>
    <xf numFmtId="249" fontId="9" fillId="0" borderId="0" xfId="64594" applyNumberFormat="1" applyFont="1" applyFill="1" applyAlignment="1">
      <alignment horizontal="right"/>
    </xf>
    <xf numFmtId="255" fontId="9" fillId="0" borderId="0" xfId="64594" applyNumberFormat="1" applyFont="1" applyFill="1" applyAlignment="1">
      <alignment horizontal="right"/>
    </xf>
    <xf numFmtId="251" fontId="9" fillId="0" borderId="0" xfId="64594" applyNumberFormat="1" applyFont="1" applyFill="1" applyAlignment="1">
      <alignment horizontal="right"/>
    </xf>
    <xf numFmtId="249" fontId="9" fillId="0" borderId="0" xfId="64595" applyNumberFormat="1" applyFont="1" applyFill="1" applyAlignment="1">
      <alignment horizontal="right"/>
    </xf>
    <xf numFmtId="255" fontId="9" fillId="0" borderId="0" xfId="64595" applyNumberFormat="1" applyFont="1" applyFill="1" applyAlignment="1">
      <alignment horizontal="right"/>
    </xf>
    <xf numFmtId="251" fontId="9" fillId="0" borderId="0" xfId="64595" applyNumberFormat="1" applyFont="1" applyFill="1" applyAlignment="1">
      <alignment horizontal="right"/>
    </xf>
    <xf numFmtId="254" fontId="9" fillId="0" borderId="0" xfId="64595" applyNumberFormat="1" applyFont="1" applyFill="1" applyAlignment="1">
      <alignment horizontal="right"/>
    </xf>
    <xf numFmtId="254" fontId="9" fillId="0" borderId="0" xfId="64596" applyNumberFormat="1" applyFont="1" applyFill="1" applyAlignment="1">
      <alignment horizontal="right"/>
    </xf>
    <xf numFmtId="255" fontId="9" fillId="0" borderId="0" xfId="64596" applyNumberFormat="1" applyFont="1" applyFill="1" applyAlignment="1">
      <alignment horizontal="right"/>
    </xf>
    <xf numFmtId="249" fontId="9" fillId="0" borderId="0" xfId="64596" applyNumberFormat="1" applyFont="1" applyFill="1" applyAlignment="1">
      <alignment horizontal="right"/>
    </xf>
    <xf numFmtId="251" fontId="9" fillId="0" borderId="0" xfId="64596" applyNumberFormat="1" applyFont="1" applyFill="1" applyAlignment="1">
      <alignment horizontal="right"/>
    </xf>
    <xf numFmtId="0" fontId="29" fillId="0" borderId="0" xfId="64597"/>
    <xf numFmtId="255" fontId="9" fillId="0" borderId="0" xfId="64597" applyNumberFormat="1" applyFont="1" applyAlignment="1">
      <alignment horizontal="right"/>
    </xf>
    <xf numFmtId="250" fontId="9" fillId="0" borderId="26" xfId="73" applyNumberFormat="1" applyFont="1" applyBorder="1" applyAlignment="1">
      <alignment horizontal="right"/>
    </xf>
    <xf numFmtId="249" fontId="54" fillId="46" borderId="0" xfId="73" applyNumberFormat="1" applyFont="1" applyFill="1" applyAlignment="1">
      <alignment horizontal="right"/>
    </xf>
    <xf numFmtId="255" fontId="54" fillId="46" borderId="0" xfId="73" applyNumberFormat="1" applyFont="1" applyFill="1" applyAlignment="1">
      <alignment horizontal="right"/>
    </xf>
    <xf numFmtId="0" fontId="9" fillId="149" borderId="0" xfId="0" applyFont="1" applyFill="1"/>
    <xf numFmtId="0" fontId="0" fillId="149" borderId="0" xfId="0" applyFill="1"/>
    <xf numFmtId="0" fontId="0" fillId="149" borderId="0" xfId="0" applyFill="1" applyAlignment="1">
      <alignment horizontal="center"/>
    </xf>
    <xf numFmtId="171" fontId="0" fillId="149" borderId="0" xfId="75" applyNumberFormat="1" applyFont="1" applyFill="1"/>
    <xf numFmtId="240" fontId="0" fillId="149" borderId="0" xfId="3" applyNumberFormat="1" applyFont="1" applyFill="1"/>
    <xf numFmtId="252" fontId="0" fillId="149" borderId="0" xfId="3" applyNumberFormat="1" applyFont="1" applyFill="1"/>
    <xf numFmtId="173" fontId="0" fillId="149" borderId="0" xfId="3" applyNumberFormat="1" applyFont="1" applyFill="1"/>
    <xf numFmtId="244" fontId="0" fillId="149" borderId="0" xfId="75" applyNumberFormat="1" applyFont="1" applyFill="1"/>
    <xf numFmtId="171" fontId="0" fillId="149" borderId="0" xfId="0" applyNumberFormat="1" applyFill="1"/>
    <xf numFmtId="0" fontId="0" fillId="149" borderId="0" xfId="0" applyFill="1" applyAlignment="1">
      <alignment horizontal="right"/>
    </xf>
    <xf numFmtId="245" fontId="0" fillId="149" borderId="0" xfId="75" applyNumberFormat="1" applyFont="1" applyFill="1"/>
    <xf numFmtId="244" fontId="0" fillId="149" borderId="0" xfId="0" applyNumberFormat="1" applyFill="1"/>
    <xf numFmtId="0" fontId="35" fillId="149" borderId="33" xfId="73" applyFont="1" applyFill="1" applyBorder="1"/>
    <xf numFmtId="0" fontId="9" fillId="0" borderId="27" xfId="73" applyFont="1" applyFill="1" applyBorder="1" applyAlignment="1">
      <alignment horizontal="center" vertical="center" wrapText="1"/>
    </xf>
    <xf numFmtId="0" fontId="9" fillId="0" borderId="0" xfId="73" applyFont="1" applyFill="1" applyAlignment="1">
      <alignment horizontal="left" indent="1"/>
    </xf>
    <xf numFmtId="0" fontId="9" fillId="0" borderId="0" xfId="73" applyFont="1" applyFill="1" applyAlignment="1">
      <alignment horizontal="left" indent="3"/>
    </xf>
    <xf numFmtId="178" fontId="9" fillId="0" borderId="0" xfId="73" applyNumberFormat="1" applyFont="1" applyFill="1" applyAlignment="1">
      <alignment horizontal="right"/>
    </xf>
    <xf numFmtId="177" fontId="9" fillId="0" borderId="26" xfId="73" applyNumberFormat="1" applyFont="1" applyFill="1" applyBorder="1" applyAlignment="1">
      <alignment horizontal="left"/>
    </xf>
    <xf numFmtId="177" fontId="9" fillId="0" borderId="26" xfId="73" applyNumberFormat="1" applyFont="1" applyFill="1" applyBorder="1" applyAlignment="1">
      <alignment horizontal="right"/>
    </xf>
    <xf numFmtId="0" fontId="29" fillId="0" borderId="0" xfId="73" applyFill="1" applyAlignment="1">
      <alignment horizontal="left"/>
    </xf>
    <xf numFmtId="177" fontId="9" fillId="0" borderId="25" xfId="73" applyNumberFormat="1" applyFont="1" applyFill="1" applyBorder="1" applyAlignment="1">
      <alignment horizontal="left"/>
    </xf>
    <xf numFmtId="0" fontId="9" fillId="0" borderId="9" xfId="0" applyFont="1" applyFill="1" applyBorder="1" applyAlignment="1">
      <alignment horizontal="center" wrapText="1"/>
    </xf>
    <xf numFmtId="0" fontId="9" fillId="0" borderId="9" xfId="0" applyFont="1" applyFill="1" applyBorder="1" applyAlignment="1">
      <alignment horizontal="center"/>
    </xf>
    <xf numFmtId="0" fontId="0" fillId="0" borderId="0" xfId="0" applyFill="1" applyAlignment="1">
      <alignment wrapText="1"/>
    </xf>
    <xf numFmtId="43" fontId="0" fillId="0" borderId="0" xfId="30" applyNumberFormat="1" applyFont="1" applyFill="1"/>
    <xf numFmtId="0" fontId="3" fillId="0" borderId="0" xfId="78" applyFill="1"/>
    <xf numFmtId="0" fontId="6" fillId="0" borderId="9" xfId="0" applyFont="1" applyFill="1" applyBorder="1" applyAlignment="1">
      <alignment horizontal="center" vertical="center" wrapText="1"/>
    </xf>
    <xf numFmtId="171" fontId="6" fillId="0" borderId="0" xfId="75" applyNumberFormat="1" applyFont="1" applyFill="1"/>
    <xf numFmtId="253" fontId="9" fillId="0" borderId="0" xfId="73" applyNumberFormat="1" applyFont="1" applyFill="1" applyAlignment="1">
      <alignment horizontal="right"/>
    </xf>
    <xf numFmtId="174" fontId="0" fillId="0" borderId="0" xfId="54763" applyNumberFormat="1" applyFont="1" applyFill="1"/>
    <xf numFmtId="253" fontId="54" fillId="0" borderId="0" xfId="73" applyNumberFormat="1" applyFont="1" applyFill="1" applyAlignment="1">
      <alignment horizontal="right"/>
    </xf>
    <xf numFmtId="254" fontId="54" fillId="0" borderId="0" xfId="73" applyNumberFormat="1" applyFont="1" applyFill="1" applyAlignment="1">
      <alignment horizontal="right"/>
    </xf>
    <xf numFmtId="174" fontId="48" fillId="0" borderId="0" xfId="54763" applyNumberFormat="1" applyFont="1" applyFill="1"/>
    <xf numFmtId="0" fontId="7" fillId="0" borderId="0" xfId="64585" applyFont="1" applyFill="1" applyAlignment="1">
      <alignment horizontal="left" indent="3"/>
    </xf>
    <xf numFmtId="177" fontId="9" fillId="0" borderId="0" xfId="64585" applyNumberFormat="1" applyFont="1" applyFill="1" applyAlignment="1">
      <alignment horizontal="right"/>
    </xf>
    <xf numFmtId="178" fontId="9" fillId="0" borderId="0" xfId="64585" applyNumberFormat="1" applyFont="1" applyFill="1" applyAlignment="1">
      <alignment horizontal="right"/>
    </xf>
    <xf numFmtId="177" fontId="7" fillId="0" borderId="0" xfId="64585" applyNumberFormat="1" applyFont="1" applyFill="1" applyAlignment="1">
      <alignment horizontal="right"/>
    </xf>
    <xf numFmtId="0" fontId="29" fillId="0" borderId="0" xfId="64585" applyFill="1"/>
    <xf numFmtId="178" fontId="7" fillId="0" borderId="0" xfId="64585" applyNumberFormat="1" applyFont="1" applyFill="1" applyAlignment="1">
      <alignment horizontal="right"/>
    </xf>
    <xf numFmtId="173" fontId="0" fillId="0" borderId="0" xfId="77" applyNumberFormat="1" applyFont="1" applyFill="1"/>
    <xf numFmtId="166" fontId="9" fillId="0" borderId="0" xfId="73" applyNumberFormat="1" applyFont="1" applyFill="1" applyAlignment="1">
      <alignment horizontal="right"/>
    </xf>
    <xf numFmtId="174" fontId="9" fillId="0" borderId="24" xfId="73" applyNumberFormat="1" applyFont="1" applyFill="1" applyBorder="1" applyAlignment="1">
      <alignment horizontal="right"/>
    </xf>
    <xf numFmtId="248" fontId="9" fillId="0" borderId="0" xfId="73" applyNumberFormat="1" applyFont="1" applyFill="1" applyAlignment="1">
      <alignment horizontal="right"/>
    </xf>
    <xf numFmtId="174" fontId="9" fillId="0" borderId="24" xfId="54763" applyNumberFormat="1" applyFont="1" applyFill="1" applyBorder="1" applyAlignment="1">
      <alignment horizontal="right"/>
    </xf>
    <xf numFmtId="166" fontId="9" fillId="0" borderId="0" xfId="54763" applyNumberFormat="1" applyFont="1" applyFill="1" applyAlignment="1">
      <alignment horizontal="right"/>
    </xf>
    <xf numFmtId="166" fontId="9" fillId="0" borderId="24" xfId="73" applyNumberFormat="1" applyFont="1" applyFill="1" applyBorder="1" applyAlignment="1">
      <alignment horizontal="right"/>
    </xf>
    <xf numFmtId="0" fontId="33" fillId="0" borderId="0" xfId="73" applyFont="1" applyFill="1" applyAlignment="1">
      <alignment horizontal="center"/>
    </xf>
    <xf numFmtId="37" fontId="6" fillId="0" borderId="0" xfId="45963" applyNumberFormat="1" applyFont="1" applyFill="1"/>
    <xf numFmtId="37" fontId="6" fillId="0" borderId="14" xfId="45963" applyNumberFormat="1" applyFont="1" applyFill="1" applyBorder="1"/>
    <xf numFmtId="37" fontId="5" fillId="0" borderId="0" xfId="45963" applyNumberFormat="1" applyFont="1" applyFill="1"/>
    <xf numFmtId="0" fontId="5" fillId="0" borderId="0" xfId="45963" applyFont="1" applyFill="1"/>
    <xf numFmtId="0" fontId="6" fillId="150" borderId="0" xfId="64583" applyFont="1" applyFill="1"/>
    <xf numFmtId="0" fontId="5" fillId="150" borderId="0" xfId="45963" applyFont="1" applyFill="1"/>
    <xf numFmtId="3" fontId="5" fillId="150" borderId="0" xfId="45963" applyNumberFormat="1" applyFont="1" applyFill="1" applyAlignment="1">
      <alignment horizontal="right"/>
    </xf>
    <xf numFmtId="0" fontId="6" fillId="0" borderId="0" xfId="45963" applyFont="1" applyFill="1"/>
    <xf numFmtId="3" fontId="5" fillId="0" borderId="0" xfId="45963" applyNumberFormat="1" applyFont="1" applyFill="1" applyAlignment="1">
      <alignment horizontal="right"/>
    </xf>
    <xf numFmtId="239" fontId="5" fillId="0" borderId="0" xfId="7525" applyNumberFormat="1" applyFont="1" applyFill="1" applyAlignment="1">
      <alignment horizontal="right"/>
    </xf>
    <xf numFmtId="37" fontId="5" fillId="0" borderId="0" xfId="4618" applyNumberFormat="1" applyFont="1" applyFill="1" applyAlignment="1">
      <alignment horizontal="right"/>
    </xf>
    <xf numFmtId="0" fontId="9" fillId="0" borderId="0" xfId="7525"/>
    <xf numFmtId="172" fontId="9" fillId="150" borderId="0" xfId="75" applyNumberFormat="1" applyFont="1" applyFill="1" applyAlignment="1">
      <alignment horizontal="right"/>
    </xf>
    <xf numFmtId="241" fontId="9" fillId="150" borderId="0" xfId="73" applyNumberFormat="1" applyFont="1" applyFill="1" applyAlignment="1">
      <alignment horizontal="right"/>
    </xf>
    <xf numFmtId="44" fontId="33" fillId="150" borderId="81" xfId="73" applyNumberFormat="1" applyFont="1" applyFill="1" applyBorder="1"/>
    <xf numFmtId="0" fontId="229" fillId="150" borderId="0" xfId="7449" applyFont="1" applyFill="1" applyAlignment="1">
      <alignment horizontal="center"/>
    </xf>
    <xf numFmtId="171" fontId="30" fillId="150" borderId="0" xfId="7449" applyNumberFormat="1" applyFill="1"/>
    <xf numFmtId="0" fontId="30" fillId="150" borderId="0" xfId="7449" applyFill="1"/>
    <xf numFmtId="171" fontId="0" fillId="150" borderId="0" xfId="75" applyNumberFormat="1" applyFont="1" applyFill="1"/>
    <xf numFmtId="171" fontId="0" fillId="150" borderId="9" xfId="75" applyNumberFormat="1" applyFont="1" applyFill="1" applyBorder="1"/>
    <xf numFmtId="171" fontId="30" fillId="150" borderId="10" xfId="75" applyNumberFormat="1" applyFont="1" applyFill="1" applyBorder="1"/>
    <xf numFmtId="0" fontId="33" fillId="150" borderId="0" xfId="73" applyFont="1" applyFill="1" applyAlignment="1">
      <alignment horizontal="center" vertical="center"/>
    </xf>
    <xf numFmtId="166" fontId="9" fillId="150" borderId="0" xfId="73" applyNumberFormat="1" applyFont="1" applyFill="1" applyAlignment="1">
      <alignment horizontal="center" vertical="center"/>
    </xf>
    <xf numFmtId="10" fontId="0" fillId="150" borderId="0" xfId="77" applyNumberFormat="1" applyFont="1" applyFill="1" applyAlignment="1">
      <alignment horizontal="center" vertical="center"/>
    </xf>
    <xf numFmtId="166" fontId="9" fillId="150" borderId="0" xfId="54766" applyNumberFormat="1" applyFont="1" applyFill="1" applyAlignment="1">
      <alignment horizontal="center" vertical="center"/>
    </xf>
    <xf numFmtId="0" fontId="24" fillId="0" borderId="0" xfId="0" applyFont="1" applyFill="1" applyAlignment="1">
      <alignment horizontal="left" vertical="center" wrapText="1"/>
    </xf>
    <xf numFmtId="0" fontId="22" fillId="0" borderId="0" xfId="0" applyFont="1" applyFill="1" applyAlignment="1">
      <alignment horizontal="left" vertical="center" wrapText="1"/>
    </xf>
    <xf numFmtId="0" fontId="7" fillId="0" borderId="3" xfId="4" applyFont="1" applyFill="1" applyBorder="1" applyAlignment="1"/>
    <xf numFmtId="0" fontId="7" fillId="0" borderId="4" xfId="4" applyFont="1" applyFill="1" applyBorder="1" applyAlignment="1"/>
    <xf numFmtId="0" fontId="5" fillId="0" borderId="9" xfId="0" applyFont="1" applyFill="1" applyBorder="1" applyAlignment="1">
      <alignment horizontal="center"/>
    </xf>
    <xf numFmtId="0" fontId="0" fillId="0" borderId="9" xfId="0" applyFill="1" applyBorder="1" applyAlignment="1">
      <alignment horizontal="center"/>
    </xf>
    <xf numFmtId="0" fontId="9" fillId="0" borderId="27" xfId="73" applyFont="1" applyFill="1" applyBorder="1" applyAlignment="1">
      <alignment horizontal="center" vertical="center" wrapText="1"/>
    </xf>
    <xf numFmtId="0" fontId="29" fillId="0" borderId="29" xfId="73" applyNumberFormat="1" applyFont="1" applyFill="1" applyBorder="1"/>
    <xf numFmtId="0" fontId="9" fillId="0" borderId="27" xfId="73" applyFont="1" applyBorder="1" applyAlignment="1">
      <alignment horizontal="center" vertical="center" wrapText="1"/>
    </xf>
    <xf numFmtId="0" fontId="29" fillId="0" borderId="28" xfId="73" applyNumberFormat="1" applyFont="1" applyFill="1" applyBorder="1"/>
    <xf numFmtId="0" fontId="9" fillId="0" borderId="31" xfId="73" applyFont="1" applyFill="1" applyBorder="1" applyAlignment="1">
      <alignment horizontal="center" vertical="center" wrapText="1"/>
    </xf>
    <xf numFmtId="0" fontId="9" fillId="0" borderId="30" xfId="73" applyFont="1" applyFill="1" applyBorder="1" applyAlignment="1">
      <alignment horizontal="center" vertical="center" wrapText="1"/>
    </xf>
    <xf numFmtId="0" fontId="24" fillId="0" borderId="9" xfId="78" applyNumberFormat="1" applyFont="1" applyBorder="1" applyAlignment="1" applyProtection="1">
      <alignment horizontal="center"/>
      <protection locked="0"/>
    </xf>
    <xf numFmtId="0" fontId="61" fillId="0" borderId="0" xfId="88" applyFont="1" applyFill="1" applyAlignment="1">
      <alignment horizontal="left" vertical="top" wrapText="1"/>
    </xf>
    <xf numFmtId="0" fontId="52" fillId="143" borderId="15" xfId="7525" applyFont="1" applyFill="1" applyBorder="1" applyAlignment="1">
      <alignment horizontal="center" wrapText="1"/>
    </xf>
    <xf numFmtId="0" fontId="52" fillId="143" borderId="16" xfId="7525" applyFont="1" applyFill="1" applyBorder="1" applyAlignment="1">
      <alignment horizontal="center" wrapText="1"/>
    </xf>
    <xf numFmtId="0" fontId="52" fillId="143" borderId="16" xfId="7525" applyFont="1" applyFill="1" applyBorder="1" applyAlignment="1">
      <alignment wrapText="1"/>
    </xf>
    <xf numFmtId="0" fontId="9" fillId="0" borderId="17" xfId="7525" applyBorder="1" applyAlignment="1">
      <alignment wrapText="1"/>
    </xf>
    <xf numFmtId="0" fontId="5" fillId="0" borderId="0" xfId="7525" applyFont="1" applyBorder="1" applyAlignment="1">
      <alignment horizontal="center" vertical="center" wrapText="1"/>
    </xf>
    <xf numFmtId="0" fontId="5" fillId="0" borderId="77" xfId="7525" applyFont="1" applyBorder="1" applyAlignment="1">
      <alignment horizontal="center" vertical="center" wrapText="1"/>
    </xf>
    <xf numFmtId="0" fontId="6" fillId="143" borderId="15" xfId="7525" applyFont="1" applyFill="1" applyBorder="1" applyAlignment="1">
      <alignment horizontal="center"/>
    </xf>
    <xf numFmtId="0" fontId="6" fillId="143" borderId="16" xfId="7525" applyFont="1" applyFill="1" applyBorder="1" applyAlignment="1">
      <alignment horizontal="center"/>
    </xf>
    <xf numFmtId="0" fontId="6" fillId="143" borderId="17" xfId="7525" applyFont="1" applyFill="1" applyBorder="1" applyAlignment="1">
      <alignment horizontal="center"/>
    </xf>
    <xf numFmtId="0" fontId="5" fillId="0" borderId="0" xfId="7525" applyFont="1" applyAlignment="1">
      <alignment vertical="center" wrapText="1"/>
    </xf>
    <xf numFmtId="0" fontId="9" fillId="0" borderId="0" xfId="7525"/>
    <xf numFmtId="0" fontId="9" fillId="0" borderId="0" xfId="7525" applyAlignment="1">
      <alignment vertical="center" wrapText="1"/>
    </xf>
    <xf numFmtId="0" fontId="111" fillId="0" borderId="0" xfId="73" applyFont="1" applyAlignment="1">
      <alignment horizontal="center"/>
    </xf>
    <xf numFmtId="0" fontId="253" fillId="0" borderId="27" xfId="73" applyFont="1" applyBorder="1" applyAlignment="1">
      <alignment horizontal="center" vertical="center" wrapText="1"/>
    </xf>
    <xf numFmtId="0" fontId="9" fillId="0" borderId="27" xfId="64585" applyFont="1" applyBorder="1" applyAlignment="1">
      <alignment horizontal="center" vertical="center" wrapText="1"/>
    </xf>
    <xf numFmtId="0" fontId="0" fillId="0" borderId="29" xfId="64585" applyNumberFormat="1" applyFont="1" applyFill="1" applyBorder="1"/>
    <xf numFmtId="0" fontId="0" fillId="0" borderId="28" xfId="64585" applyNumberFormat="1" applyFont="1" applyFill="1" applyBorder="1"/>
  </cellXfs>
  <cellStyles count="64598">
    <cellStyle name="_x0013_" xfId="90"/>
    <cellStyle name="-" xfId="91"/>
    <cellStyle name="$" xfId="92"/>
    <cellStyle name="$ 0 decimal" xfId="93"/>
    <cellStyle name="$ 2 decimals" xfId="94"/>
    <cellStyle name="$." xfId="95"/>
    <cellStyle name="%" xfId="96"/>
    <cellStyle name="%%" xfId="97"/>
    <cellStyle name="%% 2" xfId="98"/>
    <cellStyle name="%%_March_LTD_Premium" xfId="99"/>
    <cellStyle name="%." xfId="100"/>
    <cellStyle name="%_eric" xfId="101"/>
    <cellStyle name="%2" xfId="102"/>
    <cellStyle name="%2 2" xfId="103"/>
    <cellStyle name="%2_March_LTD_Premium" xfId="104"/>
    <cellStyle name="(" xfId="105"/>
    <cellStyle name="." xfId="106"/>
    <cellStyle name=". 2" xfId="107"/>
    <cellStyle name=". 2 2" xfId="108"/>
    <cellStyle name=". 2 2 2" xfId="109"/>
    <cellStyle name=". 2 3" xfId="110"/>
    <cellStyle name=". 3" xfId="111"/>
    <cellStyle name=". 3 2" xfId="112"/>
    <cellStyle name="..1" xfId="113"/>
    <cellStyle name="..1 2" xfId="114"/>
    <cellStyle name="..1_March_LTD_Premium" xfId="115"/>
    <cellStyle name=".0" xfId="116"/>
    <cellStyle name=".0\" xfId="117"/>
    <cellStyle name=".0\ 10" xfId="118"/>
    <cellStyle name=".0\ 10 2" xfId="119"/>
    <cellStyle name=".0\ 10 2 2" xfId="120"/>
    <cellStyle name=".0\ 10 3" xfId="121"/>
    <cellStyle name=".0\ 11" xfId="122"/>
    <cellStyle name=".0\ 11 2" xfId="123"/>
    <cellStyle name=".0\ 11 2 2" xfId="124"/>
    <cellStyle name=".0\ 11 3" xfId="125"/>
    <cellStyle name=".0\ 12" xfId="126"/>
    <cellStyle name=".0\ 12 2" xfId="127"/>
    <cellStyle name=".0\ 2" xfId="128"/>
    <cellStyle name=".0\ 2 2" xfId="129"/>
    <cellStyle name=".0\ 2 3" xfId="130"/>
    <cellStyle name=".0\ 2_Other Benefits Allocation %" xfId="131"/>
    <cellStyle name=".0\ 3" xfId="132"/>
    <cellStyle name=".0\ 3 2" xfId="133"/>
    <cellStyle name=".0\ 3 3" xfId="134"/>
    <cellStyle name=".0\ 3_Other Benefits Allocation %" xfId="135"/>
    <cellStyle name=".0\ 4" xfId="136"/>
    <cellStyle name=".0\ 4 2" xfId="137"/>
    <cellStyle name=".0\ 4 3" xfId="138"/>
    <cellStyle name=".0\ 4_Other Benefits Allocation %" xfId="139"/>
    <cellStyle name=".0\ 5" xfId="140"/>
    <cellStyle name=".0\ 5 2" xfId="141"/>
    <cellStyle name=".0\ 5 2 2" xfId="142"/>
    <cellStyle name=".0\ 5 2 2 2" xfId="143"/>
    <cellStyle name=".0\ 5 2 3" xfId="144"/>
    <cellStyle name=".0\ 5 3" xfId="145"/>
    <cellStyle name=".0\ 5 3 2" xfId="146"/>
    <cellStyle name=".0\ 5 3 2 2" xfId="147"/>
    <cellStyle name=".0\ 5 3 3" xfId="148"/>
    <cellStyle name=".0\ 5 4" xfId="149"/>
    <cellStyle name=".0\ 5 4 2" xfId="150"/>
    <cellStyle name=".0\ 5 5" xfId="151"/>
    <cellStyle name=".0\ 5 5 2" xfId="152"/>
    <cellStyle name=".0\ 5 6" xfId="153"/>
    <cellStyle name=".0\ 6" xfId="154"/>
    <cellStyle name=".0\ 6 2" xfId="155"/>
    <cellStyle name=".0\ 6 2 2" xfId="156"/>
    <cellStyle name=".0\ 6 3" xfId="157"/>
    <cellStyle name=".0\ 7" xfId="158"/>
    <cellStyle name=".0\ 7 2" xfId="159"/>
    <cellStyle name=".0\ 7 2 2" xfId="160"/>
    <cellStyle name=".0\ 7 3" xfId="161"/>
    <cellStyle name=".0\ 8" xfId="162"/>
    <cellStyle name=".0\ 8 2" xfId="163"/>
    <cellStyle name=".0\ 8 2 2" xfId="164"/>
    <cellStyle name=".0\ 8 3" xfId="165"/>
    <cellStyle name=".0\ 9" xfId="166"/>
    <cellStyle name=".0\ 9 2" xfId="167"/>
    <cellStyle name=".0\ 9 2 2" xfId="168"/>
    <cellStyle name=".0\ 9 3" xfId="169"/>
    <cellStyle name=".0\_401K Summary" xfId="170"/>
    <cellStyle name=".0_1212 LTD (ASC 715) Cost Pushout Final True up" xfId="171"/>
    <cellStyle name=".00" xfId="172"/>
    <cellStyle name=".000" xfId="173"/>
    <cellStyle name=".1" xfId="174"/>
    <cellStyle name=".11" xfId="175"/>
    <cellStyle name=".12" xfId="176"/>
    <cellStyle name=".2" xfId="177"/>
    <cellStyle name=".3" xfId="178"/>
    <cellStyle name=".9" xfId="179"/>
    <cellStyle name=".d" xfId="180"/>
    <cellStyle name=".d." xfId="181"/>
    <cellStyle name=".d1" xfId="182"/>
    <cellStyle name=".d1 2" xfId="183"/>
    <cellStyle name=".d1_March_LTD_Premium" xfId="184"/>
    <cellStyle name=".q" xfId="185"/>
    <cellStyle name=".q 2" xfId="186"/>
    <cellStyle name=".q_March_LTD_Premium" xfId="187"/>
    <cellStyle name="?? [0]_VERA" xfId="188"/>
    <cellStyle name="?????_VERA" xfId="189"/>
    <cellStyle name="??_VERA" xfId="190"/>
    <cellStyle name="__Setup_" xfId="191"/>
    <cellStyle name="__Setup__Budget Support 2012-09 2013-15 Benefit Programs v5 with NEER Barg Update" xfId="192"/>
    <cellStyle name="__Setup__Capital Prov 1Q10" xfId="193"/>
    <cellStyle name="__Setup__Capital Prov 1Q10 2" xfId="194"/>
    <cellStyle name="__Setup__Capital Prov 1Q10_March_LTD_Premium" xfId="195"/>
    <cellStyle name="__Setup__Capital Prov 1Q10_Nov Self Admin LTD Income Premium - CIGNA" xfId="196"/>
    <cellStyle name="__Setup__Capital Prov 1Q10_Summary Unrounded" xfId="197"/>
    <cellStyle name="__Setup__FAS 106 subsidy 2010" xfId="198"/>
    <cellStyle name="__Setup__FAS 106 subsidy 2010 2" xfId="199"/>
    <cellStyle name="__Setup__FAS 106 subsidy 2010_March_LTD_Premium" xfId="200"/>
    <cellStyle name="__Setup__FAS 106 subsidy 2010_Nov Self Admin LTD Income Premium - CIGNA" xfId="201"/>
    <cellStyle name="__Setup__FAS 106 subsidy 2010_Summary Unrounded" xfId="202"/>
    <cellStyle name="__Setup__LTD-FAS 112 Summary" xfId="203"/>
    <cellStyle name="_~9658152" xfId="204"/>
    <cellStyle name="_~9658152 2" xfId="205"/>
    <cellStyle name="_~9658152_2008 FPL Group Tax Workpapers" xfId="206"/>
    <cellStyle name="_~9658152_2008 FPL Group Tax Workpapers_Budget Support 2012-09 2013-15 Benefit Programs v5 with NEER Barg Update" xfId="207"/>
    <cellStyle name="_~9658152_2008 FPL Group Tax Workpapers_LTD-FAS 112 Summary" xfId="208"/>
    <cellStyle name="_~9658152_Group Prov M11 09" xfId="209"/>
    <cellStyle name="_~9658152_Group Prov M11 09 2" xfId="210"/>
    <cellStyle name="_~9658152_Group Prov M11 09_March_LTD_Premium" xfId="211"/>
    <cellStyle name="_~9658152_Group Prov M11 09_Nov Self Admin LTD Income Premium - CIGNA" xfId="212"/>
    <cellStyle name="_~9658152_Group Prov M11 09_Summary Unrounded" xfId="213"/>
    <cellStyle name="_~9658152_March_LTD_Premium" xfId="214"/>
    <cellStyle name="_~9658152_Nov Self Admin LTD Income Premium - CIGNA" xfId="215"/>
    <cellStyle name="_~9658152_Summary Unrounded" xfId="216"/>
    <cellStyle name="_030101 FPLE MOST LIKELY, &amp; LOW &amp; HIGH AVERAGE CONSULTANT OIL PRICE FORECASTS" xfId="217"/>
    <cellStyle name="_030101 FPLE MOST LIKELY, &amp; LOW &amp; HIGH AVERAGE CONSULTANT OIL PRICE FORECASTS_Budget Support 2012-09 2013-15 Benefit Programs v5 with NEER Barg Update" xfId="218"/>
    <cellStyle name="_030101 FPLE MOST LIKELY, &amp; LOW &amp; HIGH AVERAGE CONSULTANT OIL PRICE FORECASTS_Capital Prov 1Q10" xfId="219"/>
    <cellStyle name="_030101 FPLE MOST LIKELY, &amp; LOW &amp; HIGH AVERAGE CONSULTANT OIL PRICE FORECASTS_Capital Prov 1Q10 2" xfId="220"/>
    <cellStyle name="_030101 FPLE MOST LIKELY, &amp; LOW &amp; HIGH AVERAGE CONSULTANT OIL PRICE FORECASTS_Capital Prov 1Q10_March_LTD_Premium" xfId="221"/>
    <cellStyle name="_030101 FPLE MOST LIKELY, &amp; LOW &amp; HIGH AVERAGE CONSULTANT OIL PRICE FORECASTS_Capital Prov 1Q10_Nov Self Admin LTD Income Premium - CIGNA" xfId="222"/>
    <cellStyle name="_030101 FPLE MOST LIKELY, &amp; LOW &amp; HIGH AVERAGE CONSULTANT OIL PRICE FORECASTS_Capital Prov 1Q10_Summary Unrounded" xfId="223"/>
    <cellStyle name="_030101 FPLE MOST LIKELY, &amp; LOW &amp; HIGH AVERAGE CONSULTANT OIL PRICE FORECASTS_LTD-FAS 112 Summary" xfId="224"/>
    <cellStyle name="_030401 FPLE MOST LIKELY AVERAGE CONSULTANT NATURAL GAS PRICE FORECAST" xfId="225"/>
    <cellStyle name="_030401 FPLE MOST LIKELY AVERAGE CONSULTANT NATURAL GAS PRICE FORECAST_Budget Support 2012-09 2013-15 Benefit Programs v5 with NEER Barg Update" xfId="226"/>
    <cellStyle name="_030401 FPLE MOST LIKELY AVERAGE CONSULTANT NATURAL GAS PRICE FORECAST_Capital Prov 1Q10" xfId="227"/>
    <cellStyle name="_030401 FPLE MOST LIKELY AVERAGE CONSULTANT NATURAL GAS PRICE FORECAST_Capital Prov 1Q10 2" xfId="228"/>
    <cellStyle name="_030401 FPLE MOST LIKELY AVERAGE CONSULTANT NATURAL GAS PRICE FORECAST_Capital Prov 1Q10_March_LTD_Premium" xfId="229"/>
    <cellStyle name="_030401 FPLE MOST LIKELY AVERAGE CONSULTANT NATURAL GAS PRICE FORECAST_Capital Prov 1Q10_Nov Self Admin LTD Income Premium - CIGNA" xfId="230"/>
    <cellStyle name="_030401 FPLE MOST LIKELY AVERAGE CONSULTANT NATURAL GAS PRICE FORECAST_Capital Prov 1Q10_Summary Unrounded" xfId="231"/>
    <cellStyle name="_030401 FPLE MOST LIKELY AVERAGE CONSULTANT NATURAL GAS PRICE FORECAST_LTD-FAS 112 Summary" xfId="232"/>
    <cellStyle name="_2002 Doswell cash model" xfId="233"/>
    <cellStyle name="_2002 Doswell cash model 2" xfId="234"/>
    <cellStyle name="_2002 Doswell cash model_2008 FPL Group Tax Workpapers" xfId="235"/>
    <cellStyle name="_2002 Doswell cash model_2008 FPL Group Tax Workpapers_Budget Support 2012-09 2013-15 Benefit Programs v5 with NEER Barg Update" xfId="236"/>
    <cellStyle name="_2002 Doswell cash model_2008 FPL Group Tax Workpapers_LTD-FAS 112 Summary" xfId="237"/>
    <cellStyle name="_2002 Doswell cash model_Group Prov M11 09" xfId="238"/>
    <cellStyle name="_2002 Doswell cash model_Group Prov M11 09 2" xfId="239"/>
    <cellStyle name="_2002 Doswell cash model_Group Prov M11 09_March_LTD_Premium" xfId="240"/>
    <cellStyle name="_2002 Doswell cash model_Group Prov M11 09_Nov Self Admin LTD Income Premium - CIGNA" xfId="241"/>
    <cellStyle name="_2002 Doswell cash model_Group Prov M11 09_Summary Unrounded" xfId="242"/>
    <cellStyle name="_2002 Doswell cash model_March_LTD_Premium" xfId="243"/>
    <cellStyle name="_2002 Doswell cash model_Nov Self Admin LTD Income Premium - CIGNA" xfId="244"/>
    <cellStyle name="_2002 Doswell cash model_Summary Unrounded" xfId="245"/>
    <cellStyle name="_2004 Amended KS distribution" xfId="246"/>
    <cellStyle name="_2004 Amended KS distribution 2" xfId="247"/>
    <cellStyle name="_2004 Amended KS distribution_March_LTD_Premium" xfId="248"/>
    <cellStyle name="_2004 Amended KS distribution_Nov Self Admin LTD Income Premium - CIGNA" xfId="249"/>
    <cellStyle name="_2004 Amended KS distribution_Summary Unrounded" xfId="250"/>
    <cellStyle name="_2005 FPLE Power Marketing Tax Workpapers1" xfId="251"/>
    <cellStyle name="_2005 FPLE Power Marketing Tax Workpapers1 2" xfId="252"/>
    <cellStyle name="_2005 FPLE Power Marketing Tax Workpapers1_March_LTD_Premium" xfId="253"/>
    <cellStyle name="_2005 FPLE Power Marketing Tax Workpapers1_Nov Self Admin LTD Income Premium - CIGNA" xfId="254"/>
    <cellStyle name="_2005 FPLE Power Marketing Tax Workpapers1_Summary Unrounded" xfId="255"/>
    <cellStyle name="_2005 Project Mgmt Tax Workpapers" xfId="256"/>
    <cellStyle name="_2005 Project Mgmt Tax Workpapers 2" xfId="257"/>
    <cellStyle name="_2005 Project Mgmt Tax Workpapers_March_LTD_Premium" xfId="258"/>
    <cellStyle name="_2005 Project Mgmt Tax Workpapers_Nov Self Admin LTD Income Premium - CIGNA" xfId="259"/>
    <cellStyle name="_2005 Project Mgmt Tax Workpapers_Summary Unrounded" xfId="260"/>
    <cellStyle name="_2006 FPL Group Capital Tax Workpapers1" xfId="261"/>
    <cellStyle name="_2006 FPL Group Capital Tax Workpapers1 2" xfId="262"/>
    <cellStyle name="_2006 FPL Group Capital Tax Workpapers1_March_LTD_Premium" xfId="263"/>
    <cellStyle name="_2006 FPL Group Capital Tax Workpapers1_Nov Self Admin LTD Income Premium - CIGNA" xfId="264"/>
    <cellStyle name="_2006 FPL Group Capital Tax Workpapers1_Summary Unrounded" xfId="265"/>
    <cellStyle name="_2006 Tax Liability by Categoryv3_042307" xfId="266"/>
    <cellStyle name="_2006 Tax Liability by Categoryv3_042307 2" xfId="267"/>
    <cellStyle name="_2006 Tax Liability by Categoryv3_042307_March_LTD_Premium" xfId="268"/>
    <cellStyle name="_2006 Tax Liability by Categoryv3_042307_Nov Self Admin LTD Income Premium - CIGNA" xfId="269"/>
    <cellStyle name="_2006 Tax Liability by Categoryv3_042307_Summary Unrounded" xfId="270"/>
    <cellStyle name="_2006.10.03 TAX PROV FRCST COMPARISION" xfId="271"/>
    <cellStyle name="_2006.10.03 TAX PROV FRCST COMPARISION_1212 LTD (ASC 715) Cost Pushout Final True up" xfId="272"/>
    <cellStyle name="_2006.10.03 TAX PROV FRCST COMPARISION_Summary Unrounded" xfId="273"/>
    <cellStyle name="_2007 OOPAs" xfId="274"/>
    <cellStyle name="_2007 OOPAs_Budget Support 2012-09 2013-15 Benefit Programs v5 with NEER Barg Update" xfId="275"/>
    <cellStyle name="_2007 OOPAs_Capital Prov 1Q10" xfId="276"/>
    <cellStyle name="_2007 OOPAs_Capital Prov 1Q10 2" xfId="277"/>
    <cellStyle name="_2007 OOPAs_Capital Prov 1Q10_March_LTD_Premium" xfId="278"/>
    <cellStyle name="_2007 OOPAs_Capital Prov 1Q10_Nov Self Admin LTD Income Premium - CIGNA" xfId="279"/>
    <cellStyle name="_2007 OOPAs_Capital Prov 1Q10_Summary Unrounded" xfId="280"/>
    <cellStyle name="_2007 OOPAs_LTD-FAS 112 Summary" xfId="281"/>
    <cellStyle name="_5009" xfId="282"/>
    <cellStyle name="_5009 2" xfId="283"/>
    <cellStyle name="_5009_2008 FPL Group Tax Workpapers" xfId="284"/>
    <cellStyle name="_5009_2008 FPL Group Tax Workpapers_Budget Support 2012-09 2013-15 Benefit Programs v5 with NEER Barg Update" xfId="285"/>
    <cellStyle name="_5009_2008 FPL Group Tax Workpapers_LTD-FAS 112 Summary" xfId="286"/>
    <cellStyle name="_5009_Group Prov M11 09" xfId="287"/>
    <cellStyle name="_5009_Group Prov M11 09 2" xfId="288"/>
    <cellStyle name="_5009_Group Prov M11 09_March_LTD_Premium" xfId="289"/>
    <cellStyle name="_5009_Group Prov M11 09_Nov Self Admin LTD Income Premium - CIGNA" xfId="290"/>
    <cellStyle name="_5009_Group Prov M11 09_Summary Unrounded" xfId="291"/>
    <cellStyle name="_5009_March_LTD_Premium" xfId="292"/>
    <cellStyle name="_5009_Nov Self Admin LTD Income Premium - CIGNA" xfId="293"/>
    <cellStyle name="_5009_Summary Unrounded" xfId="294"/>
    <cellStyle name="_5010" xfId="295"/>
    <cellStyle name="_5010 2" xfId="296"/>
    <cellStyle name="_5010_2008 FPL Group Tax Workpapers" xfId="297"/>
    <cellStyle name="_5010_2008 FPL Group Tax Workpapers_Budget Support 2012-09 2013-15 Benefit Programs v5 with NEER Barg Update" xfId="298"/>
    <cellStyle name="_5010_2008 FPL Group Tax Workpapers_LTD-FAS 112 Summary" xfId="299"/>
    <cellStyle name="_5010_Group Prov M11 09" xfId="300"/>
    <cellStyle name="_5010_Group Prov M11 09 2" xfId="301"/>
    <cellStyle name="_5010_Group Prov M11 09_March_LTD_Premium" xfId="302"/>
    <cellStyle name="_5010_Group Prov M11 09_Nov Self Admin LTD Income Premium - CIGNA" xfId="303"/>
    <cellStyle name="_5010_Group Prov M11 09_Summary Unrounded" xfId="304"/>
    <cellStyle name="_5010_March_LTD_Premium" xfId="305"/>
    <cellStyle name="_5010_Nov Self Admin LTD Income Premium - CIGNA" xfId="306"/>
    <cellStyle name="_5010_Summary Unrounded" xfId="307"/>
    <cellStyle name="_6006" xfId="308"/>
    <cellStyle name="_6006 2" xfId="309"/>
    <cellStyle name="_6006_2008 FPL Group Tax Workpapers" xfId="310"/>
    <cellStyle name="_6006_2008 FPL Group Tax Workpapers_Budget Support 2012-09 2013-15 Benefit Programs v5 with NEER Barg Update" xfId="311"/>
    <cellStyle name="_6006_2008 FPL Group Tax Workpapers_LTD-FAS 112 Summary" xfId="312"/>
    <cellStyle name="_6006_Group Prov M11 09" xfId="313"/>
    <cellStyle name="_6006_Group Prov M11 09 2" xfId="314"/>
    <cellStyle name="_6006_Group Prov M11 09_March_LTD_Premium" xfId="315"/>
    <cellStyle name="_6006_Group Prov M11 09_Nov Self Admin LTD Income Premium - CIGNA" xfId="316"/>
    <cellStyle name="_6006_Group Prov M11 09_Summary Unrounded" xfId="317"/>
    <cellStyle name="_6006_March_LTD_Premium" xfId="318"/>
    <cellStyle name="_6006_Nov Self Admin LTD Income Premium - CIGNA" xfId="319"/>
    <cellStyle name="_6006_Summary Unrounded" xfId="320"/>
    <cellStyle name="_6008" xfId="321"/>
    <cellStyle name="_6008 2" xfId="322"/>
    <cellStyle name="_6008_2008 FPL Group Tax Workpapers" xfId="323"/>
    <cellStyle name="_6008_2008 FPL Group Tax Workpapers_Budget Support 2012-09 2013-15 Benefit Programs v5 with NEER Barg Update" xfId="324"/>
    <cellStyle name="_6008_2008 FPL Group Tax Workpapers_LTD-FAS 112 Summary" xfId="325"/>
    <cellStyle name="_6008_Group Prov M11 09" xfId="326"/>
    <cellStyle name="_6008_Group Prov M11 09 2" xfId="327"/>
    <cellStyle name="_6008_Group Prov M11 09_March_LTD_Premium" xfId="328"/>
    <cellStyle name="_6008_Group Prov M11 09_Nov Self Admin LTD Income Premium - CIGNA" xfId="329"/>
    <cellStyle name="_6008_Group Prov M11 09_Summary Unrounded" xfId="330"/>
    <cellStyle name="_6008_March_LTD_Premium" xfId="331"/>
    <cellStyle name="_6008_Nov Self Admin LTD Income Premium - CIGNA" xfId="332"/>
    <cellStyle name="_6008_Summary Unrounded" xfId="333"/>
    <cellStyle name="_6009" xfId="334"/>
    <cellStyle name="_6009 2" xfId="335"/>
    <cellStyle name="_6009_2008 FPL Group Tax Workpapers" xfId="336"/>
    <cellStyle name="_6009_2008 FPL Group Tax Workpapers_Budget Support 2012-09 2013-15 Benefit Programs v5 with NEER Barg Update" xfId="337"/>
    <cellStyle name="_6009_2008 FPL Group Tax Workpapers_LTD-FAS 112 Summary" xfId="338"/>
    <cellStyle name="_6009_Group Prov M11 09" xfId="339"/>
    <cellStyle name="_6009_Group Prov M11 09 2" xfId="340"/>
    <cellStyle name="_6009_Group Prov M11 09_March_LTD_Premium" xfId="341"/>
    <cellStyle name="_6009_Group Prov M11 09_Nov Self Admin LTD Income Premium - CIGNA" xfId="342"/>
    <cellStyle name="_6009_Group Prov M11 09_Summary Unrounded" xfId="343"/>
    <cellStyle name="_6009_March_LTD_Premium" xfId="344"/>
    <cellStyle name="_6009_Nov Self Admin LTD Income Premium - CIGNA" xfId="345"/>
    <cellStyle name="_6009_Summary Unrounded" xfId="346"/>
    <cellStyle name="_6010" xfId="347"/>
    <cellStyle name="_6010 2" xfId="348"/>
    <cellStyle name="_6010_2008 FPL Group Tax Workpapers" xfId="349"/>
    <cellStyle name="_6010_2008 FPL Group Tax Workpapers_Budget Support 2012-09 2013-15 Benefit Programs v5 with NEER Barg Update" xfId="350"/>
    <cellStyle name="_6010_2008 FPL Group Tax Workpapers_LTD-FAS 112 Summary" xfId="351"/>
    <cellStyle name="_6010_Group Prov M11 09" xfId="352"/>
    <cellStyle name="_6010_Group Prov M11 09 2" xfId="353"/>
    <cellStyle name="_6010_Group Prov M11 09_March_LTD_Premium" xfId="354"/>
    <cellStyle name="_6010_Group Prov M11 09_Nov Self Admin LTD Income Premium - CIGNA" xfId="355"/>
    <cellStyle name="_6010_Group Prov M11 09_Summary Unrounded" xfId="356"/>
    <cellStyle name="_6010_March_LTD_Premium" xfId="357"/>
    <cellStyle name="_6010_Nov Self Admin LTD Income Premium - CIGNA" xfId="358"/>
    <cellStyle name="_6010_Summary Unrounded" xfId="359"/>
    <cellStyle name="_6011" xfId="360"/>
    <cellStyle name="_6011 2" xfId="361"/>
    <cellStyle name="_6011_2008 FPL Group Tax Workpapers" xfId="362"/>
    <cellStyle name="_6011_2008 FPL Group Tax Workpapers_Budget Support 2012-09 2013-15 Benefit Programs v5 with NEER Barg Update" xfId="363"/>
    <cellStyle name="_6011_2008 FPL Group Tax Workpapers_LTD-FAS 112 Summary" xfId="364"/>
    <cellStyle name="_6011_Group Prov M11 09" xfId="365"/>
    <cellStyle name="_6011_Group Prov M11 09 2" xfId="366"/>
    <cellStyle name="_6011_Group Prov M11 09_March_LTD_Premium" xfId="367"/>
    <cellStyle name="_6011_Group Prov M11 09_Nov Self Admin LTD Income Premium - CIGNA" xfId="368"/>
    <cellStyle name="_6011_Group Prov M11 09_Summary Unrounded" xfId="369"/>
    <cellStyle name="_6011_March_LTD_Premium" xfId="370"/>
    <cellStyle name="_6011_Nov Self Admin LTD Income Premium - CIGNA" xfId="371"/>
    <cellStyle name="_6011_Summary Unrounded" xfId="372"/>
    <cellStyle name="_6013" xfId="373"/>
    <cellStyle name="_6013 2" xfId="374"/>
    <cellStyle name="_6013_2008 FPL Group Tax Workpapers" xfId="375"/>
    <cellStyle name="_6013_2008 FPL Group Tax Workpapers_Budget Support 2012-09 2013-15 Benefit Programs v5 with NEER Barg Update" xfId="376"/>
    <cellStyle name="_6013_2008 FPL Group Tax Workpapers_LTD-FAS 112 Summary" xfId="377"/>
    <cellStyle name="_6013_Group Prov M11 09" xfId="378"/>
    <cellStyle name="_6013_Group Prov M11 09 2" xfId="379"/>
    <cellStyle name="_6013_Group Prov M11 09_March_LTD_Premium" xfId="380"/>
    <cellStyle name="_6013_Group Prov M11 09_Nov Self Admin LTD Income Premium - CIGNA" xfId="381"/>
    <cellStyle name="_6013_Group Prov M11 09_Summary Unrounded" xfId="382"/>
    <cellStyle name="_6013_March_LTD_Premium" xfId="383"/>
    <cellStyle name="_6013_Nov Self Admin LTD Income Premium - CIGNA" xfId="384"/>
    <cellStyle name="_6013_Summary Unrounded" xfId="385"/>
    <cellStyle name="_6014" xfId="386"/>
    <cellStyle name="_6014 2" xfId="387"/>
    <cellStyle name="_6014_2008 FPL Group Tax Workpapers" xfId="388"/>
    <cellStyle name="_6014_2008 FPL Group Tax Workpapers_Budget Support 2012-09 2013-15 Benefit Programs v5 with NEER Barg Update" xfId="389"/>
    <cellStyle name="_6014_2008 FPL Group Tax Workpapers_LTD-FAS 112 Summary" xfId="390"/>
    <cellStyle name="_6014_Group Prov M11 09" xfId="391"/>
    <cellStyle name="_6014_Group Prov M11 09 2" xfId="392"/>
    <cellStyle name="_6014_Group Prov M11 09_March_LTD_Premium" xfId="393"/>
    <cellStyle name="_6014_Group Prov M11 09_Nov Self Admin LTD Income Premium - CIGNA" xfId="394"/>
    <cellStyle name="_6014_Group Prov M11 09_Summary Unrounded" xfId="395"/>
    <cellStyle name="_6014_March_LTD_Premium" xfId="396"/>
    <cellStyle name="_6014_Nov Self Admin LTD Income Premium - CIGNA" xfId="397"/>
    <cellStyle name="_6014_Summary Unrounded" xfId="398"/>
    <cellStyle name="_6015" xfId="399"/>
    <cellStyle name="_6015 2" xfId="400"/>
    <cellStyle name="_6015_2008 FPL Group Tax Workpapers" xfId="401"/>
    <cellStyle name="_6015_2008 FPL Group Tax Workpapers_Budget Support 2012-09 2013-15 Benefit Programs v5 with NEER Barg Update" xfId="402"/>
    <cellStyle name="_6015_2008 FPL Group Tax Workpapers_LTD-FAS 112 Summary" xfId="403"/>
    <cellStyle name="_6015_Group Prov M11 09" xfId="404"/>
    <cellStyle name="_6015_Group Prov M11 09 2" xfId="405"/>
    <cellStyle name="_6015_Group Prov M11 09_March_LTD_Premium" xfId="406"/>
    <cellStyle name="_6015_Group Prov M11 09_Nov Self Admin LTD Income Premium - CIGNA" xfId="407"/>
    <cellStyle name="_6015_Group Prov M11 09_Summary Unrounded" xfId="408"/>
    <cellStyle name="_6015_March_LTD_Premium" xfId="409"/>
    <cellStyle name="_6015_Nov Self Admin LTD Income Premium - CIGNA" xfId="410"/>
    <cellStyle name="_6015_Summary Unrounded" xfId="411"/>
    <cellStyle name="_6016" xfId="412"/>
    <cellStyle name="_6016 2" xfId="413"/>
    <cellStyle name="_6016_2008 FPL Group Tax Workpapers" xfId="414"/>
    <cellStyle name="_6016_2008 FPL Group Tax Workpapers_Budget Support 2012-09 2013-15 Benefit Programs v5 with NEER Barg Update" xfId="415"/>
    <cellStyle name="_6016_2008 FPL Group Tax Workpapers_LTD-FAS 112 Summary" xfId="416"/>
    <cellStyle name="_6016_Group Prov M11 09" xfId="417"/>
    <cellStyle name="_6016_Group Prov M11 09 2" xfId="418"/>
    <cellStyle name="_6016_Group Prov M11 09_March_LTD_Premium" xfId="419"/>
    <cellStyle name="_6016_Group Prov M11 09_Nov Self Admin LTD Income Premium - CIGNA" xfId="420"/>
    <cellStyle name="_6016_Group Prov M11 09_Summary Unrounded" xfId="421"/>
    <cellStyle name="_6016_March_LTD_Premium" xfId="422"/>
    <cellStyle name="_6016_Nov Self Admin LTD Income Premium - CIGNA" xfId="423"/>
    <cellStyle name="_6016_Summary Unrounded" xfId="424"/>
    <cellStyle name="_6017" xfId="425"/>
    <cellStyle name="_6017 2" xfId="426"/>
    <cellStyle name="_6017_2008 FPL Group Tax Workpapers" xfId="427"/>
    <cellStyle name="_6017_2008 FPL Group Tax Workpapers_Budget Support 2012-09 2013-15 Benefit Programs v5 with NEER Barg Update" xfId="428"/>
    <cellStyle name="_6017_2008 FPL Group Tax Workpapers_LTD-FAS 112 Summary" xfId="429"/>
    <cellStyle name="_6017_Group Prov M11 09" xfId="430"/>
    <cellStyle name="_6017_Group Prov M11 09 2" xfId="431"/>
    <cellStyle name="_6017_Group Prov M11 09_March_LTD_Premium" xfId="432"/>
    <cellStyle name="_6017_Group Prov M11 09_Nov Self Admin LTD Income Premium - CIGNA" xfId="433"/>
    <cellStyle name="_6017_Group Prov M11 09_Summary Unrounded" xfId="434"/>
    <cellStyle name="_6017_March_LTD_Premium" xfId="435"/>
    <cellStyle name="_6017_Nov Self Admin LTD Income Premium - CIGNA" xfId="436"/>
    <cellStyle name="_6017_Summary Unrounded" xfId="437"/>
    <cellStyle name="_6018" xfId="438"/>
    <cellStyle name="_6018 2" xfId="439"/>
    <cellStyle name="_6018_2008 FPL Group Tax Workpapers" xfId="440"/>
    <cellStyle name="_6018_2008 FPL Group Tax Workpapers_Budget Support 2012-09 2013-15 Benefit Programs v5 with NEER Barg Update" xfId="441"/>
    <cellStyle name="_6018_2008 FPL Group Tax Workpapers_LTD-FAS 112 Summary" xfId="442"/>
    <cellStyle name="_6018_Group Prov M11 09" xfId="443"/>
    <cellStyle name="_6018_Group Prov M11 09 2" xfId="444"/>
    <cellStyle name="_6018_Group Prov M11 09_March_LTD_Premium" xfId="445"/>
    <cellStyle name="_6018_Group Prov M11 09_Nov Self Admin LTD Income Premium - CIGNA" xfId="446"/>
    <cellStyle name="_6018_Group Prov M11 09_Summary Unrounded" xfId="447"/>
    <cellStyle name="_6018_March_LTD_Premium" xfId="448"/>
    <cellStyle name="_6018_Nov Self Admin LTD Income Premium - CIGNA" xfId="449"/>
    <cellStyle name="_6018_Summary Unrounded" xfId="450"/>
    <cellStyle name="_6020" xfId="451"/>
    <cellStyle name="_6020 2" xfId="452"/>
    <cellStyle name="_6020_2008 FPL Group Tax Workpapers" xfId="453"/>
    <cellStyle name="_6020_2008 FPL Group Tax Workpapers_Budget Support 2012-09 2013-15 Benefit Programs v5 with NEER Barg Update" xfId="454"/>
    <cellStyle name="_6020_2008 FPL Group Tax Workpapers_LTD-FAS 112 Summary" xfId="455"/>
    <cellStyle name="_6020_Group Prov M11 09" xfId="456"/>
    <cellStyle name="_6020_Group Prov M11 09 2" xfId="457"/>
    <cellStyle name="_6020_Group Prov M11 09_March_LTD_Premium" xfId="458"/>
    <cellStyle name="_6020_Group Prov M11 09_Nov Self Admin LTD Income Premium - CIGNA" xfId="459"/>
    <cellStyle name="_6020_Group Prov M11 09_Summary Unrounded" xfId="460"/>
    <cellStyle name="_6020_March_LTD_Premium" xfId="461"/>
    <cellStyle name="_6020_Nov Self Admin LTD Income Premium - CIGNA" xfId="462"/>
    <cellStyle name="_6020_Summary Unrounded" xfId="463"/>
    <cellStyle name="_6021" xfId="464"/>
    <cellStyle name="_6021 2" xfId="465"/>
    <cellStyle name="_6021_2008 FPL Group Tax Workpapers" xfId="466"/>
    <cellStyle name="_6021_2008 FPL Group Tax Workpapers_Budget Support 2012-09 2013-15 Benefit Programs v5 with NEER Barg Update" xfId="467"/>
    <cellStyle name="_6021_2008 FPL Group Tax Workpapers_LTD-FAS 112 Summary" xfId="468"/>
    <cellStyle name="_6021_Group Prov M11 09" xfId="469"/>
    <cellStyle name="_6021_Group Prov M11 09 2" xfId="470"/>
    <cellStyle name="_6021_Group Prov M11 09_March_LTD_Premium" xfId="471"/>
    <cellStyle name="_6021_Group Prov M11 09_Nov Self Admin LTD Income Premium - CIGNA" xfId="472"/>
    <cellStyle name="_6021_Group Prov M11 09_Summary Unrounded" xfId="473"/>
    <cellStyle name="_6021_March_LTD_Premium" xfId="474"/>
    <cellStyle name="_6021_Nov Self Admin LTD Income Premium - CIGNA" xfId="475"/>
    <cellStyle name="_6021_Summary Unrounded" xfId="476"/>
    <cellStyle name="_6023" xfId="477"/>
    <cellStyle name="_6023 2" xfId="478"/>
    <cellStyle name="_6023_2008 FPL Group Tax Workpapers" xfId="479"/>
    <cellStyle name="_6023_2008 FPL Group Tax Workpapers_Budget Support 2012-09 2013-15 Benefit Programs v5 with NEER Barg Update" xfId="480"/>
    <cellStyle name="_6023_2008 FPL Group Tax Workpapers_LTD-FAS 112 Summary" xfId="481"/>
    <cellStyle name="_6023_Group Prov M11 09" xfId="482"/>
    <cellStyle name="_6023_Group Prov M11 09 2" xfId="483"/>
    <cellStyle name="_6023_Group Prov M11 09_March_LTD_Premium" xfId="484"/>
    <cellStyle name="_6023_Group Prov M11 09_Nov Self Admin LTD Income Premium - CIGNA" xfId="485"/>
    <cellStyle name="_6023_Group Prov M11 09_Summary Unrounded" xfId="486"/>
    <cellStyle name="_6023_March_LTD_Premium" xfId="487"/>
    <cellStyle name="_6023_Nov Self Admin LTD Income Premium - CIGNA" xfId="488"/>
    <cellStyle name="_6023_Summary Unrounded" xfId="489"/>
    <cellStyle name="_6025" xfId="490"/>
    <cellStyle name="_6025 2" xfId="491"/>
    <cellStyle name="_6025_2008 FPL Group Tax Workpapers" xfId="492"/>
    <cellStyle name="_6025_2008 FPL Group Tax Workpapers_Budget Support 2012-09 2013-15 Benefit Programs v5 with NEER Barg Update" xfId="493"/>
    <cellStyle name="_6025_2008 FPL Group Tax Workpapers_LTD-FAS 112 Summary" xfId="494"/>
    <cellStyle name="_6025_Group Prov M11 09" xfId="495"/>
    <cellStyle name="_6025_Group Prov M11 09 2" xfId="496"/>
    <cellStyle name="_6025_Group Prov M11 09_March_LTD_Premium" xfId="497"/>
    <cellStyle name="_6025_Group Prov M11 09_Nov Self Admin LTD Income Premium - CIGNA" xfId="498"/>
    <cellStyle name="_6025_Group Prov M11 09_Summary Unrounded" xfId="499"/>
    <cellStyle name="_6025_March_LTD_Premium" xfId="500"/>
    <cellStyle name="_6025_Nov Self Admin LTD Income Premium - CIGNA" xfId="501"/>
    <cellStyle name="_6025_Summary Unrounded" xfId="502"/>
    <cellStyle name="_6028" xfId="503"/>
    <cellStyle name="_6028 2" xfId="504"/>
    <cellStyle name="_6028_2008 FPL Group Tax Workpapers" xfId="505"/>
    <cellStyle name="_6028_2008 FPL Group Tax Workpapers_Budget Support 2012-09 2013-15 Benefit Programs v5 with NEER Barg Update" xfId="506"/>
    <cellStyle name="_6028_2008 FPL Group Tax Workpapers_LTD-FAS 112 Summary" xfId="507"/>
    <cellStyle name="_6028_Group Prov M11 09" xfId="508"/>
    <cellStyle name="_6028_Group Prov M11 09 2" xfId="509"/>
    <cellStyle name="_6028_Group Prov M11 09_March_LTD_Premium" xfId="510"/>
    <cellStyle name="_6028_Group Prov M11 09_Nov Self Admin LTD Income Premium - CIGNA" xfId="511"/>
    <cellStyle name="_6028_Group Prov M11 09_Summary Unrounded" xfId="512"/>
    <cellStyle name="_6028_March_LTD_Premium" xfId="513"/>
    <cellStyle name="_6028_Nov Self Admin LTD Income Premium - CIGNA" xfId="514"/>
    <cellStyle name="_6028_Summary Unrounded" xfId="515"/>
    <cellStyle name="_6029" xfId="516"/>
    <cellStyle name="_6029 2" xfId="517"/>
    <cellStyle name="_6029_2008 FPL Group Tax Workpapers" xfId="518"/>
    <cellStyle name="_6029_2008 FPL Group Tax Workpapers_Budget Support 2012-09 2013-15 Benefit Programs v5 with NEER Barg Update" xfId="519"/>
    <cellStyle name="_6029_2008 FPL Group Tax Workpapers_LTD-FAS 112 Summary" xfId="520"/>
    <cellStyle name="_6029_Group Prov M11 09" xfId="521"/>
    <cellStyle name="_6029_Group Prov M11 09 2" xfId="522"/>
    <cellStyle name="_6029_Group Prov M11 09_March_LTD_Premium" xfId="523"/>
    <cellStyle name="_6029_Group Prov M11 09_Nov Self Admin LTD Income Premium - CIGNA" xfId="524"/>
    <cellStyle name="_6029_Group Prov M11 09_Summary Unrounded" xfId="525"/>
    <cellStyle name="_6029_March_LTD_Premium" xfId="526"/>
    <cellStyle name="_6029_Nov Self Admin LTD Income Premium - CIGNA" xfId="527"/>
    <cellStyle name="_6029_Summary Unrounded" xfId="528"/>
    <cellStyle name="_6030" xfId="529"/>
    <cellStyle name="_6030 2" xfId="530"/>
    <cellStyle name="_6030_2008 FPL Group Tax Workpapers" xfId="531"/>
    <cellStyle name="_6030_2008 FPL Group Tax Workpapers_Budget Support 2012-09 2013-15 Benefit Programs v5 with NEER Barg Update" xfId="532"/>
    <cellStyle name="_6030_2008 FPL Group Tax Workpapers_LTD-FAS 112 Summary" xfId="533"/>
    <cellStyle name="_6030_Group Prov M11 09" xfId="534"/>
    <cellStyle name="_6030_Group Prov M11 09 2" xfId="535"/>
    <cellStyle name="_6030_Group Prov M11 09_March_LTD_Premium" xfId="536"/>
    <cellStyle name="_6030_Group Prov M11 09_Nov Self Admin LTD Income Premium - CIGNA" xfId="537"/>
    <cellStyle name="_6030_Group Prov M11 09_Summary Unrounded" xfId="538"/>
    <cellStyle name="_6030_March_LTD_Premium" xfId="539"/>
    <cellStyle name="_6030_Nov Self Admin LTD Income Premium - CIGNA" xfId="540"/>
    <cellStyle name="_6030_Summary Unrounded" xfId="541"/>
    <cellStyle name="_6031" xfId="542"/>
    <cellStyle name="_6031 2" xfId="543"/>
    <cellStyle name="_6031_2008 FPL Group Tax Workpapers" xfId="544"/>
    <cellStyle name="_6031_2008 FPL Group Tax Workpapers_Budget Support 2012-09 2013-15 Benefit Programs v5 with NEER Barg Update" xfId="545"/>
    <cellStyle name="_6031_2008 FPL Group Tax Workpapers_LTD-FAS 112 Summary" xfId="546"/>
    <cellStyle name="_6031_Group Prov M11 09" xfId="547"/>
    <cellStyle name="_6031_Group Prov M11 09 2" xfId="548"/>
    <cellStyle name="_6031_Group Prov M11 09_March_LTD_Premium" xfId="549"/>
    <cellStyle name="_6031_Group Prov M11 09_Nov Self Admin LTD Income Premium - CIGNA" xfId="550"/>
    <cellStyle name="_6031_Group Prov M11 09_Summary Unrounded" xfId="551"/>
    <cellStyle name="_6031_March_LTD_Premium" xfId="552"/>
    <cellStyle name="_6031_Nov Self Admin LTD Income Premium - CIGNA" xfId="553"/>
    <cellStyle name="_6031_Summary Unrounded" xfId="554"/>
    <cellStyle name="_6034" xfId="555"/>
    <cellStyle name="_6034 2" xfId="556"/>
    <cellStyle name="_6034_2008 FPL Group Tax Workpapers" xfId="557"/>
    <cellStyle name="_6034_2008 FPL Group Tax Workpapers_Budget Support 2012-09 2013-15 Benefit Programs v5 with NEER Barg Update" xfId="558"/>
    <cellStyle name="_6034_2008 FPL Group Tax Workpapers_LTD-FAS 112 Summary" xfId="559"/>
    <cellStyle name="_6034_Group Prov M11 09" xfId="560"/>
    <cellStyle name="_6034_Group Prov M11 09 2" xfId="561"/>
    <cellStyle name="_6034_Group Prov M11 09_March_LTD_Premium" xfId="562"/>
    <cellStyle name="_6034_Group Prov M11 09_Nov Self Admin LTD Income Premium - CIGNA" xfId="563"/>
    <cellStyle name="_6034_Group Prov M11 09_Summary Unrounded" xfId="564"/>
    <cellStyle name="_6034_March_LTD_Premium" xfId="565"/>
    <cellStyle name="_6034_Nov Self Admin LTD Income Premium - CIGNA" xfId="566"/>
    <cellStyle name="_6034_Summary Unrounded" xfId="567"/>
    <cellStyle name="_6037" xfId="568"/>
    <cellStyle name="_6037 2" xfId="569"/>
    <cellStyle name="_6037_2008 FPL Group Tax Workpapers" xfId="570"/>
    <cellStyle name="_6037_2008 FPL Group Tax Workpapers_Budget Support 2012-09 2013-15 Benefit Programs v5 with NEER Barg Update" xfId="571"/>
    <cellStyle name="_6037_2008 FPL Group Tax Workpapers_LTD-FAS 112 Summary" xfId="572"/>
    <cellStyle name="_6037_Group Prov M11 09" xfId="573"/>
    <cellStyle name="_6037_Group Prov M11 09 2" xfId="574"/>
    <cellStyle name="_6037_Group Prov M11 09_March_LTD_Premium" xfId="575"/>
    <cellStyle name="_6037_Group Prov M11 09_Nov Self Admin LTD Income Premium - CIGNA" xfId="576"/>
    <cellStyle name="_6037_Group Prov M11 09_Summary Unrounded" xfId="577"/>
    <cellStyle name="_6037_March_LTD_Premium" xfId="578"/>
    <cellStyle name="_6037_Nov Self Admin LTD Income Premium - CIGNA" xfId="579"/>
    <cellStyle name="_6037_Summary Unrounded" xfId="580"/>
    <cellStyle name="_6038" xfId="581"/>
    <cellStyle name="_6038 2" xfId="582"/>
    <cellStyle name="_6038_2008 FPL Group Tax Workpapers" xfId="583"/>
    <cellStyle name="_6038_2008 FPL Group Tax Workpapers_Budget Support 2012-09 2013-15 Benefit Programs v5 with NEER Barg Update" xfId="584"/>
    <cellStyle name="_6038_2008 FPL Group Tax Workpapers_LTD-FAS 112 Summary" xfId="585"/>
    <cellStyle name="_6038_Group Prov M11 09" xfId="586"/>
    <cellStyle name="_6038_Group Prov M11 09 2" xfId="587"/>
    <cellStyle name="_6038_Group Prov M11 09_March_LTD_Premium" xfId="588"/>
    <cellStyle name="_6038_Group Prov M11 09_Nov Self Admin LTD Income Premium - CIGNA" xfId="589"/>
    <cellStyle name="_6038_Group Prov M11 09_Summary Unrounded" xfId="590"/>
    <cellStyle name="_6038_March_LTD_Premium" xfId="591"/>
    <cellStyle name="_6038_Nov Self Admin LTD Income Premium - CIGNA" xfId="592"/>
    <cellStyle name="_6038_Summary Unrounded" xfId="593"/>
    <cellStyle name="_6040" xfId="594"/>
    <cellStyle name="_6040 2" xfId="595"/>
    <cellStyle name="_6040_2008 FPL Group Tax Workpapers" xfId="596"/>
    <cellStyle name="_6040_2008 FPL Group Tax Workpapers_Budget Support 2012-09 2013-15 Benefit Programs v5 with NEER Barg Update" xfId="597"/>
    <cellStyle name="_6040_2008 FPL Group Tax Workpapers_LTD-FAS 112 Summary" xfId="598"/>
    <cellStyle name="_6040_Group Prov M11 09" xfId="599"/>
    <cellStyle name="_6040_Group Prov M11 09 2" xfId="600"/>
    <cellStyle name="_6040_Group Prov M11 09_March_LTD_Premium" xfId="601"/>
    <cellStyle name="_6040_Group Prov M11 09_Nov Self Admin LTD Income Premium - CIGNA" xfId="602"/>
    <cellStyle name="_6040_Group Prov M11 09_Summary Unrounded" xfId="603"/>
    <cellStyle name="_6040_March_LTD_Premium" xfId="604"/>
    <cellStyle name="_6040_Nov Self Admin LTD Income Premium - CIGNA" xfId="605"/>
    <cellStyle name="_6040_Summary Unrounded" xfId="606"/>
    <cellStyle name="_6041" xfId="607"/>
    <cellStyle name="_6041 2" xfId="608"/>
    <cellStyle name="_6041_2008 FPL Group Tax Workpapers" xfId="609"/>
    <cellStyle name="_6041_2008 FPL Group Tax Workpapers_Budget Support 2012-09 2013-15 Benefit Programs v5 with NEER Barg Update" xfId="610"/>
    <cellStyle name="_6041_2008 FPL Group Tax Workpapers_LTD-FAS 112 Summary" xfId="611"/>
    <cellStyle name="_6041_Group Prov M11 09" xfId="612"/>
    <cellStyle name="_6041_Group Prov M11 09 2" xfId="613"/>
    <cellStyle name="_6041_Group Prov M11 09_March_LTD_Premium" xfId="614"/>
    <cellStyle name="_6041_Group Prov M11 09_Nov Self Admin LTD Income Premium - CIGNA" xfId="615"/>
    <cellStyle name="_6041_Group Prov M11 09_Summary Unrounded" xfId="616"/>
    <cellStyle name="_6041_March_LTD_Premium" xfId="617"/>
    <cellStyle name="_6041_Nov Self Admin LTD Income Premium - CIGNA" xfId="618"/>
    <cellStyle name="_6041_Summary Unrounded" xfId="619"/>
    <cellStyle name="_6042" xfId="620"/>
    <cellStyle name="_6042 2" xfId="621"/>
    <cellStyle name="_6042_2008 FPL Group Tax Workpapers" xfId="622"/>
    <cellStyle name="_6042_2008 FPL Group Tax Workpapers_Budget Support 2012-09 2013-15 Benefit Programs v5 with NEER Barg Update" xfId="623"/>
    <cellStyle name="_6042_2008 FPL Group Tax Workpapers_LTD-FAS 112 Summary" xfId="624"/>
    <cellStyle name="_6042_Group Prov M11 09" xfId="625"/>
    <cellStyle name="_6042_Group Prov M11 09 2" xfId="626"/>
    <cellStyle name="_6042_Group Prov M11 09_March_LTD_Premium" xfId="627"/>
    <cellStyle name="_6042_Group Prov M11 09_Nov Self Admin LTD Income Premium - CIGNA" xfId="628"/>
    <cellStyle name="_6042_Group Prov M11 09_Summary Unrounded" xfId="629"/>
    <cellStyle name="_6042_March_LTD_Premium" xfId="630"/>
    <cellStyle name="_6042_Nov Self Admin LTD Income Premium - CIGNA" xfId="631"/>
    <cellStyle name="_6042_Summary Unrounded" xfId="632"/>
    <cellStyle name="_6043" xfId="633"/>
    <cellStyle name="_6043 2" xfId="634"/>
    <cellStyle name="_6043_2008 FPL Group Tax Workpapers" xfId="635"/>
    <cellStyle name="_6043_2008 FPL Group Tax Workpapers_Budget Support 2012-09 2013-15 Benefit Programs v5 with NEER Barg Update" xfId="636"/>
    <cellStyle name="_6043_2008 FPL Group Tax Workpapers_LTD-FAS 112 Summary" xfId="637"/>
    <cellStyle name="_6043_Group Prov M11 09" xfId="638"/>
    <cellStyle name="_6043_Group Prov M11 09 2" xfId="639"/>
    <cellStyle name="_6043_Group Prov M11 09_March_LTD_Premium" xfId="640"/>
    <cellStyle name="_6043_Group Prov M11 09_Nov Self Admin LTD Income Premium - CIGNA" xfId="641"/>
    <cellStyle name="_6043_Group Prov M11 09_Summary Unrounded" xfId="642"/>
    <cellStyle name="_6043_March_LTD_Premium" xfId="643"/>
    <cellStyle name="_6043_Nov Self Admin LTD Income Premium - CIGNA" xfId="644"/>
    <cellStyle name="_6043_Summary Unrounded" xfId="645"/>
    <cellStyle name="_6044" xfId="646"/>
    <cellStyle name="_6044 2" xfId="647"/>
    <cellStyle name="_6044_2008 FPL Group Tax Workpapers" xfId="648"/>
    <cellStyle name="_6044_2008 FPL Group Tax Workpapers_Budget Support 2012-09 2013-15 Benefit Programs v5 with NEER Barg Update" xfId="649"/>
    <cellStyle name="_6044_2008 FPL Group Tax Workpapers_LTD-FAS 112 Summary" xfId="650"/>
    <cellStyle name="_6044_Group Prov M11 09" xfId="651"/>
    <cellStyle name="_6044_Group Prov M11 09 2" xfId="652"/>
    <cellStyle name="_6044_Group Prov M11 09_March_LTD_Premium" xfId="653"/>
    <cellStyle name="_6044_Group Prov M11 09_Nov Self Admin LTD Income Premium - CIGNA" xfId="654"/>
    <cellStyle name="_6044_Group Prov M11 09_Summary Unrounded" xfId="655"/>
    <cellStyle name="_6044_March_LTD_Premium" xfId="656"/>
    <cellStyle name="_6044_Nov Self Admin LTD Income Premium - CIGNA" xfId="657"/>
    <cellStyle name="_6044_Summary Unrounded" xfId="658"/>
    <cellStyle name="_6045" xfId="659"/>
    <cellStyle name="_6045 2" xfId="660"/>
    <cellStyle name="_6045_2008 FPL Group Tax Workpapers" xfId="661"/>
    <cellStyle name="_6045_2008 FPL Group Tax Workpapers_Budget Support 2012-09 2013-15 Benefit Programs v5 with NEER Barg Update" xfId="662"/>
    <cellStyle name="_6045_2008 FPL Group Tax Workpapers_LTD-FAS 112 Summary" xfId="663"/>
    <cellStyle name="_6045_Group Prov M11 09" xfId="664"/>
    <cellStyle name="_6045_Group Prov M11 09 2" xfId="665"/>
    <cellStyle name="_6045_Group Prov M11 09_March_LTD_Premium" xfId="666"/>
    <cellStyle name="_6045_Group Prov M11 09_Nov Self Admin LTD Income Premium - CIGNA" xfId="667"/>
    <cellStyle name="_6045_Group Prov M11 09_Summary Unrounded" xfId="668"/>
    <cellStyle name="_6045_March_LTD_Premium" xfId="669"/>
    <cellStyle name="_6045_Nov Self Admin LTD Income Premium - CIGNA" xfId="670"/>
    <cellStyle name="_6045_Summary Unrounded" xfId="671"/>
    <cellStyle name="_6047" xfId="672"/>
    <cellStyle name="_6047 2" xfId="673"/>
    <cellStyle name="_6047_2008 FPL Group Tax Workpapers" xfId="674"/>
    <cellStyle name="_6047_2008 FPL Group Tax Workpapers_Budget Support 2012-09 2013-15 Benefit Programs v5 with NEER Barg Update" xfId="675"/>
    <cellStyle name="_6047_2008 FPL Group Tax Workpapers_LTD-FAS 112 Summary" xfId="676"/>
    <cellStyle name="_6047_Group Prov M11 09" xfId="677"/>
    <cellStyle name="_6047_Group Prov M11 09 2" xfId="678"/>
    <cellStyle name="_6047_Group Prov M11 09_March_LTD_Premium" xfId="679"/>
    <cellStyle name="_6047_Group Prov M11 09_Nov Self Admin LTD Income Premium - CIGNA" xfId="680"/>
    <cellStyle name="_6047_Group Prov M11 09_Summary Unrounded" xfId="681"/>
    <cellStyle name="_6047_March_LTD_Premium" xfId="682"/>
    <cellStyle name="_6047_Nov Self Admin LTD Income Premium - CIGNA" xfId="683"/>
    <cellStyle name="_6047_Summary Unrounded" xfId="684"/>
    <cellStyle name="_6052" xfId="685"/>
    <cellStyle name="_6052 2" xfId="686"/>
    <cellStyle name="_6052_2008 FPL Group Tax Workpapers" xfId="687"/>
    <cellStyle name="_6052_2008 FPL Group Tax Workpapers_Budget Support 2012-09 2013-15 Benefit Programs v5 with NEER Barg Update" xfId="688"/>
    <cellStyle name="_6052_2008 FPL Group Tax Workpapers_LTD-FAS 112 Summary" xfId="689"/>
    <cellStyle name="_6052_Group Prov M11 09" xfId="690"/>
    <cellStyle name="_6052_Group Prov M11 09 2" xfId="691"/>
    <cellStyle name="_6052_Group Prov M11 09_March_LTD_Premium" xfId="692"/>
    <cellStyle name="_6052_Group Prov M11 09_Nov Self Admin LTD Income Premium - CIGNA" xfId="693"/>
    <cellStyle name="_6052_Group Prov M11 09_Summary Unrounded" xfId="694"/>
    <cellStyle name="_6052_March_LTD_Premium" xfId="695"/>
    <cellStyle name="_6052_Nov Self Admin LTD Income Premium - CIGNA" xfId="696"/>
    <cellStyle name="_6052_Summary Unrounded" xfId="697"/>
    <cellStyle name="_6053" xfId="698"/>
    <cellStyle name="_6053 2" xfId="699"/>
    <cellStyle name="_6053_2008 FPL Group Tax Workpapers" xfId="700"/>
    <cellStyle name="_6053_2008 FPL Group Tax Workpapers_Budget Support 2012-09 2013-15 Benefit Programs v5 with NEER Barg Update" xfId="701"/>
    <cellStyle name="_6053_2008 FPL Group Tax Workpapers_LTD-FAS 112 Summary" xfId="702"/>
    <cellStyle name="_6053_Group Prov M11 09" xfId="703"/>
    <cellStyle name="_6053_Group Prov M11 09 2" xfId="704"/>
    <cellStyle name="_6053_Group Prov M11 09_March_LTD_Premium" xfId="705"/>
    <cellStyle name="_6053_Group Prov M11 09_Nov Self Admin LTD Income Premium - CIGNA" xfId="706"/>
    <cellStyle name="_6053_Group Prov M11 09_Summary Unrounded" xfId="707"/>
    <cellStyle name="_6053_March_LTD_Premium" xfId="708"/>
    <cellStyle name="_6053_Nov Self Admin LTD Income Premium - CIGNA" xfId="709"/>
    <cellStyle name="_6053_Summary Unrounded" xfId="710"/>
    <cellStyle name="_6054" xfId="711"/>
    <cellStyle name="_6054 2" xfId="712"/>
    <cellStyle name="_6054_2008 FPL Group Tax Workpapers" xfId="713"/>
    <cellStyle name="_6054_2008 FPL Group Tax Workpapers_Budget Support 2012-09 2013-15 Benefit Programs v5 with NEER Barg Update" xfId="714"/>
    <cellStyle name="_6054_2008 FPL Group Tax Workpapers_LTD-FAS 112 Summary" xfId="715"/>
    <cellStyle name="_6054_Group Prov M11 09" xfId="716"/>
    <cellStyle name="_6054_Group Prov M11 09 2" xfId="717"/>
    <cellStyle name="_6054_Group Prov M11 09_March_LTD_Premium" xfId="718"/>
    <cellStyle name="_6054_Group Prov M11 09_Nov Self Admin LTD Income Premium - CIGNA" xfId="719"/>
    <cellStyle name="_6054_Group Prov M11 09_Summary Unrounded" xfId="720"/>
    <cellStyle name="_6054_March_LTD_Premium" xfId="721"/>
    <cellStyle name="_6054_Nov Self Admin LTD Income Premium - CIGNA" xfId="722"/>
    <cellStyle name="_6054_Summary Unrounded" xfId="723"/>
    <cellStyle name="_6056" xfId="724"/>
    <cellStyle name="_6056 2" xfId="725"/>
    <cellStyle name="_6056_2008 FPL Group Tax Workpapers" xfId="726"/>
    <cellStyle name="_6056_2008 FPL Group Tax Workpapers_Budget Support 2012-09 2013-15 Benefit Programs v5 with NEER Barg Update" xfId="727"/>
    <cellStyle name="_6056_2008 FPL Group Tax Workpapers_LTD-FAS 112 Summary" xfId="728"/>
    <cellStyle name="_6056_Group Prov M11 09" xfId="729"/>
    <cellStyle name="_6056_Group Prov M11 09 2" xfId="730"/>
    <cellStyle name="_6056_Group Prov M11 09_March_LTD_Premium" xfId="731"/>
    <cellStyle name="_6056_Group Prov M11 09_Nov Self Admin LTD Income Premium - CIGNA" xfId="732"/>
    <cellStyle name="_6056_Group Prov M11 09_Summary Unrounded" xfId="733"/>
    <cellStyle name="_6056_March_LTD_Premium" xfId="734"/>
    <cellStyle name="_6056_Nov Self Admin LTD Income Premium - CIGNA" xfId="735"/>
    <cellStyle name="_6056_Summary Unrounded" xfId="736"/>
    <cellStyle name="_6057" xfId="737"/>
    <cellStyle name="_6057 2" xfId="738"/>
    <cellStyle name="_6057_2008 FPL Group Tax Workpapers" xfId="739"/>
    <cellStyle name="_6057_2008 FPL Group Tax Workpapers_Budget Support 2012-09 2013-15 Benefit Programs v5 with NEER Barg Update" xfId="740"/>
    <cellStyle name="_6057_2008 FPL Group Tax Workpapers_LTD-FAS 112 Summary" xfId="741"/>
    <cellStyle name="_6057_Group Prov M11 09" xfId="742"/>
    <cellStyle name="_6057_Group Prov M11 09 2" xfId="743"/>
    <cellStyle name="_6057_Group Prov M11 09_March_LTD_Premium" xfId="744"/>
    <cellStyle name="_6057_Group Prov M11 09_Nov Self Admin LTD Income Premium - CIGNA" xfId="745"/>
    <cellStyle name="_6057_Group Prov M11 09_Summary Unrounded" xfId="746"/>
    <cellStyle name="_6057_March_LTD_Premium" xfId="747"/>
    <cellStyle name="_6057_Nov Self Admin LTD Income Premium - CIGNA" xfId="748"/>
    <cellStyle name="_6057_Summary Unrounded" xfId="749"/>
    <cellStyle name="_6058" xfId="750"/>
    <cellStyle name="_6058 2" xfId="751"/>
    <cellStyle name="_6058_2008 FPL Group Tax Workpapers" xfId="752"/>
    <cellStyle name="_6058_2008 FPL Group Tax Workpapers_Budget Support 2012-09 2013-15 Benefit Programs v5 with NEER Barg Update" xfId="753"/>
    <cellStyle name="_6058_2008 FPL Group Tax Workpapers_LTD-FAS 112 Summary" xfId="754"/>
    <cellStyle name="_6058_Group Prov M11 09" xfId="755"/>
    <cellStyle name="_6058_Group Prov M11 09 2" xfId="756"/>
    <cellStyle name="_6058_Group Prov M11 09_March_LTD_Premium" xfId="757"/>
    <cellStyle name="_6058_Group Prov M11 09_Nov Self Admin LTD Income Premium - CIGNA" xfId="758"/>
    <cellStyle name="_6058_Group Prov M11 09_Summary Unrounded" xfId="759"/>
    <cellStyle name="_6058_March_LTD_Premium" xfId="760"/>
    <cellStyle name="_6058_Nov Self Admin LTD Income Premium - CIGNA" xfId="761"/>
    <cellStyle name="_6058_Summary Unrounded" xfId="762"/>
    <cellStyle name="_6060" xfId="763"/>
    <cellStyle name="_6060 2" xfId="764"/>
    <cellStyle name="_6060_2008 FPL Group Tax Workpapers" xfId="765"/>
    <cellStyle name="_6060_2008 FPL Group Tax Workpapers_Budget Support 2012-09 2013-15 Benefit Programs v5 with NEER Barg Update" xfId="766"/>
    <cellStyle name="_6060_2008 FPL Group Tax Workpapers_LTD-FAS 112 Summary" xfId="767"/>
    <cellStyle name="_6060_Group Prov M11 09" xfId="768"/>
    <cellStyle name="_6060_Group Prov M11 09 2" xfId="769"/>
    <cellStyle name="_6060_Group Prov M11 09_March_LTD_Premium" xfId="770"/>
    <cellStyle name="_6060_Group Prov M11 09_Nov Self Admin LTD Income Premium - CIGNA" xfId="771"/>
    <cellStyle name="_6060_Group Prov M11 09_Summary Unrounded" xfId="772"/>
    <cellStyle name="_6060_March_LTD_Premium" xfId="773"/>
    <cellStyle name="_6060_Nov Self Admin LTD Income Premium - CIGNA" xfId="774"/>
    <cellStyle name="_6060_Summary Unrounded" xfId="775"/>
    <cellStyle name="_7001" xfId="776"/>
    <cellStyle name="_7001 2" xfId="777"/>
    <cellStyle name="_7001_2008 FPL Group Tax Workpapers" xfId="778"/>
    <cellStyle name="_7001_2008 FPL Group Tax Workpapers_Budget Support 2012-09 2013-15 Benefit Programs v5 with NEER Barg Update" xfId="779"/>
    <cellStyle name="_7001_2008 FPL Group Tax Workpapers_LTD-FAS 112 Summary" xfId="780"/>
    <cellStyle name="_7001_Group Prov M11 09" xfId="781"/>
    <cellStyle name="_7001_Group Prov M11 09 2" xfId="782"/>
    <cellStyle name="_7001_Group Prov M11 09_March_LTD_Premium" xfId="783"/>
    <cellStyle name="_7001_Group Prov M11 09_Nov Self Admin LTD Income Premium - CIGNA" xfId="784"/>
    <cellStyle name="_7001_Group Prov M11 09_Summary Unrounded" xfId="785"/>
    <cellStyle name="_7001_March_LTD_Premium" xfId="786"/>
    <cellStyle name="_7001_Nov Self Admin LTD Income Premium - CIGNA" xfId="787"/>
    <cellStyle name="_7001_Summary Unrounded" xfId="788"/>
    <cellStyle name="_7002" xfId="789"/>
    <cellStyle name="_7002 2" xfId="790"/>
    <cellStyle name="_7002_2008 FPL Group Tax Workpapers" xfId="791"/>
    <cellStyle name="_7002_2008 FPL Group Tax Workpapers_Budget Support 2012-09 2013-15 Benefit Programs v5 with NEER Barg Update" xfId="792"/>
    <cellStyle name="_7002_2008 FPL Group Tax Workpapers_LTD-FAS 112 Summary" xfId="793"/>
    <cellStyle name="_7002_Group Prov M11 09" xfId="794"/>
    <cellStyle name="_7002_Group Prov M11 09 2" xfId="795"/>
    <cellStyle name="_7002_Group Prov M11 09_March_LTD_Premium" xfId="796"/>
    <cellStyle name="_7002_Group Prov M11 09_Nov Self Admin LTD Income Premium - CIGNA" xfId="797"/>
    <cellStyle name="_7002_Group Prov M11 09_Summary Unrounded" xfId="798"/>
    <cellStyle name="_7002_March_LTD_Premium" xfId="799"/>
    <cellStyle name="_7002_Nov Self Admin LTD Income Premium - CIGNA" xfId="800"/>
    <cellStyle name="_7002_Summary Unrounded" xfId="801"/>
    <cellStyle name="_7003" xfId="802"/>
    <cellStyle name="_7003 2" xfId="803"/>
    <cellStyle name="_7003_2008 FPL Group Tax Workpapers" xfId="804"/>
    <cellStyle name="_7003_2008 FPL Group Tax Workpapers_Budget Support 2012-09 2013-15 Benefit Programs v5 with NEER Barg Update" xfId="805"/>
    <cellStyle name="_7003_2008 FPL Group Tax Workpapers_LTD-FAS 112 Summary" xfId="806"/>
    <cellStyle name="_7003_Group Prov M11 09" xfId="807"/>
    <cellStyle name="_7003_Group Prov M11 09 2" xfId="808"/>
    <cellStyle name="_7003_Group Prov M11 09_March_LTD_Premium" xfId="809"/>
    <cellStyle name="_7003_Group Prov M11 09_Nov Self Admin LTD Income Premium - CIGNA" xfId="810"/>
    <cellStyle name="_7003_Group Prov M11 09_Summary Unrounded" xfId="811"/>
    <cellStyle name="_7003_March_LTD_Premium" xfId="812"/>
    <cellStyle name="_7003_Nov Self Admin LTD Income Premium - CIGNA" xfId="813"/>
    <cellStyle name="_7003_Summary Unrounded" xfId="814"/>
    <cellStyle name="_7004" xfId="815"/>
    <cellStyle name="_7004 2" xfId="816"/>
    <cellStyle name="_7004_2008 FPL Group Tax Workpapers" xfId="817"/>
    <cellStyle name="_7004_2008 FPL Group Tax Workpapers_Budget Support 2012-09 2013-15 Benefit Programs v5 with NEER Barg Update" xfId="818"/>
    <cellStyle name="_7004_2008 FPL Group Tax Workpapers_LTD-FAS 112 Summary" xfId="819"/>
    <cellStyle name="_7004_Group Prov M11 09" xfId="820"/>
    <cellStyle name="_7004_Group Prov M11 09 2" xfId="821"/>
    <cellStyle name="_7004_Group Prov M11 09_March_LTD_Premium" xfId="822"/>
    <cellStyle name="_7004_Group Prov M11 09_Nov Self Admin LTD Income Premium - CIGNA" xfId="823"/>
    <cellStyle name="_7004_Group Prov M11 09_Summary Unrounded" xfId="824"/>
    <cellStyle name="_7004_March_LTD_Premium" xfId="825"/>
    <cellStyle name="_7004_Nov Self Admin LTD Income Premium - CIGNA" xfId="826"/>
    <cellStyle name="_7004_Summary Unrounded" xfId="827"/>
    <cellStyle name="_7005" xfId="828"/>
    <cellStyle name="_7005 2" xfId="829"/>
    <cellStyle name="_7005_2008 FPL Group Tax Workpapers" xfId="830"/>
    <cellStyle name="_7005_2008 FPL Group Tax Workpapers_Budget Support 2012-09 2013-15 Benefit Programs v5 with NEER Barg Update" xfId="831"/>
    <cellStyle name="_7005_2008 FPL Group Tax Workpapers_LTD-FAS 112 Summary" xfId="832"/>
    <cellStyle name="_7005_Group Prov M11 09" xfId="833"/>
    <cellStyle name="_7005_Group Prov M11 09 2" xfId="834"/>
    <cellStyle name="_7005_Group Prov M11 09_March_LTD_Premium" xfId="835"/>
    <cellStyle name="_7005_Group Prov M11 09_Nov Self Admin LTD Income Premium - CIGNA" xfId="836"/>
    <cellStyle name="_7005_Group Prov M11 09_Summary Unrounded" xfId="837"/>
    <cellStyle name="_7005_March_LTD_Premium" xfId="838"/>
    <cellStyle name="_7005_Nov Self Admin LTD Income Premium - CIGNA" xfId="839"/>
    <cellStyle name="_7005_Summary Unrounded" xfId="840"/>
    <cellStyle name="_7006" xfId="841"/>
    <cellStyle name="_7006 2" xfId="842"/>
    <cellStyle name="_7006_2008 FPL Group Tax Workpapers" xfId="843"/>
    <cellStyle name="_7006_2008 FPL Group Tax Workpapers_Budget Support 2012-09 2013-15 Benefit Programs v5 with NEER Barg Update" xfId="844"/>
    <cellStyle name="_7006_2008 FPL Group Tax Workpapers_LTD-FAS 112 Summary" xfId="845"/>
    <cellStyle name="_7006_Group Prov M11 09" xfId="846"/>
    <cellStyle name="_7006_Group Prov M11 09 2" xfId="847"/>
    <cellStyle name="_7006_Group Prov M11 09_March_LTD_Premium" xfId="848"/>
    <cellStyle name="_7006_Group Prov M11 09_Nov Self Admin LTD Income Premium - CIGNA" xfId="849"/>
    <cellStyle name="_7006_Group Prov M11 09_Summary Unrounded" xfId="850"/>
    <cellStyle name="_7006_March_LTD_Premium" xfId="851"/>
    <cellStyle name="_7006_Nov Self Admin LTD Income Premium - CIGNA" xfId="852"/>
    <cellStyle name="_7006_Summary Unrounded" xfId="853"/>
    <cellStyle name="_7007" xfId="854"/>
    <cellStyle name="_7007 2" xfId="855"/>
    <cellStyle name="_7007_2008 FPL Group Tax Workpapers" xfId="856"/>
    <cellStyle name="_7007_2008 FPL Group Tax Workpapers_Budget Support 2012-09 2013-15 Benefit Programs v5 with NEER Barg Update" xfId="857"/>
    <cellStyle name="_7007_2008 FPL Group Tax Workpapers_LTD-FAS 112 Summary" xfId="858"/>
    <cellStyle name="_7007_Group Prov M11 09" xfId="859"/>
    <cellStyle name="_7007_Group Prov M11 09 2" xfId="860"/>
    <cellStyle name="_7007_Group Prov M11 09_March_LTD_Premium" xfId="861"/>
    <cellStyle name="_7007_Group Prov M11 09_Nov Self Admin LTD Income Premium - CIGNA" xfId="862"/>
    <cellStyle name="_7007_Group Prov M11 09_Summary Unrounded" xfId="863"/>
    <cellStyle name="_7007_March_LTD_Premium" xfId="864"/>
    <cellStyle name="_7007_Nov Self Admin LTD Income Premium - CIGNA" xfId="865"/>
    <cellStyle name="_7007_Summary Unrounded" xfId="866"/>
    <cellStyle name="_7008" xfId="867"/>
    <cellStyle name="_7008 2" xfId="868"/>
    <cellStyle name="_7008_2008 FPL Group Tax Workpapers" xfId="869"/>
    <cellStyle name="_7008_2008 FPL Group Tax Workpapers_Budget Support 2012-09 2013-15 Benefit Programs v5 with NEER Barg Update" xfId="870"/>
    <cellStyle name="_7008_2008 FPL Group Tax Workpapers_LTD-FAS 112 Summary" xfId="871"/>
    <cellStyle name="_7008_Group Prov M11 09" xfId="872"/>
    <cellStyle name="_7008_Group Prov M11 09 2" xfId="873"/>
    <cellStyle name="_7008_Group Prov M11 09_March_LTD_Premium" xfId="874"/>
    <cellStyle name="_7008_Group Prov M11 09_Nov Self Admin LTD Income Premium - CIGNA" xfId="875"/>
    <cellStyle name="_7008_Group Prov M11 09_Summary Unrounded" xfId="876"/>
    <cellStyle name="_7008_March_LTD_Premium" xfId="877"/>
    <cellStyle name="_7008_Nov Self Admin LTD Income Premium - CIGNA" xfId="878"/>
    <cellStyle name="_7008_Summary Unrounded" xfId="879"/>
    <cellStyle name="_7009" xfId="880"/>
    <cellStyle name="_7009 2" xfId="881"/>
    <cellStyle name="_7009_2008 FPL Group Tax Workpapers" xfId="882"/>
    <cellStyle name="_7009_2008 FPL Group Tax Workpapers_Budget Support 2012-09 2013-15 Benefit Programs v5 with NEER Barg Update" xfId="883"/>
    <cellStyle name="_7009_2008 FPL Group Tax Workpapers_LTD-FAS 112 Summary" xfId="884"/>
    <cellStyle name="_7009_Group Prov M11 09" xfId="885"/>
    <cellStyle name="_7009_Group Prov M11 09 2" xfId="886"/>
    <cellStyle name="_7009_Group Prov M11 09_March_LTD_Premium" xfId="887"/>
    <cellStyle name="_7009_Group Prov M11 09_Nov Self Admin LTD Income Premium - CIGNA" xfId="888"/>
    <cellStyle name="_7009_Group Prov M11 09_Summary Unrounded" xfId="889"/>
    <cellStyle name="_7009_March_LTD_Premium" xfId="890"/>
    <cellStyle name="_7009_Nov Self Admin LTD Income Premium - CIGNA" xfId="891"/>
    <cellStyle name="_7009_Summary Unrounded" xfId="892"/>
    <cellStyle name="_7010" xfId="893"/>
    <cellStyle name="_7010 2" xfId="894"/>
    <cellStyle name="_7010_2008 FPL Group Tax Workpapers" xfId="895"/>
    <cellStyle name="_7010_2008 FPL Group Tax Workpapers_Budget Support 2012-09 2013-15 Benefit Programs v5 with NEER Barg Update" xfId="896"/>
    <cellStyle name="_7010_2008 FPL Group Tax Workpapers_LTD-FAS 112 Summary" xfId="897"/>
    <cellStyle name="_7010_Group Prov M11 09" xfId="898"/>
    <cellStyle name="_7010_Group Prov M11 09 2" xfId="899"/>
    <cellStyle name="_7010_Group Prov M11 09_March_LTD_Premium" xfId="900"/>
    <cellStyle name="_7010_Group Prov M11 09_Nov Self Admin LTD Income Premium - CIGNA" xfId="901"/>
    <cellStyle name="_7010_Group Prov M11 09_Summary Unrounded" xfId="902"/>
    <cellStyle name="_7010_March_LTD_Premium" xfId="903"/>
    <cellStyle name="_7010_Nov Self Admin LTD Income Premium - CIGNA" xfId="904"/>
    <cellStyle name="_7010_Summary Unrounded" xfId="905"/>
    <cellStyle name="_7011" xfId="906"/>
    <cellStyle name="_7011 2" xfId="907"/>
    <cellStyle name="_7011_2008 FPL Group Tax Workpapers" xfId="908"/>
    <cellStyle name="_7011_2008 FPL Group Tax Workpapers_Budget Support 2012-09 2013-15 Benefit Programs v5 with NEER Barg Update" xfId="909"/>
    <cellStyle name="_7011_2008 FPL Group Tax Workpapers_LTD-FAS 112 Summary" xfId="910"/>
    <cellStyle name="_7011_Group Prov M11 09" xfId="911"/>
    <cellStyle name="_7011_Group Prov M11 09 2" xfId="912"/>
    <cellStyle name="_7011_Group Prov M11 09_March_LTD_Premium" xfId="913"/>
    <cellStyle name="_7011_Group Prov M11 09_Nov Self Admin LTD Income Premium - CIGNA" xfId="914"/>
    <cellStyle name="_7011_Group Prov M11 09_Summary Unrounded" xfId="915"/>
    <cellStyle name="_7011_March_LTD_Premium" xfId="916"/>
    <cellStyle name="_7011_Nov Self Admin LTD Income Premium - CIGNA" xfId="917"/>
    <cellStyle name="_7011_Summary Unrounded" xfId="918"/>
    <cellStyle name="_7013" xfId="919"/>
    <cellStyle name="_7013 2" xfId="920"/>
    <cellStyle name="_7013_2008 FPL Group Tax Workpapers" xfId="921"/>
    <cellStyle name="_7013_2008 FPL Group Tax Workpapers_Budget Support 2012-09 2013-15 Benefit Programs v5 with NEER Barg Update" xfId="922"/>
    <cellStyle name="_7013_2008 FPL Group Tax Workpapers_LTD-FAS 112 Summary" xfId="923"/>
    <cellStyle name="_7013_Group Prov M11 09" xfId="924"/>
    <cellStyle name="_7013_Group Prov M11 09 2" xfId="925"/>
    <cellStyle name="_7013_Group Prov M11 09_March_LTD_Premium" xfId="926"/>
    <cellStyle name="_7013_Group Prov M11 09_Nov Self Admin LTD Income Premium - CIGNA" xfId="927"/>
    <cellStyle name="_7013_Group Prov M11 09_Summary Unrounded" xfId="928"/>
    <cellStyle name="_7013_March_LTD_Premium" xfId="929"/>
    <cellStyle name="_7013_Nov Self Admin LTD Income Premium - CIGNA" xfId="930"/>
    <cellStyle name="_7013_Summary Unrounded" xfId="931"/>
    <cellStyle name="_7014" xfId="932"/>
    <cellStyle name="_7014 2" xfId="933"/>
    <cellStyle name="_7014_2008 FPL Group Tax Workpapers" xfId="934"/>
    <cellStyle name="_7014_2008 FPL Group Tax Workpapers_Budget Support 2012-09 2013-15 Benefit Programs v5 with NEER Barg Update" xfId="935"/>
    <cellStyle name="_7014_2008 FPL Group Tax Workpapers_LTD-FAS 112 Summary" xfId="936"/>
    <cellStyle name="_7014_Group Prov M11 09" xfId="937"/>
    <cellStyle name="_7014_Group Prov M11 09 2" xfId="938"/>
    <cellStyle name="_7014_Group Prov M11 09_March_LTD_Premium" xfId="939"/>
    <cellStyle name="_7014_Group Prov M11 09_Nov Self Admin LTD Income Premium - CIGNA" xfId="940"/>
    <cellStyle name="_7014_Group Prov M11 09_Summary Unrounded" xfId="941"/>
    <cellStyle name="_7014_March_LTD_Premium" xfId="942"/>
    <cellStyle name="_7014_Nov Self Admin LTD Income Premium - CIGNA" xfId="943"/>
    <cellStyle name="_7014_Summary Unrounded" xfId="944"/>
    <cellStyle name="_750 Infro to Nate" xfId="945"/>
    <cellStyle name="_750 Infro to Nate_Budget Support 2012-09 2013-15 Benefit Programs v5 with NEER Barg Update" xfId="946"/>
    <cellStyle name="_750 Infro to Nate_Capital Prov 1Q10" xfId="947"/>
    <cellStyle name="_750 Infro to Nate_Capital Prov 1Q10 2" xfId="948"/>
    <cellStyle name="_750 Infro to Nate_Capital Prov 1Q10_March_LTD_Premium" xfId="949"/>
    <cellStyle name="_750 Infro to Nate_Capital Prov 1Q10_Nov Self Admin LTD Income Premium - CIGNA" xfId="950"/>
    <cellStyle name="_750 Infro to Nate_Capital Prov 1Q10_Summary Unrounded" xfId="951"/>
    <cellStyle name="_750 Infro to Nate_FAS 106 subsidy 2010" xfId="952"/>
    <cellStyle name="_750 Infro to Nate_FAS 106 subsidy 2010 2" xfId="953"/>
    <cellStyle name="_750 Infro to Nate_FAS 106 subsidy 2010_March_LTD_Premium" xfId="954"/>
    <cellStyle name="_750 Infro to Nate_FAS 106 subsidy 2010_Nov Self Admin LTD Income Premium - CIGNA" xfId="955"/>
    <cellStyle name="_750 Infro to Nate_FAS 106 subsidy 2010_Summary Unrounded" xfId="956"/>
    <cellStyle name="_750 Infro to Nate_LTD-FAS 112 Summary" xfId="957"/>
    <cellStyle name="_Annual Alpha Vectors1" xfId="958"/>
    <cellStyle name="_Annual Alpha Vectors1_Budget Support 2012-09 2013-15 Benefit Programs v5 with NEER Barg Update" xfId="959"/>
    <cellStyle name="_Annual Alpha Vectors1_Capital Prov 1Q10" xfId="960"/>
    <cellStyle name="_Annual Alpha Vectors1_Capital Prov 1Q10 2" xfId="961"/>
    <cellStyle name="_Annual Alpha Vectors1_Capital Prov 1Q10_March_LTD_Premium" xfId="962"/>
    <cellStyle name="_Annual Alpha Vectors1_Capital Prov 1Q10_Nov Self Admin LTD Income Premium - CIGNA" xfId="963"/>
    <cellStyle name="_Annual Alpha Vectors1_Capital Prov 1Q10_Summary Unrounded" xfId="964"/>
    <cellStyle name="_Annual Alpha Vectors1_LTD-FAS 112 Summary" xfId="965"/>
    <cellStyle name="_Annual Alpha Vectors2" xfId="966"/>
    <cellStyle name="_Annual Alpha Vectors2_Budget Support 2012-09 2013-15 Benefit Programs v5 with NEER Barg Update" xfId="967"/>
    <cellStyle name="_Annual Alpha Vectors2_Capital Prov 1Q10" xfId="968"/>
    <cellStyle name="_Annual Alpha Vectors2_Capital Prov 1Q10 2" xfId="969"/>
    <cellStyle name="_Annual Alpha Vectors2_Capital Prov 1Q10_March_LTD_Premium" xfId="970"/>
    <cellStyle name="_Annual Alpha Vectors2_Capital Prov 1Q10_Nov Self Admin LTD Income Premium - CIGNA" xfId="971"/>
    <cellStyle name="_Annual Alpha Vectors2_Capital Prov 1Q10_Summary Unrounded" xfId="972"/>
    <cellStyle name="_Annual Alpha Vectors2_LTD-FAS 112 Summary" xfId="973"/>
    <cellStyle name="_Annual Alpha Vectors3" xfId="974"/>
    <cellStyle name="_Annual Alpha Vectors3_Budget Support 2012-09 2013-15 Benefit Programs v5 with NEER Barg Update" xfId="975"/>
    <cellStyle name="_Annual Alpha Vectors3_Capital Prov 1Q10" xfId="976"/>
    <cellStyle name="_Annual Alpha Vectors3_Capital Prov 1Q10 2" xfId="977"/>
    <cellStyle name="_Annual Alpha Vectors3_Capital Prov 1Q10_March_LTD_Premium" xfId="978"/>
    <cellStyle name="_Annual Alpha Vectors3_Capital Prov 1Q10_Nov Self Admin LTD Income Premium - CIGNA" xfId="979"/>
    <cellStyle name="_Annual Alpha Vectors3_Capital Prov 1Q10_Summary Unrounded" xfId="980"/>
    <cellStyle name="_Annual Alpha Vectors3_LTD-FAS 112 Summary" xfId="981"/>
    <cellStyle name="_Annual Vectors1" xfId="982"/>
    <cellStyle name="_Annual Vectors1_Budget Support 2012-09 2013-15 Benefit Programs v5 with NEER Barg Update" xfId="983"/>
    <cellStyle name="_Annual Vectors1_Capital Prov 1Q10" xfId="984"/>
    <cellStyle name="_Annual Vectors1_Capital Prov 1Q10 2" xfId="985"/>
    <cellStyle name="_Annual Vectors1_Capital Prov 1Q10_March_LTD_Premium" xfId="986"/>
    <cellStyle name="_Annual Vectors1_Capital Prov 1Q10_Nov Self Admin LTD Income Premium - CIGNA" xfId="987"/>
    <cellStyle name="_Annual Vectors1_Capital Prov 1Q10_Summary Unrounded" xfId="988"/>
    <cellStyle name="_Annual Vectors1_LTD-FAS 112 Summary" xfId="989"/>
    <cellStyle name="_Annual Vectors2" xfId="990"/>
    <cellStyle name="_Annual Vectors2_Budget Support 2012-09 2013-15 Benefit Programs v5 with NEER Barg Update" xfId="991"/>
    <cellStyle name="_Annual Vectors2_Capital Prov 1Q10" xfId="992"/>
    <cellStyle name="_Annual Vectors2_Capital Prov 1Q10 2" xfId="993"/>
    <cellStyle name="_Annual Vectors2_Capital Prov 1Q10_March_LTD_Premium" xfId="994"/>
    <cellStyle name="_Annual Vectors2_Capital Prov 1Q10_Nov Self Admin LTD Income Premium - CIGNA" xfId="995"/>
    <cellStyle name="_Annual Vectors2_Capital Prov 1Q10_Summary Unrounded" xfId="996"/>
    <cellStyle name="_Annual Vectors2_LTD-FAS 112 Summary" xfId="997"/>
    <cellStyle name="_Annual Vectors3" xfId="998"/>
    <cellStyle name="_Annual Vectors3_Budget Support 2012-09 2013-15 Benefit Programs v5 with NEER Barg Update" xfId="999"/>
    <cellStyle name="_Annual Vectors3_Capital Prov 1Q10" xfId="1000"/>
    <cellStyle name="_Annual Vectors3_Capital Prov 1Q10 2" xfId="1001"/>
    <cellStyle name="_Annual Vectors3_Capital Prov 1Q10_March_LTD_Premium" xfId="1002"/>
    <cellStyle name="_Annual Vectors3_Capital Prov 1Q10_Nov Self Admin LTD Income Premium - CIGNA" xfId="1003"/>
    <cellStyle name="_Annual Vectors3_Capital Prov 1Q10_Summary Unrounded" xfId="1004"/>
    <cellStyle name="_Annual Vectors3_LTD-FAS 112 Summary" xfId="1005"/>
    <cellStyle name="_Annual Vectors4" xfId="1006"/>
    <cellStyle name="_Annual Vectors4_Budget Support 2012-09 2013-15 Benefit Programs v5 with NEER Barg Update" xfId="1007"/>
    <cellStyle name="_Annual Vectors4_Capital Prov 1Q10" xfId="1008"/>
    <cellStyle name="_Annual Vectors4_Capital Prov 1Q10 2" xfId="1009"/>
    <cellStyle name="_Annual Vectors4_Capital Prov 1Q10_March_LTD_Premium" xfId="1010"/>
    <cellStyle name="_Annual Vectors4_Capital Prov 1Q10_Nov Self Admin LTD Income Premium - CIGNA" xfId="1011"/>
    <cellStyle name="_Annual Vectors4_Capital Prov 1Q10_Summary Unrounded" xfId="1012"/>
    <cellStyle name="_Annual Vectors4_LTD-FAS 112 Summary" xfId="1013"/>
    <cellStyle name="_BackOffice" xfId="1014"/>
    <cellStyle name="_BackOffice_Budget Support 2012-09 2013-15 Benefit Programs v5 with NEER Barg Update" xfId="1015"/>
    <cellStyle name="_BackOffice_Capital Prov 1Q10" xfId="1016"/>
    <cellStyle name="_BackOffice_Capital Prov 1Q10 2" xfId="1017"/>
    <cellStyle name="_BackOffice_Capital Prov 1Q10_March_LTD_Premium" xfId="1018"/>
    <cellStyle name="_BackOffice_Capital Prov 1Q10_Nov Self Admin LTD Income Premium - CIGNA" xfId="1019"/>
    <cellStyle name="_BackOffice_Capital Prov 1Q10_Summary Unrounded" xfId="1020"/>
    <cellStyle name="_BackOffice_LTD-FAS 112 Summary" xfId="1021"/>
    <cellStyle name="_Book1" xfId="1022"/>
    <cellStyle name="_Book1_Budget Support 2012-09 2013-15 Benefit Programs v5 with NEER Barg Update" xfId="1023"/>
    <cellStyle name="_Book1_Capital Prov 1Q10" xfId="1024"/>
    <cellStyle name="_Book1_Capital Prov 1Q10 2" xfId="1025"/>
    <cellStyle name="_Book1_Capital Prov 1Q10_March_LTD_Premium" xfId="1026"/>
    <cellStyle name="_Book1_Capital Prov 1Q10_Nov Self Admin LTD Income Premium - CIGNA" xfId="1027"/>
    <cellStyle name="_Book1_Capital Prov 1Q10_Summary Unrounded" xfId="1028"/>
    <cellStyle name="_Book1_FAS 106 subsidy 2010" xfId="1029"/>
    <cellStyle name="_Book1_FAS 106 subsidy 2010 2" xfId="1030"/>
    <cellStyle name="_Book1_FAS 106 subsidy 2010_March_LTD_Premium" xfId="1031"/>
    <cellStyle name="_Book1_FAS 106 subsidy 2010_Nov Self Admin LTD Income Premium - CIGNA" xfId="1032"/>
    <cellStyle name="_Book1_FAS 106 subsidy 2010_Summary Unrounded" xfId="1033"/>
    <cellStyle name="_Book1_LTD-FAS 112 Summary" xfId="1034"/>
    <cellStyle name="_Book2" xfId="1035"/>
    <cellStyle name="_Book2_Budget Support 2012-09 2013-15 Benefit Programs v5 with NEER Barg Update" xfId="1036"/>
    <cellStyle name="_Book2_Capital Prov 1Q10" xfId="1037"/>
    <cellStyle name="_Book2_Capital Prov 1Q10 2" xfId="1038"/>
    <cellStyle name="_Book2_Capital Prov 1Q10_March_LTD_Premium" xfId="1039"/>
    <cellStyle name="_Book2_Capital Prov 1Q10_Nov Self Admin LTD Income Premium - CIGNA" xfId="1040"/>
    <cellStyle name="_Book2_Capital Prov 1Q10_Summary Unrounded" xfId="1041"/>
    <cellStyle name="_Book2_FAS 106 subsidy 2010" xfId="1042"/>
    <cellStyle name="_Book2_FAS 106 subsidy 2010 2" xfId="1043"/>
    <cellStyle name="_Book2_FAS 106 subsidy 2010_March_LTD_Premium" xfId="1044"/>
    <cellStyle name="_Book2_FAS 106 subsidy 2010_Nov Self Admin LTD Income Premium - CIGNA" xfId="1045"/>
    <cellStyle name="_Book2_FAS 106 subsidy 2010_Summary Unrounded" xfId="1046"/>
    <cellStyle name="_Book2_LTD-FAS 112 Summary" xfId="1047"/>
    <cellStyle name="_Book3" xfId="1048"/>
    <cellStyle name="_Book3 2" xfId="1049"/>
    <cellStyle name="_Book3_2008 FPL Group Tax Workpapers" xfId="1050"/>
    <cellStyle name="_Book3_2008 FPL Group Tax Workpapers_Budget Support 2012-09 2013-15 Benefit Programs v5 with NEER Barg Update" xfId="1051"/>
    <cellStyle name="_Book3_2008 FPL Group Tax Workpapers_LTD-FAS 112 Summary" xfId="1052"/>
    <cellStyle name="_Book3_Group Prov M11 09" xfId="1053"/>
    <cellStyle name="_Book3_Group Prov M11 09 2" xfId="1054"/>
    <cellStyle name="_Book3_Group Prov M11 09_March_LTD_Premium" xfId="1055"/>
    <cellStyle name="_Book3_Group Prov M11 09_Nov Self Admin LTD Income Premium - CIGNA" xfId="1056"/>
    <cellStyle name="_Book3_Group Prov M11 09_Summary Unrounded" xfId="1057"/>
    <cellStyle name="_Book3_March_LTD_Premium" xfId="1058"/>
    <cellStyle name="_Book3_Nov Self Admin LTD Income Premium - CIGNA" xfId="1059"/>
    <cellStyle name="_Book3_Summary Unrounded" xfId="1060"/>
    <cellStyle name="_CASH - Detail" xfId="1061"/>
    <cellStyle name="_CASH - Detail 2" xfId="1062"/>
    <cellStyle name="_CASH - Detail_2008 FPL Group Tax Workpapers" xfId="1063"/>
    <cellStyle name="_CASH - Detail_2008 FPL Group Tax Workpapers_Budget Support 2012-09 2013-15 Benefit Programs v5 with NEER Barg Update" xfId="1064"/>
    <cellStyle name="_CASH - Detail_2008 FPL Group Tax Workpapers_LTD-FAS 112 Summary" xfId="1065"/>
    <cellStyle name="_CASH - Detail_Group Prov M11 09" xfId="1066"/>
    <cellStyle name="_CASH - Detail_Group Prov M11 09 2" xfId="1067"/>
    <cellStyle name="_CASH - Detail_Group Prov M11 09_March_LTD_Premium" xfId="1068"/>
    <cellStyle name="_CASH - Detail_Group Prov M11 09_Nov Self Admin LTD Income Premium - CIGNA" xfId="1069"/>
    <cellStyle name="_CASH - Detail_Group Prov M11 09_Summary Unrounded" xfId="1070"/>
    <cellStyle name="_CASH - Detail_March_LTD_Premium" xfId="1071"/>
    <cellStyle name="_CASH - Detail_Nov Self Admin LTD Income Premium - CIGNA" xfId="1072"/>
    <cellStyle name="_CASH - Detail_Summary Unrounded" xfId="1073"/>
    <cellStyle name="_CEG-Upstate" xfId="1074"/>
    <cellStyle name="_CEG-Upstate_Budget Support 2012-09 2013-15 Benefit Programs v5 with NEER Barg Update" xfId="1075"/>
    <cellStyle name="_CEG-Upstate_Capital Prov 1Q10" xfId="1076"/>
    <cellStyle name="_CEG-Upstate_Capital Prov 1Q10 2" xfId="1077"/>
    <cellStyle name="_CEG-Upstate_Capital Prov 1Q10_March_LTD_Premium" xfId="1078"/>
    <cellStyle name="_CEG-Upstate_Capital Prov 1Q10_Nov Self Admin LTD Income Premium - CIGNA" xfId="1079"/>
    <cellStyle name="_CEG-Upstate_Capital Prov 1Q10_Summary Unrounded" xfId="1080"/>
    <cellStyle name="_CEG-Upstate_FAS 106 subsidy 2010" xfId="1081"/>
    <cellStyle name="_CEG-Upstate_FAS 106 subsidy 2010 2" xfId="1082"/>
    <cellStyle name="_CEG-Upstate_FAS 106 subsidy 2010_March_LTD_Premium" xfId="1083"/>
    <cellStyle name="_CEG-Upstate_FAS 106 subsidy 2010_Nov Self Admin LTD Income Premium - CIGNA" xfId="1084"/>
    <cellStyle name="_CEG-Upstate_FAS 106 subsidy 2010_Summary Unrounded" xfId="1085"/>
    <cellStyle name="_CEG-Upstate_LTD-FAS 112 Summary" xfId="1086"/>
    <cellStyle name="_Changes since previous run" xfId="1087"/>
    <cellStyle name="_Changes since previous run_Budget Support 2012-09 2013-15 Benefit Programs v5 with NEER Barg Update" xfId="1088"/>
    <cellStyle name="_Changes since previous run_Capital Prov 1Q10" xfId="1089"/>
    <cellStyle name="_Changes since previous run_Capital Prov 1Q10 2" xfId="1090"/>
    <cellStyle name="_Changes since previous run_Capital Prov 1Q10_March_LTD_Premium" xfId="1091"/>
    <cellStyle name="_Changes since previous run_Capital Prov 1Q10_Nov Self Admin LTD Income Premium - CIGNA" xfId="1092"/>
    <cellStyle name="_Changes since previous run_Capital Prov 1Q10_Summary Unrounded" xfId="1093"/>
    <cellStyle name="_Changes since previous run_FAS 106 subsidy 2010" xfId="1094"/>
    <cellStyle name="_Changes since previous run_FAS 106 subsidy 2010 2" xfId="1095"/>
    <cellStyle name="_Changes since previous run_FAS 106 subsidy 2010_March_LTD_Premium" xfId="1096"/>
    <cellStyle name="_Changes since previous run_FAS 106 subsidy 2010_Nov Self Admin LTD Income Premium - CIGNA" xfId="1097"/>
    <cellStyle name="_Changes since previous run_FAS 106 subsidy 2010_Summary Unrounded" xfId="1098"/>
    <cellStyle name="_Changes since previous run_LTD-FAS 112 Summary" xfId="1099"/>
    <cellStyle name="_Changes to Annual Vectors" xfId="1100"/>
    <cellStyle name="_Changes to Annual Vectors_Budget Support 2012-09 2013-15 Benefit Programs v5 with NEER Barg Update" xfId="1101"/>
    <cellStyle name="_Changes to Annual Vectors_Capital Prov 1Q10" xfId="1102"/>
    <cellStyle name="_Changes to Annual Vectors_Capital Prov 1Q10 2" xfId="1103"/>
    <cellStyle name="_Changes to Annual Vectors_Capital Prov 1Q10_March_LTD_Premium" xfId="1104"/>
    <cellStyle name="_Changes to Annual Vectors_Capital Prov 1Q10_Nov Self Admin LTD Income Premium - CIGNA" xfId="1105"/>
    <cellStyle name="_Changes to Annual Vectors_Capital Prov 1Q10_Summary Unrounded" xfId="1106"/>
    <cellStyle name="_Changes to Annual Vectors_LTD-FAS 112 Summary" xfId="1107"/>
    <cellStyle name="_Comma" xfId="1108"/>
    <cellStyle name="_Conditions2" xfId="1109"/>
    <cellStyle name="_Conditions2_Budget Support 2012-09 2013-15 Benefit Programs v5 with NEER Barg Update" xfId="1110"/>
    <cellStyle name="_Conditions2_Capital Prov 1Q10" xfId="1111"/>
    <cellStyle name="_Conditions2_Capital Prov 1Q10 2" xfId="1112"/>
    <cellStyle name="_Conditions2_Capital Prov 1Q10_March_LTD_Premium" xfId="1113"/>
    <cellStyle name="_Conditions2_Capital Prov 1Q10_Nov Self Admin LTD Income Premium - CIGNA" xfId="1114"/>
    <cellStyle name="_Conditions2_Capital Prov 1Q10_Summary Unrounded" xfId="1115"/>
    <cellStyle name="_Conditions2_LTD-FAS 112 Summary" xfId="1116"/>
    <cellStyle name="_County_Zone" xfId="1117"/>
    <cellStyle name="_County_Zone_Budget Support 2012-09 2013-15 Benefit Programs v5 with NEER Barg Update" xfId="1118"/>
    <cellStyle name="_County_Zone_Capital Prov 1Q10" xfId="1119"/>
    <cellStyle name="_County_Zone_Capital Prov 1Q10 2" xfId="1120"/>
    <cellStyle name="_County_Zone_Capital Prov 1Q10_March_LTD_Premium" xfId="1121"/>
    <cellStyle name="_County_Zone_Capital Prov 1Q10_Nov Self Admin LTD Income Premium - CIGNA" xfId="1122"/>
    <cellStyle name="_County_Zone_Capital Prov 1Q10_Summary Unrounded" xfId="1123"/>
    <cellStyle name="_County_Zone_LTD-FAS 112 Summary" xfId="1124"/>
    <cellStyle name="_CT Production Budget" xfId="1125"/>
    <cellStyle name="_CT Production Budget 2" xfId="1126"/>
    <cellStyle name="_CT Production Budget_2008 FPL Group Tax Workpapers" xfId="1127"/>
    <cellStyle name="_CT Production Budget_2008 FPL Group Tax Workpapers_Budget Support 2012-09 2013-15 Benefit Programs v5 with NEER Barg Update" xfId="1128"/>
    <cellStyle name="_CT Production Budget_2008 FPL Group Tax Workpapers_LTD-FAS 112 Summary" xfId="1129"/>
    <cellStyle name="_CT Production Budget_Group Prov M11 09" xfId="1130"/>
    <cellStyle name="_CT Production Budget_Group Prov M11 09 2" xfId="1131"/>
    <cellStyle name="_CT Production Budget_Group Prov M11 09_March_LTD_Premium" xfId="1132"/>
    <cellStyle name="_CT Production Budget_Group Prov M11 09_Nov Self Admin LTD Income Premium - CIGNA" xfId="1133"/>
    <cellStyle name="_CT Production Budget_Group Prov M11 09_Summary Unrounded" xfId="1134"/>
    <cellStyle name="_CT Production Budget_March_LTD_Premium" xfId="1135"/>
    <cellStyle name="_CT Production Budget_Nov Self Admin LTD Income Premium - CIGNA" xfId="1136"/>
    <cellStyle name="_CT Production Budget_Summary Unrounded" xfId="1137"/>
    <cellStyle name="_Debt Service Coverage Ratio Forecast" xfId="1138"/>
    <cellStyle name="_Debt Service Coverage Ratio Forecast 2" xfId="1139"/>
    <cellStyle name="_Debt Service Coverage Ratio Forecast_2008 FPL Group Tax Workpapers" xfId="1140"/>
    <cellStyle name="_Debt Service Coverage Ratio Forecast_2008 FPL Group Tax Workpapers_Budget Support 2012-09 2013-15 Benefit Programs v5 with NEER Barg Update" xfId="1141"/>
    <cellStyle name="_Debt Service Coverage Ratio Forecast_2008 FPL Group Tax Workpapers_LTD-FAS 112 Summary" xfId="1142"/>
    <cellStyle name="_Debt Service Coverage Ratio Forecast_Group Prov M11 09" xfId="1143"/>
    <cellStyle name="_Debt Service Coverage Ratio Forecast_Group Prov M11 09 2" xfId="1144"/>
    <cellStyle name="_Debt Service Coverage Ratio Forecast_Group Prov M11 09_March_LTD_Premium" xfId="1145"/>
    <cellStyle name="_Debt Service Coverage Ratio Forecast_Group Prov M11 09_Nov Self Admin LTD Income Premium - CIGNA" xfId="1146"/>
    <cellStyle name="_Debt Service Coverage Ratio Forecast_Group Prov M11 09_Summary Unrounded" xfId="1147"/>
    <cellStyle name="_Debt Service Coverage Ratio Forecast_March_LTD_Premium" xfId="1148"/>
    <cellStyle name="_Debt Service Coverage Ratio Forecast_Nov Self Admin LTD Income Premium - CIGNA" xfId="1149"/>
    <cellStyle name="_Debt Service Coverage Ratio Forecast_Summary Unrounded" xfId="1150"/>
    <cellStyle name="_Demand Hourly" xfId="1151"/>
    <cellStyle name="_Demand Hourly_Budget Support 2012-09 2013-15 Benefit Programs v5 with NEER Barg Update" xfId="1152"/>
    <cellStyle name="_Demand Hourly_Capital Prov 1Q10" xfId="1153"/>
    <cellStyle name="_Demand Hourly_Capital Prov 1Q10 2" xfId="1154"/>
    <cellStyle name="_Demand Hourly_Capital Prov 1Q10_March_LTD_Premium" xfId="1155"/>
    <cellStyle name="_Demand Hourly_Capital Prov 1Q10_Nov Self Admin LTD Income Premium - CIGNA" xfId="1156"/>
    <cellStyle name="_Demand Hourly_Capital Prov 1Q10_Summary Unrounded" xfId="1157"/>
    <cellStyle name="_Demand Hourly_LTD-FAS 112 Summary" xfId="1158"/>
    <cellStyle name="_Demand Scenario" xfId="1159"/>
    <cellStyle name="_Demand Scenario_Budget Support 2012-09 2013-15 Benefit Programs v5 with NEER Barg Update" xfId="1160"/>
    <cellStyle name="_Demand Scenario_Capital Prov 1Q10" xfId="1161"/>
    <cellStyle name="_Demand Scenario_Capital Prov 1Q10 2" xfId="1162"/>
    <cellStyle name="_Demand Scenario_Capital Prov 1Q10_March_LTD_Premium" xfId="1163"/>
    <cellStyle name="_Demand Scenario_Capital Prov 1Q10_Nov Self Admin LTD Income Premium - CIGNA" xfId="1164"/>
    <cellStyle name="_Demand Scenario_Capital Prov 1Q10_Summary Unrounded" xfId="1165"/>
    <cellStyle name="_Demand Scenario_LTD-FAS 112 Summary" xfId="1166"/>
    <cellStyle name="_Demand Scenario_Plus" xfId="1167"/>
    <cellStyle name="_Demand Scenario_Plus_Budget Support 2012-09 2013-15 Benefit Programs v5 with NEER Barg Update" xfId="1168"/>
    <cellStyle name="_Demand Scenario_Plus_Capital Prov 1Q10" xfId="1169"/>
    <cellStyle name="_Demand Scenario_Plus_Capital Prov 1Q10 2" xfId="1170"/>
    <cellStyle name="_Demand Scenario_Plus_Capital Prov 1Q10_March_LTD_Premium" xfId="1171"/>
    <cellStyle name="_Demand Scenario_Plus_Capital Prov 1Q10_Nov Self Admin LTD Income Premium - CIGNA" xfId="1172"/>
    <cellStyle name="_Demand Scenario_Plus_Capital Prov 1Q10_Summary Unrounded" xfId="1173"/>
    <cellStyle name="_Demand Scenario_Plus_LTD-FAS 112 Summary" xfId="1174"/>
    <cellStyle name="_DOSWELL - 2001 Budget Inputs" xfId="1175"/>
    <cellStyle name="_DOSWELL - 2001 Budget Inputs - Ongoing Forecast" xfId="1176"/>
    <cellStyle name="_DOSWELL - 2001 Budget Inputs - Ongoing Forecast 2" xfId="1177"/>
    <cellStyle name="_DOSWELL - 2001 Budget Inputs - Ongoing Forecast_2008 FPL Group Tax Workpapers" xfId="1178"/>
    <cellStyle name="_DOSWELL - 2001 Budget Inputs - Ongoing Forecast_2008 FPL Group Tax Workpapers_Budget Support 2012-09 2013-15 Benefit Programs v5 with NEER Barg Update" xfId="1179"/>
    <cellStyle name="_DOSWELL - 2001 Budget Inputs - Ongoing Forecast_2008 FPL Group Tax Workpapers_LTD-FAS 112 Summary" xfId="1180"/>
    <cellStyle name="_DOSWELL - 2001 Budget Inputs - Ongoing Forecast_Group Prov M11 09" xfId="1181"/>
    <cellStyle name="_DOSWELL - 2001 Budget Inputs - Ongoing Forecast_Group Prov M11 09 2" xfId="1182"/>
    <cellStyle name="_DOSWELL - 2001 Budget Inputs - Ongoing Forecast_Group Prov M11 09_March_LTD_Premium" xfId="1183"/>
    <cellStyle name="_DOSWELL - 2001 Budget Inputs - Ongoing Forecast_Group Prov M11 09_Nov Self Admin LTD Income Premium - CIGNA" xfId="1184"/>
    <cellStyle name="_DOSWELL - 2001 Budget Inputs - Ongoing Forecast_Group Prov M11 09_Summary Unrounded" xfId="1185"/>
    <cellStyle name="_DOSWELL - 2001 Budget Inputs - Ongoing Forecast_March_LTD_Premium" xfId="1186"/>
    <cellStyle name="_DOSWELL - 2001 Budget Inputs - Ongoing Forecast_Nov Self Admin LTD Income Premium - CIGNA" xfId="1187"/>
    <cellStyle name="_DOSWELL - 2001 Budget Inputs - Ongoing Forecast_Summary Unrounded" xfId="1188"/>
    <cellStyle name="_DOSWELL - 2001 Budget Inputs 2" xfId="1189"/>
    <cellStyle name="_DOSWELL - 2001 Budget Inputs_2008 FPL Group Tax Workpapers" xfId="1190"/>
    <cellStyle name="_DOSWELL - 2001 Budget Inputs_2008 FPL Group Tax Workpapers_Budget Support 2012-09 2013-15 Benefit Programs v5 with NEER Barg Update" xfId="1191"/>
    <cellStyle name="_DOSWELL - 2001 Budget Inputs_2008 FPL Group Tax Workpapers_LTD-FAS 112 Summary" xfId="1192"/>
    <cellStyle name="_DOSWELL - 2001 Budget Inputs_Group Prov M11 09" xfId="1193"/>
    <cellStyle name="_DOSWELL - 2001 Budget Inputs_Group Prov M11 09 2" xfId="1194"/>
    <cellStyle name="_DOSWELL - 2001 Budget Inputs_Group Prov M11 09_March_LTD_Premium" xfId="1195"/>
    <cellStyle name="_DOSWELL - 2001 Budget Inputs_Group Prov M11 09_Nov Self Admin LTD Income Premium - CIGNA" xfId="1196"/>
    <cellStyle name="_DOSWELL - 2001 Budget Inputs_Group Prov M11 09_Summary Unrounded" xfId="1197"/>
    <cellStyle name="_DOSWELL - 2001 Budget Inputs_March_LTD_Premium" xfId="1198"/>
    <cellStyle name="_DOSWELL - 2001 Budget Inputs_Nov Self Admin LTD Income Premium - CIGNA" xfId="1199"/>
    <cellStyle name="_DOSWELL - 2001 Budget Inputs_Summary Unrounded" xfId="1200"/>
    <cellStyle name="_DOSWELL - 2002 Budget Inputs" xfId="1201"/>
    <cellStyle name="_DOSWELL - 2002 Budget Inputs 2" xfId="1202"/>
    <cellStyle name="_DOSWELL - 2002 Budget Inputs_2008 FPL Group Tax Workpapers" xfId="1203"/>
    <cellStyle name="_DOSWELL - 2002 Budget Inputs_2008 FPL Group Tax Workpapers_Budget Support 2012-09 2013-15 Benefit Programs v5 with NEER Barg Update" xfId="1204"/>
    <cellStyle name="_DOSWELL - 2002 Budget Inputs_2008 FPL Group Tax Workpapers_LTD-FAS 112 Summary" xfId="1205"/>
    <cellStyle name="_DOSWELL - 2002 Budget Inputs_Group Prov M11 09" xfId="1206"/>
    <cellStyle name="_DOSWELL - 2002 Budget Inputs_Group Prov M11 09 2" xfId="1207"/>
    <cellStyle name="_DOSWELL - 2002 Budget Inputs_Group Prov M11 09_March_LTD_Premium" xfId="1208"/>
    <cellStyle name="_DOSWELL - 2002 Budget Inputs_Group Prov M11 09_Nov Self Admin LTD Income Premium - CIGNA" xfId="1209"/>
    <cellStyle name="_DOSWELL - 2002 Budget Inputs_Group Prov M11 09_Summary Unrounded" xfId="1210"/>
    <cellStyle name="_DOSWELL - 2002 Budget Inputs_March_LTD_Premium" xfId="1211"/>
    <cellStyle name="_DOSWELL - 2002 Budget Inputs_Nov Self Admin LTD Income Premium - CIGNA" xfId="1212"/>
    <cellStyle name="_DOSWELL - 2002 Budget Inputs_Summary Unrounded" xfId="1213"/>
    <cellStyle name="_DOSWELL - 2002 Budget Inputs-Ongoing Reforecast-High April-May Dispatch Case" xfId="1214"/>
    <cellStyle name="_DOSWELL - 2002 Budget Inputs-Ongoing Reforecast-High April-May Dispatch Case 2" xfId="1215"/>
    <cellStyle name="_DOSWELL - 2002 Budget Inputs-Ongoing Reforecast-High April-May Dispatch Case_2008 FPL Group Tax Workpapers" xfId="1216"/>
    <cellStyle name="_DOSWELL - 2002 Budget Inputs-Ongoing Reforecast-High April-May Dispatch Case_2008 FPL Group Tax Workpapers_Budget Support 2012-09 2013-15 Benefit Programs v5 with NEER Barg Update" xfId="1217"/>
    <cellStyle name="_DOSWELL - 2002 Budget Inputs-Ongoing Reforecast-High April-May Dispatch Case_2008 FPL Group Tax Workpapers_LTD-FAS 112 Summary" xfId="1218"/>
    <cellStyle name="_DOSWELL - 2002 Budget Inputs-Ongoing Reforecast-High April-May Dispatch Case_Group Prov M11 09" xfId="1219"/>
    <cellStyle name="_DOSWELL - 2002 Budget Inputs-Ongoing Reforecast-High April-May Dispatch Case_Group Prov M11 09 2" xfId="1220"/>
    <cellStyle name="_DOSWELL - 2002 Budget Inputs-Ongoing Reforecast-High April-May Dispatch Case_Group Prov M11 09_March_LTD_Premium" xfId="1221"/>
    <cellStyle name="_DOSWELL - 2002 Budget Inputs-Ongoing Reforecast-High April-May Dispatch Case_Group Prov M11 09_Nov Self Admin LTD Income Premium - CIGNA" xfId="1222"/>
    <cellStyle name="_DOSWELL - 2002 Budget Inputs-Ongoing Reforecast-High April-May Dispatch Case_Group Prov M11 09_Summary Unrounded" xfId="1223"/>
    <cellStyle name="_DOSWELL - 2002 Budget Inputs-Ongoing Reforecast-High April-May Dispatch Case_March_LTD_Premium" xfId="1224"/>
    <cellStyle name="_DOSWELL - 2002 Budget Inputs-Ongoing Reforecast-High April-May Dispatch Case_Nov Self Admin LTD Income Premium - CIGNA" xfId="1225"/>
    <cellStyle name="_DOSWELL - 2002 Budget Inputs-Ongoing Reforecast-High April-May Dispatch Case_Summary Unrounded" xfId="1226"/>
    <cellStyle name="_DOSWELL - 2003 Budget Inputs" xfId="1227"/>
    <cellStyle name="_DOSWELL - 2003 Budget Inputs 2" xfId="1228"/>
    <cellStyle name="_DOSWELL - 2003 Budget Inputs_2008 FPL Group Tax Workpapers" xfId="1229"/>
    <cellStyle name="_DOSWELL - 2003 Budget Inputs_2008 FPL Group Tax Workpapers_Budget Support 2012-09 2013-15 Benefit Programs v5 with NEER Barg Update" xfId="1230"/>
    <cellStyle name="_DOSWELL - 2003 Budget Inputs_2008 FPL Group Tax Workpapers_LTD-FAS 112 Summary" xfId="1231"/>
    <cellStyle name="_DOSWELL - 2003 Budget Inputs_Group Prov M11 09" xfId="1232"/>
    <cellStyle name="_DOSWELL - 2003 Budget Inputs_Group Prov M11 09 2" xfId="1233"/>
    <cellStyle name="_DOSWELL - 2003 Budget Inputs_Group Prov M11 09_March_LTD_Premium" xfId="1234"/>
    <cellStyle name="_DOSWELL - 2003 Budget Inputs_Group Prov M11 09_Nov Self Admin LTD Income Premium - CIGNA" xfId="1235"/>
    <cellStyle name="_DOSWELL - 2003 Budget Inputs_Group Prov M11 09_Summary Unrounded" xfId="1236"/>
    <cellStyle name="_DOSWELL - 2003 Budget Inputs_March_LTD_Premium" xfId="1237"/>
    <cellStyle name="_DOSWELL - 2003 Budget Inputs_Nov Self Admin LTD Income Premium - CIGNA" xfId="1238"/>
    <cellStyle name="_DOSWELL - 2003 Budget Inputs_Summary Unrounded" xfId="1239"/>
    <cellStyle name="_DOSWELL - 2003 Budget Inputs-Final" xfId="1240"/>
    <cellStyle name="_DOSWELL - 2003 Budget Inputs-Final 2" xfId="1241"/>
    <cellStyle name="_DOSWELL - 2003 Budget Inputs-Final_2008 FPL Group Tax Workpapers" xfId="1242"/>
    <cellStyle name="_DOSWELL - 2003 Budget Inputs-Final_2008 FPL Group Tax Workpapers_Budget Support 2012-09 2013-15 Benefit Programs v5 with NEER Barg Update" xfId="1243"/>
    <cellStyle name="_DOSWELL - 2003 Budget Inputs-Final_2008 FPL Group Tax Workpapers_LTD-FAS 112 Summary" xfId="1244"/>
    <cellStyle name="_DOSWELL - 2003 Budget Inputs-Final_Group Prov M11 09" xfId="1245"/>
    <cellStyle name="_DOSWELL - 2003 Budget Inputs-Final_Group Prov M11 09 2" xfId="1246"/>
    <cellStyle name="_DOSWELL - 2003 Budget Inputs-Final_Group Prov M11 09_March_LTD_Premium" xfId="1247"/>
    <cellStyle name="_DOSWELL - 2003 Budget Inputs-Final_Group Prov M11 09_Nov Self Admin LTD Income Premium - CIGNA" xfId="1248"/>
    <cellStyle name="_DOSWELL - 2003 Budget Inputs-Final_Group Prov M11 09_Summary Unrounded" xfId="1249"/>
    <cellStyle name="_DOSWELL - 2003 Budget Inputs-Final_March_LTD_Premium" xfId="1250"/>
    <cellStyle name="_DOSWELL - 2003 Budget Inputs-Final_Nov Self Admin LTD Income Premium - CIGNA" xfId="1251"/>
    <cellStyle name="_DOSWELL - 2003 Budget Inputs-Final_Summary Unrounded" xfId="1252"/>
    <cellStyle name="_Doswell 2003 Budget Detail - Sean" xfId="1253"/>
    <cellStyle name="_Doswell 2003 Budget Detail - Sean 2" xfId="1254"/>
    <cellStyle name="_Doswell 2003 Budget Detail - Sean_2008 FPL Group Tax Workpapers" xfId="1255"/>
    <cellStyle name="_Doswell 2003 Budget Detail - Sean_2008 FPL Group Tax Workpapers_Budget Support 2012-09 2013-15 Benefit Programs v5 with NEER Barg Update" xfId="1256"/>
    <cellStyle name="_Doswell 2003 Budget Detail - Sean_2008 FPL Group Tax Workpapers_LTD-FAS 112 Summary" xfId="1257"/>
    <cellStyle name="_Doswell 2003 Budget Detail - Sean_Group Prov M11 09" xfId="1258"/>
    <cellStyle name="_Doswell 2003 Budget Detail - Sean_Group Prov M11 09 2" xfId="1259"/>
    <cellStyle name="_Doswell 2003 Budget Detail - Sean_Group Prov M11 09_March_LTD_Premium" xfId="1260"/>
    <cellStyle name="_Doswell 2003 Budget Detail - Sean_Group Prov M11 09_Nov Self Admin LTD Income Premium - CIGNA" xfId="1261"/>
    <cellStyle name="_Doswell 2003 Budget Detail - Sean_Group Prov M11 09_Summary Unrounded" xfId="1262"/>
    <cellStyle name="_Doswell 2003 Budget Detail - Sean_March_LTD_Premium" xfId="1263"/>
    <cellStyle name="_Doswell 2003 Budget Detail - Sean_Nov Self Admin LTD Income Premium - CIGNA" xfId="1264"/>
    <cellStyle name="_Doswell 2003 Budget Detail - Sean_Summary Unrounded" xfId="1265"/>
    <cellStyle name="_Doswell Budget Depreciation" xfId="1266"/>
    <cellStyle name="_Doswell Budget Depreciation 2" xfId="1267"/>
    <cellStyle name="_Doswell Budget Depreciation_2008 FPL Group Tax Workpapers" xfId="1268"/>
    <cellStyle name="_Doswell Budget Depreciation_2008 FPL Group Tax Workpapers_Budget Support 2012-09 2013-15 Benefit Programs v5 with NEER Barg Update" xfId="1269"/>
    <cellStyle name="_Doswell Budget Depreciation_2008 FPL Group Tax Workpapers_LTD-FAS 112 Summary" xfId="1270"/>
    <cellStyle name="_Doswell Budget Depreciation_Group Prov M11 09" xfId="1271"/>
    <cellStyle name="_Doswell Budget Depreciation_Group Prov M11 09 2" xfId="1272"/>
    <cellStyle name="_Doswell Budget Depreciation_Group Prov M11 09_March_LTD_Premium" xfId="1273"/>
    <cellStyle name="_Doswell Budget Depreciation_Group Prov M11 09_Nov Self Admin LTD Income Premium - CIGNA" xfId="1274"/>
    <cellStyle name="_Doswell Budget Depreciation_Group Prov M11 09_Summary Unrounded" xfId="1275"/>
    <cellStyle name="_Doswell Budget Depreciation_March_LTD_Premium" xfId="1276"/>
    <cellStyle name="_Doswell Budget Depreciation_Nov Self Admin LTD Income Premium - CIGNA" xfId="1277"/>
    <cellStyle name="_Doswell Budget Depreciation_Summary Unrounded" xfId="1278"/>
    <cellStyle name="_Draft Closing Statement to FPL  9-27-2007 adjusted WEC w_flow of funds" xfId="1279"/>
    <cellStyle name="_Draft Closing Statement to FPL  9-27-2007 adjusted WEC w_flow of funds_Budget Support 2012-09 2013-15 Benefit Programs v5 with NEER Barg Update" xfId="1280"/>
    <cellStyle name="_Draft Closing Statement to FPL  9-27-2007 adjusted WEC w_flow of funds_LTD-FAS 112 Summary" xfId="1281"/>
    <cellStyle name="_DSCR" xfId="1282"/>
    <cellStyle name="_DSCR (2)" xfId="1283"/>
    <cellStyle name="_DSCR (2) 2" xfId="1284"/>
    <cellStyle name="_DSCR (2)_2008 FPL Group Tax Workpapers" xfId="1285"/>
    <cellStyle name="_DSCR (2)_2008 FPL Group Tax Workpapers_Budget Support 2012-09 2013-15 Benefit Programs v5 with NEER Barg Update" xfId="1286"/>
    <cellStyle name="_DSCR (2)_2008 FPL Group Tax Workpapers_LTD-FAS 112 Summary" xfId="1287"/>
    <cellStyle name="_DSCR (2)_Group Prov M11 09" xfId="1288"/>
    <cellStyle name="_DSCR (2)_Group Prov M11 09 2" xfId="1289"/>
    <cellStyle name="_DSCR (2)_Group Prov M11 09_March_LTD_Premium" xfId="1290"/>
    <cellStyle name="_DSCR (2)_Group Prov M11 09_Nov Self Admin LTD Income Premium - CIGNA" xfId="1291"/>
    <cellStyle name="_DSCR (2)_Group Prov M11 09_Summary Unrounded" xfId="1292"/>
    <cellStyle name="_DSCR (2)_March_LTD_Premium" xfId="1293"/>
    <cellStyle name="_DSCR (2)_Nov Self Admin LTD Income Premium - CIGNA" xfId="1294"/>
    <cellStyle name="_DSCR (2)_Summary Unrounded" xfId="1295"/>
    <cellStyle name="_DSCR 2" xfId="1296"/>
    <cellStyle name="_DSCR CALC - MARCH 02 DISTRIBUTION" xfId="1297"/>
    <cellStyle name="_DSCR CALC - MARCH 02 DISTRIBUTION - Forward" xfId="1298"/>
    <cellStyle name="_DSCR CALC - MARCH 02 DISTRIBUTION - Forward 2" xfId="1299"/>
    <cellStyle name="_DSCR CALC - MARCH 02 DISTRIBUTION - Forward_2008 FPL Group Tax Workpapers" xfId="1300"/>
    <cellStyle name="_DSCR CALC - MARCH 02 DISTRIBUTION - Forward_2008 FPL Group Tax Workpapers_Budget Support 2012-09 2013-15 Benefit Programs v5 with NEER Barg Update" xfId="1301"/>
    <cellStyle name="_DSCR CALC - MARCH 02 DISTRIBUTION - Forward_2008 FPL Group Tax Workpapers_LTD-FAS 112 Summary" xfId="1302"/>
    <cellStyle name="_DSCR CALC - MARCH 02 DISTRIBUTION - Forward_Group Prov M11 09" xfId="1303"/>
    <cellStyle name="_DSCR CALC - MARCH 02 DISTRIBUTION - Forward_Group Prov M11 09 2" xfId="1304"/>
    <cellStyle name="_DSCR CALC - MARCH 02 DISTRIBUTION - Forward_Group Prov M11 09_March_LTD_Premium" xfId="1305"/>
    <cellStyle name="_DSCR CALC - MARCH 02 DISTRIBUTION - Forward_Group Prov M11 09_Nov Self Admin LTD Income Premium - CIGNA" xfId="1306"/>
    <cellStyle name="_DSCR CALC - MARCH 02 DISTRIBUTION - Forward_Group Prov M11 09_Summary Unrounded" xfId="1307"/>
    <cellStyle name="_DSCR CALC - MARCH 02 DISTRIBUTION - Forward_March_LTD_Premium" xfId="1308"/>
    <cellStyle name="_DSCR CALC - MARCH 02 DISTRIBUTION - Forward_Nov Self Admin LTD Income Premium - CIGNA" xfId="1309"/>
    <cellStyle name="_DSCR CALC - MARCH 02 DISTRIBUTION - Forward_Summary Unrounded" xfId="1310"/>
    <cellStyle name="_DSCR CALC - MARCH 02 DISTRIBUTION 2" xfId="1311"/>
    <cellStyle name="_DSCR CALC - MARCH 02 DISTRIBUTION_2008 FPL Group Tax Workpapers" xfId="1312"/>
    <cellStyle name="_DSCR CALC - MARCH 02 DISTRIBUTION_2008 FPL Group Tax Workpapers_Budget Support 2012-09 2013-15 Benefit Programs v5 with NEER Barg Update" xfId="1313"/>
    <cellStyle name="_DSCR CALC - MARCH 02 DISTRIBUTION_2008 FPL Group Tax Workpapers_LTD-FAS 112 Summary" xfId="1314"/>
    <cellStyle name="_DSCR CALC - MARCH 02 DISTRIBUTION_Group Prov M11 09" xfId="1315"/>
    <cellStyle name="_DSCR CALC - MARCH 02 DISTRIBUTION_Group Prov M11 09 2" xfId="1316"/>
    <cellStyle name="_DSCR CALC - MARCH 02 DISTRIBUTION_Group Prov M11 09_March_LTD_Premium" xfId="1317"/>
    <cellStyle name="_DSCR CALC - MARCH 02 DISTRIBUTION_Group Prov M11 09_Nov Self Admin LTD Income Premium - CIGNA" xfId="1318"/>
    <cellStyle name="_DSCR CALC - MARCH 02 DISTRIBUTION_Group Prov M11 09_Summary Unrounded" xfId="1319"/>
    <cellStyle name="_DSCR CALC - MARCH 02 DISTRIBUTION_March_LTD_Premium" xfId="1320"/>
    <cellStyle name="_DSCR CALC - MARCH 02 DISTRIBUTION_Nov Self Admin LTD Income Premium - CIGNA" xfId="1321"/>
    <cellStyle name="_DSCR CALC - MARCH 02 DISTRIBUTION_Summary Unrounded" xfId="1322"/>
    <cellStyle name="_DSCR_2008 FPL Group Tax Workpapers" xfId="1323"/>
    <cellStyle name="_DSCR_2008 FPL Group Tax Workpapers_Budget Support 2012-09 2013-15 Benefit Programs v5 with NEER Barg Update" xfId="1324"/>
    <cellStyle name="_DSCR_2008 FPL Group Tax Workpapers_LTD-FAS 112 Summary" xfId="1325"/>
    <cellStyle name="_DSCR_Group Prov M11 09" xfId="1326"/>
    <cellStyle name="_DSCR_Group Prov M11 09 2" xfId="1327"/>
    <cellStyle name="_DSCR_Group Prov M11 09_March_LTD_Premium" xfId="1328"/>
    <cellStyle name="_DSCR_Group Prov M11 09_Nov Self Admin LTD Income Premium - CIGNA" xfId="1329"/>
    <cellStyle name="_DSCR_Group Prov M11 09_Summary Unrounded" xfId="1330"/>
    <cellStyle name="_DSCR_March_LTD_Premium" xfId="1331"/>
    <cellStyle name="_DSCR_Nov Self Admin LTD Income Premium - CIGNA" xfId="1332"/>
    <cellStyle name="_DSCR_Summary Unrounded" xfId="1333"/>
    <cellStyle name="_EAST New Tables gas040103" xfId="1334"/>
    <cellStyle name="_EAST New Tables gas040103_Budget Support 2012-09 2013-15 Benefit Programs v5 with NEER Barg Update" xfId="1335"/>
    <cellStyle name="_EAST New Tables gas040103_Capital Prov 1Q10" xfId="1336"/>
    <cellStyle name="_EAST New Tables gas040103_Capital Prov 1Q10 2" xfId="1337"/>
    <cellStyle name="_EAST New Tables gas040103_Capital Prov 1Q10_March_LTD_Premium" xfId="1338"/>
    <cellStyle name="_EAST New Tables gas040103_Capital Prov 1Q10_Nov Self Admin LTD Income Premium - CIGNA" xfId="1339"/>
    <cellStyle name="_EAST New Tables gas040103_Capital Prov 1Q10_Summary Unrounded" xfId="1340"/>
    <cellStyle name="_EAST New Tables gas040103_LTD-FAS 112 Summary" xfId="1341"/>
    <cellStyle name="_EAST New Tables NGas MASIR 328 Edits" xfId="1342"/>
    <cellStyle name="_EAST New Tables NGas MASIR 328 Edits_Budget Support 2012-09 2013-15 Benefit Programs v5 with NEER Barg Update" xfId="1343"/>
    <cellStyle name="_EAST New Tables NGas MASIR 328 Edits_Capital Prov 1Q10" xfId="1344"/>
    <cellStyle name="_EAST New Tables NGas MASIR 328 Edits_Capital Prov 1Q10 2" xfId="1345"/>
    <cellStyle name="_EAST New Tables NGas MASIR 328 Edits_Capital Prov 1Q10_March_LTD_Premium" xfId="1346"/>
    <cellStyle name="_EAST New Tables NGas MASIR 328 Edits_Capital Prov 1Q10_Nov Self Admin LTD Income Premium - CIGNA" xfId="1347"/>
    <cellStyle name="_EAST New Tables NGas MASIR 328 Edits_Capital Prov 1Q10_Summary Unrounded" xfId="1348"/>
    <cellStyle name="_EAST New Tables NGas MASIR 328 Edits_LTD-FAS 112 Summary" xfId="1349"/>
    <cellStyle name="_EcoElectrica Rev36" xfId="1350"/>
    <cellStyle name="_EcoElectrica Rev36_Budget Support 2012-09 2013-15 Benefit Programs v5 with NEER Barg Update" xfId="1351"/>
    <cellStyle name="_EcoElectrica Rev36_LTD-FAS 112 Summary" xfId="1352"/>
    <cellStyle name="_Entrants" xfId="1353"/>
    <cellStyle name="_Entrants_Budget Support 2012-09 2013-15 Benefit Programs v5 with NEER Barg Update" xfId="1354"/>
    <cellStyle name="_Entrants_Capital Prov 1Q10" xfId="1355"/>
    <cellStyle name="_Entrants_Capital Prov 1Q10 2" xfId="1356"/>
    <cellStyle name="_Entrants_Capital Prov 1Q10_March_LTD_Premium" xfId="1357"/>
    <cellStyle name="_Entrants_Capital Prov 1Q10_Nov Self Admin LTD Income Premium - CIGNA" xfId="1358"/>
    <cellStyle name="_Entrants_Capital Prov 1Q10_Summary Unrounded" xfId="1359"/>
    <cellStyle name="_Entrants_LTD-FAS 112 Summary" xfId="1360"/>
    <cellStyle name="_ERCOT Risk" xfId="1361"/>
    <cellStyle name="_ERCOT Risk_Budget Support 2012-09 2013-15 Benefit Programs v5 with NEER Barg Update" xfId="1362"/>
    <cellStyle name="_ERCOT Risk_Capital Prov 1Q10" xfId="1363"/>
    <cellStyle name="_ERCOT Risk_Capital Prov 1Q10 2" xfId="1364"/>
    <cellStyle name="_ERCOT Risk_Capital Prov 1Q10_March_LTD_Premium" xfId="1365"/>
    <cellStyle name="_ERCOT Risk_Capital Prov 1Q10_Nov Self Admin LTD Income Premium - CIGNA" xfId="1366"/>
    <cellStyle name="_ERCOT Risk_Capital Prov 1Q10_Summary Unrounded" xfId="1367"/>
    <cellStyle name="_ERCOT Risk_LTD-FAS 112 Summary" xfId="1368"/>
    <cellStyle name="-_eric" xfId="1369"/>
    <cellStyle name="_FPL Group Financials" xfId="1370"/>
    <cellStyle name="_FPL Group Financials_Budget Support 2012-09 2013-15 Benefit Programs v5 with NEER Barg Update" xfId="1371"/>
    <cellStyle name="_FPL Group Financials_Capital Prov 1Q10" xfId="1372"/>
    <cellStyle name="_FPL Group Financials_Capital Prov 1Q10 2" xfId="1373"/>
    <cellStyle name="_FPL Group Financials_Capital Prov 1Q10_March_LTD_Premium" xfId="1374"/>
    <cellStyle name="_FPL Group Financials_Capital Prov 1Q10_Nov Self Admin LTD Income Premium - CIGNA" xfId="1375"/>
    <cellStyle name="_FPL Group Financials_Capital Prov 1Q10_Summary Unrounded" xfId="1376"/>
    <cellStyle name="_FPL Group Financials_FAS 106 subsidy 2010" xfId="1377"/>
    <cellStyle name="_FPL Group Financials_FAS 106 subsidy 2010 2" xfId="1378"/>
    <cellStyle name="_FPL Group Financials_FAS 106 subsidy 2010_March_LTD_Premium" xfId="1379"/>
    <cellStyle name="_FPL Group Financials_FAS 106 subsidy 2010_Nov Self Admin LTD Income Premium - CIGNA" xfId="1380"/>
    <cellStyle name="_FPL Group Financials_FAS 106 subsidy 2010_Summary Unrounded" xfId="1381"/>
    <cellStyle name="_FPL Group Financials_LTD-FAS 112 Summary" xfId="1382"/>
    <cellStyle name="_FPL Group TI &amp; PTC v12.04 r1 " xfId="1383"/>
    <cellStyle name="_FPL Group TI &amp; PTC v12.04 r1 _Budget Support 2012-09 2013-15 Benefit Programs v5 with NEER Barg Update" xfId="1384"/>
    <cellStyle name="_FPL Group TI &amp; PTC v12.04 r1 _Capital Prov 1Q10" xfId="1385"/>
    <cellStyle name="_FPL Group TI &amp; PTC v12.04 r1 _Capital Prov 1Q10 2" xfId="1386"/>
    <cellStyle name="_FPL Group TI &amp; PTC v12.04 r1 _Capital Prov 1Q10_March_LTD_Premium" xfId="1387"/>
    <cellStyle name="_FPL Group TI &amp; PTC v12.04 r1 _Capital Prov 1Q10_Nov Self Admin LTD Income Premium - CIGNA" xfId="1388"/>
    <cellStyle name="_FPL Group TI &amp; PTC v12.04 r1 _Capital Prov 1Q10_Summary Unrounded" xfId="1389"/>
    <cellStyle name="_FPL Group TI &amp; PTC v12.04 r1 _FAS 106 subsidy 2010" xfId="1390"/>
    <cellStyle name="_FPL Group TI &amp; PTC v12.04 r1 _FAS 106 subsidy 2010 2" xfId="1391"/>
    <cellStyle name="_FPL Group TI &amp; PTC v12.04 r1 _FAS 106 subsidy 2010_March_LTD_Premium" xfId="1392"/>
    <cellStyle name="_FPL Group TI &amp; PTC v12.04 r1 _FAS 106 subsidy 2010_Nov Self Admin LTD Income Premium - CIGNA" xfId="1393"/>
    <cellStyle name="_FPL Group TI &amp; PTC v12.04 r1 _FAS 106 subsidy 2010_Summary Unrounded" xfId="1394"/>
    <cellStyle name="_FPL Group TI &amp; PTC v12.04 r1 _LTD-FAS 112 Summary" xfId="1395"/>
    <cellStyle name="_Fuel Prices" xfId="1396"/>
    <cellStyle name="_Fuel Prices 2" xfId="1397"/>
    <cellStyle name="_Fuel Prices_2008 FPL Group Tax Workpapers" xfId="1398"/>
    <cellStyle name="_Fuel Prices_2008 FPL Group Tax Workpapers_Budget Support 2012-09 2013-15 Benefit Programs v5 with NEER Barg Update" xfId="1399"/>
    <cellStyle name="_Fuel Prices_2008 FPL Group Tax Workpapers_LTD-FAS 112 Summary" xfId="1400"/>
    <cellStyle name="_Fuel Prices_Group Prov M11 09" xfId="1401"/>
    <cellStyle name="_Fuel Prices_Group Prov M11 09 2" xfId="1402"/>
    <cellStyle name="_Fuel Prices_Group Prov M11 09_March_LTD_Premium" xfId="1403"/>
    <cellStyle name="_Fuel Prices_Group Prov M11 09_Nov Self Admin LTD Income Premium - CIGNA" xfId="1404"/>
    <cellStyle name="_Fuel Prices_Group Prov M11 09_Summary Unrounded" xfId="1405"/>
    <cellStyle name="_Fuel Prices_March_LTD_Premium" xfId="1406"/>
    <cellStyle name="_Fuel Prices_Nov Self Admin LTD Income Premium - CIGNA" xfId="1407"/>
    <cellStyle name="_Fuel Prices_Summary Unrounded" xfId="1408"/>
    <cellStyle name="_Fuel Scenario" xfId="1409"/>
    <cellStyle name="_Fuel Scenario_Budget Support 2012-09 2013-15 Benefit Programs v5 with NEER Barg Update" xfId="1410"/>
    <cellStyle name="_Fuel Scenario_Capital Prov 1Q10" xfId="1411"/>
    <cellStyle name="_Fuel Scenario_Capital Prov 1Q10 2" xfId="1412"/>
    <cellStyle name="_Fuel Scenario_Capital Prov 1Q10_March_LTD_Premium" xfId="1413"/>
    <cellStyle name="_Fuel Scenario_Capital Prov 1Q10_Nov Self Admin LTD Income Premium - CIGNA" xfId="1414"/>
    <cellStyle name="_Fuel Scenario_Capital Prov 1Q10_Summary Unrounded" xfId="1415"/>
    <cellStyle name="_Fuel Scenario_LTD-FAS 112 Summary" xfId="1416"/>
    <cellStyle name="_Fuel Scenario2" xfId="1417"/>
    <cellStyle name="_Fuel Scenario2_Budget Support 2012-09 2013-15 Benefit Programs v5 with NEER Barg Update" xfId="1418"/>
    <cellStyle name="_Fuel Scenario2_Capital Prov 1Q10" xfId="1419"/>
    <cellStyle name="_Fuel Scenario2_Capital Prov 1Q10 2" xfId="1420"/>
    <cellStyle name="_Fuel Scenario2_Capital Prov 1Q10_March_LTD_Premium" xfId="1421"/>
    <cellStyle name="_Fuel Scenario2_Capital Prov 1Q10_Nov Self Admin LTD Income Premium - CIGNA" xfId="1422"/>
    <cellStyle name="_Fuel Scenario2_Capital Prov 1Q10_Summary Unrounded" xfId="1423"/>
    <cellStyle name="_Fuel Scenario2_LTD-FAS 112 Summary" xfId="1424"/>
    <cellStyle name="_Fuel Scenario3" xfId="1425"/>
    <cellStyle name="_Fuel Scenario3_Budget Support 2012-09 2013-15 Benefit Programs v5 with NEER Barg Update" xfId="1426"/>
    <cellStyle name="_Fuel Scenario3_Capital Prov 1Q10" xfId="1427"/>
    <cellStyle name="_Fuel Scenario3_Capital Prov 1Q10 2" xfId="1428"/>
    <cellStyle name="_Fuel Scenario3_Capital Prov 1Q10_March_LTD_Premium" xfId="1429"/>
    <cellStyle name="_Fuel Scenario3_Capital Prov 1Q10_Nov Self Admin LTD Income Premium - CIGNA" xfId="1430"/>
    <cellStyle name="_Fuel Scenario3_Capital Prov 1Q10_Summary Unrounded" xfId="1431"/>
    <cellStyle name="_Fuel Scenario3_LTD-FAS 112 Summary" xfId="1432"/>
    <cellStyle name="_Fuel Scenario4" xfId="1433"/>
    <cellStyle name="_Fuel Scenario4_Budget Support 2012-09 2013-15 Benefit Programs v5 with NEER Barg Update" xfId="1434"/>
    <cellStyle name="_Fuel Scenario4_Capital Prov 1Q10" xfId="1435"/>
    <cellStyle name="_Fuel Scenario4_Capital Prov 1Q10 2" xfId="1436"/>
    <cellStyle name="_Fuel Scenario4_Capital Prov 1Q10_March_LTD_Premium" xfId="1437"/>
    <cellStyle name="_Fuel Scenario4_Capital Prov 1Q10_Nov Self Admin LTD Income Premium - CIGNA" xfId="1438"/>
    <cellStyle name="_Fuel Scenario4_Capital Prov 1Q10_Summary Unrounded" xfId="1439"/>
    <cellStyle name="_Fuel Scenario4_LTD-FAS 112 Summary" xfId="1440"/>
    <cellStyle name="_Fuel Type" xfId="1441"/>
    <cellStyle name="_Fuel Type_Budget Support 2012-09 2013-15 Benefit Programs v5 with NEER Barg Update" xfId="1442"/>
    <cellStyle name="_Fuel Type_Capital Prov 1Q10" xfId="1443"/>
    <cellStyle name="_Fuel Type_Capital Prov 1Q10 2" xfId="1444"/>
    <cellStyle name="_Fuel Type_Capital Prov 1Q10_March_LTD_Premium" xfId="1445"/>
    <cellStyle name="_Fuel Type_Capital Prov 1Q10_Nov Self Admin LTD Income Premium - CIGNA" xfId="1446"/>
    <cellStyle name="_Fuel Type_Capital Prov 1Q10_Summary Unrounded" xfId="1447"/>
    <cellStyle name="_Fuel Type_LTD-FAS 112 Summary" xfId="1448"/>
    <cellStyle name="_Gas1" xfId="1449"/>
    <cellStyle name="_Gas1_Budget Support 2012-09 2013-15 Benefit Programs v5 with NEER Barg Update" xfId="1450"/>
    <cellStyle name="_Gas1_Capital Prov 1Q10" xfId="1451"/>
    <cellStyle name="_Gas1_Capital Prov 1Q10 2" xfId="1452"/>
    <cellStyle name="_Gas1_Capital Prov 1Q10_March_LTD_Premium" xfId="1453"/>
    <cellStyle name="_Gas1_Capital Prov 1Q10_Nov Self Admin LTD Income Premium - CIGNA" xfId="1454"/>
    <cellStyle name="_Gas1_Capital Prov 1Q10_Summary Unrounded" xfId="1455"/>
    <cellStyle name="_Gas1_LTD-FAS 112 Summary" xfId="1456"/>
    <cellStyle name="_Gas2" xfId="1457"/>
    <cellStyle name="_Gas2_Budget Support 2012-09 2013-15 Benefit Programs v5 with NEER Barg Update" xfId="1458"/>
    <cellStyle name="_Gas2_Capital Prov 1Q10" xfId="1459"/>
    <cellStyle name="_Gas2_Capital Prov 1Q10 2" xfId="1460"/>
    <cellStyle name="_Gas2_Capital Prov 1Q10_March_LTD_Premium" xfId="1461"/>
    <cellStyle name="_Gas2_Capital Prov 1Q10_Nov Self Admin LTD Income Premium - CIGNA" xfId="1462"/>
    <cellStyle name="_Gas2_Capital Prov 1Q10_Summary Unrounded" xfId="1463"/>
    <cellStyle name="_Gas2_LTD-FAS 112 Summary" xfId="1464"/>
    <cellStyle name="_Gas3" xfId="1465"/>
    <cellStyle name="_Gas3_Budget Support 2012-09 2013-15 Benefit Programs v5 with NEER Barg Update" xfId="1466"/>
    <cellStyle name="_Gas3_Capital Prov 1Q10" xfId="1467"/>
    <cellStyle name="_Gas3_Capital Prov 1Q10 2" xfId="1468"/>
    <cellStyle name="_Gas3_Capital Prov 1Q10_March_LTD_Premium" xfId="1469"/>
    <cellStyle name="_Gas3_Capital Prov 1Q10_Nov Self Admin LTD Income Premium - CIGNA" xfId="1470"/>
    <cellStyle name="_Gas3_Capital Prov 1Q10_Summary Unrounded" xfId="1471"/>
    <cellStyle name="_Gas3_LTD-FAS 112 Summary" xfId="1472"/>
    <cellStyle name="_GasSP Conversion Table" xfId="1473"/>
    <cellStyle name="_GasSP Conversion Table_Budget Support 2012-09 2013-15 Benefit Programs v5 with NEER Barg Update" xfId="1474"/>
    <cellStyle name="_GasSP Conversion Table_Capital Prov 1Q10" xfId="1475"/>
    <cellStyle name="_GasSP Conversion Table_Capital Prov 1Q10 2" xfId="1476"/>
    <cellStyle name="_GasSP Conversion Table_Capital Prov 1Q10_March_LTD_Premium" xfId="1477"/>
    <cellStyle name="_GasSP Conversion Table_Capital Prov 1Q10_Nov Self Admin LTD Income Premium - CIGNA" xfId="1478"/>
    <cellStyle name="_GasSP Conversion Table_Capital Prov 1Q10_Summary Unrounded" xfId="1479"/>
    <cellStyle name="_GasSP Conversion Table_LTD-FAS 112 Summary" xfId="1480"/>
    <cellStyle name="_Gene Gas 010603" xfId="1481"/>
    <cellStyle name="_Gene Gas 010603_Budget Support 2012-09 2013-15 Benefit Programs v5 with NEER Barg Update" xfId="1482"/>
    <cellStyle name="_Gene Gas 010603_Capital Prov 1Q10" xfId="1483"/>
    <cellStyle name="_Gene Gas 010603_Capital Prov 1Q10 2" xfId="1484"/>
    <cellStyle name="_Gene Gas 010603_Capital Prov 1Q10_March_LTD_Premium" xfId="1485"/>
    <cellStyle name="_Gene Gas 010603_Capital Prov 1Q10_Nov Self Admin LTD Income Premium - CIGNA" xfId="1486"/>
    <cellStyle name="_Gene Gas 010603_Capital Prov 1Q10_Summary Unrounded" xfId="1487"/>
    <cellStyle name="_Gene Gas 010603_LTD-FAS 112 Summary" xfId="1488"/>
    <cellStyle name="_Gene Gas 091302" xfId="1489"/>
    <cellStyle name="_Gene Gas 091302_Budget Support 2012-09 2013-15 Benefit Programs v5 with NEER Barg Update" xfId="1490"/>
    <cellStyle name="_Gene Gas 091302_Capital Prov 1Q10" xfId="1491"/>
    <cellStyle name="_Gene Gas 091302_Capital Prov 1Q10 2" xfId="1492"/>
    <cellStyle name="_Gene Gas 091302_Capital Prov 1Q10_March_LTD_Premium" xfId="1493"/>
    <cellStyle name="_Gene Gas 091302_Capital Prov 1Q10_Nov Self Admin LTD Income Premium - CIGNA" xfId="1494"/>
    <cellStyle name="_Gene Gas 091302_Capital Prov 1Q10_Summary Unrounded" xfId="1495"/>
    <cellStyle name="_Gene Gas 091302_LTD-FAS 112 Summary" xfId="1496"/>
    <cellStyle name="_Greenlight_R4.6i V8" xfId="1497"/>
    <cellStyle name="_Greenlight_R4.6i V8_Budget Support 2012-09 2013-15 Benefit Programs v5 with NEER Barg Update" xfId="1498"/>
    <cellStyle name="_Greenlight_R4.6i V8_Capital Prov 1Q10" xfId="1499"/>
    <cellStyle name="_Greenlight_R4.6i V8_Capital Prov 1Q10 2" xfId="1500"/>
    <cellStyle name="_Greenlight_R4.6i V8_Capital Prov 1Q10_March_LTD_Premium" xfId="1501"/>
    <cellStyle name="_Greenlight_R4.6i V8_Capital Prov 1Q10_Nov Self Admin LTD Income Premium - CIGNA" xfId="1502"/>
    <cellStyle name="_Greenlight_R4.6i V8_Capital Prov 1Q10_Summary Unrounded" xfId="1503"/>
    <cellStyle name="_Greenlight_R4.6i V8_FAS 106 subsidy 2010" xfId="1504"/>
    <cellStyle name="_Greenlight_R4.6i V8_FAS 106 subsidy 2010 2" xfId="1505"/>
    <cellStyle name="_Greenlight_R4.6i V8_FAS 106 subsidy 2010_March_LTD_Premium" xfId="1506"/>
    <cellStyle name="_Greenlight_R4.6i V8_FAS 106 subsidy 2010_Nov Self Admin LTD Income Premium - CIGNA" xfId="1507"/>
    <cellStyle name="_Greenlight_R4.6i V8_FAS 106 subsidy 2010_Summary Unrounded" xfId="1508"/>
    <cellStyle name="_Greenlight_R4.6i V8_LTD-FAS 112 Summary" xfId="1509"/>
    <cellStyle name="_GTDW_DataTemplate" xfId="1510"/>
    <cellStyle name="_GTDW_DataTemplate_Budget Support 2012-09 2013-15 Benefit Programs v5 with NEER Barg Update" xfId="1511"/>
    <cellStyle name="_GTDW_DataTemplate_Capital Prov 1Q10" xfId="1512"/>
    <cellStyle name="_GTDW_DataTemplate_Capital Prov 1Q10 2" xfId="1513"/>
    <cellStyle name="_GTDW_DataTemplate_Capital Prov 1Q10_March_LTD_Premium" xfId="1514"/>
    <cellStyle name="_GTDW_DataTemplate_Capital Prov 1Q10_Nov Self Admin LTD Income Premium - CIGNA" xfId="1515"/>
    <cellStyle name="_GTDW_DataTemplate_Capital Prov 1Q10_Summary Unrounded" xfId="1516"/>
    <cellStyle name="_GTDW_DataTemplate_FAS 106 subsidy 2010" xfId="1517"/>
    <cellStyle name="_GTDW_DataTemplate_FAS 106 subsidy 2010 2" xfId="1518"/>
    <cellStyle name="_GTDW_DataTemplate_FAS 106 subsidy 2010_March_LTD_Premium" xfId="1519"/>
    <cellStyle name="_GTDW_DataTemplate_FAS 106 subsidy 2010_Nov Self Admin LTD Income Premium - CIGNA" xfId="1520"/>
    <cellStyle name="_GTDW_DataTemplate_FAS 106 subsidy 2010_Summary Unrounded" xfId="1521"/>
    <cellStyle name="_GTDW_DataTemplate_LTD-FAS 112 Summary" xfId="1522"/>
    <cellStyle name="_Hydro" xfId="1523"/>
    <cellStyle name="_Hydro Scenario" xfId="1524"/>
    <cellStyle name="_Hydro Scenario_Budget Support 2012-09 2013-15 Benefit Programs v5 with NEER Barg Update" xfId="1525"/>
    <cellStyle name="_Hydro Scenario_Capital Prov 1Q10" xfId="1526"/>
    <cellStyle name="_Hydro Scenario_Capital Prov 1Q10 2" xfId="1527"/>
    <cellStyle name="_Hydro Scenario_Capital Prov 1Q10_March_LTD_Premium" xfId="1528"/>
    <cellStyle name="_Hydro Scenario_Capital Prov 1Q10_Nov Self Admin LTD Income Premium - CIGNA" xfId="1529"/>
    <cellStyle name="_Hydro Scenario_Capital Prov 1Q10_Summary Unrounded" xfId="1530"/>
    <cellStyle name="_Hydro Scenario_LTD-FAS 112 Summary" xfId="1531"/>
    <cellStyle name="_Hydro_Budget Support 2012-09 2013-15 Benefit Programs v5 with NEER Barg Update" xfId="1532"/>
    <cellStyle name="_Hydro_Capital Prov 1Q10" xfId="1533"/>
    <cellStyle name="_Hydro_Capital Prov 1Q10 2" xfId="1534"/>
    <cellStyle name="_Hydro_Capital Prov 1Q10_March_LTD_Premium" xfId="1535"/>
    <cellStyle name="_Hydro_Capital Prov 1Q10_Nov Self Admin LTD Income Premium - CIGNA" xfId="1536"/>
    <cellStyle name="_Hydro_Capital Prov 1Q10_Summary Unrounded" xfId="1537"/>
    <cellStyle name="_Hydro_LTD-FAS 112 Summary" xfId="1538"/>
    <cellStyle name="_Iceland_3.0f_BID275" xfId="1539"/>
    <cellStyle name="_Iceland_3.0f_BID275_Budget Support 2012-09 2013-15 Benefit Programs v5 with NEER Barg Update" xfId="1540"/>
    <cellStyle name="_Iceland_3.0f_BID275_Capital Prov 1Q10" xfId="1541"/>
    <cellStyle name="_Iceland_3.0f_BID275_Capital Prov 1Q10 2" xfId="1542"/>
    <cellStyle name="_Iceland_3.0f_BID275_Capital Prov 1Q10_March_LTD_Premium" xfId="1543"/>
    <cellStyle name="_Iceland_3.0f_BID275_Capital Prov 1Q10_Nov Self Admin LTD Income Premium - CIGNA" xfId="1544"/>
    <cellStyle name="_Iceland_3.0f_BID275_Capital Prov 1Q10_Summary Unrounded" xfId="1545"/>
    <cellStyle name="_Iceland_3.0f_BID275_FAS 106 subsidy 2010" xfId="1546"/>
    <cellStyle name="_Iceland_3.0f_BID275_FAS 106 subsidy 2010 2" xfId="1547"/>
    <cellStyle name="_Iceland_3.0f_BID275_FAS 106 subsidy 2010_March_LTD_Premium" xfId="1548"/>
    <cellStyle name="_Iceland_3.0f_BID275_FAS 106 subsidy 2010_Nov Self Admin LTD Income Premium - CIGNA" xfId="1549"/>
    <cellStyle name="_Iceland_3.0f_BID275_FAS 106 subsidy 2010_Summary Unrounded" xfId="1550"/>
    <cellStyle name="_Iceland_3.0f_BID275_LTD-FAS 112 Summary" xfId="1551"/>
    <cellStyle name="_input" xfId="1552"/>
    <cellStyle name="_input 2" xfId="1553"/>
    <cellStyle name="_input_2008 FPL Group Tax Workpapers" xfId="1554"/>
    <cellStyle name="_input_2008 FPL Group Tax Workpapers_Budget Support 2012-09 2013-15 Benefit Programs v5 with NEER Barg Update" xfId="1555"/>
    <cellStyle name="_input_2008 FPL Group Tax Workpapers_LTD-FAS 112 Summary" xfId="1556"/>
    <cellStyle name="_input_Group Prov M11 09" xfId="1557"/>
    <cellStyle name="_input_Group Prov M11 09 2" xfId="1558"/>
    <cellStyle name="_input_Group Prov M11 09_March_LTD_Premium" xfId="1559"/>
    <cellStyle name="_input_Group Prov M11 09_Nov Self Admin LTD Income Premium - CIGNA" xfId="1560"/>
    <cellStyle name="_input_Group Prov M11 09_Summary Unrounded" xfId="1561"/>
    <cellStyle name="_input_March_LTD_Premium" xfId="1562"/>
    <cellStyle name="_input_Nov Self Admin LTD Income Premium - CIGNA" xfId="1563"/>
    <cellStyle name="_input_Summary Unrounded" xfId="1564"/>
    <cellStyle name="_IPG" xfId="1565"/>
    <cellStyle name="_IPG 2" xfId="1566"/>
    <cellStyle name="_IPG_LTD - ASC 715 2011" xfId="1567"/>
    <cellStyle name="_IPG_LTD - ASC 715 2011_0712 LTD (ASC 715) Cost Pushout" xfId="1568"/>
    <cellStyle name="_IPG_LTD - ASC 715 2011_Summary Unrounded" xfId="1569"/>
    <cellStyle name="_IPG_March_LTD_Premium" xfId="1570"/>
    <cellStyle name="_IPG_Nov Self Admin LTD Income Premium - CIGNA" xfId="1571"/>
    <cellStyle name="_IPG_Summary Unrounded" xfId="1572"/>
    <cellStyle name="_July 2009 Forecast Testing of Tax Rates" xfId="1573"/>
    <cellStyle name="_July 2009 Forecast Testing of Tax Rates 2" xfId="1574"/>
    <cellStyle name="_July 2009 Forecast Testing of Tax Rates_March_LTD_Premium" xfId="1575"/>
    <cellStyle name="_July 2009 Forecast Testing of Tax Rates_Nov Self Admin LTD Income Premium - CIGNA" xfId="1576"/>
    <cellStyle name="_July 2009 Forecast Testing of Tax Rates_Summary Unrounded" xfId="1577"/>
    <cellStyle name="_Key_R7.1" xfId="1578"/>
    <cellStyle name="_Key_R7.1_Budget Support 2012-09 2013-15 Benefit Programs v5 with NEER Barg Update" xfId="1579"/>
    <cellStyle name="_Key_R7.1_Capital Prov 1Q10" xfId="1580"/>
    <cellStyle name="_Key_R7.1_Capital Prov 1Q10 2" xfId="1581"/>
    <cellStyle name="_Key_R7.1_Capital Prov 1Q10_March_LTD_Premium" xfId="1582"/>
    <cellStyle name="_Key_R7.1_Capital Prov 1Q10_Nov Self Admin LTD Income Premium - CIGNA" xfId="1583"/>
    <cellStyle name="_Key_R7.1_Capital Prov 1Q10_Summary Unrounded" xfId="1584"/>
    <cellStyle name="_Key_R7.1_FAS 106 subsidy 2010" xfId="1585"/>
    <cellStyle name="_Key_R7.1_FAS 106 subsidy 2010 2" xfId="1586"/>
    <cellStyle name="_Key_R7.1_FAS 106 subsidy 2010_March_LTD_Premium" xfId="1587"/>
    <cellStyle name="_Key_R7.1_FAS 106 subsidy 2010_Nov Self Admin LTD Income Premium - CIGNA" xfId="1588"/>
    <cellStyle name="_Key_R7.1_FAS 106 subsidy 2010_Summary Unrounded" xfId="1589"/>
    <cellStyle name="_Key_R7.1_LTD-FAS 112 Summary" xfId="1590"/>
    <cellStyle name="_Key_R7.2" xfId="1591"/>
    <cellStyle name="_Key_R7.2_Budget Support 2012-09 2013-15 Benefit Programs v5 with NEER Barg Update" xfId="1592"/>
    <cellStyle name="_Key_R7.2_Capital Prov 1Q10" xfId="1593"/>
    <cellStyle name="_Key_R7.2_Capital Prov 1Q10 2" xfId="1594"/>
    <cellStyle name="_Key_R7.2_Capital Prov 1Q10_March_LTD_Premium" xfId="1595"/>
    <cellStyle name="_Key_R7.2_Capital Prov 1Q10_Nov Self Admin LTD Income Premium - CIGNA" xfId="1596"/>
    <cellStyle name="_Key_R7.2_Capital Prov 1Q10_Summary Unrounded" xfId="1597"/>
    <cellStyle name="_Key_R7.2_FAS 106 subsidy 2010" xfId="1598"/>
    <cellStyle name="_Key_R7.2_FAS 106 subsidy 2010 2" xfId="1599"/>
    <cellStyle name="_Key_R7.2_FAS 106 subsidy 2010_March_LTD_Premium" xfId="1600"/>
    <cellStyle name="_Key_R7.2_FAS 106 subsidy 2010_Nov Self Admin LTD Income Premium - CIGNA" xfId="1601"/>
    <cellStyle name="_Key_R7.2_FAS 106 subsidy 2010_Summary Unrounded" xfId="1602"/>
    <cellStyle name="_Key_R7.2_LTD-FAS 112 Summary" xfId="1603"/>
    <cellStyle name="_Link" xfId="1604"/>
    <cellStyle name="_Link_4Z_6_12_02" xfId="1605"/>
    <cellStyle name="_Link_4Z_6_12_02 Sens" xfId="1606"/>
    <cellStyle name="_Link_4Z_6_12_02 Sens_Budget Support 2012-09 2013-15 Benefit Programs v5 with NEER Barg Update" xfId="1607"/>
    <cellStyle name="_Link_4Z_6_12_02 Sens_Capital Prov 1Q10" xfId="1608"/>
    <cellStyle name="_Link_4Z_6_12_02 Sens_Capital Prov 1Q10 2" xfId="1609"/>
    <cellStyle name="_Link_4Z_6_12_02 Sens_Capital Prov 1Q10_March_LTD_Premium" xfId="1610"/>
    <cellStyle name="_Link_4Z_6_12_02 Sens_Capital Prov 1Q10_Nov Self Admin LTD Income Premium - CIGNA" xfId="1611"/>
    <cellStyle name="_Link_4Z_6_12_02 Sens_Capital Prov 1Q10_Summary Unrounded" xfId="1612"/>
    <cellStyle name="_Link_4Z_6_12_02 Sens_LTD-FAS 112 Summary" xfId="1613"/>
    <cellStyle name="_Link_4Z_6_12_02_Budget Support 2012-09 2013-15 Benefit Programs v5 with NEER Barg Update" xfId="1614"/>
    <cellStyle name="_Link_4Z_6_12_02_Capital Prov 1Q10" xfId="1615"/>
    <cellStyle name="_Link_4Z_6_12_02_Capital Prov 1Q10 2" xfId="1616"/>
    <cellStyle name="_Link_4Z_6_12_02_Capital Prov 1Q10_March_LTD_Premium" xfId="1617"/>
    <cellStyle name="_Link_4Z_6_12_02_Capital Prov 1Q10_Nov Self Admin LTD Income Premium - CIGNA" xfId="1618"/>
    <cellStyle name="_Link_4Z_6_12_02_Capital Prov 1Q10_Summary Unrounded" xfId="1619"/>
    <cellStyle name="_Link_4Z_6_12_02_LTD-FAS 112 Summary" xfId="1620"/>
    <cellStyle name="_Link_4Z_Winter" xfId="1621"/>
    <cellStyle name="_Link_4Z_Winter_Budget Support 2012-09 2013-15 Benefit Programs v5 with NEER Barg Update" xfId="1622"/>
    <cellStyle name="_Link_4Z_Winter_Capital Prov 1Q10" xfId="1623"/>
    <cellStyle name="_Link_4Z_Winter_Capital Prov 1Q10 2" xfId="1624"/>
    <cellStyle name="_Link_4Z_Winter_Capital Prov 1Q10_March_LTD_Premium" xfId="1625"/>
    <cellStyle name="_Link_4Z_Winter_Capital Prov 1Q10_Nov Self Admin LTD Income Premium - CIGNA" xfId="1626"/>
    <cellStyle name="_Link_4Z_Winter_Capital Prov 1Q10_Summary Unrounded" xfId="1627"/>
    <cellStyle name="_Link_4Z_Winter_LTD-FAS 112 Summary" xfId="1628"/>
    <cellStyle name="_Link_5Z_W_AV" xfId="1629"/>
    <cellStyle name="_Link_5Z_W_AV_Budget Support 2012-09 2013-15 Benefit Programs v5 with NEER Barg Update" xfId="1630"/>
    <cellStyle name="_Link_5Z_W_AV_Capital Prov 1Q10" xfId="1631"/>
    <cellStyle name="_Link_5Z_W_AV_Capital Prov 1Q10 2" xfId="1632"/>
    <cellStyle name="_Link_5Z_W_AV_Capital Prov 1Q10_March_LTD_Premium" xfId="1633"/>
    <cellStyle name="_Link_5Z_W_AV_Capital Prov 1Q10_Nov Self Admin LTD Income Premium - CIGNA" xfId="1634"/>
    <cellStyle name="_Link_5Z_W_AV_Capital Prov 1Q10_Summary Unrounded" xfId="1635"/>
    <cellStyle name="_Link_5Z_W_AV_LTD-FAS 112 Summary" xfId="1636"/>
    <cellStyle name="_Link_Budget Support 2012-09 2013-15 Benefit Programs v5 with NEER Barg Update" xfId="1637"/>
    <cellStyle name="_Link_Capital Prov 1Q10" xfId="1638"/>
    <cellStyle name="_Link_Capital Prov 1Q10 2" xfId="1639"/>
    <cellStyle name="_Link_Capital Prov 1Q10_March_LTD_Premium" xfId="1640"/>
    <cellStyle name="_Link_Capital Prov 1Q10_Nov Self Admin LTD Income Premium - CIGNA" xfId="1641"/>
    <cellStyle name="_Link_Capital Prov 1Q10_Summary Unrounded" xfId="1642"/>
    <cellStyle name="_Link_LTD-FAS 112 Summary" xfId="1643"/>
    <cellStyle name="_Link_Plus" xfId="1644"/>
    <cellStyle name="_Link_Plus_B" xfId="1645"/>
    <cellStyle name="_Link_Plus_B_Budget Support 2012-09 2013-15 Benefit Programs v5 with NEER Barg Update" xfId="1646"/>
    <cellStyle name="_Link_Plus_B_Capital Prov 1Q10" xfId="1647"/>
    <cellStyle name="_Link_Plus_B_Capital Prov 1Q10 2" xfId="1648"/>
    <cellStyle name="_Link_Plus_B_Capital Prov 1Q10_March_LTD_Premium" xfId="1649"/>
    <cellStyle name="_Link_Plus_B_Capital Prov 1Q10_Nov Self Admin LTD Income Premium - CIGNA" xfId="1650"/>
    <cellStyle name="_Link_Plus_B_Capital Prov 1Q10_Summary Unrounded" xfId="1651"/>
    <cellStyle name="_Link_Plus_B_LTD-FAS 112 Summary" xfId="1652"/>
    <cellStyle name="_Link_Plus_Budget Support 2012-09 2013-15 Benefit Programs v5 with NEER Barg Update" xfId="1653"/>
    <cellStyle name="_Link_Plus_Capital Prov 1Q10" xfId="1654"/>
    <cellStyle name="_Link_Plus_Capital Prov 1Q10 2" xfId="1655"/>
    <cellStyle name="_Link_Plus_Capital Prov 1Q10_March_LTD_Premium" xfId="1656"/>
    <cellStyle name="_Link_Plus_Capital Prov 1Q10_Nov Self Admin LTD Income Premium - CIGNA" xfId="1657"/>
    <cellStyle name="_Link_Plus_Capital Prov 1Q10_Summary Unrounded" xfId="1658"/>
    <cellStyle name="_Link_Plus_LTD-FAS 112 Summary" xfId="1659"/>
    <cellStyle name="_Link1" xfId="1660"/>
    <cellStyle name="_Link1_Budget Support 2012-09 2013-15 Benefit Programs v5 with NEER Barg Update" xfId="1661"/>
    <cellStyle name="_Link1_Capital Prov 1Q10" xfId="1662"/>
    <cellStyle name="_Link1_Capital Prov 1Q10 2" xfId="1663"/>
    <cellStyle name="_Link1_Capital Prov 1Q10_March_LTD_Premium" xfId="1664"/>
    <cellStyle name="_Link1_Capital Prov 1Q10_Nov Self Admin LTD Income Premium - CIGNA" xfId="1665"/>
    <cellStyle name="_Link1_Capital Prov 1Q10_Summary Unrounded" xfId="1666"/>
    <cellStyle name="_Link1_LTD-FAS 112 Summary" xfId="1667"/>
    <cellStyle name="_Link2" xfId="1668"/>
    <cellStyle name="_Link2_Budget Support 2012-09 2013-15 Benefit Programs v5 with NEER Barg Update" xfId="1669"/>
    <cellStyle name="_Link2_Capital Prov 1Q10" xfId="1670"/>
    <cellStyle name="_Link2_Capital Prov 1Q10 2" xfId="1671"/>
    <cellStyle name="_Link2_Capital Prov 1Q10_March_LTD_Premium" xfId="1672"/>
    <cellStyle name="_Link2_Capital Prov 1Q10_Nov Self Admin LTD Income Premium - CIGNA" xfId="1673"/>
    <cellStyle name="_Link2_Capital Prov 1Q10_Summary Unrounded" xfId="1674"/>
    <cellStyle name="_Link2_LTD-FAS 112 Summary" xfId="1675"/>
    <cellStyle name="_Load Growth" xfId="1676"/>
    <cellStyle name="_Load Growth_Budget Support 2012-09 2013-15 Benefit Programs v5 with NEER Barg Update" xfId="1677"/>
    <cellStyle name="_Load Growth_Capital Prov 1Q10" xfId="1678"/>
    <cellStyle name="_Load Growth_Capital Prov 1Q10 2" xfId="1679"/>
    <cellStyle name="_Load Growth_Capital Prov 1Q10_March_LTD_Premium" xfId="1680"/>
    <cellStyle name="_Load Growth_Capital Prov 1Q10_Nov Self Admin LTD Income Premium - CIGNA" xfId="1681"/>
    <cellStyle name="_Load Growth_Capital Prov 1Q10_Summary Unrounded" xfId="1682"/>
    <cellStyle name="_Load Growth_LTD-FAS 112 Summary" xfId="1683"/>
    <cellStyle name="_Load Growth2" xfId="1684"/>
    <cellStyle name="_Load Growth2_Budget Support 2012-09 2013-15 Benefit Programs v5 with NEER Barg Update" xfId="1685"/>
    <cellStyle name="_Load Growth2_Capital Prov 1Q10" xfId="1686"/>
    <cellStyle name="_Load Growth2_Capital Prov 1Q10 2" xfId="1687"/>
    <cellStyle name="_Load Growth2_Capital Prov 1Q10_March_LTD_Premium" xfId="1688"/>
    <cellStyle name="_Load Growth2_Capital Prov 1Q10_Nov Self Admin LTD Income Premium - CIGNA" xfId="1689"/>
    <cellStyle name="_Load Growth2_Capital Prov 1Q10_Summary Unrounded" xfId="1690"/>
    <cellStyle name="_Load Growth2_LTD-FAS 112 Summary" xfId="1691"/>
    <cellStyle name="_M" xfId="1692"/>
    <cellStyle name="_M_Budget Support 2012-09 2013-15 Benefit Programs v5 with NEER Barg Update" xfId="1693"/>
    <cellStyle name="_M_Capital Prov 1Q10" xfId="1694"/>
    <cellStyle name="_M_Capital Prov 1Q10 2" xfId="1695"/>
    <cellStyle name="_M_Capital Prov 1Q10_March_LTD_Premium" xfId="1696"/>
    <cellStyle name="_M_Capital Prov 1Q10_Nov Self Admin LTD Income Premium - CIGNA" xfId="1697"/>
    <cellStyle name="_M_Capital Prov 1Q10_Summary Unrounded" xfId="1698"/>
    <cellStyle name="_M_LTD-FAS 112 Summary" xfId="1699"/>
    <cellStyle name="_Major Maintenance Schedule - 09 2000" xfId="1700"/>
    <cellStyle name="_Major Maintenance Schedule - 09 2000 2" xfId="1701"/>
    <cellStyle name="_Major Maintenance Schedule - 09 2000_2008 FPL Group Tax Workpapers" xfId="1702"/>
    <cellStyle name="_Major Maintenance Schedule - 09 2000_2008 FPL Group Tax Workpapers_Budget Support 2012-09 2013-15 Benefit Programs v5 with NEER Barg Update" xfId="1703"/>
    <cellStyle name="_Major Maintenance Schedule - 09 2000_2008 FPL Group Tax Workpapers_LTD-FAS 112 Summary" xfId="1704"/>
    <cellStyle name="_Major Maintenance Schedule - 09 2000_Group Prov M11 09" xfId="1705"/>
    <cellStyle name="_Major Maintenance Schedule - 09 2000_Group Prov M11 09 2" xfId="1706"/>
    <cellStyle name="_Major Maintenance Schedule - 09 2000_Group Prov M11 09_March_LTD_Premium" xfId="1707"/>
    <cellStyle name="_Major Maintenance Schedule - 09 2000_Group Prov M11 09_Nov Self Admin LTD Income Premium - CIGNA" xfId="1708"/>
    <cellStyle name="_Major Maintenance Schedule - 09 2000_Group Prov M11 09_Summary Unrounded" xfId="1709"/>
    <cellStyle name="_Major Maintenance Schedule - 09 2000_March_LTD_Premium" xfId="1710"/>
    <cellStyle name="_Major Maintenance Schedule - 09 2000_Nov Self Admin LTD Income Premium - CIGNA" xfId="1711"/>
    <cellStyle name="_Major Maintenance Schedule - 09 2000_Summary Unrounded" xfId="1712"/>
    <cellStyle name="_Marcus Hook - Taxable Income Difference - rev 06.03.04" xfId="1713"/>
    <cellStyle name="_Marcus Hook - Taxable Income Difference - rev 06.03.04_Budget Support 2012-09 2013-15 Benefit Programs v5 with NEER Barg Update" xfId="1714"/>
    <cellStyle name="_Marcus Hook - Taxable Income Difference - rev 06.03.04_Capital Prov 1Q10" xfId="1715"/>
    <cellStyle name="_Marcus Hook - Taxable Income Difference - rev 06.03.04_Capital Prov 1Q10 2" xfId="1716"/>
    <cellStyle name="_Marcus Hook - Taxable Income Difference - rev 06.03.04_Capital Prov 1Q10_March_LTD_Premium" xfId="1717"/>
    <cellStyle name="_Marcus Hook - Taxable Income Difference - rev 06.03.04_Capital Prov 1Q10_Nov Self Admin LTD Income Premium - CIGNA" xfId="1718"/>
    <cellStyle name="_Marcus Hook - Taxable Income Difference - rev 06.03.04_Capital Prov 1Q10_Summary Unrounded" xfId="1719"/>
    <cellStyle name="_Marcus Hook - Taxable Income Difference - rev 06.03.04_FAS 106 subsidy 2010" xfId="1720"/>
    <cellStyle name="_Marcus Hook - Taxable Income Difference - rev 06.03.04_FAS 106 subsidy 2010 2" xfId="1721"/>
    <cellStyle name="_Marcus Hook - Taxable Income Difference - rev 06.03.04_FAS 106 subsidy 2010_March_LTD_Premium" xfId="1722"/>
    <cellStyle name="_Marcus Hook - Taxable Income Difference - rev 06.03.04_FAS 106 subsidy 2010_Nov Self Admin LTD Income Premium - CIGNA" xfId="1723"/>
    <cellStyle name="_Marcus Hook - Taxable Income Difference - rev 06.03.04_FAS 106 subsidy 2010_Summary Unrounded" xfId="1724"/>
    <cellStyle name="_Marcus Hook - Taxable Income Difference - rev 06.03.04_LTD-FAS 112 Summary" xfId="1725"/>
    <cellStyle name="_MH 50 Data" xfId="1726"/>
    <cellStyle name="_MH 50 Data 040507" xfId="1727"/>
    <cellStyle name="_MH 50 Data 040507_Budget Support 2012-09 2013-15 Benefit Programs v5 with NEER Barg Update" xfId="1728"/>
    <cellStyle name="_MH 50 Data 040507_Capital Prov 1Q10" xfId="1729"/>
    <cellStyle name="_MH 50 Data 040507_Capital Prov 1Q10 2" xfId="1730"/>
    <cellStyle name="_MH 50 Data 040507_Capital Prov 1Q10_March_LTD_Premium" xfId="1731"/>
    <cellStyle name="_MH 50 Data 040507_Capital Prov 1Q10_Nov Self Admin LTD Income Premium - CIGNA" xfId="1732"/>
    <cellStyle name="_MH 50 Data 040507_Capital Prov 1Q10_Summary Unrounded" xfId="1733"/>
    <cellStyle name="_MH 50 Data 040507_FAS 106 subsidy 2010" xfId="1734"/>
    <cellStyle name="_MH 50 Data 040507_FAS 106 subsidy 2010 2" xfId="1735"/>
    <cellStyle name="_MH 50 Data 040507_FAS 106 subsidy 2010_March_LTD_Premium" xfId="1736"/>
    <cellStyle name="_MH 50 Data 040507_FAS 106 subsidy 2010_Nov Self Admin LTD Income Premium - CIGNA" xfId="1737"/>
    <cellStyle name="_MH 50 Data 040507_FAS 106 subsidy 2010_Summary Unrounded" xfId="1738"/>
    <cellStyle name="_MH 50 Data 040507_LTD-FAS 112 Summary" xfId="1739"/>
    <cellStyle name="_MH 50 Data_Budget Support 2012-09 2013-15 Benefit Programs v5 with NEER Barg Update" xfId="1740"/>
    <cellStyle name="_MH 50 Data_Capital Prov 1Q10" xfId="1741"/>
    <cellStyle name="_MH 50 Data_Capital Prov 1Q10 2" xfId="1742"/>
    <cellStyle name="_MH 50 Data_Capital Prov 1Q10_March_LTD_Premium" xfId="1743"/>
    <cellStyle name="_MH 50 Data_Capital Prov 1Q10_Nov Self Admin LTD Income Premium - CIGNA" xfId="1744"/>
    <cellStyle name="_MH 50 Data_Capital Prov 1Q10_Summary Unrounded" xfId="1745"/>
    <cellStyle name="_MH 50 Data_FAS 106 subsidy 2010" xfId="1746"/>
    <cellStyle name="_MH 50 Data_FAS 106 subsidy 2010 2" xfId="1747"/>
    <cellStyle name="_MH 50 Data_FAS 106 subsidy 2010_March_LTD_Premium" xfId="1748"/>
    <cellStyle name="_MH 50 Data_FAS 106 subsidy 2010_Nov Self Admin LTD Income Premium - CIGNA" xfId="1749"/>
    <cellStyle name="_MH 50 Data_FAS 106 subsidy 2010_Summary Unrounded" xfId="1750"/>
    <cellStyle name="_MH 50 Data_LTD-FAS 112 Summary" xfId="1751"/>
    <cellStyle name="_MH 750 - Taxable Income Summary - rev 12.08.04" xfId="1752"/>
    <cellStyle name="_MH 750 - Taxable Income Summary - rev 12.08.04_Budget Support 2012-09 2013-15 Benefit Programs v5 with NEER Barg Update" xfId="1753"/>
    <cellStyle name="_MH 750 - Taxable Income Summary - rev 12.08.04_Capital Prov 1Q10" xfId="1754"/>
    <cellStyle name="_MH 750 - Taxable Income Summary - rev 12.08.04_Capital Prov 1Q10 2" xfId="1755"/>
    <cellStyle name="_MH 750 - Taxable Income Summary - rev 12.08.04_Capital Prov 1Q10_March_LTD_Premium" xfId="1756"/>
    <cellStyle name="_MH 750 - Taxable Income Summary - rev 12.08.04_Capital Prov 1Q10_Nov Self Admin LTD Income Premium - CIGNA" xfId="1757"/>
    <cellStyle name="_MH 750 - Taxable Income Summary - rev 12.08.04_Capital Prov 1Q10_Summary Unrounded" xfId="1758"/>
    <cellStyle name="_MH 750 - Taxable Income Summary - rev 12.08.04_FAS 106 subsidy 2010" xfId="1759"/>
    <cellStyle name="_MH 750 - Taxable Income Summary - rev 12.08.04_FAS 106 subsidy 2010 2" xfId="1760"/>
    <cellStyle name="_MH 750 - Taxable Income Summary - rev 12.08.04_FAS 106 subsidy 2010_March_LTD_Premium" xfId="1761"/>
    <cellStyle name="_MH 750 - Taxable Income Summary - rev 12.08.04_FAS 106 subsidy 2010_Nov Self Admin LTD Income Premium - CIGNA" xfId="1762"/>
    <cellStyle name="_MH 750 - Taxable Income Summary - rev 12.08.04_FAS 106 subsidy 2010_Summary Unrounded" xfId="1763"/>
    <cellStyle name="_MH 750 - Taxable Income Summary - rev 12.08.04_LTD-FAS 112 Summary" xfId="1764"/>
    <cellStyle name="_MH 750 040709 Report 1" xfId="1765"/>
    <cellStyle name="_MH 750 040709 Report 1_Budget Support 2012-09 2013-15 Benefit Programs v5 with NEER Barg Update" xfId="1766"/>
    <cellStyle name="_MH 750 040709 Report 1_Capital Prov 1Q10" xfId="1767"/>
    <cellStyle name="_MH 750 040709 Report 1_Capital Prov 1Q10 2" xfId="1768"/>
    <cellStyle name="_MH 750 040709 Report 1_Capital Prov 1Q10_March_LTD_Premium" xfId="1769"/>
    <cellStyle name="_MH 750 040709 Report 1_Capital Prov 1Q10_Nov Self Admin LTD Income Premium - CIGNA" xfId="1770"/>
    <cellStyle name="_MH 750 040709 Report 1_Capital Prov 1Q10_Summary Unrounded" xfId="1771"/>
    <cellStyle name="_MH 750 040709 Report 1_FAS 106 subsidy 2010" xfId="1772"/>
    <cellStyle name="_MH 750 040709 Report 1_FAS 106 subsidy 2010 2" xfId="1773"/>
    <cellStyle name="_MH 750 040709 Report 1_FAS 106 subsidy 2010_March_LTD_Premium" xfId="1774"/>
    <cellStyle name="_MH 750 040709 Report 1_FAS 106 subsidy 2010_Nov Self Admin LTD Income Premium - CIGNA" xfId="1775"/>
    <cellStyle name="_MH 750 040709 Report 1_FAS 106 subsidy 2010_Summary Unrounded" xfId="1776"/>
    <cellStyle name="_MH 750 040709 Report 1_LTD-FAS 112 Summary" xfId="1777"/>
    <cellStyle name="_MH 750 Data" xfId="1778"/>
    <cellStyle name="_MH 750 Data 04049" xfId="1779"/>
    <cellStyle name="_MH 750 Data 04049_Budget Support 2012-09 2013-15 Benefit Programs v5 with NEER Barg Update" xfId="1780"/>
    <cellStyle name="_MH 750 Data 04049_Capital Prov 1Q10" xfId="1781"/>
    <cellStyle name="_MH 750 Data 04049_Capital Prov 1Q10 2" xfId="1782"/>
    <cellStyle name="_MH 750 Data 04049_Capital Prov 1Q10_March_LTD_Premium" xfId="1783"/>
    <cellStyle name="_MH 750 Data 04049_Capital Prov 1Q10_Nov Self Admin LTD Income Premium - CIGNA" xfId="1784"/>
    <cellStyle name="_MH 750 Data 04049_Capital Prov 1Q10_Summary Unrounded" xfId="1785"/>
    <cellStyle name="_MH 750 Data 04049_FAS 106 subsidy 2010" xfId="1786"/>
    <cellStyle name="_MH 750 Data 04049_FAS 106 subsidy 2010 2" xfId="1787"/>
    <cellStyle name="_MH 750 Data 04049_FAS 106 subsidy 2010_March_LTD_Premium" xfId="1788"/>
    <cellStyle name="_MH 750 Data 04049_FAS 106 subsidy 2010_Nov Self Admin LTD Income Premium - CIGNA" xfId="1789"/>
    <cellStyle name="_MH 750 Data 04049_FAS 106 subsidy 2010_Summary Unrounded" xfId="1790"/>
    <cellStyle name="_MH 750 Data 04049_LTD-FAS 112 Summary" xfId="1791"/>
    <cellStyle name="_MH 750 Data 040507" xfId="1792"/>
    <cellStyle name="_MH 750 Data 040507_Budget Support 2012-09 2013-15 Benefit Programs v5 with NEER Barg Update" xfId="1793"/>
    <cellStyle name="_MH 750 Data 040507_Capital Prov 1Q10" xfId="1794"/>
    <cellStyle name="_MH 750 Data 040507_Capital Prov 1Q10 2" xfId="1795"/>
    <cellStyle name="_MH 750 Data 040507_Capital Prov 1Q10_March_LTD_Premium" xfId="1796"/>
    <cellStyle name="_MH 750 Data 040507_Capital Prov 1Q10_Nov Self Admin LTD Income Premium - CIGNA" xfId="1797"/>
    <cellStyle name="_MH 750 Data 040507_Capital Prov 1Q10_Summary Unrounded" xfId="1798"/>
    <cellStyle name="_MH 750 Data 040507_FAS 106 subsidy 2010" xfId="1799"/>
    <cellStyle name="_MH 750 Data 040507_FAS 106 subsidy 2010 2" xfId="1800"/>
    <cellStyle name="_MH 750 Data 040507_FAS 106 subsidy 2010_March_LTD_Premium" xfId="1801"/>
    <cellStyle name="_MH 750 Data 040507_FAS 106 subsidy 2010_Nov Self Admin LTD Income Premium - CIGNA" xfId="1802"/>
    <cellStyle name="_MH 750 Data 040507_FAS 106 subsidy 2010_Summary Unrounded" xfId="1803"/>
    <cellStyle name="_MH 750 Data 040507_LTD-FAS 112 Summary" xfId="1804"/>
    <cellStyle name="_MH 750 Data_Budget Support 2012-09 2013-15 Benefit Programs v5 with NEER Barg Update" xfId="1805"/>
    <cellStyle name="_MH 750 Data_Capital Prov 1Q10" xfId="1806"/>
    <cellStyle name="_MH 750 Data_Capital Prov 1Q10 2" xfId="1807"/>
    <cellStyle name="_MH 750 Data_Capital Prov 1Q10_March_LTD_Premium" xfId="1808"/>
    <cellStyle name="_MH 750 Data_Capital Prov 1Q10_Nov Self Admin LTD Income Premium - CIGNA" xfId="1809"/>
    <cellStyle name="_MH 750 Data_Capital Prov 1Q10_Summary Unrounded" xfId="1810"/>
    <cellStyle name="_MH 750 Data_FAS 106 subsidy 2010" xfId="1811"/>
    <cellStyle name="_MH 750 Data_FAS 106 subsidy 2010 2" xfId="1812"/>
    <cellStyle name="_MH 750 Data_FAS 106 subsidy 2010_March_LTD_Premium" xfId="1813"/>
    <cellStyle name="_MH 750 Data_FAS 106 subsidy 2010_Nov Self Admin LTD Income Premium - CIGNA" xfId="1814"/>
    <cellStyle name="_MH 750 Data_FAS 106 subsidy 2010_Summary Unrounded" xfId="1815"/>
    <cellStyle name="_MH 750 Data_LTD-FAS 112 Summary" xfId="1816"/>
    <cellStyle name="_MH Summary - 12.04 Board Meeting - rev 12.16.04" xfId="1817"/>
    <cellStyle name="_MH Summary - 12.04 Board Meeting - rev 12.16.04_Budget Support 2012-09 2013-15 Benefit Programs v5 with NEER Barg Update" xfId="1818"/>
    <cellStyle name="_MH Summary - 12.04 Board Meeting - rev 12.16.04_Capital Prov 1Q10" xfId="1819"/>
    <cellStyle name="_MH Summary - 12.04 Board Meeting - rev 12.16.04_Capital Prov 1Q10 2" xfId="1820"/>
    <cellStyle name="_MH Summary - 12.04 Board Meeting - rev 12.16.04_Capital Prov 1Q10_March_LTD_Premium" xfId="1821"/>
    <cellStyle name="_MH Summary - 12.04 Board Meeting - rev 12.16.04_Capital Prov 1Q10_Nov Self Admin LTD Income Premium - CIGNA" xfId="1822"/>
    <cellStyle name="_MH Summary - 12.04 Board Meeting - rev 12.16.04_Capital Prov 1Q10_Summary Unrounded" xfId="1823"/>
    <cellStyle name="_MH Summary - 12.04 Board Meeting - rev 12.16.04_LTD-FAS 112 Summary" xfId="1824"/>
    <cellStyle name="_MH750 - Major Maintenance - rev 10.06.04" xfId="1825"/>
    <cellStyle name="_MH750 - Major Maintenance - rev 10.06.04_Budget Support 2012-09 2013-15 Benefit Programs v5 with NEER Barg Update" xfId="1826"/>
    <cellStyle name="_MH750 - Major Maintenance - rev 10.06.04_Capital Prov 1Q10" xfId="1827"/>
    <cellStyle name="_MH750 - Major Maintenance - rev 10.06.04_Capital Prov 1Q10 2" xfId="1828"/>
    <cellStyle name="_MH750 - Major Maintenance - rev 10.06.04_Capital Prov 1Q10_March_LTD_Premium" xfId="1829"/>
    <cellStyle name="_MH750 - Major Maintenance - rev 10.06.04_Capital Prov 1Q10_Nov Self Admin LTD Income Premium - CIGNA" xfId="1830"/>
    <cellStyle name="_MH750 - Major Maintenance - rev 10.06.04_Capital Prov 1Q10_Summary Unrounded" xfId="1831"/>
    <cellStyle name="_MH750 - Major Maintenance - rev 10.06.04_FAS 106 subsidy 2010" xfId="1832"/>
    <cellStyle name="_MH750 - Major Maintenance - rev 10.06.04_FAS 106 subsidy 2010 2" xfId="1833"/>
    <cellStyle name="_MH750 - Major Maintenance - rev 10.06.04_FAS 106 subsidy 2010_March_LTD_Premium" xfId="1834"/>
    <cellStyle name="_MH750 - Major Maintenance - rev 10.06.04_FAS 106 subsidy 2010_Nov Self Admin LTD Income Premium - CIGNA" xfId="1835"/>
    <cellStyle name="_MH750 - Major Maintenance - rev 10.06.04_FAS 106 subsidy 2010_Summary Unrounded" xfId="1836"/>
    <cellStyle name="_MH750 - Major Maintenance - rev 10.06.04_LTD-FAS 112 Summary" xfId="1837"/>
    <cellStyle name="_MH750 Proforma - Rev 07.06.04" xfId="1838"/>
    <cellStyle name="_MH750 Proforma - Rev 07.06.04_Budget Support 2012-09 2013-15 Benefit Programs v5 with NEER Barg Update" xfId="1839"/>
    <cellStyle name="_MH750 Proforma - Rev 07.06.04_Capital Prov 1Q10" xfId="1840"/>
    <cellStyle name="_MH750 Proforma - Rev 07.06.04_Capital Prov 1Q10 2" xfId="1841"/>
    <cellStyle name="_MH750 Proforma - Rev 07.06.04_Capital Prov 1Q10_March_LTD_Premium" xfId="1842"/>
    <cellStyle name="_MH750 Proforma - Rev 07.06.04_Capital Prov 1Q10_Nov Self Admin LTD Income Premium - CIGNA" xfId="1843"/>
    <cellStyle name="_MH750 Proforma - Rev 07.06.04_Capital Prov 1Q10_Summary Unrounded" xfId="1844"/>
    <cellStyle name="_MH750 Proforma - Rev 07.06.04_FAS 106 subsidy 2010" xfId="1845"/>
    <cellStyle name="_MH750 Proforma - Rev 07.06.04_FAS 106 subsidy 2010 2" xfId="1846"/>
    <cellStyle name="_MH750 Proforma - Rev 07.06.04_FAS 106 subsidy 2010_March_LTD_Premium" xfId="1847"/>
    <cellStyle name="_MH750 Proforma - Rev 07.06.04_FAS 106 subsidy 2010_Nov Self Admin LTD Income Premium - CIGNA" xfId="1848"/>
    <cellStyle name="_MH750 Proforma - Rev 07.06.04_FAS 106 subsidy 2010_Summary Unrounded" xfId="1849"/>
    <cellStyle name="_MH750 Proforma - Rev 07.06.04_LTD-FAS 112 Summary" xfId="1850"/>
    <cellStyle name="_MH750 Proforma - Rev 07.19.04 2" xfId="1851"/>
    <cellStyle name="_MH750 Proforma - Rev 07.19.04 2_Budget Support 2012-09 2013-15 Benefit Programs v5 with NEER Barg Update" xfId="1852"/>
    <cellStyle name="_MH750 Proforma - Rev 07.19.04 2_Capital Prov 1Q10" xfId="1853"/>
    <cellStyle name="_MH750 Proforma - Rev 07.19.04 2_Capital Prov 1Q10 2" xfId="1854"/>
    <cellStyle name="_MH750 Proforma - Rev 07.19.04 2_Capital Prov 1Q10_March_LTD_Premium" xfId="1855"/>
    <cellStyle name="_MH750 Proforma - Rev 07.19.04 2_Capital Prov 1Q10_Nov Self Admin LTD Income Premium - CIGNA" xfId="1856"/>
    <cellStyle name="_MH750 Proforma - Rev 07.19.04 2_Capital Prov 1Q10_Summary Unrounded" xfId="1857"/>
    <cellStyle name="_MH750 Proforma - Rev 07.19.04 2_FAS 106 subsidy 2010" xfId="1858"/>
    <cellStyle name="_MH750 Proforma - Rev 07.19.04 2_FAS 106 subsidy 2010 2" xfId="1859"/>
    <cellStyle name="_MH750 Proforma - Rev 07.19.04 2_FAS 106 subsidy 2010_March_LTD_Premium" xfId="1860"/>
    <cellStyle name="_MH750 Proforma - Rev 07.19.04 2_FAS 106 subsidy 2010_Nov Self Admin LTD Income Premium - CIGNA" xfId="1861"/>
    <cellStyle name="_MH750 Proforma - Rev 07.19.04 2_FAS 106 subsidy 2010_Summary Unrounded" xfId="1862"/>
    <cellStyle name="_MH750 Proforma - Rev 07.19.04 2_LTD-FAS 112 Summary" xfId="1863"/>
    <cellStyle name="_MM (CASH)" xfId="1864"/>
    <cellStyle name="_MM (CASH) 2" xfId="1865"/>
    <cellStyle name="_MM (CASH)_2008 FPL Group Tax Workpapers" xfId="1866"/>
    <cellStyle name="_MM (CASH)_2008 FPL Group Tax Workpapers_Budget Support 2012-09 2013-15 Benefit Programs v5 with NEER Barg Update" xfId="1867"/>
    <cellStyle name="_MM (CASH)_2008 FPL Group Tax Workpapers_LTD-FAS 112 Summary" xfId="1868"/>
    <cellStyle name="_MM (CASH)_Group Prov M11 09" xfId="1869"/>
    <cellStyle name="_MM (CASH)_Group Prov M11 09 2" xfId="1870"/>
    <cellStyle name="_MM (CASH)_Group Prov M11 09_March_LTD_Premium" xfId="1871"/>
    <cellStyle name="_MM (CASH)_Group Prov M11 09_Nov Self Admin LTD Income Premium - CIGNA" xfId="1872"/>
    <cellStyle name="_MM (CASH)_Group Prov M11 09_Summary Unrounded" xfId="1873"/>
    <cellStyle name="_MM (CASH)_March_LTD_Premium" xfId="1874"/>
    <cellStyle name="_MM (CASH)_Nov Self Admin LTD Income Premium - CIGNA" xfId="1875"/>
    <cellStyle name="_MM (CASH)_Summary Unrounded" xfId="1876"/>
    <cellStyle name="_MM Cost Estimate Marcus Hook" xfId="1877"/>
    <cellStyle name="_MM Cost Estimate Marcus Hook_Budget Support 2012-09 2013-15 Benefit Programs v5 with NEER Barg Update" xfId="1878"/>
    <cellStyle name="_MM Cost Estimate Marcus Hook_Capital Prov 1Q10" xfId="1879"/>
    <cellStyle name="_MM Cost Estimate Marcus Hook_Capital Prov 1Q10 2" xfId="1880"/>
    <cellStyle name="_MM Cost Estimate Marcus Hook_Capital Prov 1Q10_March_LTD_Premium" xfId="1881"/>
    <cellStyle name="_MM Cost Estimate Marcus Hook_Capital Prov 1Q10_Nov Self Admin LTD Income Premium - CIGNA" xfId="1882"/>
    <cellStyle name="_MM Cost Estimate Marcus Hook_Capital Prov 1Q10_Summary Unrounded" xfId="1883"/>
    <cellStyle name="_MM Cost Estimate Marcus Hook_FAS 106 subsidy 2010" xfId="1884"/>
    <cellStyle name="_MM Cost Estimate Marcus Hook_FAS 106 subsidy 2010 2" xfId="1885"/>
    <cellStyle name="_MM Cost Estimate Marcus Hook_FAS 106 subsidy 2010_March_LTD_Premium" xfId="1886"/>
    <cellStyle name="_MM Cost Estimate Marcus Hook_FAS 106 subsidy 2010_Nov Self Admin LTD Income Premium - CIGNA" xfId="1887"/>
    <cellStyle name="_MM Cost Estimate Marcus Hook_FAS 106 subsidy 2010_Summary Unrounded" xfId="1888"/>
    <cellStyle name="_MM Cost Estimate Marcus Hook_LTD-FAS 112 Summary" xfId="1889"/>
    <cellStyle name="_Modification to Stack" xfId="1890"/>
    <cellStyle name="_Modification to Stack_Budget Support 2012-09 2013-15 Benefit Programs v5 with NEER Barg Update" xfId="1891"/>
    <cellStyle name="_Modification to Stack_Capital Prov 1Q10" xfId="1892"/>
    <cellStyle name="_Modification to Stack_Capital Prov 1Q10 2" xfId="1893"/>
    <cellStyle name="_Modification to Stack_Capital Prov 1Q10_March_LTD_Premium" xfId="1894"/>
    <cellStyle name="_Modification to Stack_Capital Prov 1Q10_Nov Self Admin LTD Income Premium - CIGNA" xfId="1895"/>
    <cellStyle name="_Modification to Stack_Capital Prov 1Q10_Summary Unrounded" xfId="1896"/>
    <cellStyle name="_Modification to Stack_LTD-FAS 112 Summary" xfId="1897"/>
    <cellStyle name="_Monthly Shape Factors1" xfId="1898"/>
    <cellStyle name="_Monthly Shape Factors1_Budget Support 2012-09 2013-15 Benefit Programs v5 with NEER Barg Update" xfId="1899"/>
    <cellStyle name="_Monthly Shape Factors1_Capital Prov 1Q10" xfId="1900"/>
    <cellStyle name="_Monthly Shape Factors1_Capital Prov 1Q10 2" xfId="1901"/>
    <cellStyle name="_Monthly Shape Factors1_Capital Prov 1Q10_March_LTD_Premium" xfId="1902"/>
    <cellStyle name="_Monthly Shape Factors1_Capital Prov 1Q10_Nov Self Admin LTD Income Premium - CIGNA" xfId="1903"/>
    <cellStyle name="_Monthly Shape Factors1_Capital Prov 1Q10_Summary Unrounded" xfId="1904"/>
    <cellStyle name="_Monthly Shape Factors1_LTD-FAS 112 Summary" xfId="1905"/>
    <cellStyle name="_Monthly Shape Factors2" xfId="1906"/>
    <cellStyle name="_Monthly Shape Factors2_Budget Support 2012-09 2013-15 Benefit Programs v5 with NEER Barg Update" xfId="1907"/>
    <cellStyle name="_Monthly Shape Factors2_Capital Prov 1Q10" xfId="1908"/>
    <cellStyle name="_Monthly Shape Factors2_Capital Prov 1Q10 2" xfId="1909"/>
    <cellStyle name="_Monthly Shape Factors2_Capital Prov 1Q10_March_LTD_Premium" xfId="1910"/>
    <cellStyle name="_Monthly Shape Factors2_Capital Prov 1Q10_Nov Self Admin LTD Income Premium - CIGNA" xfId="1911"/>
    <cellStyle name="_Monthly Shape Factors2_Capital Prov 1Q10_Summary Unrounded" xfId="1912"/>
    <cellStyle name="_Monthly Shape Factors2_LTD-FAS 112 Summary" xfId="1913"/>
    <cellStyle name="_Monthly Shape Factors3" xfId="1914"/>
    <cellStyle name="_Monthly Shape Factors3_Budget Support 2012-09 2013-15 Benefit Programs v5 with NEER Barg Update" xfId="1915"/>
    <cellStyle name="_Monthly Shape Factors3_Capital Prov 1Q10" xfId="1916"/>
    <cellStyle name="_Monthly Shape Factors3_Capital Prov 1Q10 2" xfId="1917"/>
    <cellStyle name="_Monthly Shape Factors3_Capital Prov 1Q10_March_LTD_Premium" xfId="1918"/>
    <cellStyle name="_Monthly Shape Factors3_Capital Prov 1Q10_Nov Self Admin LTD Income Premium - CIGNA" xfId="1919"/>
    <cellStyle name="_Monthly Shape Factors3_Capital Prov 1Q10_Summary Unrounded" xfId="1920"/>
    <cellStyle name="_Monthly Shape Factors3_LTD-FAS 112 Summary" xfId="1921"/>
    <cellStyle name="_Monthly Shape Factors4" xfId="1922"/>
    <cellStyle name="_Monthly Shape Factors4_Budget Support 2012-09 2013-15 Benefit Programs v5 with NEER Barg Update" xfId="1923"/>
    <cellStyle name="_Monthly Shape Factors4_Capital Prov 1Q10" xfId="1924"/>
    <cellStyle name="_Monthly Shape Factors4_Capital Prov 1Q10 2" xfId="1925"/>
    <cellStyle name="_Monthly Shape Factors4_Capital Prov 1Q10_March_LTD_Premium" xfId="1926"/>
    <cellStyle name="_Monthly Shape Factors4_Capital Prov 1Q10_Nov Self Admin LTD Income Premium - CIGNA" xfId="1927"/>
    <cellStyle name="_Monthly Shape Factors4_Capital Prov 1Q10_Summary Unrounded" xfId="1928"/>
    <cellStyle name="_Monthly Shape Factors4_LTD-FAS 112 Summary" xfId="1929"/>
    <cellStyle name="_Monthly Shape Factors5" xfId="1930"/>
    <cellStyle name="_Monthly Shape Factors5_Budget Support 2012-09 2013-15 Benefit Programs v5 with NEER Barg Update" xfId="1931"/>
    <cellStyle name="_Monthly Shape Factors5_Capital Prov 1Q10" xfId="1932"/>
    <cellStyle name="_Monthly Shape Factors5_Capital Prov 1Q10 2" xfId="1933"/>
    <cellStyle name="_Monthly Shape Factors5_Capital Prov 1Q10_March_LTD_Premium" xfId="1934"/>
    <cellStyle name="_Monthly Shape Factors5_Capital Prov 1Q10_Nov Self Admin LTD Income Premium - CIGNA" xfId="1935"/>
    <cellStyle name="_Monthly Shape Factors5_Capital Prov 1Q10_Summary Unrounded" xfId="1936"/>
    <cellStyle name="_Monthly Shape Factors5_LTD-FAS 112 Summary" xfId="1937"/>
    <cellStyle name="_New Resources" xfId="1938"/>
    <cellStyle name="_New Resources_Budget Support 2012-09 2013-15 Benefit Programs v5 with NEER Barg Update" xfId="1939"/>
    <cellStyle name="_New Resources_Capital Prov 1Q10" xfId="1940"/>
    <cellStyle name="_New Resources_Capital Prov 1Q10 2" xfId="1941"/>
    <cellStyle name="_New Resources_Capital Prov 1Q10_March_LTD_Premium" xfId="1942"/>
    <cellStyle name="_New Resources_Capital Prov 1Q10_Nov Self Admin LTD Income Premium - CIGNA" xfId="1943"/>
    <cellStyle name="_New Resources_Capital Prov 1Q10_Summary Unrounded" xfId="1944"/>
    <cellStyle name="_New Resources_LTD-FAS 112 Summary" xfId="1945"/>
    <cellStyle name="_Nuclear Availability" xfId="1946"/>
    <cellStyle name="_Nuclear Availability_Budget Support 2012-09 2013-15 Benefit Programs v5 with NEER Barg Update" xfId="1947"/>
    <cellStyle name="_Nuclear Availability_Capital Prov 1Q10" xfId="1948"/>
    <cellStyle name="_Nuclear Availability_Capital Prov 1Q10 2" xfId="1949"/>
    <cellStyle name="_Nuclear Availability_Capital Prov 1Q10_March_LTD_Premium" xfId="1950"/>
    <cellStyle name="_Nuclear Availability_Capital Prov 1Q10_Nov Self Admin LTD Income Premium - CIGNA" xfId="1951"/>
    <cellStyle name="_Nuclear Availability_Capital Prov 1Q10_Summary Unrounded" xfId="1952"/>
    <cellStyle name="_Nuclear Availability_LTD-FAS 112 Summary" xfId="1953"/>
    <cellStyle name="_O&amp;M  Cost Estimate Marcus Hook  - Updated Avis Run &amp; 290 starts 081902" xfId="1954"/>
    <cellStyle name="_O&amp;M  Cost Estimate Marcus Hook  - Updated Avis Run &amp; 290 starts 081902_Budget Support 2012-09 2013-15 Benefit Programs v5 with NEER Barg Update" xfId="1955"/>
    <cellStyle name="_O&amp;M  Cost Estimate Marcus Hook  - Updated Avis Run &amp; 290 starts 081902_Capital Prov 1Q10" xfId="1956"/>
    <cellStyle name="_O&amp;M  Cost Estimate Marcus Hook  - Updated Avis Run &amp; 290 starts 081902_Capital Prov 1Q10 2" xfId="1957"/>
    <cellStyle name="_O&amp;M  Cost Estimate Marcus Hook  - Updated Avis Run &amp; 290 starts 081902_Capital Prov 1Q10_March_LTD_Premium" xfId="1958"/>
    <cellStyle name="_O&amp;M  Cost Estimate Marcus Hook  - Updated Avis Run &amp; 290 starts 081902_Capital Prov 1Q10_Nov Self Admin LTD Income Premium - CIGNA" xfId="1959"/>
    <cellStyle name="_O&amp;M  Cost Estimate Marcus Hook  - Updated Avis Run &amp; 290 starts 081902_Capital Prov 1Q10_Summary Unrounded" xfId="1960"/>
    <cellStyle name="_O&amp;M  Cost Estimate Marcus Hook  - Updated Avis Run &amp; 290 starts 081902_FAS 106 subsidy 2010" xfId="1961"/>
    <cellStyle name="_O&amp;M  Cost Estimate Marcus Hook  - Updated Avis Run &amp; 290 starts 081902_FAS 106 subsidy 2010 2" xfId="1962"/>
    <cellStyle name="_O&amp;M  Cost Estimate Marcus Hook  - Updated Avis Run &amp; 290 starts 081902_FAS 106 subsidy 2010_March_LTD_Premium" xfId="1963"/>
    <cellStyle name="_O&amp;M  Cost Estimate Marcus Hook  - Updated Avis Run &amp; 290 starts 081902_FAS 106 subsidy 2010_Nov Self Admin LTD Income Premium - CIGNA" xfId="1964"/>
    <cellStyle name="_O&amp;M  Cost Estimate Marcus Hook  - Updated Avis Run &amp; 290 starts 081902_FAS 106 subsidy 2010_Summary Unrounded" xfId="1965"/>
    <cellStyle name="_O&amp;M  Cost Estimate Marcus Hook  - Updated Avis Run &amp; 290 starts 081902_LTD-FAS 112 Summary" xfId="1966"/>
    <cellStyle name="_O&amp;M  Cost Estimate Marcus Hook  - Updated for High Cycles rev071703" xfId="1967"/>
    <cellStyle name="_O&amp;M  Cost Estimate Marcus Hook  - Updated for High Cycles rev071703_Budget Support 2012-09 2013-15 Benefit Programs v5 with NEER Barg Update" xfId="1968"/>
    <cellStyle name="_O&amp;M  Cost Estimate Marcus Hook  - Updated for High Cycles rev071703_Capital Prov 1Q10" xfId="1969"/>
    <cellStyle name="_O&amp;M  Cost Estimate Marcus Hook  - Updated for High Cycles rev071703_Capital Prov 1Q10 2" xfId="1970"/>
    <cellStyle name="_O&amp;M  Cost Estimate Marcus Hook  - Updated for High Cycles rev071703_Capital Prov 1Q10_March_LTD_Premium" xfId="1971"/>
    <cellStyle name="_O&amp;M  Cost Estimate Marcus Hook  - Updated for High Cycles rev071703_Capital Prov 1Q10_Nov Self Admin LTD Income Premium - CIGNA" xfId="1972"/>
    <cellStyle name="_O&amp;M  Cost Estimate Marcus Hook  - Updated for High Cycles rev071703_Capital Prov 1Q10_Summary Unrounded" xfId="1973"/>
    <cellStyle name="_O&amp;M  Cost Estimate Marcus Hook  - Updated for High Cycles rev071703_FAS 106 subsidy 2010" xfId="1974"/>
    <cellStyle name="_O&amp;M  Cost Estimate Marcus Hook  - Updated for High Cycles rev071703_FAS 106 subsidy 2010 2" xfId="1975"/>
    <cellStyle name="_O&amp;M  Cost Estimate Marcus Hook  - Updated for High Cycles rev071703_FAS 106 subsidy 2010_March_LTD_Premium" xfId="1976"/>
    <cellStyle name="_O&amp;M  Cost Estimate Marcus Hook  - Updated for High Cycles rev071703_FAS 106 subsidy 2010_Nov Self Admin LTD Income Premium - CIGNA" xfId="1977"/>
    <cellStyle name="_O&amp;M  Cost Estimate Marcus Hook  - Updated for High Cycles rev071703_FAS 106 subsidy 2010_Summary Unrounded" xfId="1978"/>
    <cellStyle name="_O&amp;M  Cost Estimate Marcus Hook  - Updated for High Cycles rev071703_LTD-FAS 112 Summary" xfId="1979"/>
    <cellStyle name="_O&amp;M Detail -cc " xfId="1980"/>
    <cellStyle name="_O&amp;M Detail -cc  2" xfId="1981"/>
    <cellStyle name="_O&amp;M Detail -cc _2008 FPL Group Tax Workpapers" xfId="1982"/>
    <cellStyle name="_O&amp;M Detail -cc _2008 FPL Group Tax Workpapers_Budget Support 2012-09 2013-15 Benefit Programs v5 with NEER Barg Update" xfId="1983"/>
    <cellStyle name="_O&amp;M Detail -cc _2008 FPL Group Tax Workpapers_LTD-FAS 112 Summary" xfId="1984"/>
    <cellStyle name="_O&amp;M Detail -cc _Group Prov M11 09" xfId="1985"/>
    <cellStyle name="_O&amp;M Detail -cc _Group Prov M11 09 2" xfId="1986"/>
    <cellStyle name="_O&amp;M Detail -cc _Group Prov M11 09_March_LTD_Premium" xfId="1987"/>
    <cellStyle name="_O&amp;M Detail -cc _Group Prov M11 09_Nov Self Admin LTD Income Premium - CIGNA" xfId="1988"/>
    <cellStyle name="_O&amp;M Detail -cc _Group Prov M11 09_Summary Unrounded" xfId="1989"/>
    <cellStyle name="_O&amp;M Detail -cc _March_LTD_Premium" xfId="1990"/>
    <cellStyle name="_O&amp;M Detail -cc _Nov Self Admin LTD Income Premium - CIGNA" xfId="1991"/>
    <cellStyle name="_O&amp;M Detail -cc _Summary Unrounded" xfId="1992"/>
    <cellStyle name="_O&amp;M Detail -ct" xfId="1993"/>
    <cellStyle name="_O&amp;M Detail -ct 2" xfId="1994"/>
    <cellStyle name="_O&amp;M Detail -ct_2008 FPL Group Tax Workpapers" xfId="1995"/>
    <cellStyle name="_O&amp;M Detail -ct_2008 FPL Group Tax Workpapers_Budget Support 2012-09 2013-15 Benefit Programs v5 with NEER Barg Update" xfId="1996"/>
    <cellStyle name="_O&amp;M Detail -ct_2008 FPL Group Tax Workpapers_LTD-FAS 112 Summary" xfId="1997"/>
    <cellStyle name="_O&amp;M Detail -ct_Group Prov M11 09" xfId="1998"/>
    <cellStyle name="_O&amp;M Detail -ct_Group Prov M11 09 2" xfId="1999"/>
    <cellStyle name="_O&amp;M Detail -ct_Group Prov M11 09_March_LTD_Premium" xfId="2000"/>
    <cellStyle name="_O&amp;M Detail -ct_Group Prov M11 09_Nov Self Admin LTD Income Premium - CIGNA" xfId="2001"/>
    <cellStyle name="_O&amp;M Detail -ct_Group Prov M11 09_Summary Unrounded" xfId="2002"/>
    <cellStyle name="_O&amp;M Detail -ct_March_LTD_Premium" xfId="2003"/>
    <cellStyle name="_O&amp;M Detail -ct_Nov Self Admin LTD Income Premium - CIGNA" xfId="2004"/>
    <cellStyle name="_O&amp;M Detail -ct_Summary Unrounded" xfId="2005"/>
    <cellStyle name="_Plant C Summary of Nuclear Inputs" xfId="2006"/>
    <cellStyle name="_Plant C Summary of Nuclear Inputs_Budget Support 2012-09 2013-15 Benefit Programs v5 with NEER Barg Update" xfId="2007"/>
    <cellStyle name="_Plant C Summary of Nuclear Inputs_Capital Prov 1Q10" xfId="2008"/>
    <cellStyle name="_Plant C Summary of Nuclear Inputs_Capital Prov 1Q10 2" xfId="2009"/>
    <cellStyle name="_Plant C Summary of Nuclear Inputs_Capital Prov 1Q10_March_LTD_Premium" xfId="2010"/>
    <cellStyle name="_Plant C Summary of Nuclear Inputs_Capital Prov 1Q10_Nov Self Admin LTD Income Premium - CIGNA" xfId="2011"/>
    <cellStyle name="_Plant C Summary of Nuclear Inputs_Capital Prov 1Q10_Summary Unrounded" xfId="2012"/>
    <cellStyle name="_Plant C Summary of Nuclear Inputs_FAS 106 subsidy 2010" xfId="2013"/>
    <cellStyle name="_Plant C Summary of Nuclear Inputs_FAS 106 subsidy 2010 2" xfId="2014"/>
    <cellStyle name="_Plant C Summary of Nuclear Inputs_FAS 106 subsidy 2010_March_LTD_Premium" xfId="2015"/>
    <cellStyle name="_Plant C Summary of Nuclear Inputs_FAS 106 subsidy 2010_Nov Self Admin LTD Income Premium - CIGNA" xfId="2016"/>
    <cellStyle name="_Plant C Summary of Nuclear Inputs_FAS 106 subsidy 2010_Summary Unrounded" xfId="2017"/>
    <cellStyle name="_Plant C Summary of Nuclear Inputs_LTD-FAS 112 Summary" xfId="2018"/>
    <cellStyle name="_Plant OC Summary of Nuclear Inputs" xfId="2019"/>
    <cellStyle name="_Plant OC Summary of Nuclear Inputs_Budget Support 2012-09 2013-15 Benefit Programs v5 with NEER Barg Update" xfId="2020"/>
    <cellStyle name="_Plant OC Summary of Nuclear Inputs_Capital Prov 1Q10" xfId="2021"/>
    <cellStyle name="_Plant OC Summary of Nuclear Inputs_Capital Prov 1Q10 2" xfId="2022"/>
    <cellStyle name="_Plant OC Summary of Nuclear Inputs_Capital Prov 1Q10_March_LTD_Premium" xfId="2023"/>
    <cellStyle name="_Plant OC Summary of Nuclear Inputs_Capital Prov 1Q10_Nov Self Admin LTD Income Premium - CIGNA" xfId="2024"/>
    <cellStyle name="_Plant OC Summary of Nuclear Inputs_Capital Prov 1Q10_Summary Unrounded" xfId="2025"/>
    <cellStyle name="_Plant OC Summary of Nuclear Inputs_FAS 106 subsidy 2010" xfId="2026"/>
    <cellStyle name="_Plant OC Summary of Nuclear Inputs_FAS 106 subsidy 2010 2" xfId="2027"/>
    <cellStyle name="_Plant OC Summary of Nuclear Inputs_FAS 106 subsidy 2010_March_LTD_Premium" xfId="2028"/>
    <cellStyle name="_Plant OC Summary of Nuclear Inputs_FAS 106 subsidy 2010_Nov Self Admin LTD Income Premium - CIGNA" xfId="2029"/>
    <cellStyle name="_Plant OC Summary of Nuclear Inputs_FAS 106 subsidy 2010_Summary Unrounded" xfId="2030"/>
    <cellStyle name="_Plant OC Summary of Nuclear Inputs_LTD-FAS 112 Summary" xfId="2031"/>
    <cellStyle name="_Plant T Summary of Nuclear Inputs" xfId="2032"/>
    <cellStyle name="_Plant T Summary of Nuclear Inputs_Budget Support 2012-09 2013-15 Benefit Programs v5 with NEER Barg Update" xfId="2033"/>
    <cellStyle name="_Plant T Summary of Nuclear Inputs_Capital Prov 1Q10" xfId="2034"/>
    <cellStyle name="_Plant T Summary of Nuclear Inputs_Capital Prov 1Q10 2" xfId="2035"/>
    <cellStyle name="_Plant T Summary of Nuclear Inputs_Capital Prov 1Q10_March_LTD_Premium" xfId="2036"/>
    <cellStyle name="_Plant T Summary of Nuclear Inputs_Capital Prov 1Q10_Nov Self Admin LTD Income Premium - CIGNA" xfId="2037"/>
    <cellStyle name="_Plant T Summary of Nuclear Inputs_Capital Prov 1Q10_Summary Unrounded" xfId="2038"/>
    <cellStyle name="_Plant T Summary of Nuclear Inputs_FAS 106 subsidy 2010" xfId="2039"/>
    <cellStyle name="_Plant T Summary of Nuclear Inputs_FAS 106 subsidy 2010 2" xfId="2040"/>
    <cellStyle name="_Plant T Summary of Nuclear Inputs_FAS 106 subsidy 2010_March_LTD_Premium" xfId="2041"/>
    <cellStyle name="_Plant T Summary of Nuclear Inputs_FAS 106 subsidy 2010_Nov Self Admin LTD Income Premium - CIGNA" xfId="2042"/>
    <cellStyle name="_Plant T Summary of Nuclear Inputs_FAS 106 subsidy 2010_Summary Unrounded" xfId="2043"/>
    <cellStyle name="_Plant T Summary of Nuclear Inputs_LTD-FAS 112 Summary" xfId="2044"/>
    <cellStyle name="_Point Beach_Preliminary Opening Balance Sheet_1_3_08(1125am)" xfId="2045"/>
    <cellStyle name="_Point Beach_Preliminary Opening Balance Sheet_1_3_08(1125am)_Budget Support 2012-09 2013-15 Benefit Programs v5 with NEER Barg Update" xfId="2046"/>
    <cellStyle name="_Point Beach_Preliminary Opening Balance Sheet_1_3_08(1125am)_LTD-FAS 112 Summary" xfId="2047"/>
    <cellStyle name="_Point Beach_PrelimPurchaseaccg_09242007" xfId="2048"/>
    <cellStyle name="_Point Beach_PrelimPurchaseaccg_09242007_Budget Support 2012-09 2013-15 Benefit Programs v5 with NEER Barg Update" xfId="2049"/>
    <cellStyle name="_Point Beach_PrelimPurchaseaccg_09242007_LTD-FAS 112 Summary" xfId="2050"/>
    <cellStyle name="_Price Curves" xfId="2051"/>
    <cellStyle name="_Price Curves_Budget Support 2012-09 2013-15 Benefit Programs v5 with NEER Barg Update" xfId="2052"/>
    <cellStyle name="_Price Curves_Capital Prov 1Q10" xfId="2053"/>
    <cellStyle name="_Price Curves_Capital Prov 1Q10 2" xfId="2054"/>
    <cellStyle name="_Price Curves_Capital Prov 1Q10_March_LTD_Premium" xfId="2055"/>
    <cellStyle name="_Price Curves_Capital Prov 1Q10_Nov Self Admin LTD Income Premium - CIGNA" xfId="2056"/>
    <cellStyle name="_Price Curves_Capital Prov 1Q10_Summary Unrounded" xfId="2057"/>
    <cellStyle name="_Price Curves_FAS 106 subsidy 2010" xfId="2058"/>
    <cellStyle name="_Price Curves_FAS 106 subsidy 2010 2" xfId="2059"/>
    <cellStyle name="_Price Curves_FAS 106 subsidy 2010_March_LTD_Premium" xfId="2060"/>
    <cellStyle name="_Price Curves_FAS 106 subsidy 2010_Nov Self Admin LTD Income Premium - CIGNA" xfId="2061"/>
    <cellStyle name="_Price Curves_FAS 106 subsidy 2010_Summary Unrounded" xfId="2062"/>
    <cellStyle name="_Price Curves_LTD-FAS 112 Summary" xfId="2063"/>
    <cellStyle name="_Pro Forma - Bastrop -  rev 04.14.04 2" xfId="2064"/>
    <cellStyle name="_Pro Forma - Bastrop -  rev 04.14.04 2_Budget Support 2012-09 2013-15 Benefit Programs v5 with NEER Barg Update" xfId="2065"/>
    <cellStyle name="_Pro Forma - Bastrop -  rev 04.14.04 2_Capital Prov 1Q10" xfId="2066"/>
    <cellStyle name="_Pro Forma - Bastrop -  rev 04.14.04 2_Capital Prov 1Q10 2" xfId="2067"/>
    <cellStyle name="_Pro Forma - Bastrop -  rev 04.14.04 2_Capital Prov 1Q10_March_LTD_Premium" xfId="2068"/>
    <cellStyle name="_Pro Forma - Bastrop -  rev 04.14.04 2_Capital Prov 1Q10_Nov Self Admin LTD Income Premium - CIGNA" xfId="2069"/>
    <cellStyle name="_Pro Forma - Bastrop -  rev 04.14.04 2_Capital Prov 1Q10_Summary Unrounded" xfId="2070"/>
    <cellStyle name="_Pro Forma - Bastrop -  rev 04.14.04 2_FAS 106 subsidy 2010" xfId="2071"/>
    <cellStyle name="_Pro Forma - Bastrop -  rev 04.14.04 2_FAS 106 subsidy 2010 2" xfId="2072"/>
    <cellStyle name="_Pro Forma - Bastrop -  rev 04.14.04 2_FAS 106 subsidy 2010_March_LTD_Premium" xfId="2073"/>
    <cellStyle name="_Pro Forma - Bastrop -  rev 04.14.04 2_FAS 106 subsidy 2010_Nov Self Admin LTD Income Premium - CIGNA" xfId="2074"/>
    <cellStyle name="_Pro Forma - Bastrop -  rev 04.14.04 2_FAS 106 subsidy 2010_Summary Unrounded" xfId="2075"/>
    <cellStyle name="_Pro Forma - Bastrop -  rev 04.14.04 2_LTD-FAS 112 Summary" xfId="2076"/>
    <cellStyle name="_Pro Forma - Linden (Closing) - rev 03.25.03" xfId="2077"/>
    <cellStyle name="_Pro Forma - Linden (Closing) - rev 03.25.03_Budget Support 2012-09 2013-15 Benefit Programs v5 with NEER Barg Update" xfId="2078"/>
    <cellStyle name="_Pro Forma - Linden (Closing) - rev 03.25.03_Capital Prov 1Q10" xfId="2079"/>
    <cellStyle name="_Pro Forma - Linden (Closing) - rev 03.25.03_Capital Prov 1Q10 2" xfId="2080"/>
    <cellStyle name="_Pro Forma - Linden (Closing) - rev 03.25.03_Capital Prov 1Q10_March_LTD_Premium" xfId="2081"/>
    <cellStyle name="_Pro Forma - Linden (Closing) - rev 03.25.03_Capital Prov 1Q10_Nov Self Admin LTD Income Premium - CIGNA" xfId="2082"/>
    <cellStyle name="_Pro Forma - Linden (Closing) - rev 03.25.03_Capital Prov 1Q10_Summary Unrounded" xfId="2083"/>
    <cellStyle name="_Pro Forma - Linden (Closing) - rev 03.25.03_FAS 106 subsidy 2010" xfId="2084"/>
    <cellStyle name="_Pro Forma - Linden (Closing) - rev 03.25.03_FAS 106 subsidy 2010 2" xfId="2085"/>
    <cellStyle name="_Pro Forma - Linden (Closing) - rev 03.25.03_FAS 106 subsidy 2010_March_LTD_Premium" xfId="2086"/>
    <cellStyle name="_Pro Forma - Linden (Closing) - rev 03.25.03_FAS 106 subsidy 2010_Nov Self Admin LTD Income Premium - CIGNA" xfId="2087"/>
    <cellStyle name="_Pro Forma - Linden (Closing) - rev 03.25.03_FAS 106 subsidy 2010_Summary Unrounded" xfId="2088"/>
    <cellStyle name="_Pro Forma - Linden (Closing) - rev 03.25.03_LTD-FAS 112 Summary" xfId="2089"/>
    <cellStyle name="_Pro Forma - Middletown - rev 04.09.03" xfId="2090"/>
    <cellStyle name="_Pro Forma - Middletown - rev 04.09.03_Budget Support 2012-09 2013-15 Benefit Programs v5 with NEER Barg Update" xfId="2091"/>
    <cellStyle name="_Pro Forma - Middletown - rev 04.09.03_Capital Prov 1Q10" xfId="2092"/>
    <cellStyle name="_Pro Forma - Middletown - rev 04.09.03_Capital Prov 1Q10 2" xfId="2093"/>
    <cellStyle name="_Pro Forma - Middletown - rev 04.09.03_Capital Prov 1Q10_March_LTD_Premium" xfId="2094"/>
    <cellStyle name="_Pro Forma - Middletown - rev 04.09.03_Capital Prov 1Q10_Nov Self Admin LTD Income Premium - CIGNA" xfId="2095"/>
    <cellStyle name="_Pro Forma - Middletown - rev 04.09.03_Capital Prov 1Q10_Summary Unrounded" xfId="2096"/>
    <cellStyle name="_Pro Forma - Middletown - rev 04.09.03_FAS 106 subsidy 2010" xfId="2097"/>
    <cellStyle name="_Pro Forma - Middletown - rev 04.09.03_FAS 106 subsidy 2010 2" xfId="2098"/>
    <cellStyle name="_Pro Forma - Middletown - rev 04.09.03_FAS 106 subsidy 2010_March_LTD_Premium" xfId="2099"/>
    <cellStyle name="_Pro Forma - Middletown - rev 04.09.03_FAS 106 subsidy 2010_Nov Self Admin LTD Income Premium - CIGNA" xfId="2100"/>
    <cellStyle name="_Pro Forma - Middletown - rev 04.09.03_FAS 106 subsidy 2010_Summary Unrounded" xfId="2101"/>
    <cellStyle name="_Pro Forma - Middletown - rev 04.09.03_LTD-FAS 112 Summary" xfId="2102"/>
    <cellStyle name="_Purchase Accounting Rev 2" xfId="2103"/>
    <cellStyle name="_Purchase Accounting Rev 2_Budget Support 2012-09 2013-15 Benefit Programs v5 with NEER Barg Update" xfId="2104"/>
    <cellStyle name="_Purchase Accounting Rev 2_LTD-FAS 112 Summary" xfId="2105"/>
    <cellStyle name="_Res_ERCOT_Spring_02_8Z" xfId="2106"/>
    <cellStyle name="_Res_ERCOT_Spring_02_8Z_Budget Support 2012-09 2013-15 Benefit Programs v5 with NEER Barg Update" xfId="2107"/>
    <cellStyle name="_Res_ERCOT_Spring_02_8Z_Capital Prov 1Q10" xfId="2108"/>
    <cellStyle name="_Res_ERCOT_Spring_02_8Z_Capital Prov 1Q10 2" xfId="2109"/>
    <cellStyle name="_Res_ERCOT_Spring_02_8Z_Capital Prov 1Q10_March_LTD_Premium" xfId="2110"/>
    <cellStyle name="_Res_ERCOT_Spring_02_8Z_Capital Prov 1Q10_Nov Self Admin LTD Income Premium - CIGNA" xfId="2111"/>
    <cellStyle name="_Res_ERCOT_Spring_02_8Z_Capital Prov 1Q10_Summary Unrounded" xfId="2112"/>
    <cellStyle name="_Res_ERCOT_Spring_02_8Z_LTD-FAS 112 Summary" xfId="2113"/>
    <cellStyle name="_Resources Gas SP Conversion" xfId="2114"/>
    <cellStyle name="_Resources Gas SP Conversion_Budget Support 2012-09 2013-15 Benefit Programs v5 with NEER Barg Update" xfId="2115"/>
    <cellStyle name="_Resources Gas SP Conversion_Capital Prov 1Q10" xfId="2116"/>
    <cellStyle name="_Resources Gas SP Conversion_Capital Prov 1Q10 2" xfId="2117"/>
    <cellStyle name="_Resources Gas SP Conversion_Capital Prov 1Q10_March_LTD_Premium" xfId="2118"/>
    <cellStyle name="_Resources Gas SP Conversion_Capital Prov 1Q10_Nov Self Admin LTD Income Premium - CIGNA" xfId="2119"/>
    <cellStyle name="_Resources Gas SP Conversion_Capital Prov 1Q10_Summary Unrounded" xfId="2120"/>
    <cellStyle name="_Resources Gas SP Conversion_LTD-FAS 112 Summary" xfId="2121"/>
    <cellStyle name="_Resources1" xfId="2122"/>
    <cellStyle name="_Resources1_Budget Support 2012-09 2013-15 Benefit Programs v5 with NEER Barg Update" xfId="2123"/>
    <cellStyle name="_Resources1_Capital Prov 1Q10" xfId="2124"/>
    <cellStyle name="_Resources1_Capital Prov 1Q10 2" xfId="2125"/>
    <cellStyle name="_Resources1_Capital Prov 1Q10_March_LTD_Premium" xfId="2126"/>
    <cellStyle name="_Resources1_Capital Prov 1Q10_Nov Self Admin LTD Income Premium - CIGNA" xfId="2127"/>
    <cellStyle name="_Resources1_Capital Prov 1Q10_Summary Unrounded" xfId="2128"/>
    <cellStyle name="_Resources1_LTD-FAS 112 Summary" xfId="2129"/>
    <cellStyle name="_Resources10" xfId="2130"/>
    <cellStyle name="_Resources10_Budget Support 2012-09 2013-15 Benefit Programs v5 with NEER Barg Update" xfId="2131"/>
    <cellStyle name="_Resources10_Capital Prov 1Q10" xfId="2132"/>
    <cellStyle name="_Resources10_Capital Prov 1Q10 2" xfId="2133"/>
    <cellStyle name="_Resources10_Capital Prov 1Q10_March_LTD_Premium" xfId="2134"/>
    <cellStyle name="_Resources10_Capital Prov 1Q10_Nov Self Admin LTD Income Premium - CIGNA" xfId="2135"/>
    <cellStyle name="_Resources10_Capital Prov 1Q10_Summary Unrounded" xfId="2136"/>
    <cellStyle name="_Resources10_LTD-FAS 112 Summary" xfId="2137"/>
    <cellStyle name="_Resources2" xfId="2138"/>
    <cellStyle name="_Resources2_Budget Support 2012-09 2013-15 Benefit Programs v5 with NEER Barg Update" xfId="2139"/>
    <cellStyle name="_Resources2_Capital Prov 1Q10" xfId="2140"/>
    <cellStyle name="_Resources2_Capital Prov 1Q10 2" xfId="2141"/>
    <cellStyle name="_Resources2_Capital Prov 1Q10_March_LTD_Premium" xfId="2142"/>
    <cellStyle name="_Resources2_Capital Prov 1Q10_Nov Self Admin LTD Income Premium - CIGNA" xfId="2143"/>
    <cellStyle name="_Resources2_Capital Prov 1Q10_Summary Unrounded" xfId="2144"/>
    <cellStyle name="_Resources2_LTD-FAS 112 Summary" xfId="2145"/>
    <cellStyle name="_Resources3" xfId="2146"/>
    <cellStyle name="_Resources3_Budget Support 2012-09 2013-15 Benefit Programs v5 with NEER Barg Update" xfId="2147"/>
    <cellStyle name="_Resources3_Capital Prov 1Q10" xfId="2148"/>
    <cellStyle name="_Resources3_Capital Prov 1Q10 2" xfId="2149"/>
    <cellStyle name="_Resources3_Capital Prov 1Q10_March_LTD_Premium" xfId="2150"/>
    <cellStyle name="_Resources3_Capital Prov 1Q10_Nov Self Admin LTD Income Premium - CIGNA" xfId="2151"/>
    <cellStyle name="_Resources3_Capital Prov 1Q10_Summary Unrounded" xfId="2152"/>
    <cellStyle name="_Resources3_LTD-FAS 112 Summary" xfId="2153"/>
    <cellStyle name="_Resources4" xfId="2154"/>
    <cellStyle name="_Resources4_Budget Support 2012-09 2013-15 Benefit Programs v5 with NEER Barg Update" xfId="2155"/>
    <cellStyle name="_Resources4_Capital Prov 1Q10" xfId="2156"/>
    <cellStyle name="_Resources4_Capital Prov 1Q10 2" xfId="2157"/>
    <cellStyle name="_Resources4_Capital Prov 1Q10_March_LTD_Premium" xfId="2158"/>
    <cellStyle name="_Resources4_Capital Prov 1Q10_Nov Self Admin LTD Income Premium - CIGNA" xfId="2159"/>
    <cellStyle name="_Resources4_Capital Prov 1Q10_Summary Unrounded" xfId="2160"/>
    <cellStyle name="_Resources4_LTD-FAS 112 Summary" xfId="2161"/>
    <cellStyle name="_Resources5" xfId="2162"/>
    <cellStyle name="_Resources5_Budget Support 2012-09 2013-15 Benefit Programs v5 with NEER Barg Update" xfId="2163"/>
    <cellStyle name="_Resources5_Capital Prov 1Q10" xfId="2164"/>
    <cellStyle name="_Resources5_Capital Prov 1Q10 2" xfId="2165"/>
    <cellStyle name="_Resources5_Capital Prov 1Q10_March_LTD_Premium" xfId="2166"/>
    <cellStyle name="_Resources5_Capital Prov 1Q10_Nov Self Admin LTD Income Premium - CIGNA" xfId="2167"/>
    <cellStyle name="_Resources5_Capital Prov 1Q10_Summary Unrounded" xfId="2168"/>
    <cellStyle name="_Resources5_LTD-FAS 112 Summary" xfId="2169"/>
    <cellStyle name="_Resources6" xfId="2170"/>
    <cellStyle name="_Resources6_Budget Support 2012-09 2013-15 Benefit Programs v5 with NEER Barg Update" xfId="2171"/>
    <cellStyle name="_Resources6_Capital Prov 1Q10" xfId="2172"/>
    <cellStyle name="_Resources6_Capital Prov 1Q10 2" xfId="2173"/>
    <cellStyle name="_Resources6_Capital Prov 1Q10_March_LTD_Premium" xfId="2174"/>
    <cellStyle name="_Resources6_Capital Prov 1Q10_Nov Self Admin LTD Income Premium - CIGNA" xfId="2175"/>
    <cellStyle name="_Resources6_Capital Prov 1Q10_Summary Unrounded" xfId="2176"/>
    <cellStyle name="_Resources6_LTD-FAS 112 Summary" xfId="2177"/>
    <cellStyle name="_Resources7" xfId="2178"/>
    <cellStyle name="_Resources7_Budget Support 2012-09 2013-15 Benefit Programs v5 with NEER Barg Update" xfId="2179"/>
    <cellStyle name="_Resources7_Capital Prov 1Q10" xfId="2180"/>
    <cellStyle name="_Resources7_Capital Prov 1Q10 2" xfId="2181"/>
    <cellStyle name="_Resources7_Capital Prov 1Q10_March_LTD_Premium" xfId="2182"/>
    <cellStyle name="_Resources7_Capital Prov 1Q10_Nov Self Admin LTD Income Premium - CIGNA" xfId="2183"/>
    <cellStyle name="_Resources7_Capital Prov 1Q10_Summary Unrounded" xfId="2184"/>
    <cellStyle name="_Resources7_LTD-FAS 112 Summary" xfId="2185"/>
    <cellStyle name="_Resources8" xfId="2186"/>
    <cellStyle name="_Resources8_Budget Support 2012-09 2013-15 Benefit Programs v5 with NEER Barg Update" xfId="2187"/>
    <cellStyle name="_Resources8_Capital Prov 1Q10" xfId="2188"/>
    <cellStyle name="_Resources8_Capital Prov 1Q10 2" xfId="2189"/>
    <cellStyle name="_Resources8_Capital Prov 1Q10_March_LTD_Premium" xfId="2190"/>
    <cellStyle name="_Resources8_Capital Prov 1Q10_Nov Self Admin LTD Income Premium - CIGNA" xfId="2191"/>
    <cellStyle name="_Resources8_Capital Prov 1Q10_Summary Unrounded" xfId="2192"/>
    <cellStyle name="_Resources8_LTD-FAS 112 Summary" xfId="2193"/>
    <cellStyle name="_Resources9" xfId="2194"/>
    <cellStyle name="_Resources9_Budget Support 2012-09 2013-15 Benefit Programs v5 with NEER Barg Update" xfId="2195"/>
    <cellStyle name="_Resources9_Capital Prov 1Q10" xfId="2196"/>
    <cellStyle name="_Resources9_Capital Prov 1Q10 2" xfId="2197"/>
    <cellStyle name="_Resources9_Capital Prov 1Q10_March_LTD_Premium" xfId="2198"/>
    <cellStyle name="_Resources9_Capital Prov 1Q10_Nov Self Admin LTD Income Premium - CIGNA" xfId="2199"/>
    <cellStyle name="_Resources9_Capital Prov 1Q10_Summary Unrounded" xfId="2200"/>
    <cellStyle name="_Resources9_LTD-FAS 112 Summary" xfId="2201"/>
    <cellStyle name="_Risk Input" xfId="2202"/>
    <cellStyle name="_Risk Input 040103" xfId="2203"/>
    <cellStyle name="_Risk Input 040103_Budget Support 2012-09 2013-15 Benefit Programs v5 with NEER Barg Update" xfId="2204"/>
    <cellStyle name="_Risk Input 040103_Capital Prov 1Q10" xfId="2205"/>
    <cellStyle name="_Risk Input 040103_Capital Prov 1Q10 2" xfId="2206"/>
    <cellStyle name="_Risk Input 040103_Capital Prov 1Q10_March_LTD_Premium" xfId="2207"/>
    <cellStyle name="_Risk Input 040103_Capital Prov 1Q10_Nov Self Admin LTD Income Premium - CIGNA" xfId="2208"/>
    <cellStyle name="_Risk Input 040103_Capital Prov 1Q10_Summary Unrounded" xfId="2209"/>
    <cellStyle name="_Risk Input 040103_LTD-FAS 112 Summary" xfId="2210"/>
    <cellStyle name="_Risk Input 042403" xfId="2211"/>
    <cellStyle name="_Risk Input 042403_Budget Support 2012-09 2013-15 Benefit Programs v5 with NEER Barg Update" xfId="2212"/>
    <cellStyle name="_Risk Input 042403_Capital Prov 1Q10" xfId="2213"/>
    <cellStyle name="_Risk Input 042403_Capital Prov 1Q10 2" xfId="2214"/>
    <cellStyle name="_Risk Input 042403_Capital Prov 1Q10_March_LTD_Premium" xfId="2215"/>
    <cellStyle name="_Risk Input 042403_Capital Prov 1Q10_Nov Self Admin LTD Income Premium - CIGNA" xfId="2216"/>
    <cellStyle name="_Risk Input 042403_Capital Prov 1Q10_Summary Unrounded" xfId="2217"/>
    <cellStyle name="_Risk Input 042403_LTD-FAS 112 Summary" xfId="2218"/>
    <cellStyle name="_Risk Input 110402" xfId="2219"/>
    <cellStyle name="_Risk Input 110402_Budget Support 2012-09 2013-15 Benefit Programs v5 with NEER Barg Update" xfId="2220"/>
    <cellStyle name="_Risk Input 110402_Capital Prov 1Q10" xfId="2221"/>
    <cellStyle name="_Risk Input 110402_Capital Prov 1Q10 2" xfId="2222"/>
    <cellStyle name="_Risk Input 110402_Capital Prov 1Q10_March_LTD_Premium" xfId="2223"/>
    <cellStyle name="_Risk Input 110402_Capital Prov 1Q10_Nov Self Admin LTD Income Premium - CIGNA" xfId="2224"/>
    <cellStyle name="_Risk Input 110402_Capital Prov 1Q10_Summary Unrounded" xfId="2225"/>
    <cellStyle name="_Risk Input 110402_LTD-FAS 112 Summary" xfId="2226"/>
    <cellStyle name="_Risk Input_Budget Support 2012-09 2013-15 Benefit Programs v5 with NEER Barg Update" xfId="2227"/>
    <cellStyle name="_Risk Input_Capital Prov 1Q10" xfId="2228"/>
    <cellStyle name="_Risk Input_Capital Prov 1Q10 2" xfId="2229"/>
    <cellStyle name="_Risk Input_Capital Prov 1Q10_March_LTD_Premium" xfId="2230"/>
    <cellStyle name="_Risk Input_Capital Prov 1Q10_Nov Self Admin LTD Income Premium - CIGNA" xfId="2231"/>
    <cellStyle name="_Risk Input_Capital Prov 1Q10_Summary Unrounded" xfId="2232"/>
    <cellStyle name="_Risk Input_LTD-FAS 112 Summary" xfId="2233"/>
    <cellStyle name="_ROE Tab" xfId="2234"/>
    <cellStyle name="_ROE Tab_Budget Support 2012-09 2013-15 Benefit Programs v5 with NEER Barg Update" xfId="2235"/>
    <cellStyle name="_ROE Tab_Capital Prov 1Q10" xfId="2236"/>
    <cellStyle name="_ROE Tab_Capital Prov 1Q10 2" xfId="2237"/>
    <cellStyle name="_ROE Tab_Capital Prov 1Q10_March_LTD_Premium" xfId="2238"/>
    <cellStyle name="_ROE Tab_Capital Prov 1Q10_Nov Self Admin LTD Income Premium - CIGNA" xfId="2239"/>
    <cellStyle name="_ROE Tab_Capital Prov 1Q10_Summary Unrounded" xfId="2240"/>
    <cellStyle name="_ROE Tab_FAS 106 subsidy 2010" xfId="2241"/>
    <cellStyle name="_ROE Tab_FAS 106 subsidy 2010 2" xfId="2242"/>
    <cellStyle name="_ROE Tab_FAS 106 subsidy 2010_March_LTD_Premium" xfId="2243"/>
    <cellStyle name="_ROE Tab_FAS 106 subsidy 2010_Nov Self Admin LTD Income Premium - CIGNA" xfId="2244"/>
    <cellStyle name="_ROE Tab_FAS 106 subsidy 2010_Summary Unrounded" xfId="2245"/>
    <cellStyle name="_ROE Tab_LTD-FAS 112 Summary" xfId="2246"/>
    <cellStyle name="_Scenario_East 0912" xfId="2247"/>
    <cellStyle name="_Scenario_East 0912_Budget Support 2012-09 2013-15 Benefit Programs v5 with NEER Barg Update" xfId="2248"/>
    <cellStyle name="_Scenario_East 0912_Capital Prov 1Q10" xfId="2249"/>
    <cellStyle name="_Scenario_East 0912_Capital Prov 1Q10 2" xfId="2250"/>
    <cellStyle name="_Scenario_East 0912_Capital Prov 1Q10_March_LTD_Premium" xfId="2251"/>
    <cellStyle name="_Scenario_East 0912_Capital Prov 1Q10_Nov Self Admin LTD Income Premium - CIGNA" xfId="2252"/>
    <cellStyle name="_Scenario_East 0912_Capital Prov 1Q10_Summary Unrounded" xfId="2253"/>
    <cellStyle name="_Scenario_East 0912_LTD-FAS 112 Summary" xfId="2254"/>
    <cellStyle name="_Scenario_ERCOT" xfId="2255"/>
    <cellStyle name="_Scenario_ERCOT_Budget Support 2012-09 2013-15 Benefit Programs v5 with NEER Barg Update" xfId="2256"/>
    <cellStyle name="_Scenario_ERCOT_Capital Prov 1Q10" xfId="2257"/>
    <cellStyle name="_Scenario_ERCOT_Capital Prov 1Q10 2" xfId="2258"/>
    <cellStyle name="_Scenario_ERCOT_Capital Prov 1Q10_March_LTD_Premium" xfId="2259"/>
    <cellStyle name="_Scenario_ERCOT_Capital Prov 1Q10_Nov Self Admin LTD Income Premium - CIGNA" xfId="2260"/>
    <cellStyle name="_Scenario_ERCOT_Capital Prov 1Q10_Summary Unrounded" xfId="2261"/>
    <cellStyle name="_Scenario_ERCOT_LTD-FAS 112 Summary" xfId="2262"/>
    <cellStyle name="_Scenario_ERCOT_New" xfId="2263"/>
    <cellStyle name="_Scenario_ERCOT_New_Budget Support 2012-09 2013-15 Benefit Programs v5 with NEER Barg Update" xfId="2264"/>
    <cellStyle name="_Scenario_ERCOT_New_Capital Prov 1Q10" xfId="2265"/>
    <cellStyle name="_Scenario_ERCOT_New_Capital Prov 1Q10 2" xfId="2266"/>
    <cellStyle name="_Scenario_ERCOT_New_Capital Prov 1Q10_March_LTD_Premium" xfId="2267"/>
    <cellStyle name="_Scenario_ERCOT_New_Capital Prov 1Q10_Nov Self Admin LTD Income Premium - CIGNA" xfId="2268"/>
    <cellStyle name="_Scenario_ERCOT_New_Capital Prov 1Q10_Summary Unrounded" xfId="2269"/>
    <cellStyle name="_Scenario_ERCOT_New_LTD-FAS 112 Summary" xfId="2270"/>
    <cellStyle name="_Scenario_ERCOT_Spring_02" xfId="2271"/>
    <cellStyle name="_Scenario_ERCOT_Spring_02_Budget Support 2012-09 2013-15 Benefit Programs v5 with NEER Barg Update" xfId="2272"/>
    <cellStyle name="_Scenario_ERCOT_Spring_02_Capital Prov 1Q10" xfId="2273"/>
    <cellStyle name="_Scenario_ERCOT_Spring_02_Capital Prov 1Q10 2" xfId="2274"/>
    <cellStyle name="_Scenario_ERCOT_Spring_02_Capital Prov 1Q10_March_LTD_Premium" xfId="2275"/>
    <cellStyle name="_Scenario_ERCOT_Spring_02_Capital Prov 1Q10_Nov Self Admin LTD Income Premium - CIGNA" xfId="2276"/>
    <cellStyle name="_Scenario_ERCOT_Spring_02_Capital Prov 1Q10_Summary Unrounded" xfId="2277"/>
    <cellStyle name="_Scenario_ERCOT_Spring_02_LTD-FAS 112 Summary" xfId="2278"/>
    <cellStyle name="_Scenario_WECC_Summer02" xfId="2279"/>
    <cellStyle name="_Scenario_WECC_Summer02_Budget Support 2012-09 2013-15 Benefit Programs v5 with NEER Barg Update" xfId="2280"/>
    <cellStyle name="_Scenario_WECC_Summer02_Capital Prov 1Q10" xfId="2281"/>
    <cellStyle name="_Scenario_WECC_Summer02_Capital Prov 1Q10 2" xfId="2282"/>
    <cellStyle name="_Scenario_WECC_Summer02_Capital Prov 1Q10_March_LTD_Premium" xfId="2283"/>
    <cellStyle name="_Scenario_WECC_Summer02_Capital Prov 1Q10_Nov Self Admin LTD Income Premium - CIGNA" xfId="2284"/>
    <cellStyle name="_Scenario_WECC_Summer02_Capital Prov 1Q10_Summary Unrounded" xfId="2285"/>
    <cellStyle name="_Scenario_WECC_Summer02_LTD-FAS 112 Summary" xfId="2286"/>
    <cellStyle name="_Sheet1" xfId="2287"/>
    <cellStyle name="_Sheet1 2" xfId="2288"/>
    <cellStyle name="_Sheet1_2008 FPL Group Tax Workpapers" xfId="2289"/>
    <cellStyle name="_Sheet1_2008 FPL Group Tax Workpapers_Budget Support 2012-09 2013-15 Benefit Programs v5 with NEER Barg Update" xfId="2290"/>
    <cellStyle name="_Sheet1_2008 FPL Group Tax Workpapers_LTD-FAS 112 Summary" xfId="2291"/>
    <cellStyle name="_Sheet1_Group Prov M11 09" xfId="2292"/>
    <cellStyle name="_Sheet1_Group Prov M11 09 2" xfId="2293"/>
    <cellStyle name="_Sheet1_Group Prov M11 09_March_LTD_Premium" xfId="2294"/>
    <cellStyle name="_Sheet1_Group Prov M11 09_Nov Self Admin LTD Income Premium - CIGNA" xfId="2295"/>
    <cellStyle name="_Sheet1_Group Prov M11 09_Summary Unrounded" xfId="2296"/>
    <cellStyle name="_Sheet1_March_LTD_Premium" xfId="2297"/>
    <cellStyle name="_Sheet1_Nov Self Admin LTD Income Premium - CIGNA" xfId="2298"/>
    <cellStyle name="_Sheet1_Summary Unrounded" xfId="2299"/>
    <cellStyle name="_Sheet2" xfId="2300"/>
    <cellStyle name="_Sheet2_Budget Support 2012-09 2013-15 Benefit Programs v5 with NEER Barg Update" xfId="2301"/>
    <cellStyle name="_Sheet2_Capital Prov 1Q10" xfId="2302"/>
    <cellStyle name="_Sheet2_Capital Prov 1Q10 2" xfId="2303"/>
    <cellStyle name="_Sheet2_Capital Prov 1Q10_March_LTD_Premium" xfId="2304"/>
    <cellStyle name="_Sheet2_Capital Prov 1Q10_Nov Self Admin LTD Income Premium - CIGNA" xfId="2305"/>
    <cellStyle name="_Sheet2_Capital Prov 1Q10_Summary Unrounded" xfId="2306"/>
    <cellStyle name="_Sheet2_LTD-FAS 112 Summary" xfId="2307"/>
    <cellStyle name="_Sheet3" xfId="2308"/>
    <cellStyle name="_Sheet3_Budget Support 2012-09 2013-15 Benefit Programs v5 with NEER Barg Update" xfId="2309"/>
    <cellStyle name="_Sheet3_Capital Prov 1Q10" xfId="2310"/>
    <cellStyle name="_Sheet3_Capital Prov 1Q10 2" xfId="2311"/>
    <cellStyle name="_Sheet3_Capital Prov 1Q10_March_LTD_Premium" xfId="2312"/>
    <cellStyle name="_Sheet3_Capital Prov 1Q10_Nov Self Admin LTD Income Premium - CIGNA" xfId="2313"/>
    <cellStyle name="_Sheet3_Capital Prov 1Q10_Summary Unrounded" xfId="2314"/>
    <cellStyle name="_Sheet3_LTD-FAS 112 Summary" xfId="2315"/>
    <cellStyle name="_Sheet35 (2)" xfId="2316"/>
    <cellStyle name="_Sheet35 (2)_Budget Support 2012-09 2013-15 Benefit Programs v5 with NEER Barg Update" xfId="2317"/>
    <cellStyle name="_Sheet35 (2)_Capital Prov 1Q10" xfId="2318"/>
    <cellStyle name="_Sheet35 (2)_Capital Prov 1Q10 2" xfId="2319"/>
    <cellStyle name="_Sheet35 (2)_Capital Prov 1Q10_March_LTD_Premium" xfId="2320"/>
    <cellStyle name="_Sheet35 (2)_Capital Prov 1Q10_Nov Self Admin LTD Income Premium - CIGNA" xfId="2321"/>
    <cellStyle name="_Sheet35 (2)_Capital Prov 1Q10_Summary Unrounded" xfId="2322"/>
    <cellStyle name="_Sheet35 (2)_LTD-FAS 112 Summary" xfId="2323"/>
    <cellStyle name="_Sheet4" xfId="2324"/>
    <cellStyle name="_Sheet4_Budget Support 2012-09 2013-15 Benefit Programs v5 with NEER Barg Update" xfId="2325"/>
    <cellStyle name="_Sheet4_Capital Prov 1Q10" xfId="2326"/>
    <cellStyle name="_Sheet4_Capital Prov 1Q10 2" xfId="2327"/>
    <cellStyle name="_Sheet4_Capital Prov 1Q10_March_LTD_Premium" xfId="2328"/>
    <cellStyle name="_Sheet4_Capital Prov 1Q10_Nov Self Admin LTD Income Premium - CIGNA" xfId="2329"/>
    <cellStyle name="_Sheet4_Capital Prov 1Q10_Summary Unrounded" xfId="2330"/>
    <cellStyle name="_Sheet4_LTD-FAS 112 Summary" xfId="2331"/>
    <cellStyle name="_Sheet5" xfId="2332"/>
    <cellStyle name="_Sheet5_Budget Support 2012-09 2013-15 Benefit Programs v5 with NEER Barg Update" xfId="2333"/>
    <cellStyle name="_Sheet5_Capital Prov 1Q10" xfId="2334"/>
    <cellStyle name="_Sheet5_Capital Prov 1Q10 2" xfId="2335"/>
    <cellStyle name="_Sheet5_Capital Prov 1Q10_March_LTD_Premium" xfId="2336"/>
    <cellStyle name="_Sheet5_Capital Prov 1Q10_Nov Self Admin LTD Income Premium - CIGNA" xfId="2337"/>
    <cellStyle name="_Sheet5_Capital Prov 1Q10_Summary Unrounded" xfId="2338"/>
    <cellStyle name="_Sheet5_LTD-FAS 112 Summary" xfId="2339"/>
    <cellStyle name="_Sheet6" xfId="2340"/>
    <cellStyle name="_Sheet6_Budget Support 2012-09 2013-15 Benefit Programs v5 with NEER Barg Update" xfId="2341"/>
    <cellStyle name="_Sheet6_Capital Prov 1Q10" xfId="2342"/>
    <cellStyle name="_Sheet6_Capital Prov 1Q10 2" xfId="2343"/>
    <cellStyle name="_Sheet6_Capital Prov 1Q10_March_LTD_Premium" xfId="2344"/>
    <cellStyle name="_Sheet6_Capital Prov 1Q10_Nov Self Admin LTD Income Premium - CIGNA" xfId="2345"/>
    <cellStyle name="_Sheet6_Capital Prov 1Q10_Summary Unrounded" xfId="2346"/>
    <cellStyle name="_Sheet6_LTD-FAS 112 Summary" xfId="2347"/>
    <cellStyle name="_State Summary by Company" xfId="2348"/>
    <cellStyle name="_State Summary by Company 2" xfId="2349"/>
    <cellStyle name="_State Summary by Company_March_LTD_Premium" xfId="2350"/>
    <cellStyle name="_State Summary by Company_Nov Self Admin LTD Income Premium - CIGNA" xfId="2351"/>
    <cellStyle name="_State Summary by Company_Summary Unrounded" xfId="2352"/>
    <cellStyle name="_Summary - MH Sale Analysis - rev 07.22.04" xfId="2353"/>
    <cellStyle name="_Summary - MH Sale Analysis - rev 07.22.04_Budget Support 2012-09 2013-15 Benefit Programs v5 with NEER Barg Update" xfId="2354"/>
    <cellStyle name="_Summary - MH Sale Analysis - rev 07.22.04_Capital Prov 1Q10" xfId="2355"/>
    <cellStyle name="_Summary - MH Sale Analysis - rev 07.22.04_Capital Prov 1Q10 2" xfId="2356"/>
    <cellStyle name="_Summary - MH Sale Analysis - rev 07.22.04_Capital Prov 1Q10_March_LTD_Premium" xfId="2357"/>
    <cellStyle name="_Summary - MH Sale Analysis - rev 07.22.04_Capital Prov 1Q10_Nov Self Admin LTD Income Premium - CIGNA" xfId="2358"/>
    <cellStyle name="_Summary - MH Sale Analysis - rev 07.22.04_Capital Prov 1Q10_Summary Unrounded" xfId="2359"/>
    <cellStyle name="_Summary - MH Sale Analysis - rev 07.22.04_FAS 106 subsidy 2010" xfId="2360"/>
    <cellStyle name="_Summary - MH Sale Analysis - rev 07.22.04_FAS 106 subsidy 2010 2" xfId="2361"/>
    <cellStyle name="_Summary - MH Sale Analysis - rev 07.22.04_FAS 106 subsidy 2010_March_LTD_Premium" xfId="2362"/>
    <cellStyle name="_Summary - MH Sale Analysis - rev 07.22.04_FAS 106 subsidy 2010_Nov Self Admin LTD Income Premium - CIGNA" xfId="2363"/>
    <cellStyle name="_Summary - MH Sale Analysis - rev 07.22.04_FAS 106 subsidy 2010_Summary Unrounded" xfId="2364"/>
    <cellStyle name="_Summary - MH Sale Analysis - rev 07.22.04_LTD-FAS 112 Summary" xfId="2365"/>
    <cellStyle name="_Summary - MH Sale Analysis - rev 09.15.04" xfId="2366"/>
    <cellStyle name="_Summary - MH Sale Analysis - rev 09.15.04_Budget Support 2012-09 2013-15 Benefit Programs v5 with NEER Barg Update" xfId="2367"/>
    <cellStyle name="_Summary - MH Sale Analysis - rev 09.15.04_Capital Prov 1Q10" xfId="2368"/>
    <cellStyle name="_Summary - MH Sale Analysis - rev 09.15.04_Capital Prov 1Q10 2" xfId="2369"/>
    <cellStyle name="_Summary - MH Sale Analysis - rev 09.15.04_Capital Prov 1Q10_March_LTD_Premium" xfId="2370"/>
    <cellStyle name="_Summary - MH Sale Analysis - rev 09.15.04_Capital Prov 1Q10_Nov Self Admin LTD Income Premium - CIGNA" xfId="2371"/>
    <cellStyle name="_Summary - MH Sale Analysis - rev 09.15.04_Capital Prov 1Q10_Summary Unrounded" xfId="2372"/>
    <cellStyle name="_Summary - MH Sale Analysis - rev 09.15.04_FAS 106 subsidy 2010" xfId="2373"/>
    <cellStyle name="_Summary - MH Sale Analysis - rev 09.15.04_FAS 106 subsidy 2010 2" xfId="2374"/>
    <cellStyle name="_Summary - MH Sale Analysis - rev 09.15.04_FAS 106 subsidy 2010_March_LTD_Premium" xfId="2375"/>
    <cellStyle name="_Summary - MH Sale Analysis - rev 09.15.04_FAS 106 subsidy 2010_Nov Self Admin LTD Income Premium - CIGNA" xfId="2376"/>
    <cellStyle name="_Summary - MH Sale Analysis - rev 09.15.04_FAS 106 subsidy 2010_Summary Unrounded" xfId="2377"/>
    <cellStyle name="_Summary - MH Sale Analysis - rev 09.15.04_LTD-FAS 112 Summary" xfId="2378"/>
    <cellStyle name="_Transaction costs at September 30 v2" xfId="2379"/>
    <cellStyle name="_Transaction costs at September 30 v2_Budget Support 2012-09 2013-15 Benefit Programs v5 with NEER Barg Update" xfId="2380"/>
    <cellStyle name="_Transaction costs at September 30 v2_LTD-FAS 112 Summary" xfId="2381"/>
    <cellStyle name="_Viking_R1.5b" xfId="2382"/>
    <cellStyle name="_Viking_R1.5b_Budget Support 2012-09 2013-15 Benefit Programs v5 with NEER Barg Update" xfId="2383"/>
    <cellStyle name="_Viking_R1.5b_Capital Prov 1Q10" xfId="2384"/>
    <cellStyle name="_Viking_R1.5b_Capital Prov 1Q10 2" xfId="2385"/>
    <cellStyle name="_Viking_R1.5b_Capital Prov 1Q10_March_LTD_Premium" xfId="2386"/>
    <cellStyle name="_Viking_R1.5b_Capital Prov 1Q10_Nov Self Admin LTD Income Premium - CIGNA" xfId="2387"/>
    <cellStyle name="_Viking_R1.5b_Capital Prov 1Q10_Summary Unrounded" xfId="2388"/>
    <cellStyle name="_Viking_R1.5b_FAS 106 subsidy 2010" xfId="2389"/>
    <cellStyle name="_Viking_R1.5b_FAS 106 subsidy 2010 2" xfId="2390"/>
    <cellStyle name="_Viking_R1.5b_FAS 106 subsidy 2010_March_LTD_Premium" xfId="2391"/>
    <cellStyle name="_Viking_R1.5b_FAS 106 subsidy 2010_Nov Self Admin LTD Income Premium - CIGNA" xfId="2392"/>
    <cellStyle name="_Viking_R1.5b_FAS 106 subsidy 2010_Summary Unrounded" xfId="2393"/>
    <cellStyle name="_Viking_R1.5b_LTD-FAS 112 Summary" xfId="2394"/>
    <cellStyle name="_Weekly Vectors" xfId="2395"/>
    <cellStyle name="_Weekly Vectors_Budget Support 2012-09 2013-15 Benefit Programs v5 with NEER Barg Update" xfId="2396"/>
    <cellStyle name="_Weekly Vectors_Capital Prov 1Q10" xfId="2397"/>
    <cellStyle name="_Weekly Vectors_Capital Prov 1Q10 2" xfId="2398"/>
    <cellStyle name="_Weekly Vectors_Capital Prov 1Q10_March_LTD_Premium" xfId="2399"/>
    <cellStyle name="_Weekly Vectors_Capital Prov 1Q10_Nov Self Admin LTD Income Premium - CIGNA" xfId="2400"/>
    <cellStyle name="_Weekly Vectors_Capital Prov 1Q10_Summary Unrounded" xfId="2401"/>
    <cellStyle name="_Weekly Vectors_LTD-FAS 112 Summary" xfId="2402"/>
    <cellStyle name="_Weekly Vectors2" xfId="2403"/>
    <cellStyle name="_Weekly Vectors2_Budget Support 2012-09 2013-15 Benefit Programs v5 with NEER Barg Update" xfId="2404"/>
    <cellStyle name="_Weekly Vectors2_Capital Prov 1Q10" xfId="2405"/>
    <cellStyle name="_Weekly Vectors2_Capital Prov 1Q10 2" xfId="2406"/>
    <cellStyle name="_Weekly Vectors2_Capital Prov 1Q10_March_LTD_Premium" xfId="2407"/>
    <cellStyle name="_Weekly Vectors2_Capital Prov 1Q10_Nov Self Admin LTD Income Premium - CIGNA" xfId="2408"/>
    <cellStyle name="_Weekly Vectors2_Capital Prov 1Q10_Summary Unrounded" xfId="2409"/>
    <cellStyle name="_Weekly Vectors2_LTD-FAS 112 Summary" xfId="2410"/>
    <cellStyle name="~Capacity (0)" xfId="2411"/>
    <cellStyle name="~Capacity (0) 2" xfId="2412"/>
    <cellStyle name="~Capacity (0)_Aug 2014 Variance" xfId="2413"/>
    <cellStyle name="~Capacity (1)" xfId="2414"/>
    <cellStyle name="~Capacity (1) 2" xfId="2415"/>
    <cellStyle name="~Capacity (1)_Aug 2014 Variance" xfId="2416"/>
    <cellStyle name="~Escalation" xfId="2417"/>
    <cellStyle name="~Escalation 2" xfId="2418"/>
    <cellStyle name="~Escalation_Aug 2014 Variance" xfId="2419"/>
    <cellStyle name="~Gas (0)" xfId="2420"/>
    <cellStyle name="~Gas (0) 2" xfId="2421"/>
    <cellStyle name="~Gas (0)_Aug 2014 Variance" xfId="2422"/>
    <cellStyle name="~Gas Price" xfId="2423"/>
    <cellStyle name="~Gas Price 2" xfId="2424"/>
    <cellStyle name="~Gas Price_Aug 2014 Variance" xfId="2425"/>
    <cellStyle name="~Power (0)" xfId="2426"/>
    <cellStyle name="~Power (0) 2" xfId="2427"/>
    <cellStyle name="~Power (0)_Aug 2014 Variance" xfId="2428"/>
    <cellStyle name="~Power Price" xfId="2429"/>
    <cellStyle name="~Power Price 2" xfId="2430"/>
    <cellStyle name="~Power Price_Aug 2014 Variance" xfId="2431"/>
    <cellStyle name="£ BP" xfId="2432"/>
    <cellStyle name="£ BP 2" xfId="2433"/>
    <cellStyle name="¥ JY" xfId="2434"/>
    <cellStyle name="¥ JY 2" xfId="2435"/>
    <cellStyle name="=C:\WINNT35\SYSTEM32\COMMAND.COM" xfId="2436"/>
    <cellStyle name="=C:\WINNT35\SYSTEM32\COMMAND.COM 2" xfId="2437"/>
    <cellStyle name="=C:\WINNT35\SYSTEM32\COMMAND.COM_2011-FPL TI v8.01.11  W 2010 &amp; 2011 100% BONUS" xfId="45965"/>
    <cellStyle name="0" xfId="2438"/>
    <cellStyle name="1" xfId="2439"/>
    <cellStyle name="1 2" xfId="2440"/>
    <cellStyle name="1_5172171_4" xfId="2441"/>
    <cellStyle name="1_5172171_4 2" xfId="2442"/>
    <cellStyle name="1_5172171_4_1212 LTD (ASC 715) Cost Pushout Final True up" xfId="2443"/>
    <cellStyle name="1_5172171_4_March_LTD_Premium" xfId="2444"/>
    <cellStyle name="1_5172171_4_Nov Self Admin LTD Income Premium - CIGNA" xfId="2445"/>
    <cellStyle name="1_5172171_4_Summary Unrounded" xfId="2446"/>
    <cellStyle name="1_5192662_1" xfId="2447"/>
    <cellStyle name="1_5192662_1 2" xfId="2448"/>
    <cellStyle name="1_5192662_1_March_LTD_Premium" xfId="2449"/>
    <cellStyle name="1_5192662_1_Nov Self Admin LTD Income Premium - CIGNA" xfId="2450"/>
    <cellStyle name="1_March_LTD_Premium" xfId="2451"/>
    <cellStyle name="1_Nov Self Admin LTD Income Premium - CIGNA" xfId="2452"/>
    <cellStyle name="10" xfId="2453"/>
    <cellStyle name="10 2" xfId="2454"/>
    <cellStyle name="10_March_LTD_Premium" xfId="2455"/>
    <cellStyle name="12" xfId="2456"/>
    <cellStyle name="14" xfId="2457"/>
    <cellStyle name="18" xfId="2458"/>
    <cellStyle name="1p" xfId="2459"/>
    <cellStyle name="20% - Accent1 10" xfId="45966"/>
    <cellStyle name="20% - Accent1 10 2" xfId="45967"/>
    <cellStyle name="20% - Accent1 11" xfId="45968"/>
    <cellStyle name="20% - Accent1 12" xfId="45969"/>
    <cellStyle name="20% - Accent1 12 2" xfId="45970"/>
    <cellStyle name="20% - Accent1 13" xfId="45971"/>
    <cellStyle name="20% - Accent1 14" xfId="45972"/>
    <cellStyle name="20% - Accent1 15" xfId="45973"/>
    <cellStyle name="20% - Accent1 16" xfId="45974"/>
    <cellStyle name="20% - Accent1 17" xfId="45975"/>
    <cellStyle name="20% - Accent1 18" xfId="45976"/>
    <cellStyle name="20% - Accent1 19" xfId="45977"/>
    <cellStyle name="20% - Accent1 2" xfId="2460"/>
    <cellStyle name="20% - Accent1 2 2" xfId="2461"/>
    <cellStyle name="20% - Accent1 2_401K Summary" xfId="2462"/>
    <cellStyle name="20% - Accent1 20" xfId="45978"/>
    <cellStyle name="20% - Accent1 21" xfId="45979"/>
    <cellStyle name="20% - Accent1 22" xfId="45980"/>
    <cellStyle name="20% - Accent1 3" xfId="2463"/>
    <cellStyle name="20% - Accent1 3 2" xfId="2464"/>
    <cellStyle name="20% - Accent1 3 2 2" xfId="2465"/>
    <cellStyle name="20% - Accent1 3 2 2 2" xfId="45981"/>
    <cellStyle name="20% - Accent1 3 2 2 2 2" xfId="45982"/>
    <cellStyle name="20% - Accent1 3 2 2 2 2 2" xfId="45983"/>
    <cellStyle name="20% - Accent1 3 2 2 2 2 2 2" xfId="45984"/>
    <cellStyle name="20% - Accent1 3 2 2 2 2 3" xfId="45985"/>
    <cellStyle name="20% - Accent1 3 2 2 2 3" xfId="45986"/>
    <cellStyle name="20% - Accent1 3 2 2 2 3 2" xfId="45987"/>
    <cellStyle name="20% - Accent1 3 2 2 2 4" xfId="45988"/>
    <cellStyle name="20% - Accent1 3 2 2 3" xfId="45989"/>
    <cellStyle name="20% - Accent1 3 2 2 3 2" xfId="45990"/>
    <cellStyle name="20% - Accent1 3 2 2 3 2 2" xfId="45991"/>
    <cellStyle name="20% - Accent1 3 2 2 3 2 2 2" xfId="45992"/>
    <cellStyle name="20% - Accent1 3 2 2 3 2 3" xfId="45993"/>
    <cellStyle name="20% - Accent1 3 2 2 3 3" xfId="45994"/>
    <cellStyle name="20% - Accent1 3 2 2 3 3 2" xfId="45995"/>
    <cellStyle name="20% - Accent1 3 2 2 3 4" xfId="45996"/>
    <cellStyle name="20% - Accent1 3 2 2 4" xfId="45997"/>
    <cellStyle name="20% - Accent1 3 2 2 4 2" xfId="45998"/>
    <cellStyle name="20% - Accent1 3 2 2 4 2 2" xfId="45999"/>
    <cellStyle name="20% - Accent1 3 2 2 4 3" xfId="46000"/>
    <cellStyle name="20% - Accent1 3 2 2 5" xfId="46001"/>
    <cellStyle name="20% - Accent1 3 2 2 5 2" xfId="46002"/>
    <cellStyle name="20% - Accent1 3 2 2 6" xfId="46003"/>
    <cellStyle name="20% - Accent1 3 2 3" xfId="46004"/>
    <cellStyle name="20% - Accent1 3 2 3 2" xfId="46005"/>
    <cellStyle name="20% - Accent1 3 2 3 2 2" xfId="46006"/>
    <cellStyle name="20% - Accent1 3 2 3 2 2 2" xfId="46007"/>
    <cellStyle name="20% - Accent1 3 2 3 2 2 2 2" xfId="46008"/>
    <cellStyle name="20% - Accent1 3 2 3 2 2 3" xfId="46009"/>
    <cellStyle name="20% - Accent1 3 2 3 2 3" xfId="46010"/>
    <cellStyle name="20% - Accent1 3 2 3 2 3 2" xfId="46011"/>
    <cellStyle name="20% - Accent1 3 2 3 2 4" xfId="46012"/>
    <cellStyle name="20% - Accent1 3 2 3 3" xfId="46013"/>
    <cellStyle name="20% - Accent1 3 2 3 3 2" xfId="46014"/>
    <cellStyle name="20% - Accent1 3 2 3 3 2 2" xfId="46015"/>
    <cellStyle name="20% - Accent1 3 2 3 3 2 2 2" xfId="46016"/>
    <cellStyle name="20% - Accent1 3 2 3 3 2 3" xfId="46017"/>
    <cellStyle name="20% - Accent1 3 2 3 3 3" xfId="46018"/>
    <cellStyle name="20% - Accent1 3 2 3 3 3 2" xfId="46019"/>
    <cellStyle name="20% - Accent1 3 2 3 3 4" xfId="46020"/>
    <cellStyle name="20% - Accent1 3 2 3 4" xfId="46021"/>
    <cellStyle name="20% - Accent1 3 2 3 4 2" xfId="46022"/>
    <cellStyle name="20% - Accent1 3 2 3 4 2 2" xfId="46023"/>
    <cellStyle name="20% - Accent1 3 2 3 4 3" xfId="46024"/>
    <cellStyle name="20% - Accent1 3 2 3 5" xfId="46025"/>
    <cellStyle name="20% - Accent1 3 2 3 5 2" xfId="46026"/>
    <cellStyle name="20% - Accent1 3 2 3 6" xfId="46027"/>
    <cellStyle name="20% - Accent1 3 2 4" xfId="46028"/>
    <cellStyle name="20% - Accent1 3 2 4 2" xfId="46029"/>
    <cellStyle name="20% - Accent1 3 2 4 2 2" xfId="46030"/>
    <cellStyle name="20% - Accent1 3 2 4 2 2 2" xfId="46031"/>
    <cellStyle name="20% - Accent1 3 2 4 2 3" xfId="46032"/>
    <cellStyle name="20% - Accent1 3 2 4 3" xfId="46033"/>
    <cellStyle name="20% - Accent1 3 2 4 3 2" xfId="46034"/>
    <cellStyle name="20% - Accent1 3 2 4 4" xfId="46035"/>
    <cellStyle name="20% - Accent1 3 2 5" xfId="46036"/>
    <cellStyle name="20% - Accent1 3 2 5 2" xfId="46037"/>
    <cellStyle name="20% - Accent1 3 2 5 2 2" xfId="46038"/>
    <cellStyle name="20% - Accent1 3 2 5 2 2 2" xfId="46039"/>
    <cellStyle name="20% - Accent1 3 2 5 2 3" xfId="46040"/>
    <cellStyle name="20% - Accent1 3 2 5 3" xfId="46041"/>
    <cellStyle name="20% - Accent1 3 2 5 3 2" xfId="46042"/>
    <cellStyle name="20% - Accent1 3 2 5 4" xfId="46043"/>
    <cellStyle name="20% - Accent1 3 2 6" xfId="46044"/>
    <cellStyle name="20% - Accent1 3 2 6 2" xfId="46045"/>
    <cellStyle name="20% - Accent1 3 2 6 2 2" xfId="46046"/>
    <cellStyle name="20% - Accent1 3 2 6 3" xfId="46047"/>
    <cellStyle name="20% - Accent1 3 2 7" xfId="46048"/>
    <cellStyle name="20% - Accent1 3 2 7 2" xfId="46049"/>
    <cellStyle name="20% - Accent1 3 2 8" xfId="46050"/>
    <cellStyle name="20% - Accent1 3 3" xfId="2466"/>
    <cellStyle name="20% - Accent1 3 3 2" xfId="46051"/>
    <cellStyle name="20% - Accent1 3 3 2 2" xfId="46052"/>
    <cellStyle name="20% - Accent1 3 3 2 2 2" xfId="46053"/>
    <cellStyle name="20% - Accent1 3 3 2 2 2 2" xfId="46054"/>
    <cellStyle name="20% - Accent1 3 3 2 2 3" xfId="46055"/>
    <cellStyle name="20% - Accent1 3 3 2 3" xfId="46056"/>
    <cellStyle name="20% - Accent1 3 3 2 3 2" xfId="46057"/>
    <cellStyle name="20% - Accent1 3 3 2 4" xfId="46058"/>
    <cellStyle name="20% - Accent1 3 3 3" xfId="46059"/>
    <cellStyle name="20% - Accent1 3 3 3 2" xfId="46060"/>
    <cellStyle name="20% - Accent1 3 3 3 2 2" xfId="46061"/>
    <cellStyle name="20% - Accent1 3 3 3 2 2 2" xfId="46062"/>
    <cellStyle name="20% - Accent1 3 3 3 2 3" xfId="46063"/>
    <cellStyle name="20% - Accent1 3 3 3 3" xfId="46064"/>
    <cellStyle name="20% - Accent1 3 3 3 3 2" xfId="46065"/>
    <cellStyle name="20% - Accent1 3 3 3 4" xfId="46066"/>
    <cellStyle name="20% - Accent1 3 3 4" xfId="46067"/>
    <cellStyle name="20% - Accent1 3 3 4 2" xfId="46068"/>
    <cellStyle name="20% - Accent1 3 3 4 2 2" xfId="46069"/>
    <cellStyle name="20% - Accent1 3 3 4 3" xfId="46070"/>
    <cellStyle name="20% - Accent1 3 3 5" xfId="46071"/>
    <cellStyle name="20% - Accent1 3 3 5 2" xfId="46072"/>
    <cellStyle name="20% - Accent1 3 3 6" xfId="46073"/>
    <cellStyle name="20% - Accent1 3 4" xfId="46074"/>
    <cellStyle name="20% - Accent1 3 4 2" xfId="46075"/>
    <cellStyle name="20% - Accent1 3 4 2 2" xfId="46076"/>
    <cellStyle name="20% - Accent1 3 4 2 2 2" xfId="46077"/>
    <cellStyle name="20% - Accent1 3 4 2 2 2 2" xfId="46078"/>
    <cellStyle name="20% - Accent1 3 4 2 2 3" xfId="46079"/>
    <cellStyle name="20% - Accent1 3 4 2 3" xfId="46080"/>
    <cellStyle name="20% - Accent1 3 4 2 3 2" xfId="46081"/>
    <cellStyle name="20% - Accent1 3 4 2 4" xfId="46082"/>
    <cellStyle name="20% - Accent1 3 4 3" xfId="46083"/>
    <cellStyle name="20% - Accent1 3 4 3 2" xfId="46084"/>
    <cellStyle name="20% - Accent1 3 4 3 2 2" xfId="46085"/>
    <cellStyle name="20% - Accent1 3 4 3 2 2 2" xfId="46086"/>
    <cellStyle name="20% - Accent1 3 4 3 2 3" xfId="46087"/>
    <cellStyle name="20% - Accent1 3 4 3 3" xfId="46088"/>
    <cellStyle name="20% - Accent1 3 4 3 3 2" xfId="46089"/>
    <cellStyle name="20% - Accent1 3 4 3 4" xfId="46090"/>
    <cellStyle name="20% - Accent1 3 4 4" xfId="46091"/>
    <cellStyle name="20% - Accent1 3 4 4 2" xfId="46092"/>
    <cellStyle name="20% - Accent1 3 4 4 2 2" xfId="46093"/>
    <cellStyle name="20% - Accent1 3 4 4 3" xfId="46094"/>
    <cellStyle name="20% - Accent1 3 4 5" xfId="46095"/>
    <cellStyle name="20% - Accent1 3 4 5 2" xfId="46096"/>
    <cellStyle name="20% - Accent1 3 4 6" xfId="46097"/>
    <cellStyle name="20% - Accent1 3 5" xfId="46098"/>
    <cellStyle name="20% - Accent1 3 5 2" xfId="46099"/>
    <cellStyle name="20% - Accent1 3 5 2 2" xfId="46100"/>
    <cellStyle name="20% - Accent1 3 5 2 2 2" xfId="46101"/>
    <cellStyle name="20% - Accent1 3 5 2 3" xfId="46102"/>
    <cellStyle name="20% - Accent1 3 5 3" xfId="46103"/>
    <cellStyle name="20% - Accent1 3 5 3 2" xfId="46104"/>
    <cellStyle name="20% - Accent1 3 5 4" xfId="46105"/>
    <cellStyle name="20% - Accent1 3 6" xfId="46106"/>
    <cellStyle name="20% - Accent1 3 6 2" xfId="46107"/>
    <cellStyle name="20% - Accent1 3 6 2 2" xfId="46108"/>
    <cellStyle name="20% - Accent1 3 6 2 2 2" xfId="46109"/>
    <cellStyle name="20% - Accent1 3 6 2 3" xfId="46110"/>
    <cellStyle name="20% - Accent1 3 6 3" xfId="46111"/>
    <cellStyle name="20% - Accent1 3 6 3 2" xfId="46112"/>
    <cellStyle name="20% - Accent1 3 6 4" xfId="46113"/>
    <cellStyle name="20% - Accent1 3 7" xfId="46114"/>
    <cellStyle name="20% - Accent1 3 7 2" xfId="46115"/>
    <cellStyle name="20% - Accent1 3 7 2 2" xfId="46116"/>
    <cellStyle name="20% - Accent1 3 7 3" xfId="46117"/>
    <cellStyle name="20% - Accent1 3 8" xfId="46118"/>
    <cellStyle name="20% - Accent1 3 8 2" xfId="46119"/>
    <cellStyle name="20% - Accent1 3 9" xfId="46120"/>
    <cellStyle name="20% - Accent1 4" xfId="2467"/>
    <cellStyle name="20% - Accent1 4 2" xfId="2468"/>
    <cellStyle name="20% - Accent1 4 2 2" xfId="2469"/>
    <cellStyle name="20% - Accent1 4 3" xfId="2470"/>
    <cellStyle name="20% - Accent1 5" xfId="2471"/>
    <cellStyle name="20% - Accent1 5 2" xfId="46121"/>
    <cellStyle name="20% - Accent1 5 2 2" xfId="46122"/>
    <cellStyle name="20% - Accent1 5 2 2 2" xfId="46123"/>
    <cellStyle name="20% - Accent1 5 2 2 2 2" xfId="46124"/>
    <cellStyle name="20% - Accent1 5 2 2 2 2 2" xfId="46125"/>
    <cellStyle name="20% - Accent1 5 2 2 2 3" xfId="46126"/>
    <cellStyle name="20% - Accent1 5 2 2 3" xfId="46127"/>
    <cellStyle name="20% - Accent1 5 2 2 3 2" xfId="46128"/>
    <cellStyle name="20% - Accent1 5 2 2 4" xfId="46129"/>
    <cellStyle name="20% - Accent1 5 2 3" xfId="46130"/>
    <cellStyle name="20% - Accent1 5 2 3 2" xfId="46131"/>
    <cellStyle name="20% - Accent1 5 2 3 2 2" xfId="46132"/>
    <cellStyle name="20% - Accent1 5 2 3 2 2 2" xfId="46133"/>
    <cellStyle name="20% - Accent1 5 2 3 2 3" xfId="46134"/>
    <cellStyle name="20% - Accent1 5 2 3 3" xfId="46135"/>
    <cellStyle name="20% - Accent1 5 2 3 3 2" xfId="46136"/>
    <cellStyle name="20% - Accent1 5 2 3 4" xfId="46137"/>
    <cellStyle name="20% - Accent1 5 2 4" xfId="46138"/>
    <cellStyle name="20% - Accent1 5 2 4 2" xfId="46139"/>
    <cellStyle name="20% - Accent1 5 2 4 2 2" xfId="46140"/>
    <cellStyle name="20% - Accent1 5 2 4 3" xfId="46141"/>
    <cellStyle name="20% - Accent1 5 2 5" xfId="46142"/>
    <cellStyle name="20% - Accent1 5 2 5 2" xfId="46143"/>
    <cellStyle name="20% - Accent1 5 2 6" xfId="46144"/>
    <cellStyle name="20% - Accent1 5 3" xfId="46145"/>
    <cellStyle name="20% - Accent1 5 3 2" xfId="46146"/>
    <cellStyle name="20% - Accent1 5 3 2 2" xfId="46147"/>
    <cellStyle name="20% - Accent1 5 3 2 2 2" xfId="46148"/>
    <cellStyle name="20% - Accent1 5 3 2 2 2 2" xfId="46149"/>
    <cellStyle name="20% - Accent1 5 3 2 2 3" xfId="46150"/>
    <cellStyle name="20% - Accent1 5 3 2 3" xfId="46151"/>
    <cellStyle name="20% - Accent1 5 3 2 3 2" xfId="46152"/>
    <cellStyle name="20% - Accent1 5 3 2 4" xfId="46153"/>
    <cellStyle name="20% - Accent1 5 3 3" xfId="46154"/>
    <cellStyle name="20% - Accent1 5 3 3 2" xfId="46155"/>
    <cellStyle name="20% - Accent1 5 3 3 2 2" xfId="46156"/>
    <cellStyle name="20% - Accent1 5 3 3 2 2 2" xfId="46157"/>
    <cellStyle name="20% - Accent1 5 3 3 2 3" xfId="46158"/>
    <cellStyle name="20% - Accent1 5 3 3 3" xfId="46159"/>
    <cellStyle name="20% - Accent1 5 3 3 3 2" xfId="46160"/>
    <cellStyle name="20% - Accent1 5 3 3 4" xfId="46161"/>
    <cellStyle name="20% - Accent1 5 3 4" xfId="46162"/>
    <cellStyle name="20% - Accent1 5 3 4 2" xfId="46163"/>
    <cellStyle name="20% - Accent1 5 3 4 2 2" xfId="46164"/>
    <cellStyle name="20% - Accent1 5 3 4 3" xfId="46165"/>
    <cellStyle name="20% - Accent1 5 3 5" xfId="46166"/>
    <cellStyle name="20% - Accent1 5 3 5 2" xfId="46167"/>
    <cellStyle name="20% - Accent1 5 3 6" xfId="46168"/>
    <cellStyle name="20% - Accent1 5 4" xfId="46169"/>
    <cellStyle name="20% - Accent1 5 4 2" xfId="46170"/>
    <cellStyle name="20% - Accent1 5 4 2 2" xfId="46171"/>
    <cellStyle name="20% - Accent1 5 4 2 2 2" xfId="46172"/>
    <cellStyle name="20% - Accent1 5 4 2 3" xfId="46173"/>
    <cellStyle name="20% - Accent1 5 4 3" xfId="46174"/>
    <cellStyle name="20% - Accent1 5 4 3 2" xfId="46175"/>
    <cellStyle name="20% - Accent1 5 4 4" xfId="46176"/>
    <cellStyle name="20% - Accent1 5 5" xfId="46177"/>
    <cellStyle name="20% - Accent1 5 5 2" xfId="46178"/>
    <cellStyle name="20% - Accent1 5 5 2 2" xfId="46179"/>
    <cellStyle name="20% - Accent1 5 5 2 2 2" xfId="46180"/>
    <cellStyle name="20% - Accent1 5 5 2 3" xfId="46181"/>
    <cellStyle name="20% - Accent1 5 5 3" xfId="46182"/>
    <cellStyle name="20% - Accent1 5 5 3 2" xfId="46183"/>
    <cellStyle name="20% - Accent1 5 5 4" xfId="46184"/>
    <cellStyle name="20% - Accent1 5 6" xfId="46185"/>
    <cellStyle name="20% - Accent1 5 6 2" xfId="46186"/>
    <cellStyle name="20% - Accent1 5 6 2 2" xfId="46187"/>
    <cellStyle name="20% - Accent1 5 6 3" xfId="46188"/>
    <cellStyle name="20% - Accent1 5 7" xfId="46189"/>
    <cellStyle name="20% - Accent1 5 7 2" xfId="46190"/>
    <cellStyle name="20% - Accent1 5 8" xfId="46191"/>
    <cellStyle name="20% - Accent1 6" xfId="46192"/>
    <cellStyle name="20% - Accent1 6 2" xfId="46193"/>
    <cellStyle name="20% - Accent1 6 2 2" xfId="46194"/>
    <cellStyle name="20% - Accent1 6 2 2 2" xfId="46195"/>
    <cellStyle name="20% - Accent1 6 2 2 2 2" xfId="46196"/>
    <cellStyle name="20% - Accent1 6 2 2 2 2 2" xfId="46197"/>
    <cellStyle name="20% - Accent1 6 2 2 2 3" xfId="46198"/>
    <cellStyle name="20% - Accent1 6 2 2 3" xfId="46199"/>
    <cellStyle name="20% - Accent1 6 2 2 3 2" xfId="46200"/>
    <cellStyle name="20% - Accent1 6 2 2 4" xfId="46201"/>
    <cellStyle name="20% - Accent1 6 2 3" xfId="46202"/>
    <cellStyle name="20% - Accent1 6 2 3 2" xfId="46203"/>
    <cellStyle name="20% - Accent1 6 2 3 2 2" xfId="46204"/>
    <cellStyle name="20% - Accent1 6 2 3 2 2 2" xfId="46205"/>
    <cellStyle name="20% - Accent1 6 2 3 2 3" xfId="46206"/>
    <cellStyle name="20% - Accent1 6 2 3 3" xfId="46207"/>
    <cellStyle name="20% - Accent1 6 2 3 3 2" xfId="46208"/>
    <cellStyle name="20% - Accent1 6 2 3 4" xfId="46209"/>
    <cellStyle name="20% - Accent1 6 2 4" xfId="46210"/>
    <cellStyle name="20% - Accent1 6 2 4 2" xfId="46211"/>
    <cellStyle name="20% - Accent1 6 2 4 2 2" xfId="46212"/>
    <cellStyle name="20% - Accent1 6 2 4 3" xfId="46213"/>
    <cellStyle name="20% - Accent1 6 2 5" xfId="46214"/>
    <cellStyle name="20% - Accent1 6 2 5 2" xfId="46215"/>
    <cellStyle name="20% - Accent1 6 2 6" xfId="46216"/>
    <cellStyle name="20% - Accent1 6 3" xfId="46217"/>
    <cellStyle name="20% - Accent1 6 3 2" xfId="46218"/>
    <cellStyle name="20% - Accent1 6 3 2 2" xfId="46219"/>
    <cellStyle name="20% - Accent1 6 3 2 2 2" xfId="46220"/>
    <cellStyle name="20% - Accent1 6 3 2 2 2 2" xfId="46221"/>
    <cellStyle name="20% - Accent1 6 3 2 2 3" xfId="46222"/>
    <cellStyle name="20% - Accent1 6 3 2 3" xfId="46223"/>
    <cellStyle name="20% - Accent1 6 3 2 3 2" xfId="46224"/>
    <cellStyle name="20% - Accent1 6 3 2 4" xfId="46225"/>
    <cellStyle name="20% - Accent1 6 3 3" xfId="46226"/>
    <cellStyle name="20% - Accent1 6 3 3 2" xfId="46227"/>
    <cellStyle name="20% - Accent1 6 3 3 2 2" xfId="46228"/>
    <cellStyle name="20% - Accent1 6 3 3 2 2 2" xfId="46229"/>
    <cellStyle name="20% - Accent1 6 3 3 2 3" xfId="46230"/>
    <cellStyle name="20% - Accent1 6 3 3 3" xfId="46231"/>
    <cellStyle name="20% - Accent1 6 3 3 3 2" xfId="46232"/>
    <cellStyle name="20% - Accent1 6 3 3 4" xfId="46233"/>
    <cellStyle name="20% - Accent1 6 3 4" xfId="46234"/>
    <cellStyle name="20% - Accent1 6 3 4 2" xfId="46235"/>
    <cellStyle name="20% - Accent1 6 3 4 2 2" xfId="46236"/>
    <cellStyle name="20% - Accent1 6 3 4 3" xfId="46237"/>
    <cellStyle name="20% - Accent1 6 3 5" xfId="46238"/>
    <cellStyle name="20% - Accent1 6 3 5 2" xfId="46239"/>
    <cellStyle name="20% - Accent1 6 3 6" xfId="46240"/>
    <cellStyle name="20% - Accent1 6 4" xfId="46241"/>
    <cellStyle name="20% - Accent1 6 4 2" xfId="46242"/>
    <cellStyle name="20% - Accent1 6 4 2 2" xfId="46243"/>
    <cellStyle name="20% - Accent1 6 4 2 2 2" xfId="46244"/>
    <cellStyle name="20% - Accent1 6 4 2 3" xfId="46245"/>
    <cellStyle name="20% - Accent1 6 4 3" xfId="46246"/>
    <cellStyle name="20% - Accent1 6 4 3 2" xfId="46247"/>
    <cellStyle name="20% - Accent1 6 4 4" xfId="46248"/>
    <cellStyle name="20% - Accent1 6 5" xfId="46249"/>
    <cellStyle name="20% - Accent1 6 5 2" xfId="46250"/>
    <cellStyle name="20% - Accent1 6 5 2 2" xfId="46251"/>
    <cellStyle name="20% - Accent1 6 5 2 2 2" xfId="46252"/>
    <cellStyle name="20% - Accent1 6 5 2 3" xfId="46253"/>
    <cellStyle name="20% - Accent1 6 5 3" xfId="46254"/>
    <cellStyle name="20% - Accent1 6 5 3 2" xfId="46255"/>
    <cellStyle name="20% - Accent1 6 5 4" xfId="46256"/>
    <cellStyle name="20% - Accent1 6 6" xfId="46257"/>
    <cellStyle name="20% - Accent1 6 6 2" xfId="46258"/>
    <cellStyle name="20% - Accent1 6 6 2 2" xfId="46259"/>
    <cellStyle name="20% - Accent1 6 6 3" xfId="46260"/>
    <cellStyle name="20% - Accent1 6 7" xfId="46261"/>
    <cellStyle name="20% - Accent1 6 7 2" xfId="46262"/>
    <cellStyle name="20% - Accent1 6 8" xfId="46263"/>
    <cellStyle name="20% - Accent1 7" xfId="46264"/>
    <cellStyle name="20% - Accent1 8" xfId="46265"/>
    <cellStyle name="20% - Accent1 9" xfId="46266"/>
    <cellStyle name="20% - Accent2 10" xfId="46267"/>
    <cellStyle name="20% - Accent2 10 2" xfId="46268"/>
    <cellStyle name="20% - Accent2 11" xfId="46269"/>
    <cellStyle name="20% - Accent2 12" xfId="46270"/>
    <cellStyle name="20% - Accent2 12 2" xfId="46271"/>
    <cellStyle name="20% - Accent2 13" xfId="46272"/>
    <cellStyle name="20% - Accent2 14" xfId="46273"/>
    <cellStyle name="20% - Accent2 15" xfId="46274"/>
    <cellStyle name="20% - Accent2 16" xfId="46275"/>
    <cellStyle name="20% - Accent2 17" xfId="46276"/>
    <cellStyle name="20% - Accent2 18" xfId="46277"/>
    <cellStyle name="20% - Accent2 19" xfId="46278"/>
    <cellStyle name="20% - Accent2 2" xfId="2472"/>
    <cellStyle name="20% - Accent2 2 2" xfId="2473"/>
    <cellStyle name="20% - Accent2 2_401K Summary" xfId="2474"/>
    <cellStyle name="20% - Accent2 20" xfId="46279"/>
    <cellStyle name="20% - Accent2 21" xfId="46280"/>
    <cellStyle name="20% - Accent2 22" xfId="46281"/>
    <cellStyle name="20% - Accent2 3" xfId="2475"/>
    <cellStyle name="20% - Accent2 3 2" xfId="2476"/>
    <cellStyle name="20% - Accent2 3 2 2" xfId="2477"/>
    <cellStyle name="20% - Accent2 3 2 2 2" xfId="46282"/>
    <cellStyle name="20% - Accent2 3 2 2 2 2" xfId="46283"/>
    <cellStyle name="20% - Accent2 3 2 2 2 2 2" xfId="46284"/>
    <cellStyle name="20% - Accent2 3 2 2 2 2 2 2" xfId="46285"/>
    <cellStyle name="20% - Accent2 3 2 2 2 2 3" xfId="46286"/>
    <cellStyle name="20% - Accent2 3 2 2 2 3" xfId="46287"/>
    <cellStyle name="20% - Accent2 3 2 2 2 3 2" xfId="46288"/>
    <cellStyle name="20% - Accent2 3 2 2 2 4" xfId="46289"/>
    <cellStyle name="20% - Accent2 3 2 2 3" xfId="46290"/>
    <cellStyle name="20% - Accent2 3 2 2 3 2" xfId="46291"/>
    <cellStyle name="20% - Accent2 3 2 2 3 2 2" xfId="46292"/>
    <cellStyle name="20% - Accent2 3 2 2 3 2 2 2" xfId="46293"/>
    <cellStyle name="20% - Accent2 3 2 2 3 2 3" xfId="46294"/>
    <cellStyle name="20% - Accent2 3 2 2 3 3" xfId="46295"/>
    <cellStyle name="20% - Accent2 3 2 2 3 3 2" xfId="46296"/>
    <cellStyle name="20% - Accent2 3 2 2 3 4" xfId="46297"/>
    <cellStyle name="20% - Accent2 3 2 2 4" xfId="46298"/>
    <cellStyle name="20% - Accent2 3 2 2 4 2" xfId="46299"/>
    <cellStyle name="20% - Accent2 3 2 2 4 2 2" xfId="46300"/>
    <cellStyle name="20% - Accent2 3 2 2 4 3" xfId="46301"/>
    <cellStyle name="20% - Accent2 3 2 2 5" xfId="46302"/>
    <cellStyle name="20% - Accent2 3 2 2 5 2" xfId="46303"/>
    <cellStyle name="20% - Accent2 3 2 2 6" xfId="46304"/>
    <cellStyle name="20% - Accent2 3 2 3" xfId="46305"/>
    <cellStyle name="20% - Accent2 3 2 3 2" xfId="46306"/>
    <cellStyle name="20% - Accent2 3 2 3 2 2" xfId="46307"/>
    <cellStyle name="20% - Accent2 3 2 3 2 2 2" xfId="46308"/>
    <cellStyle name="20% - Accent2 3 2 3 2 2 2 2" xfId="46309"/>
    <cellStyle name="20% - Accent2 3 2 3 2 2 3" xfId="46310"/>
    <cellStyle name="20% - Accent2 3 2 3 2 3" xfId="46311"/>
    <cellStyle name="20% - Accent2 3 2 3 2 3 2" xfId="46312"/>
    <cellStyle name="20% - Accent2 3 2 3 2 4" xfId="46313"/>
    <cellStyle name="20% - Accent2 3 2 3 3" xfId="46314"/>
    <cellStyle name="20% - Accent2 3 2 3 3 2" xfId="46315"/>
    <cellStyle name="20% - Accent2 3 2 3 3 2 2" xfId="46316"/>
    <cellStyle name="20% - Accent2 3 2 3 3 2 2 2" xfId="46317"/>
    <cellStyle name="20% - Accent2 3 2 3 3 2 3" xfId="46318"/>
    <cellStyle name="20% - Accent2 3 2 3 3 3" xfId="46319"/>
    <cellStyle name="20% - Accent2 3 2 3 3 3 2" xfId="46320"/>
    <cellStyle name="20% - Accent2 3 2 3 3 4" xfId="46321"/>
    <cellStyle name="20% - Accent2 3 2 3 4" xfId="46322"/>
    <cellStyle name="20% - Accent2 3 2 3 4 2" xfId="46323"/>
    <cellStyle name="20% - Accent2 3 2 3 4 2 2" xfId="46324"/>
    <cellStyle name="20% - Accent2 3 2 3 4 3" xfId="46325"/>
    <cellStyle name="20% - Accent2 3 2 3 5" xfId="46326"/>
    <cellStyle name="20% - Accent2 3 2 3 5 2" xfId="46327"/>
    <cellStyle name="20% - Accent2 3 2 3 6" xfId="46328"/>
    <cellStyle name="20% - Accent2 3 2 4" xfId="46329"/>
    <cellStyle name="20% - Accent2 3 2 4 2" xfId="46330"/>
    <cellStyle name="20% - Accent2 3 2 4 2 2" xfId="46331"/>
    <cellStyle name="20% - Accent2 3 2 4 2 2 2" xfId="46332"/>
    <cellStyle name="20% - Accent2 3 2 4 2 3" xfId="46333"/>
    <cellStyle name="20% - Accent2 3 2 4 3" xfId="46334"/>
    <cellStyle name="20% - Accent2 3 2 4 3 2" xfId="46335"/>
    <cellStyle name="20% - Accent2 3 2 4 4" xfId="46336"/>
    <cellStyle name="20% - Accent2 3 2 5" xfId="46337"/>
    <cellStyle name="20% - Accent2 3 2 5 2" xfId="46338"/>
    <cellStyle name="20% - Accent2 3 2 5 2 2" xfId="46339"/>
    <cellStyle name="20% - Accent2 3 2 5 2 2 2" xfId="46340"/>
    <cellStyle name="20% - Accent2 3 2 5 2 3" xfId="46341"/>
    <cellStyle name="20% - Accent2 3 2 5 3" xfId="46342"/>
    <cellStyle name="20% - Accent2 3 2 5 3 2" xfId="46343"/>
    <cellStyle name="20% - Accent2 3 2 5 4" xfId="46344"/>
    <cellStyle name="20% - Accent2 3 2 6" xfId="46345"/>
    <cellStyle name="20% - Accent2 3 2 6 2" xfId="46346"/>
    <cellStyle name="20% - Accent2 3 2 6 2 2" xfId="46347"/>
    <cellStyle name="20% - Accent2 3 2 6 3" xfId="46348"/>
    <cellStyle name="20% - Accent2 3 2 7" xfId="46349"/>
    <cellStyle name="20% - Accent2 3 2 7 2" xfId="46350"/>
    <cellStyle name="20% - Accent2 3 2 8" xfId="46351"/>
    <cellStyle name="20% - Accent2 3 3" xfId="2478"/>
    <cellStyle name="20% - Accent2 3 3 2" xfId="46352"/>
    <cellStyle name="20% - Accent2 3 3 2 2" xfId="46353"/>
    <cellStyle name="20% - Accent2 3 3 2 2 2" xfId="46354"/>
    <cellStyle name="20% - Accent2 3 3 2 2 2 2" xfId="46355"/>
    <cellStyle name="20% - Accent2 3 3 2 2 3" xfId="46356"/>
    <cellStyle name="20% - Accent2 3 3 2 3" xfId="46357"/>
    <cellStyle name="20% - Accent2 3 3 2 3 2" xfId="46358"/>
    <cellStyle name="20% - Accent2 3 3 2 4" xfId="46359"/>
    <cellStyle name="20% - Accent2 3 3 3" xfId="46360"/>
    <cellStyle name="20% - Accent2 3 3 3 2" xfId="46361"/>
    <cellStyle name="20% - Accent2 3 3 3 2 2" xfId="46362"/>
    <cellStyle name="20% - Accent2 3 3 3 2 2 2" xfId="46363"/>
    <cellStyle name="20% - Accent2 3 3 3 2 3" xfId="46364"/>
    <cellStyle name="20% - Accent2 3 3 3 3" xfId="46365"/>
    <cellStyle name="20% - Accent2 3 3 3 3 2" xfId="46366"/>
    <cellStyle name="20% - Accent2 3 3 3 4" xfId="46367"/>
    <cellStyle name="20% - Accent2 3 3 4" xfId="46368"/>
    <cellStyle name="20% - Accent2 3 3 4 2" xfId="46369"/>
    <cellStyle name="20% - Accent2 3 3 4 2 2" xfId="46370"/>
    <cellStyle name="20% - Accent2 3 3 4 3" xfId="46371"/>
    <cellStyle name="20% - Accent2 3 3 5" xfId="46372"/>
    <cellStyle name="20% - Accent2 3 3 5 2" xfId="46373"/>
    <cellStyle name="20% - Accent2 3 3 6" xfId="46374"/>
    <cellStyle name="20% - Accent2 3 4" xfId="46375"/>
    <cellStyle name="20% - Accent2 3 4 2" xfId="46376"/>
    <cellStyle name="20% - Accent2 3 4 2 2" xfId="46377"/>
    <cellStyle name="20% - Accent2 3 4 2 2 2" xfId="46378"/>
    <cellStyle name="20% - Accent2 3 4 2 2 2 2" xfId="46379"/>
    <cellStyle name="20% - Accent2 3 4 2 2 3" xfId="46380"/>
    <cellStyle name="20% - Accent2 3 4 2 3" xfId="46381"/>
    <cellStyle name="20% - Accent2 3 4 2 3 2" xfId="46382"/>
    <cellStyle name="20% - Accent2 3 4 2 4" xfId="46383"/>
    <cellStyle name="20% - Accent2 3 4 3" xfId="46384"/>
    <cellStyle name="20% - Accent2 3 4 3 2" xfId="46385"/>
    <cellStyle name="20% - Accent2 3 4 3 2 2" xfId="46386"/>
    <cellStyle name="20% - Accent2 3 4 3 2 2 2" xfId="46387"/>
    <cellStyle name="20% - Accent2 3 4 3 2 3" xfId="46388"/>
    <cellStyle name="20% - Accent2 3 4 3 3" xfId="46389"/>
    <cellStyle name="20% - Accent2 3 4 3 3 2" xfId="46390"/>
    <cellStyle name="20% - Accent2 3 4 3 4" xfId="46391"/>
    <cellStyle name="20% - Accent2 3 4 4" xfId="46392"/>
    <cellStyle name="20% - Accent2 3 4 4 2" xfId="46393"/>
    <cellStyle name="20% - Accent2 3 4 4 2 2" xfId="46394"/>
    <cellStyle name="20% - Accent2 3 4 4 3" xfId="46395"/>
    <cellStyle name="20% - Accent2 3 4 5" xfId="46396"/>
    <cellStyle name="20% - Accent2 3 4 5 2" xfId="46397"/>
    <cellStyle name="20% - Accent2 3 4 6" xfId="46398"/>
    <cellStyle name="20% - Accent2 3 5" xfId="46399"/>
    <cellStyle name="20% - Accent2 3 5 2" xfId="46400"/>
    <cellStyle name="20% - Accent2 3 5 2 2" xfId="46401"/>
    <cellStyle name="20% - Accent2 3 5 2 2 2" xfId="46402"/>
    <cellStyle name="20% - Accent2 3 5 2 3" xfId="46403"/>
    <cellStyle name="20% - Accent2 3 5 3" xfId="46404"/>
    <cellStyle name="20% - Accent2 3 5 3 2" xfId="46405"/>
    <cellStyle name="20% - Accent2 3 5 4" xfId="46406"/>
    <cellStyle name="20% - Accent2 3 6" xfId="46407"/>
    <cellStyle name="20% - Accent2 3 6 2" xfId="46408"/>
    <cellStyle name="20% - Accent2 3 6 2 2" xfId="46409"/>
    <cellStyle name="20% - Accent2 3 6 2 2 2" xfId="46410"/>
    <cellStyle name="20% - Accent2 3 6 2 3" xfId="46411"/>
    <cellStyle name="20% - Accent2 3 6 3" xfId="46412"/>
    <cellStyle name="20% - Accent2 3 6 3 2" xfId="46413"/>
    <cellStyle name="20% - Accent2 3 6 4" xfId="46414"/>
    <cellStyle name="20% - Accent2 3 7" xfId="46415"/>
    <cellStyle name="20% - Accent2 3 7 2" xfId="46416"/>
    <cellStyle name="20% - Accent2 3 7 2 2" xfId="46417"/>
    <cellStyle name="20% - Accent2 3 7 3" xfId="46418"/>
    <cellStyle name="20% - Accent2 3 8" xfId="46419"/>
    <cellStyle name="20% - Accent2 3 8 2" xfId="46420"/>
    <cellStyle name="20% - Accent2 3 9" xfId="46421"/>
    <cellStyle name="20% - Accent2 4" xfId="2479"/>
    <cellStyle name="20% - Accent2 4 2" xfId="2480"/>
    <cellStyle name="20% - Accent2 4 2 2" xfId="2481"/>
    <cellStyle name="20% - Accent2 4 3" xfId="2482"/>
    <cellStyle name="20% - Accent2 5" xfId="2483"/>
    <cellStyle name="20% - Accent2 5 2" xfId="46422"/>
    <cellStyle name="20% - Accent2 5 2 2" xfId="46423"/>
    <cellStyle name="20% - Accent2 5 2 2 2" xfId="46424"/>
    <cellStyle name="20% - Accent2 5 2 2 2 2" xfId="46425"/>
    <cellStyle name="20% - Accent2 5 2 2 2 2 2" xfId="46426"/>
    <cellStyle name="20% - Accent2 5 2 2 2 3" xfId="46427"/>
    <cellStyle name="20% - Accent2 5 2 2 3" xfId="46428"/>
    <cellStyle name="20% - Accent2 5 2 2 3 2" xfId="46429"/>
    <cellStyle name="20% - Accent2 5 2 2 4" xfId="46430"/>
    <cellStyle name="20% - Accent2 5 2 3" xfId="46431"/>
    <cellStyle name="20% - Accent2 5 2 3 2" xfId="46432"/>
    <cellStyle name="20% - Accent2 5 2 3 2 2" xfId="46433"/>
    <cellStyle name="20% - Accent2 5 2 3 2 2 2" xfId="46434"/>
    <cellStyle name="20% - Accent2 5 2 3 2 3" xfId="46435"/>
    <cellStyle name="20% - Accent2 5 2 3 3" xfId="46436"/>
    <cellStyle name="20% - Accent2 5 2 3 3 2" xfId="46437"/>
    <cellStyle name="20% - Accent2 5 2 3 4" xfId="46438"/>
    <cellStyle name="20% - Accent2 5 2 4" xfId="46439"/>
    <cellStyle name="20% - Accent2 5 2 4 2" xfId="46440"/>
    <cellStyle name="20% - Accent2 5 2 4 2 2" xfId="46441"/>
    <cellStyle name="20% - Accent2 5 2 4 3" xfId="46442"/>
    <cellStyle name="20% - Accent2 5 2 5" xfId="46443"/>
    <cellStyle name="20% - Accent2 5 2 5 2" xfId="46444"/>
    <cellStyle name="20% - Accent2 5 2 6" xfId="46445"/>
    <cellStyle name="20% - Accent2 5 3" xfId="46446"/>
    <cellStyle name="20% - Accent2 5 3 2" xfId="46447"/>
    <cellStyle name="20% - Accent2 5 3 2 2" xfId="46448"/>
    <cellStyle name="20% - Accent2 5 3 2 2 2" xfId="46449"/>
    <cellStyle name="20% - Accent2 5 3 2 2 2 2" xfId="46450"/>
    <cellStyle name="20% - Accent2 5 3 2 2 3" xfId="46451"/>
    <cellStyle name="20% - Accent2 5 3 2 3" xfId="46452"/>
    <cellStyle name="20% - Accent2 5 3 2 3 2" xfId="46453"/>
    <cellStyle name="20% - Accent2 5 3 2 4" xfId="46454"/>
    <cellStyle name="20% - Accent2 5 3 3" xfId="46455"/>
    <cellStyle name="20% - Accent2 5 3 3 2" xfId="46456"/>
    <cellStyle name="20% - Accent2 5 3 3 2 2" xfId="46457"/>
    <cellStyle name="20% - Accent2 5 3 3 2 2 2" xfId="46458"/>
    <cellStyle name="20% - Accent2 5 3 3 2 3" xfId="46459"/>
    <cellStyle name="20% - Accent2 5 3 3 3" xfId="46460"/>
    <cellStyle name="20% - Accent2 5 3 3 3 2" xfId="46461"/>
    <cellStyle name="20% - Accent2 5 3 3 4" xfId="46462"/>
    <cellStyle name="20% - Accent2 5 3 4" xfId="46463"/>
    <cellStyle name="20% - Accent2 5 3 4 2" xfId="46464"/>
    <cellStyle name="20% - Accent2 5 3 4 2 2" xfId="46465"/>
    <cellStyle name="20% - Accent2 5 3 4 3" xfId="46466"/>
    <cellStyle name="20% - Accent2 5 3 5" xfId="46467"/>
    <cellStyle name="20% - Accent2 5 3 5 2" xfId="46468"/>
    <cellStyle name="20% - Accent2 5 3 6" xfId="46469"/>
    <cellStyle name="20% - Accent2 5 4" xfId="46470"/>
    <cellStyle name="20% - Accent2 5 4 2" xfId="46471"/>
    <cellStyle name="20% - Accent2 5 4 2 2" xfId="46472"/>
    <cellStyle name="20% - Accent2 5 4 2 2 2" xfId="46473"/>
    <cellStyle name="20% - Accent2 5 4 2 3" xfId="46474"/>
    <cellStyle name="20% - Accent2 5 4 3" xfId="46475"/>
    <cellStyle name="20% - Accent2 5 4 3 2" xfId="46476"/>
    <cellStyle name="20% - Accent2 5 4 4" xfId="46477"/>
    <cellStyle name="20% - Accent2 5 5" xfId="46478"/>
    <cellStyle name="20% - Accent2 5 5 2" xfId="46479"/>
    <cellStyle name="20% - Accent2 5 5 2 2" xfId="46480"/>
    <cellStyle name="20% - Accent2 5 5 2 2 2" xfId="46481"/>
    <cellStyle name="20% - Accent2 5 5 2 3" xfId="46482"/>
    <cellStyle name="20% - Accent2 5 5 3" xfId="46483"/>
    <cellStyle name="20% - Accent2 5 5 3 2" xfId="46484"/>
    <cellStyle name="20% - Accent2 5 5 4" xfId="46485"/>
    <cellStyle name="20% - Accent2 5 6" xfId="46486"/>
    <cellStyle name="20% - Accent2 5 6 2" xfId="46487"/>
    <cellStyle name="20% - Accent2 5 6 2 2" xfId="46488"/>
    <cellStyle name="20% - Accent2 5 6 3" xfId="46489"/>
    <cellStyle name="20% - Accent2 5 7" xfId="46490"/>
    <cellStyle name="20% - Accent2 5 7 2" xfId="46491"/>
    <cellStyle name="20% - Accent2 5 8" xfId="46492"/>
    <cellStyle name="20% - Accent2 6" xfId="46493"/>
    <cellStyle name="20% - Accent2 6 2" xfId="46494"/>
    <cellStyle name="20% - Accent2 6 2 2" xfId="46495"/>
    <cellStyle name="20% - Accent2 6 2 2 2" xfId="46496"/>
    <cellStyle name="20% - Accent2 6 2 2 2 2" xfId="46497"/>
    <cellStyle name="20% - Accent2 6 2 2 2 2 2" xfId="46498"/>
    <cellStyle name="20% - Accent2 6 2 2 2 3" xfId="46499"/>
    <cellStyle name="20% - Accent2 6 2 2 3" xfId="46500"/>
    <cellStyle name="20% - Accent2 6 2 2 3 2" xfId="46501"/>
    <cellStyle name="20% - Accent2 6 2 2 4" xfId="46502"/>
    <cellStyle name="20% - Accent2 6 2 3" xfId="46503"/>
    <cellStyle name="20% - Accent2 6 2 3 2" xfId="46504"/>
    <cellStyle name="20% - Accent2 6 2 3 2 2" xfId="46505"/>
    <cellStyle name="20% - Accent2 6 2 3 2 2 2" xfId="46506"/>
    <cellStyle name="20% - Accent2 6 2 3 2 3" xfId="46507"/>
    <cellStyle name="20% - Accent2 6 2 3 3" xfId="46508"/>
    <cellStyle name="20% - Accent2 6 2 3 3 2" xfId="46509"/>
    <cellStyle name="20% - Accent2 6 2 3 4" xfId="46510"/>
    <cellStyle name="20% - Accent2 6 2 4" xfId="46511"/>
    <cellStyle name="20% - Accent2 6 2 4 2" xfId="46512"/>
    <cellStyle name="20% - Accent2 6 2 4 2 2" xfId="46513"/>
    <cellStyle name="20% - Accent2 6 2 4 3" xfId="46514"/>
    <cellStyle name="20% - Accent2 6 2 5" xfId="46515"/>
    <cellStyle name="20% - Accent2 6 2 5 2" xfId="46516"/>
    <cellStyle name="20% - Accent2 6 2 6" xfId="46517"/>
    <cellStyle name="20% - Accent2 6 3" xfId="46518"/>
    <cellStyle name="20% - Accent2 6 3 2" xfId="46519"/>
    <cellStyle name="20% - Accent2 6 3 2 2" xfId="46520"/>
    <cellStyle name="20% - Accent2 6 3 2 2 2" xfId="46521"/>
    <cellStyle name="20% - Accent2 6 3 2 2 2 2" xfId="46522"/>
    <cellStyle name="20% - Accent2 6 3 2 2 3" xfId="46523"/>
    <cellStyle name="20% - Accent2 6 3 2 3" xfId="46524"/>
    <cellStyle name="20% - Accent2 6 3 2 3 2" xfId="46525"/>
    <cellStyle name="20% - Accent2 6 3 2 4" xfId="46526"/>
    <cellStyle name="20% - Accent2 6 3 3" xfId="46527"/>
    <cellStyle name="20% - Accent2 6 3 3 2" xfId="46528"/>
    <cellStyle name="20% - Accent2 6 3 3 2 2" xfId="46529"/>
    <cellStyle name="20% - Accent2 6 3 3 2 2 2" xfId="46530"/>
    <cellStyle name="20% - Accent2 6 3 3 2 3" xfId="46531"/>
    <cellStyle name="20% - Accent2 6 3 3 3" xfId="46532"/>
    <cellStyle name="20% - Accent2 6 3 3 3 2" xfId="46533"/>
    <cellStyle name="20% - Accent2 6 3 3 4" xfId="46534"/>
    <cellStyle name="20% - Accent2 6 3 4" xfId="46535"/>
    <cellStyle name="20% - Accent2 6 3 4 2" xfId="46536"/>
    <cellStyle name="20% - Accent2 6 3 4 2 2" xfId="46537"/>
    <cellStyle name="20% - Accent2 6 3 4 3" xfId="46538"/>
    <cellStyle name="20% - Accent2 6 3 5" xfId="46539"/>
    <cellStyle name="20% - Accent2 6 3 5 2" xfId="46540"/>
    <cellStyle name="20% - Accent2 6 3 6" xfId="46541"/>
    <cellStyle name="20% - Accent2 6 4" xfId="46542"/>
    <cellStyle name="20% - Accent2 6 4 2" xfId="46543"/>
    <cellStyle name="20% - Accent2 6 4 2 2" xfId="46544"/>
    <cellStyle name="20% - Accent2 6 4 2 2 2" xfId="46545"/>
    <cellStyle name="20% - Accent2 6 4 2 3" xfId="46546"/>
    <cellStyle name="20% - Accent2 6 4 3" xfId="46547"/>
    <cellStyle name="20% - Accent2 6 4 3 2" xfId="46548"/>
    <cellStyle name="20% - Accent2 6 4 4" xfId="46549"/>
    <cellStyle name="20% - Accent2 6 5" xfId="46550"/>
    <cellStyle name="20% - Accent2 6 5 2" xfId="46551"/>
    <cellStyle name="20% - Accent2 6 5 2 2" xfId="46552"/>
    <cellStyle name="20% - Accent2 6 5 2 2 2" xfId="46553"/>
    <cellStyle name="20% - Accent2 6 5 2 3" xfId="46554"/>
    <cellStyle name="20% - Accent2 6 5 3" xfId="46555"/>
    <cellStyle name="20% - Accent2 6 5 3 2" xfId="46556"/>
    <cellStyle name="20% - Accent2 6 5 4" xfId="46557"/>
    <cellStyle name="20% - Accent2 6 6" xfId="46558"/>
    <cellStyle name="20% - Accent2 6 6 2" xfId="46559"/>
    <cellStyle name="20% - Accent2 6 6 2 2" xfId="46560"/>
    <cellStyle name="20% - Accent2 6 6 3" xfId="46561"/>
    <cellStyle name="20% - Accent2 6 7" xfId="46562"/>
    <cellStyle name="20% - Accent2 6 7 2" xfId="46563"/>
    <cellStyle name="20% - Accent2 6 8" xfId="46564"/>
    <cellStyle name="20% - Accent2 7" xfId="46565"/>
    <cellStyle name="20% - Accent2 8" xfId="46566"/>
    <cellStyle name="20% - Accent2 9" xfId="46567"/>
    <cellStyle name="20% - Accent3 10" xfId="46568"/>
    <cellStyle name="20% - Accent3 10 2" xfId="46569"/>
    <cellStyle name="20% - Accent3 11" xfId="46570"/>
    <cellStyle name="20% - Accent3 12" xfId="46571"/>
    <cellStyle name="20% - Accent3 12 2" xfId="46572"/>
    <cellStyle name="20% - Accent3 13" xfId="46573"/>
    <cellStyle name="20% - Accent3 14" xfId="46574"/>
    <cellStyle name="20% - Accent3 15" xfId="46575"/>
    <cellStyle name="20% - Accent3 16" xfId="46576"/>
    <cellStyle name="20% - Accent3 17" xfId="46577"/>
    <cellStyle name="20% - Accent3 18" xfId="46578"/>
    <cellStyle name="20% - Accent3 19" xfId="46579"/>
    <cellStyle name="20% - Accent3 2" xfId="2484"/>
    <cellStyle name="20% - Accent3 2 2" xfId="2485"/>
    <cellStyle name="20% - Accent3 2_401K Summary" xfId="2486"/>
    <cellStyle name="20% - Accent3 20" xfId="46580"/>
    <cellStyle name="20% - Accent3 21" xfId="46581"/>
    <cellStyle name="20% - Accent3 22" xfId="46582"/>
    <cellStyle name="20% - Accent3 3" xfId="2487"/>
    <cellStyle name="20% - Accent3 3 2" xfId="2488"/>
    <cellStyle name="20% - Accent3 3 2 2" xfId="2489"/>
    <cellStyle name="20% - Accent3 3 2 2 2" xfId="46583"/>
    <cellStyle name="20% - Accent3 3 2 2 2 2" xfId="46584"/>
    <cellStyle name="20% - Accent3 3 2 2 2 2 2" xfId="46585"/>
    <cellStyle name="20% - Accent3 3 2 2 2 2 2 2" xfId="46586"/>
    <cellStyle name="20% - Accent3 3 2 2 2 2 3" xfId="46587"/>
    <cellStyle name="20% - Accent3 3 2 2 2 3" xfId="46588"/>
    <cellStyle name="20% - Accent3 3 2 2 2 3 2" xfId="46589"/>
    <cellStyle name="20% - Accent3 3 2 2 2 4" xfId="46590"/>
    <cellStyle name="20% - Accent3 3 2 2 3" xfId="46591"/>
    <cellStyle name="20% - Accent3 3 2 2 3 2" xfId="46592"/>
    <cellStyle name="20% - Accent3 3 2 2 3 2 2" xfId="46593"/>
    <cellStyle name="20% - Accent3 3 2 2 3 2 2 2" xfId="46594"/>
    <cellStyle name="20% - Accent3 3 2 2 3 2 3" xfId="46595"/>
    <cellStyle name="20% - Accent3 3 2 2 3 3" xfId="46596"/>
    <cellStyle name="20% - Accent3 3 2 2 3 3 2" xfId="46597"/>
    <cellStyle name="20% - Accent3 3 2 2 3 4" xfId="46598"/>
    <cellStyle name="20% - Accent3 3 2 2 4" xfId="46599"/>
    <cellStyle name="20% - Accent3 3 2 2 4 2" xfId="46600"/>
    <cellStyle name="20% - Accent3 3 2 2 4 2 2" xfId="46601"/>
    <cellStyle name="20% - Accent3 3 2 2 4 3" xfId="46602"/>
    <cellStyle name="20% - Accent3 3 2 2 5" xfId="46603"/>
    <cellStyle name="20% - Accent3 3 2 2 5 2" xfId="46604"/>
    <cellStyle name="20% - Accent3 3 2 2 6" xfId="46605"/>
    <cellStyle name="20% - Accent3 3 2 3" xfId="46606"/>
    <cellStyle name="20% - Accent3 3 2 3 2" xfId="46607"/>
    <cellStyle name="20% - Accent3 3 2 3 2 2" xfId="46608"/>
    <cellStyle name="20% - Accent3 3 2 3 2 2 2" xfId="46609"/>
    <cellStyle name="20% - Accent3 3 2 3 2 2 2 2" xfId="46610"/>
    <cellStyle name="20% - Accent3 3 2 3 2 2 3" xfId="46611"/>
    <cellStyle name="20% - Accent3 3 2 3 2 3" xfId="46612"/>
    <cellStyle name="20% - Accent3 3 2 3 2 3 2" xfId="46613"/>
    <cellStyle name="20% - Accent3 3 2 3 2 4" xfId="46614"/>
    <cellStyle name="20% - Accent3 3 2 3 3" xfId="46615"/>
    <cellStyle name="20% - Accent3 3 2 3 3 2" xfId="46616"/>
    <cellStyle name="20% - Accent3 3 2 3 3 2 2" xfId="46617"/>
    <cellStyle name="20% - Accent3 3 2 3 3 2 2 2" xfId="46618"/>
    <cellStyle name="20% - Accent3 3 2 3 3 2 3" xfId="46619"/>
    <cellStyle name="20% - Accent3 3 2 3 3 3" xfId="46620"/>
    <cellStyle name="20% - Accent3 3 2 3 3 3 2" xfId="46621"/>
    <cellStyle name="20% - Accent3 3 2 3 3 4" xfId="46622"/>
    <cellStyle name="20% - Accent3 3 2 3 4" xfId="46623"/>
    <cellStyle name="20% - Accent3 3 2 3 4 2" xfId="46624"/>
    <cellStyle name="20% - Accent3 3 2 3 4 2 2" xfId="46625"/>
    <cellStyle name="20% - Accent3 3 2 3 4 3" xfId="46626"/>
    <cellStyle name="20% - Accent3 3 2 3 5" xfId="46627"/>
    <cellStyle name="20% - Accent3 3 2 3 5 2" xfId="46628"/>
    <cellStyle name="20% - Accent3 3 2 3 6" xfId="46629"/>
    <cellStyle name="20% - Accent3 3 2 4" xfId="46630"/>
    <cellStyle name="20% - Accent3 3 2 4 2" xfId="46631"/>
    <cellStyle name="20% - Accent3 3 2 4 2 2" xfId="46632"/>
    <cellStyle name="20% - Accent3 3 2 4 2 2 2" xfId="46633"/>
    <cellStyle name="20% - Accent3 3 2 4 2 3" xfId="46634"/>
    <cellStyle name="20% - Accent3 3 2 4 3" xfId="46635"/>
    <cellStyle name="20% - Accent3 3 2 4 3 2" xfId="46636"/>
    <cellStyle name="20% - Accent3 3 2 4 4" xfId="46637"/>
    <cellStyle name="20% - Accent3 3 2 5" xfId="46638"/>
    <cellStyle name="20% - Accent3 3 2 5 2" xfId="46639"/>
    <cellStyle name="20% - Accent3 3 2 5 2 2" xfId="46640"/>
    <cellStyle name="20% - Accent3 3 2 5 2 2 2" xfId="46641"/>
    <cellStyle name="20% - Accent3 3 2 5 2 3" xfId="46642"/>
    <cellStyle name="20% - Accent3 3 2 5 3" xfId="46643"/>
    <cellStyle name="20% - Accent3 3 2 5 3 2" xfId="46644"/>
    <cellStyle name="20% - Accent3 3 2 5 4" xfId="46645"/>
    <cellStyle name="20% - Accent3 3 2 6" xfId="46646"/>
    <cellStyle name="20% - Accent3 3 2 6 2" xfId="46647"/>
    <cellStyle name="20% - Accent3 3 2 6 2 2" xfId="46648"/>
    <cellStyle name="20% - Accent3 3 2 6 3" xfId="46649"/>
    <cellStyle name="20% - Accent3 3 2 7" xfId="46650"/>
    <cellStyle name="20% - Accent3 3 2 7 2" xfId="46651"/>
    <cellStyle name="20% - Accent3 3 2 8" xfId="46652"/>
    <cellStyle name="20% - Accent3 3 3" xfId="2490"/>
    <cellStyle name="20% - Accent3 3 3 2" xfId="46653"/>
    <cellStyle name="20% - Accent3 3 3 2 2" xfId="46654"/>
    <cellStyle name="20% - Accent3 3 3 2 2 2" xfId="46655"/>
    <cellStyle name="20% - Accent3 3 3 2 2 2 2" xfId="46656"/>
    <cellStyle name="20% - Accent3 3 3 2 2 3" xfId="46657"/>
    <cellStyle name="20% - Accent3 3 3 2 3" xfId="46658"/>
    <cellStyle name="20% - Accent3 3 3 2 3 2" xfId="46659"/>
    <cellStyle name="20% - Accent3 3 3 2 4" xfId="46660"/>
    <cellStyle name="20% - Accent3 3 3 3" xfId="46661"/>
    <cellStyle name="20% - Accent3 3 3 3 2" xfId="46662"/>
    <cellStyle name="20% - Accent3 3 3 3 2 2" xfId="46663"/>
    <cellStyle name="20% - Accent3 3 3 3 2 2 2" xfId="46664"/>
    <cellStyle name="20% - Accent3 3 3 3 2 3" xfId="46665"/>
    <cellStyle name="20% - Accent3 3 3 3 3" xfId="46666"/>
    <cellStyle name="20% - Accent3 3 3 3 3 2" xfId="46667"/>
    <cellStyle name="20% - Accent3 3 3 3 4" xfId="46668"/>
    <cellStyle name="20% - Accent3 3 3 4" xfId="46669"/>
    <cellStyle name="20% - Accent3 3 3 4 2" xfId="46670"/>
    <cellStyle name="20% - Accent3 3 3 4 2 2" xfId="46671"/>
    <cellStyle name="20% - Accent3 3 3 4 3" xfId="46672"/>
    <cellStyle name="20% - Accent3 3 3 5" xfId="46673"/>
    <cellStyle name="20% - Accent3 3 3 5 2" xfId="46674"/>
    <cellStyle name="20% - Accent3 3 3 6" xfId="46675"/>
    <cellStyle name="20% - Accent3 3 4" xfId="46676"/>
    <cellStyle name="20% - Accent3 3 4 2" xfId="46677"/>
    <cellStyle name="20% - Accent3 3 4 2 2" xfId="46678"/>
    <cellStyle name="20% - Accent3 3 4 2 2 2" xfId="46679"/>
    <cellStyle name="20% - Accent3 3 4 2 2 2 2" xfId="46680"/>
    <cellStyle name="20% - Accent3 3 4 2 2 3" xfId="46681"/>
    <cellStyle name="20% - Accent3 3 4 2 3" xfId="46682"/>
    <cellStyle name="20% - Accent3 3 4 2 3 2" xfId="46683"/>
    <cellStyle name="20% - Accent3 3 4 2 4" xfId="46684"/>
    <cellStyle name="20% - Accent3 3 4 3" xfId="46685"/>
    <cellStyle name="20% - Accent3 3 4 3 2" xfId="46686"/>
    <cellStyle name="20% - Accent3 3 4 3 2 2" xfId="46687"/>
    <cellStyle name="20% - Accent3 3 4 3 2 2 2" xfId="46688"/>
    <cellStyle name="20% - Accent3 3 4 3 2 3" xfId="46689"/>
    <cellStyle name="20% - Accent3 3 4 3 3" xfId="46690"/>
    <cellStyle name="20% - Accent3 3 4 3 3 2" xfId="46691"/>
    <cellStyle name="20% - Accent3 3 4 3 4" xfId="46692"/>
    <cellStyle name="20% - Accent3 3 4 4" xfId="46693"/>
    <cellStyle name="20% - Accent3 3 4 4 2" xfId="46694"/>
    <cellStyle name="20% - Accent3 3 4 4 2 2" xfId="46695"/>
    <cellStyle name="20% - Accent3 3 4 4 3" xfId="46696"/>
    <cellStyle name="20% - Accent3 3 4 5" xfId="46697"/>
    <cellStyle name="20% - Accent3 3 4 5 2" xfId="46698"/>
    <cellStyle name="20% - Accent3 3 4 6" xfId="46699"/>
    <cellStyle name="20% - Accent3 3 5" xfId="46700"/>
    <cellStyle name="20% - Accent3 3 5 2" xfId="46701"/>
    <cellStyle name="20% - Accent3 3 5 2 2" xfId="46702"/>
    <cellStyle name="20% - Accent3 3 5 2 2 2" xfId="46703"/>
    <cellStyle name="20% - Accent3 3 5 2 3" xfId="46704"/>
    <cellStyle name="20% - Accent3 3 5 3" xfId="46705"/>
    <cellStyle name="20% - Accent3 3 5 3 2" xfId="46706"/>
    <cellStyle name="20% - Accent3 3 5 4" xfId="46707"/>
    <cellStyle name="20% - Accent3 3 6" xfId="46708"/>
    <cellStyle name="20% - Accent3 3 6 2" xfId="46709"/>
    <cellStyle name="20% - Accent3 3 6 2 2" xfId="46710"/>
    <cellStyle name="20% - Accent3 3 6 2 2 2" xfId="46711"/>
    <cellStyle name="20% - Accent3 3 6 2 3" xfId="46712"/>
    <cellStyle name="20% - Accent3 3 6 3" xfId="46713"/>
    <cellStyle name="20% - Accent3 3 6 3 2" xfId="46714"/>
    <cellStyle name="20% - Accent3 3 6 4" xfId="46715"/>
    <cellStyle name="20% - Accent3 3 7" xfId="46716"/>
    <cellStyle name="20% - Accent3 3 7 2" xfId="46717"/>
    <cellStyle name="20% - Accent3 3 7 2 2" xfId="46718"/>
    <cellStyle name="20% - Accent3 3 7 3" xfId="46719"/>
    <cellStyle name="20% - Accent3 3 8" xfId="46720"/>
    <cellStyle name="20% - Accent3 3 8 2" xfId="46721"/>
    <cellStyle name="20% - Accent3 3 9" xfId="46722"/>
    <cellStyle name="20% - Accent3 4" xfId="2491"/>
    <cellStyle name="20% - Accent3 4 2" xfId="2492"/>
    <cellStyle name="20% - Accent3 4 2 2" xfId="2493"/>
    <cellStyle name="20% - Accent3 4 3" xfId="2494"/>
    <cellStyle name="20% - Accent3 5" xfId="2495"/>
    <cellStyle name="20% - Accent3 5 2" xfId="46723"/>
    <cellStyle name="20% - Accent3 5 2 2" xfId="46724"/>
    <cellStyle name="20% - Accent3 5 2 2 2" xfId="46725"/>
    <cellStyle name="20% - Accent3 5 2 2 2 2" xfId="46726"/>
    <cellStyle name="20% - Accent3 5 2 2 2 2 2" xfId="46727"/>
    <cellStyle name="20% - Accent3 5 2 2 2 3" xfId="46728"/>
    <cellStyle name="20% - Accent3 5 2 2 3" xfId="46729"/>
    <cellStyle name="20% - Accent3 5 2 2 3 2" xfId="46730"/>
    <cellStyle name="20% - Accent3 5 2 2 4" xfId="46731"/>
    <cellStyle name="20% - Accent3 5 2 3" xfId="46732"/>
    <cellStyle name="20% - Accent3 5 2 3 2" xfId="46733"/>
    <cellStyle name="20% - Accent3 5 2 3 2 2" xfId="46734"/>
    <cellStyle name="20% - Accent3 5 2 3 2 2 2" xfId="46735"/>
    <cellStyle name="20% - Accent3 5 2 3 2 3" xfId="46736"/>
    <cellStyle name="20% - Accent3 5 2 3 3" xfId="46737"/>
    <cellStyle name="20% - Accent3 5 2 3 3 2" xfId="46738"/>
    <cellStyle name="20% - Accent3 5 2 3 4" xfId="46739"/>
    <cellStyle name="20% - Accent3 5 2 4" xfId="46740"/>
    <cellStyle name="20% - Accent3 5 2 4 2" xfId="46741"/>
    <cellStyle name="20% - Accent3 5 2 4 2 2" xfId="46742"/>
    <cellStyle name="20% - Accent3 5 2 4 3" xfId="46743"/>
    <cellStyle name="20% - Accent3 5 2 5" xfId="46744"/>
    <cellStyle name="20% - Accent3 5 2 5 2" xfId="46745"/>
    <cellStyle name="20% - Accent3 5 2 6" xfId="46746"/>
    <cellStyle name="20% - Accent3 5 3" xfId="46747"/>
    <cellStyle name="20% - Accent3 5 3 2" xfId="46748"/>
    <cellStyle name="20% - Accent3 5 3 2 2" xfId="46749"/>
    <cellStyle name="20% - Accent3 5 3 2 2 2" xfId="46750"/>
    <cellStyle name="20% - Accent3 5 3 2 2 2 2" xfId="46751"/>
    <cellStyle name="20% - Accent3 5 3 2 2 3" xfId="46752"/>
    <cellStyle name="20% - Accent3 5 3 2 3" xfId="46753"/>
    <cellStyle name="20% - Accent3 5 3 2 3 2" xfId="46754"/>
    <cellStyle name="20% - Accent3 5 3 2 4" xfId="46755"/>
    <cellStyle name="20% - Accent3 5 3 3" xfId="46756"/>
    <cellStyle name="20% - Accent3 5 3 3 2" xfId="46757"/>
    <cellStyle name="20% - Accent3 5 3 3 2 2" xfId="46758"/>
    <cellStyle name="20% - Accent3 5 3 3 2 2 2" xfId="46759"/>
    <cellStyle name="20% - Accent3 5 3 3 2 3" xfId="46760"/>
    <cellStyle name="20% - Accent3 5 3 3 3" xfId="46761"/>
    <cellStyle name="20% - Accent3 5 3 3 3 2" xfId="46762"/>
    <cellStyle name="20% - Accent3 5 3 3 4" xfId="46763"/>
    <cellStyle name="20% - Accent3 5 3 4" xfId="46764"/>
    <cellStyle name="20% - Accent3 5 3 4 2" xfId="46765"/>
    <cellStyle name="20% - Accent3 5 3 4 2 2" xfId="46766"/>
    <cellStyle name="20% - Accent3 5 3 4 3" xfId="46767"/>
    <cellStyle name="20% - Accent3 5 3 5" xfId="46768"/>
    <cellStyle name="20% - Accent3 5 3 5 2" xfId="46769"/>
    <cellStyle name="20% - Accent3 5 3 6" xfId="46770"/>
    <cellStyle name="20% - Accent3 5 4" xfId="46771"/>
    <cellStyle name="20% - Accent3 5 4 2" xfId="46772"/>
    <cellStyle name="20% - Accent3 5 4 2 2" xfId="46773"/>
    <cellStyle name="20% - Accent3 5 4 2 2 2" xfId="46774"/>
    <cellStyle name="20% - Accent3 5 4 2 3" xfId="46775"/>
    <cellStyle name="20% - Accent3 5 4 3" xfId="46776"/>
    <cellStyle name="20% - Accent3 5 4 3 2" xfId="46777"/>
    <cellStyle name="20% - Accent3 5 4 4" xfId="46778"/>
    <cellStyle name="20% - Accent3 5 5" xfId="46779"/>
    <cellStyle name="20% - Accent3 5 5 2" xfId="46780"/>
    <cellStyle name="20% - Accent3 5 5 2 2" xfId="46781"/>
    <cellStyle name="20% - Accent3 5 5 2 2 2" xfId="46782"/>
    <cellStyle name="20% - Accent3 5 5 2 3" xfId="46783"/>
    <cellStyle name="20% - Accent3 5 5 3" xfId="46784"/>
    <cellStyle name="20% - Accent3 5 5 3 2" xfId="46785"/>
    <cellStyle name="20% - Accent3 5 5 4" xfId="46786"/>
    <cellStyle name="20% - Accent3 5 6" xfId="46787"/>
    <cellStyle name="20% - Accent3 5 6 2" xfId="46788"/>
    <cellStyle name="20% - Accent3 5 6 2 2" xfId="46789"/>
    <cellStyle name="20% - Accent3 5 6 3" xfId="46790"/>
    <cellStyle name="20% - Accent3 5 7" xfId="46791"/>
    <cellStyle name="20% - Accent3 5 7 2" xfId="46792"/>
    <cellStyle name="20% - Accent3 5 8" xfId="46793"/>
    <cellStyle name="20% - Accent3 6" xfId="46794"/>
    <cellStyle name="20% - Accent3 6 2" xfId="46795"/>
    <cellStyle name="20% - Accent3 6 2 2" xfId="46796"/>
    <cellStyle name="20% - Accent3 6 2 2 2" xfId="46797"/>
    <cellStyle name="20% - Accent3 6 2 2 2 2" xfId="46798"/>
    <cellStyle name="20% - Accent3 6 2 2 2 2 2" xfId="46799"/>
    <cellStyle name="20% - Accent3 6 2 2 2 3" xfId="46800"/>
    <cellStyle name="20% - Accent3 6 2 2 3" xfId="46801"/>
    <cellStyle name="20% - Accent3 6 2 2 3 2" xfId="46802"/>
    <cellStyle name="20% - Accent3 6 2 2 4" xfId="46803"/>
    <cellStyle name="20% - Accent3 6 2 3" xfId="46804"/>
    <cellStyle name="20% - Accent3 6 2 3 2" xfId="46805"/>
    <cellStyle name="20% - Accent3 6 2 3 2 2" xfId="46806"/>
    <cellStyle name="20% - Accent3 6 2 3 2 2 2" xfId="46807"/>
    <cellStyle name="20% - Accent3 6 2 3 2 3" xfId="46808"/>
    <cellStyle name="20% - Accent3 6 2 3 3" xfId="46809"/>
    <cellStyle name="20% - Accent3 6 2 3 3 2" xfId="46810"/>
    <cellStyle name="20% - Accent3 6 2 3 4" xfId="46811"/>
    <cellStyle name="20% - Accent3 6 2 4" xfId="46812"/>
    <cellStyle name="20% - Accent3 6 2 4 2" xfId="46813"/>
    <cellStyle name="20% - Accent3 6 2 4 2 2" xfId="46814"/>
    <cellStyle name="20% - Accent3 6 2 4 3" xfId="46815"/>
    <cellStyle name="20% - Accent3 6 2 5" xfId="46816"/>
    <cellStyle name="20% - Accent3 6 2 5 2" xfId="46817"/>
    <cellStyle name="20% - Accent3 6 2 6" xfId="46818"/>
    <cellStyle name="20% - Accent3 6 3" xfId="46819"/>
    <cellStyle name="20% - Accent3 6 3 2" xfId="46820"/>
    <cellStyle name="20% - Accent3 6 3 2 2" xfId="46821"/>
    <cellStyle name="20% - Accent3 6 3 2 2 2" xfId="46822"/>
    <cellStyle name="20% - Accent3 6 3 2 2 2 2" xfId="46823"/>
    <cellStyle name="20% - Accent3 6 3 2 2 3" xfId="46824"/>
    <cellStyle name="20% - Accent3 6 3 2 3" xfId="46825"/>
    <cellStyle name="20% - Accent3 6 3 2 3 2" xfId="46826"/>
    <cellStyle name="20% - Accent3 6 3 2 4" xfId="46827"/>
    <cellStyle name="20% - Accent3 6 3 3" xfId="46828"/>
    <cellStyle name="20% - Accent3 6 3 3 2" xfId="46829"/>
    <cellStyle name="20% - Accent3 6 3 3 2 2" xfId="46830"/>
    <cellStyle name="20% - Accent3 6 3 3 2 2 2" xfId="46831"/>
    <cellStyle name="20% - Accent3 6 3 3 2 3" xfId="46832"/>
    <cellStyle name="20% - Accent3 6 3 3 3" xfId="46833"/>
    <cellStyle name="20% - Accent3 6 3 3 3 2" xfId="46834"/>
    <cellStyle name="20% - Accent3 6 3 3 4" xfId="46835"/>
    <cellStyle name="20% - Accent3 6 3 4" xfId="46836"/>
    <cellStyle name="20% - Accent3 6 3 4 2" xfId="46837"/>
    <cellStyle name="20% - Accent3 6 3 4 2 2" xfId="46838"/>
    <cellStyle name="20% - Accent3 6 3 4 3" xfId="46839"/>
    <cellStyle name="20% - Accent3 6 3 5" xfId="46840"/>
    <cellStyle name="20% - Accent3 6 3 5 2" xfId="46841"/>
    <cellStyle name="20% - Accent3 6 3 6" xfId="46842"/>
    <cellStyle name="20% - Accent3 6 4" xfId="46843"/>
    <cellStyle name="20% - Accent3 6 4 2" xfId="46844"/>
    <cellStyle name="20% - Accent3 6 4 2 2" xfId="46845"/>
    <cellStyle name="20% - Accent3 6 4 2 2 2" xfId="46846"/>
    <cellStyle name="20% - Accent3 6 4 2 3" xfId="46847"/>
    <cellStyle name="20% - Accent3 6 4 3" xfId="46848"/>
    <cellStyle name="20% - Accent3 6 4 3 2" xfId="46849"/>
    <cellStyle name="20% - Accent3 6 4 4" xfId="46850"/>
    <cellStyle name="20% - Accent3 6 5" xfId="46851"/>
    <cellStyle name="20% - Accent3 6 5 2" xfId="46852"/>
    <cellStyle name="20% - Accent3 6 5 2 2" xfId="46853"/>
    <cellStyle name="20% - Accent3 6 5 2 2 2" xfId="46854"/>
    <cellStyle name="20% - Accent3 6 5 2 3" xfId="46855"/>
    <cellStyle name="20% - Accent3 6 5 3" xfId="46856"/>
    <cellStyle name="20% - Accent3 6 5 3 2" xfId="46857"/>
    <cellStyle name="20% - Accent3 6 5 4" xfId="46858"/>
    <cellStyle name="20% - Accent3 6 6" xfId="46859"/>
    <cellStyle name="20% - Accent3 6 6 2" xfId="46860"/>
    <cellStyle name="20% - Accent3 6 6 2 2" xfId="46861"/>
    <cellStyle name="20% - Accent3 6 6 3" xfId="46862"/>
    <cellStyle name="20% - Accent3 6 7" xfId="46863"/>
    <cellStyle name="20% - Accent3 6 7 2" xfId="46864"/>
    <cellStyle name="20% - Accent3 6 8" xfId="46865"/>
    <cellStyle name="20% - Accent3 7" xfId="46866"/>
    <cellStyle name="20% - Accent3 8" xfId="46867"/>
    <cellStyle name="20% - Accent3 9" xfId="46868"/>
    <cellStyle name="20% - Accent4 10" xfId="46869"/>
    <cellStyle name="20% - Accent4 10 2" xfId="46870"/>
    <cellStyle name="20% - Accent4 11" xfId="46871"/>
    <cellStyle name="20% - Accent4 12" xfId="46872"/>
    <cellStyle name="20% - Accent4 12 2" xfId="46873"/>
    <cellStyle name="20% - Accent4 13" xfId="46874"/>
    <cellStyle name="20% - Accent4 14" xfId="46875"/>
    <cellStyle name="20% - Accent4 15" xfId="46876"/>
    <cellStyle name="20% - Accent4 16" xfId="46877"/>
    <cellStyle name="20% - Accent4 17" xfId="46878"/>
    <cellStyle name="20% - Accent4 18" xfId="46879"/>
    <cellStyle name="20% - Accent4 19" xfId="46880"/>
    <cellStyle name="20% - Accent4 2" xfId="2496"/>
    <cellStyle name="20% - Accent4 2 2" xfId="2497"/>
    <cellStyle name="20% - Accent4 2_401K Summary" xfId="2498"/>
    <cellStyle name="20% - Accent4 20" xfId="46881"/>
    <cellStyle name="20% - Accent4 21" xfId="46882"/>
    <cellStyle name="20% - Accent4 22" xfId="46883"/>
    <cellStyle name="20% - Accent4 3" xfId="2499"/>
    <cellStyle name="20% - Accent4 3 2" xfId="2500"/>
    <cellStyle name="20% - Accent4 3 2 2" xfId="2501"/>
    <cellStyle name="20% - Accent4 3 2 2 2" xfId="46884"/>
    <cellStyle name="20% - Accent4 3 2 2 2 2" xfId="46885"/>
    <cellStyle name="20% - Accent4 3 2 2 2 2 2" xfId="46886"/>
    <cellStyle name="20% - Accent4 3 2 2 2 2 2 2" xfId="46887"/>
    <cellStyle name="20% - Accent4 3 2 2 2 2 3" xfId="46888"/>
    <cellStyle name="20% - Accent4 3 2 2 2 3" xfId="46889"/>
    <cellStyle name="20% - Accent4 3 2 2 2 3 2" xfId="46890"/>
    <cellStyle name="20% - Accent4 3 2 2 2 4" xfId="46891"/>
    <cellStyle name="20% - Accent4 3 2 2 3" xfId="46892"/>
    <cellStyle name="20% - Accent4 3 2 2 3 2" xfId="46893"/>
    <cellStyle name="20% - Accent4 3 2 2 3 2 2" xfId="46894"/>
    <cellStyle name="20% - Accent4 3 2 2 3 2 2 2" xfId="46895"/>
    <cellStyle name="20% - Accent4 3 2 2 3 2 3" xfId="46896"/>
    <cellStyle name="20% - Accent4 3 2 2 3 3" xfId="46897"/>
    <cellStyle name="20% - Accent4 3 2 2 3 3 2" xfId="46898"/>
    <cellStyle name="20% - Accent4 3 2 2 3 4" xfId="46899"/>
    <cellStyle name="20% - Accent4 3 2 2 4" xfId="46900"/>
    <cellStyle name="20% - Accent4 3 2 2 4 2" xfId="46901"/>
    <cellStyle name="20% - Accent4 3 2 2 4 2 2" xfId="46902"/>
    <cellStyle name="20% - Accent4 3 2 2 4 3" xfId="46903"/>
    <cellStyle name="20% - Accent4 3 2 2 5" xfId="46904"/>
    <cellStyle name="20% - Accent4 3 2 2 5 2" xfId="46905"/>
    <cellStyle name="20% - Accent4 3 2 2 6" xfId="46906"/>
    <cellStyle name="20% - Accent4 3 2 3" xfId="46907"/>
    <cellStyle name="20% - Accent4 3 2 3 2" xfId="46908"/>
    <cellStyle name="20% - Accent4 3 2 3 2 2" xfId="46909"/>
    <cellStyle name="20% - Accent4 3 2 3 2 2 2" xfId="46910"/>
    <cellStyle name="20% - Accent4 3 2 3 2 2 2 2" xfId="46911"/>
    <cellStyle name="20% - Accent4 3 2 3 2 2 3" xfId="46912"/>
    <cellStyle name="20% - Accent4 3 2 3 2 3" xfId="46913"/>
    <cellStyle name="20% - Accent4 3 2 3 2 3 2" xfId="46914"/>
    <cellStyle name="20% - Accent4 3 2 3 2 4" xfId="46915"/>
    <cellStyle name="20% - Accent4 3 2 3 3" xfId="46916"/>
    <cellStyle name="20% - Accent4 3 2 3 3 2" xfId="46917"/>
    <cellStyle name="20% - Accent4 3 2 3 3 2 2" xfId="46918"/>
    <cellStyle name="20% - Accent4 3 2 3 3 2 2 2" xfId="46919"/>
    <cellStyle name="20% - Accent4 3 2 3 3 2 3" xfId="46920"/>
    <cellStyle name="20% - Accent4 3 2 3 3 3" xfId="46921"/>
    <cellStyle name="20% - Accent4 3 2 3 3 3 2" xfId="46922"/>
    <cellStyle name="20% - Accent4 3 2 3 3 4" xfId="46923"/>
    <cellStyle name="20% - Accent4 3 2 3 4" xfId="46924"/>
    <cellStyle name="20% - Accent4 3 2 3 4 2" xfId="46925"/>
    <cellStyle name="20% - Accent4 3 2 3 4 2 2" xfId="46926"/>
    <cellStyle name="20% - Accent4 3 2 3 4 3" xfId="46927"/>
    <cellStyle name="20% - Accent4 3 2 3 5" xfId="46928"/>
    <cellStyle name="20% - Accent4 3 2 3 5 2" xfId="46929"/>
    <cellStyle name="20% - Accent4 3 2 3 6" xfId="46930"/>
    <cellStyle name="20% - Accent4 3 2 4" xfId="46931"/>
    <cellStyle name="20% - Accent4 3 2 4 2" xfId="46932"/>
    <cellStyle name="20% - Accent4 3 2 4 2 2" xfId="46933"/>
    <cellStyle name="20% - Accent4 3 2 4 2 2 2" xfId="46934"/>
    <cellStyle name="20% - Accent4 3 2 4 2 3" xfId="46935"/>
    <cellStyle name="20% - Accent4 3 2 4 3" xfId="46936"/>
    <cellStyle name="20% - Accent4 3 2 4 3 2" xfId="46937"/>
    <cellStyle name="20% - Accent4 3 2 4 4" xfId="46938"/>
    <cellStyle name="20% - Accent4 3 2 5" xfId="46939"/>
    <cellStyle name="20% - Accent4 3 2 5 2" xfId="46940"/>
    <cellStyle name="20% - Accent4 3 2 5 2 2" xfId="46941"/>
    <cellStyle name="20% - Accent4 3 2 5 2 2 2" xfId="46942"/>
    <cellStyle name="20% - Accent4 3 2 5 2 3" xfId="46943"/>
    <cellStyle name="20% - Accent4 3 2 5 3" xfId="46944"/>
    <cellStyle name="20% - Accent4 3 2 5 3 2" xfId="46945"/>
    <cellStyle name="20% - Accent4 3 2 5 4" xfId="46946"/>
    <cellStyle name="20% - Accent4 3 2 6" xfId="46947"/>
    <cellStyle name="20% - Accent4 3 2 6 2" xfId="46948"/>
    <cellStyle name="20% - Accent4 3 2 6 2 2" xfId="46949"/>
    <cellStyle name="20% - Accent4 3 2 6 3" xfId="46950"/>
    <cellStyle name="20% - Accent4 3 2 7" xfId="46951"/>
    <cellStyle name="20% - Accent4 3 2 7 2" xfId="46952"/>
    <cellStyle name="20% - Accent4 3 2 8" xfId="46953"/>
    <cellStyle name="20% - Accent4 3 3" xfId="2502"/>
    <cellStyle name="20% - Accent4 3 3 2" xfId="46954"/>
    <cellStyle name="20% - Accent4 3 3 2 2" xfId="46955"/>
    <cellStyle name="20% - Accent4 3 3 2 2 2" xfId="46956"/>
    <cellStyle name="20% - Accent4 3 3 2 2 2 2" xfId="46957"/>
    <cellStyle name="20% - Accent4 3 3 2 2 3" xfId="46958"/>
    <cellStyle name="20% - Accent4 3 3 2 3" xfId="46959"/>
    <cellStyle name="20% - Accent4 3 3 2 3 2" xfId="46960"/>
    <cellStyle name="20% - Accent4 3 3 2 4" xfId="46961"/>
    <cellStyle name="20% - Accent4 3 3 3" xfId="46962"/>
    <cellStyle name="20% - Accent4 3 3 3 2" xfId="46963"/>
    <cellStyle name="20% - Accent4 3 3 3 2 2" xfId="46964"/>
    <cellStyle name="20% - Accent4 3 3 3 2 2 2" xfId="46965"/>
    <cellStyle name="20% - Accent4 3 3 3 2 3" xfId="46966"/>
    <cellStyle name="20% - Accent4 3 3 3 3" xfId="46967"/>
    <cellStyle name="20% - Accent4 3 3 3 3 2" xfId="46968"/>
    <cellStyle name="20% - Accent4 3 3 3 4" xfId="46969"/>
    <cellStyle name="20% - Accent4 3 3 4" xfId="46970"/>
    <cellStyle name="20% - Accent4 3 3 4 2" xfId="46971"/>
    <cellStyle name="20% - Accent4 3 3 4 2 2" xfId="46972"/>
    <cellStyle name="20% - Accent4 3 3 4 3" xfId="46973"/>
    <cellStyle name="20% - Accent4 3 3 5" xfId="46974"/>
    <cellStyle name="20% - Accent4 3 3 5 2" xfId="46975"/>
    <cellStyle name="20% - Accent4 3 3 6" xfId="46976"/>
    <cellStyle name="20% - Accent4 3 4" xfId="46977"/>
    <cellStyle name="20% - Accent4 3 4 2" xfId="46978"/>
    <cellStyle name="20% - Accent4 3 4 2 2" xfId="46979"/>
    <cellStyle name="20% - Accent4 3 4 2 2 2" xfId="46980"/>
    <cellStyle name="20% - Accent4 3 4 2 2 2 2" xfId="46981"/>
    <cellStyle name="20% - Accent4 3 4 2 2 3" xfId="46982"/>
    <cellStyle name="20% - Accent4 3 4 2 3" xfId="46983"/>
    <cellStyle name="20% - Accent4 3 4 2 3 2" xfId="46984"/>
    <cellStyle name="20% - Accent4 3 4 2 4" xfId="46985"/>
    <cellStyle name="20% - Accent4 3 4 3" xfId="46986"/>
    <cellStyle name="20% - Accent4 3 4 3 2" xfId="46987"/>
    <cellStyle name="20% - Accent4 3 4 3 2 2" xfId="46988"/>
    <cellStyle name="20% - Accent4 3 4 3 2 2 2" xfId="46989"/>
    <cellStyle name="20% - Accent4 3 4 3 2 3" xfId="46990"/>
    <cellStyle name="20% - Accent4 3 4 3 3" xfId="46991"/>
    <cellStyle name="20% - Accent4 3 4 3 3 2" xfId="46992"/>
    <cellStyle name="20% - Accent4 3 4 3 4" xfId="46993"/>
    <cellStyle name="20% - Accent4 3 4 4" xfId="46994"/>
    <cellStyle name="20% - Accent4 3 4 4 2" xfId="46995"/>
    <cellStyle name="20% - Accent4 3 4 4 2 2" xfId="46996"/>
    <cellStyle name="20% - Accent4 3 4 4 3" xfId="46997"/>
    <cellStyle name="20% - Accent4 3 4 5" xfId="46998"/>
    <cellStyle name="20% - Accent4 3 4 5 2" xfId="46999"/>
    <cellStyle name="20% - Accent4 3 4 6" xfId="47000"/>
    <cellStyle name="20% - Accent4 3 5" xfId="47001"/>
    <cellStyle name="20% - Accent4 3 5 2" xfId="47002"/>
    <cellStyle name="20% - Accent4 3 5 2 2" xfId="47003"/>
    <cellStyle name="20% - Accent4 3 5 2 2 2" xfId="47004"/>
    <cellStyle name="20% - Accent4 3 5 2 3" xfId="47005"/>
    <cellStyle name="20% - Accent4 3 5 3" xfId="47006"/>
    <cellStyle name="20% - Accent4 3 5 3 2" xfId="47007"/>
    <cellStyle name="20% - Accent4 3 5 4" xfId="47008"/>
    <cellStyle name="20% - Accent4 3 6" xfId="47009"/>
    <cellStyle name="20% - Accent4 3 6 2" xfId="47010"/>
    <cellStyle name="20% - Accent4 3 6 2 2" xfId="47011"/>
    <cellStyle name="20% - Accent4 3 6 2 2 2" xfId="47012"/>
    <cellStyle name="20% - Accent4 3 6 2 3" xfId="47013"/>
    <cellStyle name="20% - Accent4 3 6 3" xfId="47014"/>
    <cellStyle name="20% - Accent4 3 6 3 2" xfId="47015"/>
    <cellStyle name="20% - Accent4 3 6 4" xfId="47016"/>
    <cellStyle name="20% - Accent4 3 7" xfId="47017"/>
    <cellStyle name="20% - Accent4 3 7 2" xfId="47018"/>
    <cellStyle name="20% - Accent4 3 7 2 2" xfId="47019"/>
    <cellStyle name="20% - Accent4 3 7 3" xfId="47020"/>
    <cellStyle name="20% - Accent4 3 8" xfId="47021"/>
    <cellStyle name="20% - Accent4 3 8 2" xfId="47022"/>
    <cellStyle name="20% - Accent4 3 9" xfId="47023"/>
    <cellStyle name="20% - Accent4 4" xfId="2503"/>
    <cellStyle name="20% - Accent4 4 2" xfId="2504"/>
    <cellStyle name="20% - Accent4 4 2 2" xfId="2505"/>
    <cellStyle name="20% - Accent4 4 3" xfId="2506"/>
    <cellStyle name="20% - Accent4 5" xfId="2507"/>
    <cellStyle name="20% - Accent4 5 2" xfId="47024"/>
    <cellStyle name="20% - Accent4 5 2 2" xfId="47025"/>
    <cellStyle name="20% - Accent4 5 2 2 2" xfId="47026"/>
    <cellStyle name="20% - Accent4 5 2 2 2 2" xfId="47027"/>
    <cellStyle name="20% - Accent4 5 2 2 2 2 2" xfId="47028"/>
    <cellStyle name="20% - Accent4 5 2 2 2 3" xfId="47029"/>
    <cellStyle name="20% - Accent4 5 2 2 3" xfId="47030"/>
    <cellStyle name="20% - Accent4 5 2 2 3 2" xfId="47031"/>
    <cellStyle name="20% - Accent4 5 2 2 4" xfId="47032"/>
    <cellStyle name="20% - Accent4 5 2 3" xfId="47033"/>
    <cellStyle name="20% - Accent4 5 2 3 2" xfId="47034"/>
    <cellStyle name="20% - Accent4 5 2 3 2 2" xfId="47035"/>
    <cellStyle name="20% - Accent4 5 2 3 2 2 2" xfId="47036"/>
    <cellStyle name="20% - Accent4 5 2 3 2 3" xfId="47037"/>
    <cellStyle name="20% - Accent4 5 2 3 3" xfId="47038"/>
    <cellStyle name="20% - Accent4 5 2 3 3 2" xfId="47039"/>
    <cellStyle name="20% - Accent4 5 2 3 4" xfId="47040"/>
    <cellStyle name="20% - Accent4 5 2 4" xfId="47041"/>
    <cellStyle name="20% - Accent4 5 2 4 2" xfId="47042"/>
    <cellStyle name="20% - Accent4 5 2 4 2 2" xfId="47043"/>
    <cellStyle name="20% - Accent4 5 2 4 3" xfId="47044"/>
    <cellStyle name="20% - Accent4 5 2 5" xfId="47045"/>
    <cellStyle name="20% - Accent4 5 2 5 2" xfId="47046"/>
    <cellStyle name="20% - Accent4 5 2 6" xfId="47047"/>
    <cellStyle name="20% - Accent4 5 3" xfId="47048"/>
    <cellStyle name="20% - Accent4 5 3 2" xfId="47049"/>
    <cellStyle name="20% - Accent4 5 3 2 2" xfId="47050"/>
    <cellStyle name="20% - Accent4 5 3 2 2 2" xfId="47051"/>
    <cellStyle name="20% - Accent4 5 3 2 2 2 2" xfId="47052"/>
    <cellStyle name="20% - Accent4 5 3 2 2 3" xfId="47053"/>
    <cellStyle name="20% - Accent4 5 3 2 3" xfId="47054"/>
    <cellStyle name="20% - Accent4 5 3 2 3 2" xfId="47055"/>
    <cellStyle name="20% - Accent4 5 3 2 4" xfId="47056"/>
    <cellStyle name="20% - Accent4 5 3 3" xfId="47057"/>
    <cellStyle name="20% - Accent4 5 3 3 2" xfId="47058"/>
    <cellStyle name="20% - Accent4 5 3 3 2 2" xfId="47059"/>
    <cellStyle name="20% - Accent4 5 3 3 2 2 2" xfId="47060"/>
    <cellStyle name="20% - Accent4 5 3 3 2 3" xfId="47061"/>
    <cellStyle name="20% - Accent4 5 3 3 3" xfId="47062"/>
    <cellStyle name="20% - Accent4 5 3 3 3 2" xfId="47063"/>
    <cellStyle name="20% - Accent4 5 3 3 4" xfId="47064"/>
    <cellStyle name="20% - Accent4 5 3 4" xfId="47065"/>
    <cellStyle name="20% - Accent4 5 3 4 2" xfId="47066"/>
    <cellStyle name="20% - Accent4 5 3 4 2 2" xfId="47067"/>
    <cellStyle name="20% - Accent4 5 3 4 3" xfId="47068"/>
    <cellStyle name="20% - Accent4 5 3 5" xfId="47069"/>
    <cellStyle name="20% - Accent4 5 3 5 2" xfId="47070"/>
    <cellStyle name="20% - Accent4 5 3 6" xfId="47071"/>
    <cellStyle name="20% - Accent4 5 4" xfId="47072"/>
    <cellStyle name="20% - Accent4 5 4 2" xfId="47073"/>
    <cellStyle name="20% - Accent4 5 4 2 2" xfId="47074"/>
    <cellStyle name="20% - Accent4 5 4 2 2 2" xfId="47075"/>
    <cellStyle name="20% - Accent4 5 4 2 3" xfId="47076"/>
    <cellStyle name="20% - Accent4 5 4 3" xfId="47077"/>
    <cellStyle name="20% - Accent4 5 4 3 2" xfId="47078"/>
    <cellStyle name="20% - Accent4 5 4 4" xfId="47079"/>
    <cellStyle name="20% - Accent4 5 5" xfId="47080"/>
    <cellStyle name="20% - Accent4 5 5 2" xfId="47081"/>
    <cellStyle name="20% - Accent4 5 5 2 2" xfId="47082"/>
    <cellStyle name="20% - Accent4 5 5 2 2 2" xfId="47083"/>
    <cellStyle name="20% - Accent4 5 5 2 3" xfId="47084"/>
    <cellStyle name="20% - Accent4 5 5 3" xfId="47085"/>
    <cellStyle name="20% - Accent4 5 5 3 2" xfId="47086"/>
    <cellStyle name="20% - Accent4 5 5 4" xfId="47087"/>
    <cellStyle name="20% - Accent4 5 6" xfId="47088"/>
    <cellStyle name="20% - Accent4 5 6 2" xfId="47089"/>
    <cellStyle name="20% - Accent4 5 6 2 2" xfId="47090"/>
    <cellStyle name="20% - Accent4 5 6 3" xfId="47091"/>
    <cellStyle name="20% - Accent4 5 7" xfId="47092"/>
    <cellStyle name="20% - Accent4 5 7 2" xfId="47093"/>
    <cellStyle name="20% - Accent4 5 8" xfId="47094"/>
    <cellStyle name="20% - Accent4 6" xfId="47095"/>
    <cellStyle name="20% - Accent4 6 2" xfId="47096"/>
    <cellStyle name="20% - Accent4 6 2 2" xfId="47097"/>
    <cellStyle name="20% - Accent4 6 2 2 2" xfId="47098"/>
    <cellStyle name="20% - Accent4 6 2 2 2 2" xfId="47099"/>
    <cellStyle name="20% - Accent4 6 2 2 2 2 2" xfId="47100"/>
    <cellStyle name="20% - Accent4 6 2 2 2 3" xfId="47101"/>
    <cellStyle name="20% - Accent4 6 2 2 3" xfId="47102"/>
    <cellStyle name="20% - Accent4 6 2 2 3 2" xfId="47103"/>
    <cellStyle name="20% - Accent4 6 2 2 4" xfId="47104"/>
    <cellStyle name="20% - Accent4 6 2 3" xfId="47105"/>
    <cellStyle name="20% - Accent4 6 2 3 2" xfId="47106"/>
    <cellStyle name="20% - Accent4 6 2 3 2 2" xfId="47107"/>
    <cellStyle name="20% - Accent4 6 2 3 2 2 2" xfId="47108"/>
    <cellStyle name="20% - Accent4 6 2 3 2 3" xfId="47109"/>
    <cellStyle name="20% - Accent4 6 2 3 3" xfId="47110"/>
    <cellStyle name="20% - Accent4 6 2 3 3 2" xfId="47111"/>
    <cellStyle name="20% - Accent4 6 2 3 4" xfId="47112"/>
    <cellStyle name="20% - Accent4 6 2 4" xfId="47113"/>
    <cellStyle name="20% - Accent4 6 2 4 2" xfId="47114"/>
    <cellStyle name="20% - Accent4 6 2 4 2 2" xfId="47115"/>
    <cellStyle name="20% - Accent4 6 2 4 3" xfId="47116"/>
    <cellStyle name="20% - Accent4 6 2 5" xfId="47117"/>
    <cellStyle name="20% - Accent4 6 2 5 2" xfId="47118"/>
    <cellStyle name="20% - Accent4 6 2 6" xfId="47119"/>
    <cellStyle name="20% - Accent4 6 3" xfId="47120"/>
    <cellStyle name="20% - Accent4 6 3 2" xfId="47121"/>
    <cellStyle name="20% - Accent4 6 3 2 2" xfId="47122"/>
    <cellStyle name="20% - Accent4 6 3 2 2 2" xfId="47123"/>
    <cellStyle name="20% - Accent4 6 3 2 2 2 2" xfId="47124"/>
    <cellStyle name="20% - Accent4 6 3 2 2 3" xfId="47125"/>
    <cellStyle name="20% - Accent4 6 3 2 3" xfId="47126"/>
    <cellStyle name="20% - Accent4 6 3 2 3 2" xfId="47127"/>
    <cellStyle name="20% - Accent4 6 3 2 4" xfId="47128"/>
    <cellStyle name="20% - Accent4 6 3 3" xfId="47129"/>
    <cellStyle name="20% - Accent4 6 3 3 2" xfId="47130"/>
    <cellStyle name="20% - Accent4 6 3 3 2 2" xfId="47131"/>
    <cellStyle name="20% - Accent4 6 3 3 2 2 2" xfId="47132"/>
    <cellStyle name="20% - Accent4 6 3 3 2 3" xfId="47133"/>
    <cellStyle name="20% - Accent4 6 3 3 3" xfId="47134"/>
    <cellStyle name="20% - Accent4 6 3 3 3 2" xfId="47135"/>
    <cellStyle name="20% - Accent4 6 3 3 4" xfId="47136"/>
    <cellStyle name="20% - Accent4 6 3 4" xfId="47137"/>
    <cellStyle name="20% - Accent4 6 3 4 2" xfId="47138"/>
    <cellStyle name="20% - Accent4 6 3 4 2 2" xfId="47139"/>
    <cellStyle name="20% - Accent4 6 3 4 3" xfId="47140"/>
    <cellStyle name="20% - Accent4 6 3 5" xfId="47141"/>
    <cellStyle name="20% - Accent4 6 3 5 2" xfId="47142"/>
    <cellStyle name="20% - Accent4 6 3 6" xfId="47143"/>
    <cellStyle name="20% - Accent4 6 4" xfId="47144"/>
    <cellStyle name="20% - Accent4 6 4 2" xfId="47145"/>
    <cellStyle name="20% - Accent4 6 4 2 2" xfId="47146"/>
    <cellStyle name="20% - Accent4 6 4 2 2 2" xfId="47147"/>
    <cellStyle name="20% - Accent4 6 4 2 3" xfId="47148"/>
    <cellStyle name="20% - Accent4 6 4 3" xfId="47149"/>
    <cellStyle name="20% - Accent4 6 4 3 2" xfId="47150"/>
    <cellStyle name="20% - Accent4 6 4 4" xfId="47151"/>
    <cellStyle name="20% - Accent4 6 5" xfId="47152"/>
    <cellStyle name="20% - Accent4 6 5 2" xfId="47153"/>
    <cellStyle name="20% - Accent4 6 5 2 2" xfId="47154"/>
    <cellStyle name="20% - Accent4 6 5 2 2 2" xfId="47155"/>
    <cellStyle name="20% - Accent4 6 5 2 3" xfId="47156"/>
    <cellStyle name="20% - Accent4 6 5 3" xfId="47157"/>
    <cellStyle name="20% - Accent4 6 5 3 2" xfId="47158"/>
    <cellStyle name="20% - Accent4 6 5 4" xfId="47159"/>
    <cellStyle name="20% - Accent4 6 6" xfId="47160"/>
    <cellStyle name="20% - Accent4 6 6 2" xfId="47161"/>
    <cellStyle name="20% - Accent4 6 6 2 2" xfId="47162"/>
    <cellStyle name="20% - Accent4 6 6 3" xfId="47163"/>
    <cellStyle name="20% - Accent4 6 7" xfId="47164"/>
    <cellStyle name="20% - Accent4 6 7 2" xfId="47165"/>
    <cellStyle name="20% - Accent4 6 8" xfId="47166"/>
    <cellStyle name="20% - Accent4 7" xfId="47167"/>
    <cellStyle name="20% - Accent4 8" xfId="47168"/>
    <cellStyle name="20% - Accent4 9" xfId="47169"/>
    <cellStyle name="20% - Accent5 10" xfId="47170"/>
    <cellStyle name="20% - Accent5 10 2" xfId="47171"/>
    <cellStyle name="20% - Accent5 11" xfId="47172"/>
    <cellStyle name="20% - Accent5 12" xfId="47173"/>
    <cellStyle name="20% - Accent5 12 2" xfId="47174"/>
    <cellStyle name="20% - Accent5 13" xfId="47175"/>
    <cellStyle name="20% - Accent5 14" xfId="47176"/>
    <cellStyle name="20% - Accent5 15" xfId="47177"/>
    <cellStyle name="20% - Accent5 16" xfId="47178"/>
    <cellStyle name="20% - Accent5 17" xfId="47179"/>
    <cellStyle name="20% - Accent5 18" xfId="47180"/>
    <cellStyle name="20% - Accent5 19" xfId="47181"/>
    <cellStyle name="20% - Accent5 2" xfId="2508"/>
    <cellStyle name="20% - Accent5 2 2" xfId="2509"/>
    <cellStyle name="20% - Accent5 2_401K Summary" xfId="2510"/>
    <cellStyle name="20% - Accent5 20" xfId="47182"/>
    <cellStyle name="20% - Accent5 21" xfId="47183"/>
    <cellStyle name="20% - Accent5 22" xfId="47184"/>
    <cellStyle name="20% - Accent5 3" xfId="2511"/>
    <cellStyle name="20% - Accent5 3 2" xfId="2512"/>
    <cellStyle name="20% - Accent5 3 2 2" xfId="2513"/>
    <cellStyle name="20% - Accent5 3 2 2 2" xfId="47185"/>
    <cellStyle name="20% - Accent5 3 2 2 2 2" xfId="47186"/>
    <cellStyle name="20% - Accent5 3 2 2 2 2 2" xfId="47187"/>
    <cellStyle name="20% - Accent5 3 2 2 2 2 2 2" xfId="47188"/>
    <cellStyle name="20% - Accent5 3 2 2 2 2 3" xfId="47189"/>
    <cellStyle name="20% - Accent5 3 2 2 2 3" xfId="47190"/>
    <cellStyle name="20% - Accent5 3 2 2 2 3 2" xfId="47191"/>
    <cellStyle name="20% - Accent5 3 2 2 2 4" xfId="47192"/>
    <cellStyle name="20% - Accent5 3 2 2 3" xfId="47193"/>
    <cellStyle name="20% - Accent5 3 2 2 3 2" xfId="47194"/>
    <cellStyle name="20% - Accent5 3 2 2 3 2 2" xfId="47195"/>
    <cellStyle name="20% - Accent5 3 2 2 3 2 2 2" xfId="47196"/>
    <cellStyle name="20% - Accent5 3 2 2 3 2 3" xfId="47197"/>
    <cellStyle name="20% - Accent5 3 2 2 3 3" xfId="47198"/>
    <cellStyle name="20% - Accent5 3 2 2 3 3 2" xfId="47199"/>
    <cellStyle name="20% - Accent5 3 2 2 3 4" xfId="47200"/>
    <cellStyle name="20% - Accent5 3 2 2 4" xfId="47201"/>
    <cellStyle name="20% - Accent5 3 2 2 4 2" xfId="47202"/>
    <cellStyle name="20% - Accent5 3 2 2 4 2 2" xfId="47203"/>
    <cellStyle name="20% - Accent5 3 2 2 4 3" xfId="47204"/>
    <cellStyle name="20% - Accent5 3 2 2 5" xfId="47205"/>
    <cellStyle name="20% - Accent5 3 2 2 5 2" xfId="47206"/>
    <cellStyle name="20% - Accent5 3 2 2 6" xfId="47207"/>
    <cellStyle name="20% - Accent5 3 2 3" xfId="47208"/>
    <cellStyle name="20% - Accent5 3 2 3 2" xfId="47209"/>
    <cellStyle name="20% - Accent5 3 2 3 2 2" xfId="47210"/>
    <cellStyle name="20% - Accent5 3 2 3 2 2 2" xfId="47211"/>
    <cellStyle name="20% - Accent5 3 2 3 2 2 2 2" xfId="47212"/>
    <cellStyle name="20% - Accent5 3 2 3 2 2 3" xfId="47213"/>
    <cellStyle name="20% - Accent5 3 2 3 2 3" xfId="47214"/>
    <cellStyle name="20% - Accent5 3 2 3 2 3 2" xfId="47215"/>
    <cellStyle name="20% - Accent5 3 2 3 2 4" xfId="47216"/>
    <cellStyle name="20% - Accent5 3 2 3 3" xfId="47217"/>
    <cellStyle name="20% - Accent5 3 2 3 3 2" xfId="47218"/>
    <cellStyle name="20% - Accent5 3 2 3 3 2 2" xfId="47219"/>
    <cellStyle name="20% - Accent5 3 2 3 3 2 2 2" xfId="47220"/>
    <cellStyle name="20% - Accent5 3 2 3 3 2 3" xfId="47221"/>
    <cellStyle name="20% - Accent5 3 2 3 3 3" xfId="47222"/>
    <cellStyle name="20% - Accent5 3 2 3 3 3 2" xfId="47223"/>
    <cellStyle name="20% - Accent5 3 2 3 3 4" xfId="47224"/>
    <cellStyle name="20% - Accent5 3 2 3 4" xfId="47225"/>
    <cellStyle name="20% - Accent5 3 2 3 4 2" xfId="47226"/>
    <cellStyle name="20% - Accent5 3 2 3 4 2 2" xfId="47227"/>
    <cellStyle name="20% - Accent5 3 2 3 4 3" xfId="47228"/>
    <cellStyle name="20% - Accent5 3 2 3 5" xfId="47229"/>
    <cellStyle name="20% - Accent5 3 2 3 5 2" xfId="47230"/>
    <cellStyle name="20% - Accent5 3 2 3 6" xfId="47231"/>
    <cellStyle name="20% - Accent5 3 2 4" xfId="47232"/>
    <cellStyle name="20% - Accent5 3 2 4 2" xfId="47233"/>
    <cellStyle name="20% - Accent5 3 2 4 2 2" xfId="47234"/>
    <cellStyle name="20% - Accent5 3 2 4 2 2 2" xfId="47235"/>
    <cellStyle name="20% - Accent5 3 2 4 2 3" xfId="47236"/>
    <cellStyle name="20% - Accent5 3 2 4 3" xfId="47237"/>
    <cellStyle name="20% - Accent5 3 2 4 3 2" xfId="47238"/>
    <cellStyle name="20% - Accent5 3 2 4 4" xfId="47239"/>
    <cellStyle name="20% - Accent5 3 2 5" xfId="47240"/>
    <cellStyle name="20% - Accent5 3 2 5 2" xfId="47241"/>
    <cellStyle name="20% - Accent5 3 2 5 2 2" xfId="47242"/>
    <cellStyle name="20% - Accent5 3 2 5 2 2 2" xfId="47243"/>
    <cellStyle name="20% - Accent5 3 2 5 2 3" xfId="47244"/>
    <cellStyle name="20% - Accent5 3 2 5 3" xfId="47245"/>
    <cellStyle name="20% - Accent5 3 2 5 3 2" xfId="47246"/>
    <cellStyle name="20% - Accent5 3 2 5 4" xfId="47247"/>
    <cellStyle name="20% - Accent5 3 2 6" xfId="47248"/>
    <cellStyle name="20% - Accent5 3 2 6 2" xfId="47249"/>
    <cellStyle name="20% - Accent5 3 2 6 2 2" xfId="47250"/>
    <cellStyle name="20% - Accent5 3 2 6 3" xfId="47251"/>
    <cellStyle name="20% - Accent5 3 2 7" xfId="47252"/>
    <cellStyle name="20% - Accent5 3 2 7 2" xfId="47253"/>
    <cellStyle name="20% - Accent5 3 2 8" xfId="47254"/>
    <cellStyle name="20% - Accent5 3 3" xfId="2514"/>
    <cellStyle name="20% - Accent5 3 3 2" xfId="47255"/>
    <cellStyle name="20% - Accent5 3 3 2 2" xfId="47256"/>
    <cellStyle name="20% - Accent5 3 3 2 2 2" xfId="47257"/>
    <cellStyle name="20% - Accent5 3 3 2 2 2 2" xfId="47258"/>
    <cellStyle name="20% - Accent5 3 3 2 2 3" xfId="47259"/>
    <cellStyle name="20% - Accent5 3 3 2 3" xfId="47260"/>
    <cellStyle name="20% - Accent5 3 3 2 3 2" xfId="47261"/>
    <cellStyle name="20% - Accent5 3 3 2 4" xfId="47262"/>
    <cellStyle name="20% - Accent5 3 3 3" xfId="47263"/>
    <cellStyle name="20% - Accent5 3 3 3 2" xfId="47264"/>
    <cellStyle name="20% - Accent5 3 3 3 2 2" xfId="47265"/>
    <cellStyle name="20% - Accent5 3 3 3 2 2 2" xfId="47266"/>
    <cellStyle name="20% - Accent5 3 3 3 2 3" xfId="47267"/>
    <cellStyle name="20% - Accent5 3 3 3 3" xfId="47268"/>
    <cellStyle name="20% - Accent5 3 3 3 3 2" xfId="47269"/>
    <cellStyle name="20% - Accent5 3 3 3 4" xfId="47270"/>
    <cellStyle name="20% - Accent5 3 3 4" xfId="47271"/>
    <cellStyle name="20% - Accent5 3 3 4 2" xfId="47272"/>
    <cellStyle name="20% - Accent5 3 3 4 2 2" xfId="47273"/>
    <cellStyle name="20% - Accent5 3 3 4 3" xfId="47274"/>
    <cellStyle name="20% - Accent5 3 3 5" xfId="47275"/>
    <cellStyle name="20% - Accent5 3 3 5 2" xfId="47276"/>
    <cellStyle name="20% - Accent5 3 3 6" xfId="47277"/>
    <cellStyle name="20% - Accent5 3 4" xfId="47278"/>
    <cellStyle name="20% - Accent5 3 4 2" xfId="47279"/>
    <cellStyle name="20% - Accent5 3 4 2 2" xfId="47280"/>
    <cellStyle name="20% - Accent5 3 4 2 2 2" xfId="47281"/>
    <cellStyle name="20% - Accent5 3 4 2 2 2 2" xfId="47282"/>
    <cellStyle name="20% - Accent5 3 4 2 2 3" xfId="47283"/>
    <cellStyle name="20% - Accent5 3 4 2 3" xfId="47284"/>
    <cellStyle name="20% - Accent5 3 4 2 3 2" xfId="47285"/>
    <cellStyle name="20% - Accent5 3 4 2 4" xfId="47286"/>
    <cellStyle name="20% - Accent5 3 4 3" xfId="47287"/>
    <cellStyle name="20% - Accent5 3 4 3 2" xfId="47288"/>
    <cellStyle name="20% - Accent5 3 4 3 2 2" xfId="47289"/>
    <cellStyle name="20% - Accent5 3 4 3 2 2 2" xfId="47290"/>
    <cellStyle name="20% - Accent5 3 4 3 2 3" xfId="47291"/>
    <cellStyle name="20% - Accent5 3 4 3 3" xfId="47292"/>
    <cellStyle name="20% - Accent5 3 4 3 3 2" xfId="47293"/>
    <cellStyle name="20% - Accent5 3 4 3 4" xfId="47294"/>
    <cellStyle name="20% - Accent5 3 4 4" xfId="47295"/>
    <cellStyle name="20% - Accent5 3 4 4 2" xfId="47296"/>
    <cellStyle name="20% - Accent5 3 4 4 2 2" xfId="47297"/>
    <cellStyle name="20% - Accent5 3 4 4 3" xfId="47298"/>
    <cellStyle name="20% - Accent5 3 4 5" xfId="47299"/>
    <cellStyle name="20% - Accent5 3 4 5 2" xfId="47300"/>
    <cellStyle name="20% - Accent5 3 4 6" xfId="47301"/>
    <cellStyle name="20% - Accent5 3 5" xfId="47302"/>
    <cellStyle name="20% - Accent5 3 5 2" xfId="47303"/>
    <cellStyle name="20% - Accent5 3 5 2 2" xfId="47304"/>
    <cellStyle name="20% - Accent5 3 5 2 2 2" xfId="47305"/>
    <cellStyle name="20% - Accent5 3 5 2 3" xfId="47306"/>
    <cellStyle name="20% - Accent5 3 5 3" xfId="47307"/>
    <cellStyle name="20% - Accent5 3 5 3 2" xfId="47308"/>
    <cellStyle name="20% - Accent5 3 5 4" xfId="47309"/>
    <cellStyle name="20% - Accent5 3 6" xfId="47310"/>
    <cellStyle name="20% - Accent5 3 6 2" xfId="47311"/>
    <cellStyle name="20% - Accent5 3 6 2 2" xfId="47312"/>
    <cellStyle name="20% - Accent5 3 6 2 2 2" xfId="47313"/>
    <cellStyle name="20% - Accent5 3 6 2 3" xfId="47314"/>
    <cellStyle name="20% - Accent5 3 6 3" xfId="47315"/>
    <cellStyle name="20% - Accent5 3 6 3 2" xfId="47316"/>
    <cellStyle name="20% - Accent5 3 6 4" xfId="47317"/>
    <cellStyle name="20% - Accent5 3 7" xfId="47318"/>
    <cellStyle name="20% - Accent5 3 7 2" xfId="47319"/>
    <cellStyle name="20% - Accent5 3 7 2 2" xfId="47320"/>
    <cellStyle name="20% - Accent5 3 7 3" xfId="47321"/>
    <cellStyle name="20% - Accent5 3 8" xfId="47322"/>
    <cellStyle name="20% - Accent5 3 8 2" xfId="47323"/>
    <cellStyle name="20% - Accent5 3 9" xfId="47324"/>
    <cellStyle name="20% - Accent5 4" xfId="2515"/>
    <cellStyle name="20% - Accent5 4 2" xfId="2516"/>
    <cellStyle name="20% - Accent5 4 2 2" xfId="2517"/>
    <cellStyle name="20% - Accent5 4 3" xfId="2518"/>
    <cellStyle name="20% - Accent5 5" xfId="2519"/>
    <cellStyle name="20% - Accent5 5 2" xfId="47325"/>
    <cellStyle name="20% - Accent5 5 2 2" xfId="47326"/>
    <cellStyle name="20% - Accent5 5 2 2 2" xfId="47327"/>
    <cellStyle name="20% - Accent5 5 2 2 2 2" xfId="47328"/>
    <cellStyle name="20% - Accent5 5 2 2 2 2 2" xfId="47329"/>
    <cellStyle name="20% - Accent5 5 2 2 2 3" xfId="47330"/>
    <cellStyle name="20% - Accent5 5 2 2 3" xfId="47331"/>
    <cellStyle name="20% - Accent5 5 2 2 3 2" xfId="47332"/>
    <cellStyle name="20% - Accent5 5 2 2 4" xfId="47333"/>
    <cellStyle name="20% - Accent5 5 2 3" xfId="47334"/>
    <cellStyle name="20% - Accent5 5 2 3 2" xfId="47335"/>
    <cellStyle name="20% - Accent5 5 2 3 2 2" xfId="47336"/>
    <cellStyle name="20% - Accent5 5 2 3 2 2 2" xfId="47337"/>
    <cellStyle name="20% - Accent5 5 2 3 2 3" xfId="47338"/>
    <cellStyle name="20% - Accent5 5 2 3 3" xfId="47339"/>
    <cellStyle name="20% - Accent5 5 2 3 3 2" xfId="47340"/>
    <cellStyle name="20% - Accent5 5 2 3 4" xfId="47341"/>
    <cellStyle name="20% - Accent5 5 2 4" xfId="47342"/>
    <cellStyle name="20% - Accent5 5 2 4 2" xfId="47343"/>
    <cellStyle name="20% - Accent5 5 2 4 2 2" xfId="47344"/>
    <cellStyle name="20% - Accent5 5 2 4 3" xfId="47345"/>
    <cellStyle name="20% - Accent5 5 2 5" xfId="47346"/>
    <cellStyle name="20% - Accent5 5 2 5 2" xfId="47347"/>
    <cellStyle name="20% - Accent5 5 2 6" xfId="47348"/>
    <cellStyle name="20% - Accent5 5 3" xfId="47349"/>
    <cellStyle name="20% - Accent5 5 3 2" xfId="47350"/>
    <cellStyle name="20% - Accent5 5 3 2 2" xfId="47351"/>
    <cellStyle name="20% - Accent5 5 3 2 2 2" xfId="47352"/>
    <cellStyle name="20% - Accent5 5 3 2 2 2 2" xfId="47353"/>
    <cellStyle name="20% - Accent5 5 3 2 2 3" xfId="47354"/>
    <cellStyle name="20% - Accent5 5 3 2 3" xfId="47355"/>
    <cellStyle name="20% - Accent5 5 3 2 3 2" xfId="47356"/>
    <cellStyle name="20% - Accent5 5 3 2 4" xfId="47357"/>
    <cellStyle name="20% - Accent5 5 3 3" xfId="47358"/>
    <cellStyle name="20% - Accent5 5 3 3 2" xfId="47359"/>
    <cellStyle name="20% - Accent5 5 3 3 2 2" xfId="47360"/>
    <cellStyle name="20% - Accent5 5 3 3 2 2 2" xfId="47361"/>
    <cellStyle name="20% - Accent5 5 3 3 2 3" xfId="47362"/>
    <cellStyle name="20% - Accent5 5 3 3 3" xfId="47363"/>
    <cellStyle name="20% - Accent5 5 3 3 3 2" xfId="47364"/>
    <cellStyle name="20% - Accent5 5 3 3 4" xfId="47365"/>
    <cellStyle name="20% - Accent5 5 3 4" xfId="47366"/>
    <cellStyle name="20% - Accent5 5 3 4 2" xfId="47367"/>
    <cellStyle name="20% - Accent5 5 3 4 2 2" xfId="47368"/>
    <cellStyle name="20% - Accent5 5 3 4 3" xfId="47369"/>
    <cellStyle name="20% - Accent5 5 3 5" xfId="47370"/>
    <cellStyle name="20% - Accent5 5 3 5 2" xfId="47371"/>
    <cellStyle name="20% - Accent5 5 3 6" xfId="47372"/>
    <cellStyle name="20% - Accent5 5 4" xfId="47373"/>
    <cellStyle name="20% - Accent5 5 4 2" xfId="47374"/>
    <cellStyle name="20% - Accent5 5 4 2 2" xfId="47375"/>
    <cellStyle name="20% - Accent5 5 4 2 2 2" xfId="47376"/>
    <cellStyle name="20% - Accent5 5 4 2 3" xfId="47377"/>
    <cellStyle name="20% - Accent5 5 4 3" xfId="47378"/>
    <cellStyle name="20% - Accent5 5 4 3 2" xfId="47379"/>
    <cellStyle name="20% - Accent5 5 4 4" xfId="47380"/>
    <cellStyle name="20% - Accent5 5 5" xfId="47381"/>
    <cellStyle name="20% - Accent5 5 5 2" xfId="47382"/>
    <cellStyle name="20% - Accent5 5 5 2 2" xfId="47383"/>
    <cellStyle name="20% - Accent5 5 5 2 2 2" xfId="47384"/>
    <cellStyle name="20% - Accent5 5 5 2 3" xfId="47385"/>
    <cellStyle name="20% - Accent5 5 5 3" xfId="47386"/>
    <cellStyle name="20% - Accent5 5 5 3 2" xfId="47387"/>
    <cellStyle name="20% - Accent5 5 5 4" xfId="47388"/>
    <cellStyle name="20% - Accent5 5 6" xfId="47389"/>
    <cellStyle name="20% - Accent5 5 6 2" xfId="47390"/>
    <cellStyle name="20% - Accent5 5 6 2 2" xfId="47391"/>
    <cellStyle name="20% - Accent5 5 6 3" xfId="47392"/>
    <cellStyle name="20% - Accent5 5 7" xfId="47393"/>
    <cellStyle name="20% - Accent5 5 7 2" xfId="47394"/>
    <cellStyle name="20% - Accent5 5 8" xfId="47395"/>
    <cellStyle name="20% - Accent5 6" xfId="47396"/>
    <cellStyle name="20% - Accent5 6 2" xfId="47397"/>
    <cellStyle name="20% - Accent5 6 2 2" xfId="47398"/>
    <cellStyle name="20% - Accent5 6 2 2 2" xfId="47399"/>
    <cellStyle name="20% - Accent5 6 2 2 2 2" xfId="47400"/>
    <cellStyle name="20% - Accent5 6 2 2 2 2 2" xfId="47401"/>
    <cellStyle name="20% - Accent5 6 2 2 2 3" xfId="47402"/>
    <cellStyle name="20% - Accent5 6 2 2 3" xfId="47403"/>
    <cellStyle name="20% - Accent5 6 2 2 3 2" xfId="47404"/>
    <cellStyle name="20% - Accent5 6 2 2 4" xfId="47405"/>
    <cellStyle name="20% - Accent5 6 2 3" xfId="47406"/>
    <cellStyle name="20% - Accent5 6 2 3 2" xfId="47407"/>
    <cellStyle name="20% - Accent5 6 2 3 2 2" xfId="47408"/>
    <cellStyle name="20% - Accent5 6 2 3 2 2 2" xfId="47409"/>
    <cellStyle name="20% - Accent5 6 2 3 2 3" xfId="47410"/>
    <cellStyle name="20% - Accent5 6 2 3 3" xfId="47411"/>
    <cellStyle name="20% - Accent5 6 2 3 3 2" xfId="47412"/>
    <cellStyle name="20% - Accent5 6 2 3 4" xfId="47413"/>
    <cellStyle name="20% - Accent5 6 2 4" xfId="47414"/>
    <cellStyle name="20% - Accent5 6 2 4 2" xfId="47415"/>
    <cellStyle name="20% - Accent5 6 2 4 2 2" xfId="47416"/>
    <cellStyle name="20% - Accent5 6 2 4 3" xfId="47417"/>
    <cellStyle name="20% - Accent5 6 2 5" xfId="47418"/>
    <cellStyle name="20% - Accent5 6 2 5 2" xfId="47419"/>
    <cellStyle name="20% - Accent5 6 2 6" xfId="47420"/>
    <cellStyle name="20% - Accent5 6 3" xfId="47421"/>
    <cellStyle name="20% - Accent5 6 3 2" xfId="47422"/>
    <cellStyle name="20% - Accent5 6 3 2 2" xfId="47423"/>
    <cellStyle name="20% - Accent5 6 3 2 2 2" xfId="47424"/>
    <cellStyle name="20% - Accent5 6 3 2 2 2 2" xfId="47425"/>
    <cellStyle name="20% - Accent5 6 3 2 2 3" xfId="47426"/>
    <cellStyle name="20% - Accent5 6 3 2 3" xfId="47427"/>
    <cellStyle name="20% - Accent5 6 3 2 3 2" xfId="47428"/>
    <cellStyle name="20% - Accent5 6 3 2 4" xfId="47429"/>
    <cellStyle name="20% - Accent5 6 3 3" xfId="47430"/>
    <cellStyle name="20% - Accent5 6 3 3 2" xfId="47431"/>
    <cellStyle name="20% - Accent5 6 3 3 2 2" xfId="47432"/>
    <cellStyle name="20% - Accent5 6 3 3 2 2 2" xfId="47433"/>
    <cellStyle name="20% - Accent5 6 3 3 2 3" xfId="47434"/>
    <cellStyle name="20% - Accent5 6 3 3 3" xfId="47435"/>
    <cellStyle name="20% - Accent5 6 3 3 3 2" xfId="47436"/>
    <cellStyle name="20% - Accent5 6 3 3 4" xfId="47437"/>
    <cellStyle name="20% - Accent5 6 3 4" xfId="47438"/>
    <cellStyle name="20% - Accent5 6 3 4 2" xfId="47439"/>
    <cellStyle name="20% - Accent5 6 3 4 2 2" xfId="47440"/>
    <cellStyle name="20% - Accent5 6 3 4 3" xfId="47441"/>
    <cellStyle name="20% - Accent5 6 3 5" xfId="47442"/>
    <cellStyle name="20% - Accent5 6 3 5 2" xfId="47443"/>
    <cellStyle name="20% - Accent5 6 3 6" xfId="47444"/>
    <cellStyle name="20% - Accent5 6 4" xfId="47445"/>
    <cellStyle name="20% - Accent5 6 4 2" xfId="47446"/>
    <cellStyle name="20% - Accent5 6 4 2 2" xfId="47447"/>
    <cellStyle name="20% - Accent5 6 4 2 2 2" xfId="47448"/>
    <cellStyle name="20% - Accent5 6 4 2 3" xfId="47449"/>
    <cellStyle name="20% - Accent5 6 4 3" xfId="47450"/>
    <cellStyle name="20% - Accent5 6 4 3 2" xfId="47451"/>
    <cellStyle name="20% - Accent5 6 4 4" xfId="47452"/>
    <cellStyle name="20% - Accent5 6 5" xfId="47453"/>
    <cellStyle name="20% - Accent5 6 5 2" xfId="47454"/>
    <cellStyle name="20% - Accent5 6 5 2 2" xfId="47455"/>
    <cellStyle name="20% - Accent5 6 5 2 2 2" xfId="47456"/>
    <cellStyle name="20% - Accent5 6 5 2 3" xfId="47457"/>
    <cellStyle name="20% - Accent5 6 5 3" xfId="47458"/>
    <cellStyle name="20% - Accent5 6 5 3 2" xfId="47459"/>
    <cellStyle name="20% - Accent5 6 5 4" xfId="47460"/>
    <cellStyle name="20% - Accent5 6 6" xfId="47461"/>
    <cellStyle name="20% - Accent5 6 6 2" xfId="47462"/>
    <cellStyle name="20% - Accent5 6 6 2 2" xfId="47463"/>
    <cellStyle name="20% - Accent5 6 6 3" xfId="47464"/>
    <cellStyle name="20% - Accent5 6 7" xfId="47465"/>
    <cellStyle name="20% - Accent5 6 7 2" xfId="47466"/>
    <cellStyle name="20% - Accent5 6 8" xfId="47467"/>
    <cellStyle name="20% - Accent5 7" xfId="47468"/>
    <cellStyle name="20% - Accent5 8" xfId="47469"/>
    <cellStyle name="20% - Accent5 9" xfId="47470"/>
    <cellStyle name="20% - Accent6 10" xfId="47471"/>
    <cellStyle name="20% - Accent6 10 2" xfId="47472"/>
    <cellStyle name="20% - Accent6 11" xfId="47473"/>
    <cellStyle name="20% - Accent6 12" xfId="47474"/>
    <cellStyle name="20% - Accent6 12 2" xfId="47475"/>
    <cellStyle name="20% - Accent6 13" xfId="47476"/>
    <cellStyle name="20% - Accent6 14" xfId="47477"/>
    <cellStyle name="20% - Accent6 15" xfId="47478"/>
    <cellStyle name="20% - Accent6 16" xfId="47479"/>
    <cellStyle name="20% - Accent6 17" xfId="47480"/>
    <cellStyle name="20% - Accent6 18" xfId="47481"/>
    <cellStyle name="20% - Accent6 19" xfId="47482"/>
    <cellStyle name="20% - Accent6 2" xfId="2520"/>
    <cellStyle name="20% - Accent6 2 2" xfId="2521"/>
    <cellStyle name="20% - Accent6 2_401K Summary" xfId="2522"/>
    <cellStyle name="20% - Accent6 20" xfId="47483"/>
    <cellStyle name="20% - Accent6 21" xfId="47484"/>
    <cellStyle name="20% - Accent6 22" xfId="47485"/>
    <cellStyle name="20% - Accent6 3" xfId="2523"/>
    <cellStyle name="20% - Accent6 3 2" xfId="2524"/>
    <cellStyle name="20% - Accent6 3 2 2" xfId="2525"/>
    <cellStyle name="20% - Accent6 3 2 2 2" xfId="47486"/>
    <cellStyle name="20% - Accent6 3 2 2 2 2" xfId="47487"/>
    <cellStyle name="20% - Accent6 3 2 2 2 2 2" xfId="47488"/>
    <cellStyle name="20% - Accent6 3 2 2 2 2 2 2" xfId="47489"/>
    <cellStyle name="20% - Accent6 3 2 2 2 2 3" xfId="47490"/>
    <cellStyle name="20% - Accent6 3 2 2 2 3" xfId="47491"/>
    <cellStyle name="20% - Accent6 3 2 2 2 3 2" xfId="47492"/>
    <cellStyle name="20% - Accent6 3 2 2 2 4" xfId="47493"/>
    <cellStyle name="20% - Accent6 3 2 2 3" xfId="47494"/>
    <cellStyle name="20% - Accent6 3 2 2 3 2" xfId="47495"/>
    <cellStyle name="20% - Accent6 3 2 2 3 2 2" xfId="47496"/>
    <cellStyle name="20% - Accent6 3 2 2 3 2 2 2" xfId="47497"/>
    <cellStyle name="20% - Accent6 3 2 2 3 2 3" xfId="47498"/>
    <cellStyle name="20% - Accent6 3 2 2 3 3" xfId="47499"/>
    <cellStyle name="20% - Accent6 3 2 2 3 3 2" xfId="47500"/>
    <cellStyle name="20% - Accent6 3 2 2 3 4" xfId="47501"/>
    <cellStyle name="20% - Accent6 3 2 2 4" xfId="47502"/>
    <cellStyle name="20% - Accent6 3 2 2 4 2" xfId="47503"/>
    <cellStyle name="20% - Accent6 3 2 2 4 2 2" xfId="47504"/>
    <cellStyle name="20% - Accent6 3 2 2 4 3" xfId="47505"/>
    <cellStyle name="20% - Accent6 3 2 2 5" xfId="47506"/>
    <cellStyle name="20% - Accent6 3 2 2 5 2" xfId="47507"/>
    <cellStyle name="20% - Accent6 3 2 2 6" xfId="47508"/>
    <cellStyle name="20% - Accent6 3 2 3" xfId="47509"/>
    <cellStyle name="20% - Accent6 3 2 3 2" xfId="47510"/>
    <cellStyle name="20% - Accent6 3 2 3 2 2" xfId="47511"/>
    <cellStyle name="20% - Accent6 3 2 3 2 2 2" xfId="47512"/>
    <cellStyle name="20% - Accent6 3 2 3 2 2 2 2" xfId="47513"/>
    <cellStyle name="20% - Accent6 3 2 3 2 2 3" xfId="47514"/>
    <cellStyle name="20% - Accent6 3 2 3 2 3" xfId="47515"/>
    <cellStyle name="20% - Accent6 3 2 3 2 3 2" xfId="47516"/>
    <cellStyle name="20% - Accent6 3 2 3 2 4" xfId="47517"/>
    <cellStyle name="20% - Accent6 3 2 3 3" xfId="47518"/>
    <cellStyle name="20% - Accent6 3 2 3 3 2" xfId="47519"/>
    <cellStyle name="20% - Accent6 3 2 3 3 2 2" xfId="47520"/>
    <cellStyle name="20% - Accent6 3 2 3 3 2 2 2" xfId="47521"/>
    <cellStyle name="20% - Accent6 3 2 3 3 2 3" xfId="47522"/>
    <cellStyle name="20% - Accent6 3 2 3 3 3" xfId="47523"/>
    <cellStyle name="20% - Accent6 3 2 3 3 3 2" xfId="47524"/>
    <cellStyle name="20% - Accent6 3 2 3 3 4" xfId="47525"/>
    <cellStyle name="20% - Accent6 3 2 3 4" xfId="47526"/>
    <cellStyle name="20% - Accent6 3 2 3 4 2" xfId="47527"/>
    <cellStyle name="20% - Accent6 3 2 3 4 2 2" xfId="47528"/>
    <cellStyle name="20% - Accent6 3 2 3 4 3" xfId="47529"/>
    <cellStyle name="20% - Accent6 3 2 3 5" xfId="47530"/>
    <cellStyle name="20% - Accent6 3 2 3 5 2" xfId="47531"/>
    <cellStyle name="20% - Accent6 3 2 3 6" xfId="47532"/>
    <cellStyle name="20% - Accent6 3 2 4" xfId="47533"/>
    <cellStyle name="20% - Accent6 3 2 4 2" xfId="47534"/>
    <cellStyle name="20% - Accent6 3 2 4 2 2" xfId="47535"/>
    <cellStyle name="20% - Accent6 3 2 4 2 2 2" xfId="47536"/>
    <cellStyle name="20% - Accent6 3 2 4 2 3" xfId="47537"/>
    <cellStyle name="20% - Accent6 3 2 4 3" xfId="47538"/>
    <cellStyle name="20% - Accent6 3 2 4 3 2" xfId="47539"/>
    <cellStyle name="20% - Accent6 3 2 4 4" xfId="47540"/>
    <cellStyle name="20% - Accent6 3 2 5" xfId="47541"/>
    <cellStyle name="20% - Accent6 3 2 5 2" xfId="47542"/>
    <cellStyle name="20% - Accent6 3 2 5 2 2" xfId="47543"/>
    <cellStyle name="20% - Accent6 3 2 5 2 2 2" xfId="47544"/>
    <cellStyle name="20% - Accent6 3 2 5 2 3" xfId="47545"/>
    <cellStyle name="20% - Accent6 3 2 5 3" xfId="47546"/>
    <cellStyle name="20% - Accent6 3 2 5 3 2" xfId="47547"/>
    <cellStyle name="20% - Accent6 3 2 5 4" xfId="47548"/>
    <cellStyle name="20% - Accent6 3 2 6" xfId="47549"/>
    <cellStyle name="20% - Accent6 3 2 6 2" xfId="47550"/>
    <cellStyle name="20% - Accent6 3 2 6 2 2" xfId="47551"/>
    <cellStyle name="20% - Accent6 3 2 6 3" xfId="47552"/>
    <cellStyle name="20% - Accent6 3 2 7" xfId="47553"/>
    <cellStyle name="20% - Accent6 3 2 7 2" xfId="47554"/>
    <cellStyle name="20% - Accent6 3 2 8" xfId="47555"/>
    <cellStyle name="20% - Accent6 3 3" xfId="2526"/>
    <cellStyle name="20% - Accent6 3 3 2" xfId="47556"/>
    <cellStyle name="20% - Accent6 3 3 2 2" xfId="47557"/>
    <cellStyle name="20% - Accent6 3 3 2 2 2" xfId="47558"/>
    <cellStyle name="20% - Accent6 3 3 2 2 2 2" xfId="47559"/>
    <cellStyle name="20% - Accent6 3 3 2 2 3" xfId="47560"/>
    <cellStyle name="20% - Accent6 3 3 2 3" xfId="47561"/>
    <cellStyle name="20% - Accent6 3 3 2 3 2" xfId="47562"/>
    <cellStyle name="20% - Accent6 3 3 2 4" xfId="47563"/>
    <cellStyle name="20% - Accent6 3 3 3" xfId="47564"/>
    <cellStyle name="20% - Accent6 3 3 3 2" xfId="47565"/>
    <cellStyle name="20% - Accent6 3 3 3 2 2" xfId="47566"/>
    <cellStyle name="20% - Accent6 3 3 3 2 2 2" xfId="47567"/>
    <cellStyle name="20% - Accent6 3 3 3 2 3" xfId="47568"/>
    <cellStyle name="20% - Accent6 3 3 3 3" xfId="47569"/>
    <cellStyle name="20% - Accent6 3 3 3 3 2" xfId="47570"/>
    <cellStyle name="20% - Accent6 3 3 3 4" xfId="47571"/>
    <cellStyle name="20% - Accent6 3 3 4" xfId="47572"/>
    <cellStyle name="20% - Accent6 3 3 4 2" xfId="47573"/>
    <cellStyle name="20% - Accent6 3 3 4 2 2" xfId="47574"/>
    <cellStyle name="20% - Accent6 3 3 4 3" xfId="47575"/>
    <cellStyle name="20% - Accent6 3 3 5" xfId="47576"/>
    <cellStyle name="20% - Accent6 3 3 5 2" xfId="47577"/>
    <cellStyle name="20% - Accent6 3 3 6" xfId="47578"/>
    <cellStyle name="20% - Accent6 3 4" xfId="47579"/>
    <cellStyle name="20% - Accent6 3 4 2" xfId="47580"/>
    <cellStyle name="20% - Accent6 3 4 2 2" xfId="47581"/>
    <cellStyle name="20% - Accent6 3 4 2 2 2" xfId="47582"/>
    <cellStyle name="20% - Accent6 3 4 2 2 2 2" xfId="47583"/>
    <cellStyle name="20% - Accent6 3 4 2 2 3" xfId="47584"/>
    <cellStyle name="20% - Accent6 3 4 2 3" xfId="47585"/>
    <cellStyle name="20% - Accent6 3 4 2 3 2" xfId="47586"/>
    <cellStyle name="20% - Accent6 3 4 2 4" xfId="47587"/>
    <cellStyle name="20% - Accent6 3 4 3" xfId="47588"/>
    <cellStyle name="20% - Accent6 3 4 3 2" xfId="47589"/>
    <cellStyle name="20% - Accent6 3 4 3 2 2" xfId="47590"/>
    <cellStyle name="20% - Accent6 3 4 3 2 2 2" xfId="47591"/>
    <cellStyle name="20% - Accent6 3 4 3 2 3" xfId="47592"/>
    <cellStyle name="20% - Accent6 3 4 3 3" xfId="47593"/>
    <cellStyle name="20% - Accent6 3 4 3 3 2" xfId="47594"/>
    <cellStyle name="20% - Accent6 3 4 3 4" xfId="47595"/>
    <cellStyle name="20% - Accent6 3 4 4" xfId="47596"/>
    <cellStyle name="20% - Accent6 3 4 4 2" xfId="47597"/>
    <cellStyle name="20% - Accent6 3 4 4 2 2" xfId="47598"/>
    <cellStyle name="20% - Accent6 3 4 4 3" xfId="47599"/>
    <cellStyle name="20% - Accent6 3 4 5" xfId="47600"/>
    <cellStyle name="20% - Accent6 3 4 5 2" xfId="47601"/>
    <cellStyle name="20% - Accent6 3 4 6" xfId="47602"/>
    <cellStyle name="20% - Accent6 3 5" xfId="47603"/>
    <cellStyle name="20% - Accent6 3 5 2" xfId="47604"/>
    <cellStyle name="20% - Accent6 3 5 2 2" xfId="47605"/>
    <cellStyle name="20% - Accent6 3 5 2 2 2" xfId="47606"/>
    <cellStyle name="20% - Accent6 3 5 2 3" xfId="47607"/>
    <cellStyle name="20% - Accent6 3 5 3" xfId="47608"/>
    <cellStyle name="20% - Accent6 3 5 3 2" xfId="47609"/>
    <cellStyle name="20% - Accent6 3 5 4" xfId="47610"/>
    <cellStyle name="20% - Accent6 3 6" xfId="47611"/>
    <cellStyle name="20% - Accent6 3 6 2" xfId="47612"/>
    <cellStyle name="20% - Accent6 3 6 2 2" xfId="47613"/>
    <cellStyle name="20% - Accent6 3 6 2 2 2" xfId="47614"/>
    <cellStyle name="20% - Accent6 3 6 2 3" xfId="47615"/>
    <cellStyle name="20% - Accent6 3 6 3" xfId="47616"/>
    <cellStyle name="20% - Accent6 3 6 3 2" xfId="47617"/>
    <cellStyle name="20% - Accent6 3 6 4" xfId="47618"/>
    <cellStyle name="20% - Accent6 3 7" xfId="47619"/>
    <cellStyle name="20% - Accent6 3 7 2" xfId="47620"/>
    <cellStyle name="20% - Accent6 3 7 2 2" xfId="47621"/>
    <cellStyle name="20% - Accent6 3 7 3" xfId="47622"/>
    <cellStyle name="20% - Accent6 3 8" xfId="47623"/>
    <cellStyle name="20% - Accent6 3 8 2" xfId="47624"/>
    <cellStyle name="20% - Accent6 3 9" xfId="47625"/>
    <cellStyle name="20% - Accent6 4" xfId="2527"/>
    <cellStyle name="20% - Accent6 4 2" xfId="2528"/>
    <cellStyle name="20% - Accent6 4 2 2" xfId="2529"/>
    <cellStyle name="20% - Accent6 4 3" xfId="2530"/>
    <cellStyle name="20% - Accent6 5" xfId="2531"/>
    <cellStyle name="20% - Accent6 5 2" xfId="47626"/>
    <cellStyle name="20% - Accent6 5 2 2" xfId="47627"/>
    <cellStyle name="20% - Accent6 5 2 2 2" xfId="47628"/>
    <cellStyle name="20% - Accent6 5 2 2 2 2" xfId="47629"/>
    <cellStyle name="20% - Accent6 5 2 2 2 2 2" xfId="47630"/>
    <cellStyle name="20% - Accent6 5 2 2 2 3" xfId="47631"/>
    <cellStyle name="20% - Accent6 5 2 2 3" xfId="47632"/>
    <cellStyle name="20% - Accent6 5 2 2 3 2" xfId="47633"/>
    <cellStyle name="20% - Accent6 5 2 2 4" xfId="47634"/>
    <cellStyle name="20% - Accent6 5 2 3" xfId="47635"/>
    <cellStyle name="20% - Accent6 5 2 3 2" xfId="47636"/>
    <cellStyle name="20% - Accent6 5 2 3 2 2" xfId="47637"/>
    <cellStyle name="20% - Accent6 5 2 3 2 2 2" xfId="47638"/>
    <cellStyle name="20% - Accent6 5 2 3 2 3" xfId="47639"/>
    <cellStyle name="20% - Accent6 5 2 3 3" xfId="47640"/>
    <cellStyle name="20% - Accent6 5 2 3 3 2" xfId="47641"/>
    <cellStyle name="20% - Accent6 5 2 3 4" xfId="47642"/>
    <cellStyle name="20% - Accent6 5 2 4" xfId="47643"/>
    <cellStyle name="20% - Accent6 5 2 4 2" xfId="47644"/>
    <cellStyle name="20% - Accent6 5 2 4 2 2" xfId="47645"/>
    <cellStyle name="20% - Accent6 5 2 4 3" xfId="47646"/>
    <cellStyle name="20% - Accent6 5 2 5" xfId="47647"/>
    <cellStyle name="20% - Accent6 5 2 5 2" xfId="47648"/>
    <cellStyle name="20% - Accent6 5 2 6" xfId="47649"/>
    <cellStyle name="20% - Accent6 5 3" xfId="47650"/>
    <cellStyle name="20% - Accent6 5 3 2" xfId="47651"/>
    <cellStyle name="20% - Accent6 5 3 2 2" xfId="47652"/>
    <cellStyle name="20% - Accent6 5 3 2 2 2" xfId="47653"/>
    <cellStyle name="20% - Accent6 5 3 2 2 2 2" xfId="47654"/>
    <cellStyle name="20% - Accent6 5 3 2 2 3" xfId="47655"/>
    <cellStyle name="20% - Accent6 5 3 2 3" xfId="47656"/>
    <cellStyle name="20% - Accent6 5 3 2 3 2" xfId="47657"/>
    <cellStyle name="20% - Accent6 5 3 2 4" xfId="47658"/>
    <cellStyle name="20% - Accent6 5 3 3" xfId="47659"/>
    <cellStyle name="20% - Accent6 5 3 3 2" xfId="47660"/>
    <cellStyle name="20% - Accent6 5 3 3 2 2" xfId="47661"/>
    <cellStyle name="20% - Accent6 5 3 3 2 2 2" xfId="47662"/>
    <cellStyle name="20% - Accent6 5 3 3 2 3" xfId="47663"/>
    <cellStyle name="20% - Accent6 5 3 3 3" xfId="47664"/>
    <cellStyle name="20% - Accent6 5 3 3 3 2" xfId="47665"/>
    <cellStyle name="20% - Accent6 5 3 3 4" xfId="47666"/>
    <cellStyle name="20% - Accent6 5 3 4" xfId="47667"/>
    <cellStyle name="20% - Accent6 5 3 4 2" xfId="47668"/>
    <cellStyle name="20% - Accent6 5 3 4 2 2" xfId="47669"/>
    <cellStyle name="20% - Accent6 5 3 4 3" xfId="47670"/>
    <cellStyle name="20% - Accent6 5 3 5" xfId="47671"/>
    <cellStyle name="20% - Accent6 5 3 5 2" xfId="47672"/>
    <cellStyle name="20% - Accent6 5 3 6" xfId="47673"/>
    <cellStyle name="20% - Accent6 5 4" xfId="47674"/>
    <cellStyle name="20% - Accent6 5 4 2" xfId="47675"/>
    <cellStyle name="20% - Accent6 5 4 2 2" xfId="47676"/>
    <cellStyle name="20% - Accent6 5 4 2 2 2" xfId="47677"/>
    <cellStyle name="20% - Accent6 5 4 2 3" xfId="47678"/>
    <cellStyle name="20% - Accent6 5 4 3" xfId="47679"/>
    <cellStyle name="20% - Accent6 5 4 3 2" xfId="47680"/>
    <cellStyle name="20% - Accent6 5 4 4" xfId="47681"/>
    <cellStyle name="20% - Accent6 5 5" xfId="47682"/>
    <cellStyle name="20% - Accent6 5 5 2" xfId="47683"/>
    <cellStyle name="20% - Accent6 5 5 2 2" xfId="47684"/>
    <cellStyle name="20% - Accent6 5 5 2 2 2" xfId="47685"/>
    <cellStyle name="20% - Accent6 5 5 2 3" xfId="47686"/>
    <cellStyle name="20% - Accent6 5 5 3" xfId="47687"/>
    <cellStyle name="20% - Accent6 5 5 3 2" xfId="47688"/>
    <cellStyle name="20% - Accent6 5 5 4" xfId="47689"/>
    <cellStyle name="20% - Accent6 5 6" xfId="47690"/>
    <cellStyle name="20% - Accent6 5 6 2" xfId="47691"/>
    <cellStyle name="20% - Accent6 5 6 2 2" xfId="47692"/>
    <cellStyle name="20% - Accent6 5 6 3" xfId="47693"/>
    <cellStyle name="20% - Accent6 5 7" xfId="47694"/>
    <cellStyle name="20% - Accent6 5 7 2" xfId="47695"/>
    <cellStyle name="20% - Accent6 5 8" xfId="47696"/>
    <cellStyle name="20% - Accent6 6" xfId="47697"/>
    <cellStyle name="20% - Accent6 6 2" xfId="47698"/>
    <cellStyle name="20% - Accent6 6 2 2" xfId="47699"/>
    <cellStyle name="20% - Accent6 6 2 2 2" xfId="47700"/>
    <cellStyle name="20% - Accent6 6 2 2 2 2" xfId="47701"/>
    <cellStyle name="20% - Accent6 6 2 2 2 2 2" xfId="47702"/>
    <cellStyle name="20% - Accent6 6 2 2 2 3" xfId="47703"/>
    <cellStyle name="20% - Accent6 6 2 2 3" xfId="47704"/>
    <cellStyle name="20% - Accent6 6 2 2 3 2" xfId="47705"/>
    <cellStyle name="20% - Accent6 6 2 2 4" xfId="47706"/>
    <cellStyle name="20% - Accent6 6 2 3" xfId="47707"/>
    <cellStyle name="20% - Accent6 6 2 3 2" xfId="47708"/>
    <cellStyle name="20% - Accent6 6 2 3 2 2" xfId="47709"/>
    <cellStyle name="20% - Accent6 6 2 3 2 2 2" xfId="47710"/>
    <cellStyle name="20% - Accent6 6 2 3 2 3" xfId="47711"/>
    <cellStyle name="20% - Accent6 6 2 3 3" xfId="47712"/>
    <cellStyle name="20% - Accent6 6 2 3 3 2" xfId="47713"/>
    <cellStyle name="20% - Accent6 6 2 3 4" xfId="47714"/>
    <cellStyle name="20% - Accent6 6 2 4" xfId="47715"/>
    <cellStyle name="20% - Accent6 6 2 4 2" xfId="47716"/>
    <cellStyle name="20% - Accent6 6 2 4 2 2" xfId="47717"/>
    <cellStyle name="20% - Accent6 6 2 4 3" xfId="47718"/>
    <cellStyle name="20% - Accent6 6 2 5" xfId="47719"/>
    <cellStyle name="20% - Accent6 6 2 5 2" xfId="47720"/>
    <cellStyle name="20% - Accent6 6 2 6" xfId="47721"/>
    <cellStyle name="20% - Accent6 6 3" xfId="47722"/>
    <cellStyle name="20% - Accent6 6 3 2" xfId="47723"/>
    <cellStyle name="20% - Accent6 6 3 2 2" xfId="47724"/>
    <cellStyle name="20% - Accent6 6 3 2 2 2" xfId="47725"/>
    <cellStyle name="20% - Accent6 6 3 2 2 2 2" xfId="47726"/>
    <cellStyle name="20% - Accent6 6 3 2 2 3" xfId="47727"/>
    <cellStyle name="20% - Accent6 6 3 2 3" xfId="47728"/>
    <cellStyle name="20% - Accent6 6 3 2 3 2" xfId="47729"/>
    <cellStyle name="20% - Accent6 6 3 2 4" xfId="47730"/>
    <cellStyle name="20% - Accent6 6 3 3" xfId="47731"/>
    <cellStyle name="20% - Accent6 6 3 3 2" xfId="47732"/>
    <cellStyle name="20% - Accent6 6 3 3 2 2" xfId="47733"/>
    <cellStyle name="20% - Accent6 6 3 3 2 2 2" xfId="47734"/>
    <cellStyle name="20% - Accent6 6 3 3 2 3" xfId="47735"/>
    <cellStyle name="20% - Accent6 6 3 3 3" xfId="47736"/>
    <cellStyle name="20% - Accent6 6 3 3 3 2" xfId="47737"/>
    <cellStyle name="20% - Accent6 6 3 3 4" xfId="47738"/>
    <cellStyle name="20% - Accent6 6 3 4" xfId="47739"/>
    <cellStyle name="20% - Accent6 6 3 4 2" xfId="47740"/>
    <cellStyle name="20% - Accent6 6 3 4 2 2" xfId="47741"/>
    <cellStyle name="20% - Accent6 6 3 4 3" xfId="47742"/>
    <cellStyle name="20% - Accent6 6 3 5" xfId="47743"/>
    <cellStyle name="20% - Accent6 6 3 5 2" xfId="47744"/>
    <cellStyle name="20% - Accent6 6 3 6" xfId="47745"/>
    <cellStyle name="20% - Accent6 6 4" xfId="47746"/>
    <cellStyle name="20% - Accent6 6 4 2" xfId="47747"/>
    <cellStyle name="20% - Accent6 6 4 2 2" xfId="47748"/>
    <cellStyle name="20% - Accent6 6 4 2 2 2" xfId="47749"/>
    <cellStyle name="20% - Accent6 6 4 2 3" xfId="47750"/>
    <cellStyle name="20% - Accent6 6 4 3" xfId="47751"/>
    <cellStyle name="20% - Accent6 6 4 3 2" xfId="47752"/>
    <cellStyle name="20% - Accent6 6 4 4" xfId="47753"/>
    <cellStyle name="20% - Accent6 6 5" xfId="47754"/>
    <cellStyle name="20% - Accent6 6 5 2" xfId="47755"/>
    <cellStyle name="20% - Accent6 6 5 2 2" xfId="47756"/>
    <cellStyle name="20% - Accent6 6 5 2 2 2" xfId="47757"/>
    <cellStyle name="20% - Accent6 6 5 2 3" xfId="47758"/>
    <cellStyle name="20% - Accent6 6 5 3" xfId="47759"/>
    <cellStyle name="20% - Accent6 6 5 3 2" xfId="47760"/>
    <cellStyle name="20% - Accent6 6 5 4" xfId="47761"/>
    <cellStyle name="20% - Accent6 6 6" xfId="47762"/>
    <cellStyle name="20% - Accent6 6 6 2" xfId="47763"/>
    <cellStyle name="20% - Accent6 6 6 2 2" xfId="47764"/>
    <cellStyle name="20% - Accent6 6 6 3" xfId="47765"/>
    <cellStyle name="20% - Accent6 6 7" xfId="47766"/>
    <cellStyle name="20% - Accent6 6 7 2" xfId="47767"/>
    <cellStyle name="20% - Accent6 6 8" xfId="47768"/>
    <cellStyle name="20% - Accent6 7" xfId="47769"/>
    <cellStyle name="20% - Accent6 8" xfId="47770"/>
    <cellStyle name="20% - Accent6 9" xfId="47771"/>
    <cellStyle name="24" xfId="2532"/>
    <cellStyle name="40% - Accent1 10" xfId="47772"/>
    <cellStyle name="40% - Accent1 10 2" xfId="47773"/>
    <cellStyle name="40% - Accent1 11" xfId="47774"/>
    <cellStyle name="40% - Accent1 12" xfId="47775"/>
    <cellStyle name="40% - Accent1 12 2" xfId="47776"/>
    <cellStyle name="40% - Accent1 13" xfId="47777"/>
    <cellStyle name="40% - Accent1 14" xfId="47778"/>
    <cellStyle name="40% - Accent1 15" xfId="47779"/>
    <cellStyle name="40% - Accent1 16" xfId="47780"/>
    <cellStyle name="40% - Accent1 17" xfId="47781"/>
    <cellStyle name="40% - Accent1 18" xfId="47782"/>
    <cellStyle name="40% - Accent1 19" xfId="47783"/>
    <cellStyle name="40% - Accent1 2" xfId="2533"/>
    <cellStyle name="40% - Accent1 2 2" xfId="2534"/>
    <cellStyle name="40% - Accent1 2_401K Summary" xfId="2535"/>
    <cellStyle name="40% - Accent1 20" xfId="47784"/>
    <cellStyle name="40% - Accent1 21" xfId="47785"/>
    <cellStyle name="40% - Accent1 22" xfId="47786"/>
    <cellStyle name="40% - Accent1 3" xfId="2536"/>
    <cellStyle name="40% - Accent1 3 2" xfId="2537"/>
    <cellStyle name="40% - Accent1 3 2 2" xfId="2538"/>
    <cellStyle name="40% - Accent1 3 2 2 2" xfId="47787"/>
    <cellStyle name="40% - Accent1 3 2 2 2 2" xfId="47788"/>
    <cellStyle name="40% - Accent1 3 2 2 2 2 2" xfId="47789"/>
    <cellStyle name="40% - Accent1 3 2 2 2 2 2 2" xfId="47790"/>
    <cellStyle name="40% - Accent1 3 2 2 2 2 3" xfId="47791"/>
    <cellStyle name="40% - Accent1 3 2 2 2 3" xfId="47792"/>
    <cellStyle name="40% - Accent1 3 2 2 2 3 2" xfId="47793"/>
    <cellStyle name="40% - Accent1 3 2 2 2 4" xfId="47794"/>
    <cellStyle name="40% - Accent1 3 2 2 3" xfId="47795"/>
    <cellStyle name="40% - Accent1 3 2 2 3 2" xfId="47796"/>
    <cellStyle name="40% - Accent1 3 2 2 3 2 2" xfId="47797"/>
    <cellStyle name="40% - Accent1 3 2 2 3 2 2 2" xfId="47798"/>
    <cellStyle name="40% - Accent1 3 2 2 3 2 3" xfId="47799"/>
    <cellStyle name="40% - Accent1 3 2 2 3 3" xfId="47800"/>
    <cellStyle name="40% - Accent1 3 2 2 3 3 2" xfId="47801"/>
    <cellStyle name="40% - Accent1 3 2 2 3 4" xfId="47802"/>
    <cellStyle name="40% - Accent1 3 2 2 4" xfId="47803"/>
    <cellStyle name="40% - Accent1 3 2 2 4 2" xfId="47804"/>
    <cellStyle name="40% - Accent1 3 2 2 4 2 2" xfId="47805"/>
    <cellStyle name="40% - Accent1 3 2 2 4 3" xfId="47806"/>
    <cellStyle name="40% - Accent1 3 2 2 5" xfId="47807"/>
    <cellStyle name="40% - Accent1 3 2 2 5 2" xfId="47808"/>
    <cellStyle name="40% - Accent1 3 2 2 6" xfId="47809"/>
    <cellStyle name="40% - Accent1 3 2 3" xfId="47810"/>
    <cellStyle name="40% - Accent1 3 2 3 2" xfId="47811"/>
    <cellStyle name="40% - Accent1 3 2 3 2 2" xfId="47812"/>
    <cellStyle name="40% - Accent1 3 2 3 2 2 2" xfId="47813"/>
    <cellStyle name="40% - Accent1 3 2 3 2 2 2 2" xfId="47814"/>
    <cellStyle name="40% - Accent1 3 2 3 2 2 3" xfId="47815"/>
    <cellStyle name="40% - Accent1 3 2 3 2 3" xfId="47816"/>
    <cellStyle name="40% - Accent1 3 2 3 2 3 2" xfId="47817"/>
    <cellStyle name="40% - Accent1 3 2 3 2 4" xfId="47818"/>
    <cellStyle name="40% - Accent1 3 2 3 3" xfId="47819"/>
    <cellStyle name="40% - Accent1 3 2 3 3 2" xfId="47820"/>
    <cellStyle name="40% - Accent1 3 2 3 3 2 2" xfId="47821"/>
    <cellStyle name="40% - Accent1 3 2 3 3 2 2 2" xfId="47822"/>
    <cellStyle name="40% - Accent1 3 2 3 3 2 3" xfId="47823"/>
    <cellStyle name="40% - Accent1 3 2 3 3 3" xfId="47824"/>
    <cellStyle name="40% - Accent1 3 2 3 3 3 2" xfId="47825"/>
    <cellStyle name="40% - Accent1 3 2 3 3 4" xfId="47826"/>
    <cellStyle name="40% - Accent1 3 2 3 4" xfId="47827"/>
    <cellStyle name="40% - Accent1 3 2 3 4 2" xfId="47828"/>
    <cellStyle name="40% - Accent1 3 2 3 4 2 2" xfId="47829"/>
    <cellStyle name="40% - Accent1 3 2 3 4 3" xfId="47830"/>
    <cellStyle name="40% - Accent1 3 2 3 5" xfId="47831"/>
    <cellStyle name="40% - Accent1 3 2 3 5 2" xfId="47832"/>
    <cellStyle name="40% - Accent1 3 2 3 6" xfId="47833"/>
    <cellStyle name="40% - Accent1 3 2 4" xfId="47834"/>
    <cellStyle name="40% - Accent1 3 2 4 2" xfId="47835"/>
    <cellStyle name="40% - Accent1 3 2 4 2 2" xfId="47836"/>
    <cellStyle name="40% - Accent1 3 2 4 2 2 2" xfId="47837"/>
    <cellStyle name="40% - Accent1 3 2 4 2 3" xfId="47838"/>
    <cellStyle name="40% - Accent1 3 2 4 3" xfId="47839"/>
    <cellStyle name="40% - Accent1 3 2 4 3 2" xfId="47840"/>
    <cellStyle name="40% - Accent1 3 2 4 4" xfId="47841"/>
    <cellStyle name="40% - Accent1 3 2 5" xfId="47842"/>
    <cellStyle name="40% - Accent1 3 2 5 2" xfId="47843"/>
    <cellStyle name="40% - Accent1 3 2 5 2 2" xfId="47844"/>
    <cellStyle name="40% - Accent1 3 2 5 2 2 2" xfId="47845"/>
    <cellStyle name="40% - Accent1 3 2 5 2 3" xfId="47846"/>
    <cellStyle name="40% - Accent1 3 2 5 3" xfId="47847"/>
    <cellStyle name="40% - Accent1 3 2 5 3 2" xfId="47848"/>
    <cellStyle name="40% - Accent1 3 2 5 4" xfId="47849"/>
    <cellStyle name="40% - Accent1 3 2 6" xfId="47850"/>
    <cellStyle name="40% - Accent1 3 2 6 2" xfId="47851"/>
    <cellStyle name="40% - Accent1 3 2 6 2 2" xfId="47852"/>
    <cellStyle name="40% - Accent1 3 2 6 3" xfId="47853"/>
    <cellStyle name="40% - Accent1 3 2 7" xfId="47854"/>
    <cellStyle name="40% - Accent1 3 2 7 2" xfId="47855"/>
    <cellStyle name="40% - Accent1 3 2 8" xfId="47856"/>
    <cellStyle name="40% - Accent1 3 3" xfId="2539"/>
    <cellStyle name="40% - Accent1 3 3 2" xfId="47857"/>
    <cellStyle name="40% - Accent1 3 3 2 2" xfId="47858"/>
    <cellStyle name="40% - Accent1 3 3 2 2 2" xfId="47859"/>
    <cellStyle name="40% - Accent1 3 3 2 2 2 2" xfId="47860"/>
    <cellStyle name="40% - Accent1 3 3 2 2 3" xfId="47861"/>
    <cellStyle name="40% - Accent1 3 3 2 3" xfId="47862"/>
    <cellStyle name="40% - Accent1 3 3 2 3 2" xfId="47863"/>
    <cellStyle name="40% - Accent1 3 3 2 4" xfId="47864"/>
    <cellStyle name="40% - Accent1 3 3 3" xfId="47865"/>
    <cellStyle name="40% - Accent1 3 3 3 2" xfId="47866"/>
    <cellStyle name="40% - Accent1 3 3 3 2 2" xfId="47867"/>
    <cellStyle name="40% - Accent1 3 3 3 2 2 2" xfId="47868"/>
    <cellStyle name="40% - Accent1 3 3 3 2 3" xfId="47869"/>
    <cellStyle name="40% - Accent1 3 3 3 3" xfId="47870"/>
    <cellStyle name="40% - Accent1 3 3 3 3 2" xfId="47871"/>
    <cellStyle name="40% - Accent1 3 3 3 4" xfId="47872"/>
    <cellStyle name="40% - Accent1 3 3 4" xfId="47873"/>
    <cellStyle name="40% - Accent1 3 3 4 2" xfId="47874"/>
    <cellStyle name="40% - Accent1 3 3 4 2 2" xfId="47875"/>
    <cellStyle name="40% - Accent1 3 3 4 3" xfId="47876"/>
    <cellStyle name="40% - Accent1 3 3 5" xfId="47877"/>
    <cellStyle name="40% - Accent1 3 3 5 2" xfId="47878"/>
    <cellStyle name="40% - Accent1 3 3 6" xfId="47879"/>
    <cellStyle name="40% - Accent1 3 4" xfId="47880"/>
    <cellStyle name="40% - Accent1 3 4 2" xfId="47881"/>
    <cellStyle name="40% - Accent1 3 4 2 2" xfId="47882"/>
    <cellStyle name="40% - Accent1 3 4 2 2 2" xfId="47883"/>
    <cellStyle name="40% - Accent1 3 4 2 2 2 2" xfId="47884"/>
    <cellStyle name="40% - Accent1 3 4 2 2 3" xfId="47885"/>
    <cellStyle name="40% - Accent1 3 4 2 3" xfId="47886"/>
    <cellStyle name="40% - Accent1 3 4 2 3 2" xfId="47887"/>
    <cellStyle name="40% - Accent1 3 4 2 4" xfId="47888"/>
    <cellStyle name="40% - Accent1 3 4 3" xfId="47889"/>
    <cellStyle name="40% - Accent1 3 4 3 2" xfId="47890"/>
    <cellStyle name="40% - Accent1 3 4 3 2 2" xfId="47891"/>
    <cellStyle name="40% - Accent1 3 4 3 2 2 2" xfId="47892"/>
    <cellStyle name="40% - Accent1 3 4 3 2 3" xfId="47893"/>
    <cellStyle name="40% - Accent1 3 4 3 3" xfId="47894"/>
    <cellStyle name="40% - Accent1 3 4 3 3 2" xfId="47895"/>
    <cellStyle name="40% - Accent1 3 4 3 4" xfId="47896"/>
    <cellStyle name="40% - Accent1 3 4 4" xfId="47897"/>
    <cellStyle name="40% - Accent1 3 4 4 2" xfId="47898"/>
    <cellStyle name="40% - Accent1 3 4 4 2 2" xfId="47899"/>
    <cellStyle name="40% - Accent1 3 4 4 3" xfId="47900"/>
    <cellStyle name="40% - Accent1 3 4 5" xfId="47901"/>
    <cellStyle name="40% - Accent1 3 4 5 2" xfId="47902"/>
    <cellStyle name="40% - Accent1 3 4 6" xfId="47903"/>
    <cellStyle name="40% - Accent1 3 5" xfId="47904"/>
    <cellStyle name="40% - Accent1 3 5 2" xfId="47905"/>
    <cellStyle name="40% - Accent1 3 5 2 2" xfId="47906"/>
    <cellStyle name="40% - Accent1 3 5 2 2 2" xfId="47907"/>
    <cellStyle name="40% - Accent1 3 5 2 3" xfId="47908"/>
    <cellStyle name="40% - Accent1 3 5 3" xfId="47909"/>
    <cellStyle name="40% - Accent1 3 5 3 2" xfId="47910"/>
    <cellStyle name="40% - Accent1 3 5 4" xfId="47911"/>
    <cellStyle name="40% - Accent1 3 6" xfId="47912"/>
    <cellStyle name="40% - Accent1 3 6 2" xfId="47913"/>
    <cellStyle name="40% - Accent1 3 6 2 2" xfId="47914"/>
    <cellStyle name="40% - Accent1 3 6 2 2 2" xfId="47915"/>
    <cellStyle name="40% - Accent1 3 6 2 3" xfId="47916"/>
    <cellStyle name="40% - Accent1 3 6 3" xfId="47917"/>
    <cellStyle name="40% - Accent1 3 6 3 2" xfId="47918"/>
    <cellStyle name="40% - Accent1 3 6 4" xfId="47919"/>
    <cellStyle name="40% - Accent1 3 7" xfId="47920"/>
    <cellStyle name="40% - Accent1 3 7 2" xfId="47921"/>
    <cellStyle name="40% - Accent1 3 7 2 2" xfId="47922"/>
    <cellStyle name="40% - Accent1 3 7 3" xfId="47923"/>
    <cellStyle name="40% - Accent1 3 8" xfId="47924"/>
    <cellStyle name="40% - Accent1 3 8 2" xfId="47925"/>
    <cellStyle name="40% - Accent1 3 9" xfId="47926"/>
    <cellStyle name="40% - Accent1 4" xfId="2540"/>
    <cellStyle name="40% - Accent1 4 2" xfId="2541"/>
    <cellStyle name="40% - Accent1 4 2 2" xfId="2542"/>
    <cellStyle name="40% - Accent1 4 3" xfId="2543"/>
    <cellStyle name="40% - Accent1 5" xfId="2544"/>
    <cellStyle name="40% - Accent1 5 2" xfId="47927"/>
    <cellStyle name="40% - Accent1 5 2 2" xfId="47928"/>
    <cellStyle name="40% - Accent1 5 2 2 2" xfId="47929"/>
    <cellStyle name="40% - Accent1 5 2 2 2 2" xfId="47930"/>
    <cellStyle name="40% - Accent1 5 2 2 2 2 2" xfId="47931"/>
    <cellStyle name="40% - Accent1 5 2 2 2 3" xfId="47932"/>
    <cellStyle name="40% - Accent1 5 2 2 3" xfId="47933"/>
    <cellStyle name="40% - Accent1 5 2 2 3 2" xfId="47934"/>
    <cellStyle name="40% - Accent1 5 2 2 4" xfId="47935"/>
    <cellStyle name="40% - Accent1 5 2 3" xfId="47936"/>
    <cellStyle name="40% - Accent1 5 2 3 2" xfId="47937"/>
    <cellStyle name="40% - Accent1 5 2 3 2 2" xfId="47938"/>
    <cellStyle name="40% - Accent1 5 2 3 2 2 2" xfId="47939"/>
    <cellStyle name="40% - Accent1 5 2 3 2 3" xfId="47940"/>
    <cellStyle name="40% - Accent1 5 2 3 3" xfId="47941"/>
    <cellStyle name="40% - Accent1 5 2 3 3 2" xfId="47942"/>
    <cellStyle name="40% - Accent1 5 2 3 4" xfId="47943"/>
    <cellStyle name="40% - Accent1 5 2 4" xfId="47944"/>
    <cellStyle name="40% - Accent1 5 2 4 2" xfId="47945"/>
    <cellStyle name="40% - Accent1 5 2 4 2 2" xfId="47946"/>
    <cellStyle name="40% - Accent1 5 2 4 3" xfId="47947"/>
    <cellStyle name="40% - Accent1 5 2 5" xfId="47948"/>
    <cellStyle name="40% - Accent1 5 2 5 2" xfId="47949"/>
    <cellStyle name="40% - Accent1 5 2 6" xfId="47950"/>
    <cellStyle name="40% - Accent1 5 3" xfId="47951"/>
    <cellStyle name="40% - Accent1 5 3 2" xfId="47952"/>
    <cellStyle name="40% - Accent1 5 3 2 2" xfId="47953"/>
    <cellStyle name="40% - Accent1 5 3 2 2 2" xfId="47954"/>
    <cellStyle name="40% - Accent1 5 3 2 2 2 2" xfId="47955"/>
    <cellStyle name="40% - Accent1 5 3 2 2 3" xfId="47956"/>
    <cellStyle name="40% - Accent1 5 3 2 3" xfId="47957"/>
    <cellStyle name="40% - Accent1 5 3 2 3 2" xfId="47958"/>
    <cellStyle name="40% - Accent1 5 3 2 4" xfId="47959"/>
    <cellStyle name="40% - Accent1 5 3 3" xfId="47960"/>
    <cellStyle name="40% - Accent1 5 3 3 2" xfId="47961"/>
    <cellStyle name="40% - Accent1 5 3 3 2 2" xfId="47962"/>
    <cellStyle name="40% - Accent1 5 3 3 2 2 2" xfId="47963"/>
    <cellStyle name="40% - Accent1 5 3 3 2 3" xfId="47964"/>
    <cellStyle name="40% - Accent1 5 3 3 3" xfId="47965"/>
    <cellStyle name="40% - Accent1 5 3 3 3 2" xfId="47966"/>
    <cellStyle name="40% - Accent1 5 3 3 4" xfId="47967"/>
    <cellStyle name="40% - Accent1 5 3 4" xfId="47968"/>
    <cellStyle name="40% - Accent1 5 3 4 2" xfId="47969"/>
    <cellStyle name="40% - Accent1 5 3 4 2 2" xfId="47970"/>
    <cellStyle name="40% - Accent1 5 3 4 3" xfId="47971"/>
    <cellStyle name="40% - Accent1 5 3 5" xfId="47972"/>
    <cellStyle name="40% - Accent1 5 3 5 2" xfId="47973"/>
    <cellStyle name="40% - Accent1 5 3 6" xfId="47974"/>
    <cellStyle name="40% - Accent1 5 4" xfId="47975"/>
    <cellStyle name="40% - Accent1 5 4 2" xfId="47976"/>
    <cellStyle name="40% - Accent1 5 4 2 2" xfId="47977"/>
    <cellStyle name="40% - Accent1 5 4 2 2 2" xfId="47978"/>
    <cellStyle name="40% - Accent1 5 4 2 3" xfId="47979"/>
    <cellStyle name="40% - Accent1 5 4 3" xfId="47980"/>
    <cellStyle name="40% - Accent1 5 4 3 2" xfId="47981"/>
    <cellStyle name="40% - Accent1 5 4 4" xfId="47982"/>
    <cellStyle name="40% - Accent1 5 5" xfId="47983"/>
    <cellStyle name="40% - Accent1 5 5 2" xfId="47984"/>
    <cellStyle name="40% - Accent1 5 5 2 2" xfId="47985"/>
    <cellStyle name="40% - Accent1 5 5 2 2 2" xfId="47986"/>
    <cellStyle name="40% - Accent1 5 5 2 3" xfId="47987"/>
    <cellStyle name="40% - Accent1 5 5 3" xfId="47988"/>
    <cellStyle name="40% - Accent1 5 5 3 2" xfId="47989"/>
    <cellStyle name="40% - Accent1 5 5 4" xfId="47990"/>
    <cellStyle name="40% - Accent1 5 6" xfId="47991"/>
    <cellStyle name="40% - Accent1 5 6 2" xfId="47992"/>
    <cellStyle name="40% - Accent1 5 6 2 2" xfId="47993"/>
    <cellStyle name="40% - Accent1 5 6 3" xfId="47994"/>
    <cellStyle name="40% - Accent1 5 7" xfId="47995"/>
    <cellStyle name="40% - Accent1 5 7 2" xfId="47996"/>
    <cellStyle name="40% - Accent1 5 8" xfId="47997"/>
    <cellStyle name="40% - Accent1 6" xfId="47998"/>
    <cellStyle name="40% - Accent1 6 2" xfId="47999"/>
    <cellStyle name="40% - Accent1 6 2 2" xfId="48000"/>
    <cellStyle name="40% - Accent1 6 2 2 2" xfId="48001"/>
    <cellStyle name="40% - Accent1 6 2 2 2 2" xfId="48002"/>
    <cellStyle name="40% - Accent1 6 2 2 2 2 2" xfId="48003"/>
    <cellStyle name="40% - Accent1 6 2 2 2 3" xfId="48004"/>
    <cellStyle name="40% - Accent1 6 2 2 3" xfId="48005"/>
    <cellStyle name="40% - Accent1 6 2 2 3 2" xfId="48006"/>
    <cellStyle name="40% - Accent1 6 2 2 4" xfId="48007"/>
    <cellStyle name="40% - Accent1 6 2 3" xfId="48008"/>
    <cellStyle name="40% - Accent1 6 2 3 2" xfId="48009"/>
    <cellStyle name="40% - Accent1 6 2 3 2 2" xfId="48010"/>
    <cellStyle name="40% - Accent1 6 2 3 2 2 2" xfId="48011"/>
    <cellStyle name="40% - Accent1 6 2 3 2 3" xfId="48012"/>
    <cellStyle name="40% - Accent1 6 2 3 3" xfId="48013"/>
    <cellStyle name="40% - Accent1 6 2 3 3 2" xfId="48014"/>
    <cellStyle name="40% - Accent1 6 2 3 4" xfId="48015"/>
    <cellStyle name="40% - Accent1 6 2 4" xfId="48016"/>
    <cellStyle name="40% - Accent1 6 2 4 2" xfId="48017"/>
    <cellStyle name="40% - Accent1 6 2 4 2 2" xfId="48018"/>
    <cellStyle name="40% - Accent1 6 2 4 3" xfId="48019"/>
    <cellStyle name="40% - Accent1 6 2 5" xfId="48020"/>
    <cellStyle name="40% - Accent1 6 2 5 2" xfId="48021"/>
    <cellStyle name="40% - Accent1 6 2 6" xfId="48022"/>
    <cellStyle name="40% - Accent1 6 3" xfId="48023"/>
    <cellStyle name="40% - Accent1 6 3 2" xfId="48024"/>
    <cellStyle name="40% - Accent1 6 3 2 2" xfId="48025"/>
    <cellStyle name="40% - Accent1 6 3 2 2 2" xfId="48026"/>
    <cellStyle name="40% - Accent1 6 3 2 2 2 2" xfId="48027"/>
    <cellStyle name="40% - Accent1 6 3 2 2 3" xfId="48028"/>
    <cellStyle name="40% - Accent1 6 3 2 3" xfId="48029"/>
    <cellStyle name="40% - Accent1 6 3 2 3 2" xfId="48030"/>
    <cellStyle name="40% - Accent1 6 3 2 4" xfId="48031"/>
    <cellStyle name="40% - Accent1 6 3 3" xfId="48032"/>
    <cellStyle name="40% - Accent1 6 3 3 2" xfId="48033"/>
    <cellStyle name="40% - Accent1 6 3 3 2 2" xfId="48034"/>
    <cellStyle name="40% - Accent1 6 3 3 2 2 2" xfId="48035"/>
    <cellStyle name="40% - Accent1 6 3 3 2 3" xfId="48036"/>
    <cellStyle name="40% - Accent1 6 3 3 3" xfId="48037"/>
    <cellStyle name="40% - Accent1 6 3 3 3 2" xfId="48038"/>
    <cellStyle name="40% - Accent1 6 3 3 4" xfId="48039"/>
    <cellStyle name="40% - Accent1 6 3 4" xfId="48040"/>
    <cellStyle name="40% - Accent1 6 3 4 2" xfId="48041"/>
    <cellStyle name="40% - Accent1 6 3 4 2 2" xfId="48042"/>
    <cellStyle name="40% - Accent1 6 3 4 3" xfId="48043"/>
    <cellStyle name="40% - Accent1 6 3 5" xfId="48044"/>
    <cellStyle name="40% - Accent1 6 3 5 2" xfId="48045"/>
    <cellStyle name="40% - Accent1 6 3 6" xfId="48046"/>
    <cellStyle name="40% - Accent1 6 4" xfId="48047"/>
    <cellStyle name="40% - Accent1 6 4 2" xfId="48048"/>
    <cellStyle name="40% - Accent1 6 4 2 2" xfId="48049"/>
    <cellStyle name="40% - Accent1 6 4 2 2 2" xfId="48050"/>
    <cellStyle name="40% - Accent1 6 4 2 3" xfId="48051"/>
    <cellStyle name="40% - Accent1 6 4 3" xfId="48052"/>
    <cellStyle name="40% - Accent1 6 4 3 2" xfId="48053"/>
    <cellStyle name="40% - Accent1 6 4 4" xfId="48054"/>
    <cellStyle name="40% - Accent1 6 5" xfId="48055"/>
    <cellStyle name="40% - Accent1 6 5 2" xfId="48056"/>
    <cellStyle name="40% - Accent1 6 5 2 2" xfId="48057"/>
    <cellStyle name="40% - Accent1 6 5 2 2 2" xfId="48058"/>
    <cellStyle name="40% - Accent1 6 5 2 3" xfId="48059"/>
    <cellStyle name="40% - Accent1 6 5 3" xfId="48060"/>
    <cellStyle name="40% - Accent1 6 5 3 2" xfId="48061"/>
    <cellStyle name="40% - Accent1 6 5 4" xfId="48062"/>
    <cellStyle name="40% - Accent1 6 6" xfId="48063"/>
    <cellStyle name="40% - Accent1 6 6 2" xfId="48064"/>
    <cellStyle name="40% - Accent1 6 6 2 2" xfId="48065"/>
    <cellStyle name="40% - Accent1 6 6 3" xfId="48066"/>
    <cellStyle name="40% - Accent1 6 7" xfId="48067"/>
    <cellStyle name="40% - Accent1 6 7 2" xfId="48068"/>
    <cellStyle name="40% - Accent1 6 8" xfId="48069"/>
    <cellStyle name="40% - Accent1 7" xfId="48070"/>
    <cellStyle name="40% - Accent1 8" xfId="48071"/>
    <cellStyle name="40% - Accent1 9" xfId="48072"/>
    <cellStyle name="40% - Accent2 10" xfId="48073"/>
    <cellStyle name="40% - Accent2 10 2" xfId="48074"/>
    <cellStyle name="40% - Accent2 11" xfId="48075"/>
    <cellStyle name="40% - Accent2 12" xfId="48076"/>
    <cellStyle name="40% - Accent2 12 2" xfId="48077"/>
    <cellStyle name="40% - Accent2 13" xfId="48078"/>
    <cellStyle name="40% - Accent2 14" xfId="48079"/>
    <cellStyle name="40% - Accent2 15" xfId="48080"/>
    <cellStyle name="40% - Accent2 16" xfId="48081"/>
    <cellStyle name="40% - Accent2 17" xfId="48082"/>
    <cellStyle name="40% - Accent2 18" xfId="48083"/>
    <cellStyle name="40% - Accent2 19" xfId="48084"/>
    <cellStyle name="40% - Accent2 2" xfId="2545"/>
    <cellStyle name="40% - Accent2 2 2" xfId="2546"/>
    <cellStyle name="40% - Accent2 2_401K Summary" xfId="2547"/>
    <cellStyle name="40% - Accent2 20" xfId="48085"/>
    <cellStyle name="40% - Accent2 21" xfId="48086"/>
    <cellStyle name="40% - Accent2 22" xfId="48087"/>
    <cellStyle name="40% - Accent2 3" xfId="2548"/>
    <cellStyle name="40% - Accent2 3 2" xfId="2549"/>
    <cellStyle name="40% - Accent2 3 2 2" xfId="2550"/>
    <cellStyle name="40% - Accent2 3 2 2 2" xfId="48088"/>
    <cellStyle name="40% - Accent2 3 2 2 2 2" xfId="48089"/>
    <cellStyle name="40% - Accent2 3 2 2 2 2 2" xfId="48090"/>
    <cellStyle name="40% - Accent2 3 2 2 2 2 2 2" xfId="48091"/>
    <cellStyle name="40% - Accent2 3 2 2 2 2 3" xfId="48092"/>
    <cellStyle name="40% - Accent2 3 2 2 2 3" xfId="48093"/>
    <cellStyle name="40% - Accent2 3 2 2 2 3 2" xfId="48094"/>
    <cellStyle name="40% - Accent2 3 2 2 2 4" xfId="48095"/>
    <cellStyle name="40% - Accent2 3 2 2 3" xfId="48096"/>
    <cellStyle name="40% - Accent2 3 2 2 3 2" xfId="48097"/>
    <cellStyle name="40% - Accent2 3 2 2 3 2 2" xfId="48098"/>
    <cellStyle name="40% - Accent2 3 2 2 3 2 2 2" xfId="48099"/>
    <cellStyle name="40% - Accent2 3 2 2 3 2 3" xfId="48100"/>
    <cellStyle name="40% - Accent2 3 2 2 3 3" xfId="48101"/>
    <cellStyle name="40% - Accent2 3 2 2 3 3 2" xfId="48102"/>
    <cellStyle name="40% - Accent2 3 2 2 3 4" xfId="48103"/>
    <cellStyle name="40% - Accent2 3 2 2 4" xfId="48104"/>
    <cellStyle name="40% - Accent2 3 2 2 4 2" xfId="48105"/>
    <cellStyle name="40% - Accent2 3 2 2 4 2 2" xfId="48106"/>
    <cellStyle name="40% - Accent2 3 2 2 4 3" xfId="48107"/>
    <cellStyle name="40% - Accent2 3 2 2 5" xfId="48108"/>
    <cellStyle name="40% - Accent2 3 2 2 5 2" xfId="48109"/>
    <cellStyle name="40% - Accent2 3 2 2 6" xfId="48110"/>
    <cellStyle name="40% - Accent2 3 2 3" xfId="48111"/>
    <cellStyle name="40% - Accent2 3 2 3 2" xfId="48112"/>
    <cellStyle name="40% - Accent2 3 2 3 2 2" xfId="48113"/>
    <cellStyle name="40% - Accent2 3 2 3 2 2 2" xfId="48114"/>
    <cellStyle name="40% - Accent2 3 2 3 2 2 2 2" xfId="48115"/>
    <cellStyle name="40% - Accent2 3 2 3 2 2 3" xfId="48116"/>
    <cellStyle name="40% - Accent2 3 2 3 2 3" xfId="48117"/>
    <cellStyle name="40% - Accent2 3 2 3 2 3 2" xfId="48118"/>
    <cellStyle name="40% - Accent2 3 2 3 2 4" xfId="48119"/>
    <cellStyle name="40% - Accent2 3 2 3 3" xfId="48120"/>
    <cellStyle name="40% - Accent2 3 2 3 3 2" xfId="48121"/>
    <cellStyle name="40% - Accent2 3 2 3 3 2 2" xfId="48122"/>
    <cellStyle name="40% - Accent2 3 2 3 3 2 2 2" xfId="48123"/>
    <cellStyle name="40% - Accent2 3 2 3 3 2 3" xfId="48124"/>
    <cellStyle name="40% - Accent2 3 2 3 3 3" xfId="48125"/>
    <cellStyle name="40% - Accent2 3 2 3 3 3 2" xfId="48126"/>
    <cellStyle name="40% - Accent2 3 2 3 3 4" xfId="48127"/>
    <cellStyle name="40% - Accent2 3 2 3 4" xfId="48128"/>
    <cellStyle name="40% - Accent2 3 2 3 4 2" xfId="48129"/>
    <cellStyle name="40% - Accent2 3 2 3 4 2 2" xfId="48130"/>
    <cellStyle name="40% - Accent2 3 2 3 4 3" xfId="48131"/>
    <cellStyle name="40% - Accent2 3 2 3 5" xfId="48132"/>
    <cellStyle name="40% - Accent2 3 2 3 5 2" xfId="48133"/>
    <cellStyle name="40% - Accent2 3 2 3 6" xfId="48134"/>
    <cellStyle name="40% - Accent2 3 2 4" xfId="48135"/>
    <cellStyle name="40% - Accent2 3 2 4 2" xfId="48136"/>
    <cellStyle name="40% - Accent2 3 2 4 2 2" xfId="48137"/>
    <cellStyle name="40% - Accent2 3 2 4 2 2 2" xfId="48138"/>
    <cellStyle name="40% - Accent2 3 2 4 2 3" xfId="48139"/>
    <cellStyle name="40% - Accent2 3 2 4 3" xfId="48140"/>
    <cellStyle name="40% - Accent2 3 2 4 3 2" xfId="48141"/>
    <cellStyle name="40% - Accent2 3 2 4 4" xfId="48142"/>
    <cellStyle name="40% - Accent2 3 2 5" xfId="48143"/>
    <cellStyle name="40% - Accent2 3 2 5 2" xfId="48144"/>
    <cellStyle name="40% - Accent2 3 2 5 2 2" xfId="48145"/>
    <cellStyle name="40% - Accent2 3 2 5 2 2 2" xfId="48146"/>
    <cellStyle name="40% - Accent2 3 2 5 2 3" xfId="48147"/>
    <cellStyle name="40% - Accent2 3 2 5 3" xfId="48148"/>
    <cellStyle name="40% - Accent2 3 2 5 3 2" xfId="48149"/>
    <cellStyle name="40% - Accent2 3 2 5 4" xfId="48150"/>
    <cellStyle name="40% - Accent2 3 2 6" xfId="48151"/>
    <cellStyle name="40% - Accent2 3 2 6 2" xfId="48152"/>
    <cellStyle name="40% - Accent2 3 2 6 2 2" xfId="48153"/>
    <cellStyle name="40% - Accent2 3 2 6 3" xfId="48154"/>
    <cellStyle name="40% - Accent2 3 2 7" xfId="48155"/>
    <cellStyle name="40% - Accent2 3 2 7 2" xfId="48156"/>
    <cellStyle name="40% - Accent2 3 2 8" xfId="48157"/>
    <cellStyle name="40% - Accent2 3 3" xfId="2551"/>
    <cellStyle name="40% - Accent2 3 3 2" xfId="48158"/>
    <cellStyle name="40% - Accent2 3 3 2 2" xfId="48159"/>
    <cellStyle name="40% - Accent2 3 3 2 2 2" xfId="48160"/>
    <cellStyle name="40% - Accent2 3 3 2 2 2 2" xfId="48161"/>
    <cellStyle name="40% - Accent2 3 3 2 2 3" xfId="48162"/>
    <cellStyle name="40% - Accent2 3 3 2 3" xfId="48163"/>
    <cellStyle name="40% - Accent2 3 3 2 3 2" xfId="48164"/>
    <cellStyle name="40% - Accent2 3 3 2 4" xfId="48165"/>
    <cellStyle name="40% - Accent2 3 3 3" xfId="48166"/>
    <cellStyle name="40% - Accent2 3 3 3 2" xfId="48167"/>
    <cellStyle name="40% - Accent2 3 3 3 2 2" xfId="48168"/>
    <cellStyle name="40% - Accent2 3 3 3 2 2 2" xfId="48169"/>
    <cellStyle name="40% - Accent2 3 3 3 2 3" xfId="48170"/>
    <cellStyle name="40% - Accent2 3 3 3 3" xfId="48171"/>
    <cellStyle name="40% - Accent2 3 3 3 3 2" xfId="48172"/>
    <cellStyle name="40% - Accent2 3 3 3 4" xfId="48173"/>
    <cellStyle name="40% - Accent2 3 3 4" xfId="48174"/>
    <cellStyle name="40% - Accent2 3 3 4 2" xfId="48175"/>
    <cellStyle name="40% - Accent2 3 3 4 2 2" xfId="48176"/>
    <cellStyle name="40% - Accent2 3 3 4 3" xfId="48177"/>
    <cellStyle name="40% - Accent2 3 3 5" xfId="48178"/>
    <cellStyle name="40% - Accent2 3 3 5 2" xfId="48179"/>
    <cellStyle name="40% - Accent2 3 3 6" xfId="48180"/>
    <cellStyle name="40% - Accent2 3 4" xfId="48181"/>
    <cellStyle name="40% - Accent2 3 4 2" xfId="48182"/>
    <cellStyle name="40% - Accent2 3 4 2 2" xfId="48183"/>
    <cellStyle name="40% - Accent2 3 4 2 2 2" xfId="48184"/>
    <cellStyle name="40% - Accent2 3 4 2 2 2 2" xfId="48185"/>
    <cellStyle name="40% - Accent2 3 4 2 2 3" xfId="48186"/>
    <cellStyle name="40% - Accent2 3 4 2 3" xfId="48187"/>
    <cellStyle name="40% - Accent2 3 4 2 3 2" xfId="48188"/>
    <cellStyle name="40% - Accent2 3 4 2 4" xfId="48189"/>
    <cellStyle name="40% - Accent2 3 4 3" xfId="48190"/>
    <cellStyle name="40% - Accent2 3 4 3 2" xfId="48191"/>
    <cellStyle name="40% - Accent2 3 4 3 2 2" xfId="48192"/>
    <cellStyle name="40% - Accent2 3 4 3 2 2 2" xfId="48193"/>
    <cellStyle name="40% - Accent2 3 4 3 2 3" xfId="48194"/>
    <cellStyle name="40% - Accent2 3 4 3 3" xfId="48195"/>
    <cellStyle name="40% - Accent2 3 4 3 3 2" xfId="48196"/>
    <cellStyle name="40% - Accent2 3 4 3 4" xfId="48197"/>
    <cellStyle name="40% - Accent2 3 4 4" xfId="48198"/>
    <cellStyle name="40% - Accent2 3 4 4 2" xfId="48199"/>
    <cellStyle name="40% - Accent2 3 4 4 2 2" xfId="48200"/>
    <cellStyle name="40% - Accent2 3 4 4 3" xfId="48201"/>
    <cellStyle name="40% - Accent2 3 4 5" xfId="48202"/>
    <cellStyle name="40% - Accent2 3 4 5 2" xfId="48203"/>
    <cellStyle name="40% - Accent2 3 4 6" xfId="48204"/>
    <cellStyle name="40% - Accent2 3 5" xfId="48205"/>
    <cellStyle name="40% - Accent2 3 5 2" xfId="48206"/>
    <cellStyle name="40% - Accent2 3 5 2 2" xfId="48207"/>
    <cellStyle name="40% - Accent2 3 5 2 2 2" xfId="48208"/>
    <cellStyle name="40% - Accent2 3 5 2 3" xfId="48209"/>
    <cellStyle name="40% - Accent2 3 5 3" xfId="48210"/>
    <cellStyle name="40% - Accent2 3 5 3 2" xfId="48211"/>
    <cellStyle name="40% - Accent2 3 5 4" xfId="48212"/>
    <cellStyle name="40% - Accent2 3 6" xfId="48213"/>
    <cellStyle name="40% - Accent2 3 6 2" xfId="48214"/>
    <cellStyle name="40% - Accent2 3 6 2 2" xfId="48215"/>
    <cellStyle name="40% - Accent2 3 6 2 2 2" xfId="48216"/>
    <cellStyle name="40% - Accent2 3 6 2 3" xfId="48217"/>
    <cellStyle name="40% - Accent2 3 6 3" xfId="48218"/>
    <cellStyle name="40% - Accent2 3 6 3 2" xfId="48219"/>
    <cellStyle name="40% - Accent2 3 6 4" xfId="48220"/>
    <cellStyle name="40% - Accent2 3 7" xfId="48221"/>
    <cellStyle name="40% - Accent2 3 7 2" xfId="48222"/>
    <cellStyle name="40% - Accent2 3 7 2 2" xfId="48223"/>
    <cellStyle name="40% - Accent2 3 7 3" xfId="48224"/>
    <cellStyle name="40% - Accent2 3 8" xfId="48225"/>
    <cellStyle name="40% - Accent2 3 8 2" xfId="48226"/>
    <cellStyle name="40% - Accent2 3 9" xfId="48227"/>
    <cellStyle name="40% - Accent2 4" xfId="2552"/>
    <cellStyle name="40% - Accent2 5" xfId="48228"/>
    <cellStyle name="40% - Accent2 5 2" xfId="48229"/>
    <cellStyle name="40% - Accent2 5 2 2" xfId="48230"/>
    <cellStyle name="40% - Accent2 5 2 2 2" xfId="48231"/>
    <cellStyle name="40% - Accent2 5 2 2 2 2" xfId="48232"/>
    <cellStyle name="40% - Accent2 5 2 2 2 2 2" xfId="48233"/>
    <cellStyle name="40% - Accent2 5 2 2 2 3" xfId="48234"/>
    <cellStyle name="40% - Accent2 5 2 2 3" xfId="48235"/>
    <cellStyle name="40% - Accent2 5 2 2 3 2" xfId="48236"/>
    <cellStyle name="40% - Accent2 5 2 2 4" xfId="48237"/>
    <cellStyle name="40% - Accent2 5 2 3" xfId="48238"/>
    <cellStyle name="40% - Accent2 5 2 3 2" xfId="48239"/>
    <cellStyle name="40% - Accent2 5 2 3 2 2" xfId="48240"/>
    <cellStyle name="40% - Accent2 5 2 3 2 2 2" xfId="48241"/>
    <cellStyle name="40% - Accent2 5 2 3 2 3" xfId="48242"/>
    <cellStyle name="40% - Accent2 5 2 3 3" xfId="48243"/>
    <cellStyle name="40% - Accent2 5 2 3 3 2" xfId="48244"/>
    <cellStyle name="40% - Accent2 5 2 3 4" xfId="48245"/>
    <cellStyle name="40% - Accent2 5 2 4" xfId="48246"/>
    <cellStyle name="40% - Accent2 5 2 4 2" xfId="48247"/>
    <cellStyle name="40% - Accent2 5 2 4 2 2" xfId="48248"/>
    <cellStyle name="40% - Accent2 5 2 4 3" xfId="48249"/>
    <cellStyle name="40% - Accent2 5 2 5" xfId="48250"/>
    <cellStyle name="40% - Accent2 5 2 5 2" xfId="48251"/>
    <cellStyle name="40% - Accent2 5 2 6" xfId="48252"/>
    <cellStyle name="40% - Accent2 5 3" xfId="48253"/>
    <cellStyle name="40% - Accent2 5 3 2" xfId="48254"/>
    <cellStyle name="40% - Accent2 5 3 2 2" xfId="48255"/>
    <cellStyle name="40% - Accent2 5 3 2 2 2" xfId="48256"/>
    <cellStyle name="40% - Accent2 5 3 2 2 2 2" xfId="48257"/>
    <cellStyle name="40% - Accent2 5 3 2 2 3" xfId="48258"/>
    <cellStyle name="40% - Accent2 5 3 2 3" xfId="48259"/>
    <cellStyle name="40% - Accent2 5 3 2 3 2" xfId="48260"/>
    <cellStyle name="40% - Accent2 5 3 2 4" xfId="48261"/>
    <cellStyle name="40% - Accent2 5 3 3" xfId="48262"/>
    <cellStyle name="40% - Accent2 5 3 3 2" xfId="48263"/>
    <cellStyle name="40% - Accent2 5 3 3 2 2" xfId="48264"/>
    <cellStyle name="40% - Accent2 5 3 3 2 2 2" xfId="48265"/>
    <cellStyle name="40% - Accent2 5 3 3 2 3" xfId="48266"/>
    <cellStyle name="40% - Accent2 5 3 3 3" xfId="48267"/>
    <cellStyle name="40% - Accent2 5 3 3 3 2" xfId="48268"/>
    <cellStyle name="40% - Accent2 5 3 3 4" xfId="48269"/>
    <cellStyle name="40% - Accent2 5 3 4" xfId="48270"/>
    <cellStyle name="40% - Accent2 5 3 4 2" xfId="48271"/>
    <cellStyle name="40% - Accent2 5 3 4 2 2" xfId="48272"/>
    <cellStyle name="40% - Accent2 5 3 4 3" xfId="48273"/>
    <cellStyle name="40% - Accent2 5 3 5" xfId="48274"/>
    <cellStyle name="40% - Accent2 5 3 5 2" xfId="48275"/>
    <cellStyle name="40% - Accent2 5 3 6" xfId="48276"/>
    <cellStyle name="40% - Accent2 5 4" xfId="48277"/>
    <cellStyle name="40% - Accent2 5 4 2" xfId="48278"/>
    <cellStyle name="40% - Accent2 5 4 2 2" xfId="48279"/>
    <cellStyle name="40% - Accent2 5 4 2 2 2" xfId="48280"/>
    <cellStyle name="40% - Accent2 5 4 2 3" xfId="48281"/>
    <cellStyle name="40% - Accent2 5 4 3" xfId="48282"/>
    <cellStyle name="40% - Accent2 5 4 3 2" xfId="48283"/>
    <cellStyle name="40% - Accent2 5 4 4" xfId="48284"/>
    <cellStyle name="40% - Accent2 5 5" xfId="48285"/>
    <cellStyle name="40% - Accent2 5 5 2" xfId="48286"/>
    <cellStyle name="40% - Accent2 5 5 2 2" xfId="48287"/>
    <cellStyle name="40% - Accent2 5 5 2 2 2" xfId="48288"/>
    <cellStyle name="40% - Accent2 5 5 2 3" xfId="48289"/>
    <cellStyle name="40% - Accent2 5 5 3" xfId="48290"/>
    <cellStyle name="40% - Accent2 5 5 3 2" xfId="48291"/>
    <cellStyle name="40% - Accent2 5 5 4" xfId="48292"/>
    <cellStyle name="40% - Accent2 5 6" xfId="48293"/>
    <cellStyle name="40% - Accent2 5 6 2" xfId="48294"/>
    <cellStyle name="40% - Accent2 5 6 2 2" xfId="48295"/>
    <cellStyle name="40% - Accent2 5 6 3" xfId="48296"/>
    <cellStyle name="40% - Accent2 5 7" xfId="48297"/>
    <cellStyle name="40% - Accent2 5 7 2" xfId="48298"/>
    <cellStyle name="40% - Accent2 5 8" xfId="48299"/>
    <cellStyle name="40% - Accent2 6" xfId="48300"/>
    <cellStyle name="40% - Accent2 6 2" xfId="48301"/>
    <cellStyle name="40% - Accent2 6 2 2" xfId="48302"/>
    <cellStyle name="40% - Accent2 6 2 2 2" xfId="48303"/>
    <cellStyle name="40% - Accent2 6 2 2 2 2" xfId="48304"/>
    <cellStyle name="40% - Accent2 6 2 2 2 2 2" xfId="48305"/>
    <cellStyle name="40% - Accent2 6 2 2 2 3" xfId="48306"/>
    <cellStyle name="40% - Accent2 6 2 2 3" xfId="48307"/>
    <cellStyle name="40% - Accent2 6 2 2 3 2" xfId="48308"/>
    <cellStyle name="40% - Accent2 6 2 2 4" xfId="48309"/>
    <cellStyle name="40% - Accent2 6 2 3" xfId="48310"/>
    <cellStyle name="40% - Accent2 6 2 3 2" xfId="48311"/>
    <cellStyle name="40% - Accent2 6 2 3 2 2" xfId="48312"/>
    <cellStyle name="40% - Accent2 6 2 3 2 2 2" xfId="48313"/>
    <cellStyle name="40% - Accent2 6 2 3 2 3" xfId="48314"/>
    <cellStyle name="40% - Accent2 6 2 3 3" xfId="48315"/>
    <cellStyle name="40% - Accent2 6 2 3 3 2" xfId="48316"/>
    <cellStyle name="40% - Accent2 6 2 3 4" xfId="48317"/>
    <cellStyle name="40% - Accent2 6 2 4" xfId="48318"/>
    <cellStyle name="40% - Accent2 6 2 4 2" xfId="48319"/>
    <cellStyle name="40% - Accent2 6 2 4 2 2" xfId="48320"/>
    <cellStyle name="40% - Accent2 6 2 4 3" xfId="48321"/>
    <cellStyle name="40% - Accent2 6 2 5" xfId="48322"/>
    <cellStyle name="40% - Accent2 6 2 5 2" xfId="48323"/>
    <cellStyle name="40% - Accent2 6 2 6" xfId="48324"/>
    <cellStyle name="40% - Accent2 6 3" xfId="48325"/>
    <cellStyle name="40% - Accent2 6 3 2" xfId="48326"/>
    <cellStyle name="40% - Accent2 6 3 2 2" xfId="48327"/>
    <cellStyle name="40% - Accent2 6 3 2 2 2" xfId="48328"/>
    <cellStyle name="40% - Accent2 6 3 2 2 2 2" xfId="48329"/>
    <cellStyle name="40% - Accent2 6 3 2 2 3" xfId="48330"/>
    <cellStyle name="40% - Accent2 6 3 2 3" xfId="48331"/>
    <cellStyle name="40% - Accent2 6 3 2 3 2" xfId="48332"/>
    <cellStyle name="40% - Accent2 6 3 2 4" xfId="48333"/>
    <cellStyle name="40% - Accent2 6 3 3" xfId="48334"/>
    <cellStyle name="40% - Accent2 6 3 3 2" xfId="48335"/>
    <cellStyle name="40% - Accent2 6 3 3 2 2" xfId="48336"/>
    <cellStyle name="40% - Accent2 6 3 3 2 2 2" xfId="48337"/>
    <cellStyle name="40% - Accent2 6 3 3 2 3" xfId="48338"/>
    <cellStyle name="40% - Accent2 6 3 3 3" xfId="48339"/>
    <cellStyle name="40% - Accent2 6 3 3 3 2" xfId="48340"/>
    <cellStyle name="40% - Accent2 6 3 3 4" xfId="48341"/>
    <cellStyle name="40% - Accent2 6 3 4" xfId="48342"/>
    <cellStyle name="40% - Accent2 6 3 4 2" xfId="48343"/>
    <cellStyle name="40% - Accent2 6 3 4 2 2" xfId="48344"/>
    <cellStyle name="40% - Accent2 6 3 4 3" xfId="48345"/>
    <cellStyle name="40% - Accent2 6 3 5" xfId="48346"/>
    <cellStyle name="40% - Accent2 6 3 5 2" xfId="48347"/>
    <cellStyle name="40% - Accent2 6 3 6" xfId="48348"/>
    <cellStyle name="40% - Accent2 6 4" xfId="48349"/>
    <cellStyle name="40% - Accent2 6 4 2" xfId="48350"/>
    <cellStyle name="40% - Accent2 6 4 2 2" xfId="48351"/>
    <cellStyle name="40% - Accent2 6 4 2 2 2" xfId="48352"/>
    <cellStyle name="40% - Accent2 6 4 2 3" xfId="48353"/>
    <cellStyle name="40% - Accent2 6 4 3" xfId="48354"/>
    <cellStyle name="40% - Accent2 6 4 3 2" xfId="48355"/>
    <cellStyle name="40% - Accent2 6 4 4" xfId="48356"/>
    <cellStyle name="40% - Accent2 6 5" xfId="48357"/>
    <cellStyle name="40% - Accent2 6 5 2" xfId="48358"/>
    <cellStyle name="40% - Accent2 6 5 2 2" xfId="48359"/>
    <cellStyle name="40% - Accent2 6 5 2 2 2" xfId="48360"/>
    <cellStyle name="40% - Accent2 6 5 2 3" xfId="48361"/>
    <cellStyle name="40% - Accent2 6 5 3" xfId="48362"/>
    <cellStyle name="40% - Accent2 6 5 3 2" xfId="48363"/>
    <cellStyle name="40% - Accent2 6 5 4" xfId="48364"/>
    <cellStyle name="40% - Accent2 6 6" xfId="48365"/>
    <cellStyle name="40% - Accent2 6 6 2" xfId="48366"/>
    <cellStyle name="40% - Accent2 6 6 2 2" xfId="48367"/>
    <cellStyle name="40% - Accent2 6 6 3" xfId="48368"/>
    <cellStyle name="40% - Accent2 6 7" xfId="48369"/>
    <cellStyle name="40% - Accent2 6 7 2" xfId="48370"/>
    <cellStyle name="40% - Accent2 6 8" xfId="48371"/>
    <cellStyle name="40% - Accent2 7" xfId="48372"/>
    <cellStyle name="40% - Accent2 8" xfId="48373"/>
    <cellStyle name="40% - Accent2 9" xfId="48374"/>
    <cellStyle name="40% - Accent3 10" xfId="48375"/>
    <cellStyle name="40% - Accent3 10 2" xfId="48376"/>
    <cellStyle name="40% - Accent3 11" xfId="48377"/>
    <cellStyle name="40% - Accent3 12" xfId="48378"/>
    <cellStyle name="40% - Accent3 12 2" xfId="48379"/>
    <cellStyle name="40% - Accent3 13" xfId="48380"/>
    <cellStyle name="40% - Accent3 14" xfId="48381"/>
    <cellStyle name="40% - Accent3 15" xfId="48382"/>
    <cellStyle name="40% - Accent3 16" xfId="48383"/>
    <cellStyle name="40% - Accent3 17" xfId="48384"/>
    <cellStyle name="40% - Accent3 18" xfId="48385"/>
    <cellStyle name="40% - Accent3 19" xfId="48386"/>
    <cellStyle name="40% - Accent3 2" xfId="2553"/>
    <cellStyle name="40% - Accent3 2 2" xfId="2554"/>
    <cellStyle name="40% - Accent3 2_401K Summary" xfId="2555"/>
    <cellStyle name="40% - Accent3 20" xfId="48387"/>
    <cellStyle name="40% - Accent3 21" xfId="48388"/>
    <cellStyle name="40% - Accent3 22" xfId="48389"/>
    <cellStyle name="40% - Accent3 3" xfId="2556"/>
    <cellStyle name="40% - Accent3 3 2" xfId="2557"/>
    <cellStyle name="40% - Accent3 3 2 2" xfId="2558"/>
    <cellStyle name="40% - Accent3 3 2 2 2" xfId="48390"/>
    <cellStyle name="40% - Accent3 3 2 2 2 2" xfId="48391"/>
    <cellStyle name="40% - Accent3 3 2 2 2 2 2" xfId="48392"/>
    <cellStyle name="40% - Accent3 3 2 2 2 2 2 2" xfId="48393"/>
    <cellStyle name="40% - Accent3 3 2 2 2 2 3" xfId="48394"/>
    <cellStyle name="40% - Accent3 3 2 2 2 3" xfId="48395"/>
    <cellStyle name="40% - Accent3 3 2 2 2 3 2" xfId="48396"/>
    <cellStyle name="40% - Accent3 3 2 2 2 4" xfId="48397"/>
    <cellStyle name="40% - Accent3 3 2 2 3" xfId="48398"/>
    <cellStyle name="40% - Accent3 3 2 2 3 2" xfId="48399"/>
    <cellStyle name="40% - Accent3 3 2 2 3 2 2" xfId="48400"/>
    <cellStyle name="40% - Accent3 3 2 2 3 2 2 2" xfId="48401"/>
    <cellStyle name="40% - Accent3 3 2 2 3 2 3" xfId="48402"/>
    <cellStyle name="40% - Accent3 3 2 2 3 3" xfId="48403"/>
    <cellStyle name="40% - Accent3 3 2 2 3 3 2" xfId="48404"/>
    <cellStyle name="40% - Accent3 3 2 2 3 4" xfId="48405"/>
    <cellStyle name="40% - Accent3 3 2 2 4" xfId="48406"/>
    <cellStyle name="40% - Accent3 3 2 2 4 2" xfId="48407"/>
    <cellStyle name="40% - Accent3 3 2 2 4 2 2" xfId="48408"/>
    <cellStyle name="40% - Accent3 3 2 2 4 3" xfId="48409"/>
    <cellStyle name="40% - Accent3 3 2 2 5" xfId="48410"/>
    <cellStyle name="40% - Accent3 3 2 2 5 2" xfId="48411"/>
    <cellStyle name="40% - Accent3 3 2 2 6" xfId="48412"/>
    <cellStyle name="40% - Accent3 3 2 3" xfId="48413"/>
    <cellStyle name="40% - Accent3 3 2 3 2" xfId="48414"/>
    <cellStyle name="40% - Accent3 3 2 3 2 2" xfId="48415"/>
    <cellStyle name="40% - Accent3 3 2 3 2 2 2" xfId="48416"/>
    <cellStyle name="40% - Accent3 3 2 3 2 2 2 2" xfId="48417"/>
    <cellStyle name="40% - Accent3 3 2 3 2 2 3" xfId="48418"/>
    <cellStyle name="40% - Accent3 3 2 3 2 3" xfId="48419"/>
    <cellStyle name="40% - Accent3 3 2 3 2 3 2" xfId="48420"/>
    <cellStyle name="40% - Accent3 3 2 3 2 4" xfId="48421"/>
    <cellStyle name="40% - Accent3 3 2 3 3" xfId="48422"/>
    <cellStyle name="40% - Accent3 3 2 3 3 2" xfId="48423"/>
    <cellStyle name="40% - Accent3 3 2 3 3 2 2" xfId="48424"/>
    <cellStyle name="40% - Accent3 3 2 3 3 2 2 2" xfId="48425"/>
    <cellStyle name="40% - Accent3 3 2 3 3 2 3" xfId="48426"/>
    <cellStyle name="40% - Accent3 3 2 3 3 3" xfId="48427"/>
    <cellStyle name="40% - Accent3 3 2 3 3 3 2" xfId="48428"/>
    <cellStyle name="40% - Accent3 3 2 3 3 4" xfId="48429"/>
    <cellStyle name="40% - Accent3 3 2 3 4" xfId="48430"/>
    <cellStyle name="40% - Accent3 3 2 3 4 2" xfId="48431"/>
    <cellStyle name="40% - Accent3 3 2 3 4 2 2" xfId="48432"/>
    <cellStyle name="40% - Accent3 3 2 3 4 3" xfId="48433"/>
    <cellStyle name="40% - Accent3 3 2 3 5" xfId="48434"/>
    <cellStyle name="40% - Accent3 3 2 3 5 2" xfId="48435"/>
    <cellStyle name="40% - Accent3 3 2 3 6" xfId="48436"/>
    <cellStyle name="40% - Accent3 3 2 4" xfId="48437"/>
    <cellStyle name="40% - Accent3 3 2 4 2" xfId="48438"/>
    <cellStyle name="40% - Accent3 3 2 4 2 2" xfId="48439"/>
    <cellStyle name="40% - Accent3 3 2 4 2 2 2" xfId="48440"/>
    <cellStyle name="40% - Accent3 3 2 4 2 3" xfId="48441"/>
    <cellStyle name="40% - Accent3 3 2 4 3" xfId="48442"/>
    <cellStyle name="40% - Accent3 3 2 4 3 2" xfId="48443"/>
    <cellStyle name="40% - Accent3 3 2 4 4" xfId="48444"/>
    <cellStyle name="40% - Accent3 3 2 5" xfId="48445"/>
    <cellStyle name="40% - Accent3 3 2 5 2" xfId="48446"/>
    <cellStyle name="40% - Accent3 3 2 5 2 2" xfId="48447"/>
    <cellStyle name="40% - Accent3 3 2 5 2 2 2" xfId="48448"/>
    <cellStyle name="40% - Accent3 3 2 5 2 3" xfId="48449"/>
    <cellStyle name="40% - Accent3 3 2 5 3" xfId="48450"/>
    <cellStyle name="40% - Accent3 3 2 5 3 2" xfId="48451"/>
    <cellStyle name="40% - Accent3 3 2 5 4" xfId="48452"/>
    <cellStyle name="40% - Accent3 3 2 6" xfId="48453"/>
    <cellStyle name="40% - Accent3 3 2 6 2" xfId="48454"/>
    <cellStyle name="40% - Accent3 3 2 6 2 2" xfId="48455"/>
    <cellStyle name="40% - Accent3 3 2 6 3" xfId="48456"/>
    <cellStyle name="40% - Accent3 3 2 7" xfId="48457"/>
    <cellStyle name="40% - Accent3 3 2 7 2" xfId="48458"/>
    <cellStyle name="40% - Accent3 3 2 8" xfId="48459"/>
    <cellStyle name="40% - Accent3 3 3" xfId="2559"/>
    <cellStyle name="40% - Accent3 3 3 2" xfId="48460"/>
    <cellStyle name="40% - Accent3 3 3 2 2" xfId="48461"/>
    <cellStyle name="40% - Accent3 3 3 2 2 2" xfId="48462"/>
    <cellStyle name="40% - Accent3 3 3 2 2 2 2" xfId="48463"/>
    <cellStyle name="40% - Accent3 3 3 2 2 3" xfId="48464"/>
    <cellStyle name="40% - Accent3 3 3 2 3" xfId="48465"/>
    <cellStyle name="40% - Accent3 3 3 2 3 2" xfId="48466"/>
    <cellStyle name="40% - Accent3 3 3 2 4" xfId="48467"/>
    <cellStyle name="40% - Accent3 3 3 3" xfId="48468"/>
    <cellStyle name="40% - Accent3 3 3 3 2" xfId="48469"/>
    <cellStyle name="40% - Accent3 3 3 3 2 2" xfId="48470"/>
    <cellStyle name="40% - Accent3 3 3 3 2 2 2" xfId="48471"/>
    <cellStyle name="40% - Accent3 3 3 3 2 3" xfId="48472"/>
    <cellStyle name="40% - Accent3 3 3 3 3" xfId="48473"/>
    <cellStyle name="40% - Accent3 3 3 3 3 2" xfId="48474"/>
    <cellStyle name="40% - Accent3 3 3 3 4" xfId="48475"/>
    <cellStyle name="40% - Accent3 3 3 4" xfId="48476"/>
    <cellStyle name="40% - Accent3 3 3 4 2" xfId="48477"/>
    <cellStyle name="40% - Accent3 3 3 4 2 2" xfId="48478"/>
    <cellStyle name="40% - Accent3 3 3 4 3" xfId="48479"/>
    <cellStyle name="40% - Accent3 3 3 5" xfId="48480"/>
    <cellStyle name="40% - Accent3 3 3 5 2" xfId="48481"/>
    <cellStyle name="40% - Accent3 3 3 6" xfId="48482"/>
    <cellStyle name="40% - Accent3 3 4" xfId="48483"/>
    <cellStyle name="40% - Accent3 3 4 2" xfId="48484"/>
    <cellStyle name="40% - Accent3 3 4 2 2" xfId="48485"/>
    <cellStyle name="40% - Accent3 3 4 2 2 2" xfId="48486"/>
    <cellStyle name="40% - Accent3 3 4 2 2 2 2" xfId="48487"/>
    <cellStyle name="40% - Accent3 3 4 2 2 3" xfId="48488"/>
    <cellStyle name="40% - Accent3 3 4 2 3" xfId="48489"/>
    <cellStyle name="40% - Accent3 3 4 2 3 2" xfId="48490"/>
    <cellStyle name="40% - Accent3 3 4 2 4" xfId="48491"/>
    <cellStyle name="40% - Accent3 3 4 3" xfId="48492"/>
    <cellStyle name="40% - Accent3 3 4 3 2" xfId="48493"/>
    <cellStyle name="40% - Accent3 3 4 3 2 2" xfId="48494"/>
    <cellStyle name="40% - Accent3 3 4 3 2 2 2" xfId="48495"/>
    <cellStyle name="40% - Accent3 3 4 3 2 3" xfId="48496"/>
    <cellStyle name="40% - Accent3 3 4 3 3" xfId="48497"/>
    <cellStyle name="40% - Accent3 3 4 3 3 2" xfId="48498"/>
    <cellStyle name="40% - Accent3 3 4 3 4" xfId="48499"/>
    <cellStyle name="40% - Accent3 3 4 4" xfId="48500"/>
    <cellStyle name="40% - Accent3 3 4 4 2" xfId="48501"/>
    <cellStyle name="40% - Accent3 3 4 4 2 2" xfId="48502"/>
    <cellStyle name="40% - Accent3 3 4 4 3" xfId="48503"/>
    <cellStyle name="40% - Accent3 3 4 5" xfId="48504"/>
    <cellStyle name="40% - Accent3 3 4 5 2" xfId="48505"/>
    <cellStyle name="40% - Accent3 3 4 6" xfId="48506"/>
    <cellStyle name="40% - Accent3 3 5" xfId="48507"/>
    <cellStyle name="40% - Accent3 3 5 2" xfId="48508"/>
    <cellStyle name="40% - Accent3 3 5 2 2" xfId="48509"/>
    <cellStyle name="40% - Accent3 3 5 2 2 2" xfId="48510"/>
    <cellStyle name="40% - Accent3 3 5 2 3" xfId="48511"/>
    <cellStyle name="40% - Accent3 3 5 3" xfId="48512"/>
    <cellStyle name="40% - Accent3 3 5 3 2" xfId="48513"/>
    <cellStyle name="40% - Accent3 3 5 4" xfId="48514"/>
    <cellStyle name="40% - Accent3 3 6" xfId="48515"/>
    <cellStyle name="40% - Accent3 3 6 2" xfId="48516"/>
    <cellStyle name="40% - Accent3 3 6 2 2" xfId="48517"/>
    <cellStyle name="40% - Accent3 3 6 2 2 2" xfId="48518"/>
    <cellStyle name="40% - Accent3 3 6 2 3" xfId="48519"/>
    <cellStyle name="40% - Accent3 3 6 3" xfId="48520"/>
    <cellStyle name="40% - Accent3 3 6 3 2" xfId="48521"/>
    <cellStyle name="40% - Accent3 3 6 4" xfId="48522"/>
    <cellStyle name="40% - Accent3 3 7" xfId="48523"/>
    <cellStyle name="40% - Accent3 3 7 2" xfId="48524"/>
    <cellStyle name="40% - Accent3 3 7 2 2" xfId="48525"/>
    <cellStyle name="40% - Accent3 3 7 3" xfId="48526"/>
    <cellStyle name="40% - Accent3 3 8" xfId="48527"/>
    <cellStyle name="40% - Accent3 3 8 2" xfId="48528"/>
    <cellStyle name="40% - Accent3 3 9" xfId="48529"/>
    <cellStyle name="40% - Accent3 4" xfId="2560"/>
    <cellStyle name="40% - Accent3 4 2" xfId="2561"/>
    <cellStyle name="40% - Accent3 4 2 2" xfId="2562"/>
    <cellStyle name="40% - Accent3 4 3" xfId="2563"/>
    <cellStyle name="40% - Accent3 5" xfId="2564"/>
    <cellStyle name="40% - Accent3 5 2" xfId="48530"/>
    <cellStyle name="40% - Accent3 5 2 2" xfId="48531"/>
    <cellStyle name="40% - Accent3 5 2 2 2" xfId="48532"/>
    <cellStyle name="40% - Accent3 5 2 2 2 2" xfId="48533"/>
    <cellStyle name="40% - Accent3 5 2 2 2 2 2" xfId="48534"/>
    <cellStyle name="40% - Accent3 5 2 2 2 3" xfId="48535"/>
    <cellStyle name="40% - Accent3 5 2 2 3" xfId="48536"/>
    <cellStyle name="40% - Accent3 5 2 2 3 2" xfId="48537"/>
    <cellStyle name="40% - Accent3 5 2 2 4" xfId="48538"/>
    <cellStyle name="40% - Accent3 5 2 3" xfId="48539"/>
    <cellStyle name="40% - Accent3 5 2 3 2" xfId="48540"/>
    <cellStyle name="40% - Accent3 5 2 3 2 2" xfId="48541"/>
    <cellStyle name="40% - Accent3 5 2 3 2 2 2" xfId="48542"/>
    <cellStyle name="40% - Accent3 5 2 3 2 3" xfId="48543"/>
    <cellStyle name="40% - Accent3 5 2 3 3" xfId="48544"/>
    <cellStyle name="40% - Accent3 5 2 3 3 2" xfId="48545"/>
    <cellStyle name="40% - Accent3 5 2 3 4" xfId="48546"/>
    <cellStyle name="40% - Accent3 5 2 4" xfId="48547"/>
    <cellStyle name="40% - Accent3 5 2 4 2" xfId="48548"/>
    <cellStyle name="40% - Accent3 5 2 4 2 2" xfId="48549"/>
    <cellStyle name="40% - Accent3 5 2 4 3" xfId="48550"/>
    <cellStyle name="40% - Accent3 5 2 5" xfId="48551"/>
    <cellStyle name="40% - Accent3 5 2 5 2" xfId="48552"/>
    <cellStyle name="40% - Accent3 5 2 6" xfId="48553"/>
    <cellStyle name="40% - Accent3 5 3" xfId="48554"/>
    <cellStyle name="40% - Accent3 5 3 2" xfId="48555"/>
    <cellStyle name="40% - Accent3 5 3 2 2" xfId="48556"/>
    <cellStyle name="40% - Accent3 5 3 2 2 2" xfId="48557"/>
    <cellStyle name="40% - Accent3 5 3 2 2 2 2" xfId="48558"/>
    <cellStyle name="40% - Accent3 5 3 2 2 3" xfId="48559"/>
    <cellStyle name="40% - Accent3 5 3 2 3" xfId="48560"/>
    <cellStyle name="40% - Accent3 5 3 2 3 2" xfId="48561"/>
    <cellStyle name="40% - Accent3 5 3 2 4" xfId="48562"/>
    <cellStyle name="40% - Accent3 5 3 3" xfId="48563"/>
    <cellStyle name="40% - Accent3 5 3 3 2" xfId="48564"/>
    <cellStyle name="40% - Accent3 5 3 3 2 2" xfId="48565"/>
    <cellStyle name="40% - Accent3 5 3 3 2 2 2" xfId="48566"/>
    <cellStyle name="40% - Accent3 5 3 3 2 3" xfId="48567"/>
    <cellStyle name="40% - Accent3 5 3 3 3" xfId="48568"/>
    <cellStyle name="40% - Accent3 5 3 3 3 2" xfId="48569"/>
    <cellStyle name="40% - Accent3 5 3 3 4" xfId="48570"/>
    <cellStyle name="40% - Accent3 5 3 4" xfId="48571"/>
    <cellStyle name="40% - Accent3 5 3 4 2" xfId="48572"/>
    <cellStyle name="40% - Accent3 5 3 4 2 2" xfId="48573"/>
    <cellStyle name="40% - Accent3 5 3 4 3" xfId="48574"/>
    <cellStyle name="40% - Accent3 5 3 5" xfId="48575"/>
    <cellStyle name="40% - Accent3 5 3 5 2" xfId="48576"/>
    <cellStyle name="40% - Accent3 5 3 6" xfId="48577"/>
    <cellStyle name="40% - Accent3 5 4" xfId="48578"/>
    <cellStyle name="40% - Accent3 5 4 2" xfId="48579"/>
    <cellStyle name="40% - Accent3 5 4 2 2" xfId="48580"/>
    <cellStyle name="40% - Accent3 5 4 2 2 2" xfId="48581"/>
    <cellStyle name="40% - Accent3 5 4 2 3" xfId="48582"/>
    <cellStyle name="40% - Accent3 5 4 3" xfId="48583"/>
    <cellStyle name="40% - Accent3 5 4 3 2" xfId="48584"/>
    <cellStyle name="40% - Accent3 5 4 4" xfId="48585"/>
    <cellStyle name="40% - Accent3 5 5" xfId="48586"/>
    <cellStyle name="40% - Accent3 5 5 2" xfId="48587"/>
    <cellStyle name="40% - Accent3 5 5 2 2" xfId="48588"/>
    <cellStyle name="40% - Accent3 5 5 2 2 2" xfId="48589"/>
    <cellStyle name="40% - Accent3 5 5 2 3" xfId="48590"/>
    <cellStyle name="40% - Accent3 5 5 3" xfId="48591"/>
    <cellStyle name="40% - Accent3 5 5 3 2" xfId="48592"/>
    <cellStyle name="40% - Accent3 5 5 4" xfId="48593"/>
    <cellStyle name="40% - Accent3 5 6" xfId="48594"/>
    <cellStyle name="40% - Accent3 5 6 2" xfId="48595"/>
    <cellStyle name="40% - Accent3 5 6 2 2" xfId="48596"/>
    <cellStyle name="40% - Accent3 5 6 3" xfId="48597"/>
    <cellStyle name="40% - Accent3 5 7" xfId="48598"/>
    <cellStyle name="40% - Accent3 5 7 2" xfId="48599"/>
    <cellStyle name="40% - Accent3 5 8" xfId="48600"/>
    <cellStyle name="40% - Accent3 6" xfId="48601"/>
    <cellStyle name="40% - Accent3 6 2" xfId="48602"/>
    <cellStyle name="40% - Accent3 6 2 2" xfId="48603"/>
    <cellStyle name="40% - Accent3 6 2 2 2" xfId="48604"/>
    <cellStyle name="40% - Accent3 6 2 2 2 2" xfId="48605"/>
    <cellStyle name="40% - Accent3 6 2 2 2 2 2" xfId="48606"/>
    <cellStyle name="40% - Accent3 6 2 2 2 3" xfId="48607"/>
    <cellStyle name="40% - Accent3 6 2 2 3" xfId="48608"/>
    <cellStyle name="40% - Accent3 6 2 2 3 2" xfId="48609"/>
    <cellStyle name="40% - Accent3 6 2 2 4" xfId="48610"/>
    <cellStyle name="40% - Accent3 6 2 3" xfId="48611"/>
    <cellStyle name="40% - Accent3 6 2 3 2" xfId="48612"/>
    <cellStyle name="40% - Accent3 6 2 3 2 2" xfId="48613"/>
    <cellStyle name="40% - Accent3 6 2 3 2 2 2" xfId="48614"/>
    <cellStyle name="40% - Accent3 6 2 3 2 3" xfId="48615"/>
    <cellStyle name="40% - Accent3 6 2 3 3" xfId="48616"/>
    <cellStyle name="40% - Accent3 6 2 3 3 2" xfId="48617"/>
    <cellStyle name="40% - Accent3 6 2 3 4" xfId="48618"/>
    <cellStyle name="40% - Accent3 6 2 4" xfId="48619"/>
    <cellStyle name="40% - Accent3 6 2 4 2" xfId="48620"/>
    <cellStyle name="40% - Accent3 6 2 4 2 2" xfId="48621"/>
    <cellStyle name="40% - Accent3 6 2 4 3" xfId="48622"/>
    <cellStyle name="40% - Accent3 6 2 5" xfId="48623"/>
    <cellStyle name="40% - Accent3 6 2 5 2" xfId="48624"/>
    <cellStyle name="40% - Accent3 6 2 6" xfId="48625"/>
    <cellStyle name="40% - Accent3 6 3" xfId="48626"/>
    <cellStyle name="40% - Accent3 6 3 2" xfId="48627"/>
    <cellStyle name="40% - Accent3 6 3 2 2" xfId="48628"/>
    <cellStyle name="40% - Accent3 6 3 2 2 2" xfId="48629"/>
    <cellStyle name="40% - Accent3 6 3 2 2 2 2" xfId="48630"/>
    <cellStyle name="40% - Accent3 6 3 2 2 3" xfId="48631"/>
    <cellStyle name="40% - Accent3 6 3 2 3" xfId="48632"/>
    <cellStyle name="40% - Accent3 6 3 2 3 2" xfId="48633"/>
    <cellStyle name="40% - Accent3 6 3 2 4" xfId="48634"/>
    <cellStyle name="40% - Accent3 6 3 3" xfId="48635"/>
    <cellStyle name="40% - Accent3 6 3 3 2" xfId="48636"/>
    <cellStyle name="40% - Accent3 6 3 3 2 2" xfId="48637"/>
    <cellStyle name="40% - Accent3 6 3 3 2 2 2" xfId="48638"/>
    <cellStyle name="40% - Accent3 6 3 3 2 3" xfId="48639"/>
    <cellStyle name="40% - Accent3 6 3 3 3" xfId="48640"/>
    <cellStyle name="40% - Accent3 6 3 3 3 2" xfId="48641"/>
    <cellStyle name="40% - Accent3 6 3 3 4" xfId="48642"/>
    <cellStyle name="40% - Accent3 6 3 4" xfId="48643"/>
    <cellStyle name="40% - Accent3 6 3 4 2" xfId="48644"/>
    <cellStyle name="40% - Accent3 6 3 4 2 2" xfId="48645"/>
    <cellStyle name="40% - Accent3 6 3 4 3" xfId="48646"/>
    <cellStyle name="40% - Accent3 6 3 5" xfId="48647"/>
    <cellStyle name="40% - Accent3 6 3 5 2" xfId="48648"/>
    <cellStyle name="40% - Accent3 6 3 6" xfId="48649"/>
    <cellStyle name="40% - Accent3 6 4" xfId="48650"/>
    <cellStyle name="40% - Accent3 6 4 2" xfId="48651"/>
    <cellStyle name="40% - Accent3 6 4 2 2" xfId="48652"/>
    <cellStyle name="40% - Accent3 6 4 2 2 2" xfId="48653"/>
    <cellStyle name="40% - Accent3 6 4 2 3" xfId="48654"/>
    <cellStyle name="40% - Accent3 6 4 3" xfId="48655"/>
    <cellStyle name="40% - Accent3 6 4 3 2" xfId="48656"/>
    <cellStyle name="40% - Accent3 6 4 4" xfId="48657"/>
    <cellStyle name="40% - Accent3 6 5" xfId="48658"/>
    <cellStyle name="40% - Accent3 6 5 2" xfId="48659"/>
    <cellStyle name="40% - Accent3 6 5 2 2" xfId="48660"/>
    <cellStyle name="40% - Accent3 6 5 2 2 2" xfId="48661"/>
    <cellStyle name="40% - Accent3 6 5 2 3" xfId="48662"/>
    <cellStyle name="40% - Accent3 6 5 3" xfId="48663"/>
    <cellStyle name="40% - Accent3 6 5 3 2" xfId="48664"/>
    <cellStyle name="40% - Accent3 6 5 4" xfId="48665"/>
    <cellStyle name="40% - Accent3 6 6" xfId="48666"/>
    <cellStyle name="40% - Accent3 6 6 2" xfId="48667"/>
    <cellStyle name="40% - Accent3 6 6 2 2" xfId="48668"/>
    <cellStyle name="40% - Accent3 6 6 3" xfId="48669"/>
    <cellStyle name="40% - Accent3 6 7" xfId="48670"/>
    <cellStyle name="40% - Accent3 6 7 2" xfId="48671"/>
    <cellStyle name="40% - Accent3 6 8" xfId="48672"/>
    <cellStyle name="40% - Accent3 7" xfId="48673"/>
    <cellStyle name="40% - Accent3 8" xfId="48674"/>
    <cellStyle name="40% - Accent3 9" xfId="48675"/>
    <cellStyle name="40% - Accent4 10" xfId="48676"/>
    <cellStyle name="40% - Accent4 10 2" xfId="48677"/>
    <cellStyle name="40% - Accent4 11" xfId="48678"/>
    <cellStyle name="40% - Accent4 12" xfId="48679"/>
    <cellStyle name="40% - Accent4 12 2" xfId="48680"/>
    <cellStyle name="40% - Accent4 13" xfId="48681"/>
    <cellStyle name="40% - Accent4 14" xfId="48682"/>
    <cellStyle name="40% - Accent4 15" xfId="48683"/>
    <cellStyle name="40% - Accent4 16" xfId="48684"/>
    <cellStyle name="40% - Accent4 17" xfId="48685"/>
    <cellStyle name="40% - Accent4 18" xfId="48686"/>
    <cellStyle name="40% - Accent4 19" xfId="48687"/>
    <cellStyle name="40% - Accent4 2" xfId="2565"/>
    <cellStyle name="40% - Accent4 2 2" xfId="2566"/>
    <cellStyle name="40% - Accent4 2_401K Summary" xfId="2567"/>
    <cellStyle name="40% - Accent4 20" xfId="48688"/>
    <cellStyle name="40% - Accent4 21" xfId="48689"/>
    <cellStyle name="40% - Accent4 22" xfId="48690"/>
    <cellStyle name="40% - Accent4 3" xfId="2568"/>
    <cellStyle name="40% - Accent4 3 2" xfId="2569"/>
    <cellStyle name="40% - Accent4 3 2 2" xfId="2570"/>
    <cellStyle name="40% - Accent4 3 2 2 2" xfId="48691"/>
    <cellStyle name="40% - Accent4 3 2 2 2 2" xfId="48692"/>
    <cellStyle name="40% - Accent4 3 2 2 2 2 2" xfId="48693"/>
    <cellStyle name="40% - Accent4 3 2 2 2 2 2 2" xfId="48694"/>
    <cellStyle name="40% - Accent4 3 2 2 2 2 3" xfId="48695"/>
    <cellStyle name="40% - Accent4 3 2 2 2 3" xfId="48696"/>
    <cellStyle name="40% - Accent4 3 2 2 2 3 2" xfId="48697"/>
    <cellStyle name="40% - Accent4 3 2 2 2 4" xfId="48698"/>
    <cellStyle name="40% - Accent4 3 2 2 3" xfId="48699"/>
    <cellStyle name="40% - Accent4 3 2 2 3 2" xfId="48700"/>
    <cellStyle name="40% - Accent4 3 2 2 3 2 2" xfId="48701"/>
    <cellStyle name="40% - Accent4 3 2 2 3 2 2 2" xfId="48702"/>
    <cellStyle name="40% - Accent4 3 2 2 3 2 3" xfId="48703"/>
    <cellStyle name="40% - Accent4 3 2 2 3 3" xfId="48704"/>
    <cellStyle name="40% - Accent4 3 2 2 3 3 2" xfId="48705"/>
    <cellStyle name="40% - Accent4 3 2 2 3 4" xfId="48706"/>
    <cellStyle name="40% - Accent4 3 2 2 4" xfId="48707"/>
    <cellStyle name="40% - Accent4 3 2 2 4 2" xfId="48708"/>
    <cellStyle name="40% - Accent4 3 2 2 4 2 2" xfId="48709"/>
    <cellStyle name="40% - Accent4 3 2 2 4 3" xfId="48710"/>
    <cellStyle name="40% - Accent4 3 2 2 5" xfId="48711"/>
    <cellStyle name="40% - Accent4 3 2 2 5 2" xfId="48712"/>
    <cellStyle name="40% - Accent4 3 2 2 6" xfId="48713"/>
    <cellStyle name="40% - Accent4 3 2 3" xfId="48714"/>
    <cellStyle name="40% - Accent4 3 2 3 2" xfId="48715"/>
    <cellStyle name="40% - Accent4 3 2 3 2 2" xfId="48716"/>
    <cellStyle name="40% - Accent4 3 2 3 2 2 2" xfId="48717"/>
    <cellStyle name="40% - Accent4 3 2 3 2 2 2 2" xfId="48718"/>
    <cellStyle name="40% - Accent4 3 2 3 2 2 3" xfId="48719"/>
    <cellStyle name="40% - Accent4 3 2 3 2 3" xfId="48720"/>
    <cellStyle name="40% - Accent4 3 2 3 2 3 2" xfId="48721"/>
    <cellStyle name="40% - Accent4 3 2 3 2 4" xfId="48722"/>
    <cellStyle name="40% - Accent4 3 2 3 3" xfId="48723"/>
    <cellStyle name="40% - Accent4 3 2 3 3 2" xfId="48724"/>
    <cellStyle name="40% - Accent4 3 2 3 3 2 2" xfId="48725"/>
    <cellStyle name="40% - Accent4 3 2 3 3 2 2 2" xfId="48726"/>
    <cellStyle name="40% - Accent4 3 2 3 3 2 3" xfId="48727"/>
    <cellStyle name="40% - Accent4 3 2 3 3 3" xfId="48728"/>
    <cellStyle name="40% - Accent4 3 2 3 3 3 2" xfId="48729"/>
    <cellStyle name="40% - Accent4 3 2 3 3 4" xfId="48730"/>
    <cellStyle name="40% - Accent4 3 2 3 4" xfId="48731"/>
    <cellStyle name="40% - Accent4 3 2 3 4 2" xfId="48732"/>
    <cellStyle name="40% - Accent4 3 2 3 4 2 2" xfId="48733"/>
    <cellStyle name="40% - Accent4 3 2 3 4 3" xfId="48734"/>
    <cellStyle name="40% - Accent4 3 2 3 5" xfId="48735"/>
    <cellStyle name="40% - Accent4 3 2 3 5 2" xfId="48736"/>
    <cellStyle name="40% - Accent4 3 2 3 6" xfId="48737"/>
    <cellStyle name="40% - Accent4 3 2 4" xfId="48738"/>
    <cellStyle name="40% - Accent4 3 2 4 2" xfId="48739"/>
    <cellStyle name="40% - Accent4 3 2 4 2 2" xfId="48740"/>
    <cellStyle name="40% - Accent4 3 2 4 2 2 2" xfId="48741"/>
    <cellStyle name="40% - Accent4 3 2 4 2 3" xfId="48742"/>
    <cellStyle name="40% - Accent4 3 2 4 3" xfId="48743"/>
    <cellStyle name="40% - Accent4 3 2 4 3 2" xfId="48744"/>
    <cellStyle name="40% - Accent4 3 2 4 4" xfId="48745"/>
    <cellStyle name="40% - Accent4 3 2 5" xfId="48746"/>
    <cellStyle name="40% - Accent4 3 2 5 2" xfId="48747"/>
    <cellStyle name="40% - Accent4 3 2 5 2 2" xfId="48748"/>
    <cellStyle name="40% - Accent4 3 2 5 2 2 2" xfId="48749"/>
    <cellStyle name="40% - Accent4 3 2 5 2 3" xfId="48750"/>
    <cellStyle name="40% - Accent4 3 2 5 3" xfId="48751"/>
    <cellStyle name="40% - Accent4 3 2 5 3 2" xfId="48752"/>
    <cellStyle name="40% - Accent4 3 2 5 4" xfId="48753"/>
    <cellStyle name="40% - Accent4 3 2 6" xfId="48754"/>
    <cellStyle name="40% - Accent4 3 2 6 2" xfId="48755"/>
    <cellStyle name="40% - Accent4 3 2 6 2 2" xfId="48756"/>
    <cellStyle name="40% - Accent4 3 2 6 3" xfId="48757"/>
    <cellStyle name="40% - Accent4 3 2 7" xfId="48758"/>
    <cellStyle name="40% - Accent4 3 2 7 2" xfId="48759"/>
    <cellStyle name="40% - Accent4 3 2 8" xfId="48760"/>
    <cellStyle name="40% - Accent4 3 3" xfId="2571"/>
    <cellStyle name="40% - Accent4 3 3 2" xfId="48761"/>
    <cellStyle name="40% - Accent4 3 3 2 2" xfId="48762"/>
    <cellStyle name="40% - Accent4 3 3 2 2 2" xfId="48763"/>
    <cellStyle name="40% - Accent4 3 3 2 2 2 2" xfId="48764"/>
    <cellStyle name="40% - Accent4 3 3 2 2 3" xfId="48765"/>
    <cellStyle name="40% - Accent4 3 3 2 3" xfId="48766"/>
    <cellStyle name="40% - Accent4 3 3 2 3 2" xfId="48767"/>
    <cellStyle name="40% - Accent4 3 3 2 4" xfId="48768"/>
    <cellStyle name="40% - Accent4 3 3 3" xfId="48769"/>
    <cellStyle name="40% - Accent4 3 3 3 2" xfId="48770"/>
    <cellStyle name="40% - Accent4 3 3 3 2 2" xfId="48771"/>
    <cellStyle name="40% - Accent4 3 3 3 2 2 2" xfId="48772"/>
    <cellStyle name="40% - Accent4 3 3 3 2 3" xfId="48773"/>
    <cellStyle name="40% - Accent4 3 3 3 3" xfId="48774"/>
    <cellStyle name="40% - Accent4 3 3 3 3 2" xfId="48775"/>
    <cellStyle name="40% - Accent4 3 3 3 4" xfId="48776"/>
    <cellStyle name="40% - Accent4 3 3 4" xfId="48777"/>
    <cellStyle name="40% - Accent4 3 3 4 2" xfId="48778"/>
    <cellStyle name="40% - Accent4 3 3 4 2 2" xfId="48779"/>
    <cellStyle name="40% - Accent4 3 3 4 3" xfId="48780"/>
    <cellStyle name="40% - Accent4 3 3 5" xfId="48781"/>
    <cellStyle name="40% - Accent4 3 3 5 2" xfId="48782"/>
    <cellStyle name="40% - Accent4 3 3 6" xfId="48783"/>
    <cellStyle name="40% - Accent4 3 4" xfId="48784"/>
    <cellStyle name="40% - Accent4 3 4 2" xfId="48785"/>
    <cellStyle name="40% - Accent4 3 4 2 2" xfId="48786"/>
    <cellStyle name="40% - Accent4 3 4 2 2 2" xfId="48787"/>
    <cellStyle name="40% - Accent4 3 4 2 2 2 2" xfId="48788"/>
    <cellStyle name="40% - Accent4 3 4 2 2 3" xfId="48789"/>
    <cellStyle name="40% - Accent4 3 4 2 3" xfId="48790"/>
    <cellStyle name="40% - Accent4 3 4 2 3 2" xfId="48791"/>
    <cellStyle name="40% - Accent4 3 4 2 4" xfId="48792"/>
    <cellStyle name="40% - Accent4 3 4 3" xfId="48793"/>
    <cellStyle name="40% - Accent4 3 4 3 2" xfId="48794"/>
    <cellStyle name="40% - Accent4 3 4 3 2 2" xfId="48795"/>
    <cellStyle name="40% - Accent4 3 4 3 2 2 2" xfId="48796"/>
    <cellStyle name="40% - Accent4 3 4 3 2 3" xfId="48797"/>
    <cellStyle name="40% - Accent4 3 4 3 3" xfId="48798"/>
    <cellStyle name="40% - Accent4 3 4 3 3 2" xfId="48799"/>
    <cellStyle name="40% - Accent4 3 4 3 4" xfId="48800"/>
    <cellStyle name="40% - Accent4 3 4 4" xfId="48801"/>
    <cellStyle name="40% - Accent4 3 4 4 2" xfId="48802"/>
    <cellStyle name="40% - Accent4 3 4 4 2 2" xfId="48803"/>
    <cellStyle name="40% - Accent4 3 4 4 3" xfId="48804"/>
    <cellStyle name="40% - Accent4 3 4 5" xfId="48805"/>
    <cellStyle name="40% - Accent4 3 4 5 2" xfId="48806"/>
    <cellStyle name="40% - Accent4 3 4 6" xfId="48807"/>
    <cellStyle name="40% - Accent4 3 5" xfId="48808"/>
    <cellStyle name="40% - Accent4 3 5 2" xfId="48809"/>
    <cellStyle name="40% - Accent4 3 5 2 2" xfId="48810"/>
    <cellStyle name="40% - Accent4 3 5 2 2 2" xfId="48811"/>
    <cellStyle name="40% - Accent4 3 5 2 3" xfId="48812"/>
    <cellStyle name="40% - Accent4 3 5 3" xfId="48813"/>
    <cellStyle name="40% - Accent4 3 5 3 2" xfId="48814"/>
    <cellStyle name="40% - Accent4 3 5 4" xfId="48815"/>
    <cellStyle name="40% - Accent4 3 6" xfId="48816"/>
    <cellStyle name="40% - Accent4 3 6 2" xfId="48817"/>
    <cellStyle name="40% - Accent4 3 6 2 2" xfId="48818"/>
    <cellStyle name="40% - Accent4 3 6 2 2 2" xfId="48819"/>
    <cellStyle name="40% - Accent4 3 6 2 3" xfId="48820"/>
    <cellStyle name="40% - Accent4 3 6 3" xfId="48821"/>
    <cellStyle name="40% - Accent4 3 6 3 2" xfId="48822"/>
    <cellStyle name="40% - Accent4 3 6 4" xfId="48823"/>
    <cellStyle name="40% - Accent4 3 7" xfId="48824"/>
    <cellStyle name="40% - Accent4 3 7 2" xfId="48825"/>
    <cellStyle name="40% - Accent4 3 7 2 2" xfId="48826"/>
    <cellStyle name="40% - Accent4 3 7 3" xfId="48827"/>
    <cellStyle name="40% - Accent4 3 8" xfId="48828"/>
    <cellStyle name="40% - Accent4 3 8 2" xfId="48829"/>
    <cellStyle name="40% - Accent4 3 9" xfId="48830"/>
    <cellStyle name="40% - Accent4 4" xfId="2572"/>
    <cellStyle name="40% - Accent4 4 2" xfId="2573"/>
    <cellStyle name="40% - Accent4 4 2 2" xfId="2574"/>
    <cellStyle name="40% - Accent4 4 3" xfId="2575"/>
    <cellStyle name="40% - Accent4 5" xfId="2576"/>
    <cellStyle name="40% - Accent4 5 2" xfId="48831"/>
    <cellStyle name="40% - Accent4 5 2 2" xfId="48832"/>
    <cellStyle name="40% - Accent4 5 2 2 2" xfId="48833"/>
    <cellStyle name="40% - Accent4 5 2 2 2 2" xfId="48834"/>
    <cellStyle name="40% - Accent4 5 2 2 2 2 2" xfId="48835"/>
    <cellStyle name="40% - Accent4 5 2 2 2 3" xfId="48836"/>
    <cellStyle name="40% - Accent4 5 2 2 3" xfId="48837"/>
    <cellStyle name="40% - Accent4 5 2 2 3 2" xfId="48838"/>
    <cellStyle name="40% - Accent4 5 2 2 4" xfId="48839"/>
    <cellStyle name="40% - Accent4 5 2 3" xfId="48840"/>
    <cellStyle name="40% - Accent4 5 2 3 2" xfId="48841"/>
    <cellStyle name="40% - Accent4 5 2 3 2 2" xfId="48842"/>
    <cellStyle name="40% - Accent4 5 2 3 2 2 2" xfId="48843"/>
    <cellStyle name="40% - Accent4 5 2 3 2 3" xfId="48844"/>
    <cellStyle name="40% - Accent4 5 2 3 3" xfId="48845"/>
    <cellStyle name="40% - Accent4 5 2 3 3 2" xfId="48846"/>
    <cellStyle name="40% - Accent4 5 2 3 4" xfId="48847"/>
    <cellStyle name="40% - Accent4 5 2 4" xfId="48848"/>
    <cellStyle name="40% - Accent4 5 2 4 2" xfId="48849"/>
    <cellStyle name="40% - Accent4 5 2 4 2 2" xfId="48850"/>
    <cellStyle name="40% - Accent4 5 2 4 3" xfId="48851"/>
    <cellStyle name="40% - Accent4 5 2 5" xfId="48852"/>
    <cellStyle name="40% - Accent4 5 2 5 2" xfId="48853"/>
    <cellStyle name="40% - Accent4 5 2 6" xfId="48854"/>
    <cellStyle name="40% - Accent4 5 3" xfId="48855"/>
    <cellStyle name="40% - Accent4 5 3 2" xfId="48856"/>
    <cellStyle name="40% - Accent4 5 3 2 2" xfId="48857"/>
    <cellStyle name="40% - Accent4 5 3 2 2 2" xfId="48858"/>
    <cellStyle name="40% - Accent4 5 3 2 2 2 2" xfId="48859"/>
    <cellStyle name="40% - Accent4 5 3 2 2 3" xfId="48860"/>
    <cellStyle name="40% - Accent4 5 3 2 3" xfId="48861"/>
    <cellStyle name="40% - Accent4 5 3 2 3 2" xfId="48862"/>
    <cellStyle name="40% - Accent4 5 3 2 4" xfId="48863"/>
    <cellStyle name="40% - Accent4 5 3 3" xfId="48864"/>
    <cellStyle name="40% - Accent4 5 3 3 2" xfId="48865"/>
    <cellStyle name="40% - Accent4 5 3 3 2 2" xfId="48866"/>
    <cellStyle name="40% - Accent4 5 3 3 2 2 2" xfId="48867"/>
    <cellStyle name="40% - Accent4 5 3 3 2 3" xfId="48868"/>
    <cellStyle name="40% - Accent4 5 3 3 3" xfId="48869"/>
    <cellStyle name="40% - Accent4 5 3 3 3 2" xfId="48870"/>
    <cellStyle name="40% - Accent4 5 3 3 4" xfId="48871"/>
    <cellStyle name="40% - Accent4 5 3 4" xfId="48872"/>
    <cellStyle name="40% - Accent4 5 3 4 2" xfId="48873"/>
    <cellStyle name="40% - Accent4 5 3 4 2 2" xfId="48874"/>
    <cellStyle name="40% - Accent4 5 3 4 3" xfId="48875"/>
    <cellStyle name="40% - Accent4 5 3 5" xfId="48876"/>
    <cellStyle name="40% - Accent4 5 3 5 2" xfId="48877"/>
    <cellStyle name="40% - Accent4 5 3 6" xfId="48878"/>
    <cellStyle name="40% - Accent4 5 4" xfId="48879"/>
    <cellStyle name="40% - Accent4 5 4 2" xfId="48880"/>
    <cellStyle name="40% - Accent4 5 4 2 2" xfId="48881"/>
    <cellStyle name="40% - Accent4 5 4 2 2 2" xfId="48882"/>
    <cellStyle name="40% - Accent4 5 4 2 3" xfId="48883"/>
    <cellStyle name="40% - Accent4 5 4 3" xfId="48884"/>
    <cellStyle name="40% - Accent4 5 4 3 2" xfId="48885"/>
    <cellStyle name="40% - Accent4 5 4 4" xfId="48886"/>
    <cellStyle name="40% - Accent4 5 5" xfId="48887"/>
    <cellStyle name="40% - Accent4 5 5 2" xfId="48888"/>
    <cellStyle name="40% - Accent4 5 5 2 2" xfId="48889"/>
    <cellStyle name="40% - Accent4 5 5 2 2 2" xfId="48890"/>
    <cellStyle name="40% - Accent4 5 5 2 3" xfId="48891"/>
    <cellStyle name="40% - Accent4 5 5 3" xfId="48892"/>
    <cellStyle name="40% - Accent4 5 5 3 2" xfId="48893"/>
    <cellStyle name="40% - Accent4 5 5 4" xfId="48894"/>
    <cellStyle name="40% - Accent4 5 6" xfId="48895"/>
    <cellStyle name="40% - Accent4 5 6 2" xfId="48896"/>
    <cellStyle name="40% - Accent4 5 6 2 2" xfId="48897"/>
    <cellStyle name="40% - Accent4 5 6 3" xfId="48898"/>
    <cellStyle name="40% - Accent4 5 7" xfId="48899"/>
    <cellStyle name="40% - Accent4 5 7 2" xfId="48900"/>
    <cellStyle name="40% - Accent4 5 8" xfId="48901"/>
    <cellStyle name="40% - Accent4 6" xfId="48902"/>
    <cellStyle name="40% - Accent4 6 2" xfId="48903"/>
    <cellStyle name="40% - Accent4 6 2 2" xfId="48904"/>
    <cellStyle name="40% - Accent4 6 2 2 2" xfId="48905"/>
    <cellStyle name="40% - Accent4 6 2 2 2 2" xfId="48906"/>
    <cellStyle name="40% - Accent4 6 2 2 2 2 2" xfId="48907"/>
    <cellStyle name="40% - Accent4 6 2 2 2 3" xfId="48908"/>
    <cellStyle name="40% - Accent4 6 2 2 3" xfId="48909"/>
    <cellStyle name="40% - Accent4 6 2 2 3 2" xfId="48910"/>
    <cellStyle name="40% - Accent4 6 2 2 4" xfId="48911"/>
    <cellStyle name="40% - Accent4 6 2 3" xfId="48912"/>
    <cellStyle name="40% - Accent4 6 2 3 2" xfId="48913"/>
    <cellStyle name="40% - Accent4 6 2 3 2 2" xfId="48914"/>
    <cellStyle name="40% - Accent4 6 2 3 2 2 2" xfId="48915"/>
    <cellStyle name="40% - Accent4 6 2 3 2 3" xfId="48916"/>
    <cellStyle name="40% - Accent4 6 2 3 3" xfId="48917"/>
    <cellStyle name="40% - Accent4 6 2 3 3 2" xfId="48918"/>
    <cellStyle name="40% - Accent4 6 2 3 4" xfId="48919"/>
    <cellStyle name="40% - Accent4 6 2 4" xfId="48920"/>
    <cellStyle name="40% - Accent4 6 2 4 2" xfId="48921"/>
    <cellStyle name="40% - Accent4 6 2 4 2 2" xfId="48922"/>
    <cellStyle name="40% - Accent4 6 2 4 3" xfId="48923"/>
    <cellStyle name="40% - Accent4 6 2 5" xfId="48924"/>
    <cellStyle name="40% - Accent4 6 2 5 2" xfId="48925"/>
    <cellStyle name="40% - Accent4 6 2 6" xfId="48926"/>
    <cellStyle name="40% - Accent4 6 3" xfId="48927"/>
    <cellStyle name="40% - Accent4 6 3 2" xfId="48928"/>
    <cellStyle name="40% - Accent4 6 3 2 2" xfId="48929"/>
    <cellStyle name="40% - Accent4 6 3 2 2 2" xfId="48930"/>
    <cellStyle name="40% - Accent4 6 3 2 2 2 2" xfId="48931"/>
    <cellStyle name="40% - Accent4 6 3 2 2 3" xfId="48932"/>
    <cellStyle name="40% - Accent4 6 3 2 3" xfId="48933"/>
    <cellStyle name="40% - Accent4 6 3 2 3 2" xfId="48934"/>
    <cellStyle name="40% - Accent4 6 3 2 4" xfId="48935"/>
    <cellStyle name="40% - Accent4 6 3 3" xfId="48936"/>
    <cellStyle name="40% - Accent4 6 3 3 2" xfId="48937"/>
    <cellStyle name="40% - Accent4 6 3 3 2 2" xfId="48938"/>
    <cellStyle name="40% - Accent4 6 3 3 2 2 2" xfId="48939"/>
    <cellStyle name="40% - Accent4 6 3 3 2 3" xfId="48940"/>
    <cellStyle name="40% - Accent4 6 3 3 3" xfId="48941"/>
    <cellStyle name="40% - Accent4 6 3 3 3 2" xfId="48942"/>
    <cellStyle name="40% - Accent4 6 3 3 4" xfId="48943"/>
    <cellStyle name="40% - Accent4 6 3 4" xfId="48944"/>
    <cellStyle name="40% - Accent4 6 3 4 2" xfId="48945"/>
    <cellStyle name="40% - Accent4 6 3 4 2 2" xfId="48946"/>
    <cellStyle name="40% - Accent4 6 3 4 3" xfId="48947"/>
    <cellStyle name="40% - Accent4 6 3 5" xfId="48948"/>
    <cellStyle name="40% - Accent4 6 3 5 2" xfId="48949"/>
    <cellStyle name="40% - Accent4 6 3 6" xfId="48950"/>
    <cellStyle name="40% - Accent4 6 4" xfId="48951"/>
    <cellStyle name="40% - Accent4 6 4 2" xfId="48952"/>
    <cellStyle name="40% - Accent4 6 4 2 2" xfId="48953"/>
    <cellStyle name="40% - Accent4 6 4 2 2 2" xfId="48954"/>
    <cellStyle name="40% - Accent4 6 4 2 3" xfId="48955"/>
    <cellStyle name="40% - Accent4 6 4 3" xfId="48956"/>
    <cellStyle name="40% - Accent4 6 4 3 2" xfId="48957"/>
    <cellStyle name="40% - Accent4 6 4 4" xfId="48958"/>
    <cellStyle name="40% - Accent4 6 5" xfId="48959"/>
    <cellStyle name="40% - Accent4 6 5 2" xfId="48960"/>
    <cellStyle name="40% - Accent4 6 5 2 2" xfId="48961"/>
    <cellStyle name="40% - Accent4 6 5 2 2 2" xfId="48962"/>
    <cellStyle name="40% - Accent4 6 5 2 3" xfId="48963"/>
    <cellStyle name="40% - Accent4 6 5 3" xfId="48964"/>
    <cellStyle name="40% - Accent4 6 5 3 2" xfId="48965"/>
    <cellStyle name="40% - Accent4 6 5 4" xfId="48966"/>
    <cellStyle name="40% - Accent4 6 6" xfId="48967"/>
    <cellStyle name="40% - Accent4 6 6 2" xfId="48968"/>
    <cellStyle name="40% - Accent4 6 6 2 2" xfId="48969"/>
    <cellStyle name="40% - Accent4 6 6 3" xfId="48970"/>
    <cellStyle name="40% - Accent4 6 7" xfId="48971"/>
    <cellStyle name="40% - Accent4 6 7 2" xfId="48972"/>
    <cellStyle name="40% - Accent4 6 8" xfId="48973"/>
    <cellStyle name="40% - Accent4 7" xfId="48974"/>
    <cellStyle name="40% - Accent4 8" xfId="48975"/>
    <cellStyle name="40% - Accent4 9" xfId="48976"/>
    <cellStyle name="40% - Accent5 10" xfId="48977"/>
    <cellStyle name="40% - Accent5 10 2" xfId="48978"/>
    <cellStyle name="40% - Accent5 11" xfId="48979"/>
    <cellStyle name="40% - Accent5 12" xfId="48980"/>
    <cellStyle name="40% - Accent5 12 2" xfId="48981"/>
    <cellStyle name="40% - Accent5 13" xfId="48982"/>
    <cellStyle name="40% - Accent5 14" xfId="48983"/>
    <cellStyle name="40% - Accent5 15" xfId="48984"/>
    <cellStyle name="40% - Accent5 16" xfId="48985"/>
    <cellStyle name="40% - Accent5 17" xfId="48986"/>
    <cellStyle name="40% - Accent5 18" xfId="48987"/>
    <cellStyle name="40% - Accent5 19" xfId="48988"/>
    <cellStyle name="40% - Accent5 2" xfId="2577"/>
    <cellStyle name="40% - Accent5 2 2" xfId="2578"/>
    <cellStyle name="40% - Accent5 2_401K Summary" xfId="2579"/>
    <cellStyle name="40% - Accent5 20" xfId="48989"/>
    <cellStyle name="40% - Accent5 21" xfId="48990"/>
    <cellStyle name="40% - Accent5 22" xfId="48991"/>
    <cellStyle name="40% - Accent5 3" xfId="2580"/>
    <cellStyle name="40% - Accent5 3 2" xfId="2581"/>
    <cellStyle name="40% - Accent5 3 2 2" xfId="2582"/>
    <cellStyle name="40% - Accent5 3 2 2 2" xfId="48992"/>
    <cellStyle name="40% - Accent5 3 2 2 2 2" xfId="48993"/>
    <cellStyle name="40% - Accent5 3 2 2 2 2 2" xfId="48994"/>
    <cellStyle name="40% - Accent5 3 2 2 2 2 2 2" xfId="48995"/>
    <cellStyle name="40% - Accent5 3 2 2 2 2 3" xfId="48996"/>
    <cellStyle name="40% - Accent5 3 2 2 2 3" xfId="48997"/>
    <cellStyle name="40% - Accent5 3 2 2 2 3 2" xfId="48998"/>
    <cellStyle name="40% - Accent5 3 2 2 2 4" xfId="48999"/>
    <cellStyle name="40% - Accent5 3 2 2 3" xfId="49000"/>
    <cellStyle name="40% - Accent5 3 2 2 3 2" xfId="49001"/>
    <cellStyle name="40% - Accent5 3 2 2 3 2 2" xfId="49002"/>
    <cellStyle name="40% - Accent5 3 2 2 3 2 2 2" xfId="49003"/>
    <cellStyle name="40% - Accent5 3 2 2 3 2 3" xfId="49004"/>
    <cellStyle name="40% - Accent5 3 2 2 3 3" xfId="49005"/>
    <cellStyle name="40% - Accent5 3 2 2 3 3 2" xfId="49006"/>
    <cellStyle name="40% - Accent5 3 2 2 3 4" xfId="49007"/>
    <cellStyle name="40% - Accent5 3 2 2 4" xfId="49008"/>
    <cellStyle name="40% - Accent5 3 2 2 4 2" xfId="49009"/>
    <cellStyle name="40% - Accent5 3 2 2 4 2 2" xfId="49010"/>
    <cellStyle name="40% - Accent5 3 2 2 4 3" xfId="49011"/>
    <cellStyle name="40% - Accent5 3 2 2 5" xfId="49012"/>
    <cellStyle name="40% - Accent5 3 2 2 5 2" xfId="49013"/>
    <cellStyle name="40% - Accent5 3 2 2 6" xfId="49014"/>
    <cellStyle name="40% - Accent5 3 2 3" xfId="49015"/>
    <cellStyle name="40% - Accent5 3 2 3 2" xfId="49016"/>
    <cellStyle name="40% - Accent5 3 2 3 2 2" xfId="49017"/>
    <cellStyle name="40% - Accent5 3 2 3 2 2 2" xfId="49018"/>
    <cellStyle name="40% - Accent5 3 2 3 2 2 2 2" xfId="49019"/>
    <cellStyle name="40% - Accent5 3 2 3 2 2 3" xfId="49020"/>
    <cellStyle name="40% - Accent5 3 2 3 2 3" xfId="49021"/>
    <cellStyle name="40% - Accent5 3 2 3 2 3 2" xfId="49022"/>
    <cellStyle name="40% - Accent5 3 2 3 2 4" xfId="49023"/>
    <cellStyle name="40% - Accent5 3 2 3 3" xfId="49024"/>
    <cellStyle name="40% - Accent5 3 2 3 3 2" xfId="49025"/>
    <cellStyle name="40% - Accent5 3 2 3 3 2 2" xfId="49026"/>
    <cellStyle name="40% - Accent5 3 2 3 3 2 2 2" xfId="49027"/>
    <cellStyle name="40% - Accent5 3 2 3 3 2 3" xfId="49028"/>
    <cellStyle name="40% - Accent5 3 2 3 3 3" xfId="49029"/>
    <cellStyle name="40% - Accent5 3 2 3 3 3 2" xfId="49030"/>
    <cellStyle name="40% - Accent5 3 2 3 3 4" xfId="49031"/>
    <cellStyle name="40% - Accent5 3 2 3 4" xfId="49032"/>
    <cellStyle name="40% - Accent5 3 2 3 4 2" xfId="49033"/>
    <cellStyle name="40% - Accent5 3 2 3 4 2 2" xfId="49034"/>
    <cellStyle name="40% - Accent5 3 2 3 4 3" xfId="49035"/>
    <cellStyle name="40% - Accent5 3 2 3 5" xfId="49036"/>
    <cellStyle name="40% - Accent5 3 2 3 5 2" xfId="49037"/>
    <cellStyle name="40% - Accent5 3 2 3 6" xfId="49038"/>
    <cellStyle name="40% - Accent5 3 2 4" xfId="49039"/>
    <cellStyle name="40% - Accent5 3 2 4 2" xfId="49040"/>
    <cellStyle name="40% - Accent5 3 2 4 2 2" xfId="49041"/>
    <cellStyle name="40% - Accent5 3 2 4 2 2 2" xfId="49042"/>
    <cellStyle name="40% - Accent5 3 2 4 2 3" xfId="49043"/>
    <cellStyle name="40% - Accent5 3 2 4 3" xfId="49044"/>
    <cellStyle name="40% - Accent5 3 2 4 3 2" xfId="49045"/>
    <cellStyle name="40% - Accent5 3 2 4 4" xfId="49046"/>
    <cellStyle name="40% - Accent5 3 2 5" xfId="49047"/>
    <cellStyle name="40% - Accent5 3 2 5 2" xfId="49048"/>
    <cellStyle name="40% - Accent5 3 2 5 2 2" xfId="49049"/>
    <cellStyle name="40% - Accent5 3 2 5 2 2 2" xfId="49050"/>
    <cellStyle name="40% - Accent5 3 2 5 2 3" xfId="49051"/>
    <cellStyle name="40% - Accent5 3 2 5 3" xfId="49052"/>
    <cellStyle name="40% - Accent5 3 2 5 3 2" xfId="49053"/>
    <cellStyle name="40% - Accent5 3 2 5 4" xfId="49054"/>
    <cellStyle name="40% - Accent5 3 2 6" xfId="49055"/>
    <cellStyle name="40% - Accent5 3 2 6 2" xfId="49056"/>
    <cellStyle name="40% - Accent5 3 2 6 2 2" xfId="49057"/>
    <cellStyle name="40% - Accent5 3 2 6 3" xfId="49058"/>
    <cellStyle name="40% - Accent5 3 2 7" xfId="49059"/>
    <cellStyle name="40% - Accent5 3 2 7 2" xfId="49060"/>
    <cellStyle name="40% - Accent5 3 2 8" xfId="49061"/>
    <cellStyle name="40% - Accent5 3 3" xfId="2583"/>
    <cellStyle name="40% - Accent5 3 3 2" xfId="49062"/>
    <cellStyle name="40% - Accent5 3 3 2 2" xfId="49063"/>
    <cellStyle name="40% - Accent5 3 3 2 2 2" xfId="49064"/>
    <cellStyle name="40% - Accent5 3 3 2 2 2 2" xfId="49065"/>
    <cellStyle name="40% - Accent5 3 3 2 2 3" xfId="49066"/>
    <cellStyle name="40% - Accent5 3 3 2 3" xfId="49067"/>
    <cellStyle name="40% - Accent5 3 3 2 3 2" xfId="49068"/>
    <cellStyle name="40% - Accent5 3 3 2 4" xfId="49069"/>
    <cellStyle name="40% - Accent5 3 3 3" xfId="49070"/>
    <cellStyle name="40% - Accent5 3 3 3 2" xfId="49071"/>
    <cellStyle name="40% - Accent5 3 3 3 2 2" xfId="49072"/>
    <cellStyle name="40% - Accent5 3 3 3 2 2 2" xfId="49073"/>
    <cellStyle name="40% - Accent5 3 3 3 2 3" xfId="49074"/>
    <cellStyle name="40% - Accent5 3 3 3 3" xfId="49075"/>
    <cellStyle name="40% - Accent5 3 3 3 3 2" xfId="49076"/>
    <cellStyle name="40% - Accent5 3 3 3 4" xfId="49077"/>
    <cellStyle name="40% - Accent5 3 3 4" xfId="49078"/>
    <cellStyle name="40% - Accent5 3 3 4 2" xfId="49079"/>
    <cellStyle name="40% - Accent5 3 3 4 2 2" xfId="49080"/>
    <cellStyle name="40% - Accent5 3 3 4 3" xfId="49081"/>
    <cellStyle name="40% - Accent5 3 3 5" xfId="49082"/>
    <cellStyle name="40% - Accent5 3 3 5 2" xfId="49083"/>
    <cellStyle name="40% - Accent5 3 3 6" xfId="49084"/>
    <cellStyle name="40% - Accent5 3 4" xfId="49085"/>
    <cellStyle name="40% - Accent5 3 4 2" xfId="49086"/>
    <cellStyle name="40% - Accent5 3 4 2 2" xfId="49087"/>
    <cellStyle name="40% - Accent5 3 4 2 2 2" xfId="49088"/>
    <cellStyle name="40% - Accent5 3 4 2 2 2 2" xfId="49089"/>
    <cellStyle name="40% - Accent5 3 4 2 2 3" xfId="49090"/>
    <cellStyle name="40% - Accent5 3 4 2 3" xfId="49091"/>
    <cellStyle name="40% - Accent5 3 4 2 3 2" xfId="49092"/>
    <cellStyle name="40% - Accent5 3 4 2 4" xfId="49093"/>
    <cellStyle name="40% - Accent5 3 4 3" xfId="49094"/>
    <cellStyle name="40% - Accent5 3 4 3 2" xfId="49095"/>
    <cellStyle name="40% - Accent5 3 4 3 2 2" xfId="49096"/>
    <cellStyle name="40% - Accent5 3 4 3 2 2 2" xfId="49097"/>
    <cellStyle name="40% - Accent5 3 4 3 2 3" xfId="49098"/>
    <cellStyle name="40% - Accent5 3 4 3 3" xfId="49099"/>
    <cellStyle name="40% - Accent5 3 4 3 3 2" xfId="49100"/>
    <cellStyle name="40% - Accent5 3 4 3 4" xfId="49101"/>
    <cellStyle name="40% - Accent5 3 4 4" xfId="49102"/>
    <cellStyle name="40% - Accent5 3 4 4 2" xfId="49103"/>
    <cellStyle name="40% - Accent5 3 4 4 2 2" xfId="49104"/>
    <cellStyle name="40% - Accent5 3 4 4 3" xfId="49105"/>
    <cellStyle name="40% - Accent5 3 4 5" xfId="49106"/>
    <cellStyle name="40% - Accent5 3 4 5 2" xfId="49107"/>
    <cellStyle name="40% - Accent5 3 4 6" xfId="49108"/>
    <cellStyle name="40% - Accent5 3 5" xfId="49109"/>
    <cellStyle name="40% - Accent5 3 5 2" xfId="49110"/>
    <cellStyle name="40% - Accent5 3 5 2 2" xfId="49111"/>
    <cellStyle name="40% - Accent5 3 5 2 2 2" xfId="49112"/>
    <cellStyle name="40% - Accent5 3 5 2 3" xfId="49113"/>
    <cellStyle name="40% - Accent5 3 5 3" xfId="49114"/>
    <cellStyle name="40% - Accent5 3 5 3 2" xfId="49115"/>
    <cellStyle name="40% - Accent5 3 5 4" xfId="49116"/>
    <cellStyle name="40% - Accent5 3 6" xfId="49117"/>
    <cellStyle name="40% - Accent5 3 6 2" xfId="49118"/>
    <cellStyle name="40% - Accent5 3 6 2 2" xfId="49119"/>
    <cellStyle name="40% - Accent5 3 6 2 2 2" xfId="49120"/>
    <cellStyle name="40% - Accent5 3 6 2 3" xfId="49121"/>
    <cellStyle name="40% - Accent5 3 6 3" xfId="49122"/>
    <cellStyle name="40% - Accent5 3 6 3 2" xfId="49123"/>
    <cellStyle name="40% - Accent5 3 6 4" xfId="49124"/>
    <cellStyle name="40% - Accent5 3 7" xfId="49125"/>
    <cellStyle name="40% - Accent5 3 7 2" xfId="49126"/>
    <cellStyle name="40% - Accent5 3 7 2 2" xfId="49127"/>
    <cellStyle name="40% - Accent5 3 7 3" xfId="49128"/>
    <cellStyle name="40% - Accent5 3 8" xfId="49129"/>
    <cellStyle name="40% - Accent5 3 8 2" xfId="49130"/>
    <cellStyle name="40% - Accent5 3 9" xfId="49131"/>
    <cellStyle name="40% - Accent5 4" xfId="2584"/>
    <cellStyle name="40% - Accent5 4 2" xfId="2585"/>
    <cellStyle name="40% - Accent5 4 2 2" xfId="2586"/>
    <cellStyle name="40% - Accent5 4 3" xfId="2587"/>
    <cellStyle name="40% - Accent5 5" xfId="2588"/>
    <cellStyle name="40% - Accent5 5 2" xfId="49132"/>
    <cellStyle name="40% - Accent5 5 2 2" xfId="49133"/>
    <cellStyle name="40% - Accent5 5 2 2 2" xfId="49134"/>
    <cellStyle name="40% - Accent5 5 2 2 2 2" xfId="49135"/>
    <cellStyle name="40% - Accent5 5 2 2 2 2 2" xfId="49136"/>
    <cellStyle name="40% - Accent5 5 2 2 2 3" xfId="49137"/>
    <cellStyle name="40% - Accent5 5 2 2 3" xfId="49138"/>
    <cellStyle name="40% - Accent5 5 2 2 3 2" xfId="49139"/>
    <cellStyle name="40% - Accent5 5 2 2 4" xfId="49140"/>
    <cellStyle name="40% - Accent5 5 2 3" xfId="49141"/>
    <cellStyle name="40% - Accent5 5 2 3 2" xfId="49142"/>
    <cellStyle name="40% - Accent5 5 2 3 2 2" xfId="49143"/>
    <cellStyle name="40% - Accent5 5 2 3 2 2 2" xfId="49144"/>
    <cellStyle name="40% - Accent5 5 2 3 2 3" xfId="49145"/>
    <cellStyle name="40% - Accent5 5 2 3 3" xfId="49146"/>
    <cellStyle name="40% - Accent5 5 2 3 3 2" xfId="49147"/>
    <cellStyle name="40% - Accent5 5 2 3 4" xfId="49148"/>
    <cellStyle name="40% - Accent5 5 2 4" xfId="49149"/>
    <cellStyle name="40% - Accent5 5 2 4 2" xfId="49150"/>
    <cellStyle name="40% - Accent5 5 2 4 2 2" xfId="49151"/>
    <cellStyle name="40% - Accent5 5 2 4 3" xfId="49152"/>
    <cellStyle name="40% - Accent5 5 2 5" xfId="49153"/>
    <cellStyle name="40% - Accent5 5 2 5 2" xfId="49154"/>
    <cellStyle name="40% - Accent5 5 2 6" xfId="49155"/>
    <cellStyle name="40% - Accent5 5 3" xfId="49156"/>
    <cellStyle name="40% - Accent5 5 3 2" xfId="49157"/>
    <cellStyle name="40% - Accent5 5 3 2 2" xfId="49158"/>
    <cellStyle name="40% - Accent5 5 3 2 2 2" xfId="49159"/>
    <cellStyle name="40% - Accent5 5 3 2 2 2 2" xfId="49160"/>
    <cellStyle name="40% - Accent5 5 3 2 2 3" xfId="49161"/>
    <cellStyle name="40% - Accent5 5 3 2 3" xfId="49162"/>
    <cellStyle name="40% - Accent5 5 3 2 3 2" xfId="49163"/>
    <cellStyle name="40% - Accent5 5 3 2 4" xfId="49164"/>
    <cellStyle name="40% - Accent5 5 3 3" xfId="49165"/>
    <cellStyle name="40% - Accent5 5 3 3 2" xfId="49166"/>
    <cellStyle name="40% - Accent5 5 3 3 2 2" xfId="49167"/>
    <cellStyle name="40% - Accent5 5 3 3 2 2 2" xfId="49168"/>
    <cellStyle name="40% - Accent5 5 3 3 2 3" xfId="49169"/>
    <cellStyle name="40% - Accent5 5 3 3 3" xfId="49170"/>
    <cellStyle name="40% - Accent5 5 3 3 3 2" xfId="49171"/>
    <cellStyle name="40% - Accent5 5 3 3 4" xfId="49172"/>
    <cellStyle name="40% - Accent5 5 3 4" xfId="49173"/>
    <cellStyle name="40% - Accent5 5 3 4 2" xfId="49174"/>
    <cellStyle name="40% - Accent5 5 3 4 2 2" xfId="49175"/>
    <cellStyle name="40% - Accent5 5 3 4 3" xfId="49176"/>
    <cellStyle name="40% - Accent5 5 3 5" xfId="49177"/>
    <cellStyle name="40% - Accent5 5 3 5 2" xfId="49178"/>
    <cellStyle name="40% - Accent5 5 3 6" xfId="49179"/>
    <cellStyle name="40% - Accent5 5 4" xfId="49180"/>
    <cellStyle name="40% - Accent5 5 4 2" xfId="49181"/>
    <cellStyle name="40% - Accent5 5 4 2 2" xfId="49182"/>
    <cellStyle name="40% - Accent5 5 4 2 2 2" xfId="49183"/>
    <cellStyle name="40% - Accent5 5 4 2 3" xfId="49184"/>
    <cellStyle name="40% - Accent5 5 4 3" xfId="49185"/>
    <cellStyle name="40% - Accent5 5 4 3 2" xfId="49186"/>
    <cellStyle name="40% - Accent5 5 4 4" xfId="49187"/>
    <cellStyle name="40% - Accent5 5 5" xfId="49188"/>
    <cellStyle name="40% - Accent5 5 5 2" xfId="49189"/>
    <cellStyle name="40% - Accent5 5 5 2 2" xfId="49190"/>
    <cellStyle name="40% - Accent5 5 5 2 2 2" xfId="49191"/>
    <cellStyle name="40% - Accent5 5 5 2 3" xfId="49192"/>
    <cellStyle name="40% - Accent5 5 5 3" xfId="49193"/>
    <cellStyle name="40% - Accent5 5 5 3 2" xfId="49194"/>
    <cellStyle name="40% - Accent5 5 5 4" xfId="49195"/>
    <cellStyle name="40% - Accent5 5 6" xfId="49196"/>
    <cellStyle name="40% - Accent5 5 6 2" xfId="49197"/>
    <cellStyle name="40% - Accent5 5 6 2 2" xfId="49198"/>
    <cellStyle name="40% - Accent5 5 6 3" xfId="49199"/>
    <cellStyle name="40% - Accent5 5 7" xfId="49200"/>
    <cellStyle name="40% - Accent5 5 7 2" xfId="49201"/>
    <cellStyle name="40% - Accent5 5 8" xfId="49202"/>
    <cellStyle name="40% - Accent5 6" xfId="49203"/>
    <cellStyle name="40% - Accent5 6 2" xfId="49204"/>
    <cellStyle name="40% - Accent5 6 2 2" xfId="49205"/>
    <cellStyle name="40% - Accent5 6 2 2 2" xfId="49206"/>
    <cellStyle name="40% - Accent5 6 2 2 2 2" xfId="49207"/>
    <cellStyle name="40% - Accent5 6 2 2 2 2 2" xfId="49208"/>
    <cellStyle name="40% - Accent5 6 2 2 2 3" xfId="49209"/>
    <cellStyle name="40% - Accent5 6 2 2 3" xfId="49210"/>
    <cellStyle name="40% - Accent5 6 2 2 3 2" xfId="49211"/>
    <cellStyle name="40% - Accent5 6 2 2 4" xfId="49212"/>
    <cellStyle name="40% - Accent5 6 2 3" xfId="49213"/>
    <cellStyle name="40% - Accent5 6 2 3 2" xfId="49214"/>
    <cellStyle name="40% - Accent5 6 2 3 2 2" xfId="49215"/>
    <cellStyle name="40% - Accent5 6 2 3 2 2 2" xfId="49216"/>
    <cellStyle name="40% - Accent5 6 2 3 2 3" xfId="49217"/>
    <cellStyle name="40% - Accent5 6 2 3 3" xfId="49218"/>
    <cellStyle name="40% - Accent5 6 2 3 3 2" xfId="49219"/>
    <cellStyle name="40% - Accent5 6 2 3 4" xfId="49220"/>
    <cellStyle name="40% - Accent5 6 2 4" xfId="49221"/>
    <cellStyle name="40% - Accent5 6 2 4 2" xfId="49222"/>
    <cellStyle name="40% - Accent5 6 2 4 2 2" xfId="49223"/>
    <cellStyle name="40% - Accent5 6 2 4 3" xfId="49224"/>
    <cellStyle name="40% - Accent5 6 2 5" xfId="49225"/>
    <cellStyle name="40% - Accent5 6 2 5 2" xfId="49226"/>
    <cellStyle name="40% - Accent5 6 2 6" xfId="49227"/>
    <cellStyle name="40% - Accent5 6 3" xfId="49228"/>
    <cellStyle name="40% - Accent5 6 3 2" xfId="49229"/>
    <cellStyle name="40% - Accent5 6 3 2 2" xfId="49230"/>
    <cellStyle name="40% - Accent5 6 3 2 2 2" xfId="49231"/>
    <cellStyle name="40% - Accent5 6 3 2 2 2 2" xfId="49232"/>
    <cellStyle name="40% - Accent5 6 3 2 2 3" xfId="49233"/>
    <cellStyle name="40% - Accent5 6 3 2 3" xfId="49234"/>
    <cellStyle name="40% - Accent5 6 3 2 3 2" xfId="49235"/>
    <cellStyle name="40% - Accent5 6 3 2 4" xfId="49236"/>
    <cellStyle name="40% - Accent5 6 3 3" xfId="49237"/>
    <cellStyle name="40% - Accent5 6 3 3 2" xfId="49238"/>
    <cellStyle name="40% - Accent5 6 3 3 2 2" xfId="49239"/>
    <cellStyle name="40% - Accent5 6 3 3 2 2 2" xfId="49240"/>
    <cellStyle name="40% - Accent5 6 3 3 2 3" xfId="49241"/>
    <cellStyle name="40% - Accent5 6 3 3 3" xfId="49242"/>
    <cellStyle name="40% - Accent5 6 3 3 3 2" xfId="49243"/>
    <cellStyle name="40% - Accent5 6 3 3 4" xfId="49244"/>
    <cellStyle name="40% - Accent5 6 3 4" xfId="49245"/>
    <cellStyle name="40% - Accent5 6 3 4 2" xfId="49246"/>
    <cellStyle name="40% - Accent5 6 3 4 2 2" xfId="49247"/>
    <cellStyle name="40% - Accent5 6 3 4 3" xfId="49248"/>
    <cellStyle name="40% - Accent5 6 3 5" xfId="49249"/>
    <cellStyle name="40% - Accent5 6 3 5 2" xfId="49250"/>
    <cellStyle name="40% - Accent5 6 3 6" xfId="49251"/>
    <cellStyle name="40% - Accent5 6 4" xfId="49252"/>
    <cellStyle name="40% - Accent5 6 4 2" xfId="49253"/>
    <cellStyle name="40% - Accent5 6 4 2 2" xfId="49254"/>
    <cellStyle name="40% - Accent5 6 4 2 2 2" xfId="49255"/>
    <cellStyle name="40% - Accent5 6 4 2 3" xfId="49256"/>
    <cellStyle name="40% - Accent5 6 4 3" xfId="49257"/>
    <cellStyle name="40% - Accent5 6 4 3 2" xfId="49258"/>
    <cellStyle name="40% - Accent5 6 4 4" xfId="49259"/>
    <cellStyle name="40% - Accent5 6 5" xfId="49260"/>
    <cellStyle name="40% - Accent5 6 5 2" xfId="49261"/>
    <cellStyle name="40% - Accent5 6 5 2 2" xfId="49262"/>
    <cellStyle name="40% - Accent5 6 5 2 2 2" xfId="49263"/>
    <cellStyle name="40% - Accent5 6 5 2 3" xfId="49264"/>
    <cellStyle name="40% - Accent5 6 5 3" xfId="49265"/>
    <cellStyle name="40% - Accent5 6 5 3 2" xfId="49266"/>
    <cellStyle name="40% - Accent5 6 5 4" xfId="49267"/>
    <cellStyle name="40% - Accent5 6 6" xfId="49268"/>
    <cellStyle name="40% - Accent5 6 6 2" xfId="49269"/>
    <cellStyle name="40% - Accent5 6 6 2 2" xfId="49270"/>
    <cellStyle name="40% - Accent5 6 6 3" xfId="49271"/>
    <cellStyle name="40% - Accent5 6 7" xfId="49272"/>
    <cellStyle name="40% - Accent5 6 7 2" xfId="49273"/>
    <cellStyle name="40% - Accent5 6 8" xfId="49274"/>
    <cellStyle name="40% - Accent5 7" xfId="49275"/>
    <cellStyle name="40% - Accent5 8" xfId="49276"/>
    <cellStyle name="40% - Accent5 9" xfId="49277"/>
    <cellStyle name="40% - Accent6 10" xfId="49278"/>
    <cellStyle name="40% - Accent6 10 2" xfId="49279"/>
    <cellStyle name="40% - Accent6 11" xfId="49280"/>
    <cellStyle name="40% - Accent6 12" xfId="49281"/>
    <cellStyle name="40% - Accent6 12 2" xfId="49282"/>
    <cellStyle name="40% - Accent6 13" xfId="49283"/>
    <cellStyle name="40% - Accent6 14" xfId="49284"/>
    <cellStyle name="40% - Accent6 15" xfId="49285"/>
    <cellStyle name="40% - Accent6 16" xfId="49286"/>
    <cellStyle name="40% - Accent6 17" xfId="49287"/>
    <cellStyle name="40% - Accent6 18" xfId="49288"/>
    <cellStyle name="40% - Accent6 19" xfId="49289"/>
    <cellStyle name="40% - Accent6 2" xfId="2589"/>
    <cellStyle name="40% - Accent6 2 2" xfId="2590"/>
    <cellStyle name="40% - Accent6 2_401K Summary" xfId="2591"/>
    <cellStyle name="40% - Accent6 20" xfId="49290"/>
    <cellStyle name="40% - Accent6 21" xfId="49291"/>
    <cellStyle name="40% - Accent6 22" xfId="49292"/>
    <cellStyle name="40% - Accent6 3" xfId="2592"/>
    <cellStyle name="40% - Accent6 3 2" xfId="2593"/>
    <cellStyle name="40% - Accent6 3 2 2" xfId="2594"/>
    <cellStyle name="40% - Accent6 3 2 2 2" xfId="49293"/>
    <cellStyle name="40% - Accent6 3 2 2 2 2" xfId="49294"/>
    <cellStyle name="40% - Accent6 3 2 2 2 2 2" xfId="49295"/>
    <cellStyle name="40% - Accent6 3 2 2 2 2 2 2" xfId="49296"/>
    <cellStyle name="40% - Accent6 3 2 2 2 2 3" xfId="49297"/>
    <cellStyle name="40% - Accent6 3 2 2 2 3" xfId="49298"/>
    <cellStyle name="40% - Accent6 3 2 2 2 3 2" xfId="49299"/>
    <cellStyle name="40% - Accent6 3 2 2 2 4" xfId="49300"/>
    <cellStyle name="40% - Accent6 3 2 2 3" xfId="49301"/>
    <cellStyle name="40% - Accent6 3 2 2 3 2" xfId="49302"/>
    <cellStyle name="40% - Accent6 3 2 2 3 2 2" xfId="49303"/>
    <cellStyle name="40% - Accent6 3 2 2 3 2 2 2" xfId="49304"/>
    <cellStyle name="40% - Accent6 3 2 2 3 2 3" xfId="49305"/>
    <cellStyle name="40% - Accent6 3 2 2 3 3" xfId="49306"/>
    <cellStyle name="40% - Accent6 3 2 2 3 3 2" xfId="49307"/>
    <cellStyle name="40% - Accent6 3 2 2 3 4" xfId="49308"/>
    <cellStyle name="40% - Accent6 3 2 2 4" xfId="49309"/>
    <cellStyle name="40% - Accent6 3 2 2 4 2" xfId="49310"/>
    <cellStyle name="40% - Accent6 3 2 2 4 2 2" xfId="49311"/>
    <cellStyle name="40% - Accent6 3 2 2 4 3" xfId="49312"/>
    <cellStyle name="40% - Accent6 3 2 2 5" xfId="49313"/>
    <cellStyle name="40% - Accent6 3 2 2 5 2" xfId="49314"/>
    <cellStyle name="40% - Accent6 3 2 2 6" xfId="49315"/>
    <cellStyle name="40% - Accent6 3 2 3" xfId="49316"/>
    <cellStyle name="40% - Accent6 3 2 3 2" xfId="49317"/>
    <cellStyle name="40% - Accent6 3 2 3 2 2" xfId="49318"/>
    <cellStyle name="40% - Accent6 3 2 3 2 2 2" xfId="49319"/>
    <cellStyle name="40% - Accent6 3 2 3 2 2 2 2" xfId="49320"/>
    <cellStyle name="40% - Accent6 3 2 3 2 2 3" xfId="49321"/>
    <cellStyle name="40% - Accent6 3 2 3 2 3" xfId="49322"/>
    <cellStyle name="40% - Accent6 3 2 3 2 3 2" xfId="49323"/>
    <cellStyle name="40% - Accent6 3 2 3 2 4" xfId="49324"/>
    <cellStyle name="40% - Accent6 3 2 3 3" xfId="49325"/>
    <cellStyle name="40% - Accent6 3 2 3 3 2" xfId="49326"/>
    <cellStyle name="40% - Accent6 3 2 3 3 2 2" xfId="49327"/>
    <cellStyle name="40% - Accent6 3 2 3 3 2 2 2" xfId="49328"/>
    <cellStyle name="40% - Accent6 3 2 3 3 2 3" xfId="49329"/>
    <cellStyle name="40% - Accent6 3 2 3 3 3" xfId="49330"/>
    <cellStyle name="40% - Accent6 3 2 3 3 3 2" xfId="49331"/>
    <cellStyle name="40% - Accent6 3 2 3 3 4" xfId="49332"/>
    <cellStyle name="40% - Accent6 3 2 3 4" xfId="49333"/>
    <cellStyle name="40% - Accent6 3 2 3 4 2" xfId="49334"/>
    <cellStyle name="40% - Accent6 3 2 3 4 2 2" xfId="49335"/>
    <cellStyle name="40% - Accent6 3 2 3 4 3" xfId="49336"/>
    <cellStyle name="40% - Accent6 3 2 3 5" xfId="49337"/>
    <cellStyle name="40% - Accent6 3 2 3 5 2" xfId="49338"/>
    <cellStyle name="40% - Accent6 3 2 3 6" xfId="49339"/>
    <cellStyle name="40% - Accent6 3 2 4" xfId="49340"/>
    <cellStyle name="40% - Accent6 3 2 4 2" xfId="49341"/>
    <cellStyle name="40% - Accent6 3 2 4 2 2" xfId="49342"/>
    <cellStyle name="40% - Accent6 3 2 4 2 2 2" xfId="49343"/>
    <cellStyle name="40% - Accent6 3 2 4 2 3" xfId="49344"/>
    <cellStyle name="40% - Accent6 3 2 4 3" xfId="49345"/>
    <cellStyle name="40% - Accent6 3 2 4 3 2" xfId="49346"/>
    <cellStyle name="40% - Accent6 3 2 4 4" xfId="49347"/>
    <cellStyle name="40% - Accent6 3 2 5" xfId="49348"/>
    <cellStyle name="40% - Accent6 3 2 5 2" xfId="49349"/>
    <cellStyle name="40% - Accent6 3 2 5 2 2" xfId="49350"/>
    <cellStyle name="40% - Accent6 3 2 5 2 2 2" xfId="49351"/>
    <cellStyle name="40% - Accent6 3 2 5 2 3" xfId="49352"/>
    <cellStyle name="40% - Accent6 3 2 5 3" xfId="49353"/>
    <cellStyle name="40% - Accent6 3 2 5 3 2" xfId="49354"/>
    <cellStyle name="40% - Accent6 3 2 5 4" xfId="49355"/>
    <cellStyle name="40% - Accent6 3 2 6" xfId="49356"/>
    <cellStyle name="40% - Accent6 3 2 6 2" xfId="49357"/>
    <cellStyle name="40% - Accent6 3 2 6 2 2" xfId="49358"/>
    <cellStyle name="40% - Accent6 3 2 6 3" xfId="49359"/>
    <cellStyle name="40% - Accent6 3 2 7" xfId="49360"/>
    <cellStyle name="40% - Accent6 3 2 7 2" xfId="49361"/>
    <cellStyle name="40% - Accent6 3 2 8" xfId="49362"/>
    <cellStyle name="40% - Accent6 3 3" xfId="2595"/>
    <cellStyle name="40% - Accent6 3 3 2" xfId="49363"/>
    <cellStyle name="40% - Accent6 3 3 2 2" xfId="49364"/>
    <cellStyle name="40% - Accent6 3 3 2 2 2" xfId="49365"/>
    <cellStyle name="40% - Accent6 3 3 2 2 2 2" xfId="49366"/>
    <cellStyle name="40% - Accent6 3 3 2 2 3" xfId="49367"/>
    <cellStyle name="40% - Accent6 3 3 2 3" xfId="49368"/>
    <cellStyle name="40% - Accent6 3 3 2 3 2" xfId="49369"/>
    <cellStyle name="40% - Accent6 3 3 2 4" xfId="49370"/>
    <cellStyle name="40% - Accent6 3 3 3" xfId="49371"/>
    <cellStyle name="40% - Accent6 3 3 3 2" xfId="49372"/>
    <cellStyle name="40% - Accent6 3 3 3 2 2" xfId="49373"/>
    <cellStyle name="40% - Accent6 3 3 3 2 2 2" xfId="49374"/>
    <cellStyle name="40% - Accent6 3 3 3 2 3" xfId="49375"/>
    <cellStyle name="40% - Accent6 3 3 3 3" xfId="49376"/>
    <cellStyle name="40% - Accent6 3 3 3 3 2" xfId="49377"/>
    <cellStyle name="40% - Accent6 3 3 3 4" xfId="49378"/>
    <cellStyle name="40% - Accent6 3 3 4" xfId="49379"/>
    <cellStyle name="40% - Accent6 3 3 4 2" xfId="49380"/>
    <cellStyle name="40% - Accent6 3 3 4 2 2" xfId="49381"/>
    <cellStyle name="40% - Accent6 3 3 4 3" xfId="49382"/>
    <cellStyle name="40% - Accent6 3 3 5" xfId="49383"/>
    <cellStyle name="40% - Accent6 3 3 5 2" xfId="49384"/>
    <cellStyle name="40% - Accent6 3 3 6" xfId="49385"/>
    <cellStyle name="40% - Accent6 3 4" xfId="49386"/>
    <cellStyle name="40% - Accent6 3 4 2" xfId="49387"/>
    <cellStyle name="40% - Accent6 3 4 2 2" xfId="49388"/>
    <cellStyle name="40% - Accent6 3 4 2 2 2" xfId="49389"/>
    <cellStyle name="40% - Accent6 3 4 2 2 2 2" xfId="49390"/>
    <cellStyle name="40% - Accent6 3 4 2 2 3" xfId="49391"/>
    <cellStyle name="40% - Accent6 3 4 2 3" xfId="49392"/>
    <cellStyle name="40% - Accent6 3 4 2 3 2" xfId="49393"/>
    <cellStyle name="40% - Accent6 3 4 2 4" xfId="49394"/>
    <cellStyle name="40% - Accent6 3 4 3" xfId="49395"/>
    <cellStyle name="40% - Accent6 3 4 3 2" xfId="49396"/>
    <cellStyle name="40% - Accent6 3 4 3 2 2" xfId="49397"/>
    <cellStyle name="40% - Accent6 3 4 3 2 2 2" xfId="49398"/>
    <cellStyle name="40% - Accent6 3 4 3 2 3" xfId="49399"/>
    <cellStyle name="40% - Accent6 3 4 3 3" xfId="49400"/>
    <cellStyle name="40% - Accent6 3 4 3 3 2" xfId="49401"/>
    <cellStyle name="40% - Accent6 3 4 3 4" xfId="49402"/>
    <cellStyle name="40% - Accent6 3 4 4" xfId="49403"/>
    <cellStyle name="40% - Accent6 3 4 4 2" xfId="49404"/>
    <cellStyle name="40% - Accent6 3 4 4 2 2" xfId="49405"/>
    <cellStyle name="40% - Accent6 3 4 4 3" xfId="49406"/>
    <cellStyle name="40% - Accent6 3 4 5" xfId="49407"/>
    <cellStyle name="40% - Accent6 3 4 5 2" xfId="49408"/>
    <cellStyle name="40% - Accent6 3 4 6" xfId="49409"/>
    <cellStyle name="40% - Accent6 3 5" xfId="49410"/>
    <cellStyle name="40% - Accent6 3 5 2" xfId="49411"/>
    <cellStyle name="40% - Accent6 3 5 2 2" xfId="49412"/>
    <cellStyle name="40% - Accent6 3 5 2 2 2" xfId="49413"/>
    <cellStyle name="40% - Accent6 3 5 2 3" xfId="49414"/>
    <cellStyle name="40% - Accent6 3 5 3" xfId="49415"/>
    <cellStyle name="40% - Accent6 3 5 3 2" xfId="49416"/>
    <cellStyle name="40% - Accent6 3 5 4" xfId="49417"/>
    <cellStyle name="40% - Accent6 3 6" xfId="49418"/>
    <cellStyle name="40% - Accent6 3 6 2" xfId="49419"/>
    <cellStyle name="40% - Accent6 3 6 2 2" xfId="49420"/>
    <cellStyle name="40% - Accent6 3 6 2 2 2" xfId="49421"/>
    <cellStyle name="40% - Accent6 3 6 2 3" xfId="49422"/>
    <cellStyle name="40% - Accent6 3 6 3" xfId="49423"/>
    <cellStyle name="40% - Accent6 3 6 3 2" xfId="49424"/>
    <cellStyle name="40% - Accent6 3 6 4" xfId="49425"/>
    <cellStyle name="40% - Accent6 3 7" xfId="49426"/>
    <cellStyle name="40% - Accent6 3 7 2" xfId="49427"/>
    <cellStyle name="40% - Accent6 3 7 2 2" xfId="49428"/>
    <cellStyle name="40% - Accent6 3 7 3" xfId="49429"/>
    <cellStyle name="40% - Accent6 3 8" xfId="49430"/>
    <cellStyle name="40% - Accent6 3 8 2" xfId="49431"/>
    <cellStyle name="40% - Accent6 3 9" xfId="49432"/>
    <cellStyle name="40% - Accent6 4" xfId="2596"/>
    <cellStyle name="40% - Accent6 4 2" xfId="2597"/>
    <cellStyle name="40% - Accent6 4 2 2" xfId="2598"/>
    <cellStyle name="40% - Accent6 4 3" xfId="2599"/>
    <cellStyle name="40% - Accent6 5" xfId="2600"/>
    <cellStyle name="40% - Accent6 5 2" xfId="49433"/>
    <cellStyle name="40% - Accent6 5 2 2" xfId="49434"/>
    <cellStyle name="40% - Accent6 5 2 2 2" xfId="49435"/>
    <cellStyle name="40% - Accent6 5 2 2 2 2" xfId="49436"/>
    <cellStyle name="40% - Accent6 5 2 2 2 2 2" xfId="49437"/>
    <cellStyle name="40% - Accent6 5 2 2 2 3" xfId="49438"/>
    <cellStyle name="40% - Accent6 5 2 2 3" xfId="49439"/>
    <cellStyle name="40% - Accent6 5 2 2 3 2" xfId="49440"/>
    <cellStyle name="40% - Accent6 5 2 2 4" xfId="49441"/>
    <cellStyle name="40% - Accent6 5 2 3" xfId="49442"/>
    <cellStyle name="40% - Accent6 5 2 3 2" xfId="49443"/>
    <cellStyle name="40% - Accent6 5 2 3 2 2" xfId="49444"/>
    <cellStyle name="40% - Accent6 5 2 3 2 2 2" xfId="49445"/>
    <cellStyle name="40% - Accent6 5 2 3 2 3" xfId="49446"/>
    <cellStyle name="40% - Accent6 5 2 3 3" xfId="49447"/>
    <cellStyle name="40% - Accent6 5 2 3 3 2" xfId="49448"/>
    <cellStyle name="40% - Accent6 5 2 3 4" xfId="49449"/>
    <cellStyle name="40% - Accent6 5 2 4" xfId="49450"/>
    <cellStyle name="40% - Accent6 5 2 4 2" xfId="49451"/>
    <cellStyle name="40% - Accent6 5 2 4 2 2" xfId="49452"/>
    <cellStyle name="40% - Accent6 5 2 4 3" xfId="49453"/>
    <cellStyle name="40% - Accent6 5 2 5" xfId="49454"/>
    <cellStyle name="40% - Accent6 5 2 5 2" xfId="49455"/>
    <cellStyle name="40% - Accent6 5 2 6" xfId="49456"/>
    <cellStyle name="40% - Accent6 5 3" xfId="49457"/>
    <cellStyle name="40% - Accent6 5 3 2" xfId="49458"/>
    <cellStyle name="40% - Accent6 5 3 2 2" xfId="49459"/>
    <cellStyle name="40% - Accent6 5 3 2 2 2" xfId="49460"/>
    <cellStyle name="40% - Accent6 5 3 2 2 2 2" xfId="49461"/>
    <cellStyle name="40% - Accent6 5 3 2 2 3" xfId="49462"/>
    <cellStyle name="40% - Accent6 5 3 2 3" xfId="49463"/>
    <cellStyle name="40% - Accent6 5 3 2 3 2" xfId="49464"/>
    <cellStyle name="40% - Accent6 5 3 2 4" xfId="49465"/>
    <cellStyle name="40% - Accent6 5 3 3" xfId="49466"/>
    <cellStyle name="40% - Accent6 5 3 3 2" xfId="49467"/>
    <cellStyle name="40% - Accent6 5 3 3 2 2" xfId="49468"/>
    <cellStyle name="40% - Accent6 5 3 3 2 2 2" xfId="49469"/>
    <cellStyle name="40% - Accent6 5 3 3 2 3" xfId="49470"/>
    <cellStyle name="40% - Accent6 5 3 3 3" xfId="49471"/>
    <cellStyle name="40% - Accent6 5 3 3 3 2" xfId="49472"/>
    <cellStyle name="40% - Accent6 5 3 3 4" xfId="49473"/>
    <cellStyle name="40% - Accent6 5 3 4" xfId="49474"/>
    <cellStyle name="40% - Accent6 5 3 4 2" xfId="49475"/>
    <cellStyle name="40% - Accent6 5 3 4 2 2" xfId="49476"/>
    <cellStyle name="40% - Accent6 5 3 4 3" xfId="49477"/>
    <cellStyle name="40% - Accent6 5 3 5" xfId="49478"/>
    <cellStyle name="40% - Accent6 5 3 5 2" xfId="49479"/>
    <cellStyle name="40% - Accent6 5 3 6" xfId="49480"/>
    <cellStyle name="40% - Accent6 5 4" xfId="49481"/>
    <cellStyle name="40% - Accent6 5 4 2" xfId="49482"/>
    <cellStyle name="40% - Accent6 5 4 2 2" xfId="49483"/>
    <cellStyle name="40% - Accent6 5 4 2 2 2" xfId="49484"/>
    <cellStyle name="40% - Accent6 5 4 2 3" xfId="49485"/>
    <cellStyle name="40% - Accent6 5 4 3" xfId="49486"/>
    <cellStyle name="40% - Accent6 5 4 3 2" xfId="49487"/>
    <cellStyle name="40% - Accent6 5 4 4" xfId="49488"/>
    <cellStyle name="40% - Accent6 5 5" xfId="49489"/>
    <cellStyle name="40% - Accent6 5 5 2" xfId="49490"/>
    <cellStyle name="40% - Accent6 5 5 2 2" xfId="49491"/>
    <cellStyle name="40% - Accent6 5 5 2 2 2" xfId="49492"/>
    <cellStyle name="40% - Accent6 5 5 2 3" xfId="49493"/>
    <cellStyle name="40% - Accent6 5 5 3" xfId="49494"/>
    <cellStyle name="40% - Accent6 5 5 3 2" xfId="49495"/>
    <cellStyle name="40% - Accent6 5 5 4" xfId="49496"/>
    <cellStyle name="40% - Accent6 5 6" xfId="49497"/>
    <cellStyle name="40% - Accent6 5 6 2" xfId="49498"/>
    <cellStyle name="40% - Accent6 5 6 2 2" xfId="49499"/>
    <cellStyle name="40% - Accent6 5 6 3" xfId="49500"/>
    <cellStyle name="40% - Accent6 5 7" xfId="49501"/>
    <cellStyle name="40% - Accent6 5 7 2" xfId="49502"/>
    <cellStyle name="40% - Accent6 5 8" xfId="49503"/>
    <cellStyle name="40% - Accent6 6" xfId="49504"/>
    <cellStyle name="40% - Accent6 6 2" xfId="49505"/>
    <cellStyle name="40% - Accent6 6 2 2" xfId="49506"/>
    <cellStyle name="40% - Accent6 6 2 2 2" xfId="49507"/>
    <cellStyle name="40% - Accent6 6 2 2 2 2" xfId="49508"/>
    <cellStyle name="40% - Accent6 6 2 2 2 2 2" xfId="49509"/>
    <cellStyle name="40% - Accent6 6 2 2 2 3" xfId="49510"/>
    <cellStyle name="40% - Accent6 6 2 2 3" xfId="49511"/>
    <cellStyle name="40% - Accent6 6 2 2 3 2" xfId="49512"/>
    <cellStyle name="40% - Accent6 6 2 2 4" xfId="49513"/>
    <cellStyle name="40% - Accent6 6 2 3" xfId="49514"/>
    <cellStyle name="40% - Accent6 6 2 3 2" xfId="49515"/>
    <cellStyle name="40% - Accent6 6 2 3 2 2" xfId="49516"/>
    <cellStyle name="40% - Accent6 6 2 3 2 2 2" xfId="49517"/>
    <cellStyle name="40% - Accent6 6 2 3 2 3" xfId="49518"/>
    <cellStyle name="40% - Accent6 6 2 3 3" xfId="49519"/>
    <cellStyle name="40% - Accent6 6 2 3 3 2" xfId="49520"/>
    <cellStyle name="40% - Accent6 6 2 3 4" xfId="49521"/>
    <cellStyle name="40% - Accent6 6 2 4" xfId="49522"/>
    <cellStyle name="40% - Accent6 6 2 4 2" xfId="49523"/>
    <cellStyle name="40% - Accent6 6 2 4 2 2" xfId="49524"/>
    <cellStyle name="40% - Accent6 6 2 4 3" xfId="49525"/>
    <cellStyle name="40% - Accent6 6 2 5" xfId="49526"/>
    <cellStyle name="40% - Accent6 6 2 5 2" xfId="49527"/>
    <cellStyle name="40% - Accent6 6 2 6" xfId="49528"/>
    <cellStyle name="40% - Accent6 6 3" xfId="49529"/>
    <cellStyle name="40% - Accent6 6 3 2" xfId="49530"/>
    <cellStyle name="40% - Accent6 6 3 2 2" xfId="49531"/>
    <cellStyle name="40% - Accent6 6 3 2 2 2" xfId="49532"/>
    <cellStyle name="40% - Accent6 6 3 2 2 2 2" xfId="49533"/>
    <cellStyle name="40% - Accent6 6 3 2 2 3" xfId="49534"/>
    <cellStyle name="40% - Accent6 6 3 2 3" xfId="49535"/>
    <cellStyle name="40% - Accent6 6 3 2 3 2" xfId="49536"/>
    <cellStyle name="40% - Accent6 6 3 2 4" xfId="49537"/>
    <cellStyle name="40% - Accent6 6 3 3" xfId="49538"/>
    <cellStyle name="40% - Accent6 6 3 3 2" xfId="49539"/>
    <cellStyle name="40% - Accent6 6 3 3 2 2" xfId="49540"/>
    <cellStyle name="40% - Accent6 6 3 3 2 2 2" xfId="49541"/>
    <cellStyle name="40% - Accent6 6 3 3 2 3" xfId="49542"/>
    <cellStyle name="40% - Accent6 6 3 3 3" xfId="49543"/>
    <cellStyle name="40% - Accent6 6 3 3 3 2" xfId="49544"/>
    <cellStyle name="40% - Accent6 6 3 3 4" xfId="49545"/>
    <cellStyle name="40% - Accent6 6 3 4" xfId="49546"/>
    <cellStyle name="40% - Accent6 6 3 4 2" xfId="49547"/>
    <cellStyle name="40% - Accent6 6 3 4 2 2" xfId="49548"/>
    <cellStyle name="40% - Accent6 6 3 4 3" xfId="49549"/>
    <cellStyle name="40% - Accent6 6 3 5" xfId="49550"/>
    <cellStyle name="40% - Accent6 6 3 5 2" xfId="49551"/>
    <cellStyle name="40% - Accent6 6 3 6" xfId="49552"/>
    <cellStyle name="40% - Accent6 6 4" xfId="49553"/>
    <cellStyle name="40% - Accent6 6 4 2" xfId="49554"/>
    <cellStyle name="40% - Accent6 6 4 2 2" xfId="49555"/>
    <cellStyle name="40% - Accent6 6 4 2 2 2" xfId="49556"/>
    <cellStyle name="40% - Accent6 6 4 2 3" xfId="49557"/>
    <cellStyle name="40% - Accent6 6 4 3" xfId="49558"/>
    <cellStyle name="40% - Accent6 6 4 3 2" xfId="49559"/>
    <cellStyle name="40% - Accent6 6 4 4" xfId="49560"/>
    <cellStyle name="40% - Accent6 6 5" xfId="49561"/>
    <cellStyle name="40% - Accent6 6 5 2" xfId="49562"/>
    <cellStyle name="40% - Accent6 6 5 2 2" xfId="49563"/>
    <cellStyle name="40% - Accent6 6 5 2 2 2" xfId="49564"/>
    <cellStyle name="40% - Accent6 6 5 2 3" xfId="49565"/>
    <cellStyle name="40% - Accent6 6 5 3" xfId="49566"/>
    <cellStyle name="40% - Accent6 6 5 3 2" xfId="49567"/>
    <cellStyle name="40% - Accent6 6 5 4" xfId="49568"/>
    <cellStyle name="40% - Accent6 6 6" xfId="49569"/>
    <cellStyle name="40% - Accent6 6 6 2" xfId="49570"/>
    <cellStyle name="40% - Accent6 6 6 2 2" xfId="49571"/>
    <cellStyle name="40% - Accent6 6 6 3" xfId="49572"/>
    <cellStyle name="40% - Accent6 6 7" xfId="49573"/>
    <cellStyle name="40% - Accent6 6 7 2" xfId="49574"/>
    <cellStyle name="40% - Accent6 6 8" xfId="49575"/>
    <cellStyle name="40% - Accent6 7" xfId="49576"/>
    <cellStyle name="40% - Accent6 8" xfId="49577"/>
    <cellStyle name="40% - Accent6 9" xfId="49578"/>
    <cellStyle name="5" xfId="2601"/>
    <cellStyle name="6" xfId="2602"/>
    <cellStyle name="6 2" xfId="2603"/>
    <cellStyle name="6_401K Summary" xfId="2604"/>
    <cellStyle name="6_March_LTD_Premium" xfId="2605"/>
    <cellStyle name="6_Nov Self Admin LTD Income Premium - CIGNA" xfId="2606"/>
    <cellStyle name="6_Other Benefits Alloc" xfId="2607"/>
    <cellStyle name="6_Other Benefits Allocation %" xfId="2608"/>
    <cellStyle name="60% - Accent1 2" xfId="2609"/>
    <cellStyle name="60% - Accent1 2 2" xfId="2610"/>
    <cellStyle name="60% - Accent1 2_401K Summary" xfId="2611"/>
    <cellStyle name="60% - Accent1 3" xfId="2612"/>
    <cellStyle name="60% - Accent1 4" xfId="2613"/>
    <cellStyle name="60% - Accent1 5" xfId="2614"/>
    <cellStyle name="60% - Accent1 6" xfId="49579"/>
    <cellStyle name="60% - Accent1 7" xfId="49580"/>
    <cellStyle name="60% - Accent1 8" xfId="49581"/>
    <cellStyle name="60% - Accent2 2" xfId="2615"/>
    <cellStyle name="60% - Accent2 2 2" xfId="2616"/>
    <cellStyle name="60% - Accent2 2_401K Summary" xfId="2617"/>
    <cellStyle name="60% - Accent2 3" xfId="2618"/>
    <cellStyle name="60% - Accent2 4" xfId="2619"/>
    <cellStyle name="60% - Accent2 5" xfId="49582"/>
    <cellStyle name="60% - Accent2 6" xfId="49583"/>
    <cellStyle name="60% - Accent2 7" xfId="49584"/>
    <cellStyle name="60% - Accent2 8" xfId="49585"/>
    <cellStyle name="60% - Accent3 2" xfId="2620"/>
    <cellStyle name="60% - Accent3 2 2" xfId="2621"/>
    <cellStyle name="60% - Accent3 2_401K Summary" xfId="2622"/>
    <cellStyle name="60% - Accent3 3" xfId="2623"/>
    <cellStyle name="60% - Accent3 4" xfId="2624"/>
    <cellStyle name="60% - Accent3 5" xfId="2625"/>
    <cellStyle name="60% - Accent3 6" xfId="49586"/>
    <cellStyle name="60% - Accent3 7" xfId="49587"/>
    <cellStyle name="60% - Accent3 8" xfId="49588"/>
    <cellStyle name="60% - Accent4 2" xfId="2626"/>
    <cellStyle name="60% - Accent4 2 2" xfId="2627"/>
    <cellStyle name="60% - Accent4 2_401K Summary" xfId="2628"/>
    <cellStyle name="60% - Accent4 3" xfId="2629"/>
    <cellStyle name="60% - Accent4 4" xfId="2630"/>
    <cellStyle name="60% - Accent4 5" xfId="2631"/>
    <cellStyle name="60% - Accent4 6" xfId="49589"/>
    <cellStyle name="60% - Accent4 7" xfId="49590"/>
    <cellStyle name="60% - Accent4 8" xfId="49591"/>
    <cellStyle name="60% - Accent5 2" xfId="2632"/>
    <cellStyle name="60% - Accent5 2 2" xfId="2633"/>
    <cellStyle name="60% - Accent5 2_401K Summary" xfId="2634"/>
    <cellStyle name="60% - Accent5 3" xfId="2635"/>
    <cellStyle name="60% - Accent5 4" xfId="2636"/>
    <cellStyle name="60% - Accent5 5" xfId="2637"/>
    <cellStyle name="60% - Accent5 6" xfId="49592"/>
    <cellStyle name="60% - Accent5 7" xfId="49593"/>
    <cellStyle name="60% - Accent5 8" xfId="49594"/>
    <cellStyle name="60% - Accent6 2" xfId="2638"/>
    <cellStyle name="60% - Accent6 2 2" xfId="2639"/>
    <cellStyle name="60% - Accent6 2_401K Summary" xfId="2640"/>
    <cellStyle name="60% - Accent6 3" xfId="2641"/>
    <cellStyle name="60% - Accent6 4" xfId="2642"/>
    <cellStyle name="60% - Accent6 5" xfId="2643"/>
    <cellStyle name="60% - Accent6 6" xfId="49595"/>
    <cellStyle name="60% - Accent6 7" xfId="49596"/>
    <cellStyle name="60% - Accent6 8" xfId="49597"/>
    <cellStyle name="8" xfId="2644"/>
    <cellStyle name="8 2" xfId="2645"/>
    <cellStyle name="8_401K Summary" xfId="2646"/>
    <cellStyle name="8_March_LTD_Premium" xfId="2647"/>
    <cellStyle name="8_Nov Self Admin LTD Income Premium - CIGNA" xfId="2648"/>
    <cellStyle name="8_Other Benefits Alloc" xfId="2649"/>
    <cellStyle name="8_Other Benefits Allocation %" xfId="2650"/>
    <cellStyle name="9" xfId="2651"/>
    <cellStyle name="a" xfId="2652"/>
    <cellStyle name="a 2" xfId="2653"/>
    <cellStyle name="a1" xfId="2654"/>
    <cellStyle name="a1 2" xfId="2655"/>
    <cellStyle name="a1 2 2" xfId="2656"/>
    <cellStyle name="a1 2 2 2" xfId="2657"/>
    <cellStyle name="a1 2 3" xfId="2658"/>
    <cellStyle name="a1 3" xfId="2659"/>
    <cellStyle name="a1 3 2" xfId="2660"/>
    <cellStyle name="Accent1 - 20%" xfId="12"/>
    <cellStyle name="Accent1 - 20% 2" xfId="2661"/>
    <cellStyle name="Accent1 - 20% 3" xfId="49598"/>
    <cellStyle name="Accent1 - 20% 4" xfId="49599"/>
    <cellStyle name="Accent1 - 20%_401K Summary" xfId="2662"/>
    <cellStyle name="Accent1 - 40%" xfId="13"/>
    <cellStyle name="Accent1 - 40% 2" xfId="2663"/>
    <cellStyle name="Accent1 - 40% 3" xfId="49600"/>
    <cellStyle name="Accent1 - 40% 4" xfId="49601"/>
    <cellStyle name="Accent1 - 40%_401K Summary" xfId="2664"/>
    <cellStyle name="Accent1 - 60%" xfId="14"/>
    <cellStyle name="Accent1 - 60% 2" xfId="2665"/>
    <cellStyle name="Accent1 - 60% 3" xfId="49602"/>
    <cellStyle name="Accent1 - 60% 4" xfId="49603"/>
    <cellStyle name="Accent1 - 60%_401K Summary" xfId="2666"/>
    <cellStyle name="Accent1 10" xfId="2667"/>
    <cellStyle name="Accent1 11" xfId="2668"/>
    <cellStyle name="Accent1 12" xfId="2669"/>
    <cellStyle name="Accent1 13" xfId="2670"/>
    <cellStyle name="Accent1 13 2" xfId="2671"/>
    <cellStyle name="Accent1 14" xfId="2672"/>
    <cellStyle name="Accent1 14 2" xfId="2673"/>
    <cellStyle name="Accent1 15" xfId="2674"/>
    <cellStyle name="Accent1 15 2" xfId="2675"/>
    <cellStyle name="Accent1 16" xfId="2676"/>
    <cellStyle name="Accent1 16 2" xfId="2677"/>
    <cellStyle name="Accent1 17" xfId="2678"/>
    <cellStyle name="Accent1 18" xfId="2679"/>
    <cellStyle name="Accent1 19" xfId="2680"/>
    <cellStyle name="Accent1 2" xfId="2681"/>
    <cellStyle name="Accent1 2 2" xfId="2682"/>
    <cellStyle name="Accent1 2 3" xfId="2683"/>
    <cellStyle name="Accent1 20" xfId="2684"/>
    <cellStyle name="Accent1 21" xfId="2685"/>
    <cellStyle name="Accent1 22" xfId="2686"/>
    <cellStyle name="Accent1 23" xfId="2687"/>
    <cellStyle name="Accent1 24" xfId="49604"/>
    <cellStyle name="Accent1 3" xfId="2688"/>
    <cellStyle name="Accent1 4" xfId="2689"/>
    <cellStyle name="Accent1 5" xfId="2690"/>
    <cellStyle name="Accent1 6" xfId="2691"/>
    <cellStyle name="Accent1 7" xfId="2692"/>
    <cellStyle name="Accent1 8" xfId="2693"/>
    <cellStyle name="Accent1 9" xfId="2694"/>
    <cellStyle name="Accent2 - 20%" xfId="15"/>
    <cellStyle name="Accent2 - 20% 2" xfId="2695"/>
    <cellStyle name="Accent2 - 20% 3" xfId="49605"/>
    <cellStyle name="Accent2 - 20% 4" xfId="49606"/>
    <cellStyle name="Accent2 - 20%_401K Summary" xfId="2696"/>
    <cellStyle name="Accent2 - 40%" xfId="16"/>
    <cellStyle name="Accent2 - 40% 2" xfId="2697"/>
    <cellStyle name="Accent2 - 40% 3" xfId="49607"/>
    <cellStyle name="Accent2 - 40% 4" xfId="49608"/>
    <cellStyle name="Accent2 - 40%_401K Summary" xfId="2698"/>
    <cellStyle name="Accent2 - 60%" xfId="17"/>
    <cellStyle name="Accent2 - 60% 2" xfId="2699"/>
    <cellStyle name="Accent2 - 60% 3" xfId="49609"/>
    <cellStyle name="Accent2 - 60% 4" xfId="49610"/>
    <cellStyle name="Accent2 - 60%_401K Summary" xfId="2700"/>
    <cellStyle name="Accent2 10" xfId="2701"/>
    <cellStyle name="Accent2 11" xfId="2702"/>
    <cellStyle name="Accent2 12" xfId="2703"/>
    <cellStyle name="Accent2 13" xfId="2704"/>
    <cellStyle name="Accent2 13 2" xfId="2705"/>
    <cellStyle name="Accent2 14" xfId="2706"/>
    <cellStyle name="Accent2 14 2" xfId="2707"/>
    <cellStyle name="Accent2 15" xfId="2708"/>
    <cellStyle name="Accent2 15 2" xfId="2709"/>
    <cellStyle name="Accent2 16" xfId="2710"/>
    <cellStyle name="Accent2 16 2" xfId="2711"/>
    <cellStyle name="Accent2 17" xfId="2712"/>
    <cellStyle name="Accent2 18" xfId="2713"/>
    <cellStyle name="Accent2 19" xfId="2714"/>
    <cellStyle name="Accent2 2" xfId="2715"/>
    <cellStyle name="Accent2 2 2" xfId="2716"/>
    <cellStyle name="Accent2 2 3" xfId="2717"/>
    <cellStyle name="Accent2 20" xfId="2718"/>
    <cellStyle name="Accent2 21" xfId="2719"/>
    <cellStyle name="Accent2 22" xfId="2720"/>
    <cellStyle name="Accent2 23" xfId="2721"/>
    <cellStyle name="Accent2 24" xfId="49611"/>
    <cellStyle name="Accent2 3" xfId="2722"/>
    <cellStyle name="Accent2 4" xfId="2723"/>
    <cellStyle name="Accent2 5" xfId="2724"/>
    <cellStyle name="Accent2 6" xfId="2725"/>
    <cellStyle name="Accent2 7" xfId="2726"/>
    <cellStyle name="Accent2 8" xfId="2727"/>
    <cellStyle name="Accent2 9" xfId="2728"/>
    <cellStyle name="Accent3 - 20%" xfId="18"/>
    <cellStyle name="Accent3 - 20% 2" xfId="2729"/>
    <cellStyle name="Accent3 - 20% 3" xfId="49612"/>
    <cellStyle name="Accent3 - 20% 4" xfId="49613"/>
    <cellStyle name="Accent3 - 20%_401K Summary" xfId="2730"/>
    <cellStyle name="Accent3 - 40%" xfId="19"/>
    <cellStyle name="Accent3 - 40% 2" xfId="2731"/>
    <cellStyle name="Accent3 - 40% 3" xfId="49614"/>
    <cellStyle name="Accent3 - 40% 4" xfId="49615"/>
    <cellStyle name="Accent3 - 40%_401K Summary" xfId="2732"/>
    <cellStyle name="Accent3 - 60%" xfId="20"/>
    <cellStyle name="Accent3 - 60% 2" xfId="2733"/>
    <cellStyle name="Accent3 - 60% 3" xfId="49616"/>
    <cellStyle name="Accent3 - 60% 4" xfId="49617"/>
    <cellStyle name="Accent3 - 60%_401K Summary" xfId="2734"/>
    <cellStyle name="Accent3 10" xfId="2735"/>
    <cellStyle name="Accent3 11" xfId="2736"/>
    <cellStyle name="Accent3 12" xfId="2737"/>
    <cellStyle name="Accent3 13" xfId="2738"/>
    <cellStyle name="Accent3 13 2" xfId="2739"/>
    <cellStyle name="Accent3 14" xfId="2740"/>
    <cellStyle name="Accent3 14 2" xfId="2741"/>
    <cellStyle name="Accent3 15" xfId="2742"/>
    <cellStyle name="Accent3 15 2" xfId="2743"/>
    <cellStyle name="Accent3 16" xfId="2744"/>
    <cellStyle name="Accent3 16 2" xfId="2745"/>
    <cellStyle name="Accent3 17" xfId="2746"/>
    <cellStyle name="Accent3 18" xfId="2747"/>
    <cellStyle name="Accent3 19" xfId="2748"/>
    <cellStyle name="Accent3 2" xfId="2749"/>
    <cellStyle name="Accent3 2 2" xfId="2750"/>
    <cellStyle name="Accent3 2 3" xfId="2751"/>
    <cellStyle name="Accent3 20" xfId="2752"/>
    <cellStyle name="Accent3 21" xfId="2753"/>
    <cellStyle name="Accent3 22" xfId="2754"/>
    <cellStyle name="Accent3 23" xfId="2755"/>
    <cellStyle name="Accent3 24" xfId="49618"/>
    <cellStyle name="Accent3 25" xfId="49619"/>
    <cellStyle name="Accent3 26" xfId="49620"/>
    <cellStyle name="Accent3 27" xfId="49621"/>
    <cellStyle name="Accent3 28" xfId="49622"/>
    <cellStyle name="Accent3 29" xfId="49623"/>
    <cellStyle name="Accent3 3" xfId="2756"/>
    <cellStyle name="Accent3 30" xfId="49624"/>
    <cellStyle name="Accent3 4" xfId="2757"/>
    <cellStyle name="Accent3 5" xfId="2758"/>
    <cellStyle name="Accent3 6" xfId="2759"/>
    <cellStyle name="Accent3 7" xfId="2760"/>
    <cellStyle name="Accent3 8" xfId="2761"/>
    <cellStyle name="Accent3 9" xfId="2762"/>
    <cellStyle name="Accent4 - 20%" xfId="21"/>
    <cellStyle name="Accent4 - 20% 2" xfId="2763"/>
    <cellStyle name="Accent4 - 20% 3" xfId="49625"/>
    <cellStyle name="Accent4 - 20% 4" xfId="49626"/>
    <cellStyle name="Accent4 - 20%_401K Summary" xfId="2764"/>
    <cellStyle name="Accent4 - 40%" xfId="22"/>
    <cellStyle name="Accent4 - 40% 2" xfId="2765"/>
    <cellStyle name="Accent4 - 40% 3" xfId="49627"/>
    <cellStyle name="Accent4 - 40% 4" xfId="49628"/>
    <cellStyle name="Accent4 - 40%_401K Summary" xfId="2766"/>
    <cellStyle name="Accent4 - 60%" xfId="23"/>
    <cellStyle name="Accent4 - 60% 2" xfId="2767"/>
    <cellStyle name="Accent4 - 60% 3" xfId="49629"/>
    <cellStyle name="Accent4 - 60% 4" xfId="49630"/>
    <cellStyle name="Accent4 - 60%_401K Summary" xfId="2768"/>
    <cellStyle name="Accent4 10" xfId="2769"/>
    <cellStyle name="Accent4 11" xfId="2770"/>
    <cellStyle name="Accent4 12" xfId="2771"/>
    <cellStyle name="Accent4 13" xfId="2772"/>
    <cellStyle name="Accent4 13 2" xfId="2773"/>
    <cellStyle name="Accent4 14" xfId="2774"/>
    <cellStyle name="Accent4 14 2" xfId="2775"/>
    <cellStyle name="Accent4 15" xfId="2776"/>
    <cellStyle name="Accent4 15 2" xfId="2777"/>
    <cellStyle name="Accent4 16" xfId="2778"/>
    <cellStyle name="Accent4 16 2" xfId="2779"/>
    <cellStyle name="Accent4 17" xfId="2780"/>
    <cellStyle name="Accent4 18" xfId="2781"/>
    <cellStyle name="Accent4 19" xfId="2782"/>
    <cellStyle name="Accent4 2" xfId="2783"/>
    <cellStyle name="Accent4 2 2" xfId="2784"/>
    <cellStyle name="Accent4 2 3" xfId="2785"/>
    <cellStyle name="Accent4 20" xfId="2786"/>
    <cellStyle name="Accent4 21" xfId="2787"/>
    <cellStyle name="Accent4 22" xfId="2788"/>
    <cellStyle name="Accent4 23" xfId="2789"/>
    <cellStyle name="Accent4 24" xfId="49631"/>
    <cellStyle name="Accent4 25" xfId="49632"/>
    <cellStyle name="Accent4 26" xfId="49633"/>
    <cellStyle name="Accent4 27" xfId="49634"/>
    <cellStyle name="Accent4 28" xfId="49635"/>
    <cellStyle name="Accent4 29" xfId="49636"/>
    <cellStyle name="Accent4 3" xfId="2790"/>
    <cellStyle name="Accent4 30" xfId="49637"/>
    <cellStyle name="Accent4 4" xfId="2791"/>
    <cellStyle name="Accent4 5" xfId="2792"/>
    <cellStyle name="Accent4 6" xfId="2793"/>
    <cellStyle name="Accent4 7" xfId="2794"/>
    <cellStyle name="Accent4 8" xfId="2795"/>
    <cellStyle name="Accent4 9" xfId="2796"/>
    <cellStyle name="Accent5 - 20%" xfId="24"/>
    <cellStyle name="Accent5 - 20% 2" xfId="2797"/>
    <cellStyle name="Accent5 - 20% 3" xfId="49638"/>
    <cellStyle name="Accent5 - 20% 4" xfId="49639"/>
    <cellStyle name="Accent5 - 20%_401K Summary" xfId="2798"/>
    <cellStyle name="Accent5 - 40%" xfId="25"/>
    <cellStyle name="Accent5 - 60%" xfId="26"/>
    <cellStyle name="Accent5 - 60% 2" xfId="2799"/>
    <cellStyle name="Accent5 - 60% 3" xfId="49640"/>
    <cellStyle name="Accent5 - 60% 4" xfId="49641"/>
    <cellStyle name="Accent5 - 60%_401K Summary" xfId="2800"/>
    <cellStyle name="Accent5 10" xfId="2801"/>
    <cellStyle name="Accent5 11" xfId="2802"/>
    <cellStyle name="Accent5 12" xfId="2803"/>
    <cellStyle name="Accent5 13" xfId="2804"/>
    <cellStyle name="Accent5 13 2" xfId="2805"/>
    <cellStyle name="Accent5 14" xfId="2806"/>
    <cellStyle name="Accent5 14 2" xfId="2807"/>
    <cellStyle name="Accent5 15" xfId="2808"/>
    <cellStyle name="Accent5 15 2" xfId="2809"/>
    <cellStyle name="Accent5 16" xfId="2810"/>
    <cellStyle name="Accent5 16 2" xfId="2811"/>
    <cellStyle name="Accent5 17" xfId="2812"/>
    <cellStyle name="Accent5 18" xfId="2813"/>
    <cellStyle name="Accent5 19" xfId="2814"/>
    <cellStyle name="Accent5 2" xfId="2815"/>
    <cellStyle name="Accent5 2 2" xfId="2816"/>
    <cellStyle name="Accent5 2 3" xfId="2817"/>
    <cellStyle name="Accent5 20" xfId="2818"/>
    <cellStyle name="Accent5 21" xfId="2819"/>
    <cellStyle name="Accent5 22" xfId="2820"/>
    <cellStyle name="Accent5 23" xfId="2821"/>
    <cellStyle name="Accent5 24" xfId="49642"/>
    <cellStyle name="Accent5 25" xfId="49643"/>
    <cellStyle name="Accent5 26" xfId="49644"/>
    <cellStyle name="Accent5 27" xfId="49645"/>
    <cellStyle name="Accent5 28" xfId="49646"/>
    <cellStyle name="Accent5 29" xfId="49647"/>
    <cellStyle name="Accent5 3" xfId="2822"/>
    <cellStyle name="Accent5 30" xfId="49648"/>
    <cellStyle name="Accent5 4" xfId="2823"/>
    <cellStyle name="Accent5 5" xfId="2824"/>
    <cellStyle name="Accent5 6" xfId="2825"/>
    <cellStyle name="Accent5 7" xfId="2826"/>
    <cellStyle name="Accent5 8" xfId="2827"/>
    <cellStyle name="Accent5 9" xfId="2828"/>
    <cellStyle name="Accent6 - 20%" xfId="27"/>
    <cellStyle name="Accent6 - 40%" xfId="28"/>
    <cellStyle name="Accent6 - 40% 2" xfId="2829"/>
    <cellStyle name="Accent6 - 40% 3" xfId="49649"/>
    <cellStyle name="Accent6 - 40% 4" xfId="49650"/>
    <cellStyle name="Accent6 - 40%_401K Summary" xfId="2830"/>
    <cellStyle name="Accent6 - 60%" xfId="29"/>
    <cellStyle name="Accent6 - 60% 2" xfId="2831"/>
    <cellStyle name="Accent6 - 60% 3" xfId="49651"/>
    <cellStyle name="Accent6 - 60% 4" xfId="49652"/>
    <cellStyle name="Accent6 - 60%_401K Summary" xfId="2832"/>
    <cellStyle name="Accent6 10" xfId="2833"/>
    <cellStyle name="Accent6 11" xfId="2834"/>
    <cellStyle name="Accent6 12" xfId="2835"/>
    <cellStyle name="Accent6 13" xfId="2836"/>
    <cellStyle name="Accent6 13 2" xfId="2837"/>
    <cellStyle name="Accent6 14" xfId="2838"/>
    <cellStyle name="Accent6 14 2" xfId="2839"/>
    <cellStyle name="Accent6 15" xfId="2840"/>
    <cellStyle name="Accent6 15 2" xfId="2841"/>
    <cellStyle name="Accent6 16" xfId="2842"/>
    <cellStyle name="Accent6 16 2" xfId="2843"/>
    <cellStyle name="Accent6 17" xfId="2844"/>
    <cellStyle name="Accent6 18" xfId="2845"/>
    <cellStyle name="Accent6 19" xfId="2846"/>
    <cellStyle name="Accent6 2" xfId="2847"/>
    <cellStyle name="Accent6 2 2" xfId="2848"/>
    <cellStyle name="Accent6 2 3" xfId="2849"/>
    <cellStyle name="Accent6 20" xfId="2850"/>
    <cellStyle name="Accent6 21" xfId="2851"/>
    <cellStyle name="Accent6 22" xfId="2852"/>
    <cellStyle name="Accent6 23" xfId="2853"/>
    <cellStyle name="Accent6 24" xfId="49653"/>
    <cellStyle name="Accent6 25" xfId="49654"/>
    <cellStyle name="Accent6 26" xfId="49655"/>
    <cellStyle name="Accent6 27" xfId="49656"/>
    <cellStyle name="Accent6 28" xfId="49657"/>
    <cellStyle name="Accent6 29" xfId="49658"/>
    <cellStyle name="Accent6 3" xfId="2854"/>
    <cellStyle name="Accent6 30" xfId="49659"/>
    <cellStyle name="Accent6 4" xfId="2855"/>
    <cellStyle name="Accent6 5" xfId="2856"/>
    <cellStyle name="Accent6 6" xfId="2857"/>
    <cellStyle name="Accent6 7" xfId="2858"/>
    <cellStyle name="Accent6 8" xfId="2859"/>
    <cellStyle name="Accent6 9" xfId="2860"/>
    <cellStyle name="Acctg" xfId="2861"/>
    <cellStyle name="Acctg 2" xfId="2862"/>
    <cellStyle name="active" xfId="2863"/>
    <cellStyle name="Actual Date" xfId="2864"/>
    <cellStyle name="Actuals" xfId="2865"/>
    <cellStyle name="Addl Dim 1 Rollup" xfId="2866"/>
    <cellStyle name="Addl Dim 1 Rollup$ZP$" xfId="2867"/>
    <cellStyle name="Addl Dim 1 Rollup$ZP$ 2" xfId="2868"/>
    <cellStyle name="Addl Dim 1 Rollup$ZP$_OM vs Plan" xfId="2869"/>
    <cellStyle name="Addl Dim 2 Rollup" xfId="2870"/>
    <cellStyle name="Addl Dim 2 Rollup$ZP$" xfId="2871"/>
    <cellStyle name="Addl Dim 2 Rollup$ZP$ 2" xfId="2872"/>
    <cellStyle name="Addl Dim 2 Rollup$ZP$_OM vs Plan" xfId="2873"/>
    <cellStyle name="Addl Dim 3 Rollup" xfId="2874"/>
    <cellStyle name="Addl Dim 3 Rollup$ZP$" xfId="2875"/>
    <cellStyle name="Addl Dim 3 Rollup$ZP$ 2" xfId="2876"/>
    <cellStyle name="Addl Dim 3 Rollup$ZP$_OM vs Plan" xfId="2877"/>
    <cellStyle name="Addl Dim 4 Rollup" xfId="2878"/>
    <cellStyle name="Addl Dim 4 Rollup$ZP$" xfId="2879"/>
    <cellStyle name="Addl Dim 4 Rollup$ZP$ 2" xfId="2880"/>
    <cellStyle name="Addl Dim 4 Rollup$ZP$_OM vs Plan" xfId="2881"/>
    <cellStyle name="Addl Dim 5 Rollup" xfId="2882"/>
    <cellStyle name="Addl Dim 5 Rollup$ZP$" xfId="2883"/>
    <cellStyle name="Addl Dim 5 Rollup$ZP$ 2" xfId="2884"/>
    <cellStyle name="Addl Dim 5 Rollup$ZP$_OM vs Plan" xfId="2885"/>
    <cellStyle name="Addl Dim 6 Rollup" xfId="2886"/>
    <cellStyle name="Addl Dim 6 Rollup$ZP$" xfId="2887"/>
    <cellStyle name="Addl Dim 6 Rollup$ZP$ 2" xfId="2888"/>
    <cellStyle name="Addl Dim 6 Rollup$ZP$_OM vs Plan" xfId="2889"/>
    <cellStyle name="adjusted" xfId="2890"/>
    <cellStyle name="AFE" xfId="2891"/>
    <cellStyle name="AFE 2" xfId="2892"/>
    <cellStyle name="args.style" xfId="2893"/>
    <cellStyle name="ArialNormal" xfId="2894"/>
    <cellStyle name="ArialNormal 10" xfId="2895"/>
    <cellStyle name="ArialNormal 10 2" xfId="2896"/>
    <cellStyle name="ArialNormal 10 2 2" xfId="2897"/>
    <cellStyle name="ArialNormal 10 3" xfId="2898"/>
    <cellStyle name="ArialNormal 11" xfId="2899"/>
    <cellStyle name="ArialNormal 12" xfId="2900"/>
    <cellStyle name="ArialNormal 2" xfId="2901"/>
    <cellStyle name="ArialNormal 2 2" xfId="2902"/>
    <cellStyle name="ArialNormal 2 2 2" xfId="2903"/>
    <cellStyle name="ArialNormal 2 2 2 2" xfId="2904"/>
    <cellStyle name="ArialNormal 2 2 2 2 2" xfId="2905"/>
    <cellStyle name="ArialNormal 2 2 2 3" xfId="2906"/>
    <cellStyle name="ArialNormal 2 2 3" xfId="2907"/>
    <cellStyle name="ArialNormal 2 2 3 2" xfId="2908"/>
    <cellStyle name="ArialNormal 2 2 3 2 2" xfId="2909"/>
    <cellStyle name="ArialNormal 2 2 3 3" xfId="2910"/>
    <cellStyle name="ArialNormal 2 2 4" xfId="2911"/>
    <cellStyle name="ArialNormal 2 2 4 2" xfId="2912"/>
    <cellStyle name="ArialNormal 2 2 5" xfId="2913"/>
    <cellStyle name="ArialNormal 2 2 5 2" xfId="2914"/>
    <cellStyle name="ArialNormal 2 2 6" xfId="2915"/>
    <cellStyle name="ArialNormal 2 3" xfId="2916"/>
    <cellStyle name="ArialNormal 2 3 2" xfId="2917"/>
    <cellStyle name="ArialNormal 2 3 2 2" xfId="2918"/>
    <cellStyle name="ArialNormal 2 3 2 2 2" xfId="2919"/>
    <cellStyle name="ArialNormal 2 3 2 3" xfId="2920"/>
    <cellStyle name="ArialNormal 2 3 3" xfId="2921"/>
    <cellStyle name="ArialNormal 2 3 3 2" xfId="2922"/>
    <cellStyle name="ArialNormal 2 3 3 2 2" xfId="2923"/>
    <cellStyle name="ArialNormal 2 3 3 3" xfId="2924"/>
    <cellStyle name="ArialNormal 2 3 4" xfId="2925"/>
    <cellStyle name="ArialNormal 2 3 4 2" xfId="2926"/>
    <cellStyle name="ArialNormal 2 3 5" xfId="2927"/>
    <cellStyle name="ArialNormal 2 3 5 2" xfId="2928"/>
    <cellStyle name="ArialNormal 2 3 6" xfId="2929"/>
    <cellStyle name="ArialNormal 2 4" xfId="2930"/>
    <cellStyle name="ArialNormal 2 4 2" xfId="2931"/>
    <cellStyle name="ArialNormal 2 4 2 2" xfId="2932"/>
    <cellStyle name="ArialNormal 2 4 3" xfId="2933"/>
    <cellStyle name="ArialNormal 2 5" xfId="2934"/>
    <cellStyle name="ArialNormal 2 5 2" xfId="2935"/>
    <cellStyle name="ArialNormal 2 5 2 2" xfId="2936"/>
    <cellStyle name="ArialNormal 2 5 3" xfId="2937"/>
    <cellStyle name="ArialNormal 2 6" xfId="2938"/>
    <cellStyle name="ArialNormal 2 6 2" xfId="2939"/>
    <cellStyle name="ArialNormal 2 7" xfId="2940"/>
    <cellStyle name="ArialNormal 2 7 2" xfId="2941"/>
    <cellStyle name="ArialNormal 2 8" xfId="2942"/>
    <cellStyle name="ArialNormal 2_Other Benefits Allocation %" xfId="2943"/>
    <cellStyle name="ArialNormal 3" xfId="2944"/>
    <cellStyle name="ArialNormal 3 2" xfId="2945"/>
    <cellStyle name="ArialNormal 3 2 2" xfId="2946"/>
    <cellStyle name="ArialNormal 3 3" xfId="2947"/>
    <cellStyle name="ArialNormal 4" xfId="2948"/>
    <cellStyle name="ArialNormal 4 2" xfId="2949"/>
    <cellStyle name="ArialNormal 4 2 2" xfId="2950"/>
    <cellStyle name="ArialNormal 4 3" xfId="2951"/>
    <cellStyle name="ArialNormal 5" xfId="2952"/>
    <cellStyle name="ArialNormal 5 2" xfId="2953"/>
    <cellStyle name="ArialNormal 5 2 2" xfId="2954"/>
    <cellStyle name="ArialNormal 5 3" xfId="2955"/>
    <cellStyle name="ArialNormal 6" xfId="2956"/>
    <cellStyle name="ArialNormal 6 2" xfId="2957"/>
    <cellStyle name="ArialNormal 6 2 2" xfId="2958"/>
    <cellStyle name="ArialNormal 6 3" xfId="2959"/>
    <cellStyle name="ArialNormal 7" xfId="2960"/>
    <cellStyle name="ArialNormal 7 2" xfId="2961"/>
    <cellStyle name="ArialNormal 7 2 2" xfId="2962"/>
    <cellStyle name="ArialNormal 7 3" xfId="2963"/>
    <cellStyle name="ArialNormal 8" xfId="2964"/>
    <cellStyle name="ArialNormal 8 2" xfId="2965"/>
    <cellStyle name="ArialNormal 8 2 2" xfId="2966"/>
    <cellStyle name="ArialNormal 8 3" xfId="2967"/>
    <cellStyle name="ArialNormal 9" xfId="2968"/>
    <cellStyle name="ArialNormal 9 2" xfId="2969"/>
    <cellStyle name="ArialNormal 9 2 2" xfId="2970"/>
    <cellStyle name="ArialNormal 9 3" xfId="2971"/>
    <cellStyle name="ArialNormal_March_LTD_Premium" xfId="2972"/>
    <cellStyle name="Assumptions" xfId="2973"/>
    <cellStyle name="B" xfId="2974"/>
    <cellStyle name="b'" xfId="2975"/>
    <cellStyle name="b' 2" xfId="2976"/>
    <cellStyle name="b." xfId="2977"/>
    <cellStyle name="b;ll" xfId="2978"/>
    <cellStyle name="b'_1212 LTD (ASC 715) Cost Pushout Final True up" xfId="2979"/>
    <cellStyle name="b_diamond2" xfId="2980"/>
    <cellStyle name="b'_March_LTD_Premium" xfId="2981"/>
    <cellStyle name="B_MERGER" xfId="2982"/>
    <cellStyle name="b'_Nov Self Admin LTD Income Premium - CIGNA" xfId="2983"/>
    <cellStyle name="b_Sheet2" xfId="2984"/>
    <cellStyle name="b'_Summary Unrounded" xfId="2985"/>
    <cellStyle name="BACKGROUND" xfId="2986"/>
    <cellStyle name="BACKGROUND 2" xfId="2987"/>
    <cellStyle name="BACKGROUND$ZPercent$" xfId="2988"/>
    <cellStyle name="BACKGROUND$ZPercent$ 2" xfId="2989"/>
    <cellStyle name="BACKGROUND$ZPercent$_OM vs Plan" xfId="2990"/>
    <cellStyle name="BACKGROUND_Headcount" xfId="2991"/>
    <cellStyle name="Bad 2" xfId="2992"/>
    <cellStyle name="Bad 2 2" xfId="2993"/>
    <cellStyle name="Bad 2 3" xfId="2994"/>
    <cellStyle name="Bad 3" xfId="2995"/>
    <cellStyle name="Bad 4" xfId="2996"/>
    <cellStyle name="Bad 5" xfId="2997"/>
    <cellStyle name="Bad 6" xfId="49660"/>
    <cellStyle name="Bad 7" xfId="49661"/>
    <cellStyle name="Bad 8" xfId="49662"/>
    <cellStyle name="Bad 9" xfId="49663"/>
    <cellStyle name="bc" xfId="2998"/>
    <cellStyle name="BigHead" xfId="2999"/>
    <cellStyle name="bl" xfId="3000"/>
    <cellStyle name="bl'" xfId="3001"/>
    <cellStyle name="bl_Conemsco" xfId="3002"/>
    <cellStyle name="Black Days" xfId="3003"/>
    <cellStyle name="Black Days 2" xfId="3004"/>
    <cellStyle name="Black Days_March_LTD_Premium" xfId="3005"/>
    <cellStyle name="Black Decimal" xfId="3006"/>
    <cellStyle name="Black Dollar" xfId="3007"/>
    <cellStyle name="Black Dollar 10" xfId="3008"/>
    <cellStyle name="Black Dollar 10 2" xfId="3009"/>
    <cellStyle name="Black Dollar 10 2 2" xfId="3010"/>
    <cellStyle name="Black Dollar 10 3" xfId="3011"/>
    <cellStyle name="Black Dollar 11" xfId="3012"/>
    <cellStyle name="Black Dollar 11 2" xfId="3013"/>
    <cellStyle name="Black Dollar 11 2 2" xfId="3014"/>
    <cellStyle name="Black Dollar 11 3" xfId="3015"/>
    <cellStyle name="Black Dollar 12" xfId="3016"/>
    <cellStyle name="Black Dollar 12 2" xfId="3017"/>
    <cellStyle name="Black Dollar 2" xfId="3018"/>
    <cellStyle name="Black Dollar 2 2" xfId="3019"/>
    <cellStyle name="Black Dollar 2 3" xfId="3020"/>
    <cellStyle name="Black Dollar 2_Other Benefits Allocation %" xfId="3021"/>
    <cellStyle name="Black Dollar 3" xfId="3022"/>
    <cellStyle name="Black Dollar 3 2" xfId="3023"/>
    <cellStyle name="Black Dollar 3 3" xfId="3024"/>
    <cellStyle name="Black Dollar 3_Other Benefits Allocation %" xfId="3025"/>
    <cellStyle name="Black Dollar 4" xfId="3026"/>
    <cellStyle name="Black Dollar 4 2" xfId="3027"/>
    <cellStyle name="Black Dollar 4 3" xfId="3028"/>
    <cellStyle name="Black Dollar 4_Other Benefits Allocation %" xfId="3029"/>
    <cellStyle name="Black Dollar 5" xfId="3030"/>
    <cellStyle name="Black Dollar 5 2" xfId="3031"/>
    <cellStyle name="Black Dollar 5 2 2" xfId="3032"/>
    <cellStyle name="Black Dollar 5 2 2 2" xfId="3033"/>
    <cellStyle name="Black Dollar 5 2 3" xfId="3034"/>
    <cellStyle name="Black Dollar 5 3" xfId="3035"/>
    <cellStyle name="Black Dollar 5 3 2" xfId="3036"/>
    <cellStyle name="Black Dollar 5 3 2 2" xfId="3037"/>
    <cellStyle name="Black Dollar 5 3 3" xfId="3038"/>
    <cellStyle name="Black Dollar 5 4" xfId="3039"/>
    <cellStyle name="Black Dollar 5 4 2" xfId="3040"/>
    <cellStyle name="Black Dollar 5 5" xfId="3041"/>
    <cellStyle name="Black Dollar 5 5 2" xfId="3042"/>
    <cellStyle name="Black Dollar 5 6" xfId="3043"/>
    <cellStyle name="Black Dollar 6" xfId="3044"/>
    <cellStyle name="Black Dollar 6 2" xfId="3045"/>
    <cellStyle name="Black Dollar 6 2 2" xfId="3046"/>
    <cellStyle name="Black Dollar 6 3" xfId="3047"/>
    <cellStyle name="Black Dollar 7" xfId="3048"/>
    <cellStyle name="Black Dollar 7 2" xfId="3049"/>
    <cellStyle name="Black Dollar 7 2 2" xfId="3050"/>
    <cellStyle name="Black Dollar 7 3" xfId="3051"/>
    <cellStyle name="Black Dollar 8" xfId="3052"/>
    <cellStyle name="Black Dollar 8 2" xfId="3053"/>
    <cellStyle name="Black Dollar 8 2 2" xfId="3054"/>
    <cellStyle name="Black Dollar 8 3" xfId="3055"/>
    <cellStyle name="Black Dollar 9" xfId="3056"/>
    <cellStyle name="Black Dollar 9 2" xfId="3057"/>
    <cellStyle name="Black Dollar 9 2 2" xfId="3058"/>
    <cellStyle name="Black Dollar 9 3" xfId="3059"/>
    <cellStyle name="Black Dollar_401K Summary" xfId="3060"/>
    <cellStyle name="Black EPS" xfId="3061"/>
    <cellStyle name="Black Percent" xfId="3062"/>
    <cellStyle name="Black Percent 2" xfId="3063"/>
    <cellStyle name="Black Percent_March_LTD_Premium" xfId="3064"/>
    <cellStyle name="Black Percent2" xfId="3065"/>
    <cellStyle name="Black Percent2 2" xfId="3066"/>
    <cellStyle name="Black Percent2_March_LTD_Premium" xfId="3067"/>
    <cellStyle name="Black Times" xfId="3068"/>
    <cellStyle name="Black Times 2" xfId="3069"/>
    <cellStyle name="Black Times Two Deci" xfId="3070"/>
    <cellStyle name="Black Times Two Deci 2" xfId="3071"/>
    <cellStyle name="Black Times Two Deci_March_LTD_Premium" xfId="3072"/>
    <cellStyle name="Black Times Two Deci2" xfId="3073"/>
    <cellStyle name="Black Times_283324_91" xfId="3074"/>
    <cellStyle name="Black Times2" xfId="3075"/>
    <cellStyle name="Black Times2 2" xfId="3076"/>
    <cellStyle name="Black Times2_March_LTD_Premium" xfId="3077"/>
    <cellStyle name="blank" xfId="3078"/>
    <cellStyle name="Blue" xfId="3079"/>
    <cellStyle name="Blue Decimal" xfId="3080"/>
    <cellStyle name="Blue Dollar" xfId="3081"/>
    <cellStyle name="Blue EPS" xfId="3082"/>
    <cellStyle name="Blue EPS 2" xfId="3083"/>
    <cellStyle name="Blue EPS_March_LTD_Premium" xfId="3084"/>
    <cellStyle name="Blue Text" xfId="3085"/>
    <cellStyle name="Blue Text 2" xfId="3086"/>
    <cellStyle name="Blue Text_March_LTD_Premium" xfId="3087"/>
    <cellStyle name="Blue Zero Deci" xfId="3088"/>
    <cellStyle name="Blue Zero Deci 2" xfId="3089"/>
    <cellStyle name="Blue Zero Deci_March_LTD_Premium" xfId="3090"/>
    <cellStyle name="BlueCell" xfId="3091"/>
    <cellStyle name="BlueCell 10" xfId="3092"/>
    <cellStyle name="BlueCell 10 2" xfId="3093"/>
    <cellStyle name="BlueCell 10 2 2" xfId="3094"/>
    <cellStyle name="BlueCell 10 3" xfId="3095"/>
    <cellStyle name="BlueCell 11" xfId="3096"/>
    <cellStyle name="BlueCell 12" xfId="3097"/>
    <cellStyle name="BlueCell 2" xfId="3098"/>
    <cellStyle name="BlueCell 2 2" xfId="3099"/>
    <cellStyle name="BlueCell 2 2 2" xfId="3100"/>
    <cellStyle name="BlueCell 2 2 2 2" xfId="3101"/>
    <cellStyle name="BlueCell 2 2 2 2 2" xfId="3102"/>
    <cellStyle name="BlueCell 2 2 2 3" xfId="3103"/>
    <cellStyle name="BlueCell 2 2 3" xfId="3104"/>
    <cellStyle name="BlueCell 2 2 3 2" xfId="3105"/>
    <cellStyle name="BlueCell 2 2 3 2 2" xfId="3106"/>
    <cellStyle name="BlueCell 2 2 3 3" xfId="3107"/>
    <cellStyle name="BlueCell 2 2 4" xfId="3108"/>
    <cellStyle name="BlueCell 2 2 4 2" xfId="3109"/>
    <cellStyle name="BlueCell 2 2 5" xfId="3110"/>
    <cellStyle name="BlueCell 2 2 5 2" xfId="3111"/>
    <cellStyle name="BlueCell 2 2 6" xfId="3112"/>
    <cellStyle name="BlueCell 2 3" xfId="3113"/>
    <cellStyle name="BlueCell 2 3 2" xfId="3114"/>
    <cellStyle name="BlueCell 2 3 2 2" xfId="3115"/>
    <cellStyle name="BlueCell 2 3 2 2 2" xfId="3116"/>
    <cellStyle name="BlueCell 2 3 2 3" xfId="3117"/>
    <cellStyle name="BlueCell 2 3 3" xfId="3118"/>
    <cellStyle name="BlueCell 2 3 3 2" xfId="3119"/>
    <cellStyle name="BlueCell 2 3 3 2 2" xfId="3120"/>
    <cellStyle name="BlueCell 2 3 3 3" xfId="3121"/>
    <cellStyle name="BlueCell 2 3 4" xfId="3122"/>
    <cellStyle name="BlueCell 2 3 4 2" xfId="3123"/>
    <cellStyle name="BlueCell 2 3 5" xfId="3124"/>
    <cellStyle name="BlueCell 2 3 5 2" xfId="3125"/>
    <cellStyle name="BlueCell 2 3 6" xfId="3126"/>
    <cellStyle name="BlueCell 2 4" xfId="3127"/>
    <cellStyle name="BlueCell 2 4 2" xfId="3128"/>
    <cellStyle name="BlueCell 2 4 2 2" xfId="3129"/>
    <cellStyle name="BlueCell 2 4 2 2 2" xfId="3130"/>
    <cellStyle name="BlueCell 2 4 2 3" xfId="3131"/>
    <cellStyle name="BlueCell 2 4 3" xfId="3132"/>
    <cellStyle name="BlueCell 2 4 3 2" xfId="3133"/>
    <cellStyle name="BlueCell 2 4 3 2 2" xfId="3134"/>
    <cellStyle name="BlueCell 2 4 3 3" xfId="3135"/>
    <cellStyle name="BlueCell 2 4 4" xfId="3136"/>
    <cellStyle name="BlueCell 2 4 4 2" xfId="3137"/>
    <cellStyle name="BlueCell 2 4 5" xfId="3138"/>
    <cellStyle name="BlueCell 2 4 5 2" xfId="3139"/>
    <cellStyle name="BlueCell 2 4 6" xfId="3140"/>
    <cellStyle name="BlueCell 2 5" xfId="3141"/>
    <cellStyle name="BlueCell 2 5 2" xfId="3142"/>
    <cellStyle name="BlueCell 2 5 2 2" xfId="3143"/>
    <cellStyle name="BlueCell 2 5 3" xfId="3144"/>
    <cellStyle name="BlueCell 2 6" xfId="3145"/>
    <cellStyle name="BlueCell 2_Other Benefits Allocation %" xfId="3146"/>
    <cellStyle name="BlueCell 3" xfId="3147"/>
    <cellStyle name="BlueCell 3 2" xfId="3148"/>
    <cellStyle name="BlueCell 3 2 2" xfId="3149"/>
    <cellStyle name="BlueCell 3 2 2 2" xfId="3150"/>
    <cellStyle name="BlueCell 3 2 2 2 2" xfId="3151"/>
    <cellStyle name="BlueCell 3 2 2 3" xfId="3152"/>
    <cellStyle name="BlueCell 3 2 3" xfId="3153"/>
    <cellStyle name="BlueCell 3 2 3 2" xfId="3154"/>
    <cellStyle name="BlueCell 3 2 3 2 2" xfId="3155"/>
    <cellStyle name="BlueCell 3 2 3 3" xfId="3156"/>
    <cellStyle name="BlueCell 3 2 4" xfId="3157"/>
    <cellStyle name="BlueCell 3 2 4 2" xfId="3158"/>
    <cellStyle name="BlueCell 3 2 5" xfId="3159"/>
    <cellStyle name="BlueCell 3 2 5 2" xfId="3160"/>
    <cellStyle name="BlueCell 3 2 6" xfId="3161"/>
    <cellStyle name="BlueCell 3 3" xfId="3162"/>
    <cellStyle name="BlueCell 3 3 2" xfId="3163"/>
    <cellStyle name="BlueCell 3 3 2 2" xfId="3164"/>
    <cellStyle name="BlueCell 3 3 2 2 2" xfId="3165"/>
    <cellStyle name="BlueCell 3 3 2 3" xfId="3166"/>
    <cellStyle name="BlueCell 3 3 3" xfId="3167"/>
    <cellStyle name="BlueCell 3 3 3 2" xfId="3168"/>
    <cellStyle name="BlueCell 3 3 3 2 2" xfId="3169"/>
    <cellStyle name="BlueCell 3 3 3 3" xfId="3170"/>
    <cellStyle name="BlueCell 3 3 4" xfId="3171"/>
    <cellStyle name="BlueCell 3 3 4 2" xfId="3172"/>
    <cellStyle name="BlueCell 3 3 5" xfId="3173"/>
    <cellStyle name="BlueCell 3 3 5 2" xfId="3174"/>
    <cellStyle name="BlueCell 3 3 6" xfId="3175"/>
    <cellStyle name="BlueCell 3 4" xfId="3176"/>
    <cellStyle name="BlueCell 3 4 2" xfId="3177"/>
    <cellStyle name="BlueCell 3 4 2 2" xfId="3178"/>
    <cellStyle name="BlueCell 3 4 3" xfId="3179"/>
    <cellStyle name="BlueCell 3 5" xfId="3180"/>
    <cellStyle name="BlueCell 3 5 2" xfId="3181"/>
    <cellStyle name="BlueCell 3 5 2 2" xfId="3182"/>
    <cellStyle name="BlueCell 3 5 3" xfId="3183"/>
    <cellStyle name="BlueCell 3 6" xfId="3184"/>
    <cellStyle name="BlueCell 3 6 2" xfId="3185"/>
    <cellStyle name="BlueCell 3 7" xfId="3186"/>
    <cellStyle name="BlueCell 3 7 2" xfId="3187"/>
    <cellStyle name="BlueCell 3 8" xfId="3188"/>
    <cellStyle name="BlueCell 3_Other Benefits Allocation %" xfId="3189"/>
    <cellStyle name="BlueCell 4" xfId="3190"/>
    <cellStyle name="BlueCell 4 2" xfId="3191"/>
    <cellStyle name="BlueCell 4 2 2" xfId="3192"/>
    <cellStyle name="BlueCell 4 3" xfId="3193"/>
    <cellStyle name="BlueCell 5" xfId="3194"/>
    <cellStyle name="BlueCell 5 2" xfId="3195"/>
    <cellStyle name="BlueCell 5 2 2" xfId="3196"/>
    <cellStyle name="BlueCell 5 3" xfId="3197"/>
    <cellStyle name="BlueCell 6" xfId="3198"/>
    <cellStyle name="BlueCell 6 2" xfId="3199"/>
    <cellStyle name="BlueCell 6 2 2" xfId="3200"/>
    <cellStyle name="BlueCell 6 3" xfId="3201"/>
    <cellStyle name="BlueCell 7" xfId="3202"/>
    <cellStyle name="BlueCell 7 2" xfId="3203"/>
    <cellStyle name="BlueCell 7 2 2" xfId="3204"/>
    <cellStyle name="BlueCell 7 3" xfId="3205"/>
    <cellStyle name="BlueCell 8" xfId="3206"/>
    <cellStyle name="BlueCell 8 2" xfId="3207"/>
    <cellStyle name="BlueCell 8 2 2" xfId="3208"/>
    <cellStyle name="BlueCell 8 3" xfId="3209"/>
    <cellStyle name="BlueCell 9" xfId="3210"/>
    <cellStyle name="BlueCell 9 2" xfId="3211"/>
    <cellStyle name="BlueCell 9 2 2" xfId="3212"/>
    <cellStyle name="BlueCell 9 3" xfId="3213"/>
    <cellStyle name="BlueCell_401K Summary" xfId="3214"/>
    <cellStyle name="bluenodec" xfId="3215"/>
    <cellStyle name="bluepercent" xfId="3216"/>
    <cellStyle name="Body_$Dollars" xfId="3217"/>
    <cellStyle name="Bold/Border" xfId="3218"/>
    <cellStyle name="Bold/Border 2" xfId="3219"/>
    <cellStyle name="Bold/Border 2 2" xfId="3220"/>
    <cellStyle name="Bold/Border 2 2 2" xfId="3221"/>
    <cellStyle name="Bold/Border 2 3" xfId="3222"/>
    <cellStyle name="Bold/Border 3" xfId="3223"/>
    <cellStyle name="Bold/Border 3 2" xfId="3224"/>
    <cellStyle name="Bold/Border_401K Summary" xfId="3225"/>
    <cellStyle name="BoldUnderlineNumber" xfId="49664"/>
    <cellStyle name="BoldUnderlineNumber 2" xfId="49665"/>
    <cellStyle name="BoldUnderlineNumber 3" xfId="49666"/>
    <cellStyle name="BoldUnderlineNumber 4" xfId="49667"/>
    <cellStyle name="BoldUnderlineNumber 5" xfId="49668"/>
    <cellStyle name="BoldUnderlineRate" xfId="49669"/>
    <cellStyle name="Border Heavy" xfId="3226"/>
    <cellStyle name="Border Heavy 2" xfId="3227"/>
    <cellStyle name="Border Heavy 2 2" xfId="3228"/>
    <cellStyle name="Border Heavy 2 3" xfId="3229"/>
    <cellStyle name="Border Heavy 2_Other Benefits Allocation %" xfId="3230"/>
    <cellStyle name="Border Heavy 3" xfId="3231"/>
    <cellStyle name="Border Heavy_401K Summary" xfId="3232"/>
    <cellStyle name="Border Thin" xfId="3233"/>
    <cellStyle name="Border Thin 2" xfId="3234"/>
    <cellStyle name="Border Thin 2 2" xfId="3235"/>
    <cellStyle name="Border Thin 2 2 2" xfId="3236"/>
    <cellStyle name="Border Thin 3" xfId="3237"/>
    <cellStyle name="Border Thin 3 2" xfId="3238"/>
    <cellStyle name="Border Thin 4" xfId="3239"/>
    <cellStyle name="Budget" xfId="3240"/>
    <cellStyle name="Budget 2" xfId="3241"/>
    <cellStyle name="Budget_March_LTD_Premium" xfId="3242"/>
    <cellStyle name="Bullet" xfId="3243"/>
    <cellStyle name="Bullet 2" xfId="3244"/>
    <cellStyle name="c" xfId="3245"/>
    <cellStyle name="c_1212 LTD (ASC 715) Cost Pushout Final True up" xfId="3246"/>
    <cellStyle name="c_Acc (Dil) Matrix (2)" xfId="3247"/>
    <cellStyle name="c_Acc (Dil) Matrix (2)_1212 LTD (ASC 715) Cost Pushout Final True up" xfId="3248"/>
    <cellStyle name="c_Acc (Dil) Matrix (2)_Summary Unrounded" xfId="3249"/>
    <cellStyle name="c_Ariz_Nevada (2)" xfId="3250"/>
    <cellStyle name="c_Ariz_Nevada (2)_1212 LTD (ASC 715) Cost Pushout Final True up" xfId="3251"/>
    <cellStyle name="c_Ariz_Nevada (2)_Summary Unrounded" xfId="3252"/>
    <cellStyle name="c_BH Pickle Projections.020201" xfId="3253"/>
    <cellStyle name="c_CA Cases (2)" xfId="3254"/>
    <cellStyle name="c_CA Cases (2)_1212 LTD (ASC 715) Cost Pushout Final True up" xfId="3255"/>
    <cellStyle name="c_CA Cases (2)_Summary Unrounded" xfId="3256"/>
    <cellStyle name="c_Cal. (2)" xfId="3257"/>
    <cellStyle name="c_Cal. (2)_1212 LTD (ASC 715) Cost Pushout Final True up" xfId="3258"/>
    <cellStyle name="c_Cal. (2)_Summary Unrounded" xfId="3259"/>
    <cellStyle name="c_Cases (2)" xfId="3260"/>
    <cellStyle name="c_Cases (2)_1212 LTD (ASC 715) Cost Pushout Final True up" xfId="3261"/>
    <cellStyle name="c_Cases (2)_Summary Unrounded" xfId="3262"/>
    <cellStyle name="c_Celtic DCF" xfId="3263"/>
    <cellStyle name="c_Celtic DCF Inputs" xfId="3264"/>
    <cellStyle name="c_Celtic DCF Inputs_1212 LTD (ASC 715) Cost Pushout Final True up" xfId="3265"/>
    <cellStyle name="c_Celtic DCF Inputs_Summary Unrounded" xfId="3266"/>
    <cellStyle name="c_Celtic DCF_1212 LTD (ASC 715) Cost Pushout Final True up" xfId="3267"/>
    <cellStyle name="c_Celtic DCF_Summary Unrounded" xfId="3268"/>
    <cellStyle name="c_Credit Buildup (2)" xfId="3269"/>
    <cellStyle name="c_Credit Buildup (2)_1212 LTD (ASC 715) Cost Pushout Final True up" xfId="3270"/>
    <cellStyle name="c_Credit Buildup (2)_Summary Unrounded" xfId="3271"/>
    <cellStyle name="c_CredSens" xfId="3272"/>
    <cellStyle name="c_CredSens_1212 LTD (ASC 715) Cost Pushout Final True up" xfId="3273"/>
    <cellStyle name="c_CredSens_Summary Unrounded" xfId="3274"/>
    <cellStyle name="c_DCF Inputs (2)" xfId="3275"/>
    <cellStyle name="c_DCF Inputs (2)_1212 LTD (ASC 715) Cost Pushout Final True up" xfId="3276"/>
    <cellStyle name="c_DCF Inputs (2)_Summary Unrounded" xfId="3277"/>
    <cellStyle name="c_DCF Matrix (2)" xfId="3278"/>
    <cellStyle name="c_DCF Matrix (2)_1212 LTD (ASC 715) Cost Pushout Final True up" xfId="3279"/>
    <cellStyle name="c_DCF Matrix (2)_Summary Unrounded" xfId="3280"/>
    <cellStyle name="c_Deal" xfId="3281"/>
    <cellStyle name="c_Deal_1212 LTD (ASC 715) Cost Pushout Final True up" xfId="3282"/>
    <cellStyle name="c_Deal_Summary Unrounded" xfId="3283"/>
    <cellStyle name="c_Dental (2)" xfId="3284"/>
    <cellStyle name="c_Dental (2)_1212 LTD (ASC 715) Cost Pushout Final True up" xfId="3285"/>
    <cellStyle name="c_Dental (2)_Summary Unrounded" xfId="3286"/>
    <cellStyle name="c_East Coast (2)" xfId="3287"/>
    <cellStyle name="c_East Coast (2)_1212 LTD (ASC 715) Cost Pushout Final True up" xfId="3288"/>
    <cellStyle name="c_East Coast (2)_Summary Unrounded" xfId="3289"/>
    <cellStyle name="c_Florida (2)" xfId="3290"/>
    <cellStyle name="c_Florida (2)_1212 LTD (ASC 715) Cost Pushout Final True up" xfId="3291"/>
    <cellStyle name="c_Florida (2)_Summary Unrounded" xfId="3292"/>
    <cellStyle name="c_Georgia (2)" xfId="3293"/>
    <cellStyle name="c_Georgia (2)_1212 LTD (ASC 715) Cost Pushout Final True up" xfId="3294"/>
    <cellStyle name="c_Georgia (2)_Summary Unrounded" xfId="3295"/>
    <cellStyle name="c_Hard Rock" xfId="3296"/>
    <cellStyle name="c_Hard Rock (2)" xfId="3297"/>
    <cellStyle name="c_Hard Rock (2)_1212 LTD (ASC 715) Cost Pushout Final True up" xfId="3298"/>
    <cellStyle name="c_Hard Rock (2)_Summary Unrounded" xfId="3299"/>
    <cellStyle name="c_Hard Rock_1212 LTD (ASC 715) Cost Pushout Final True up" xfId="3300"/>
    <cellStyle name="c_Hard Rock_Summary Unrounded" xfId="3301"/>
    <cellStyle name="c_HardInc " xfId="3302"/>
    <cellStyle name="c_HardInc  (2)" xfId="3303"/>
    <cellStyle name="c_HardInc  (2)_1212 LTD (ASC 715) Cost Pushout Final True up" xfId="3304"/>
    <cellStyle name="c_HardInc  (2)_Summary Unrounded" xfId="3305"/>
    <cellStyle name="c_HardInc _1212 LTD (ASC 715) Cost Pushout Final True up" xfId="3306"/>
    <cellStyle name="c_HardInc _Summary Unrounded" xfId="3307"/>
    <cellStyle name="c_Has-Gets (2)" xfId="3308"/>
    <cellStyle name="c_Has-Gets (2)_1212 LTD (ASC 715) Cost Pushout Final True up" xfId="3309"/>
    <cellStyle name="c_Has-Gets (2)_Summary Unrounded" xfId="3310"/>
    <cellStyle name="c_IRR Sensitivity (2)" xfId="3311"/>
    <cellStyle name="c_IRR Sensitivity (2)_1212 LTD (ASC 715) Cost Pushout Final True up" xfId="3312"/>
    <cellStyle name="c_IRR Sensitivity (2)_Summary Unrounded" xfId="3313"/>
    <cellStyle name="c_Macros" xfId="3314"/>
    <cellStyle name="c_Macros_1212 LTD (ASC 715) Cost Pushout Final True up" xfId="3315"/>
    <cellStyle name="c_Macros_Summary Unrounded" xfId="3316"/>
    <cellStyle name="c_Mango Merger" xfId="3317"/>
    <cellStyle name="c_Mango Merger 3" xfId="3318"/>
    <cellStyle name="c_Mango Merger 3_1212 LTD (ASC 715) Cost Pushout Final True up" xfId="3319"/>
    <cellStyle name="c_Mango Merger 3_Summary Unrounded" xfId="3320"/>
    <cellStyle name="c_Mango Merger_1212 LTD (ASC 715) Cost Pushout Final True up" xfId="3321"/>
    <cellStyle name="c_Mango Merger_Summary Unrounded" xfId="3322"/>
    <cellStyle name="c_MERGERBlackhawk" xfId="3323"/>
    <cellStyle name="c_MERGERBlackhawk_1212 LTD (ASC 715) Cost Pushout Final True up" xfId="3324"/>
    <cellStyle name="c_MERGERBlackhawk_Summary Unrounded" xfId="3325"/>
    <cellStyle name="c_Model Assumptions (2)" xfId="3326"/>
    <cellStyle name="c_Model Assumptions (2)_1212 LTD (ASC 715) Cost Pushout Final True up" xfId="3327"/>
    <cellStyle name="c_Model Assumptions (2)_Summary Unrounded" xfId="3328"/>
    <cellStyle name="c_OBGYN (2)" xfId="3329"/>
    <cellStyle name="c_OBGYN (2)_1212 LTD (ASC 715) Cost Pushout Final True up" xfId="3330"/>
    <cellStyle name="c_OBGYN (2)_Summary Unrounded" xfId="3331"/>
    <cellStyle name="c_Other Businesses (2)" xfId="3332"/>
    <cellStyle name="c_Other Businesses (2)_1212 LTD (ASC 715) Cost Pushout Final True up" xfId="3333"/>
    <cellStyle name="c_Other Businesses (2)_Summary Unrounded" xfId="3334"/>
    <cellStyle name="c_Ownership" xfId="3335"/>
    <cellStyle name="c_Ownership_1212 LTD (ASC 715) Cost Pushout Final True up" xfId="3336"/>
    <cellStyle name="c_Ownership_Summary Unrounded" xfId="3337"/>
    <cellStyle name="c_PFMA Income (2)" xfId="3338"/>
    <cellStyle name="c_PFMA Income (2)_1212 LTD (ASC 715) Cost Pushout Final True up" xfId="3339"/>
    <cellStyle name="c_PFMA Income (2)_Summary Unrounded" xfId="3340"/>
    <cellStyle name="c_Pippen (2)" xfId="3341"/>
    <cellStyle name="c_Pippen (2)_1212 LTD (ASC 715) Cost Pushout Final True up" xfId="3342"/>
    <cellStyle name="c_Pippen (2)_Summary Unrounded" xfId="3343"/>
    <cellStyle name="c_Pippen Cases (2)" xfId="3344"/>
    <cellStyle name="c_Pippen Cases (2)_1212 LTD (ASC 715) Cost Pushout Final True up" xfId="3345"/>
    <cellStyle name="c_Pippen Cases (2)_Summary Unrounded" xfId="3346"/>
    <cellStyle name="c_Pippen ValMatrix (2)" xfId="3347"/>
    <cellStyle name="c_Pippen ValMatrix (2)_1212 LTD (ASC 715) Cost Pushout Final True up" xfId="3348"/>
    <cellStyle name="c_Pippen ValMatrix (2)_Summary Unrounded" xfId="3349"/>
    <cellStyle name="c_PMAT (2)" xfId="3350"/>
    <cellStyle name="c_PMAT (2)_1212 LTD (ASC 715) Cost Pushout Final True up" xfId="3351"/>
    <cellStyle name="c_PMAT (2)_Summary Unrounded" xfId="3352"/>
    <cellStyle name="c_PMAT (3)" xfId="3353"/>
    <cellStyle name="c_PMAT (3)_1212 LTD (ASC 715) Cost Pushout Final True up" xfId="3354"/>
    <cellStyle name="c_PMAT (3)_Summary Unrounded" xfId="3355"/>
    <cellStyle name="c_PoundInc" xfId="3356"/>
    <cellStyle name="c_PoundInc (2)" xfId="3357"/>
    <cellStyle name="c_PoundInc (2)_1212 LTD (ASC 715) Cost Pushout Final True up" xfId="3358"/>
    <cellStyle name="c_PoundInc (2)_Summary Unrounded" xfId="3359"/>
    <cellStyle name="c_PoundInc_1212 LTD (ASC 715) Cost Pushout Final True up" xfId="3360"/>
    <cellStyle name="c_PoundInc_Summary Unrounded" xfId="3361"/>
    <cellStyle name="c_Poundstone (2)" xfId="3362"/>
    <cellStyle name="c_Poundstone (2)_1212 LTD (ASC 715) Cost Pushout Final True up" xfId="3363"/>
    <cellStyle name="c_Poundstone (2)_Summary Unrounded" xfId="3364"/>
    <cellStyle name="c_Preliminary Poundstone (2)" xfId="3365"/>
    <cellStyle name="c_Preliminary Poundstone (2)_1212 LTD (ASC 715) Cost Pushout Final True up" xfId="3366"/>
    <cellStyle name="c_Preliminary Poundstone (2)_Summary Unrounded" xfId="3367"/>
    <cellStyle name="c_RushValSum (2)" xfId="3368"/>
    <cellStyle name="c_RushValSum (2)_1212 LTD (ASC 715) Cost Pushout Final True up" xfId="3369"/>
    <cellStyle name="c_RushValSum (2)_Summary Unrounded" xfId="3370"/>
    <cellStyle name="c_Stub Value" xfId="3371"/>
    <cellStyle name="c_Stub Value_1212 LTD (ASC 715) Cost Pushout Final True up" xfId="3372"/>
    <cellStyle name="c_Stub Value_Summary Unrounded" xfId="3373"/>
    <cellStyle name="c_Summary of Pro Forma (2)" xfId="3374"/>
    <cellStyle name="c_Summary of Pro Forma (2)_1212 LTD (ASC 715) Cost Pushout Final True up" xfId="3375"/>
    <cellStyle name="c_Summary of Pro Forma (2)_Summary Unrounded" xfId="3376"/>
    <cellStyle name="c_Summary of Pro Forma (3)" xfId="3377"/>
    <cellStyle name="c_Summary of Pro Forma (3)_1212 LTD (ASC 715) Cost Pushout Final True up" xfId="3378"/>
    <cellStyle name="c_Summary of Pro Forma (3)_Summary Unrounded" xfId="3379"/>
    <cellStyle name="c_Summary Unrounded" xfId="3380"/>
    <cellStyle name="c_SZA DF Valuation.Base.4" xfId="3381"/>
    <cellStyle name="c_Texas_Louisiana (2)" xfId="3382"/>
    <cellStyle name="c_Texas_Louisiana (2)_1212 LTD (ASC 715) Cost Pushout Final True up" xfId="3383"/>
    <cellStyle name="c_Texas_Louisiana (2)_Summary Unrounded" xfId="3384"/>
    <cellStyle name="c_Timex-Gucci Merger2" xfId="3385"/>
    <cellStyle name="c_Timex-Gucci Merger2_1212 LTD (ASC 715) Cost Pushout Final True up" xfId="3386"/>
    <cellStyle name="c_Timex-Gucci Merger2_Summary Unrounded" xfId="3387"/>
    <cellStyle name="c_Valuation Summary" xfId="3388"/>
    <cellStyle name="c_Valuation Summary (2)" xfId="3389"/>
    <cellStyle name="c_Valuation Summary (2)_1212 LTD (ASC 715) Cost Pushout Final True up" xfId="3390"/>
    <cellStyle name="c_Valuation Summary (2)_Summary Unrounded" xfId="3391"/>
    <cellStyle name="c_Valuation Summary_1212 LTD (ASC 715) Cost Pushout Final True up" xfId="3392"/>
    <cellStyle name="c_Valuation Summary_Summary Unrounded" xfId="3393"/>
    <cellStyle name="c_Warrant" xfId="3394"/>
    <cellStyle name="c_Warrant_1212 LTD (ASC 715) Cost Pushout Final True up" xfId="3395"/>
    <cellStyle name="c_Warrant_Summary Unrounded" xfId="3396"/>
    <cellStyle name="Calc Currency (0)" xfId="3397"/>
    <cellStyle name="Calc Currency (2)" xfId="3398"/>
    <cellStyle name="Calc Percent (0)" xfId="3399"/>
    <cellStyle name="Calc Percent (1)" xfId="3400"/>
    <cellStyle name="Calc Percent (2)" xfId="3401"/>
    <cellStyle name="Calc Units (0)" xfId="3402"/>
    <cellStyle name="Calc Units (1)" xfId="3403"/>
    <cellStyle name="Calc Units (2)" xfId="3404"/>
    <cellStyle name="Calculation 2" xfId="3405"/>
    <cellStyle name="Calculation 2 10" xfId="3406"/>
    <cellStyle name="Calculation 2 10 2" xfId="3407"/>
    <cellStyle name="Calculation 2 10 2 2" xfId="3408"/>
    <cellStyle name="Calculation 2 10 3" xfId="3409"/>
    <cellStyle name="Calculation 2 11" xfId="3410"/>
    <cellStyle name="Calculation 2 11 2" xfId="3411"/>
    <cellStyle name="Calculation 2 11 2 2" xfId="3412"/>
    <cellStyle name="Calculation 2 11 3" xfId="3413"/>
    <cellStyle name="Calculation 2 12" xfId="3414"/>
    <cellStyle name="Calculation 2 2" xfId="3415"/>
    <cellStyle name="Calculation 2 2 10" xfId="3416"/>
    <cellStyle name="Calculation 2 2 10 2" xfId="3417"/>
    <cellStyle name="Calculation 2 2 10 2 2" xfId="3418"/>
    <cellStyle name="Calculation 2 2 10 3" xfId="3419"/>
    <cellStyle name="Calculation 2 2 11" xfId="3420"/>
    <cellStyle name="Calculation 2 2 2" xfId="3421"/>
    <cellStyle name="Calculation 2 2 2 2" xfId="3422"/>
    <cellStyle name="Calculation 2 2 2 2 2" xfId="3423"/>
    <cellStyle name="Calculation 2 2 2 2 2 2" xfId="3424"/>
    <cellStyle name="Calculation 2 2 2 2 2 2 2" xfId="3425"/>
    <cellStyle name="Calculation 2 2 2 2 2 2 2 2" xfId="3426"/>
    <cellStyle name="Calculation 2 2 2 2 2 2 3" xfId="3427"/>
    <cellStyle name="Calculation 2 2 2 2 2 3" xfId="3428"/>
    <cellStyle name="Calculation 2 2 2 2 2 3 2" xfId="3429"/>
    <cellStyle name="Calculation 2 2 2 2 2 3 2 2" xfId="3430"/>
    <cellStyle name="Calculation 2 2 2 2 2 3 3" xfId="3431"/>
    <cellStyle name="Calculation 2 2 2 2 2 4" xfId="3432"/>
    <cellStyle name="Calculation 2 2 2 2 2 4 2" xfId="3433"/>
    <cellStyle name="Calculation 2 2 2 2 2 5" xfId="3434"/>
    <cellStyle name="Calculation 2 2 2 2 2 5 2" xfId="3435"/>
    <cellStyle name="Calculation 2 2 2 2 2 6" xfId="3436"/>
    <cellStyle name="Calculation 2 2 2 2 3" xfId="3437"/>
    <cellStyle name="Calculation 2 2 2 2 3 2" xfId="3438"/>
    <cellStyle name="Calculation 2 2 2 2 3 2 2" xfId="3439"/>
    <cellStyle name="Calculation 2 2 2 2 3 2 2 2" xfId="3440"/>
    <cellStyle name="Calculation 2 2 2 2 3 2 3" xfId="3441"/>
    <cellStyle name="Calculation 2 2 2 2 3 3" xfId="3442"/>
    <cellStyle name="Calculation 2 2 2 2 3 3 2" xfId="3443"/>
    <cellStyle name="Calculation 2 2 2 2 3 3 2 2" xfId="3444"/>
    <cellStyle name="Calculation 2 2 2 2 3 3 3" xfId="3445"/>
    <cellStyle name="Calculation 2 2 2 2 3 4" xfId="3446"/>
    <cellStyle name="Calculation 2 2 2 2 3 4 2" xfId="3447"/>
    <cellStyle name="Calculation 2 2 2 2 3 5" xfId="3448"/>
    <cellStyle name="Calculation 2 2 2 2 3 5 2" xfId="3449"/>
    <cellStyle name="Calculation 2 2 2 2 3 6" xfId="3450"/>
    <cellStyle name="Calculation 2 2 2 2 4" xfId="3451"/>
    <cellStyle name="Calculation 2 2 2 2 4 2" xfId="3452"/>
    <cellStyle name="Calculation 2 2 2 2 4 2 2" xfId="3453"/>
    <cellStyle name="Calculation 2 2 2 2 4 2 2 2" xfId="3454"/>
    <cellStyle name="Calculation 2 2 2 2 4 2 3" xfId="3455"/>
    <cellStyle name="Calculation 2 2 2 2 4 3" xfId="3456"/>
    <cellStyle name="Calculation 2 2 2 2 4 3 2" xfId="3457"/>
    <cellStyle name="Calculation 2 2 2 2 4 3 2 2" xfId="3458"/>
    <cellStyle name="Calculation 2 2 2 2 4 3 3" xfId="3459"/>
    <cellStyle name="Calculation 2 2 2 2 4 4" xfId="3460"/>
    <cellStyle name="Calculation 2 2 2 2 4 4 2" xfId="3461"/>
    <cellStyle name="Calculation 2 2 2 2 4 5" xfId="3462"/>
    <cellStyle name="Calculation 2 2 2 2 4 5 2" xfId="3463"/>
    <cellStyle name="Calculation 2 2 2 2 4 6" xfId="3464"/>
    <cellStyle name="Calculation 2 2 2 2 5" xfId="3465"/>
    <cellStyle name="Calculation 2 2 2 2 5 2" xfId="3466"/>
    <cellStyle name="Calculation 2 2 2 2 5 2 2" xfId="3467"/>
    <cellStyle name="Calculation 2 2 2 2 5 3" xfId="3468"/>
    <cellStyle name="Calculation 2 2 2 2 6" xfId="3469"/>
    <cellStyle name="Calculation 2 2 2 2_Other Benefits Allocation %" xfId="3470"/>
    <cellStyle name="Calculation 2 2 2 3" xfId="3471"/>
    <cellStyle name="Calculation 2 2 2 3 2" xfId="3472"/>
    <cellStyle name="Calculation 2 2 2 3 2 2" xfId="3473"/>
    <cellStyle name="Calculation 2 2 2 3 2 2 2" xfId="3474"/>
    <cellStyle name="Calculation 2 2 2 3 2 3" xfId="3475"/>
    <cellStyle name="Calculation 2 2 2 3 3" xfId="3476"/>
    <cellStyle name="Calculation 2 2 2 3 3 2" xfId="3477"/>
    <cellStyle name="Calculation 2 2 2 3 3 2 2" xfId="3478"/>
    <cellStyle name="Calculation 2 2 2 3 3 3" xfId="3479"/>
    <cellStyle name="Calculation 2 2 2 3 4" xfId="3480"/>
    <cellStyle name="Calculation 2 2 2 3 4 2" xfId="3481"/>
    <cellStyle name="Calculation 2 2 2 3 5" xfId="3482"/>
    <cellStyle name="Calculation 2 2 2 3 5 2" xfId="3483"/>
    <cellStyle name="Calculation 2 2 2 3 6" xfId="3484"/>
    <cellStyle name="Calculation 2 2 2 4" xfId="3485"/>
    <cellStyle name="Calculation 2 2 2 4 2" xfId="3486"/>
    <cellStyle name="Calculation 2 2 2 4 2 2" xfId="3487"/>
    <cellStyle name="Calculation 2 2 2 4 2 2 2" xfId="3488"/>
    <cellStyle name="Calculation 2 2 2 4 2 3" xfId="3489"/>
    <cellStyle name="Calculation 2 2 2 4 3" xfId="3490"/>
    <cellStyle name="Calculation 2 2 2 4 3 2" xfId="3491"/>
    <cellStyle name="Calculation 2 2 2 4 3 2 2" xfId="3492"/>
    <cellStyle name="Calculation 2 2 2 4 3 3" xfId="3493"/>
    <cellStyle name="Calculation 2 2 2 4 4" xfId="3494"/>
    <cellStyle name="Calculation 2 2 2 4 4 2" xfId="3495"/>
    <cellStyle name="Calculation 2 2 2 4 5" xfId="3496"/>
    <cellStyle name="Calculation 2 2 2 4 5 2" xfId="3497"/>
    <cellStyle name="Calculation 2 2 2 4 6" xfId="3498"/>
    <cellStyle name="Calculation 2 2 2 5" xfId="3499"/>
    <cellStyle name="Calculation 2 2 2 5 2" xfId="3500"/>
    <cellStyle name="Calculation 2 2 2 5 2 2" xfId="3501"/>
    <cellStyle name="Calculation 2 2 2 5 2 2 2" xfId="3502"/>
    <cellStyle name="Calculation 2 2 2 5 2 3" xfId="3503"/>
    <cellStyle name="Calculation 2 2 2 5 3" xfId="3504"/>
    <cellStyle name="Calculation 2 2 2 5 3 2" xfId="3505"/>
    <cellStyle name="Calculation 2 2 2 5 3 2 2" xfId="3506"/>
    <cellStyle name="Calculation 2 2 2 5 3 3" xfId="3507"/>
    <cellStyle name="Calculation 2 2 2 5 4" xfId="3508"/>
    <cellStyle name="Calculation 2 2 2 5 4 2" xfId="3509"/>
    <cellStyle name="Calculation 2 2 2 5 5" xfId="3510"/>
    <cellStyle name="Calculation 2 2 2 5 5 2" xfId="3511"/>
    <cellStyle name="Calculation 2 2 2 5 6" xfId="3512"/>
    <cellStyle name="Calculation 2 2 2 6" xfId="3513"/>
    <cellStyle name="Calculation 2 2 2 6 2" xfId="3514"/>
    <cellStyle name="Calculation 2 2 2 6 2 2" xfId="3515"/>
    <cellStyle name="Calculation 2 2 2 6 3" xfId="3516"/>
    <cellStyle name="Calculation 2 2 2 7" xfId="3517"/>
    <cellStyle name="Calculation 2 2 2_Other Benefits Allocation %" xfId="3518"/>
    <cellStyle name="Calculation 2 2 3" xfId="3519"/>
    <cellStyle name="Calculation 2 2 3 2" xfId="3520"/>
    <cellStyle name="Calculation 2 2 3 2 2" xfId="3521"/>
    <cellStyle name="Calculation 2 2 3 2 2 2" xfId="3522"/>
    <cellStyle name="Calculation 2 2 3 2 2 2 2" xfId="3523"/>
    <cellStyle name="Calculation 2 2 3 2 2 3" xfId="3524"/>
    <cellStyle name="Calculation 2 2 3 2 3" xfId="3525"/>
    <cellStyle name="Calculation 2 2 3 2 3 2" xfId="3526"/>
    <cellStyle name="Calculation 2 2 3 2 3 2 2" xfId="3527"/>
    <cellStyle name="Calculation 2 2 3 2 3 3" xfId="3528"/>
    <cellStyle name="Calculation 2 2 3 2 4" xfId="3529"/>
    <cellStyle name="Calculation 2 2 3 2 4 2" xfId="3530"/>
    <cellStyle name="Calculation 2 2 3 2 5" xfId="3531"/>
    <cellStyle name="Calculation 2 2 3 2 5 2" xfId="3532"/>
    <cellStyle name="Calculation 2 2 3 2 6" xfId="3533"/>
    <cellStyle name="Calculation 2 2 3 3" xfId="3534"/>
    <cellStyle name="Calculation 2 2 3 3 2" xfId="3535"/>
    <cellStyle name="Calculation 2 2 3 3 2 2" xfId="3536"/>
    <cellStyle name="Calculation 2 2 3 3 2 2 2" xfId="3537"/>
    <cellStyle name="Calculation 2 2 3 3 2 3" xfId="3538"/>
    <cellStyle name="Calculation 2 2 3 3 3" xfId="3539"/>
    <cellStyle name="Calculation 2 2 3 3 3 2" xfId="3540"/>
    <cellStyle name="Calculation 2 2 3 3 3 2 2" xfId="3541"/>
    <cellStyle name="Calculation 2 2 3 3 3 3" xfId="3542"/>
    <cellStyle name="Calculation 2 2 3 3 4" xfId="3543"/>
    <cellStyle name="Calculation 2 2 3 3 4 2" xfId="3544"/>
    <cellStyle name="Calculation 2 2 3 3 5" xfId="3545"/>
    <cellStyle name="Calculation 2 2 3 3 5 2" xfId="3546"/>
    <cellStyle name="Calculation 2 2 3 3 6" xfId="3547"/>
    <cellStyle name="Calculation 2 2 3 4" xfId="3548"/>
    <cellStyle name="Calculation 2 2 3 4 2" xfId="3549"/>
    <cellStyle name="Calculation 2 2 3 4 2 2" xfId="3550"/>
    <cellStyle name="Calculation 2 2 3 4 2 2 2" xfId="3551"/>
    <cellStyle name="Calculation 2 2 3 4 2 3" xfId="3552"/>
    <cellStyle name="Calculation 2 2 3 4 3" xfId="3553"/>
    <cellStyle name="Calculation 2 2 3 4 3 2" xfId="3554"/>
    <cellStyle name="Calculation 2 2 3 4 3 2 2" xfId="3555"/>
    <cellStyle name="Calculation 2 2 3 4 3 3" xfId="3556"/>
    <cellStyle name="Calculation 2 2 3 4 4" xfId="3557"/>
    <cellStyle name="Calculation 2 2 3 4 4 2" xfId="3558"/>
    <cellStyle name="Calculation 2 2 3 4 5" xfId="3559"/>
    <cellStyle name="Calculation 2 2 3 4 5 2" xfId="3560"/>
    <cellStyle name="Calculation 2 2 3 4 6" xfId="3561"/>
    <cellStyle name="Calculation 2 2 3 5" xfId="3562"/>
    <cellStyle name="Calculation 2 2 3 5 2" xfId="3563"/>
    <cellStyle name="Calculation 2 2 3 5 2 2" xfId="3564"/>
    <cellStyle name="Calculation 2 2 3 5 3" xfId="3565"/>
    <cellStyle name="Calculation 2 2 3 6" xfId="3566"/>
    <cellStyle name="Calculation 2 2 3_Other Benefits Allocation %" xfId="3567"/>
    <cellStyle name="Calculation 2 2 4" xfId="3568"/>
    <cellStyle name="Calculation 2 2 4 2" xfId="3569"/>
    <cellStyle name="Calculation 2 2 4 2 2" xfId="3570"/>
    <cellStyle name="Calculation 2 2 4 2 2 2" xfId="3571"/>
    <cellStyle name="Calculation 2 2 4 2 2 2 2" xfId="3572"/>
    <cellStyle name="Calculation 2 2 4 2 2 3" xfId="3573"/>
    <cellStyle name="Calculation 2 2 4 2 3" xfId="3574"/>
    <cellStyle name="Calculation 2 2 4 2 3 2" xfId="3575"/>
    <cellStyle name="Calculation 2 2 4 2 3 2 2" xfId="3576"/>
    <cellStyle name="Calculation 2 2 4 2 3 3" xfId="3577"/>
    <cellStyle name="Calculation 2 2 4 2 4" xfId="3578"/>
    <cellStyle name="Calculation 2 2 4 2 4 2" xfId="3579"/>
    <cellStyle name="Calculation 2 2 4 2 5" xfId="3580"/>
    <cellStyle name="Calculation 2 2 4 2 5 2" xfId="3581"/>
    <cellStyle name="Calculation 2 2 4 2 6" xfId="3582"/>
    <cellStyle name="Calculation 2 2 4 3" xfId="3583"/>
    <cellStyle name="Calculation 2 2 4 3 2" xfId="3584"/>
    <cellStyle name="Calculation 2 2 4 3 2 2" xfId="3585"/>
    <cellStyle name="Calculation 2 2 4 3 2 2 2" xfId="3586"/>
    <cellStyle name="Calculation 2 2 4 3 2 3" xfId="3587"/>
    <cellStyle name="Calculation 2 2 4 3 3" xfId="3588"/>
    <cellStyle name="Calculation 2 2 4 3 3 2" xfId="3589"/>
    <cellStyle name="Calculation 2 2 4 3 3 2 2" xfId="3590"/>
    <cellStyle name="Calculation 2 2 4 3 3 3" xfId="3591"/>
    <cellStyle name="Calculation 2 2 4 3 4" xfId="3592"/>
    <cellStyle name="Calculation 2 2 4 3 4 2" xfId="3593"/>
    <cellStyle name="Calculation 2 2 4 3 5" xfId="3594"/>
    <cellStyle name="Calculation 2 2 4 3 5 2" xfId="3595"/>
    <cellStyle name="Calculation 2 2 4 3 6" xfId="3596"/>
    <cellStyle name="Calculation 2 2 4 4" xfId="3597"/>
    <cellStyle name="Calculation 2 2 4 4 2" xfId="3598"/>
    <cellStyle name="Calculation 2 2 4 4 2 2" xfId="3599"/>
    <cellStyle name="Calculation 2 2 4 4 3" xfId="3600"/>
    <cellStyle name="Calculation 2 2 4 5" xfId="3601"/>
    <cellStyle name="Calculation 2 2 4 5 2" xfId="3602"/>
    <cellStyle name="Calculation 2 2 4 5 2 2" xfId="3603"/>
    <cellStyle name="Calculation 2 2 4 5 3" xfId="3604"/>
    <cellStyle name="Calculation 2 2 4 6" xfId="3605"/>
    <cellStyle name="Calculation 2 2 4 6 2" xfId="3606"/>
    <cellStyle name="Calculation 2 2 4 7" xfId="3607"/>
    <cellStyle name="Calculation 2 2 4 7 2" xfId="3608"/>
    <cellStyle name="Calculation 2 2 4 8" xfId="3609"/>
    <cellStyle name="Calculation 2 2 4_Other Benefits Allocation %" xfId="3610"/>
    <cellStyle name="Calculation 2 2 5" xfId="3611"/>
    <cellStyle name="Calculation 2 2 5 2" xfId="3612"/>
    <cellStyle name="Calculation 2 2 5 2 2" xfId="3613"/>
    <cellStyle name="Calculation 2 2 5 3" xfId="3614"/>
    <cellStyle name="Calculation 2 2 6" xfId="3615"/>
    <cellStyle name="Calculation 2 2 6 2" xfId="3616"/>
    <cellStyle name="Calculation 2 2 6 2 2" xfId="3617"/>
    <cellStyle name="Calculation 2 2 6 3" xfId="3618"/>
    <cellStyle name="Calculation 2 2 7" xfId="3619"/>
    <cellStyle name="Calculation 2 2 7 2" xfId="3620"/>
    <cellStyle name="Calculation 2 2 7 2 2" xfId="3621"/>
    <cellStyle name="Calculation 2 2 7 3" xfId="3622"/>
    <cellStyle name="Calculation 2 2 8" xfId="3623"/>
    <cellStyle name="Calculation 2 2 8 2" xfId="3624"/>
    <cellStyle name="Calculation 2 2 8 2 2" xfId="3625"/>
    <cellStyle name="Calculation 2 2 8 3" xfId="3626"/>
    <cellStyle name="Calculation 2 2 9" xfId="3627"/>
    <cellStyle name="Calculation 2 2 9 2" xfId="3628"/>
    <cellStyle name="Calculation 2 2 9 2 2" xfId="3629"/>
    <cellStyle name="Calculation 2 2 9 3" xfId="3630"/>
    <cellStyle name="Calculation 2 2_401K Summary" xfId="3631"/>
    <cellStyle name="Calculation 2 3" xfId="3632"/>
    <cellStyle name="Calculation 2 3 2" xfId="3633"/>
    <cellStyle name="Calculation 2 3 2 2" xfId="3634"/>
    <cellStyle name="Calculation 2 3 2 2 2" xfId="3635"/>
    <cellStyle name="Calculation 2 3 2 2 2 2" xfId="3636"/>
    <cellStyle name="Calculation 2 3 2 2 2 2 2" xfId="3637"/>
    <cellStyle name="Calculation 2 3 2 2 2 2 2 2" xfId="3638"/>
    <cellStyle name="Calculation 2 3 2 2 2 2 3" xfId="3639"/>
    <cellStyle name="Calculation 2 3 2 2 2 3" xfId="3640"/>
    <cellStyle name="Calculation 2 3 2 2 2 3 2" xfId="3641"/>
    <cellStyle name="Calculation 2 3 2 2 2 3 2 2" xfId="3642"/>
    <cellStyle name="Calculation 2 3 2 2 2 3 3" xfId="3643"/>
    <cellStyle name="Calculation 2 3 2 2 2 4" xfId="3644"/>
    <cellStyle name="Calculation 2 3 2 2 2 4 2" xfId="3645"/>
    <cellStyle name="Calculation 2 3 2 2 2 5" xfId="3646"/>
    <cellStyle name="Calculation 2 3 2 2 2 5 2" xfId="3647"/>
    <cellStyle name="Calculation 2 3 2 2 2 6" xfId="3648"/>
    <cellStyle name="Calculation 2 3 2 2 3" xfId="3649"/>
    <cellStyle name="Calculation 2 3 2 2 3 2" xfId="3650"/>
    <cellStyle name="Calculation 2 3 2 2 3 2 2" xfId="3651"/>
    <cellStyle name="Calculation 2 3 2 2 3 2 2 2" xfId="3652"/>
    <cellStyle name="Calculation 2 3 2 2 3 2 3" xfId="3653"/>
    <cellStyle name="Calculation 2 3 2 2 3 3" xfId="3654"/>
    <cellStyle name="Calculation 2 3 2 2 3 3 2" xfId="3655"/>
    <cellStyle name="Calculation 2 3 2 2 3 3 2 2" xfId="3656"/>
    <cellStyle name="Calculation 2 3 2 2 3 3 3" xfId="3657"/>
    <cellStyle name="Calculation 2 3 2 2 3 4" xfId="3658"/>
    <cellStyle name="Calculation 2 3 2 2 3 4 2" xfId="3659"/>
    <cellStyle name="Calculation 2 3 2 2 3 5" xfId="3660"/>
    <cellStyle name="Calculation 2 3 2 2 3 5 2" xfId="3661"/>
    <cellStyle name="Calculation 2 3 2 2 3 6" xfId="3662"/>
    <cellStyle name="Calculation 2 3 2 2 4" xfId="3663"/>
    <cellStyle name="Calculation 2 3 2 2 4 2" xfId="3664"/>
    <cellStyle name="Calculation 2 3 2 2 4 2 2" xfId="3665"/>
    <cellStyle name="Calculation 2 3 2 2 4 2 2 2" xfId="3666"/>
    <cellStyle name="Calculation 2 3 2 2 4 2 3" xfId="3667"/>
    <cellStyle name="Calculation 2 3 2 2 4 3" xfId="3668"/>
    <cellStyle name="Calculation 2 3 2 2 4 3 2" xfId="3669"/>
    <cellStyle name="Calculation 2 3 2 2 4 3 2 2" xfId="3670"/>
    <cellStyle name="Calculation 2 3 2 2 4 3 3" xfId="3671"/>
    <cellStyle name="Calculation 2 3 2 2 4 4" xfId="3672"/>
    <cellStyle name="Calculation 2 3 2 2 4 4 2" xfId="3673"/>
    <cellStyle name="Calculation 2 3 2 2 4 5" xfId="3674"/>
    <cellStyle name="Calculation 2 3 2 2 4 5 2" xfId="3675"/>
    <cellStyle name="Calculation 2 3 2 2 4 6" xfId="3676"/>
    <cellStyle name="Calculation 2 3 2 2 5" xfId="3677"/>
    <cellStyle name="Calculation 2 3 2 2 5 2" xfId="3678"/>
    <cellStyle name="Calculation 2 3 2 2 5 2 2" xfId="3679"/>
    <cellStyle name="Calculation 2 3 2 2 5 3" xfId="3680"/>
    <cellStyle name="Calculation 2 3 2 2 6" xfId="3681"/>
    <cellStyle name="Calculation 2 3 2 2_Other Benefits Allocation %" xfId="3682"/>
    <cellStyle name="Calculation 2 3 2 3" xfId="3683"/>
    <cellStyle name="Calculation 2 3 2 3 2" xfId="3684"/>
    <cellStyle name="Calculation 2 3 2 3 2 2" xfId="3685"/>
    <cellStyle name="Calculation 2 3 2 3 2 2 2" xfId="3686"/>
    <cellStyle name="Calculation 2 3 2 3 2 3" xfId="3687"/>
    <cellStyle name="Calculation 2 3 2 3 3" xfId="3688"/>
    <cellStyle name="Calculation 2 3 2 3 3 2" xfId="3689"/>
    <cellStyle name="Calculation 2 3 2 3 3 2 2" xfId="3690"/>
    <cellStyle name="Calculation 2 3 2 3 3 3" xfId="3691"/>
    <cellStyle name="Calculation 2 3 2 3 4" xfId="3692"/>
    <cellStyle name="Calculation 2 3 2 3 4 2" xfId="3693"/>
    <cellStyle name="Calculation 2 3 2 3 5" xfId="3694"/>
    <cellStyle name="Calculation 2 3 2 3 5 2" xfId="3695"/>
    <cellStyle name="Calculation 2 3 2 3 6" xfId="3696"/>
    <cellStyle name="Calculation 2 3 2 4" xfId="3697"/>
    <cellStyle name="Calculation 2 3 2 4 2" xfId="3698"/>
    <cellStyle name="Calculation 2 3 2 4 2 2" xfId="3699"/>
    <cellStyle name="Calculation 2 3 2 4 2 2 2" xfId="3700"/>
    <cellStyle name="Calculation 2 3 2 4 2 3" xfId="3701"/>
    <cellStyle name="Calculation 2 3 2 4 3" xfId="3702"/>
    <cellStyle name="Calculation 2 3 2 4 3 2" xfId="3703"/>
    <cellStyle name="Calculation 2 3 2 4 3 2 2" xfId="3704"/>
    <cellStyle name="Calculation 2 3 2 4 3 3" xfId="3705"/>
    <cellStyle name="Calculation 2 3 2 4 4" xfId="3706"/>
    <cellStyle name="Calculation 2 3 2 4 4 2" xfId="3707"/>
    <cellStyle name="Calculation 2 3 2 4 5" xfId="3708"/>
    <cellStyle name="Calculation 2 3 2 4 5 2" xfId="3709"/>
    <cellStyle name="Calculation 2 3 2 4 6" xfId="3710"/>
    <cellStyle name="Calculation 2 3 2 5" xfId="3711"/>
    <cellStyle name="Calculation 2 3 2 5 2" xfId="3712"/>
    <cellStyle name="Calculation 2 3 2 5 2 2" xfId="3713"/>
    <cellStyle name="Calculation 2 3 2 5 2 2 2" xfId="3714"/>
    <cellStyle name="Calculation 2 3 2 5 2 3" xfId="3715"/>
    <cellStyle name="Calculation 2 3 2 5 3" xfId="3716"/>
    <cellStyle name="Calculation 2 3 2 5 3 2" xfId="3717"/>
    <cellStyle name="Calculation 2 3 2 5 3 2 2" xfId="3718"/>
    <cellStyle name="Calculation 2 3 2 5 3 3" xfId="3719"/>
    <cellStyle name="Calculation 2 3 2 5 4" xfId="3720"/>
    <cellStyle name="Calculation 2 3 2 5 4 2" xfId="3721"/>
    <cellStyle name="Calculation 2 3 2 5 5" xfId="3722"/>
    <cellStyle name="Calculation 2 3 2 5 5 2" xfId="3723"/>
    <cellStyle name="Calculation 2 3 2 5 6" xfId="3724"/>
    <cellStyle name="Calculation 2 3 2 6" xfId="3725"/>
    <cellStyle name="Calculation 2 3 2 6 2" xfId="3726"/>
    <cellStyle name="Calculation 2 3 2 6 2 2" xfId="3727"/>
    <cellStyle name="Calculation 2 3 2 6 3" xfId="3728"/>
    <cellStyle name="Calculation 2 3 2 7" xfId="3729"/>
    <cellStyle name="Calculation 2 3 2_Other Benefits Allocation %" xfId="3730"/>
    <cellStyle name="Calculation 2 3 3" xfId="3731"/>
    <cellStyle name="Calculation 2 3 3 2" xfId="3732"/>
    <cellStyle name="Calculation 2 3 3 2 2" xfId="3733"/>
    <cellStyle name="Calculation 2 3 3 2 2 2" xfId="3734"/>
    <cellStyle name="Calculation 2 3 3 2 2 2 2" xfId="3735"/>
    <cellStyle name="Calculation 2 3 3 2 2 3" xfId="3736"/>
    <cellStyle name="Calculation 2 3 3 2 3" xfId="3737"/>
    <cellStyle name="Calculation 2 3 3 2 3 2" xfId="3738"/>
    <cellStyle name="Calculation 2 3 3 2 3 2 2" xfId="3739"/>
    <cellStyle name="Calculation 2 3 3 2 3 3" xfId="3740"/>
    <cellStyle name="Calculation 2 3 3 2 4" xfId="3741"/>
    <cellStyle name="Calculation 2 3 3 2 4 2" xfId="3742"/>
    <cellStyle name="Calculation 2 3 3 2 5" xfId="3743"/>
    <cellStyle name="Calculation 2 3 3 2 5 2" xfId="3744"/>
    <cellStyle name="Calculation 2 3 3 2 6" xfId="3745"/>
    <cellStyle name="Calculation 2 3 3 3" xfId="3746"/>
    <cellStyle name="Calculation 2 3 3 3 2" xfId="3747"/>
    <cellStyle name="Calculation 2 3 3 3 2 2" xfId="3748"/>
    <cellStyle name="Calculation 2 3 3 3 2 2 2" xfId="3749"/>
    <cellStyle name="Calculation 2 3 3 3 2 3" xfId="3750"/>
    <cellStyle name="Calculation 2 3 3 3 3" xfId="3751"/>
    <cellStyle name="Calculation 2 3 3 3 3 2" xfId="3752"/>
    <cellStyle name="Calculation 2 3 3 3 3 2 2" xfId="3753"/>
    <cellStyle name="Calculation 2 3 3 3 3 3" xfId="3754"/>
    <cellStyle name="Calculation 2 3 3 3 4" xfId="3755"/>
    <cellStyle name="Calculation 2 3 3 3 4 2" xfId="3756"/>
    <cellStyle name="Calculation 2 3 3 3 5" xfId="3757"/>
    <cellStyle name="Calculation 2 3 3 3 5 2" xfId="3758"/>
    <cellStyle name="Calculation 2 3 3 3 6" xfId="3759"/>
    <cellStyle name="Calculation 2 3 3 4" xfId="3760"/>
    <cellStyle name="Calculation 2 3 3 4 2" xfId="3761"/>
    <cellStyle name="Calculation 2 3 3 4 2 2" xfId="3762"/>
    <cellStyle name="Calculation 2 3 3 4 2 2 2" xfId="3763"/>
    <cellStyle name="Calculation 2 3 3 4 2 3" xfId="3764"/>
    <cellStyle name="Calculation 2 3 3 4 3" xfId="3765"/>
    <cellStyle name="Calculation 2 3 3 4 3 2" xfId="3766"/>
    <cellStyle name="Calculation 2 3 3 4 3 2 2" xfId="3767"/>
    <cellStyle name="Calculation 2 3 3 4 3 3" xfId="3768"/>
    <cellStyle name="Calculation 2 3 3 4 4" xfId="3769"/>
    <cellStyle name="Calculation 2 3 3 4 4 2" xfId="3770"/>
    <cellStyle name="Calculation 2 3 3 4 5" xfId="3771"/>
    <cellStyle name="Calculation 2 3 3 4 5 2" xfId="3772"/>
    <cellStyle name="Calculation 2 3 3 4 6" xfId="3773"/>
    <cellStyle name="Calculation 2 3 3 5" xfId="3774"/>
    <cellStyle name="Calculation 2 3 3 5 2" xfId="3775"/>
    <cellStyle name="Calculation 2 3 3 5 2 2" xfId="3776"/>
    <cellStyle name="Calculation 2 3 3 5 3" xfId="3777"/>
    <cellStyle name="Calculation 2 3 3 6" xfId="3778"/>
    <cellStyle name="Calculation 2 3 3_Other Benefits Allocation %" xfId="3779"/>
    <cellStyle name="Calculation 2 3 4" xfId="3780"/>
    <cellStyle name="Calculation 2 3 4 2" xfId="3781"/>
    <cellStyle name="Calculation 2 3 4 2 2" xfId="3782"/>
    <cellStyle name="Calculation 2 3 4 2 2 2" xfId="3783"/>
    <cellStyle name="Calculation 2 3 4 2 2 2 2" xfId="3784"/>
    <cellStyle name="Calculation 2 3 4 2 2 3" xfId="3785"/>
    <cellStyle name="Calculation 2 3 4 2 3" xfId="3786"/>
    <cellStyle name="Calculation 2 3 4 2 3 2" xfId="3787"/>
    <cellStyle name="Calculation 2 3 4 2 3 2 2" xfId="3788"/>
    <cellStyle name="Calculation 2 3 4 2 3 3" xfId="3789"/>
    <cellStyle name="Calculation 2 3 4 2 4" xfId="3790"/>
    <cellStyle name="Calculation 2 3 4 2 4 2" xfId="3791"/>
    <cellStyle name="Calculation 2 3 4 2 5" xfId="3792"/>
    <cellStyle name="Calculation 2 3 4 2 5 2" xfId="3793"/>
    <cellStyle name="Calculation 2 3 4 2 6" xfId="3794"/>
    <cellStyle name="Calculation 2 3 4 3" xfId="3795"/>
    <cellStyle name="Calculation 2 3 4 3 2" xfId="3796"/>
    <cellStyle name="Calculation 2 3 4 3 2 2" xfId="3797"/>
    <cellStyle name="Calculation 2 3 4 3 2 2 2" xfId="3798"/>
    <cellStyle name="Calculation 2 3 4 3 2 3" xfId="3799"/>
    <cellStyle name="Calculation 2 3 4 3 3" xfId="3800"/>
    <cellStyle name="Calculation 2 3 4 3 3 2" xfId="3801"/>
    <cellStyle name="Calculation 2 3 4 3 3 2 2" xfId="3802"/>
    <cellStyle name="Calculation 2 3 4 3 3 3" xfId="3803"/>
    <cellStyle name="Calculation 2 3 4 3 4" xfId="3804"/>
    <cellStyle name="Calculation 2 3 4 3 4 2" xfId="3805"/>
    <cellStyle name="Calculation 2 3 4 3 5" xfId="3806"/>
    <cellStyle name="Calculation 2 3 4 3 5 2" xfId="3807"/>
    <cellStyle name="Calculation 2 3 4 3 6" xfId="3808"/>
    <cellStyle name="Calculation 2 3 4 4" xfId="3809"/>
    <cellStyle name="Calculation 2 3 4 4 2" xfId="3810"/>
    <cellStyle name="Calculation 2 3 4 4 2 2" xfId="3811"/>
    <cellStyle name="Calculation 2 3 4 4 3" xfId="3812"/>
    <cellStyle name="Calculation 2 3 4 5" xfId="3813"/>
    <cellStyle name="Calculation 2 3 4 5 2" xfId="3814"/>
    <cellStyle name="Calculation 2 3 4 5 2 2" xfId="3815"/>
    <cellStyle name="Calculation 2 3 4 5 3" xfId="3816"/>
    <cellStyle name="Calculation 2 3 4 6" xfId="3817"/>
    <cellStyle name="Calculation 2 3 4 6 2" xfId="3818"/>
    <cellStyle name="Calculation 2 3 4 7" xfId="3819"/>
    <cellStyle name="Calculation 2 3 4 7 2" xfId="3820"/>
    <cellStyle name="Calculation 2 3 4 8" xfId="3821"/>
    <cellStyle name="Calculation 2 3 4_Other Benefits Allocation %" xfId="3822"/>
    <cellStyle name="Calculation 2 3 5" xfId="3823"/>
    <cellStyle name="Calculation 2 3 5 2" xfId="3824"/>
    <cellStyle name="Calculation 2 3 5 2 2" xfId="3825"/>
    <cellStyle name="Calculation 2 3 5 3" xfId="3826"/>
    <cellStyle name="Calculation 2 3 6" xfId="3827"/>
    <cellStyle name="Calculation 2 3_401K Summary" xfId="3828"/>
    <cellStyle name="Calculation 2 4" xfId="3829"/>
    <cellStyle name="Calculation 2 4 2" xfId="3830"/>
    <cellStyle name="Calculation 2 4 2 2" xfId="3831"/>
    <cellStyle name="Calculation 2 4 2 2 2" xfId="3832"/>
    <cellStyle name="Calculation 2 4 2 2 2 2" xfId="3833"/>
    <cellStyle name="Calculation 2 4 2 2 2 2 2" xfId="3834"/>
    <cellStyle name="Calculation 2 4 2 2 2 3" xfId="3835"/>
    <cellStyle name="Calculation 2 4 2 2 3" xfId="3836"/>
    <cellStyle name="Calculation 2 4 2 2 3 2" xfId="3837"/>
    <cellStyle name="Calculation 2 4 2 2 3 2 2" xfId="3838"/>
    <cellStyle name="Calculation 2 4 2 2 3 3" xfId="3839"/>
    <cellStyle name="Calculation 2 4 2 2 4" xfId="3840"/>
    <cellStyle name="Calculation 2 4 2 2 4 2" xfId="3841"/>
    <cellStyle name="Calculation 2 4 2 2 5" xfId="3842"/>
    <cellStyle name="Calculation 2 4 2 2 5 2" xfId="3843"/>
    <cellStyle name="Calculation 2 4 2 2 6" xfId="3844"/>
    <cellStyle name="Calculation 2 4 2 3" xfId="3845"/>
    <cellStyle name="Calculation 2 4 2 3 2" xfId="3846"/>
    <cellStyle name="Calculation 2 4 2 3 2 2" xfId="3847"/>
    <cellStyle name="Calculation 2 4 2 3 2 2 2" xfId="3848"/>
    <cellStyle name="Calculation 2 4 2 3 2 3" xfId="3849"/>
    <cellStyle name="Calculation 2 4 2 3 3" xfId="3850"/>
    <cellStyle name="Calculation 2 4 2 3 3 2" xfId="3851"/>
    <cellStyle name="Calculation 2 4 2 3 3 2 2" xfId="3852"/>
    <cellStyle name="Calculation 2 4 2 3 3 3" xfId="3853"/>
    <cellStyle name="Calculation 2 4 2 3 4" xfId="3854"/>
    <cellStyle name="Calculation 2 4 2 3 4 2" xfId="3855"/>
    <cellStyle name="Calculation 2 4 2 3 5" xfId="3856"/>
    <cellStyle name="Calculation 2 4 2 3 5 2" xfId="3857"/>
    <cellStyle name="Calculation 2 4 2 3 6" xfId="3858"/>
    <cellStyle name="Calculation 2 4 2 4" xfId="3859"/>
    <cellStyle name="Calculation 2 4 2 4 2" xfId="3860"/>
    <cellStyle name="Calculation 2 4 2 4 2 2" xfId="3861"/>
    <cellStyle name="Calculation 2 4 2 4 2 2 2" xfId="3862"/>
    <cellStyle name="Calculation 2 4 2 4 2 3" xfId="3863"/>
    <cellStyle name="Calculation 2 4 2 4 3" xfId="3864"/>
    <cellStyle name="Calculation 2 4 2 4 3 2" xfId="3865"/>
    <cellStyle name="Calculation 2 4 2 4 3 2 2" xfId="3866"/>
    <cellStyle name="Calculation 2 4 2 4 3 3" xfId="3867"/>
    <cellStyle name="Calculation 2 4 2 4 4" xfId="3868"/>
    <cellStyle name="Calculation 2 4 2 4 4 2" xfId="3869"/>
    <cellStyle name="Calculation 2 4 2 4 5" xfId="3870"/>
    <cellStyle name="Calculation 2 4 2 4 5 2" xfId="3871"/>
    <cellStyle name="Calculation 2 4 2 4 6" xfId="3872"/>
    <cellStyle name="Calculation 2 4 2 5" xfId="3873"/>
    <cellStyle name="Calculation 2 4 2 5 2" xfId="3874"/>
    <cellStyle name="Calculation 2 4 2 5 2 2" xfId="3875"/>
    <cellStyle name="Calculation 2 4 2 5 3" xfId="3876"/>
    <cellStyle name="Calculation 2 4 2 6" xfId="3877"/>
    <cellStyle name="Calculation 2 4 2_Other Benefits Allocation %" xfId="3878"/>
    <cellStyle name="Calculation 2 4 3" xfId="3879"/>
    <cellStyle name="Calculation 2 4 3 2" xfId="3880"/>
    <cellStyle name="Calculation 2 4 3 2 2" xfId="3881"/>
    <cellStyle name="Calculation 2 4 3 2 2 2" xfId="3882"/>
    <cellStyle name="Calculation 2 4 3 2 3" xfId="3883"/>
    <cellStyle name="Calculation 2 4 3 3" xfId="3884"/>
    <cellStyle name="Calculation 2 4 3 3 2" xfId="3885"/>
    <cellStyle name="Calculation 2 4 3 3 2 2" xfId="3886"/>
    <cellStyle name="Calculation 2 4 3 3 3" xfId="3887"/>
    <cellStyle name="Calculation 2 4 3 4" xfId="3888"/>
    <cellStyle name="Calculation 2 4 3 4 2" xfId="3889"/>
    <cellStyle name="Calculation 2 4 3 5" xfId="3890"/>
    <cellStyle name="Calculation 2 4 3 5 2" xfId="3891"/>
    <cellStyle name="Calculation 2 4 3 6" xfId="3892"/>
    <cellStyle name="Calculation 2 4 4" xfId="3893"/>
    <cellStyle name="Calculation 2 4 4 2" xfId="3894"/>
    <cellStyle name="Calculation 2 4 4 2 2" xfId="3895"/>
    <cellStyle name="Calculation 2 4 4 2 2 2" xfId="3896"/>
    <cellStyle name="Calculation 2 4 4 2 3" xfId="3897"/>
    <cellStyle name="Calculation 2 4 4 3" xfId="3898"/>
    <cellStyle name="Calculation 2 4 4 3 2" xfId="3899"/>
    <cellStyle name="Calculation 2 4 4 3 2 2" xfId="3900"/>
    <cellStyle name="Calculation 2 4 4 3 3" xfId="3901"/>
    <cellStyle name="Calculation 2 4 4 4" xfId="3902"/>
    <cellStyle name="Calculation 2 4 4 4 2" xfId="3903"/>
    <cellStyle name="Calculation 2 4 4 5" xfId="3904"/>
    <cellStyle name="Calculation 2 4 4 5 2" xfId="3905"/>
    <cellStyle name="Calculation 2 4 4 6" xfId="3906"/>
    <cellStyle name="Calculation 2 4 5" xfId="3907"/>
    <cellStyle name="Calculation 2 4 5 2" xfId="3908"/>
    <cellStyle name="Calculation 2 4 5 2 2" xfId="3909"/>
    <cellStyle name="Calculation 2 4 5 2 2 2" xfId="3910"/>
    <cellStyle name="Calculation 2 4 5 2 3" xfId="3911"/>
    <cellStyle name="Calculation 2 4 5 3" xfId="3912"/>
    <cellStyle name="Calculation 2 4 5 3 2" xfId="3913"/>
    <cellStyle name="Calculation 2 4 5 3 2 2" xfId="3914"/>
    <cellStyle name="Calculation 2 4 5 3 3" xfId="3915"/>
    <cellStyle name="Calculation 2 4 5 4" xfId="3916"/>
    <cellStyle name="Calculation 2 4 5 4 2" xfId="3917"/>
    <cellStyle name="Calculation 2 4 5 5" xfId="3918"/>
    <cellStyle name="Calculation 2 4 5 5 2" xfId="3919"/>
    <cellStyle name="Calculation 2 4 5 6" xfId="3920"/>
    <cellStyle name="Calculation 2 4 6" xfId="3921"/>
    <cellStyle name="Calculation 2 4 6 2" xfId="3922"/>
    <cellStyle name="Calculation 2 4 6 2 2" xfId="3923"/>
    <cellStyle name="Calculation 2 4 6 3" xfId="3924"/>
    <cellStyle name="Calculation 2 4 7" xfId="3925"/>
    <cellStyle name="Calculation 2 4_Other Benefits Allocation %" xfId="3926"/>
    <cellStyle name="Calculation 2 5" xfId="3927"/>
    <cellStyle name="Calculation 2 5 2" xfId="3928"/>
    <cellStyle name="Calculation 2 5 2 2" xfId="3929"/>
    <cellStyle name="Calculation 2 5 2 2 2" xfId="3930"/>
    <cellStyle name="Calculation 2 5 2 2 2 2" xfId="3931"/>
    <cellStyle name="Calculation 2 5 2 2 3" xfId="3932"/>
    <cellStyle name="Calculation 2 5 2 3" xfId="3933"/>
    <cellStyle name="Calculation 2 5 2 3 2" xfId="3934"/>
    <cellStyle name="Calculation 2 5 2 3 2 2" xfId="3935"/>
    <cellStyle name="Calculation 2 5 2 3 3" xfId="3936"/>
    <cellStyle name="Calculation 2 5 2 4" xfId="3937"/>
    <cellStyle name="Calculation 2 5 2 4 2" xfId="3938"/>
    <cellStyle name="Calculation 2 5 2 5" xfId="3939"/>
    <cellStyle name="Calculation 2 5 2 5 2" xfId="3940"/>
    <cellStyle name="Calculation 2 5 2 6" xfId="3941"/>
    <cellStyle name="Calculation 2 5 3" xfId="3942"/>
    <cellStyle name="Calculation 2 5 3 2" xfId="3943"/>
    <cellStyle name="Calculation 2 5 3 2 2" xfId="3944"/>
    <cellStyle name="Calculation 2 5 3 2 2 2" xfId="3945"/>
    <cellStyle name="Calculation 2 5 3 2 3" xfId="3946"/>
    <cellStyle name="Calculation 2 5 3 3" xfId="3947"/>
    <cellStyle name="Calculation 2 5 3 3 2" xfId="3948"/>
    <cellStyle name="Calculation 2 5 3 3 2 2" xfId="3949"/>
    <cellStyle name="Calculation 2 5 3 3 3" xfId="3950"/>
    <cellStyle name="Calculation 2 5 3 4" xfId="3951"/>
    <cellStyle name="Calculation 2 5 3 4 2" xfId="3952"/>
    <cellStyle name="Calculation 2 5 3 5" xfId="3953"/>
    <cellStyle name="Calculation 2 5 3 5 2" xfId="3954"/>
    <cellStyle name="Calculation 2 5 3 6" xfId="3955"/>
    <cellStyle name="Calculation 2 5 4" xfId="3956"/>
    <cellStyle name="Calculation 2 5 4 2" xfId="3957"/>
    <cellStyle name="Calculation 2 5 4 2 2" xfId="3958"/>
    <cellStyle name="Calculation 2 5 4 2 2 2" xfId="3959"/>
    <cellStyle name="Calculation 2 5 4 2 3" xfId="3960"/>
    <cellStyle name="Calculation 2 5 4 3" xfId="3961"/>
    <cellStyle name="Calculation 2 5 4 3 2" xfId="3962"/>
    <cellStyle name="Calculation 2 5 4 3 2 2" xfId="3963"/>
    <cellStyle name="Calculation 2 5 4 3 3" xfId="3964"/>
    <cellStyle name="Calculation 2 5 4 4" xfId="3965"/>
    <cellStyle name="Calculation 2 5 4 4 2" xfId="3966"/>
    <cellStyle name="Calculation 2 5 4 5" xfId="3967"/>
    <cellStyle name="Calculation 2 5 4 5 2" xfId="3968"/>
    <cellStyle name="Calculation 2 5 4 6" xfId="3969"/>
    <cellStyle name="Calculation 2 5 5" xfId="3970"/>
    <cellStyle name="Calculation 2 5 5 2" xfId="3971"/>
    <cellStyle name="Calculation 2 5 5 2 2" xfId="3972"/>
    <cellStyle name="Calculation 2 5 5 3" xfId="3973"/>
    <cellStyle name="Calculation 2 5 6" xfId="3974"/>
    <cellStyle name="Calculation 2 5_Other Benefits Allocation %" xfId="3975"/>
    <cellStyle name="Calculation 2 6" xfId="3976"/>
    <cellStyle name="Calculation 2 6 2" xfId="3977"/>
    <cellStyle name="Calculation 2 6 2 2" xfId="3978"/>
    <cellStyle name="Calculation 2 6 2 2 2" xfId="3979"/>
    <cellStyle name="Calculation 2 6 2 2 2 2" xfId="3980"/>
    <cellStyle name="Calculation 2 6 2 2 3" xfId="3981"/>
    <cellStyle name="Calculation 2 6 2 3" xfId="3982"/>
    <cellStyle name="Calculation 2 6 2 3 2" xfId="3983"/>
    <cellStyle name="Calculation 2 6 2 3 2 2" xfId="3984"/>
    <cellStyle name="Calculation 2 6 2 3 3" xfId="3985"/>
    <cellStyle name="Calculation 2 6 2 4" xfId="3986"/>
    <cellStyle name="Calculation 2 6 2 4 2" xfId="3987"/>
    <cellStyle name="Calculation 2 6 2 5" xfId="3988"/>
    <cellStyle name="Calculation 2 6 2 5 2" xfId="3989"/>
    <cellStyle name="Calculation 2 6 2 6" xfId="3990"/>
    <cellStyle name="Calculation 2 6 3" xfId="3991"/>
    <cellStyle name="Calculation 2 6 3 2" xfId="3992"/>
    <cellStyle name="Calculation 2 6 3 2 2" xfId="3993"/>
    <cellStyle name="Calculation 2 6 3 2 2 2" xfId="3994"/>
    <cellStyle name="Calculation 2 6 3 2 3" xfId="3995"/>
    <cellStyle name="Calculation 2 6 3 3" xfId="3996"/>
    <cellStyle name="Calculation 2 6 3 3 2" xfId="3997"/>
    <cellStyle name="Calculation 2 6 3 3 2 2" xfId="3998"/>
    <cellStyle name="Calculation 2 6 3 3 3" xfId="3999"/>
    <cellStyle name="Calculation 2 6 3 4" xfId="4000"/>
    <cellStyle name="Calculation 2 6 3 4 2" xfId="4001"/>
    <cellStyle name="Calculation 2 6 3 5" xfId="4002"/>
    <cellStyle name="Calculation 2 6 3 5 2" xfId="4003"/>
    <cellStyle name="Calculation 2 6 3 6" xfId="4004"/>
    <cellStyle name="Calculation 2 6 4" xfId="4005"/>
    <cellStyle name="Calculation 2 6 4 2" xfId="4006"/>
    <cellStyle name="Calculation 2 6 4 2 2" xfId="4007"/>
    <cellStyle name="Calculation 2 6 4 3" xfId="4008"/>
    <cellStyle name="Calculation 2 6 5" xfId="4009"/>
    <cellStyle name="Calculation 2 6 5 2" xfId="4010"/>
    <cellStyle name="Calculation 2 6 5 2 2" xfId="4011"/>
    <cellStyle name="Calculation 2 6 5 3" xfId="4012"/>
    <cellStyle name="Calculation 2 6 6" xfId="4013"/>
    <cellStyle name="Calculation 2 6 6 2" xfId="4014"/>
    <cellStyle name="Calculation 2 6 7" xfId="4015"/>
    <cellStyle name="Calculation 2 6 7 2" xfId="4016"/>
    <cellStyle name="Calculation 2 6 8" xfId="4017"/>
    <cellStyle name="Calculation 2 6_Other Benefits Allocation %" xfId="4018"/>
    <cellStyle name="Calculation 2 7" xfId="4019"/>
    <cellStyle name="Calculation 2 7 2" xfId="4020"/>
    <cellStyle name="Calculation 2 7 2 2" xfId="4021"/>
    <cellStyle name="Calculation 2 7 3" xfId="4022"/>
    <cellStyle name="Calculation 2 8" xfId="4023"/>
    <cellStyle name="Calculation 2 8 2" xfId="4024"/>
    <cellStyle name="Calculation 2 8 2 2" xfId="4025"/>
    <cellStyle name="Calculation 2 8 3" xfId="4026"/>
    <cellStyle name="Calculation 2 9" xfId="4027"/>
    <cellStyle name="Calculation 2 9 2" xfId="4028"/>
    <cellStyle name="Calculation 2 9 2 2" xfId="4029"/>
    <cellStyle name="Calculation 2 9 3" xfId="4030"/>
    <cellStyle name="Calculation 2_401K Summary" xfId="4031"/>
    <cellStyle name="Calculation 3" xfId="4032"/>
    <cellStyle name="Calculation 4" xfId="4033"/>
    <cellStyle name="Calculation 5" xfId="4034"/>
    <cellStyle name="Calculation 5 2" xfId="4035"/>
    <cellStyle name="Calculation 5 2 2" xfId="4036"/>
    <cellStyle name="Calculation 5 3" xfId="4037"/>
    <cellStyle name="Calculation 6" xfId="4038"/>
    <cellStyle name="Calculation 7" xfId="49670"/>
    <cellStyle name="Calculation 8" xfId="49671"/>
    <cellStyle name="Calculation 9" xfId="49672"/>
    <cellStyle name="Case" xfId="4039"/>
    <cellStyle name="Check Cell 2" xfId="4040"/>
    <cellStyle name="Check Cell 2 2" xfId="4041"/>
    <cellStyle name="Check Cell 2 3" xfId="4042"/>
    <cellStyle name="Check Cell 3" xfId="4043"/>
    <cellStyle name="Check Cell 4" xfId="4044"/>
    <cellStyle name="Check Cell 5" xfId="49673"/>
    <cellStyle name="Check Cell 6" xfId="49674"/>
    <cellStyle name="Check Cell 7" xfId="49675"/>
    <cellStyle name="Check Cell 8" xfId="49676"/>
    <cellStyle name="Check Cell 9" xfId="49677"/>
    <cellStyle name="Co. Names" xfId="4045"/>
    <cellStyle name="Co. Names - Bold" xfId="4046"/>
    <cellStyle name="Co. Names 2" xfId="4047"/>
    <cellStyle name="Co. Names_Budget Support 2012-09 2013-15 Benefit Programs v5 with NEER Barg Update" xfId="4048"/>
    <cellStyle name="Code" xfId="4049"/>
    <cellStyle name="COLHDR" xfId="4050"/>
    <cellStyle name="COLHDR$ZP$" xfId="4051"/>
    <cellStyle name="COLHDR$ZP$ 2" xfId="4052"/>
    <cellStyle name="COLHDR$ZP$_OM vs Plan" xfId="4053"/>
    <cellStyle name="ColumnHeader" xfId="49678"/>
    <cellStyle name="ComicSansMS8" xfId="4054"/>
    <cellStyle name="Comma" xfId="75" builtinId="3"/>
    <cellStyle name="Comma  - Style1" xfId="4055"/>
    <cellStyle name="Comma  - Style2" xfId="4056"/>
    <cellStyle name="Comma  - Style3" xfId="4057"/>
    <cellStyle name="Comma  - Style4" xfId="4058"/>
    <cellStyle name="Comma  - Style5" xfId="4059"/>
    <cellStyle name="Comma  - Style6" xfId="4060"/>
    <cellStyle name="Comma  - Style7" xfId="4061"/>
    <cellStyle name="Comma  - Style8" xfId="4062"/>
    <cellStyle name="Comma (1)" xfId="4063"/>
    <cellStyle name="Comma (3)" xfId="4064"/>
    <cellStyle name="Comma [0]" xfId="76" builtinId="6"/>
    <cellStyle name="Comma [0] 2" xfId="83"/>
    <cellStyle name="Comma [0] 3" xfId="4065"/>
    <cellStyle name="Comma [0] 4" xfId="4066"/>
    <cellStyle name="Comma [0] 5" xfId="49679"/>
    <cellStyle name="Comma [0]; --" xfId="4067"/>
    <cellStyle name="Comma [00]" xfId="4068"/>
    <cellStyle name="Comma [1]" xfId="4069"/>
    <cellStyle name="Comma [1] 2" xfId="4070"/>
    <cellStyle name="Comma [1]_Aug 2014 Variance" xfId="4071"/>
    <cellStyle name="Comma [2]" xfId="4072"/>
    <cellStyle name="Comma [3]" xfId="4073"/>
    <cellStyle name="Comma [3] 2" xfId="4074"/>
    <cellStyle name="Comma [3]_Aug 2014 Variance" xfId="4075"/>
    <cellStyle name="Comma 0" xfId="4076"/>
    <cellStyle name="Comma 0 [0]" xfId="4077"/>
    <cellStyle name="Comma 0 [0] 2" xfId="4078"/>
    <cellStyle name="Comma 0 [0]_March_LTD_Premium" xfId="4079"/>
    <cellStyle name="Comma 0*" xfId="4080"/>
    <cellStyle name="Comma 0_5172171_4" xfId="4081"/>
    <cellStyle name="Comma 1" xfId="4082"/>
    <cellStyle name="Comma 1 2" xfId="4083"/>
    <cellStyle name="Comma 10" xfId="71"/>
    <cellStyle name="Comma 10 2" xfId="4084"/>
    <cellStyle name="Comma 10 3" xfId="4085"/>
    <cellStyle name="Comma 10 4" xfId="4086"/>
    <cellStyle name="Comma 10 5" xfId="4087"/>
    <cellStyle name="Comma 10_401K Summary" xfId="4088"/>
    <cellStyle name="Comma 11" xfId="4089"/>
    <cellStyle name="Comma 11 2" xfId="4090"/>
    <cellStyle name="Comma 11 3" xfId="4091"/>
    <cellStyle name="Comma 12" xfId="4092"/>
    <cellStyle name="Comma 12 2" xfId="4093"/>
    <cellStyle name="Comma 13" xfId="4094"/>
    <cellStyle name="Comma 13 2" xfId="4095"/>
    <cellStyle name="Comma 14" xfId="4096"/>
    <cellStyle name="Comma 14 2" xfId="4097"/>
    <cellStyle name="Comma 15" xfId="4098"/>
    <cellStyle name="Comma 15 2" xfId="4099"/>
    <cellStyle name="Comma 15 2 2" xfId="4100"/>
    <cellStyle name="Comma 15 2 2 2" xfId="4101"/>
    <cellStyle name="Comma 15 2 3" xfId="4102"/>
    <cellStyle name="Comma 16" xfId="4103"/>
    <cellStyle name="Comma 16 2" xfId="4104"/>
    <cellStyle name="Comma 16 2 2" xfId="4105"/>
    <cellStyle name="Comma 16 2 2 2" xfId="4106"/>
    <cellStyle name="Comma 16 2 3" xfId="4107"/>
    <cellStyle name="Comma 17" xfId="4108"/>
    <cellStyle name="Comma 18" xfId="4109"/>
    <cellStyle name="Comma 19" xfId="4110"/>
    <cellStyle name="Comma 2" xfId="30"/>
    <cellStyle name="Comma 2 2" xfId="4111"/>
    <cellStyle name="Comma 2 3" xfId="4112"/>
    <cellStyle name="Comma 2 3 2" xfId="4113"/>
    <cellStyle name="Comma 2 4" xfId="4114"/>
    <cellStyle name="Comma 2 4 2" xfId="49680"/>
    <cellStyle name="Comma 2 4 2 2" xfId="49681"/>
    <cellStyle name="Comma 2 4 2 2 2" xfId="49682"/>
    <cellStyle name="Comma 2 4 2 3" xfId="49683"/>
    <cellStyle name="Comma 2 4 3" xfId="49684"/>
    <cellStyle name="Comma 2 4 3 2" xfId="49685"/>
    <cellStyle name="Comma 2 4 4" xfId="49686"/>
    <cellStyle name="Comma 2 5" xfId="4115"/>
    <cellStyle name="Comma 2 6" xfId="4116"/>
    <cellStyle name="Comma 2 7" xfId="54766"/>
    <cellStyle name="Comma 2_FAS 106 subsidy 2010" xfId="4117"/>
    <cellStyle name="Comma 20" xfId="4118"/>
    <cellStyle name="Comma 21" xfId="4119"/>
    <cellStyle name="Comma 21 2" xfId="4120"/>
    <cellStyle name="Comma 21 3" xfId="4121"/>
    <cellStyle name="Comma 22" xfId="4122"/>
    <cellStyle name="Comma 22 2" xfId="4123"/>
    <cellStyle name="Comma 22 3" xfId="4124"/>
    <cellStyle name="Comma 23" xfId="4125"/>
    <cellStyle name="Comma 23 2" xfId="4126"/>
    <cellStyle name="Comma 23 3" xfId="4127"/>
    <cellStyle name="Comma 24" xfId="4128"/>
    <cellStyle name="Comma 24 2" xfId="4129"/>
    <cellStyle name="Comma 24 3" xfId="4130"/>
    <cellStyle name="Comma 25" xfId="4131"/>
    <cellStyle name="Comma 25 2" xfId="4132"/>
    <cellStyle name="Comma 25 3" xfId="4133"/>
    <cellStyle name="Comma 26" xfId="4134"/>
    <cellStyle name="Comma 27" xfId="4135"/>
    <cellStyle name="Comma 27 2" xfId="4136"/>
    <cellStyle name="Comma 27 3" xfId="4137"/>
    <cellStyle name="Comma 28" xfId="4138"/>
    <cellStyle name="Comma 29" xfId="4139"/>
    <cellStyle name="Comma 3" xfId="79"/>
    <cellStyle name="Comma 3 2" xfId="4140"/>
    <cellStyle name="Comma 3 2 2" xfId="4141"/>
    <cellStyle name="Comma 3 2_3) LTD 2014 FPL Exp Mid Yr" xfId="4142"/>
    <cellStyle name="Comma 3 3" xfId="4143"/>
    <cellStyle name="Comma 3 3 2" xfId="4144"/>
    <cellStyle name="Comma 3_3) LTD 2014 FPL Exp Mid Yr" xfId="4145"/>
    <cellStyle name="Comma 30" xfId="4146"/>
    <cellStyle name="Comma 31" xfId="4147"/>
    <cellStyle name="Comma 32" xfId="4148"/>
    <cellStyle name="Comma 33" xfId="4149"/>
    <cellStyle name="Comma 34" xfId="4150"/>
    <cellStyle name="Comma 35" xfId="4151"/>
    <cellStyle name="Comma 36" xfId="4152"/>
    <cellStyle name="Comma 37" xfId="4153"/>
    <cellStyle name="Comma 38" xfId="4154"/>
    <cellStyle name="Comma 39" xfId="4155"/>
    <cellStyle name="Comma 4" xfId="4156"/>
    <cellStyle name="Comma 4 2" xfId="4157"/>
    <cellStyle name="Comma 4 3" xfId="4158"/>
    <cellStyle name="Comma 4 3 2" xfId="4159"/>
    <cellStyle name="Comma 4 3 3" xfId="4160"/>
    <cellStyle name="Comma 4 4" xfId="4161"/>
    <cellStyle name="Comma 4 4 2" xfId="4162"/>
    <cellStyle name="Comma 4 4 3" xfId="4163"/>
    <cellStyle name="Comma 40" xfId="4164"/>
    <cellStyle name="Comma 41" xfId="4165"/>
    <cellStyle name="Comma 42" xfId="4166"/>
    <cellStyle name="Comma 43" xfId="4167"/>
    <cellStyle name="Comma 43 2" xfId="4168"/>
    <cellStyle name="Comma 44" xfId="4169"/>
    <cellStyle name="Comma 45" xfId="4170"/>
    <cellStyle name="Comma 46" xfId="4171"/>
    <cellStyle name="Comma 47" xfId="4172"/>
    <cellStyle name="Comma 48" xfId="89"/>
    <cellStyle name="Comma 49" xfId="54768"/>
    <cellStyle name="Comma 5" xfId="4173"/>
    <cellStyle name="Comma 5 2" xfId="4174"/>
    <cellStyle name="Comma 5_3) LTD 2014 FPL Exp Mid Yr" xfId="4175"/>
    <cellStyle name="Comma 6" xfId="4176"/>
    <cellStyle name="Comma 6 2" xfId="4177"/>
    <cellStyle name="Comma 6 3" xfId="54764"/>
    <cellStyle name="Comma 7" xfId="4178"/>
    <cellStyle name="Comma 7 2" xfId="4179"/>
    <cellStyle name="Comma 7 2 2" xfId="4180"/>
    <cellStyle name="Comma 7_401K Summary" xfId="4181"/>
    <cellStyle name="Comma 8" xfId="4182"/>
    <cellStyle name="Comma 8 2" xfId="4183"/>
    <cellStyle name="Comma 8 2 2" xfId="49687"/>
    <cellStyle name="Comma 8 2 2 2" xfId="49688"/>
    <cellStyle name="Comma 8 2 3" xfId="49689"/>
    <cellStyle name="Comma 8 3" xfId="49690"/>
    <cellStyle name="Comma 8 3 2" xfId="49691"/>
    <cellStyle name="Comma 8 4" xfId="49692"/>
    <cellStyle name="Comma 8_401K Summary" xfId="4184"/>
    <cellStyle name="Comma 9" xfId="4185"/>
    <cellStyle name="Comma 9 2" xfId="4186"/>
    <cellStyle name="Comma 9 3" xfId="4187"/>
    <cellStyle name="Comma 9_401K Summary" xfId="4188"/>
    <cellStyle name="comma zerodec" xfId="4189"/>
    <cellStyle name="comma, 0" xfId="4190"/>
    <cellStyle name="comma, 0 2" xfId="4191"/>
    <cellStyle name="Comma.00" xfId="4192"/>
    <cellStyle name="Comma.00 2" xfId="4193"/>
    <cellStyle name="Comma_Pension Expense Allocation 2" xfId="81"/>
    <cellStyle name="Comma0" xfId="4194"/>
    <cellStyle name="commma" xfId="4195"/>
    <cellStyle name="CompanyName" xfId="4196"/>
    <cellStyle name="CompanyName 2" xfId="4197"/>
    <cellStyle name="CompanyName_March_LTD_Premium" xfId="4198"/>
    <cellStyle name="Copied" xfId="4199"/>
    <cellStyle name="cr" xfId="4200"/>
    <cellStyle name="cr 2" xfId="4201"/>
    <cellStyle name="cr 2 2" xfId="4202"/>
    <cellStyle name="cr 2 3" xfId="4203"/>
    <cellStyle name="cr 3" xfId="4204"/>
    <cellStyle name="CreamCell" xfId="4205"/>
    <cellStyle name="CreamCell 10" xfId="4206"/>
    <cellStyle name="CreamCell 10 2" xfId="4207"/>
    <cellStyle name="CreamCell 10 2 2" xfId="4208"/>
    <cellStyle name="CreamCell 10 3" xfId="4209"/>
    <cellStyle name="CreamCell 11" xfId="4210"/>
    <cellStyle name="CreamCell 12" xfId="4211"/>
    <cellStyle name="CreamCell 2" xfId="4212"/>
    <cellStyle name="CreamCell 2 2" xfId="4213"/>
    <cellStyle name="CreamCell 2 2 2" xfId="4214"/>
    <cellStyle name="CreamCell 2 2 2 2" xfId="4215"/>
    <cellStyle name="CreamCell 2 2 2 2 2" xfId="4216"/>
    <cellStyle name="CreamCell 2 2 2 3" xfId="4217"/>
    <cellStyle name="CreamCell 2 2 3" xfId="4218"/>
    <cellStyle name="CreamCell 2 2 3 2" xfId="4219"/>
    <cellStyle name="CreamCell 2 2 3 2 2" xfId="4220"/>
    <cellStyle name="CreamCell 2 2 3 3" xfId="4221"/>
    <cellStyle name="CreamCell 2 2 4" xfId="4222"/>
    <cellStyle name="CreamCell 2 2 4 2" xfId="4223"/>
    <cellStyle name="CreamCell 2 2 5" xfId="4224"/>
    <cellStyle name="CreamCell 2 2 5 2" xfId="4225"/>
    <cellStyle name="CreamCell 2 2 6" xfId="4226"/>
    <cellStyle name="CreamCell 2 3" xfId="4227"/>
    <cellStyle name="CreamCell 2 3 2" xfId="4228"/>
    <cellStyle name="CreamCell 2 3 2 2" xfId="4229"/>
    <cellStyle name="CreamCell 2 3 2 2 2" xfId="4230"/>
    <cellStyle name="CreamCell 2 3 2 3" xfId="4231"/>
    <cellStyle name="CreamCell 2 3 3" xfId="4232"/>
    <cellStyle name="CreamCell 2 3 3 2" xfId="4233"/>
    <cellStyle name="CreamCell 2 3 3 2 2" xfId="4234"/>
    <cellStyle name="CreamCell 2 3 3 3" xfId="4235"/>
    <cellStyle name="CreamCell 2 3 4" xfId="4236"/>
    <cellStyle name="CreamCell 2 3 4 2" xfId="4237"/>
    <cellStyle name="CreamCell 2 3 5" xfId="4238"/>
    <cellStyle name="CreamCell 2 3 5 2" xfId="4239"/>
    <cellStyle name="CreamCell 2 3 6" xfId="4240"/>
    <cellStyle name="CreamCell 2 4" xfId="4241"/>
    <cellStyle name="CreamCell 2 4 2" xfId="4242"/>
    <cellStyle name="CreamCell 2 4 2 2" xfId="4243"/>
    <cellStyle name="CreamCell 2 4 2 2 2" xfId="4244"/>
    <cellStyle name="CreamCell 2 4 2 3" xfId="4245"/>
    <cellStyle name="CreamCell 2 4 3" xfId="4246"/>
    <cellStyle name="CreamCell 2 4 3 2" xfId="4247"/>
    <cellStyle name="CreamCell 2 4 3 2 2" xfId="4248"/>
    <cellStyle name="CreamCell 2 4 3 3" xfId="4249"/>
    <cellStyle name="CreamCell 2 4 4" xfId="4250"/>
    <cellStyle name="CreamCell 2 4 4 2" xfId="4251"/>
    <cellStyle name="CreamCell 2 4 5" xfId="4252"/>
    <cellStyle name="CreamCell 2 4 5 2" xfId="4253"/>
    <cellStyle name="CreamCell 2 4 6" xfId="4254"/>
    <cellStyle name="CreamCell 2 5" xfId="4255"/>
    <cellStyle name="CreamCell 2 5 2" xfId="4256"/>
    <cellStyle name="CreamCell 2 5 2 2" xfId="4257"/>
    <cellStyle name="CreamCell 2 5 3" xfId="4258"/>
    <cellStyle name="CreamCell 2 6" xfId="4259"/>
    <cellStyle name="CreamCell 2_Other Benefits Allocation %" xfId="4260"/>
    <cellStyle name="CreamCell 3" xfId="4261"/>
    <cellStyle name="CreamCell 3 2" xfId="4262"/>
    <cellStyle name="CreamCell 3 2 2" xfId="4263"/>
    <cellStyle name="CreamCell 3 2 2 2" xfId="4264"/>
    <cellStyle name="CreamCell 3 2 2 2 2" xfId="4265"/>
    <cellStyle name="CreamCell 3 2 2 3" xfId="4266"/>
    <cellStyle name="CreamCell 3 2 3" xfId="4267"/>
    <cellStyle name="CreamCell 3 2 3 2" xfId="4268"/>
    <cellStyle name="CreamCell 3 2 3 2 2" xfId="4269"/>
    <cellStyle name="CreamCell 3 2 3 3" xfId="4270"/>
    <cellStyle name="CreamCell 3 2 4" xfId="4271"/>
    <cellStyle name="CreamCell 3 2 4 2" xfId="4272"/>
    <cellStyle name="CreamCell 3 2 5" xfId="4273"/>
    <cellStyle name="CreamCell 3 2 5 2" xfId="4274"/>
    <cellStyle name="CreamCell 3 2 6" xfId="4275"/>
    <cellStyle name="CreamCell 3 3" xfId="4276"/>
    <cellStyle name="CreamCell 3 3 2" xfId="4277"/>
    <cellStyle name="CreamCell 3 3 2 2" xfId="4278"/>
    <cellStyle name="CreamCell 3 3 2 2 2" xfId="4279"/>
    <cellStyle name="CreamCell 3 3 2 3" xfId="4280"/>
    <cellStyle name="CreamCell 3 3 3" xfId="4281"/>
    <cellStyle name="CreamCell 3 3 3 2" xfId="4282"/>
    <cellStyle name="CreamCell 3 3 3 2 2" xfId="4283"/>
    <cellStyle name="CreamCell 3 3 3 3" xfId="4284"/>
    <cellStyle name="CreamCell 3 3 4" xfId="4285"/>
    <cellStyle name="CreamCell 3 3 4 2" xfId="4286"/>
    <cellStyle name="CreamCell 3 3 5" xfId="4287"/>
    <cellStyle name="CreamCell 3 3 5 2" xfId="4288"/>
    <cellStyle name="CreamCell 3 3 6" xfId="4289"/>
    <cellStyle name="CreamCell 3 4" xfId="4290"/>
    <cellStyle name="CreamCell 3 4 2" xfId="4291"/>
    <cellStyle name="CreamCell 3 4 2 2" xfId="4292"/>
    <cellStyle name="CreamCell 3 4 3" xfId="4293"/>
    <cellStyle name="CreamCell 3 5" xfId="4294"/>
    <cellStyle name="CreamCell 3 5 2" xfId="4295"/>
    <cellStyle name="CreamCell 3 5 2 2" xfId="4296"/>
    <cellStyle name="CreamCell 3 5 3" xfId="4297"/>
    <cellStyle name="CreamCell 3 6" xfId="4298"/>
    <cellStyle name="CreamCell 3 6 2" xfId="4299"/>
    <cellStyle name="CreamCell 3 7" xfId="4300"/>
    <cellStyle name="CreamCell 3 7 2" xfId="4301"/>
    <cellStyle name="CreamCell 3 8" xfId="4302"/>
    <cellStyle name="CreamCell 3_Other Benefits Allocation %" xfId="4303"/>
    <cellStyle name="CreamCell 4" xfId="4304"/>
    <cellStyle name="CreamCell 4 2" xfId="4305"/>
    <cellStyle name="CreamCell 4 2 2" xfId="4306"/>
    <cellStyle name="CreamCell 4 3" xfId="4307"/>
    <cellStyle name="CreamCell 5" xfId="4308"/>
    <cellStyle name="CreamCell 5 2" xfId="4309"/>
    <cellStyle name="CreamCell 5 2 2" xfId="4310"/>
    <cellStyle name="CreamCell 5 3" xfId="4311"/>
    <cellStyle name="CreamCell 6" xfId="4312"/>
    <cellStyle name="CreamCell 6 2" xfId="4313"/>
    <cellStyle name="CreamCell 6 2 2" xfId="4314"/>
    <cellStyle name="CreamCell 6 3" xfId="4315"/>
    <cellStyle name="CreamCell 7" xfId="4316"/>
    <cellStyle name="CreamCell 7 2" xfId="4317"/>
    <cellStyle name="CreamCell 7 2 2" xfId="4318"/>
    <cellStyle name="CreamCell 7 3" xfId="4319"/>
    <cellStyle name="CreamCell 8" xfId="4320"/>
    <cellStyle name="CreamCell 8 2" xfId="4321"/>
    <cellStyle name="CreamCell 8 2 2" xfId="4322"/>
    <cellStyle name="CreamCell 8 3" xfId="4323"/>
    <cellStyle name="CreamCell 9" xfId="4324"/>
    <cellStyle name="CreamCell 9 2" xfId="4325"/>
    <cellStyle name="CreamCell 9 2 2" xfId="4326"/>
    <cellStyle name="CreamCell 9 3" xfId="4327"/>
    <cellStyle name="CreamCell_401K Summary" xfId="4328"/>
    <cellStyle name="cu" xfId="4329"/>
    <cellStyle name="cu 2" xfId="4330"/>
    <cellStyle name="cu 2 2" xfId="4331"/>
    <cellStyle name="cu 2 2 2" xfId="4332"/>
    <cellStyle name="cu 2 3" xfId="4333"/>
    <cellStyle name="cu 3" xfId="4334"/>
    <cellStyle name="cu 3 2" xfId="4335"/>
    <cellStyle name="cu_401K Summary" xfId="4336"/>
    <cellStyle name="Curren - Style3" xfId="4337"/>
    <cellStyle name="Curren - Style4" xfId="4338"/>
    <cellStyle name="Currency" xfId="1" builtinId="4"/>
    <cellStyle name="Currency [0.00]" xfId="4339"/>
    <cellStyle name="Currency [0]" xfId="2" builtinId="7"/>
    <cellStyle name="Currency [0] 2" xfId="4340"/>
    <cellStyle name="Currency [0] 3" xfId="49693"/>
    <cellStyle name="Currency [0]; --" xfId="4341"/>
    <cellStyle name="Currency [00]" xfId="4342"/>
    <cellStyle name="Currency [2]" xfId="4343"/>
    <cellStyle name="Currency [3]" xfId="4344"/>
    <cellStyle name="Currency [3] 2" xfId="4345"/>
    <cellStyle name="Currency [3]_Aug 2014 Variance" xfId="4346"/>
    <cellStyle name="Currency 0" xfId="4347"/>
    <cellStyle name="Currency 10" xfId="4348"/>
    <cellStyle name="Currency 10 2" xfId="4349"/>
    <cellStyle name="Currency 10 2 2" xfId="4350"/>
    <cellStyle name="Currency 10 2 2 2" xfId="4351"/>
    <cellStyle name="Currency 10 2 3" xfId="4352"/>
    <cellStyle name="Currency 11" xfId="4353"/>
    <cellStyle name="Currency 11 10" xfId="4354"/>
    <cellStyle name="Currency 11 10 2" xfId="4355"/>
    <cellStyle name="Currency 11 11" xfId="4356"/>
    <cellStyle name="Currency 11 11 2" xfId="4357"/>
    <cellStyle name="Currency 11 12" xfId="4358"/>
    <cellStyle name="Currency 11 2" xfId="4359"/>
    <cellStyle name="Currency 11 2 2" xfId="4360"/>
    <cellStyle name="Currency 11 2 2 2" xfId="4361"/>
    <cellStyle name="Currency 11 2 2 2 2" xfId="4362"/>
    <cellStyle name="Currency 11 2 2 2 2 2" xfId="4363"/>
    <cellStyle name="Currency 11 2 2 2 2 2 2" xfId="4364"/>
    <cellStyle name="Currency 11 2 2 2 2 3" xfId="4365"/>
    <cellStyle name="Currency 11 2 2 2 3" xfId="4366"/>
    <cellStyle name="Currency 11 2 2 2 3 2" xfId="4367"/>
    <cellStyle name="Currency 11 2 2 2 3 2 2" xfId="4368"/>
    <cellStyle name="Currency 11 2 2 2 3 3" xfId="4369"/>
    <cellStyle name="Currency 11 2 2 2 4" xfId="4370"/>
    <cellStyle name="Currency 11 2 2 2 4 2" xfId="4371"/>
    <cellStyle name="Currency 11 2 2 2 5" xfId="4372"/>
    <cellStyle name="Currency 11 2 2 2 5 2" xfId="4373"/>
    <cellStyle name="Currency 11 2 2 2 6" xfId="4374"/>
    <cellStyle name="Currency 11 2 2 3" xfId="4375"/>
    <cellStyle name="Currency 11 2 2 3 2" xfId="4376"/>
    <cellStyle name="Currency 11 2 2 3 2 2" xfId="4377"/>
    <cellStyle name="Currency 11 2 2 3 2 2 2" xfId="4378"/>
    <cellStyle name="Currency 11 2 2 3 2 3" xfId="4379"/>
    <cellStyle name="Currency 11 2 2 3 3" xfId="4380"/>
    <cellStyle name="Currency 11 2 2 3 3 2" xfId="4381"/>
    <cellStyle name="Currency 11 2 2 3 3 2 2" xfId="4382"/>
    <cellStyle name="Currency 11 2 2 3 3 3" xfId="4383"/>
    <cellStyle name="Currency 11 2 2 3 4" xfId="4384"/>
    <cellStyle name="Currency 11 2 2 3 4 2" xfId="4385"/>
    <cellStyle name="Currency 11 2 2 3 5" xfId="4386"/>
    <cellStyle name="Currency 11 2 2 3 5 2" xfId="4387"/>
    <cellStyle name="Currency 11 2 2 3 6" xfId="4388"/>
    <cellStyle name="Currency 11 2 2 4" xfId="4389"/>
    <cellStyle name="Currency 11 2 2 4 2" xfId="4390"/>
    <cellStyle name="Currency 11 2 2 4 2 2" xfId="4391"/>
    <cellStyle name="Currency 11 2 2 4 3" xfId="4392"/>
    <cellStyle name="Currency 11 2 2 5" xfId="4393"/>
    <cellStyle name="Currency 11 2 2 5 2" xfId="4394"/>
    <cellStyle name="Currency 11 2 2 5 2 2" xfId="4395"/>
    <cellStyle name="Currency 11 2 2 5 3" xfId="4396"/>
    <cellStyle name="Currency 11 2 2 6" xfId="4397"/>
    <cellStyle name="Currency 11 2 2 6 2" xfId="4398"/>
    <cellStyle name="Currency 11 2 2 7" xfId="4399"/>
    <cellStyle name="Currency 11 2 2 7 2" xfId="4400"/>
    <cellStyle name="Currency 11 2 2 8" xfId="4401"/>
    <cellStyle name="Currency 11 2 3" xfId="4402"/>
    <cellStyle name="Currency 11 2 3 2" xfId="4403"/>
    <cellStyle name="Currency 11 2 3 2 2" xfId="4404"/>
    <cellStyle name="Currency 11 2 3 2 2 2" xfId="4405"/>
    <cellStyle name="Currency 11 2 3 2 3" xfId="4406"/>
    <cellStyle name="Currency 11 2 3 3" xfId="4407"/>
    <cellStyle name="Currency 11 2 3 3 2" xfId="4408"/>
    <cellStyle name="Currency 11 2 3 3 2 2" xfId="4409"/>
    <cellStyle name="Currency 11 2 3 3 3" xfId="4410"/>
    <cellStyle name="Currency 11 2 3 4" xfId="4411"/>
    <cellStyle name="Currency 11 2 3 4 2" xfId="4412"/>
    <cellStyle name="Currency 11 2 3 5" xfId="4413"/>
    <cellStyle name="Currency 11 2 3 5 2" xfId="4414"/>
    <cellStyle name="Currency 11 2 3 6" xfId="4415"/>
    <cellStyle name="Currency 11 2 4" xfId="4416"/>
    <cellStyle name="Currency 11 2 4 2" xfId="4417"/>
    <cellStyle name="Currency 11 2 4 2 2" xfId="4418"/>
    <cellStyle name="Currency 11 2 4 2 2 2" xfId="4419"/>
    <cellStyle name="Currency 11 2 4 2 3" xfId="4420"/>
    <cellStyle name="Currency 11 2 4 3" xfId="4421"/>
    <cellStyle name="Currency 11 2 4 3 2" xfId="4422"/>
    <cellStyle name="Currency 11 2 4 3 2 2" xfId="4423"/>
    <cellStyle name="Currency 11 2 4 3 3" xfId="4424"/>
    <cellStyle name="Currency 11 2 4 4" xfId="4425"/>
    <cellStyle name="Currency 11 2 4 4 2" xfId="4426"/>
    <cellStyle name="Currency 11 2 4 5" xfId="4427"/>
    <cellStyle name="Currency 11 2 4 5 2" xfId="4428"/>
    <cellStyle name="Currency 11 2 4 6" xfId="4429"/>
    <cellStyle name="Currency 11 2 5" xfId="4430"/>
    <cellStyle name="Currency 11 2 5 2" xfId="4431"/>
    <cellStyle name="Currency 11 2 5 2 2" xfId="4432"/>
    <cellStyle name="Currency 11 2 5 3" xfId="4433"/>
    <cellStyle name="Currency 11 2 6" xfId="4434"/>
    <cellStyle name="Currency 11 2 6 2" xfId="4435"/>
    <cellStyle name="Currency 11 2 6 2 2" xfId="4436"/>
    <cellStyle name="Currency 11 2 6 3" xfId="4437"/>
    <cellStyle name="Currency 11 2 7" xfId="4438"/>
    <cellStyle name="Currency 11 2 7 2" xfId="4439"/>
    <cellStyle name="Currency 11 2 8" xfId="4440"/>
    <cellStyle name="Currency 11 2 8 2" xfId="4441"/>
    <cellStyle name="Currency 11 2 9" xfId="4442"/>
    <cellStyle name="Currency 11 3" xfId="4443"/>
    <cellStyle name="Currency 11 3 2" xfId="4444"/>
    <cellStyle name="Currency 11 3 2 2" xfId="4445"/>
    <cellStyle name="Currency 11 3 2 2 2" xfId="4446"/>
    <cellStyle name="Currency 11 3 2 2 2 2" xfId="4447"/>
    <cellStyle name="Currency 11 3 2 2 3" xfId="4448"/>
    <cellStyle name="Currency 11 3 2 3" xfId="4449"/>
    <cellStyle name="Currency 11 3 2 3 2" xfId="4450"/>
    <cellStyle name="Currency 11 3 2 3 2 2" xfId="4451"/>
    <cellStyle name="Currency 11 3 2 3 3" xfId="4452"/>
    <cellStyle name="Currency 11 3 2 4" xfId="4453"/>
    <cellStyle name="Currency 11 3 2 4 2" xfId="4454"/>
    <cellStyle name="Currency 11 3 2 5" xfId="4455"/>
    <cellStyle name="Currency 11 3 2 5 2" xfId="4456"/>
    <cellStyle name="Currency 11 3 2 6" xfId="4457"/>
    <cellStyle name="Currency 11 3 3" xfId="4458"/>
    <cellStyle name="Currency 11 3 3 2" xfId="4459"/>
    <cellStyle name="Currency 11 3 3 2 2" xfId="4460"/>
    <cellStyle name="Currency 11 3 3 2 2 2" xfId="4461"/>
    <cellStyle name="Currency 11 3 3 2 3" xfId="4462"/>
    <cellStyle name="Currency 11 3 3 3" xfId="4463"/>
    <cellStyle name="Currency 11 3 3 3 2" xfId="4464"/>
    <cellStyle name="Currency 11 3 3 3 2 2" xfId="4465"/>
    <cellStyle name="Currency 11 3 3 3 3" xfId="4466"/>
    <cellStyle name="Currency 11 3 3 4" xfId="4467"/>
    <cellStyle name="Currency 11 3 3 4 2" xfId="4468"/>
    <cellStyle name="Currency 11 3 3 5" xfId="4469"/>
    <cellStyle name="Currency 11 3 3 5 2" xfId="4470"/>
    <cellStyle name="Currency 11 3 3 6" xfId="4471"/>
    <cellStyle name="Currency 11 3 4" xfId="4472"/>
    <cellStyle name="Currency 11 3 4 2" xfId="4473"/>
    <cellStyle name="Currency 11 3 4 2 2" xfId="4474"/>
    <cellStyle name="Currency 11 3 4 3" xfId="4475"/>
    <cellStyle name="Currency 11 3 5" xfId="4476"/>
    <cellStyle name="Currency 11 3 5 2" xfId="4477"/>
    <cellStyle name="Currency 11 3 5 2 2" xfId="4478"/>
    <cellStyle name="Currency 11 3 5 3" xfId="4479"/>
    <cellStyle name="Currency 11 3 6" xfId="4480"/>
    <cellStyle name="Currency 11 3 6 2" xfId="4481"/>
    <cellStyle name="Currency 11 3 7" xfId="4482"/>
    <cellStyle name="Currency 11 3 7 2" xfId="4483"/>
    <cellStyle name="Currency 11 3 8" xfId="4484"/>
    <cellStyle name="Currency 11 4" xfId="4485"/>
    <cellStyle name="Currency 11 4 2" xfId="4486"/>
    <cellStyle name="Currency 11 4 2 2" xfId="4487"/>
    <cellStyle name="Currency 11 4 2 2 2" xfId="4488"/>
    <cellStyle name="Currency 11 4 2 2 2 2" xfId="4489"/>
    <cellStyle name="Currency 11 4 2 2 3" xfId="4490"/>
    <cellStyle name="Currency 11 4 2 3" xfId="4491"/>
    <cellStyle name="Currency 11 4 2 3 2" xfId="4492"/>
    <cellStyle name="Currency 11 4 2 3 2 2" xfId="4493"/>
    <cellStyle name="Currency 11 4 2 3 3" xfId="4494"/>
    <cellStyle name="Currency 11 4 2 4" xfId="4495"/>
    <cellStyle name="Currency 11 4 2 4 2" xfId="4496"/>
    <cellStyle name="Currency 11 4 2 5" xfId="4497"/>
    <cellStyle name="Currency 11 4 2 5 2" xfId="4498"/>
    <cellStyle name="Currency 11 4 2 6" xfId="4499"/>
    <cellStyle name="Currency 11 4 3" xfId="4500"/>
    <cellStyle name="Currency 11 4 3 2" xfId="4501"/>
    <cellStyle name="Currency 11 4 3 2 2" xfId="4502"/>
    <cellStyle name="Currency 11 4 3 2 2 2" xfId="4503"/>
    <cellStyle name="Currency 11 4 3 2 3" xfId="4504"/>
    <cellStyle name="Currency 11 4 3 3" xfId="4505"/>
    <cellStyle name="Currency 11 4 3 3 2" xfId="4506"/>
    <cellStyle name="Currency 11 4 3 3 2 2" xfId="4507"/>
    <cellStyle name="Currency 11 4 3 3 3" xfId="4508"/>
    <cellStyle name="Currency 11 4 3 4" xfId="4509"/>
    <cellStyle name="Currency 11 4 3 4 2" xfId="4510"/>
    <cellStyle name="Currency 11 4 3 5" xfId="4511"/>
    <cellStyle name="Currency 11 4 3 5 2" xfId="4512"/>
    <cellStyle name="Currency 11 4 3 6" xfId="4513"/>
    <cellStyle name="Currency 11 4 4" xfId="4514"/>
    <cellStyle name="Currency 11 4 4 2" xfId="4515"/>
    <cellStyle name="Currency 11 4 4 2 2" xfId="4516"/>
    <cellStyle name="Currency 11 4 4 3" xfId="4517"/>
    <cellStyle name="Currency 11 4 5" xfId="4518"/>
    <cellStyle name="Currency 11 4 5 2" xfId="4519"/>
    <cellStyle name="Currency 11 4 5 2 2" xfId="4520"/>
    <cellStyle name="Currency 11 4 5 3" xfId="4521"/>
    <cellStyle name="Currency 11 4 6" xfId="4522"/>
    <cellStyle name="Currency 11 4 6 2" xfId="4523"/>
    <cellStyle name="Currency 11 4 7" xfId="4524"/>
    <cellStyle name="Currency 11 4 7 2" xfId="4525"/>
    <cellStyle name="Currency 11 4 8" xfId="4526"/>
    <cellStyle name="Currency 11 5" xfId="4527"/>
    <cellStyle name="Currency 11 5 2" xfId="4528"/>
    <cellStyle name="Currency 11 5 2 2" xfId="4529"/>
    <cellStyle name="Currency 11 5 2 2 2" xfId="4530"/>
    <cellStyle name="Currency 11 5 2 2 2 2" xfId="4531"/>
    <cellStyle name="Currency 11 5 2 2 3" xfId="4532"/>
    <cellStyle name="Currency 11 5 2 3" xfId="4533"/>
    <cellStyle name="Currency 11 5 2 3 2" xfId="4534"/>
    <cellStyle name="Currency 11 5 2 3 2 2" xfId="4535"/>
    <cellStyle name="Currency 11 5 2 3 3" xfId="4536"/>
    <cellStyle name="Currency 11 5 2 4" xfId="4537"/>
    <cellStyle name="Currency 11 5 2 4 2" xfId="4538"/>
    <cellStyle name="Currency 11 5 2 5" xfId="4539"/>
    <cellStyle name="Currency 11 5 2 5 2" xfId="4540"/>
    <cellStyle name="Currency 11 5 2 6" xfId="4541"/>
    <cellStyle name="Currency 11 5 3" xfId="4542"/>
    <cellStyle name="Currency 11 5 3 2" xfId="4543"/>
    <cellStyle name="Currency 11 5 3 2 2" xfId="4544"/>
    <cellStyle name="Currency 11 5 3 2 2 2" xfId="4545"/>
    <cellStyle name="Currency 11 5 3 2 3" xfId="4546"/>
    <cellStyle name="Currency 11 5 3 3" xfId="4547"/>
    <cellStyle name="Currency 11 5 3 3 2" xfId="4548"/>
    <cellStyle name="Currency 11 5 3 3 2 2" xfId="4549"/>
    <cellStyle name="Currency 11 5 3 3 3" xfId="4550"/>
    <cellStyle name="Currency 11 5 3 4" xfId="4551"/>
    <cellStyle name="Currency 11 5 3 4 2" xfId="4552"/>
    <cellStyle name="Currency 11 5 3 5" xfId="4553"/>
    <cellStyle name="Currency 11 5 3 5 2" xfId="4554"/>
    <cellStyle name="Currency 11 5 3 6" xfId="4555"/>
    <cellStyle name="Currency 11 5 4" xfId="4556"/>
    <cellStyle name="Currency 11 5 4 2" xfId="4557"/>
    <cellStyle name="Currency 11 5 4 2 2" xfId="4558"/>
    <cellStyle name="Currency 11 5 4 3" xfId="4559"/>
    <cellStyle name="Currency 11 5 5" xfId="4560"/>
    <cellStyle name="Currency 11 5 5 2" xfId="4561"/>
    <cellStyle name="Currency 11 5 5 2 2" xfId="4562"/>
    <cellStyle name="Currency 11 5 5 3" xfId="4563"/>
    <cellStyle name="Currency 11 5 6" xfId="4564"/>
    <cellStyle name="Currency 11 5 6 2" xfId="4565"/>
    <cellStyle name="Currency 11 5 7" xfId="4566"/>
    <cellStyle name="Currency 11 5 7 2" xfId="4567"/>
    <cellStyle name="Currency 11 5 8" xfId="4568"/>
    <cellStyle name="Currency 11 6" xfId="4569"/>
    <cellStyle name="Currency 11 6 2" xfId="4570"/>
    <cellStyle name="Currency 11 6 2 2" xfId="4571"/>
    <cellStyle name="Currency 11 6 2 2 2" xfId="4572"/>
    <cellStyle name="Currency 11 6 2 3" xfId="4573"/>
    <cellStyle name="Currency 11 6 3" xfId="4574"/>
    <cellStyle name="Currency 11 6 3 2" xfId="4575"/>
    <cellStyle name="Currency 11 6 3 2 2" xfId="4576"/>
    <cellStyle name="Currency 11 6 3 3" xfId="4577"/>
    <cellStyle name="Currency 11 6 4" xfId="4578"/>
    <cellStyle name="Currency 11 6 4 2" xfId="4579"/>
    <cellStyle name="Currency 11 6 5" xfId="4580"/>
    <cellStyle name="Currency 11 6 5 2" xfId="4581"/>
    <cellStyle name="Currency 11 6 6" xfId="4582"/>
    <cellStyle name="Currency 11 7" xfId="4583"/>
    <cellStyle name="Currency 11 7 2" xfId="4584"/>
    <cellStyle name="Currency 11 7 2 2" xfId="4585"/>
    <cellStyle name="Currency 11 7 2 2 2" xfId="4586"/>
    <cellStyle name="Currency 11 7 2 3" xfId="4587"/>
    <cellStyle name="Currency 11 7 3" xfId="4588"/>
    <cellStyle name="Currency 11 7 3 2" xfId="4589"/>
    <cellStyle name="Currency 11 7 3 2 2" xfId="4590"/>
    <cellStyle name="Currency 11 7 3 3" xfId="4591"/>
    <cellStyle name="Currency 11 7 4" xfId="4592"/>
    <cellStyle name="Currency 11 7 4 2" xfId="4593"/>
    <cellStyle name="Currency 11 7 5" xfId="4594"/>
    <cellStyle name="Currency 11 7 5 2" xfId="4595"/>
    <cellStyle name="Currency 11 7 6" xfId="4596"/>
    <cellStyle name="Currency 11 8" xfId="4597"/>
    <cellStyle name="Currency 11 8 2" xfId="4598"/>
    <cellStyle name="Currency 11 8 2 2" xfId="4599"/>
    <cellStyle name="Currency 11 8 3" xfId="4600"/>
    <cellStyle name="Currency 11 9" xfId="4601"/>
    <cellStyle name="Currency 11 9 2" xfId="4602"/>
    <cellStyle name="Currency 11 9 2 2" xfId="4603"/>
    <cellStyle name="Currency 11 9 3" xfId="4604"/>
    <cellStyle name="Currency 12" xfId="4605"/>
    <cellStyle name="Currency 13" xfId="4606"/>
    <cellStyle name="Currency 14" xfId="4607"/>
    <cellStyle name="Currency 15" xfId="4608"/>
    <cellStyle name="Currency 16" xfId="4609"/>
    <cellStyle name="Currency 17" xfId="4610"/>
    <cellStyle name="Currency 18" xfId="4611"/>
    <cellStyle name="Currency 18 2" xfId="4612"/>
    <cellStyle name="Currency 18 3" xfId="4613"/>
    <cellStyle name="Currency 19" xfId="4614"/>
    <cellStyle name="Currency 19 2" xfId="4615"/>
    <cellStyle name="Currency 19 3" xfId="4616"/>
    <cellStyle name="Currency 2" xfId="4617"/>
    <cellStyle name="Currency 2 2" xfId="4618"/>
    <cellStyle name="Currency 2 2 2" xfId="4619"/>
    <cellStyle name="Currency 2 3" xfId="4620"/>
    <cellStyle name="Currency 2 3 2" xfId="4621"/>
    <cellStyle name="Currency 2 3 3" xfId="4622"/>
    <cellStyle name="Currency 2 3 4" xfId="45964"/>
    <cellStyle name="Currency 2 4" xfId="4623"/>
    <cellStyle name="Currency 2 5" xfId="4624"/>
    <cellStyle name="Currency 2 5 2" xfId="4625"/>
    <cellStyle name="Currency 2 5 3" xfId="4626"/>
    <cellStyle name="Currency 2_3) LTD 2014 FPL Exp Mid Yr" xfId="4627"/>
    <cellStyle name="Currency 20" xfId="4628"/>
    <cellStyle name="Currency 20 2" xfId="4629"/>
    <cellStyle name="Currency 20 3" xfId="4630"/>
    <cellStyle name="Currency 21" xfId="4631"/>
    <cellStyle name="Currency 21 2" xfId="4632"/>
    <cellStyle name="Currency 21 3" xfId="4633"/>
    <cellStyle name="Currency 22" xfId="4634"/>
    <cellStyle name="Currency 22 2" xfId="4635"/>
    <cellStyle name="Currency 22 3" xfId="4636"/>
    <cellStyle name="Currency 23" xfId="4637"/>
    <cellStyle name="Currency 24" xfId="4638"/>
    <cellStyle name="Currency 24 2" xfId="4639"/>
    <cellStyle name="Currency 24 3" xfId="4640"/>
    <cellStyle name="Currency 25" xfId="4641"/>
    <cellStyle name="Currency 26" xfId="4642"/>
    <cellStyle name="Currency 27" xfId="4643"/>
    <cellStyle name="Currency 28" xfId="4644"/>
    <cellStyle name="Currency 29" xfId="4645"/>
    <cellStyle name="Currency 3" xfId="4646"/>
    <cellStyle name="Currency 3 2" xfId="4647"/>
    <cellStyle name="Currency 3 2 2" xfId="4648"/>
    <cellStyle name="Currency 3 2 3" xfId="4649"/>
    <cellStyle name="Currency 3 2 4" xfId="4650"/>
    <cellStyle name="Currency 3 3" xfId="4651"/>
    <cellStyle name="Currency 3 3 2" xfId="4652"/>
    <cellStyle name="Currency 3 3 2 2" xfId="4653"/>
    <cellStyle name="Currency 3 3 2 2 2" xfId="4654"/>
    <cellStyle name="Currency 3 3 2 3" xfId="4655"/>
    <cellStyle name="Currency 3 4" xfId="4656"/>
    <cellStyle name="Currency 3_401K Summary" xfId="4657"/>
    <cellStyle name="Currency 30" xfId="4658"/>
    <cellStyle name="Currency 31" xfId="4659"/>
    <cellStyle name="Currency 32" xfId="4660"/>
    <cellStyle name="Currency 33" xfId="4661"/>
    <cellStyle name="Currency 34" xfId="4662"/>
    <cellStyle name="Currency 35" xfId="4663"/>
    <cellStyle name="Currency 36" xfId="4664"/>
    <cellStyle name="Currency 36 2" xfId="4665"/>
    <cellStyle name="Currency 37" xfId="4666"/>
    <cellStyle name="Currency 38" xfId="4667"/>
    <cellStyle name="Currency 39" xfId="4668"/>
    <cellStyle name="Currency 4" xfId="4669"/>
    <cellStyle name="Currency 4 2" xfId="4670"/>
    <cellStyle name="Currency 4 3" xfId="4671"/>
    <cellStyle name="Currency 4 4" xfId="4672"/>
    <cellStyle name="Currency 4 5" xfId="4673"/>
    <cellStyle name="Currency 4 6" xfId="4674"/>
    <cellStyle name="Currency 4_401K Summary" xfId="4675"/>
    <cellStyle name="Currency 40" xfId="4676"/>
    <cellStyle name="Currency 41" xfId="4677"/>
    <cellStyle name="Currency 42" xfId="54765"/>
    <cellStyle name="Currency 5" xfId="4678"/>
    <cellStyle name="Currency 5 2" xfId="4679"/>
    <cellStyle name="Currency 5 3" xfId="4680"/>
    <cellStyle name="Currency 5 4" xfId="4681"/>
    <cellStyle name="Currency 5 5" xfId="4682"/>
    <cellStyle name="Currency 5_401K Summary" xfId="4683"/>
    <cellStyle name="Currency 6" xfId="4684"/>
    <cellStyle name="Currency 6 2" xfId="4685"/>
    <cellStyle name="Currency 6 3" xfId="4686"/>
    <cellStyle name="Currency 6_401K Summary" xfId="4687"/>
    <cellStyle name="Currency 7" xfId="4688"/>
    <cellStyle name="Currency 7 2" xfId="4689"/>
    <cellStyle name="Currency 7 3" xfId="4690"/>
    <cellStyle name="Currency 7 4" xfId="54763"/>
    <cellStyle name="Currency 7_401K Summary" xfId="4691"/>
    <cellStyle name="Currency 8" xfId="4692"/>
    <cellStyle name="Currency 8 2" xfId="4693"/>
    <cellStyle name="Currency 8 3" xfId="4694"/>
    <cellStyle name="Currency 9" xfId="4695"/>
    <cellStyle name="Currency 9 2" xfId="4696"/>
    <cellStyle name="Currency.00" xfId="4697"/>
    <cellStyle name="Currency.oo" xfId="4698"/>
    <cellStyle name="Currency_Pension Expense Allocation 2" xfId="84"/>
    <cellStyle name="Currency0" xfId="4699"/>
    <cellStyle name="Currency0 2" xfId="4700"/>
    <cellStyle name="Currency1" xfId="4701"/>
    <cellStyle name="Currency2" xfId="4702"/>
    <cellStyle name="Currency2 2" xfId="4703"/>
    <cellStyle name="Currency2_March_LTD_Premium" xfId="4704"/>
    <cellStyle name="D" xfId="4705"/>
    <cellStyle name="D 2" xfId="4706"/>
    <cellStyle name="Dash" xfId="4707"/>
    <cellStyle name="Date" xfId="4708"/>
    <cellStyle name="Date [dmy]" xfId="4709"/>
    <cellStyle name="Date [my]" xfId="4710"/>
    <cellStyle name="Date [y]" xfId="4711"/>
    <cellStyle name="Date [y] 2" xfId="4712"/>
    <cellStyle name="Date 10" xfId="4713"/>
    <cellStyle name="Date 11" xfId="4714"/>
    <cellStyle name="Date 12" xfId="4715"/>
    <cellStyle name="Date 13" xfId="4716"/>
    <cellStyle name="Date 14" xfId="4717"/>
    <cellStyle name="Date 15" xfId="4718"/>
    <cellStyle name="Date 16" xfId="4719"/>
    <cellStyle name="Date 17" xfId="4720"/>
    <cellStyle name="Date 18" xfId="4721"/>
    <cellStyle name="Date 19" xfId="4722"/>
    <cellStyle name="Date 2" xfId="4723"/>
    <cellStyle name="Date 20" xfId="4724"/>
    <cellStyle name="Date 21" xfId="4725"/>
    <cellStyle name="Date 22" xfId="4726"/>
    <cellStyle name="Date 23" xfId="4727"/>
    <cellStyle name="Date 24" xfId="4728"/>
    <cellStyle name="Date 25" xfId="4729"/>
    <cellStyle name="Date 26" xfId="4730"/>
    <cellStyle name="Date 3" xfId="4731"/>
    <cellStyle name="Date 4" xfId="4732"/>
    <cellStyle name="Date 5" xfId="4733"/>
    <cellStyle name="Date 6" xfId="4734"/>
    <cellStyle name="Date 7" xfId="4735"/>
    <cellStyle name="Date 8" xfId="4736"/>
    <cellStyle name="Date 9" xfId="4737"/>
    <cellStyle name="Date Aligned" xfId="4738"/>
    <cellStyle name="Date Short" xfId="4739"/>
    <cellStyle name="Date_3) LTD 2014 FPL Exp Mid Yr" xfId="4740"/>
    <cellStyle name="DetailIndented" xfId="49694"/>
    <cellStyle name="DetailIndented 2" xfId="49695"/>
    <cellStyle name="DetailIndented 3" xfId="49696"/>
    <cellStyle name="DetailIndented 4" xfId="49697"/>
    <cellStyle name="DetailIndented 5" xfId="49698"/>
    <cellStyle name="DetailTotalNumber" xfId="49699"/>
    <cellStyle name="DetailTotalNumber 2" xfId="49700"/>
    <cellStyle name="DetailTotalNumber 3" xfId="49701"/>
    <cellStyle name="DetailTotalNumber 4" xfId="49702"/>
    <cellStyle name="DetailTotalNumber 5" xfId="49703"/>
    <cellStyle name="DetailTotalNumber 6" xfId="49704"/>
    <cellStyle name="DetailTotalRate" xfId="49705"/>
    <cellStyle name="Dezimal [0]_Compiling Utility Macros" xfId="4741"/>
    <cellStyle name="Dezimal_Compiling Utility Macros" xfId="4742"/>
    <cellStyle name="dollar" xfId="4743"/>
    <cellStyle name="Dollar (zero dec)" xfId="4744"/>
    <cellStyle name="Dollar1" xfId="4745"/>
    <cellStyle name="Dollar2" xfId="4746"/>
    <cellStyle name="Dollar3" xfId="4747"/>
    <cellStyle name="dollarb" xfId="4748"/>
    <cellStyle name="dollarb 2" xfId="4749"/>
    <cellStyle name="dollarb_March_LTD_Premium" xfId="4750"/>
    <cellStyle name="dollarl" xfId="4751"/>
    <cellStyle name="dollarl 2" xfId="4752"/>
    <cellStyle name="dollarl 2 2" xfId="4753"/>
    <cellStyle name="dollarl 2 3" xfId="4754"/>
    <cellStyle name="dollarl 3" xfId="4755"/>
    <cellStyle name="dollarl 3 2" xfId="4756"/>
    <cellStyle name="dollarl 3 3" xfId="4757"/>
    <cellStyle name="dollarl 4" xfId="4758"/>
    <cellStyle name="dollarl 4 2" xfId="4759"/>
    <cellStyle name="dollarl 4 3" xfId="4760"/>
    <cellStyle name="dollarl 5" xfId="4761"/>
    <cellStyle name="dollarl 5 2" xfId="4762"/>
    <cellStyle name="dollarl 5 2 2" xfId="4763"/>
    <cellStyle name="dollarl 5 2 2 2" xfId="4764"/>
    <cellStyle name="dollarl 5 2 3" xfId="4765"/>
    <cellStyle name="dollarl 5 3" xfId="4766"/>
    <cellStyle name="dollarl 5 3 2" xfId="4767"/>
    <cellStyle name="dollarl 5 3 2 2" xfId="4768"/>
    <cellStyle name="dollarl 5 3 3" xfId="4769"/>
    <cellStyle name="dollarl 5 4" xfId="4770"/>
    <cellStyle name="dollarl 5 4 2" xfId="4771"/>
    <cellStyle name="dollarl 5 5" xfId="4772"/>
    <cellStyle name="dollarl 5 5 2" xfId="4773"/>
    <cellStyle name="dollarl 5 6" xfId="4774"/>
    <cellStyle name="dollarl 6" xfId="4775"/>
    <cellStyle name="dollarl 6 2" xfId="4776"/>
    <cellStyle name="dollarl 6 2 2" xfId="4777"/>
    <cellStyle name="dollarl 6 3" xfId="4778"/>
    <cellStyle name="dollarl 7" xfId="4779"/>
    <cellStyle name="dollarl 7 2" xfId="4780"/>
    <cellStyle name="dollarl 7 2 2" xfId="4781"/>
    <cellStyle name="dollarl 7 3" xfId="4782"/>
    <cellStyle name="Dotted Line" xfId="4783"/>
    <cellStyle name="Driver" xfId="4784"/>
    <cellStyle name="Emphasis 1" xfId="31"/>
    <cellStyle name="Emphasis 1 2" xfId="4785"/>
    <cellStyle name="Emphasis 1 3" xfId="49706"/>
    <cellStyle name="Emphasis 1 4" xfId="49707"/>
    <cellStyle name="Emphasis 1_401K Summary" xfId="4786"/>
    <cellStyle name="Emphasis 2" xfId="32"/>
    <cellStyle name="Emphasis 2 2" xfId="4787"/>
    <cellStyle name="Emphasis 2 3" xfId="49708"/>
    <cellStyle name="Emphasis 2 4" xfId="49709"/>
    <cellStyle name="Emphasis 2_401K Summary" xfId="4788"/>
    <cellStyle name="Emphasis 3" xfId="33"/>
    <cellStyle name="Enter Currency (0)" xfId="4789"/>
    <cellStyle name="Enter Currency (2)" xfId="4790"/>
    <cellStyle name="Enter Units (0)" xfId="4791"/>
    <cellStyle name="Enter Units (1)" xfId="4792"/>
    <cellStyle name="Enter Units (2)" xfId="4793"/>
    <cellStyle name="Entered" xfId="4794"/>
    <cellStyle name="EPMLargeKeyFigure" xfId="4795"/>
    <cellStyle name="EPS_Inputs" xfId="4796"/>
    <cellStyle name="Escalation" xfId="4797"/>
    <cellStyle name="Escalation 2" xfId="4798"/>
    <cellStyle name="Escalation_Aug 2014 Variance" xfId="4799"/>
    <cellStyle name="Euro" xfId="4800"/>
    <cellStyle name="Euro 2" xfId="4801"/>
    <cellStyle name="Explanatory Text 2" xfId="4802"/>
    <cellStyle name="Explanatory Text 2 2" xfId="4803"/>
    <cellStyle name="Explanatory Text 2_401K Summary" xfId="4804"/>
    <cellStyle name="Explanatory Text 3" xfId="4805"/>
    <cellStyle name="Explanatory Text 4" xfId="4806"/>
    <cellStyle name="Explanatory Text 5" xfId="49710"/>
    <cellStyle name="Explanatory Text 6" xfId="49711"/>
    <cellStyle name="Explanatory Text 7" xfId="49712"/>
    <cellStyle name="Explanatory Text 8" xfId="49713"/>
    <cellStyle name="F2" xfId="4807"/>
    <cellStyle name="F3" xfId="4808"/>
    <cellStyle name="F3 2" xfId="4809"/>
    <cellStyle name="F3_March_LTD_Premium" xfId="4810"/>
    <cellStyle name="F4" xfId="4811"/>
    <cellStyle name="F4 2" xfId="4812"/>
    <cellStyle name="F4_March_LTD_Premium" xfId="4813"/>
    <cellStyle name="F5" xfId="4814"/>
    <cellStyle name="F6" xfId="4815"/>
    <cellStyle name="F7" xfId="4816"/>
    <cellStyle name="F7 2" xfId="4817"/>
    <cellStyle name="F7_March_LTD_Premium" xfId="4818"/>
    <cellStyle name="F8" xfId="4819"/>
    <cellStyle name="Fixed" xfId="4820"/>
    <cellStyle name="Fixed 2" xfId="4821"/>
    <cellStyle name="Fixed_3) LTD 2014 FPL Exp Mid Yr" xfId="4822"/>
    <cellStyle name="FIXED0" xfId="4823"/>
    <cellStyle name="FIXED0 2" xfId="4824"/>
    <cellStyle name="FIXED0$ZP$" xfId="4825"/>
    <cellStyle name="FIXED0$ZP$ 2" xfId="4826"/>
    <cellStyle name="FIXED0$ZP$_OM vs Plan" xfId="4827"/>
    <cellStyle name="FIXED0_Headcount" xfId="4828"/>
    <cellStyle name="FIXED2" xfId="4829"/>
    <cellStyle name="FIXED2 2" xfId="4830"/>
    <cellStyle name="FIXED2$ZP$" xfId="4831"/>
    <cellStyle name="FIXED2$ZP$ 2" xfId="4832"/>
    <cellStyle name="FIXED2$ZP$_OM vs Plan" xfId="4833"/>
    <cellStyle name="FIXED2_Headcount" xfId="4834"/>
    <cellStyle name="Footnote" xfId="4835"/>
    <cellStyle name="Footnotes" xfId="4836"/>
    <cellStyle name="Footnotes 2" xfId="4837"/>
    <cellStyle name="Footnotes_March_LTD_Premium" xfId="4838"/>
    <cellStyle name="Francs 0" xfId="4839"/>
    <cellStyle name="Francs 0 2" xfId="4840"/>
    <cellStyle name="Gen. Number" xfId="4841"/>
    <cellStyle name="Gen. Number 2" xfId="4842"/>
    <cellStyle name="Gen. Percent" xfId="4843"/>
    <cellStyle name="Gen. Percent 2" xfId="4844"/>
    <cellStyle name="Gen.Number" xfId="4845"/>
    <cellStyle name="Gen.Number 2" xfId="4846"/>
    <cellStyle name="Gen.Number 2 2" xfId="4847"/>
    <cellStyle name="Gen.Number 2 2 2" xfId="4848"/>
    <cellStyle name="Gen.Number 2 2 2 2" xfId="4849"/>
    <cellStyle name="Gen.Number 2 2 2 2 2" xfId="4850"/>
    <cellStyle name="Gen.Number 2 2 2 3" xfId="4851"/>
    <cellStyle name="Gen.Number 2 2 3" xfId="4852"/>
    <cellStyle name="Gen.Number 2 2 3 2" xfId="4853"/>
    <cellStyle name="Gen.Number 2 2 3 2 2" xfId="4854"/>
    <cellStyle name="Gen.Number 2 2 3 3" xfId="4855"/>
    <cellStyle name="Gen.Number 2 2 4" xfId="4856"/>
    <cellStyle name="Gen.Number 2 2 4 2" xfId="4857"/>
    <cellStyle name="Gen.Number 2 2 5" xfId="4858"/>
    <cellStyle name="Gen.Number 2 2 5 2" xfId="4859"/>
    <cellStyle name="Gen.Number 2 2 6" xfId="4860"/>
    <cellStyle name="Gen.Number 2 3" xfId="4861"/>
    <cellStyle name="Gen.Number 2 3 2" xfId="4862"/>
    <cellStyle name="Gen.Number 2 3 2 2" xfId="4863"/>
    <cellStyle name="Gen.Number 2 3 3" xfId="4864"/>
    <cellStyle name="Gen.Number 2 4" xfId="4865"/>
    <cellStyle name="Gen.Number 3" xfId="4866"/>
    <cellStyle name="Gen.Number 3 2" xfId="4867"/>
    <cellStyle name="Gen.Number 3 2 2" xfId="4868"/>
    <cellStyle name="Gen.Number 3 2 2 2" xfId="4869"/>
    <cellStyle name="Gen.Number 3 2 3" xfId="4870"/>
    <cellStyle name="Gen.Number 3 3" xfId="4871"/>
    <cellStyle name="Gen.Number 3 3 2" xfId="4872"/>
    <cellStyle name="Gen.Number 3 3 2 2" xfId="4873"/>
    <cellStyle name="Gen.Number 3 3 3" xfId="4874"/>
    <cellStyle name="Gen.Number 3 4" xfId="4875"/>
    <cellStyle name="Gen.Number 3 4 2" xfId="4876"/>
    <cellStyle name="Gen.Number 3 5" xfId="4877"/>
    <cellStyle name="Gen.Number 3 5 2" xfId="4878"/>
    <cellStyle name="Gen.Number 3 6" xfId="4879"/>
    <cellStyle name="Gen.Number 4" xfId="4880"/>
    <cellStyle name="Gen.Number 4 2" xfId="4881"/>
    <cellStyle name="Gen.Number 4 2 2" xfId="4882"/>
    <cellStyle name="Gen.Number 4 3" xfId="4883"/>
    <cellStyle name="Gen.Number 5" xfId="4884"/>
    <cellStyle name="Gen.Number 6" xfId="4885"/>
    <cellStyle name="Good 10" xfId="49714"/>
    <cellStyle name="Good 2" xfId="4886"/>
    <cellStyle name="Good 2 2" xfId="4887"/>
    <cellStyle name="Good 2 3" xfId="4888"/>
    <cellStyle name="Good 3" xfId="4889"/>
    <cellStyle name="Good 3 2" xfId="4890"/>
    <cellStyle name="Good 4" xfId="4891"/>
    <cellStyle name="Good 5" xfId="4892"/>
    <cellStyle name="Good 6" xfId="49715"/>
    <cellStyle name="Good 7" xfId="49716"/>
    <cellStyle name="Good 8" xfId="49717"/>
    <cellStyle name="Good 9" xfId="49718"/>
    <cellStyle name="GrandTotalNumber" xfId="49719"/>
    <cellStyle name="GrandTotalNumber 10" xfId="49720"/>
    <cellStyle name="GrandTotalNumber 10 2" xfId="49721"/>
    <cellStyle name="GrandTotalNumber 10 2 2" xfId="49722"/>
    <cellStyle name="GrandTotalNumber 10 2 2 2" xfId="54769"/>
    <cellStyle name="GrandTotalNumber 10 2 2 3" xfId="54770"/>
    <cellStyle name="GrandTotalNumber 10 2 3" xfId="54771"/>
    <cellStyle name="GrandTotalNumber 10 2 4" xfId="54772"/>
    <cellStyle name="GrandTotalNumber 10 3" xfId="49723"/>
    <cellStyle name="GrandTotalNumber 10 3 2" xfId="49724"/>
    <cellStyle name="GrandTotalNumber 10 3 2 2" xfId="54773"/>
    <cellStyle name="GrandTotalNumber 10 3 2 3" xfId="54774"/>
    <cellStyle name="GrandTotalNumber 10 3 3" xfId="54775"/>
    <cellStyle name="GrandTotalNumber 10 3 4" xfId="54776"/>
    <cellStyle name="GrandTotalNumber 10 4" xfId="49725"/>
    <cellStyle name="GrandTotalNumber 10 4 2" xfId="49726"/>
    <cellStyle name="GrandTotalNumber 10 4 2 2" xfId="54777"/>
    <cellStyle name="GrandTotalNumber 10 4 2 3" xfId="54778"/>
    <cellStyle name="GrandTotalNumber 10 4 3" xfId="54779"/>
    <cellStyle name="GrandTotalNumber 10 4 4" xfId="54780"/>
    <cellStyle name="GrandTotalNumber 10 5" xfId="49727"/>
    <cellStyle name="GrandTotalNumber 10 5 2" xfId="49728"/>
    <cellStyle name="GrandTotalNumber 10 5 2 2" xfId="54781"/>
    <cellStyle name="GrandTotalNumber 10 5 2 3" xfId="54782"/>
    <cellStyle name="GrandTotalNumber 10 5 3" xfId="54783"/>
    <cellStyle name="GrandTotalNumber 10 5 4" xfId="54784"/>
    <cellStyle name="GrandTotalNumber 10 6" xfId="49729"/>
    <cellStyle name="GrandTotalNumber 10 6 2" xfId="49730"/>
    <cellStyle name="GrandTotalNumber 10 6 2 2" xfId="54785"/>
    <cellStyle name="GrandTotalNumber 10 6 2 3" xfId="54786"/>
    <cellStyle name="GrandTotalNumber 10 6 3" xfId="54787"/>
    <cellStyle name="GrandTotalNumber 10 6 4" xfId="54788"/>
    <cellStyle name="GrandTotalNumber 10 7" xfId="49731"/>
    <cellStyle name="GrandTotalNumber 10 7 2" xfId="54789"/>
    <cellStyle name="GrandTotalNumber 10 7 3" xfId="54790"/>
    <cellStyle name="GrandTotalNumber 10 8" xfId="54791"/>
    <cellStyle name="GrandTotalNumber 10 9" xfId="54792"/>
    <cellStyle name="GrandTotalNumber 11" xfId="49732"/>
    <cellStyle name="GrandTotalNumber 11 2" xfId="49733"/>
    <cellStyle name="GrandTotalNumber 11 2 2" xfId="54793"/>
    <cellStyle name="GrandTotalNumber 11 2 3" xfId="54794"/>
    <cellStyle name="GrandTotalNumber 11 3" xfId="54795"/>
    <cellStyle name="GrandTotalNumber 11 4" xfId="54796"/>
    <cellStyle name="GrandTotalNumber 12" xfId="49734"/>
    <cellStyle name="GrandTotalNumber 12 2" xfId="49735"/>
    <cellStyle name="GrandTotalNumber 12 2 2" xfId="54797"/>
    <cellStyle name="GrandTotalNumber 12 2 3" xfId="54798"/>
    <cellStyle name="GrandTotalNumber 12 3" xfId="54799"/>
    <cellStyle name="GrandTotalNumber 12 4" xfId="54800"/>
    <cellStyle name="GrandTotalNumber 13" xfId="49736"/>
    <cellStyle name="GrandTotalNumber 13 2" xfId="49737"/>
    <cellStyle name="GrandTotalNumber 13 2 2" xfId="54801"/>
    <cellStyle name="GrandTotalNumber 13 2 3" xfId="54802"/>
    <cellStyle name="GrandTotalNumber 13 3" xfId="54803"/>
    <cellStyle name="GrandTotalNumber 13 4" xfId="54804"/>
    <cellStyle name="GrandTotalNumber 14" xfId="49738"/>
    <cellStyle name="GrandTotalNumber 14 2" xfId="49739"/>
    <cellStyle name="GrandTotalNumber 14 2 2" xfId="54805"/>
    <cellStyle name="GrandTotalNumber 14 2 3" xfId="54806"/>
    <cellStyle name="GrandTotalNumber 14 3" xfId="54807"/>
    <cellStyle name="GrandTotalNumber 14 4" xfId="54808"/>
    <cellStyle name="GrandTotalNumber 15" xfId="49740"/>
    <cellStyle name="GrandTotalNumber 15 2" xfId="49741"/>
    <cellStyle name="GrandTotalNumber 15 2 2" xfId="54809"/>
    <cellStyle name="GrandTotalNumber 15 2 3" xfId="54810"/>
    <cellStyle name="GrandTotalNumber 15 3" xfId="54811"/>
    <cellStyle name="GrandTotalNumber 15 4" xfId="54812"/>
    <cellStyle name="GrandTotalNumber 16" xfId="49742"/>
    <cellStyle name="GrandTotalNumber 16 2" xfId="54813"/>
    <cellStyle name="GrandTotalNumber 16 3" xfId="54814"/>
    <cellStyle name="GrandTotalNumber 17" xfId="49743"/>
    <cellStyle name="GrandTotalNumber 17 2" xfId="54815"/>
    <cellStyle name="GrandTotalNumber 17 3" xfId="54816"/>
    <cellStyle name="GrandTotalNumber 18" xfId="49744"/>
    <cellStyle name="GrandTotalNumber 18 2" xfId="54817"/>
    <cellStyle name="GrandTotalNumber 18 3" xfId="54818"/>
    <cellStyle name="GrandTotalNumber 19" xfId="54819"/>
    <cellStyle name="GrandTotalNumber 2" xfId="49745"/>
    <cellStyle name="GrandTotalNumber 2 10" xfId="49746"/>
    <cellStyle name="GrandTotalNumber 2 10 2" xfId="54820"/>
    <cellStyle name="GrandTotalNumber 2 10 3" xfId="54821"/>
    <cellStyle name="GrandTotalNumber 2 11" xfId="49747"/>
    <cellStyle name="GrandTotalNumber 2 11 2" xfId="54822"/>
    <cellStyle name="GrandTotalNumber 2 11 3" xfId="54823"/>
    <cellStyle name="GrandTotalNumber 2 12" xfId="49748"/>
    <cellStyle name="GrandTotalNumber 2 12 2" xfId="54824"/>
    <cellStyle name="GrandTotalNumber 2 12 3" xfId="54825"/>
    <cellStyle name="GrandTotalNumber 2 13" xfId="49749"/>
    <cellStyle name="GrandTotalNumber 2 13 2" xfId="54826"/>
    <cellStyle name="GrandTotalNumber 2 13 3" xfId="54827"/>
    <cellStyle name="GrandTotalNumber 2 14" xfId="49750"/>
    <cellStyle name="GrandTotalNumber 2 14 2" xfId="54828"/>
    <cellStyle name="GrandTotalNumber 2 14 3" xfId="54829"/>
    <cellStyle name="GrandTotalNumber 2 15" xfId="54830"/>
    <cellStyle name="GrandTotalNumber 2 16" xfId="54831"/>
    <cellStyle name="GrandTotalNumber 2 2" xfId="49751"/>
    <cellStyle name="GrandTotalNumber 2 2 10" xfId="49752"/>
    <cellStyle name="GrandTotalNumber 2 2 10 2" xfId="54832"/>
    <cellStyle name="GrandTotalNumber 2 2 10 3" xfId="54833"/>
    <cellStyle name="GrandTotalNumber 2 2 11" xfId="54834"/>
    <cellStyle name="GrandTotalNumber 2 2 12" xfId="54835"/>
    <cellStyle name="GrandTotalNumber 2 2 2" xfId="49753"/>
    <cellStyle name="GrandTotalNumber 2 2 2 2" xfId="49754"/>
    <cellStyle name="GrandTotalNumber 2 2 2 2 2" xfId="49755"/>
    <cellStyle name="GrandTotalNumber 2 2 2 2 2 2" xfId="54836"/>
    <cellStyle name="GrandTotalNumber 2 2 2 2 2 3" xfId="54837"/>
    <cellStyle name="GrandTotalNumber 2 2 2 2 3" xfId="54838"/>
    <cellStyle name="GrandTotalNumber 2 2 2 2 4" xfId="54839"/>
    <cellStyle name="GrandTotalNumber 2 2 2 3" xfId="49756"/>
    <cellStyle name="GrandTotalNumber 2 2 2 3 2" xfId="49757"/>
    <cellStyle name="GrandTotalNumber 2 2 2 3 2 2" xfId="54840"/>
    <cellStyle name="GrandTotalNumber 2 2 2 3 2 3" xfId="54841"/>
    <cellStyle name="GrandTotalNumber 2 2 2 3 3" xfId="54842"/>
    <cellStyle name="GrandTotalNumber 2 2 2 3 4" xfId="54843"/>
    <cellStyle name="GrandTotalNumber 2 2 2 4" xfId="49758"/>
    <cellStyle name="GrandTotalNumber 2 2 2 4 2" xfId="49759"/>
    <cellStyle name="GrandTotalNumber 2 2 2 4 2 2" xfId="54844"/>
    <cellStyle name="GrandTotalNumber 2 2 2 4 2 3" xfId="54845"/>
    <cellStyle name="GrandTotalNumber 2 2 2 4 3" xfId="54846"/>
    <cellStyle name="GrandTotalNumber 2 2 2 4 4" xfId="54847"/>
    <cellStyle name="GrandTotalNumber 2 2 2 5" xfId="49760"/>
    <cellStyle name="GrandTotalNumber 2 2 2 5 2" xfId="49761"/>
    <cellStyle name="GrandTotalNumber 2 2 2 5 2 2" xfId="54848"/>
    <cellStyle name="GrandTotalNumber 2 2 2 5 2 3" xfId="54849"/>
    <cellStyle name="GrandTotalNumber 2 2 2 5 3" xfId="54850"/>
    <cellStyle name="GrandTotalNumber 2 2 2 5 4" xfId="54851"/>
    <cellStyle name="GrandTotalNumber 2 2 2 6" xfId="49762"/>
    <cellStyle name="GrandTotalNumber 2 2 2 6 2" xfId="49763"/>
    <cellStyle name="GrandTotalNumber 2 2 2 6 2 2" xfId="54852"/>
    <cellStyle name="GrandTotalNumber 2 2 2 6 2 3" xfId="54853"/>
    <cellStyle name="GrandTotalNumber 2 2 2 6 3" xfId="54854"/>
    <cellStyle name="GrandTotalNumber 2 2 2 6 4" xfId="54855"/>
    <cellStyle name="GrandTotalNumber 2 2 2 7" xfId="49764"/>
    <cellStyle name="GrandTotalNumber 2 2 2 7 2" xfId="54856"/>
    <cellStyle name="GrandTotalNumber 2 2 2 7 3" xfId="54857"/>
    <cellStyle name="GrandTotalNumber 2 2 2 8" xfId="54858"/>
    <cellStyle name="GrandTotalNumber 2 2 2 9" xfId="54859"/>
    <cellStyle name="GrandTotalNumber 2 2 3" xfId="49765"/>
    <cellStyle name="GrandTotalNumber 2 2 3 2" xfId="49766"/>
    <cellStyle name="GrandTotalNumber 2 2 3 2 2" xfId="49767"/>
    <cellStyle name="GrandTotalNumber 2 2 3 2 2 2" xfId="54860"/>
    <cellStyle name="GrandTotalNumber 2 2 3 2 2 3" xfId="54861"/>
    <cellStyle name="GrandTotalNumber 2 2 3 2 3" xfId="54862"/>
    <cellStyle name="GrandTotalNumber 2 2 3 2 4" xfId="54863"/>
    <cellStyle name="GrandTotalNumber 2 2 3 3" xfId="49768"/>
    <cellStyle name="GrandTotalNumber 2 2 3 3 2" xfId="49769"/>
    <cellStyle name="GrandTotalNumber 2 2 3 3 2 2" xfId="54864"/>
    <cellStyle name="GrandTotalNumber 2 2 3 3 2 3" xfId="54865"/>
    <cellStyle name="GrandTotalNumber 2 2 3 3 3" xfId="54866"/>
    <cellStyle name="GrandTotalNumber 2 2 3 3 4" xfId="54867"/>
    <cellStyle name="GrandTotalNumber 2 2 3 4" xfId="49770"/>
    <cellStyle name="GrandTotalNumber 2 2 3 4 2" xfId="49771"/>
    <cellStyle name="GrandTotalNumber 2 2 3 4 2 2" xfId="54868"/>
    <cellStyle name="GrandTotalNumber 2 2 3 4 2 3" xfId="54869"/>
    <cellStyle name="GrandTotalNumber 2 2 3 4 3" xfId="54870"/>
    <cellStyle name="GrandTotalNumber 2 2 3 4 4" xfId="54871"/>
    <cellStyle name="GrandTotalNumber 2 2 3 5" xfId="49772"/>
    <cellStyle name="GrandTotalNumber 2 2 3 5 2" xfId="49773"/>
    <cellStyle name="GrandTotalNumber 2 2 3 5 2 2" xfId="54872"/>
    <cellStyle name="GrandTotalNumber 2 2 3 5 2 3" xfId="54873"/>
    <cellStyle name="GrandTotalNumber 2 2 3 5 3" xfId="54874"/>
    <cellStyle name="GrandTotalNumber 2 2 3 5 4" xfId="54875"/>
    <cellStyle name="GrandTotalNumber 2 2 3 6" xfId="49774"/>
    <cellStyle name="GrandTotalNumber 2 2 3 6 2" xfId="49775"/>
    <cellStyle name="GrandTotalNumber 2 2 3 6 2 2" xfId="54876"/>
    <cellStyle name="GrandTotalNumber 2 2 3 6 2 3" xfId="54877"/>
    <cellStyle name="GrandTotalNumber 2 2 3 6 3" xfId="54878"/>
    <cellStyle name="GrandTotalNumber 2 2 3 6 4" xfId="54879"/>
    <cellStyle name="GrandTotalNumber 2 2 3 7" xfId="49776"/>
    <cellStyle name="GrandTotalNumber 2 2 3 7 2" xfId="54880"/>
    <cellStyle name="GrandTotalNumber 2 2 3 7 3" xfId="54881"/>
    <cellStyle name="GrandTotalNumber 2 2 3 8" xfId="54882"/>
    <cellStyle name="GrandTotalNumber 2 2 3 9" xfId="54883"/>
    <cellStyle name="GrandTotalNumber 2 2 4" xfId="49777"/>
    <cellStyle name="GrandTotalNumber 2 2 4 2" xfId="49778"/>
    <cellStyle name="GrandTotalNumber 2 2 4 2 2" xfId="49779"/>
    <cellStyle name="GrandTotalNumber 2 2 4 2 2 2" xfId="54884"/>
    <cellStyle name="GrandTotalNumber 2 2 4 2 2 3" xfId="54885"/>
    <cellStyle name="GrandTotalNumber 2 2 4 2 3" xfId="54886"/>
    <cellStyle name="GrandTotalNumber 2 2 4 2 4" xfId="54887"/>
    <cellStyle name="GrandTotalNumber 2 2 4 3" xfId="49780"/>
    <cellStyle name="GrandTotalNumber 2 2 4 3 2" xfId="49781"/>
    <cellStyle name="GrandTotalNumber 2 2 4 3 2 2" xfId="54888"/>
    <cellStyle name="GrandTotalNumber 2 2 4 3 2 3" xfId="54889"/>
    <cellStyle name="GrandTotalNumber 2 2 4 3 3" xfId="54890"/>
    <cellStyle name="GrandTotalNumber 2 2 4 3 4" xfId="54891"/>
    <cellStyle name="GrandTotalNumber 2 2 4 4" xfId="49782"/>
    <cellStyle name="GrandTotalNumber 2 2 4 4 2" xfId="49783"/>
    <cellStyle name="GrandTotalNumber 2 2 4 4 2 2" xfId="54892"/>
    <cellStyle name="GrandTotalNumber 2 2 4 4 2 3" xfId="54893"/>
    <cellStyle name="GrandTotalNumber 2 2 4 4 3" xfId="54894"/>
    <cellStyle name="GrandTotalNumber 2 2 4 4 4" xfId="54895"/>
    <cellStyle name="GrandTotalNumber 2 2 4 5" xfId="49784"/>
    <cellStyle name="GrandTotalNumber 2 2 4 5 2" xfId="49785"/>
    <cellStyle name="GrandTotalNumber 2 2 4 5 2 2" xfId="54896"/>
    <cellStyle name="GrandTotalNumber 2 2 4 5 2 3" xfId="54897"/>
    <cellStyle name="GrandTotalNumber 2 2 4 5 3" xfId="54898"/>
    <cellStyle name="GrandTotalNumber 2 2 4 5 4" xfId="54899"/>
    <cellStyle name="GrandTotalNumber 2 2 4 6" xfId="49786"/>
    <cellStyle name="GrandTotalNumber 2 2 4 6 2" xfId="49787"/>
    <cellStyle name="GrandTotalNumber 2 2 4 6 2 2" xfId="54900"/>
    <cellStyle name="GrandTotalNumber 2 2 4 6 2 3" xfId="54901"/>
    <cellStyle name="GrandTotalNumber 2 2 4 6 3" xfId="54902"/>
    <cellStyle name="GrandTotalNumber 2 2 4 6 4" xfId="54903"/>
    <cellStyle name="GrandTotalNumber 2 2 4 7" xfId="49788"/>
    <cellStyle name="GrandTotalNumber 2 2 4 7 2" xfId="54904"/>
    <cellStyle name="GrandTotalNumber 2 2 4 7 3" xfId="54905"/>
    <cellStyle name="GrandTotalNumber 2 2 4 8" xfId="54906"/>
    <cellStyle name="GrandTotalNumber 2 2 4 9" xfId="54907"/>
    <cellStyle name="GrandTotalNumber 2 2 5" xfId="49789"/>
    <cellStyle name="GrandTotalNumber 2 2 5 2" xfId="49790"/>
    <cellStyle name="GrandTotalNumber 2 2 5 2 2" xfId="54908"/>
    <cellStyle name="GrandTotalNumber 2 2 5 2 3" xfId="54909"/>
    <cellStyle name="GrandTotalNumber 2 2 5 3" xfId="54910"/>
    <cellStyle name="GrandTotalNumber 2 2 5 4" xfId="54911"/>
    <cellStyle name="GrandTotalNumber 2 2 6" xfId="49791"/>
    <cellStyle name="GrandTotalNumber 2 2 6 2" xfId="49792"/>
    <cellStyle name="GrandTotalNumber 2 2 6 2 2" xfId="54912"/>
    <cellStyle name="GrandTotalNumber 2 2 6 2 3" xfId="54913"/>
    <cellStyle name="GrandTotalNumber 2 2 6 3" xfId="54914"/>
    <cellStyle name="GrandTotalNumber 2 2 6 4" xfId="54915"/>
    <cellStyle name="GrandTotalNumber 2 2 7" xfId="49793"/>
    <cellStyle name="GrandTotalNumber 2 2 7 2" xfId="49794"/>
    <cellStyle name="GrandTotalNumber 2 2 7 2 2" xfId="54916"/>
    <cellStyle name="GrandTotalNumber 2 2 7 2 3" xfId="54917"/>
    <cellStyle name="GrandTotalNumber 2 2 7 3" xfId="54918"/>
    <cellStyle name="GrandTotalNumber 2 2 7 4" xfId="54919"/>
    <cellStyle name="GrandTotalNumber 2 2 8" xfId="49795"/>
    <cellStyle name="GrandTotalNumber 2 2 8 2" xfId="49796"/>
    <cellStyle name="GrandTotalNumber 2 2 8 2 2" xfId="54920"/>
    <cellStyle name="GrandTotalNumber 2 2 8 2 3" xfId="54921"/>
    <cellStyle name="GrandTotalNumber 2 2 8 3" xfId="54922"/>
    <cellStyle name="GrandTotalNumber 2 2 8 4" xfId="54923"/>
    <cellStyle name="GrandTotalNumber 2 2 9" xfId="49797"/>
    <cellStyle name="GrandTotalNumber 2 2 9 2" xfId="49798"/>
    <cellStyle name="GrandTotalNumber 2 2 9 2 2" xfId="54924"/>
    <cellStyle name="GrandTotalNumber 2 2 9 2 3" xfId="54925"/>
    <cellStyle name="GrandTotalNumber 2 2 9 3" xfId="54926"/>
    <cellStyle name="GrandTotalNumber 2 2 9 4" xfId="54927"/>
    <cellStyle name="GrandTotalNumber 2 3" xfId="49799"/>
    <cellStyle name="GrandTotalNumber 2 3 2" xfId="49800"/>
    <cellStyle name="GrandTotalNumber 2 3 2 2" xfId="49801"/>
    <cellStyle name="GrandTotalNumber 2 3 2 2 2" xfId="54928"/>
    <cellStyle name="GrandTotalNumber 2 3 2 2 3" xfId="54929"/>
    <cellStyle name="GrandTotalNumber 2 3 2 3" xfId="54930"/>
    <cellStyle name="GrandTotalNumber 2 3 2 4" xfId="54931"/>
    <cellStyle name="GrandTotalNumber 2 3 3" xfId="49802"/>
    <cellStyle name="GrandTotalNumber 2 3 3 2" xfId="49803"/>
    <cellStyle name="GrandTotalNumber 2 3 3 2 2" xfId="54932"/>
    <cellStyle name="GrandTotalNumber 2 3 3 2 3" xfId="54933"/>
    <cellStyle name="GrandTotalNumber 2 3 3 3" xfId="54934"/>
    <cellStyle name="GrandTotalNumber 2 3 3 4" xfId="54935"/>
    <cellStyle name="GrandTotalNumber 2 3 4" xfId="49804"/>
    <cellStyle name="GrandTotalNumber 2 3 4 2" xfId="49805"/>
    <cellStyle name="GrandTotalNumber 2 3 4 2 2" xfId="54936"/>
    <cellStyle name="GrandTotalNumber 2 3 4 2 3" xfId="54937"/>
    <cellStyle name="GrandTotalNumber 2 3 4 3" xfId="54938"/>
    <cellStyle name="GrandTotalNumber 2 3 4 4" xfId="54939"/>
    <cellStyle name="GrandTotalNumber 2 3 5" xfId="49806"/>
    <cellStyle name="GrandTotalNumber 2 3 5 2" xfId="49807"/>
    <cellStyle name="GrandTotalNumber 2 3 5 2 2" xfId="54940"/>
    <cellStyle name="GrandTotalNumber 2 3 5 2 3" xfId="54941"/>
    <cellStyle name="GrandTotalNumber 2 3 5 3" xfId="54942"/>
    <cellStyle name="GrandTotalNumber 2 3 5 4" xfId="54943"/>
    <cellStyle name="GrandTotalNumber 2 3 6" xfId="49808"/>
    <cellStyle name="GrandTotalNumber 2 3 6 2" xfId="49809"/>
    <cellStyle name="GrandTotalNumber 2 3 6 2 2" xfId="54944"/>
    <cellStyle name="GrandTotalNumber 2 3 6 2 3" xfId="54945"/>
    <cellStyle name="GrandTotalNumber 2 3 6 3" xfId="54946"/>
    <cellStyle name="GrandTotalNumber 2 3 6 4" xfId="54947"/>
    <cellStyle name="GrandTotalNumber 2 3 7" xfId="49810"/>
    <cellStyle name="GrandTotalNumber 2 3 7 2" xfId="54948"/>
    <cellStyle name="GrandTotalNumber 2 3 7 3" xfId="54949"/>
    <cellStyle name="GrandTotalNumber 2 3 8" xfId="54950"/>
    <cellStyle name="GrandTotalNumber 2 3 9" xfId="54951"/>
    <cellStyle name="GrandTotalNumber 2 4" xfId="49811"/>
    <cellStyle name="GrandTotalNumber 2 4 2" xfId="49812"/>
    <cellStyle name="GrandTotalNumber 2 4 2 2" xfId="49813"/>
    <cellStyle name="GrandTotalNumber 2 4 2 2 2" xfId="54952"/>
    <cellStyle name="GrandTotalNumber 2 4 2 2 3" xfId="54953"/>
    <cellStyle name="GrandTotalNumber 2 4 2 3" xfId="54954"/>
    <cellStyle name="GrandTotalNumber 2 4 2 4" xfId="54955"/>
    <cellStyle name="GrandTotalNumber 2 4 3" xfId="49814"/>
    <cellStyle name="GrandTotalNumber 2 4 3 2" xfId="49815"/>
    <cellStyle name="GrandTotalNumber 2 4 3 2 2" xfId="54956"/>
    <cellStyle name="GrandTotalNumber 2 4 3 2 3" xfId="54957"/>
    <cellStyle name="GrandTotalNumber 2 4 3 3" xfId="54958"/>
    <cellStyle name="GrandTotalNumber 2 4 3 4" xfId="54959"/>
    <cellStyle name="GrandTotalNumber 2 4 4" xfId="49816"/>
    <cellStyle name="GrandTotalNumber 2 4 4 2" xfId="49817"/>
    <cellStyle name="GrandTotalNumber 2 4 4 2 2" xfId="54960"/>
    <cellStyle name="GrandTotalNumber 2 4 4 2 3" xfId="54961"/>
    <cellStyle name="GrandTotalNumber 2 4 4 3" xfId="54962"/>
    <cellStyle name="GrandTotalNumber 2 4 4 4" xfId="54963"/>
    <cellStyle name="GrandTotalNumber 2 4 5" xfId="49818"/>
    <cellStyle name="GrandTotalNumber 2 4 5 2" xfId="49819"/>
    <cellStyle name="GrandTotalNumber 2 4 5 2 2" xfId="54964"/>
    <cellStyle name="GrandTotalNumber 2 4 5 2 3" xfId="54965"/>
    <cellStyle name="GrandTotalNumber 2 4 5 3" xfId="54966"/>
    <cellStyle name="GrandTotalNumber 2 4 5 4" xfId="54967"/>
    <cellStyle name="GrandTotalNumber 2 4 6" xfId="49820"/>
    <cellStyle name="GrandTotalNumber 2 4 6 2" xfId="49821"/>
    <cellStyle name="GrandTotalNumber 2 4 6 2 2" xfId="54968"/>
    <cellStyle name="GrandTotalNumber 2 4 6 2 3" xfId="54969"/>
    <cellStyle name="GrandTotalNumber 2 4 6 3" xfId="54970"/>
    <cellStyle name="GrandTotalNumber 2 4 6 4" xfId="54971"/>
    <cellStyle name="GrandTotalNumber 2 4 7" xfId="49822"/>
    <cellStyle name="GrandTotalNumber 2 4 7 2" xfId="54972"/>
    <cellStyle name="GrandTotalNumber 2 4 7 3" xfId="54973"/>
    <cellStyle name="GrandTotalNumber 2 4 8" xfId="54974"/>
    <cellStyle name="GrandTotalNumber 2 4 9" xfId="54975"/>
    <cellStyle name="GrandTotalNumber 2 5" xfId="49823"/>
    <cellStyle name="GrandTotalNumber 2 5 2" xfId="49824"/>
    <cellStyle name="GrandTotalNumber 2 5 2 2" xfId="49825"/>
    <cellStyle name="GrandTotalNumber 2 5 2 2 2" xfId="54976"/>
    <cellStyle name="GrandTotalNumber 2 5 2 2 3" xfId="54977"/>
    <cellStyle name="GrandTotalNumber 2 5 2 3" xfId="54978"/>
    <cellStyle name="GrandTotalNumber 2 5 2 4" xfId="54979"/>
    <cellStyle name="GrandTotalNumber 2 5 3" xfId="49826"/>
    <cellStyle name="GrandTotalNumber 2 5 3 2" xfId="49827"/>
    <cellStyle name="GrandTotalNumber 2 5 3 2 2" xfId="54980"/>
    <cellStyle name="GrandTotalNumber 2 5 3 2 3" xfId="54981"/>
    <cellStyle name="GrandTotalNumber 2 5 3 3" xfId="54982"/>
    <cellStyle name="GrandTotalNumber 2 5 3 4" xfId="54983"/>
    <cellStyle name="GrandTotalNumber 2 5 4" xfId="49828"/>
    <cellStyle name="GrandTotalNumber 2 5 4 2" xfId="49829"/>
    <cellStyle name="GrandTotalNumber 2 5 4 2 2" xfId="54984"/>
    <cellStyle name="GrandTotalNumber 2 5 4 2 3" xfId="54985"/>
    <cellStyle name="GrandTotalNumber 2 5 4 3" xfId="54986"/>
    <cellStyle name="GrandTotalNumber 2 5 4 4" xfId="54987"/>
    <cellStyle name="GrandTotalNumber 2 5 5" xfId="49830"/>
    <cellStyle name="GrandTotalNumber 2 5 5 2" xfId="49831"/>
    <cellStyle name="GrandTotalNumber 2 5 5 2 2" xfId="54988"/>
    <cellStyle name="GrandTotalNumber 2 5 5 2 3" xfId="54989"/>
    <cellStyle name="GrandTotalNumber 2 5 5 3" xfId="54990"/>
    <cellStyle name="GrandTotalNumber 2 5 5 4" xfId="54991"/>
    <cellStyle name="GrandTotalNumber 2 5 6" xfId="49832"/>
    <cellStyle name="GrandTotalNumber 2 5 6 2" xfId="49833"/>
    <cellStyle name="GrandTotalNumber 2 5 6 2 2" xfId="54992"/>
    <cellStyle name="GrandTotalNumber 2 5 6 2 3" xfId="54993"/>
    <cellStyle name="GrandTotalNumber 2 5 6 3" xfId="54994"/>
    <cellStyle name="GrandTotalNumber 2 5 6 4" xfId="54995"/>
    <cellStyle name="GrandTotalNumber 2 5 7" xfId="49834"/>
    <cellStyle name="GrandTotalNumber 2 5 7 2" xfId="54996"/>
    <cellStyle name="GrandTotalNumber 2 5 7 3" xfId="54997"/>
    <cellStyle name="GrandTotalNumber 2 5 8" xfId="54998"/>
    <cellStyle name="GrandTotalNumber 2 5 9" xfId="54999"/>
    <cellStyle name="GrandTotalNumber 2 6" xfId="49835"/>
    <cellStyle name="GrandTotalNumber 2 6 2" xfId="49836"/>
    <cellStyle name="GrandTotalNumber 2 6 2 2" xfId="55000"/>
    <cellStyle name="GrandTotalNumber 2 6 2 3" xfId="55001"/>
    <cellStyle name="GrandTotalNumber 2 6 3" xfId="55002"/>
    <cellStyle name="GrandTotalNumber 2 6 4" xfId="55003"/>
    <cellStyle name="GrandTotalNumber 2 7" xfId="49837"/>
    <cellStyle name="GrandTotalNumber 2 7 2" xfId="49838"/>
    <cellStyle name="GrandTotalNumber 2 7 2 2" xfId="55004"/>
    <cellStyle name="GrandTotalNumber 2 7 2 3" xfId="55005"/>
    <cellStyle name="GrandTotalNumber 2 7 3" xfId="55006"/>
    <cellStyle name="GrandTotalNumber 2 7 4" xfId="55007"/>
    <cellStyle name="GrandTotalNumber 2 8" xfId="49839"/>
    <cellStyle name="GrandTotalNumber 2 8 2" xfId="49840"/>
    <cellStyle name="GrandTotalNumber 2 8 2 2" xfId="55008"/>
    <cellStyle name="GrandTotalNumber 2 8 2 3" xfId="55009"/>
    <cellStyle name="GrandTotalNumber 2 8 3" xfId="55010"/>
    <cellStyle name="GrandTotalNumber 2 8 4" xfId="55011"/>
    <cellStyle name="GrandTotalNumber 2 9" xfId="49841"/>
    <cellStyle name="GrandTotalNumber 2 9 2" xfId="49842"/>
    <cellStyle name="GrandTotalNumber 2 9 2 2" xfId="55012"/>
    <cellStyle name="GrandTotalNumber 2 9 2 3" xfId="55013"/>
    <cellStyle name="GrandTotalNumber 2 9 3" xfId="55014"/>
    <cellStyle name="GrandTotalNumber 2 9 4" xfId="55015"/>
    <cellStyle name="GrandTotalNumber 20" xfId="55016"/>
    <cellStyle name="GrandTotalNumber 3" xfId="49843"/>
    <cellStyle name="GrandTotalNumber 3 10" xfId="49844"/>
    <cellStyle name="GrandTotalNumber 3 10 2" xfId="55017"/>
    <cellStyle name="GrandTotalNumber 3 10 3" xfId="55018"/>
    <cellStyle name="GrandTotalNumber 3 11" xfId="49845"/>
    <cellStyle name="GrandTotalNumber 3 11 2" xfId="55019"/>
    <cellStyle name="GrandTotalNumber 3 11 3" xfId="55020"/>
    <cellStyle name="GrandTotalNumber 3 12" xfId="49846"/>
    <cellStyle name="GrandTotalNumber 3 12 2" xfId="55021"/>
    <cellStyle name="GrandTotalNumber 3 12 3" xfId="55022"/>
    <cellStyle name="GrandTotalNumber 3 13" xfId="49847"/>
    <cellStyle name="GrandTotalNumber 3 13 2" xfId="55023"/>
    <cellStyle name="GrandTotalNumber 3 13 3" xfId="55024"/>
    <cellStyle name="GrandTotalNumber 3 14" xfId="49848"/>
    <cellStyle name="GrandTotalNumber 3 14 2" xfId="55025"/>
    <cellStyle name="GrandTotalNumber 3 14 3" xfId="55026"/>
    <cellStyle name="GrandTotalNumber 3 15" xfId="55027"/>
    <cellStyle name="GrandTotalNumber 3 16" xfId="55028"/>
    <cellStyle name="GrandTotalNumber 3 2" xfId="49849"/>
    <cellStyle name="GrandTotalNumber 3 2 10" xfId="49850"/>
    <cellStyle name="GrandTotalNumber 3 2 10 2" xfId="55029"/>
    <cellStyle name="GrandTotalNumber 3 2 10 3" xfId="55030"/>
    <cellStyle name="GrandTotalNumber 3 2 11" xfId="55031"/>
    <cellStyle name="GrandTotalNumber 3 2 12" xfId="55032"/>
    <cellStyle name="GrandTotalNumber 3 2 2" xfId="49851"/>
    <cellStyle name="GrandTotalNumber 3 2 2 2" xfId="49852"/>
    <cellStyle name="GrandTotalNumber 3 2 2 2 2" xfId="49853"/>
    <cellStyle name="GrandTotalNumber 3 2 2 2 2 2" xfId="55033"/>
    <cellStyle name="GrandTotalNumber 3 2 2 2 2 3" xfId="55034"/>
    <cellStyle name="GrandTotalNumber 3 2 2 2 3" xfId="55035"/>
    <cellStyle name="GrandTotalNumber 3 2 2 2 4" xfId="55036"/>
    <cellStyle name="GrandTotalNumber 3 2 2 3" xfId="49854"/>
    <cellStyle name="GrandTotalNumber 3 2 2 3 2" xfId="49855"/>
    <cellStyle name="GrandTotalNumber 3 2 2 3 2 2" xfId="55037"/>
    <cellStyle name="GrandTotalNumber 3 2 2 3 2 3" xfId="55038"/>
    <cellStyle name="GrandTotalNumber 3 2 2 3 3" xfId="55039"/>
    <cellStyle name="GrandTotalNumber 3 2 2 3 4" xfId="55040"/>
    <cellStyle name="GrandTotalNumber 3 2 2 4" xfId="49856"/>
    <cellStyle name="GrandTotalNumber 3 2 2 4 2" xfId="49857"/>
    <cellStyle name="GrandTotalNumber 3 2 2 4 2 2" xfId="55041"/>
    <cellStyle name="GrandTotalNumber 3 2 2 4 2 3" xfId="55042"/>
    <cellStyle name="GrandTotalNumber 3 2 2 4 3" xfId="55043"/>
    <cellStyle name="GrandTotalNumber 3 2 2 4 4" xfId="55044"/>
    <cellStyle name="GrandTotalNumber 3 2 2 5" xfId="49858"/>
    <cellStyle name="GrandTotalNumber 3 2 2 5 2" xfId="49859"/>
    <cellStyle name="GrandTotalNumber 3 2 2 5 2 2" xfId="55045"/>
    <cellStyle name="GrandTotalNumber 3 2 2 5 2 3" xfId="55046"/>
    <cellStyle name="GrandTotalNumber 3 2 2 5 3" xfId="55047"/>
    <cellStyle name="GrandTotalNumber 3 2 2 5 4" xfId="55048"/>
    <cellStyle name="GrandTotalNumber 3 2 2 6" xfId="49860"/>
    <cellStyle name="GrandTotalNumber 3 2 2 6 2" xfId="49861"/>
    <cellStyle name="GrandTotalNumber 3 2 2 6 2 2" xfId="55049"/>
    <cellStyle name="GrandTotalNumber 3 2 2 6 2 3" xfId="55050"/>
    <cellStyle name="GrandTotalNumber 3 2 2 6 3" xfId="55051"/>
    <cellStyle name="GrandTotalNumber 3 2 2 6 4" xfId="55052"/>
    <cellStyle name="GrandTotalNumber 3 2 2 7" xfId="49862"/>
    <cellStyle name="GrandTotalNumber 3 2 2 7 2" xfId="55053"/>
    <cellStyle name="GrandTotalNumber 3 2 2 7 3" xfId="55054"/>
    <cellStyle name="GrandTotalNumber 3 2 2 8" xfId="55055"/>
    <cellStyle name="GrandTotalNumber 3 2 2 9" xfId="55056"/>
    <cellStyle name="GrandTotalNumber 3 2 3" xfId="49863"/>
    <cellStyle name="GrandTotalNumber 3 2 3 2" xfId="49864"/>
    <cellStyle name="GrandTotalNumber 3 2 3 2 2" xfId="49865"/>
    <cellStyle name="GrandTotalNumber 3 2 3 2 2 2" xfId="55057"/>
    <cellStyle name="GrandTotalNumber 3 2 3 2 2 3" xfId="55058"/>
    <cellStyle name="GrandTotalNumber 3 2 3 2 3" xfId="55059"/>
    <cellStyle name="GrandTotalNumber 3 2 3 2 4" xfId="55060"/>
    <cellStyle name="GrandTotalNumber 3 2 3 3" xfId="49866"/>
    <cellStyle name="GrandTotalNumber 3 2 3 3 2" xfId="49867"/>
    <cellStyle name="GrandTotalNumber 3 2 3 3 2 2" xfId="55061"/>
    <cellStyle name="GrandTotalNumber 3 2 3 3 2 3" xfId="55062"/>
    <cellStyle name="GrandTotalNumber 3 2 3 3 3" xfId="55063"/>
    <cellStyle name="GrandTotalNumber 3 2 3 3 4" xfId="55064"/>
    <cellStyle name="GrandTotalNumber 3 2 3 4" xfId="49868"/>
    <cellStyle name="GrandTotalNumber 3 2 3 4 2" xfId="49869"/>
    <cellStyle name="GrandTotalNumber 3 2 3 4 2 2" xfId="55065"/>
    <cellStyle name="GrandTotalNumber 3 2 3 4 2 3" xfId="55066"/>
    <cellStyle name="GrandTotalNumber 3 2 3 4 3" xfId="55067"/>
    <cellStyle name="GrandTotalNumber 3 2 3 4 4" xfId="55068"/>
    <cellStyle name="GrandTotalNumber 3 2 3 5" xfId="49870"/>
    <cellStyle name="GrandTotalNumber 3 2 3 5 2" xfId="49871"/>
    <cellStyle name="GrandTotalNumber 3 2 3 5 2 2" xfId="55069"/>
    <cellStyle name="GrandTotalNumber 3 2 3 5 2 3" xfId="55070"/>
    <cellStyle name="GrandTotalNumber 3 2 3 5 3" xfId="55071"/>
    <cellStyle name="GrandTotalNumber 3 2 3 5 4" xfId="55072"/>
    <cellStyle name="GrandTotalNumber 3 2 3 6" xfId="49872"/>
    <cellStyle name="GrandTotalNumber 3 2 3 6 2" xfId="49873"/>
    <cellStyle name="GrandTotalNumber 3 2 3 6 2 2" xfId="55073"/>
    <cellStyle name="GrandTotalNumber 3 2 3 6 2 3" xfId="55074"/>
    <cellStyle name="GrandTotalNumber 3 2 3 6 3" xfId="55075"/>
    <cellStyle name="GrandTotalNumber 3 2 3 6 4" xfId="55076"/>
    <cellStyle name="GrandTotalNumber 3 2 3 7" xfId="49874"/>
    <cellStyle name="GrandTotalNumber 3 2 3 7 2" xfId="55077"/>
    <cellStyle name="GrandTotalNumber 3 2 3 7 3" xfId="55078"/>
    <cellStyle name="GrandTotalNumber 3 2 3 8" xfId="55079"/>
    <cellStyle name="GrandTotalNumber 3 2 3 9" xfId="55080"/>
    <cellStyle name="GrandTotalNumber 3 2 4" xfId="49875"/>
    <cellStyle name="GrandTotalNumber 3 2 4 2" xfId="49876"/>
    <cellStyle name="GrandTotalNumber 3 2 4 2 2" xfId="49877"/>
    <cellStyle name="GrandTotalNumber 3 2 4 2 2 2" xfId="55081"/>
    <cellStyle name="GrandTotalNumber 3 2 4 2 2 3" xfId="55082"/>
    <cellStyle name="GrandTotalNumber 3 2 4 2 3" xfId="55083"/>
    <cellStyle name="GrandTotalNumber 3 2 4 2 4" xfId="55084"/>
    <cellStyle name="GrandTotalNumber 3 2 4 3" xfId="49878"/>
    <cellStyle name="GrandTotalNumber 3 2 4 3 2" xfId="49879"/>
    <cellStyle name="GrandTotalNumber 3 2 4 3 2 2" xfId="55085"/>
    <cellStyle name="GrandTotalNumber 3 2 4 3 2 3" xfId="55086"/>
    <cellStyle name="GrandTotalNumber 3 2 4 3 3" xfId="55087"/>
    <cellStyle name="GrandTotalNumber 3 2 4 3 4" xfId="55088"/>
    <cellStyle name="GrandTotalNumber 3 2 4 4" xfId="49880"/>
    <cellStyle name="GrandTotalNumber 3 2 4 4 2" xfId="49881"/>
    <cellStyle name="GrandTotalNumber 3 2 4 4 2 2" xfId="55089"/>
    <cellStyle name="GrandTotalNumber 3 2 4 4 2 3" xfId="55090"/>
    <cellStyle name="GrandTotalNumber 3 2 4 4 3" xfId="55091"/>
    <cellStyle name="GrandTotalNumber 3 2 4 4 4" xfId="55092"/>
    <cellStyle name="GrandTotalNumber 3 2 4 5" xfId="49882"/>
    <cellStyle name="GrandTotalNumber 3 2 4 5 2" xfId="49883"/>
    <cellStyle name="GrandTotalNumber 3 2 4 5 2 2" xfId="55093"/>
    <cellStyle name="GrandTotalNumber 3 2 4 5 2 3" xfId="55094"/>
    <cellStyle name="GrandTotalNumber 3 2 4 5 3" xfId="55095"/>
    <cellStyle name="GrandTotalNumber 3 2 4 5 4" xfId="55096"/>
    <cellStyle name="GrandTotalNumber 3 2 4 6" xfId="49884"/>
    <cellStyle name="GrandTotalNumber 3 2 4 6 2" xfId="49885"/>
    <cellStyle name="GrandTotalNumber 3 2 4 6 2 2" xfId="55097"/>
    <cellStyle name="GrandTotalNumber 3 2 4 6 2 3" xfId="55098"/>
    <cellStyle name="GrandTotalNumber 3 2 4 6 3" xfId="55099"/>
    <cellStyle name="GrandTotalNumber 3 2 4 6 4" xfId="55100"/>
    <cellStyle name="GrandTotalNumber 3 2 4 7" xfId="49886"/>
    <cellStyle name="GrandTotalNumber 3 2 4 7 2" xfId="55101"/>
    <cellStyle name="GrandTotalNumber 3 2 4 7 3" xfId="55102"/>
    <cellStyle name="GrandTotalNumber 3 2 4 8" xfId="55103"/>
    <cellStyle name="GrandTotalNumber 3 2 4 9" xfId="55104"/>
    <cellStyle name="GrandTotalNumber 3 2 5" xfId="49887"/>
    <cellStyle name="GrandTotalNumber 3 2 5 2" xfId="49888"/>
    <cellStyle name="GrandTotalNumber 3 2 5 2 2" xfId="55105"/>
    <cellStyle name="GrandTotalNumber 3 2 5 2 3" xfId="55106"/>
    <cellStyle name="GrandTotalNumber 3 2 5 3" xfId="55107"/>
    <cellStyle name="GrandTotalNumber 3 2 5 4" xfId="55108"/>
    <cellStyle name="GrandTotalNumber 3 2 6" xfId="49889"/>
    <cellStyle name="GrandTotalNumber 3 2 6 2" xfId="49890"/>
    <cellStyle name="GrandTotalNumber 3 2 6 2 2" xfId="55109"/>
    <cellStyle name="GrandTotalNumber 3 2 6 2 3" xfId="55110"/>
    <cellStyle name="GrandTotalNumber 3 2 6 3" xfId="55111"/>
    <cellStyle name="GrandTotalNumber 3 2 6 4" xfId="55112"/>
    <cellStyle name="GrandTotalNumber 3 2 7" xfId="49891"/>
    <cellStyle name="GrandTotalNumber 3 2 7 2" xfId="49892"/>
    <cellStyle name="GrandTotalNumber 3 2 7 2 2" xfId="55113"/>
    <cellStyle name="GrandTotalNumber 3 2 7 2 3" xfId="55114"/>
    <cellStyle name="GrandTotalNumber 3 2 7 3" xfId="55115"/>
    <cellStyle name="GrandTotalNumber 3 2 7 4" xfId="55116"/>
    <cellStyle name="GrandTotalNumber 3 2 8" xfId="49893"/>
    <cellStyle name="GrandTotalNumber 3 2 8 2" xfId="49894"/>
    <cellStyle name="GrandTotalNumber 3 2 8 2 2" xfId="55117"/>
    <cellStyle name="GrandTotalNumber 3 2 8 2 3" xfId="55118"/>
    <cellStyle name="GrandTotalNumber 3 2 8 3" xfId="55119"/>
    <cellStyle name="GrandTotalNumber 3 2 8 4" xfId="55120"/>
    <cellStyle name="GrandTotalNumber 3 2 9" xfId="49895"/>
    <cellStyle name="GrandTotalNumber 3 2 9 2" xfId="49896"/>
    <cellStyle name="GrandTotalNumber 3 2 9 2 2" xfId="55121"/>
    <cellStyle name="GrandTotalNumber 3 2 9 2 3" xfId="55122"/>
    <cellStyle name="GrandTotalNumber 3 2 9 3" xfId="55123"/>
    <cellStyle name="GrandTotalNumber 3 2 9 4" xfId="55124"/>
    <cellStyle name="GrandTotalNumber 3 3" xfId="49897"/>
    <cellStyle name="GrandTotalNumber 3 3 2" xfId="49898"/>
    <cellStyle name="GrandTotalNumber 3 3 2 2" xfId="49899"/>
    <cellStyle name="GrandTotalNumber 3 3 2 2 2" xfId="55125"/>
    <cellStyle name="GrandTotalNumber 3 3 2 2 3" xfId="55126"/>
    <cellStyle name="GrandTotalNumber 3 3 2 3" xfId="55127"/>
    <cellStyle name="GrandTotalNumber 3 3 2 4" xfId="55128"/>
    <cellStyle name="GrandTotalNumber 3 3 3" xfId="49900"/>
    <cellStyle name="GrandTotalNumber 3 3 3 2" xfId="49901"/>
    <cellStyle name="GrandTotalNumber 3 3 3 2 2" xfId="55129"/>
    <cellStyle name="GrandTotalNumber 3 3 3 2 3" xfId="55130"/>
    <cellStyle name="GrandTotalNumber 3 3 3 3" xfId="55131"/>
    <cellStyle name="GrandTotalNumber 3 3 3 4" xfId="55132"/>
    <cellStyle name="GrandTotalNumber 3 3 4" xfId="49902"/>
    <cellStyle name="GrandTotalNumber 3 3 4 2" xfId="49903"/>
    <cellStyle name="GrandTotalNumber 3 3 4 2 2" xfId="55133"/>
    <cellStyle name="GrandTotalNumber 3 3 4 2 3" xfId="55134"/>
    <cellStyle name="GrandTotalNumber 3 3 4 3" xfId="55135"/>
    <cellStyle name="GrandTotalNumber 3 3 4 4" xfId="55136"/>
    <cellStyle name="GrandTotalNumber 3 3 5" xfId="49904"/>
    <cellStyle name="GrandTotalNumber 3 3 5 2" xfId="49905"/>
    <cellStyle name="GrandTotalNumber 3 3 5 2 2" xfId="55137"/>
    <cellStyle name="GrandTotalNumber 3 3 5 2 3" xfId="55138"/>
    <cellStyle name="GrandTotalNumber 3 3 5 3" xfId="55139"/>
    <cellStyle name="GrandTotalNumber 3 3 5 4" xfId="55140"/>
    <cellStyle name="GrandTotalNumber 3 3 6" xfId="49906"/>
    <cellStyle name="GrandTotalNumber 3 3 6 2" xfId="49907"/>
    <cellStyle name="GrandTotalNumber 3 3 6 2 2" xfId="55141"/>
    <cellStyle name="GrandTotalNumber 3 3 6 2 3" xfId="55142"/>
    <cellStyle name="GrandTotalNumber 3 3 6 3" xfId="55143"/>
    <cellStyle name="GrandTotalNumber 3 3 6 4" xfId="55144"/>
    <cellStyle name="GrandTotalNumber 3 3 7" xfId="49908"/>
    <cellStyle name="GrandTotalNumber 3 3 7 2" xfId="55145"/>
    <cellStyle name="GrandTotalNumber 3 3 7 3" xfId="55146"/>
    <cellStyle name="GrandTotalNumber 3 3 8" xfId="55147"/>
    <cellStyle name="GrandTotalNumber 3 3 9" xfId="55148"/>
    <cellStyle name="GrandTotalNumber 3 4" xfId="49909"/>
    <cellStyle name="GrandTotalNumber 3 4 2" xfId="49910"/>
    <cellStyle name="GrandTotalNumber 3 4 2 2" xfId="49911"/>
    <cellStyle name="GrandTotalNumber 3 4 2 2 2" xfId="55149"/>
    <cellStyle name="GrandTotalNumber 3 4 2 2 3" xfId="55150"/>
    <cellStyle name="GrandTotalNumber 3 4 2 3" xfId="55151"/>
    <cellStyle name="GrandTotalNumber 3 4 2 4" xfId="55152"/>
    <cellStyle name="GrandTotalNumber 3 4 3" xfId="49912"/>
    <cellStyle name="GrandTotalNumber 3 4 3 2" xfId="49913"/>
    <cellStyle name="GrandTotalNumber 3 4 3 2 2" xfId="55153"/>
    <cellStyle name="GrandTotalNumber 3 4 3 2 3" xfId="55154"/>
    <cellStyle name="GrandTotalNumber 3 4 3 3" xfId="55155"/>
    <cellStyle name="GrandTotalNumber 3 4 3 4" xfId="55156"/>
    <cellStyle name="GrandTotalNumber 3 4 4" xfId="49914"/>
    <cellStyle name="GrandTotalNumber 3 4 4 2" xfId="49915"/>
    <cellStyle name="GrandTotalNumber 3 4 4 2 2" xfId="55157"/>
    <cellStyle name="GrandTotalNumber 3 4 4 2 3" xfId="55158"/>
    <cellStyle name="GrandTotalNumber 3 4 4 3" xfId="55159"/>
    <cellStyle name="GrandTotalNumber 3 4 4 4" xfId="55160"/>
    <cellStyle name="GrandTotalNumber 3 4 5" xfId="49916"/>
    <cellStyle name="GrandTotalNumber 3 4 5 2" xfId="49917"/>
    <cellStyle name="GrandTotalNumber 3 4 5 2 2" xfId="55161"/>
    <cellStyle name="GrandTotalNumber 3 4 5 2 3" xfId="55162"/>
    <cellStyle name="GrandTotalNumber 3 4 5 3" xfId="55163"/>
    <cellStyle name="GrandTotalNumber 3 4 5 4" xfId="55164"/>
    <cellStyle name="GrandTotalNumber 3 4 6" xfId="49918"/>
    <cellStyle name="GrandTotalNumber 3 4 6 2" xfId="49919"/>
    <cellStyle name="GrandTotalNumber 3 4 6 2 2" xfId="55165"/>
    <cellStyle name="GrandTotalNumber 3 4 6 2 3" xfId="55166"/>
    <cellStyle name="GrandTotalNumber 3 4 6 3" xfId="55167"/>
    <cellStyle name="GrandTotalNumber 3 4 6 4" xfId="55168"/>
    <cellStyle name="GrandTotalNumber 3 4 7" xfId="49920"/>
    <cellStyle name="GrandTotalNumber 3 4 7 2" xfId="55169"/>
    <cellStyle name="GrandTotalNumber 3 4 7 3" xfId="55170"/>
    <cellStyle name="GrandTotalNumber 3 4 8" xfId="55171"/>
    <cellStyle name="GrandTotalNumber 3 4 9" xfId="55172"/>
    <cellStyle name="GrandTotalNumber 3 5" xfId="49921"/>
    <cellStyle name="GrandTotalNumber 3 5 2" xfId="49922"/>
    <cellStyle name="GrandTotalNumber 3 5 2 2" xfId="49923"/>
    <cellStyle name="GrandTotalNumber 3 5 2 2 2" xfId="55173"/>
    <cellStyle name="GrandTotalNumber 3 5 2 2 3" xfId="55174"/>
    <cellStyle name="GrandTotalNumber 3 5 2 3" xfId="55175"/>
    <cellStyle name="GrandTotalNumber 3 5 2 4" xfId="55176"/>
    <cellStyle name="GrandTotalNumber 3 5 3" xfId="49924"/>
    <cellStyle name="GrandTotalNumber 3 5 3 2" xfId="49925"/>
    <cellStyle name="GrandTotalNumber 3 5 3 2 2" xfId="55177"/>
    <cellStyle name="GrandTotalNumber 3 5 3 2 3" xfId="55178"/>
    <cellStyle name="GrandTotalNumber 3 5 3 3" xfId="55179"/>
    <cellStyle name="GrandTotalNumber 3 5 3 4" xfId="55180"/>
    <cellStyle name="GrandTotalNumber 3 5 4" xfId="49926"/>
    <cellStyle name="GrandTotalNumber 3 5 4 2" xfId="49927"/>
    <cellStyle name="GrandTotalNumber 3 5 4 2 2" xfId="55181"/>
    <cellStyle name="GrandTotalNumber 3 5 4 2 3" xfId="55182"/>
    <cellStyle name="GrandTotalNumber 3 5 4 3" xfId="55183"/>
    <cellStyle name="GrandTotalNumber 3 5 4 4" xfId="55184"/>
    <cellStyle name="GrandTotalNumber 3 5 5" xfId="49928"/>
    <cellStyle name="GrandTotalNumber 3 5 5 2" xfId="49929"/>
    <cellStyle name="GrandTotalNumber 3 5 5 2 2" xfId="55185"/>
    <cellStyle name="GrandTotalNumber 3 5 5 2 3" xfId="55186"/>
    <cellStyle name="GrandTotalNumber 3 5 5 3" xfId="55187"/>
    <cellStyle name="GrandTotalNumber 3 5 5 4" xfId="55188"/>
    <cellStyle name="GrandTotalNumber 3 5 6" xfId="49930"/>
    <cellStyle name="GrandTotalNumber 3 5 6 2" xfId="49931"/>
    <cellStyle name="GrandTotalNumber 3 5 6 2 2" xfId="55189"/>
    <cellStyle name="GrandTotalNumber 3 5 6 2 3" xfId="55190"/>
    <cellStyle name="GrandTotalNumber 3 5 6 3" xfId="55191"/>
    <cellStyle name="GrandTotalNumber 3 5 6 4" xfId="55192"/>
    <cellStyle name="GrandTotalNumber 3 5 7" xfId="49932"/>
    <cellStyle name="GrandTotalNumber 3 5 7 2" xfId="55193"/>
    <cellStyle name="GrandTotalNumber 3 5 7 3" xfId="55194"/>
    <cellStyle name="GrandTotalNumber 3 5 8" xfId="55195"/>
    <cellStyle name="GrandTotalNumber 3 5 9" xfId="55196"/>
    <cellStyle name="GrandTotalNumber 3 6" xfId="49933"/>
    <cellStyle name="GrandTotalNumber 3 6 2" xfId="49934"/>
    <cellStyle name="GrandTotalNumber 3 6 2 2" xfId="55197"/>
    <cellStyle name="GrandTotalNumber 3 6 2 3" xfId="55198"/>
    <cellStyle name="GrandTotalNumber 3 6 3" xfId="55199"/>
    <cellStyle name="GrandTotalNumber 3 6 4" xfId="55200"/>
    <cellStyle name="GrandTotalNumber 3 7" xfId="49935"/>
    <cellStyle name="GrandTotalNumber 3 7 2" xfId="49936"/>
    <cellStyle name="GrandTotalNumber 3 7 2 2" xfId="55201"/>
    <cellStyle name="GrandTotalNumber 3 7 2 3" xfId="55202"/>
    <cellStyle name="GrandTotalNumber 3 7 3" xfId="55203"/>
    <cellStyle name="GrandTotalNumber 3 7 4" xfId="55204"/>
    <cellStyle name="GrandTotalNumber 3 8" xfId="49937"/>
    <cellStyle name="GrandTotalNumber 3 8 2" xfId="49938"/>
    <cellStyle name="GrandTotalNumber 3 8 2 2" xfId="55205"/>
    <cellStyle name="GrandTotalNumber 3 8 2 3" xfId="55206"/>
    <cellStyle name="GrandTotalNumber 3 8 3" xfId="55207"/>
    <cellStyle name="GrandTotalNumber 3 8 4" xfId="55208"/>
    <cellStyle name="GrandTotalNumber 3 9" xfId="49939"/>
    <cellStyle name="GrandTotalNumber 3 9 2" xfId="49940"/>
    <cellStyle name="GrandTotalNumber 3 9 2 2" xfId="55209"/>
    <cellStyle name="GrandTotalNumber 3 9 2 3" xfId="55210"/>
    <cellStyle name="GrandTotalNumber 3 9 3" xfId="55211"/>
    <cellStyle name="GrandTotalNumber 3 9 4" xfId="55212"/>
    <cellStyle name="GrandTotalNumber 4" xfId="49941"/>
    <cellStyle name="GrandTotalNumber 4 10" xfId="49942"/>
    <cellStyle name="GrandTotalNumber 4 10 2" xfId="55213"/>
    <cellStyle name="GrandTotalNumber 4 10 3" xfId="55214"/>
    <cellStyle name="GrandTotalNumber 4 11" xfId="49943"/>
    <cellStyle name="GrandTotalNumber 4 11 2" xfId="55215"/>
    <cellStyle name="GrandTotalNumber 4 11 3" xfId="55216"/>
    <cellStyle name="GrandTotalNumber 4 12" xfId="49944"/>
    <cellStyle name="GrandTotalNumber 4 12 2" xfId="55217"/>
    <cellStyle name="GrandTotalNumber 4 12 3" xfId="55218"/>
    <cellStyle name="GrandTotalNumber 4 13" xfId="49945"/>
    <cellStyle name="GrandTotalNumber 4 13 2" xfId="55219"/>
    <cellStyle name="GrandTotalNumber 4 13 3" xfId="55220"/>
    <cellStyle name="GrandTotalNumber 4 14" xfId="49946"/>
    <cellStyle name="GrandTotalNumber 4 14 2" xfId="55221"/>
    <cellStyle name="GrandTotalNumber 4 14 3" xfId="55222"/>
    <cellStyle name="GrandTotalNumber 4 15" xfId="55223"/>
    <cellStyle name="GrandTotalNumber 4 16" xfId="55224"/>
    <cellStyle name="GrandTotalNumber 4 2" xfId="49947"/>
    <cellStyle name="GrandTotalNumber 4 2 10" xfId="49948"/>
    <cellStyle name="GrandTotalNumber 4 2 10 2" xfId="55225"/>
    <cellStyle name="GrandTotalNumber 4 2 10 3" xfId="55226"/>
    <cellStyle name="GrandTotalNumber 4 2 11" xfId="55227"/>
    <cellStyle name="GrandTotalNumber 4 2 12" xfId="55228"/>
    <cellStyle name="GrandTotalNumber 4 2 2" xfId="49949"/>
    <cellStyle name="GrandTotalNumber 4 2 2 2" xfId="49950"/>
    <cellStyle name="GrandTotalNumber 4 2 2 2 2" xfId="49951"/>
    <cellStyle name="GrandTotalNumber 4 2 2 2 2 2" xfId="55229"/>
    <cellStyle name="GrandTotalNumber 4 2 2 2 2 3" xfId="55230"/>
    <cellStyle name="GrandTotalNumber 4 2 2 2 3" xfId="55231"/>
    <cellStyle name="GrandTotalNumber 4 2 2 2 4" xfId="55232"/>
    <cellStyle name="GrandTotalNumber 4 2 2 3" xfId="49952"/>
    <cellStyle name="GrandTotalNumber 4 2 2 3 2" xfId="49953"/>
    <cellStyle name="GrandTotalNumber 4 2 2 3 2 2" xfId="55233"/>
    <cellStyle name="GrandTotalNumber 4 2 2 3 2 3" xfId="55234"/>
    <cellStyle name="GrandTotalNumber 4 2 2 3 3" xfId="55235"/>
    <cellStyle name="GrandTotalNumber 4 2 2 3 4" xfId="55236"/>
    <cellStyle name="GrandTotalNumber 4 2 2 4" xfId="49954"/>
    <cellStyle name="GrandTotalNumber 4 2 2 4 2" xfId="49955"/>
    <cellStyle name="GrandTotalNumber 4 2 2 4 2 2" xfId="55237"/>
    <cellStyle name="GrandTotalNumber 4 2 2 4 2 3" xfId="55238"/>
    <cellStyle name="GrandTotalNumber 4 2 2 4 3" xfId="55239"/>
    <cellStyle name="GrandTotalNumber 4 2 2 4 4" xfId="55240"/>
    <cellStyle name="GrandTotalNumber 4 2 2 5" xfId="49956"/>
    <cellStyle name="GrandTotalNumber 4 2 2 5 2" xfId="49957"/>
    <cellStyle name="GrandTotalNumber 4 2 2 5 2 2" xfId="55241"/>
    <cellStyle name="GrandTotalNumber 4 2 2 5 2 3" xfId="55242"/>
    <cellStyle name="GrandTotalNumber 4 2 2 5 3" xfId="55243"/>
    <cellStyle name="GrandTotalNumber 4 2 2 5 4" xfId="55244"/>
    <cellStyle name="GrandTotalNumber 4 2 2 6" xfId="49958"/>
    <cellStyle name="GrandTotalNumber 4 2 2 6 2" xfId="49959"/>
    <cellStyle name="GrandTotalNumber 4 2 2 6 2 2" xfId="55245"/>
    <cellStyle name="GrandTotalNumber 4 2 2 6 2 3" xfId="55246"/>
    <cellStyle name="GrandTotalNumber 4 2 2 6 3" xfId="55247"/>
    <cellStyle name="GrandTotalNumber 4 2 2 6 4" xfId="55248"/>
    <cellStyle name="GrandTotalNumber 4 2 2 7" xfId="49960"/>
    <cellStyle name="GrandTotalNumber 4 2 2 7 2" xfId="55249"/>
    <cellStyle name="GrandTotalNumber 4 2 2 7 3" xfId="55250"/>
    <cellStyle name="GrandTotalNumber 4 2 2 8" xfId="55251"/>
    <cellStyle name="GrandTotalNumber 4 2 2 9" xfId="55252"/>
    <cellStyle name="GrandTotalNumber 4 2 3" xfId="49961"/>
    <cellStyle name="GrandTotalNumber 4 2 3 2" xfId="49962"/>
    <cellStyle name="GrandTotalNumber 4 2 3 2 2" xfId="49963"/>
    <cellStyle name="GrandTotalNumber 4 2 3 2 2 2" xfId="55253"/>
    <cellStyle name="GrandTotalNumber 4 2 3 2 2 3" xfId="55254"/>
    <cellStyle name="GrandTotalNumber 4 2 3 2 3" xfId="55255"/>
    <cellStyle name="GrandTotalNumber 4 2 3 2 4" xfId="55256"/>
    <cellStyle name="GrandTotalNumber 4 2 3 3" xfId="49964"/>
    <cellStyle name="GrandTotalNumber 4 2 3 3 2" xfId="49965"/>
    <cellStyle name="GrandTotalNumber 4 2 3 3 2 2" xfId="55257"/>
    <cellStyle name="GrandTotalNumber 4 2 3 3 2 3" xfId="55258"/>
    <cellStyle name="GrandTotalNumber 4 2 3 3 3" xfId="55259"/>
    <cellStyle name="GrandTotalNumber 4 2 3 3 4" xfId="55260"/>
    <cellStyle name="GrandTotalNumber 4 2 3 4" xfId="49966"/>
    <cellStyle name="GrandTotalNumber 4 2 3 4 2" xfId="49967"/>
    <cellStyle name="GrandTotalNumber 4 2 3 4 2 2" xfId="55261"/>
    <cellStyle name="GrandTotalNumber 4 2 3 4 2 3" xfId="55262"/>
    <cellStyle name="GrandTotalNumber 4 2 3 4 3" xfId="55263"/>
    <cellStyle name="GrandTotalNumber 4 2 3 4 4" xfId="55264"/>
    <cellStyle name="GrandTotalNumber 4 2 3 5" xfId="49968"/>
    <cellStyle name="GrandTotalNumber 4 2 3 5 2" xfId="49969"/>
    <cellStyle name="GrandTotalNumber 4 2 3 5 2 2" xfId="55265"/>
    <cellStyle name="GrandTotalNumber 4 2 3 5 2 3" xfId="55266"/>
    <cellStyle name="GrandTotalNumber 4 2 3 5 3" xfId="55267"/>
    <cellStyle name="GrandTotalNumber 4 2 3 5 4" xfId="55268"/>
    <cellStyle name="GrandTotalNumber 4 2 3 6" xfId="49970"/>
    <cellStyle name="GrandTotalNumber 4 2 3 6 2" xfId="49971"/>
    <cellStyle name="GrandTotalNumber 4 2 3 6 2 2" xfId="55269"/>
    <cellStyle name="GrandTotalNumber 4 2 3 6 2 3" xfId="55270"/>
    <cellStyle name="GrandTotalNumber 4 2 3 6 3" xfId="55271"/>
    <cellStyle name="GrandTotalNumber 4 2 3 6 4" xfId="55272"/>
    <cellStyle name="GrandTotalNumber 4 2 3 7" xfId="49972"/>
    <cellStyle name="GrandTotalNumber 4 2 3 7 2" xfId="55273"/>
    <cellStyle name="GrandTotalNumber 4 2 3 7 3" xfId="55274"/>
    <cellStyle name="GrandTotalNumber 4 2 3 8" xfId="55275"/>
    <cellStyle name="GrandTotalNumber 4 2 3 9" xfId="55276"/>
    <cellStyle name="GrandTotalNumber 4 2 4" xfId="49973"/>
    <cellStyle name="GrandTotalNumber 4 2 4 2" xfId="49974"/>
    <cellStyle name="GrandTotalNumber 4 2 4 2 2" xfId="49975"/>
    <cellStyle name="GrandTotalNumber 4 2 4 2 2 2" xfId="55277"/>
    <cellStyle name="GrandTotalNumber 4 2 4 2 2 3" xfId="55278"/>
    <cellStyle name="GrandTotalNumber 4 2 4 2 3" xfId="55279"/>
    <cellStyle name="GrandTotalNumber 4 2 4 2 4" xfId="55280"/>
    <cellStyle name="GrandTotalNumber 4 2 4 3" xfId="49976"/>
    <cellStyle name="GrandTotalNumber 4 2 4 3 2" xfId="49977"/>
    <cellStyle name="GrandTotalNumber 4 2 4 3 2 2" xfId="55281"/>
    <cellStyle name="GrandTotalNumber 4 2 4 3 2 3" xfId="55282"/>
    <cellStyle name="GrandTotalNumber 4 2 4 3 3" xfId="55283"/>
    <cellStyle name="GrandTotalNumber 4 2 4 3 4" xfId="55284"/>
    <cellStyle name="GrandTotalNumber 4 2 4 4" xfId="49978"/>
    <cellStyle name="GrandTotalNumber 4 2 4 4 2" xfId="49979"/>
    <cellStyle name="GrandTotalNumber 4 2 4 4 2 2" xfId="55285"/>
    <cellStyle name="GrandTotalNumber 4 2 4 4 2 3" xfId="55286"/>
    <cellStyle name="GrandTotalNumber 4 2 4 4 3" xfId="55287"/>
    <cellStyle name="GrandTotalNumber 4 2 4 4 4" xfId="55288"/>
    <cellStyle name="GrandTotalNumber 4 2 4 5" xfId="49980"/>
    <cellStyle name="GrandTotalNumber 4 2 4 5 2" xfId="49981"/>
    <cellStyle name="GrandTotalNumber 4 2 4 5 2 2" xfId="55289"/>
    <cellStyle name="GrandTotalNumber 4 2 4 5 2 3" xfId="55290"/>
    <cellStyle name="GrandTotalNumber 4 2 4 5 3" xfId="55291"/>
    <cellStyle name="GrandTotalNumber 4 2 4 5 4" xfId="55292"/>
    <cellStyle name="GrandTotalNumber 4 2 4 6" xfId="49982"/>
    <cellStyle name="GrandTotalNumber 4 2 4 6 2" xfId="49983"/>
    <cellStyle name="GrandTotalNumber 4 2 4 6 2 2" xfId="55293"/>
    <cellStyle name="GrandTotalNumber 4 2 4 6 2 3" xfId="55294"/>
    <cellStyle name="GrandTotalNumber 4 2 4 6 3" xfId="55295"/>
    <cellStyle name="GrandTotalNumber 4 2 4 6 4" xfId="55296"/>
    <cellStyle name="GrandTotalNumber 4 2 4 7" xfId="49984"/>
    <cellStyle name="GrandTotalNumber 4 2 4 7 2" xfId="55297"/>
    <cellStyle name="GrandTotalNumber 4 2 4 7 3" xfId="55298"/>
    <cellStyle name="GrandTotalNumber 4 2 4 8" xfId="55299"/>
    <cellStyle name="GrandTotalNumber 4 2 4 9" xfId="55300"/>
    <cellStyle name="GrandTotalNumber 4 2 5" xfId="49985"/>
    <cellStyle name="GrandTotalNumber 4 2 5 2" xfId="49986"/>
    <cellStyle name="GrandTotalNumber 4 2 5 2 2" xfId="55301"/>
    <cellStyle name="GrandTotalNumber 4 2 5 2 3" xfId="55302"/>
    <cellStyle name="GrandTotalNumber 4 2 5 3" xfId="55303"/>
    <cellStyle name="GrandTotalNumber 4 2 5 4" xfId="55304"/>
    <cellStyle name="GrandTotalNumber 4 2 6" xfId="49987"/>
    <cellStyle name="GrandTotalNumber 4 2 6 2" xfId="49988"/>
    <cellStyle name="GrandTotalNumber 4 2 6 2 2" xfId="55305"/>
    <cellStyle name="GrandTotalNumber 4 2 6 2 3" xfId="55306"/>
    <cellStyle name="GrandTotalNumber 4 2 6 3" xfId="55307"/>
    <cellStyle name="GrandTotalNumber 4 2 6 4" xfId="55308"/>
    <cellStyle name="GrandTotalNumber 4 2 7" xfId="49989"/>
    <cellStyle name="GrandTotalNumber 4 2 7 2" xfId="49990"/>
    <cellStyle name="GrandTotalNumber 4 2 7 2 2" xfId="55309"/>
    <cellStyle name="GrandTotalNumber 4 2 7 2 3" xfId="55310"/>
    <cellStyle name="GrandTotalNumber 4 2 7 3" xfId="55311"/>
    <cellStyle name="GrandTotalNumber 4 2 7 4" xfId="55312"/>
    <cellStyle name="GrandTotalNumber 4 2 8" xfId="49991"/>
    <cellStyle name="GrandTotalNumber 4 2 8 2" xfId="49992"/>
    <cellStyle name="GrandTotalNumber 4 2 8 2 2" xfId="55313"/>
    <cellStyle name="GrandTotalNumber 4 2 8 2 3" xfId="55314"/>
    <cellStyle name="GrandTotalNumber 4 2 8 3" xfId="55315"/>
    <cellStyle name="GrandTotalNumber 4 2 8 4" xfId="55316"/>
    <cellStyle name="GrandTotalNumber 4 2 9" xfId="49993"/>
    <cellStyle name="GrandTotalNumber 4 2 9 2" xfId="49994"/>
    <cellStyle name="GrandTotalNumber 4 2 9 2 2" xfId="55317"/>
    <cellStyle name="GrandTotalNumber 4 2 9 2 3" xfId="55318"/>
    <cellStyle name="GrandTotalNumber 4 2 9 3" xfId="55319"/>
    <cellStyle name="GrandTotalNumber 4 2 9 4" xfId="55320"/>
    <cellStyle name="GrandTotalNumber 4 3" xfId="49995"/>
    <cellStyle name="GrandTotalNumber 4 3 2" xfId="49996"/>
    <cellStyle name="GrandTotalNumber 4 3 2 2" xfId="49997"/>
    <cellStyle name="GrandTotalNumber 4 3 2 2 2" xfId="55321"/>
    <cellStyle name="GrandTotalNumber 4 3 2 2 3" xfId="55322"/>
    <cellStyle name="GrandTotalNumber 4 3 2 3" xfId="55323"/>
    <cellStyle name="GrandTotalNumber 4 3 2 4" xfId="55324"/>
    <cellStyle name="GrandTotalNumber 4 3 3" xfId="49998"/>
    <cellStyle name="GrandTotalNumber 4 3 3 2" xfId="49999"/>
    <cellStyle name="GrandTotalNumber 4 3 3 2 2" xfId="55325"/>
    <cellStyle name="GrandTotalNumber 4 3 3 2 3" xfId="55326"/>
    <cellStyle name="GrandTotalNumber 4 3 3 3" xfId="55327"/>
    <cellStyle name="GrandTotalNumber 4 3 3 4" xfId="55328"/>
    <cellStyle name="GrandTotalNumber 4 3 4" xfId="50000"/>
    <cellStyle name="GrandTotalNumber 4 3 4 2" xfId="50001"/>
    <cellStyle name="GrandTotalNumber 4 3 4 2 2" xfId="55329"/>
    <cellStyle name="GrandTotalNumber 4 3 4 2 3" xfId="55330"/>
    <cellStyle name="GrandTotalNumber 4 3 4 3" xfId="55331"/>
    <cellStyle name="GrandTotalNumber 4 3 4 4" xfId="55332"/>
    <cellStyle name="GrandTotalNumber 4 3 5" xfId="50002"/>
    <cellStyle name="GrandTotalNumber 4 3 5 2" xfId="50003"/>
    <cellStyle name="GrandTotalNumber 4 3 5 2 2" xfId="55333"/>
    <cellStyle name="GrandTotalNumber 4 3 5 2 3" xfId="55334"/>
    <cellStyle name="GrandTotalNumber 4 3 5 3" xfId="55335"/>
    <cellStyle name="GrandTotalNumber 4 3 5 4" xfId="55336"/>
    <cellStyle name="GrandTotalNumber 4 3 6" xfId="50004"/>
    <cellStyle name="GrandTotalNumber 4 3 6 2" xfId="50005"/>
    <cellStyle name="GrandTotalNumber 4 3 6 2 2" xfId="55337"/>
    <cellStyle name="GrandTotalNumber 4 3 6 2 3" xfId="55338"/>
    <cellStyle name="GrandTotalNumber 4 3 6 3" xfId="55339"/>
    <cellStyle name="GrandTotalNumber 4 3 6 4" xfId="55340"/>
    <cellStyle name="GrandTotalNumber 4 3 7" xfId="50006"/>
    <cellStyle name="GrandTotalNumber 4 3 7 2" xfId="55341"/>
    <cellStyle name="GrandTotalNumber 4 3 7 3" xfId="55342"/>
    <cellStyle name="GrandTotalNumber 4 3 8" xfId="55343"/>
    <cellStyle name="GrandTotalNumber 4 3 9" xfId="55344"/>
    <cellStyle name="GrandTotalNumber 4 4" xfId="50007"/>
    <cellStyle name="GrandTotalNumber 4 4 2" xfId="50008"/>
    <cellStyle name="GrandTotalNumber 4 4 2 2" xfId="50009"/>
    <cellStyle name="GrandTotalNumber 4 4 2 2 2" xfId="55345"/>
    <cellStyle name="GrandTotalNumber 4 4 2 2 3" xfId="55346"/>
    <cellStyle name="GrandTotalNumber 4 4 2 3" xfId="55347"/>
    <cellStyle name="GrandTotalNumber 4 4 2 4" xfId="55348"/>
    <cellStyle name="GrandTotalNumber 4 4 3" xfId="50010"/>
    <cellStyle name="GrandTotalNumber 4 4 3 2" xfId="50011"/>
    <cellStyle name="GrandTotalNumber 4 4 3 2 2" xfId="55349"/>
    <cellStyle name="GrandTotalNumber 4 4 3 2 3" xfId="55350"/>
    <cellStyle name="GrandTotalNumber 4 4 3 3" xfId="55351"/>
    <cellStyle name="GrandTotalNumber 4 4 3 4" xfId="55352"/>
    <cellStyle name="GrandTotalNumber 4 4 4" xfId="50012"/>
    <cellStyle name="GrandTotalNumber 4 4 4 2" xfId="50013"/>
    <cellStyle name="GrandTotalNumber 4 4 4 2 2" xfId="55353"/>
    <cellStyle name="GrandTotalNumber 4 4 4 2 3" xfId="55354"/>
    <cellStyle name="GrandTotalNumber 4 4 4 3" xfId="55355"/>
    <cellStyle name="GrandTotalNumber 4 4 4 4" xfId="55356"/>
    <cellStyle name="GrandTotalNumber 4 4 5" xfId="50014"/>
    <cellStyle name="GrandTotalNumber 4 4 5 2" xfId="50015"/>
    <cellStyle name="GrandTotalNumber 4 4 5 2 2" xfId="55357"/>
    <cellStyle name="GrandTotalNumber 4 4 5 2 3" xfId="55358"/>
    <cellStyle name="GrandTotalNumber 4 4 5 3" xfId="55359"/>
    <cellStyle name="GrandTotalNumber 4 4 5 4" xfId="55360"/>
    <cellStyle name="GrandTotalNumber 4 4 6" xfId="50016"/>
    <cellStyle name="GrandTotalNumber 4 4 6 2" xfId="50017"/>
    <cellStyle name="GrandTotalNumber 4 4 6 2 2" xfId="55361"/>
    <cellStyle name="GrandTotalNumber 4 4 6 2 3" xfId="55362"/>
    <cellStyle name="GrandTotalNumber 4 4 6 3" xfId="55363"/>
    <cellStyle name="GrandTotalNumber 4 4 6 4" xfId="55364"/>
    <cellStyle name="GrandTotalNumber 4 4 7" xfId="50018"/>
    <cellStyle name="GrandTotalNumber 4 4 7 2" xfId="55365"/>
    <cellStyle name="GrandTotalNumber 4 4 7 3" xfId="55366"/>
    <cellStyle name="GrandTotalNumber 4 4 8" xfId="55367"/>
    <cellStyle name="GrandTotalNumber 4 4 9" xfId="55368"/>
    <cellStyle name="GrandTotalNumber 4 5" xfId="50019"/>
    <cellStyle name="GrandTotalNumber 4 5 2" xfId="50020"/>
    <cellStyle name="GrandTotalNumber 4 5 2 2" xfId="50021"/>
    <cellStyle name="GrandTotalNumber 4 5 2 2 2" xfId="55369"/>
    <cellStyle name="GrandTotalNumber 4 5 2 2 3" xfId="55370"/>
    <cellStyle name="GrandTotalNumber 4 5 2 3" xfId="55371"/>
    <cellStyle name="GrandTotalNumber 4 5 2 4" xfId="55372"/>
    <cellStyle name="GrandTotalNumber 4 5 3" xfId="50022"/>
    <cellStyle name="GrandTotalNumber 4 5 3 2" xfId="50023"/>
    <cellStyle name="GrandTotalNumber 4 5 3 2 2" xfId="55373"/>
    <cellStyle name="GrandTotalNumber 4 5 3 2 3" xfId="55374"/>
    <cellStyle name="GrandTotalNumber 4 5 3 3" xfId="55375"/>
    <cellStyle name="GrandTotalNumber 4 5 3 4" xfId="55376"/>
    <cellStyle name="GrandTotalNumber 4 5 4" xfId="50024"/>
    <cellStyle name="GrandTotalNumber 4 5 4 2" xfId="50025"/>
    <cellStyle name="GrandTotalNumber 4 5 4 2 2" xfId="55377"/>
    <cellStyle name="GrandTotalNumber 4 5 4 2 3" xfId="55378"/>
    <cellStyle name="GrandTotalNumber 4 5 4 3" xfId="55379"/>
    <cellStyle name="GrandTotalNumber 4 5 4 4" xfId="55380"/>
    <cellStyle name="GrandTotalNumber 4 5 5" xfId="50026"/>
    <cellStyle name="GrandTotalNumber 4 5 5 2" xfId="50027"/>
    <cellStyle name="GrandTotalNumber 4 5 5 2 2" xfId="55381"/>
    <cellStyle name="GrandTotalNumber 4 5 5 2 3" xfId="55382"/>
    <cellStyle name="GrandTotalNumber 4 5 5 3" xfId="55383"/>
    <cellStyle name="GrandTotalNumber 4 5 5 4" xfId="55384"/>
    <cellStyle name="GrandTotalNumber 4 5 6" xfId="50028"/>
    <cellStyle name="GrandTotalNumber 4 5 6 2" xfId="50029"/>
    <cellStyle name="GrandTotalNumber 4 5 6 2 2" xfId="55385"/>
    <cellStyle name="GrandTotalNumber 4 5 6 2 3" xfId="55386"/>
    <cellStyle name="GrandTotalNumber 4 5 6 3" xfId="55387"/>
    <cellStyle name="GrandTotalNumber 4 5 6 4" xfId="55388"/>
    <cellStyle name="GrandTotalNumber 4 5 7" xfId="50030"/>
    <cellStyle name="GrandTotalNumber 4 5 7 2" xfId="55389"/>
    <cellStyle name="GrandTotalNumber 4 5 7 3" xfId="55390"/>
    <cellStyle name="GrandTotalNumber 4 5 8" xfId="55391"/>
    <cellStyle name="GrandTotalNumber 4 5 9" xfId="55392"/>
    <cellStyle name="GrandTotalNumber 4 6" xfId="50031"/>
    <cellStyle name="GrandTotalNumber 4 6 2" xfId="50032"/>
    <cellStyle name="GrandTotalNumber 4 6 2 2" xfId="55393"/>
    <cellStyle name="GrandTotalNumber 4 6 2 3" xfId="55394"/>
    <cellStyle name="GrandTotalNumber 4 6 3" xfId="55395"/>
    <cellStyle name="GrandTotalNumber 4 6 4" xfId="55396"/>
    <cellStyle name="GrandTotalNumber 4 7" xfId="50033"/>
    <cellStyle name="GrandTotalNumber 4 7 2" xfId="50034"/>
    <cellStyle name="GrandTotalNumber 4 7 2 2" xfId="55397"/>
    <cellStyle name="GrandTotalNumber 4 7 2 3" xfId="55398"/>
    <cellStyle name="GrandTotalNumber 4 7 3" xfId="55399"/>
    <cellStyle name="GrandTotalNumber 4 7 4" xfId="55400"/>
    <cellStyle name="GrandTotalNumber 4 8" xfId="50035"/>
    <cellStyle name="GrandTotalNumber 4 8 2" xfId="50036"/>
    <cellStyle name="GrandTotalNumber 4 8 2 2" xfId="55401"/>
    <cellStyle name="GrandTotalNumber 4 8 2 3" xfId="55402"/>
    <cellStyle name="GrandTotalNumber 4 8 3" xfId="55403"/>
    <cellStyle name="GrandTotalNumber 4 8 4" xfId="55404"/>
    <cellStyle name="GrandTotalNumber 4 9" xfId="50037"/>
    <cellStyle name="GrandTotalNumber 4 9 2" xfId="50038"/>
    <cellStyle name="GrandTotalNumber 4 9 2 2" xfId="55405"/>
    <cellStyle name="GrandTotalNumber 4 9 2 3" xfId="55406"/>
    <cellStyle name="GrandTotalNumber 4 9 3" xfId="55407"/>
    <cellStyle name="GrandTotalNumber 4 9 4" xfId="55408"/>
    <cellStyle name="GrandTotalNumber 5" xfId="50039"/>
    <cellStyle name="GrandTotalNumber 5 10" xfId="50040"/>
    <cellStyle name="GrandTotalNumber 5 10 2" xfId="50041"/>
    <cellStyle name="GrandTotalNumber 5 10 2 2" xfId="55409"/>
    <cellStyle name="GrandTotalNumber 5 10 2 3" xfId="55410"/>
    <cellStyle name="GrandTotalNumber 5 10 3" xfId="55411"/>
    <cellStyle name="GrandTotalNumber 5 10 4" xfId="55412"/>
    <cellStyle name="GrandTotalNumber 5 11" xfId="50042"/>
    <cellStyle name="GrandTotalNumber 5 11 2" xfId="55413"/>
    <cellStyle name="GrandTotalNumber 5 11 3" xfId="55414"/>
    <cellStyle name="GrandTotalNumber 5 12" xfId="50043"/>
    <cellStyle name="GrandTotalNumber 5 12 2" xfId="55415"/>
    <cellStyle name="GrandTotalNumber 5 12 3" xfId="55416"/>
    <cellStyle name="GrandTotalNumber 5 13" xfId="50044"/>
    <cellStyle name="GrandTotalNumber 5 13 2" xfId="55417"/>
    <cellStyle name="GrandTotalNumber 5 13 3" xfId="55418"/>
    <cellStyle name="GrandTotalNumber 5 14" xfId="50045"/>
    <cellStyle name="GrandTotalNumber 5 14 2" xfId="55419"/>
    <cellStyle name="GrandTotalNumber 5 14 3" xfId="55420"/>
    <cellStyle name="GrandTotalNumber 5 15" xfId="50046"/>
    <cellStyle name="GrandTotalNumber 5 15 2" xfId="55421"/>
    <cellStyle name="GrandTotalNumber 5 15 3" xfId="55422"/>
    <cellStyle name="GrandTotalNumber 5 16" xfId="55423"/>
    <cellStyle name="GrandTotalNumber 5 17" xfId="55424"/>
    <cellStyle name="GrandTotalNumber 5 2" xfId="50047"/>
    <cellStyle name="GrandTotalNumber 5 2 10" xfId="50048"/>
    <cellStyle name="GrandTotalNumber 5 2 10 2" xfId="55425"/>
    <cellStyle name="GrandTotalNumber 5 2 10 3" xfId="55426"/>
    <cellStyle name="GrandTotalNumber 5 2 11" xfId="50049"/>
    <cellStyle name="GrandTotalNumber 5 2 11 2" xfId="55427"/>
    <cellStyle name="GrandTotalNumber 5 2 11 3" xfId="55428"/>
    <cellStyle name="GrandTotalNumber 5 2 12" xfId="50050"/>
    <cellStyle name="GrandTotalNumber 5 2 12 2" xfId="55429"/>
    <cellStyle name="GrandTotalNumber 5 2 12 3" xfId="55430"/>
    <cellStyle name="GrandTotalNumber 5 2 13" xfId="50051"/>
    <cellStyle name="GrandTotalNumber 5 2 13 2" xfId="55431"/>
    <cellStyle name="GrandTotalNumber 5 2 13 3" xfId="55432"/>
    <cellStyle name="GrandTotalNumber 5 2 14" xfId="50052"/>
    <cellStyle name="GrandTotalNumber 5 2 14 2" xfId="55433"/>
    <cellStyle name="GrandTotalNumber 5 2 14 3" xfId="55434"/>
    <cellStyle name="GrandTotalNumber 5 2 15" xfId="55435"/>
    <cellStyle name="GrandTotalNumber 5 2 16" xfId="55436"/>
    <cellStyle name="GrandTotalNumber 5 2 2" xfId="50053"/>
    <cellStyle name="GrandTotalNumber 5 2 2 10" xfId="50054"/>
    <cellStyle name="GrandTotalNumber 5 2 2 10 2" xfId="55437"/>
    <cellStyle name="GrandTotalNumber 5 2 2 10 3" xfId="55438"/>
    <cellStyle name="GrandTotalNumber 5 2 2 11" xfId="55439"/>
    <cellStyle name="GrandTotalNumber 5 2 2 12" xfId="55440"/>
    <cellStyle name="GrandTotalNumber 5 2 2 2" xfId="50055"/>
    <cellStyle name="GrandTotalNumber 5 2 2 2 2" xfId="50056"/>
    <cellStyle name="GrandTotalNumber 5 2 2 2 2 2" xfId="50057"/>
    <cellStyle name="GrandTotalNumber 5 2 2 2 2 2 2" xfId="55441"/>
    <cellStyle name="GrandTotalNumber 5 2 2 2 2 2 3" xfId="55442"/>
    <cellStyle name="GrandTotalNumber 5 2 2 2 2 3" xfId="55443"/>
    <cellStyle name="GrandTotalNumber 5 2 2 2 2 4" xfId="55444"/>
    <cellStyle name="GrandTotalNumber 5 2 2 2 3" xfId="50058"/>
    <cellStyle name="GrandTotalNumber 5 2 2 2 3 2" xfId="50059"/>
    <cellStyle name="GrandTotalNumber 5 2 2 2 3 2 2" xfId="55445"/>
    <cellStyle name="GrandTotalNumber 5 2 2 2 3 2 3" xfId="55446"/>
    <cellStyle name="GrandTotalNumber 5 2 2 2 3 3" xfId="55447"/>
    <cellStyle name="GrandTotalNumber 5 2 2 2 3 4" xfId="55448"/>
    <cellStyle name="GrandTotalNumber 5 2 2 2 4" xfId="50060"/>
    <cellStyle name="GrandTotalNumber 5 2 2 2 4 2" xfId="50061"/>
    <cellStyle name="GrandTotalNumber 5 2 2 2 4 2 2" xfId="55449"/>
    <cellStyle name="GrandTotalNumber 5 2 2 2 4 2 3" xfId="55450"/>
    <cellStyle name="GrandTotalNumber 5 2 2 2 4 3" xfId="55451"/>
    <cellStyle name="GrandTotalNumber 5 2 2 2 4 4" xfId="55452"/>
    <cellStyle name="GrandTotalNumber 5 2 2 2 5" xfId="50062"/>
    <cellStyle name="GrandTotalNumber 5 2 2 2 5 2" xfId="50063"/>
    <cellStyle name="GrandTotalNumber 5 2 2 2 5 2 2" xfId="55453"/>
    <cellStyle name="GrandTotalNumber 5 2 2 2 5 2 3" xfId="55454"/>
    <cellStyle name="GrandTotalNumber 5 2 2 2 5 3" xfId="55455"/>
    <cellStyle name="GrandTotalNumber 5 2 2 2 5 4" xfId="55456"/>
    <cellStyle name="GrandTotalNumber 5 2 2 2 6" xfId="50064"/>
    <cellStyle name="GrandTotalNumber 5 2 2 2 6 2" xfId="50065"/>
    <cellStyle name="GrandTotalNumber 5 2 2 2 6 2 2" xfId="55457"/>
    <cellStyle name="GrandTotalNumber 5 2 2 2 6 2 3" xfId="55458"/>
    <cellStyle name="GrandTotalNumber 5 2 2 2 6 3" xfId="55459"/>
    <cellStyle name="GrandTotalNumber 5 2 2 2 6 4" xfId="55460"/>
    <cellStyle name="GrandTotalNumber 5 2 2 2 7" xfId="50066"/>
    <cellStyle name="GrandTotalNumber 5 2 2 2 7 2" xfId="55461"/>
    <cellStyle name="GrandTotalNumber 5 2 2 2 7 3" xfId="55462"/>
    <cellStyle name="GrandTotalNumber 5 2 2 2 8" xfId="55463"/>
    <cellStyle name="GrandTotalNumber 5 2 2 2 9" xfId="55464"/>
    <cellStyle name="GrandTotalNumber 5 2 2 3" xfId="50067"/>
    <cellStyle name="GrandTotalNumber 5 2 2 3 2" xfId="50068"/>
    <cellStyle name="GrandTotalNumber 5 2 2 3 2 2" xfId="50069"/>
    <cellStyle name="GrandTotalNumber 5 2 2 3 2 2 2" xfId="55465"/>
    <cellStyle name="GrandTotalNumber 5 2 2 3 2 2 3" xfId="55466"/>
    <cellStyle name="GrandTotalNumber 5 2 2 3 2 3" xfId="55467"/>
    <cellStyle name="GrandTotalNumber 5 2 2 3 2 4" xfId="55468"/>
    <cellStyle name="GrandTotalNumber 5 2 2 3 3" xfId="50070"/>
    <cellStyle name="GrandTotalNumber 5 2 2 3 3 2" xfId="50071"/>
    <cellStyle name="GrandTotalNumber 5 2 2 3 3 2 2" xfId="55469"/>
    <cellStyle name="GrandTotalNumber 5 2 2 3 3 2 3" xfId="55470"/>
    <cellStyle name="GrandTotalNumber 5 2 2 3 3 3" xfId="55471"/>
    <cellStyle name="GrandTotalNumber 5 2 2 3 3 4" xfId="55472"/>
    <cellStyle name="GrandTotalNumber 5 2 2 3 4" xfId="50072"/>
    <cellStyle name="GrandTotalNumber 5 2 2 3 4 2" xfId="50073"/>
    <cellStyle name="GrandTotalNumber 5 2 2 3 4 2 2" xfId="55473"/>
    <cellStyle name="GrandTotalNumber 5 2 2 3 4 2 3" xfId="55474"/>
    <cellStyle name="GrandTotalNumber 5 2 2 3 4 3" xfId="55475"/>
    <cellStyle name="GrandTotalNumber 5 2 2 3 4 4" xfId="55476"/>
    <cellStyle name="GrandTotalNumber 5 2 2 3 5" xfId="50074"/>
    <cellStyle name="GrandTotalNumber 5 2 2 3 5 2" xfId="50075"/>
    <cellStyle name="GrandTotalNumber 5 2 2 3 5 2 2" xfId="55477"/>
    <cellStyle name="GrandTotalNumber 5 2 2 3 5 2 3" xfId="55478"/>
    <cellStyle name="GrandTotalNumber 5 2 2 3 5 3" xfId="55479"/>
    <cellStyle name="GrandTotalNumber 5 2 2 3 5 4" xfId="55480"/>
    <cellStyle name="GrandTotalNumber 5 2 2 3 6" xfId="50076"/>
    <cellStyle name="GrandTotalNumber 5 2 2 3 6 2" xfId="50077"/>
    <cellStyle name="GrandTotalNumber 5 2 2 3 6 2 2" xfId="55481"/>
    <cellStyle name="GrandTotalNumber 5 2 2 3 6 2 3" xfId="55482"/>
    <cellStyle name="GrandTotalNumber 5 2 2 3 6 3" xfId="55483"/>
    <cellStyle name="GrandTotalNumber 5 2 2 3 6 4" xfId="55484"/>
    <cellStyle name="GrandTotalNumber 5 2 2 3 7" xfId="50078"/>
    <cellStyle name="GrandTotalNumber 5 2 2 3 7 2" xfId="55485"/>
    <cellStyle name="GrandTotalNumber 5 2 2 3 7 3" xfId="55486"/>
    <cellStyle name="GrandTotalNumber 5 2 2 3 8" xfId="55487"/>
    <cellStyle name="GrandTotalNumber 5 2 2 3 9" xfId="55488"/>
    <cellStyle name="GrandTotalNumber 5 2 2 4" xfId="50079"/>
    <cellStyle name="GrandTotalNumber 5 2 2 4 2" xfId="50080"/>
    <cellStyle name="GrandTotalNumber 5 2 2 4 2 2" xfId="50081"/>
    <cellStyle name="GrandTotalNumber 5 2 2 4 2 2 2" xfId="55489"/>
    <cellStyle name="GrandTotalNumber 5 2 2 4 2 2 3" xfId="55490"/>
    <cellStyle name="GrandTotalNumber 5 2 2 4 2 3" xfId="55491"/>
    <cellStyle name="GrandTotalNumber 5 2 2 4 2 4" xfId="55492"/>
    <cellStyle name="GrandTotalNumber 5 2 2 4 3" xfId="50082"/>
    <cellStyle name="GrandTotalNumber 5 2 2 4 3 2" xfId="50083"/>
    <cellStyle name="GrandTotalNumber 5 2 2 4 3 2 2" xfId="55493"/>
    <cellStyle name="GrandTotalNumber 5 2 2 4 3 2 3" xfId="55494"/>
    <cellStyle name="GrandTotalNumber 5 2 2 4 3 3" xfId="55495"/>
    <cellStyle name="GrandTotalNumber 5 2 2 4 3 4" xfId="55496"/>
    <cellStyle name="GrandTotalNumber 5 2 2 4 4" xfId="50084"/>
    <cellStyle name="GrandTotalNumber 5 2 2 4 4 2" xfId="50085"/>
    <cellStyle name="GrandTotalNumber 5 2 2 4 4 2 2" xfId="55497"/>
    <cellStyle name="GrandTotalNumber 5 2 2 4 4 2 3" xfId="55498"/>
    <cellStyle name="GrandTotalNumber 5 2 2 4 4 3" xfId="55499"/>
    <cellStyle name="GrandTotalNumber 5 2 2 4 4 4" xfId="55500"/>
    <cellStyle name="GrandTotalNumber 5 2 2 4 5" xfId="50086"/>
    <cellStyle name="GrandTotalNumber 5 2 2 4 5 2" xfId="50087"/>
    <cellStyle name="GrandTotalNumber 5 2 2 4 5 2 2" xfId="55501"/>
    <cellStyle name="GrandTotalNumber 5 2 2 4 5 2 3" xfId="55502"/>
    <cellStyle name="GrandTotalNumber 5 2 2 4 5 3" xfId="55503"/>
    <cellStyle name="GrandTotalNumber 5 2 2 4 5 4" xfId="55504"/>
    <cellStyle name="GrandTotalNumber 5 2 2 4 6" xfId="50088"/>
    <cellStyle name="GrandTotalNumber 5 2 2 4 6 2" xfId="50089"/>
    <cellStyle name="GrandTotalNumber 5 2 2 4 6 2 2" xfId="55505"/>
    <cellStyle name="GrandTotalNumber 5 2 2 4 6 2 3" xfId="55506"/>
    <cellStyle name="GrandTotalNumber 5 2 2 4 6 3" xfId="55507"/>
    <cellStyle name="GrandTotalNumber 5 2 2 4 6 4" xfId="55508"/>
    <cellStyle name="GrandTotalNumber 5 2 2 4 7" xfId="50090"/>
    <cellStyle name="GrandTotalNumber 5 2 2 4 7 2" xfId="55509"/>
    <cellStyle name="GrandTotalNumber 5 2 2 4 7 3" xfId="55510"/>
    <cellStyle name="GrandTotalNumber 5 2 2 4 8" xfId="55511"/>
    <cellStyle name="GrandTotalNumber 5 2 2 4 9" xfId="55512"/>
    <cellStyle name="GrandTotalNumber 5 2 2 5" xfId="50091"/>
    <cellStyle name="GrandTotalNumber 5 2 2 5 2" xfId="50092"/>
    <cellStyle name="GrandTotalNumber 5 2 2 5 2 2" xfId="55513"/>
    <cellStyle name="GrandTotalNumber 5 2 2 5 2 3" xfId="55514"/>
    <cellStyle name="GrandTotalNumber 5 2 2 5 3" xfId="55515"/>
    <cellStyle name="GrandTotalNumber 5 2 2 5 4" xfId="55516"/>
    <cellStyle name="GrandTotalNumber 5 2 2 6" xfId="50093"/>
    <cellStyle name="GrandTotalNumber 5 2 2 6 2" xfId="50094"/>
    <cellStyle name="GrandTotalNumber 5 2 2 6 2 2" xfId="55517"/>
    <cellStyle name="GrandTotalNumber 5 2 2 6 2 3" xfId="55518"/>
    <cellStyle name="GrandTotalNumber 5 2 2 6 3" xfId="55519"/>
    <cellStyle name="GrandTotalNumber 5 2 2 6 4" xfId="55520"/>
    <cellStyle name="GrandTotalNumber 5 2 2 7" xfId="50095"/>
    <cellStyle name="GrandTotalNumber 5 2 2 7 2" xfId="50096"/>
    <cellStyle name="GrandTotalNumber 5 2 2 7 2 2" xfId="55521"/>
    <cellStyle name="GrandTotalNumber 5 2 2 7 2 3" xfId="55522"/>
    <cellStyle name="GrandTotalNumber 5 2 2 7 3" xfId="55523"/>
    <cellStyle name="GrandTotalNumber 5 2 2 7 4" xfId="55524"/>
    <cellStyle name="GrandTotalNumber 5 2 2 8" xfId="50097"/>
    <cellStyle name="GrandTotalNumber 5 2 2 8 2" xfId="50098"/>
    <cellStyle name="GrandTotalNumber 5 2 2 8 2 2" xfId="55525"/>
    <cellStyle name="GrandTotalNumber 5 2 2 8 2 3" xfId="55526"/>
    <cellStyle name="GrandTotalNumber 5 2 2 8 3" xfId="55527"/>
    <cellStyle name="GrandTotalNumber 5 2 2 8 4" xfId="55528"/>
    <cellStyle name="GrandTotalNumber 5 2 2 9" xfId="50099"/>
    <cellStyle name="GrandTotalNumber 5 2 2 9 2" xfId="50100"/>
    <cellStyle name="GrandTotalNumber 5 2 2 9 2 2" xfId="55529"/>
    <cellStyle name="GrandTotalNumber 5 2 2 9 2 3" xfId="55530"/>
    <cellStyle name="GrandTotalNumber 5 2 2 9 3" xfId="55531"/>
    <cellStyle name="GrandTotalNumber 5 2 2 9 4" xfId="55532"/>
    <cellStyle name="GrandTotalNumber 5 2 3" xfId="50101"/>
    <cellStyle name="GrandTotalNumber 5 2 3 2" xfId="50102"/>
    <cellStyle name="GrandTotalNumber 5 2 3 2 2" xfId="50103"/>
    <cellStyle name="GrandTotalNumber 5 2 3 2 2 2" xfId="55533"/>
    <cellStyle name="GrandTotalNumber 5 2 3 2 2 3" xfId="55534"/>
    <cellStyle name="GrandTotalNumber 5 2 3 2 3" xfId="55535"/>
    <cellStyle name="GrandTotalNumber 5 2 3 2 4" xfId="55536"/>
    <cellStyle name="GrandTotalNumber 5 2 3 3" xfId="50104"/>
    <cellStyle name="GrandTotalNumber 5 2 3 3 2" xfId="50105"/>
    <cellStyle name="GrandTotalNumber 5 2 3 3 2 2" xfId="55537"/>
    <cellStyle name="GrandTotalNumber 5 2 3 3 2 3" xfId="55538"/>
    <cellStyle name="GrandTotalNumber 5 2 3 3 3" xfId="55539"/>
    <cellStyle name="GrandTotalNumber 5 2 3 3 4" xfId="55540"/>
    <cellStyle name="GrandTotalNumber 5 2 3 4" xfId="50106"/>
    <cellStyle name="GrandTotalNumber 5 2 3 4 2" xfId="50107"/>
    <cellStyle name="GrandTotalNumber 5 2 3 4 2 2" xfId="55541"/>
    <cellStyle name="GrandTotalNumber 5 2 3 4 2 3" xfId="55542"/>
    <cellStyle name="GrandTotalNumber 5 2 3 4 3" xfId="55543"/>
    <cellStyle name="GrandTotalNumber 5 2 3 4 4" xfId="55544"/>
    <cellStyle name="GrandTotalNumber 5 2 3 5" xfId="50108"/>
    <cellStyle name="GrandTotalNumber 5 2 3 5 2" xfId="50109"/>
    <cellStyle name="GrandTotalNumber 5 2 3 5 2 2" xfId="55545"/>
    <cellStyle name="GrandTotalNumber 5 2 3 5 2 3" xfId="55546"/>
    <cellStyle name="GrandTotalNumber 5 2 3 5 3" xfId="55547"/>
    <cellStyle name="GrandTotalNumber 5 2 3 5 4" xfId="55548"/>
    <cellStyle name="GrandTotalNumber 5 2 3 6" xfId="50110"/>
    <cellStyle name="GrandTotalNumber 5 2 3 6 2" xfId="50111"/>
    <cellStyle name="GrandTotalNumber 5 2 3 6 2 2" xfId="55549"/>
    <cellStyle name="GrandTotalNumber 5 2 3 6 2 3" xfId="55550"/>
    <cellStyle name="GrandTotalNumber 5 2 3 6 3" xfId="55551"/>
    <cellStyle name="GrandTotalNumber 5 2 3 6 4" xfId="55552"/>
    <cellStyle name="GrandTotalNumber 5 2 3 7" xfId="50112"/>
    <cellStyle name="GrandTotalNumber 5 2 3 7 2" xfId="55553"/>
    <cellStyle name="GrandTotalNumber 5 2 3 7 3" xfId="55554"/>
    <cellStyle name="GrandTotalNumber 5 2 3 8" xfId="55555"/>
    <cellStyle name="GrandTotalNumber 5 2 3 9" xfId="55556"/>
    <cellStyle name="GrandTotalNumber 5 2 4" xfId="50113"/>
    <cellStyle name="GrandTotalNumber 5 2 4 2" xfId="50114"/>
    <cellStyle name="GrandTotalNumber 5 2 4 2 2" xfId="50115"/>
    <cellStyle name="GrandTotalNumber 5 2 4 2 2 2" xfId="55557"/>
    <cellStyle name="GrandTotalNumber 5 2 4 2 2 3" xfId="55558"/>
    <cellStyle name="GrandTotalNumber 5 2 4 2 3" xfId="55559"/>
    <cellStyle name="GrandTotalNumber 5 2 4 2 4" xfId="55560"/>
    <cellStyle name="GrandTotalNumber 5 2 4 3" xfId="50116"/>
    <cellStyle name="GrandTotalNumber 5 2 4 3 2" xfId="50117"/>
    <cellStyle name="GrandTotalNumber 5 2 4 3 2 2" xfId="55561"/>
    <cellStyle name="GrandTotalNumber 5 2 4 3 2 3" xfId="55562"/>
    <cellStyle name="GrandTotalNumber 5 2 4 3 3" xfId="55563"/>
    <cellStyle name="GrandTotalNumber 5 2 4 3 4" xfId="55564"/>
    <cellStyle name="GrandTotalNumber 5 2 4 4" xfId="50118"/>
    <cellStyle name="GrandTotalNumber 5 2 4 4 2" xfId="50119"/>
    <cellStyle name="GrandTotalNumber 5 2 4 4 2 2" xfId="55565"/>
    <cellStyle name="GrandTotalNumber 5 2 4 4 2 3" xfId="55566"/>
    <cellStyle name="GrandTotalNumber 5 2 4 4 3" xfId="55567"/>
    <cellStyle name="GrandTotalNumber 5 2 4 4 4" xfId="55568"/>
    <cellStyle name="GrandTotalNumber 5 2 4 5" xfId="50120"/>
    <cellStyle name="GrandTotalNumber 5 2 4 5 2" xfId="50121"/>
    <cellStyle name="GrandTotalNumber 5 2 4 5 2 2" xfId="55569"/>
    <cellStyle name="GrandTotalNumber 5 2 4 5 2 3" xfId="55570"/>
    <cellStyle name="GrandTotalNumber 5 2 4 5 3" xfId="55571"/>
    <cellStyle name="GrandTotalNumber 5 2 4 5 4" xfId="55572"/>
    <cellStyle name="GrandTotalNumber 5 2 4 6" xfId="50122"/>
    <cellStyle name="GrandTotalNumber 5 2 4 6 2" xfId="50123"/>
    <cellStyle name="GrandTotalNumber 5 2 4 6 2 2" xfId="55573"/>
    <cellStyle name="GrandTotalNumber 5 2 4 6 2 3" xfId="55574"/>
    <cellStyle name="GrandTotalNumber 5 2 4 6 3" xfId="55575"/>
    <cellStyle name="GrandTotalNumber 5 2 4 6 4" xfId="55576"/>
    <cellStyle name="GrandTotalNumber 5 2 4 7" xfId="50124"/>
    <cellStyle name="GrandTotalNumber 5 2 4 7 2" xfId="55577"/>
    <cellStyle name="GrandTotalNumber 5 2 4 7 3" xfId="55578"/>
    <cellStyle name="GrandTotalNumber 5 2 4 8" xfId="55579"/>
    <cellStyle name="GrandTotalNumber 5 2 4 9" xfId="55580"/>
    <cellStyle name="GrandTotalNumber 5 2 5" xfId="50125"/>
    <cellStyle name="GrandTotalNumber 5 2 5 2" xfId="50126"/>
    <cellStyle name="GrandTotalNumber 5 2 5 2 2" xfId="50127"/>
    <cellStyle name="GrandTotalNumber 5 2 5 2 2 2" xfId="55581"/>
    <cellStyle name="GrandTotalNumber 5 2 5 2 2 3" xfId="55582"/>
    <cellStyle name="GrandTotalNumber 5 2 5 2 3" xfId="55583"/>
    <cellStyle name="GrandTotalNumber 5 2 5 2 4" xfId="55584"/>
    <cellStyle name="GrandTotalNumber 5 2 5 3" xfId="50128"/>
    <cellStyle name="GrandTotalNumber 5 2 5 3 2" xfId="50129"/>
    <cellStyle name="GrandTotalNumber 5 2 5 3 2 2" xfId="55585"/>
    <cellStyle name="GrandTotalNumber 5 2 5 3 2 3" xfId="55586"/>
    <cellStyle name="GrandTotalNumber 5 2 5 3 3" xfId="55587"/>
    <cellStyle name="GrandTotalNumber 5 2 5 3 4" xfId="55588"/>
    <cellStyle name="GrandTotalNumber 5 2 5 4" xfId="50130"/>
    <cellStyle name="GrandTotalNumber 5 2 5 4 2" xfId="50131"/>
    <cellStyle name="GrandTotalNumber 5 2 5 4 2 2" xfId="55589"/>
    <cellStyle name="GrandTotalNumber 5 2 5 4 2 3" xfId="55590"/>
    <cellStyle name="GrandTotalNumber 5 2 5 4 3" xfId="55591"/>
    <cellStyle name="GrandTotalNumber 5 2 5 4 4" xfId="55592"/>
    <cellStyle name="GrandTotalNumber 5 2 5 5" xfId="50132"/>
    <cellStyle name="GrandTotalNumber 5 2 5 5 2" xfId="50133"/>
    <cellStyle name="GrandTotalNumber 5 2 5 5 2 2" xfId="55593"/>
    <cellStyle name="GrandTotalNumber 5 2 5 5 2 3" xfId="55594"/>
    <cellStyle name="GrandTotalNumber 5 2 5 5 3" xfId="55595"/>
    <cellStyle name="GrandTotalNumber 5 2 5 5 4" xfId="55596"/>
    <cellStyle name="GrandTotalNumber 5 2 5 6" xfId="50134"/>
    <cellStyle name="GrandTotalNumber 5 2 5 6 2" xfId="50135"/>
    <cellStyle name="GrandTotalNumber 5 2 5 6 2 2" xfId="55597"/>
    <cellStyle name="GrandTotalNumber 5 2 5 6 2 3" xfId="55598"/>
    <cellStyle name="GrandTotalNumber 5 2 5 6 3" xfId="55599"/>
    <cellStyle name="GrandTotalNumber 5 2 5 6 4" xfId="55600"/>
    <cellStyle name="GrandTotalNumber 5 2 5 7" xfId="50136"/>
    <cellStyle name="GrandTotalNumber 5 2 5 7 2" xfId="55601"/>
    <cellStyle name="GrandTotalNumber 5 2 5 7 3" xfId="55602"/>
    <cellStyle name="GrandTotalNumber 5 2 5 8" xfId="55603"/>
    <cellStyle name="GrandTotalNumber 5 2 5 9" xfId="55604"/>
    <cellStyle name="GrandTotalNumber 5 2 6" xfId="50137"/>
    <cellStyle name="GrandTotalNumber 5 2 6 2" xfId="50138"/>
    <cellStyle name="GrandTotalNumber 5 2 6 2 2" xfId="55605"/>
    <cellStyle name="GrandTotalNumber 5 2 6 2 3" xfId="55606"/>
    <cellStyle name="GrandTotalNumber 5 2 6 3" xfId="55607"/>
    <cellStyle name="GrandTotalNumber 5 2 6 4" xfId="55608"/>
    <cellStyle name="GrandTotalNumber 5 2 7" xfId="50139"/>
    <cellStyle name="GrandTotalNumber 5 2 7 2" xfId="50140"/>
    <cellStyle name="GrandTotalNumber 5 2 7 2 2" xfId="55609"/>
    <cellStyle name="GrandTotalNumber 5 2 7 2 3" xfId="55610"/>
    <cellStyle name="GrandTotalNumber 5 2 7 3" xfId="55611"/>
    <cellStyle name="GrandTotalNumber 5 2 7 4" xfId="55612"/>
    <cellStyle name="GrandTotalNumber 5 2 8" xfId="50141"/>
    <cellStyle name="GrandTotalNumber 5 2 8 2" xfId="50142"/>
    <cellStyle name="GrandTotalNumber 5 2 8 2 2" xfId="55613"/>
    <cellStyle name="GrandTotalNumber 5 2 8 2 3" xfId="55614"/>
    <cellStyle name="GrandTotalNumber 5 2 8 3" xfId="55615"/>
    <cellStyle name="GrandTotalNumber 5 2 8 4" xfId="55616"/>
    <cellStyle name="GrandTotalNumber 5 2 9" xfId="50143"/>
    <cellStyle name="GrandTotalNumber 5 2 9 2" xfId="50144"/>
    <cellStyle name="GrandTotalNumber 5 2 9 2 2" xfId="55617"/>
    <cellStyle name="GrandTotalNumber 5 2 9 2 3" xfId="55618"/>
    <cellStyle name="GrandTotalNumber 5 2 9 3" xfId="55619"/>
    <cellStyle name="GrandTotalNumber 5 2 9 4" xfId="55620"/>
    <cellStyle name="GrandTotalNumber 5 3" xfId="50145"/>
    <cellStyle name="GrandTotalNumber 5 3 10" xfId="50146"/>
    <cellStyle name="GrandTotalNumber 5 3 10 2" xfId="55621"/>
    <cellStyle name="GrandTotalNumber 5 3 10 3" xfId="55622"/>
    <cellStyle name="GrandTotalNumber 5 3 11" xfId="55623"/>
    <cellStyle name="GrandTotalNumber 5 3 12" xfId="55624"/>
    <cellStyle name="GrandTotalNumber 5 3 2" xfId="50147"/>
    <cellStyle name="GrandTotalNumber 5 3 2 2" xfId="50148"/>
    <cellStyle name="GrandTotalNumber 5 3 2 2 2" xfId="50149"/>
    <cellStyle name="GrandTotalNumber 5 3 2 2 2 2" xfId="55625"/>
    <cellStyle name="GrandTotalNumber 5 3 2 2 2 3" xfId="55626"/>
    <cellStyle name="GrandTotalNumber 5 3 2 2 3" xfId="55627"/>
    <cellStyle name="GrandTotalNumber 5 3 2 2 4" xfId="55628"/>
    <cellStyle name="GrandTotalNumber 5 3 2 3" xfId="50150"/>
    <cellStyle name="GrandTotalNumber 5 3 2 3 2" xfId="50151"/>
    <cellStyle name="GrandTotalNumber 5 3 2 3 2 2" xfId="55629"/>
    <cellStyle name="GrandTotalNumber 5 3 2 3 2 3" xfId="55630"/>
    <cellStyle name="GrandTotalNumber 5 3 2 3 3" xfId="55631"/>
    <cellStyle name="GrandTotalNumber 5 3 2 3 4" xfId="55632"/>
    <cellStyle name="GrandTotalNumber 5 3 2 4" xfId="50152"/>
    <cellStyle name="GrandTotalNumber 5 3 2 4 2" xfId="50153"/>
    <cellStyle name="GrandTotalNumber 5 3 2 4 2 2" xfId="55633"/>
    <cellStyle name="GrandTotalNumber 5 3 2 4 2 3" xfId="55634"/>
    <cellStyle name="GrandTotalNumber 5 3 2 4 3" xfId="55635"/>
    <cellStyle name="GrandTotalNumber 5 3 2 4 4" xfId="55636"/>
    <cellStyle name="GrandTotalNumber 5 3 2 5" xfId="50154"/>
    <cellStyle name="GrandTotalNumber 5 3 2 5 2" xfId="50155"/>
    <cellStyle name="GrandTotalNumber 5 3 2 5 2 2" xfId="55637"/>
    <cellStyle name="GrandTotalNumber 5 3 2 5 2 3" xfId="55638"/>
    <cellStyle name="GrandTotalNumber 5 3 2 5 3" xfId="55639"/>
    <cellStyle name="GrandTotalNumber 5 3 2 5 4" xfId="55640"/>
    <cellStyle name="GrandTotalNumber 5 3 2 6" xfId="50156"/>
    <cellStyle name="GrandTotalNumber 5 3 2 6 2" xfId="50157"/>
    <cellStyle name="GrandTotalNumber 5 3 2 6 2 2" xfId="55641"/>
    <cellStyle name="GrandTotalNumber 5 3 2 6 2 3" xfId="55642"/>
    <cellStyle name="GrandTotalNumber 5 3 2 6 3" xfId="55643"/>
    <cellStyle name="GrandTotalNumber 5 3 2 6 4" xfId="55644"/>
    <cellStyle name="GrandTotalNumber 5 3 2 7" xfId="50158"/>
    <cellStyle name="GrandTotalNumber 5 3 2 7 2" xfId="55645"/>
    <cellStyle name="GrandTotalNumber 5 3 2 7 3" xfId="55646"/>
    <cellStyle name="GrandTotalNumber 5 3 2 8" xfId="55647"/>
    <cellStyle name="GrandTotalNumber 5 3 2 9" xfId="55648"/>
    <cellStyle name="GrandTotalNumber 5 3 3" xfId="50159"/>
    <cellStyle name="GrandTotalNumber 5 3 3 2" xfId="50160"/>
    <cellStyle name="GrandTotalNumber 5 3 3 2 2" xfId="50161"/>
    <cellStyle name="GrandTotalNumber 5 3 3 2 2 2" xfId="55649"/>
    <cellStyle name="GrandTotalNumber 5 3 3 2 2 3" xfId="55650"/>
    <cellStyle name="GrandTotalNumber 5 3 3 2 3" xfId="55651"/>
    <cellStyle name="GrandTotalNumber 5 3 3 2 4" xfId="55652"/>
    <cellStyle name="GrandTotalNumber 5 3 3 3" xfId="50162"/>
    <cellStyle name="GrandTotalNumber 5 3 3 3 2" xfId="50163"/>
    <cellStyle name="GrandTotalNumber 5 3 3 3 2 2" xfId="55653"/>
    <cellStyle name="GrandTotalNumber 5 3 3 3 2 3" xfId="55654"/>
    <cellStyle name="GrandTotalNumber 5 3 3 3 3" xfId="55655"/>
    <cellStyle name="GrandTotalNumber 5 3 3 3 4" xfId="55656"/>
    <cellStyle name="GrandTotalNumber 5 3 3 4" xfId="50164"/>
    <cellStyle name="GrandTotalNumber 5 3 3 4 2" xfId="50165"/>
    <cellStyle name="GrandTotalNumber 5 3 3 4 2 2" xfId="55657"/>
    <cellStyle name="GrandTotalNumber 5 3 3 4 2 3" xfId="55658"/>
    <cellStyle name="GrandTotalNumber 5 3 3 4 3" xfId="55659"/>
    <cellStyle name="GrandTotalNumber 5 3 3 4 4" xfId="55660"/>
    <cellStyle name="GrandTotalNumber 5 3 3 5" xfId="50166"/>
    <cellStyle name="GrandTotalNumber 5 3 3 5 2" xfId="50167"/>
    <cellStyle name="GrandTotalNumber 5 3 3 5 2 2" xfId="55661"/>
    <cellStyle name="GrandTotalNumber 5 3 3 5 2 3" xfId="55662"/>
    <cellStyle name="GrandTotalNumber 5 3 3 5 3" xfId="55663"/>
    <cellStyle name="GrandTotalNumber 5 3 3 5 4" xfId="55664"/>
    <cellStyle name="GrandTotalNumber 5 3 3 6" xfId="50168"/>
    <cellStyle name="GrandTotalNumber 5 3 3 6 2" xfId="50169"/>
    <cellStyle name="GrandTotalNumber 5 3 3 6 2 2" xfId="55665"/>
    <cellStyle name="GrandTotalNumber 5 3 3 6 2 3" xfId="55666"/>
    <cellStyle name="GrandTotalNumber 5 3 3 6 3" xfId="55667"/>
    <cellStyle name="GrandTotalNumber 5 3 3 6 4" xfId="55668"/>
    <cellStyle name="GrandTotalNumber 5 3 3 7" xfId="50170"/>
    <cellStyle name="GrandTotalNumber 5 3 3 7 2" xfId="55669"/>
    <cellStyle name="GrandTotalNumber 5 3 3 7 3" xfId="55670"/>
    <cellStyle name="GrandTotalNumber 5 3 3 8" xfId="55671"/>
    <cellStyle name="GrandTotalNumber 5 3 3 9" xfId="55672"/>
    <cellStyle name="GrandTotalNumber 5 3 4" xfId="50171"/>
    <cellStyle name="GrandTotalNumber 5 3 4 2" xfId="50172"/>
    <cellStyle name="GrandTotalNumber 5 3 4 2 2" xfId="50173"/>
    <cellStyle name="GrandTotalNumber 5 3 4 2 2 2" xfId="55673"/>
    <cellStyle name="GrandTotalNumber 5 3 4 2 2 3" xfId="55674"/>
    <cellStyle name="GrandTotalNumber 5 3 4 2 3" xfId="55675"/>
    <cellStyle name="GrandTotalNumber 5 3 4 2 4" xfId="55676"/>
    <cellStyle name="GrandTotalNumber 5 3 4 3" xfId="50174"/>
    <cellStyle name="GrandTotalNumber 5 3 4 3 2" xfId="50175"/>
    <cellStyle name="GrandTotalNumber 5 3 4 3 2 2" xfId="55677"/>
    <cellStyle name="GrandTotalNumber 5 3 4 3 2 3" xfId="55678"/>
    <cellStyle name="GrandTotalNumber 5 3 4 3 3" xfId="55679"/>
    <cellStyle name="GrandTotalNumber 5 3 4 3 4" xfId="55680"/>
    <cellStyle name="GrandTotalNumber 5 3 4 4" xfId="50176"/>
    <cellStyle name="GrandTotalNumber 5 3 4 4 2" xfId="50177"/>
    <cellStyle name="GrandTotalNumber 5 3 4 4 2 2" xfId="55681"/>
    <cellStyle name="GrandTotalNumber 5 3 4 4 2 3" xfId="55682"/>
    <cellStyle name="GrandTotalNumber 5 3 4 4 3" xfId="55683"/>
    <cellStyle name="GrandTotalNumber 5 3 4 4 4" xfId="55684"/>
    <cellStyle name="GrandTotalNumber 5 3 4 5" xfId="50178"/>
    <cellStyle name="GrandTotalNumber 5 3 4 5 2" xfId="50179"/>
    <cellStyle name="GrandTotalNumber 5 3 4 5 2 2" xfId="55685"/>
    <cellStyle name="GrandTotalNumber 5 3 4 5 2 3" xfId="55686"/>
    <cellStyle name="GrandTotalNumber 5 3 4 5 3" xfId="55687"/>
    <cellStyle name="GrandTotalNumber 5 3 4 5 4" xfId="55688"/>
    <cellStyle name="GrandTotalNumber 5 3 4 6" xfId="50180"/>
    <cellStyle name="GrandTotalNumber 5 3 4 6 2" xfId="50181"/>
    <cellStyle name="GrandTotalNumber 5 3 4 6 2 2" xfId="55689"/>
    <cellStyle name="GrandTotalNumber 5 3 4 6 2 3" xfId="55690"/>
    <cellStyle name="GrandTotalNumber 5 3 4 6 3" xfId="55691"/>
    <cellStyle name="GrandTotalNumber 5 3 4 6 4" xfId="55692"/>
    <cellStyle name="GrandTotalNumber 5 3 4 7" xfId="50182"/>
    <cellStyle name="GrandTotalNumber 5 3 4 7 2" xfId="55693"/>
    <cellStyle name="GrandTotalNumber 5 3 4 7 3" xfId="55694"/>
    <cellStyle name="GrandTotalNumber 5 3 4 8" xfId="55695"/>
    <cellStyle name="GrandTotalNumber 5 3 4 9" xfId="55696"/>
    <cellStyle name="GrandTotalNumber 5 3 5" xfId="50183"/>
    <cellStyle name="GrandTotalNumber 5 3 5 2" xfId="50184"/>
    <cellStyle name="GrandTotalNumber 5 3 5 2 2" xfId="55697"/>
    <cellStyle name="GrandTotalNumber 5 3 5 2 3" xfId="55698"/>
    <cellStyle name="GrandTotalNumber 5 3 5 3" xfId="55699"/>
    <cellStyle name="GrandTotalNumber 5 3 5 4" xfId="55700"/>
    <cellStyle name="GrandTotalNumber 5 3 6" xfId="50185"/>
    <cellStyle name="GrandTotalNumber 5 3 6 2" xfId="50186"/>
    <cellStyle name="GrandTotalNumber 5 3 6 2 2" xfId="55701"/>
    <cellStyle name="GrandTotalNumber 5 3 6 2 3" xfId="55702"/>
    <cellStyle name="GrandTotalNumber 5 3 6 3" xfId="55703"/>
    <cellStyle name="GrandTotalNumber 5 3 6 4" xfId="55704"/>
    <cellStyle name="GrandTotalNumber 5 3 7" xfId="50187"/>
    <cellStyle name="GrandTotalNumber 5 3 7 2" xfId="50188"/>
    <cellStyle name="GrandTotalNumber 5 3 7 2 2" xfId="55705"/>
    <cellStyle name="GrandTotalNumber 5 3 7 2 3" xfId="55706"/>
    <cellStyle name="GrandTotalNumber 5 3 7 3" xfId="55707"/>
    <cellStyle name="GrandTotalNumber 5 3 7 4" xfId="55708"/>
    <cellStyle name="GrandTotalNumber 5 3 8" xfId="50189"/>
    <cellStyle name="GrandTotalNumber 5 3 8 2" xfId="50190"/>
    <cellStyle name="GrandTotalNumber 5 3 8 2 2" xfId="55709"/>
    <cellStyle name="GrandTotalNumber 5 3 8 2 3" xfId="55710"/>
    <cellStyle name="GrandTotalNumber 5 3 8 3" xfId="55711"/>
    <cellStyle name="GrandTotalNumber 5 3 8 4" xfId="55712"/>
    <cellStyle name="GrandTotalNumber 5 3 9" xfId="50191"/>
    <cellStyle name="GrandTotalNumber 5 3 9 2" xfId="50192"/>
    <cellStyle name="GrandTotalNumber 5 3 9 2 2" xfId="55713"/>
    <cellStyle name="GrandTotalNumber 5 3 9 2 3" xfId="55714"/>
    <cellStyle name="GrandTotalNumber 5 3 9 3" xfId="55715"/>
    <cellStyle name="GrandTotalNumber 5 3 9 4" xfId="55716"/>
    <cellStyle name="GrandTotalNumber 5 4" xfId="50193"/>
    <cellStyle name="GrandTotalNumber 5 4 2" xfId="50194"/>
    <cellStyle name="GrandTotalNumber 5 4 2 2" xfId="50195"/>
    <cellStyle name="GrandTotalNumber 5 4 2 2 2" xfId="55717"/>
    <cellStyle name="GrandTotalNumber 5 4 2 2 3" xfId="55718"/>
    <cellStyle name="GrandTotalNumber 5 4 2 3" xfId="55719"/>
    <cellStyle name="GrandTotalNumber 5 4 2 4" xfId="55720"/>
    <cellStyle name="GrandTotalNumber 5 4 3" xfId="50196"/>
    <cellStyle name="GrandTotalNumber 5 4 3 2" xfId="50197"/>
    <cellStyle name="GrandTotalNumber 5 4 3 2 2" xfId="55721"/>
    <cellStyle name="GrandTotalNumber 5 4 3 2 3" xfId="55722"/>
    <cellStyle name="GrandTotalNumber 5 4 3 3" xfId="55723"/>
    <cellStyle name="GrandTotalNumber 5 4 3 4" xfId="55724"/>
    <cellStyle name="GrandTotalNumber 5 4 4" xfId="50198"/>
    <cellStyle name="GrandTotalNumber 5 4 4 2" xfId="50199"/>
    <cellStyle name="GrandTotalNumber 5 4 4 2 2" xfId="55725"/>
    <cellStyle name="GrandTotalNumber 5 4 4 2 3" xfId="55726"/>
    <cellStyle name="GrandTotalNumber 5 4 4 3" xfId="55727"/>
    <cellStyle name="GrandTotalNumber 5 4 4 4" xfId="55728"/>
    <cellStyle name="GrandTotalNumber 5 4 5" xfId="50200"/>
    <cellStyle name="GrandTotalNumber 5 4 5 2" xfId="50201"/>
    <cellStyle name="GrandTotalNumber 5 4 5 2 2" xfId="55729"/>
    <cellStyle name="GrandTotalNumber 5 4 5 2 3" xfId="55730"/>
    <cellStyle name="GrandTotalNumber 5 4 5 3" xfId="55731"/>
    <cellStyle name="GrandTotalNumber 5 4 5 4" xfId="55732"/>
    <cellStyle name="GrandTotalNumber 5 4 6" xfId="50202"/>
    <cellStyle name="GrandTotalNumber 5 4 6 2" xfId="50203"/>
    <cellStyle name="GrandTotalNumber 5 4 6 2 2" xfId="55733"/>
    <cellStyle name="GrandTotalNumber 5 4 6 2 3" xfId="55734"/>
    <cellStyle name="GrandTotalNumber 5 4 6 3" xfId="55735"/>
    <cellStyle name="GrandTotalNumber 5 4 6 4" xfId="55736"/>
    <cellStyle name="GrandTotalNumber 5 4 7" xfId="50204"/>
    <cellStyle name="GrandTotalNumber 5 4 7 2" xfId="55737"/>
    <cellStyle name="GrandTotalNumber 5 4 7 3" xfId="55738"/>
    <cellStyle name="GrandTotalNumber 5 4 8" xfId="55739"/>
    <cellStyle name="GrandTotalNumber 5 4 9" xfId="55740"/>
    <cellStyle name="GrandTotalNumber 5 5" xfId="50205"/>
    <cellStyle name="GrandTotalNumber 5 5 2" xfId="50206"/>
    <cellStyle name="GrandTotalNumber 5 5 2 2" xfId="50207"/>
    <cellStyle name="GrandTotalNumber 5 5 2 2 2" xfId="55741"/>
    <cellStyle name="GrandTotalNumber 5 5 2 2 3" xfId="55742"/>
    <cellStyle name="GrandTotalNumber 5 5 2 3" xfId="55743"/>
    <cellStyle name="GrandTotalNumber 5 5 2 4" xfId="55744"/>
    <cellStyle name="GrandTotalNumber 5 5 3" xfId="50208"/>
    <cellStyle name="GrandTotalNumber 5 5 3 2" xfId="50209"/>
    <cellStyle name="GrandTotalNumber 5 5 3 2 2" xfId="55745"/>
    <cellStyle name="GrandTotalNumber 5 5 3 2 3" xfId="55746"/>
    <cellStyle name="GrandTotalNumber 5 5 3 3" xfId="55747"/>
    <cellStyle name="GrandTotalNumber 5 5 3 4" xfId="55748"/>
    <cellStyle name="GrandTotalNumber 5 5 4" xfId="50210"/>
    <cellStyle name="GrandTotalNumber 5 5 4 2" xfId="50211"/>
    <cellStyle name="GrandTotalNumber 5 5 4 2 2" xfId="55749"/>
    <cellStyle name="GrandTotalNumber 5 5 4 2 3" xfId="55750"/>
    <cellStyle name="GrandTotalNumber 5 5 4 3" xfId="55751"/>
    <cellStyle name="GrandTotalNumber 5 5 4 4" xfId="55752"/>
    <cellStyle name="GrandTotalNumber 5 5 5" xfId="50212"/>
    <cellStyle name="GrandTotalNumber 5 5 5 2" xfId="50213"/>
    <cellStyle name="GrandTotalNumber 5 5 5 2 2" xfId="55753"/>
    <cellStyle name="GrandTotalNumber 5 5 5 2 3" xfId="55754"/>
    <cellStyle name="GrandTotalNumber 5 5 5 3" xfId="55755"/>
    <cellStyle name="GrandTotalNumber 5 5 5 4" xfId="55756"/>
    <cellStyle name="GrandTotalNumber 5 5 6" xfId="50214"/>
    <cellStyle name="GrandTotalNumber 5 5 6 2" xfId="50215"/>
    <cellStyle name="GrandTotalNumber 5 5 6 2 2" xfId="55757"/>
    <cellStyle name="GrandTotalNumber 5 5 6 2 3" xfId="55758"/>
    <cellStyle name="GrandTotalNumber 5 5 6 3" xfId="55759"/>
    <cellStyle name="GrandTotalNumber 5 5 6 4" xfId="55760"/>
    <cellStyle name="GrandTotalNumber 5 5 7" xfId="50216"/>
    <cellStyle name="GrandTotalNumber 5 5 7 2" xfId="55761"/>
    <cellStyle name="GrandTotalNumber 5 5 7 3" xfId="55762"/>
    <cellStyle name="GrandTotalNumber 5 5 8" xfId="55763"/>
    <cellStyle name="GrandTotalNumber 5 5 9" xfId="55764"/>
    <cellStyle name="GrandTotalNumber 5 6" xfId="50217"/>
    <cellStyle name="GrandTotalNumber 5 6 2" xfId="50218"/>
    <cellStyle name="GrandTotalNumber 5 6 2 2" xfId="50219"/>
    <cellStyle name="GrandTotalNumber 5 6 2 2 2" xfId="55765"/>
    <cellStyle name="GrandTotalNumber 5 6 2 2 3" xfId="55766"/>
    <cellStyle name="GrandTotalNumber 5 6 2 3" xfId="55767"/>
    <cellStyle name="GrandTotalNumber 5 6 2 4" xfId="55768"/>
    <cellStyle name="GrandTotalNumber 5 6 3" xfId="50220"/>
    <cellStyle name="GrandTotalNumber 5 6 3 2" xfId="50221"/>
    <cellStyle name="GrandTotalNumber 5 6 3 2 2" xfId="55769"/>
    <cellStyle name="GrandTotalNumber 5 6 3 2 3" xfId="55770"/>
    <cellStyle name="GrandTotalNumber 5 6 3 3" xfId="55771"/>
    <cellStyle name="GrandTotalNumber 5 6 3 4" xfId="55772"/>
    <cellStyle name="GrandTotalNumber 5 6 4" xfId="50222"/>
    <cellStyle name="GrandTotalNumber 5 6 4 2" xfId="50223"/>
    <cellStyle name="GrandTotalNumber 5 6 4 2 2" xfId="55773"/>
    <cellStyle name="GrandTotalNumber 5 6 4 2 3" xfId="55774"/>
    <cellStyle name="GrandTotalNumber 5 6 4 3" xfId="55775"/>
    <cellStyle name="GrandTotalNumber 5 6 4 4" xfId="55776"/>
    <cellStyle name="GrandTotalNumber 5 6 5" xfId="50224"/>
    <cellStyle name="GrandTotalNumber 5 6 5 2" xfId="50225"/>
    <cellStyle name="GrandTotalNumber 5 6 5 2 2" xfId="55777"/>
    <cellStyle name="GrandTotalNumber 5 6 5 2 3" xfId="55778"/>
    <cellStyle name="GrandTotalNumber 5 6 5 3" xfId="55779"/>
    <cellStyle name="GrandTotalNumber 5 6 5 4" xfId="55780"/>
    <cellStyle name="GrandTotalNumber 5 6 6" xfId="50226"/>
    <cellStyle name="GrandTotalNumber 5 6 6 2" xfId="50227"/>
    <cellStyle name="GrandTotalNumber 5 6 6 2 2" xfId="55781"/>
    <cellStyle name="GrandTotalNumber 5 6 6 2 3" xfId="55782"/>
    <cellStyle name="GrandTotalNumber 5 6 6 3" xfId="55783"/>
    <cellStyle name="GrandTotalNumber 5 6 6 4" xfId="55784"/>
    <cellStyle name="GrandTotalNumber 5 6 7" xfId="50228"/>
    <cellStyle name="GrandTotalNumber 5 6 7 2" xfId="55785"/>
    <cellStyle name="GrandTotalNumber 5 6 7 3" xfId="55786"/>
    <cellStyle name="GrandTotalNumber 5 6 8" xfId="55787"/>
    <cellStyle name="GrandTotalNumber 5 6 9" xfId="55788"/>
    <cellStyle name="GrandTotalNumber 5 7" xfId="50229"/>
    <cellStyle name="GrandTotalNumber 5 7 2" xfId="50230"/>
    <cellStyle name="GrandTotalNumber 5 7 2 2" xfId="55789"/>
    <cellStyle name="GrandTotalNumber 5 7 2 3" xfId="55790"/>
    <cellStyle name="GrandTotalNumber 5 7 3" xfId="55791"/>
    <cellStyle name="GrandTotalNumber 5 7 4" xfId="55792"/>
    <cellStyle name="GrandTotalNumber 5 8" xfId="50231"/>
    <cellStyle name="GrandTotalNumber 5 8 2" xfId="50232"/>
    <cellStyle name="GrandTotalNumber 5 8 2 2" xfId="55793"/>
    <cellStyle name="GrandTotalNumber 5 8 2 3" xfId="55794"/>
    <cellStyle name="GrandTotalNumber 5 8 3" xfId="55795"/>
    <cellStyle name="GrandTotalNumber 5 8 4" xfId="55796"/>
    <cellStyle name="GrandTotalNumber 5 9" xfId="50233"/>
    <cellStyle name="GrandTotalNumber 5 9 2" xfId="50234"/>
    <cellStyle name="GrandTotalNumber 5 9 2 2" xfId="55797"/>
    <cellStyle name="GrandTotalNumber 5 9 2 3" xfId="55798"/>
    <cellStyle name="GrandTotalNumber 5 9 3" xfId="55799"/>
    <cellStyle name="GrandTotalNumber 5 9 4" xfId="55800"/>
    <cellStyle name="GrandTotalNumber 6" xfId="50235"/>
    <cellStyle name="GrandTotalNumber 6 10" xfId="50236"/>
    <cellStyle name="GrandTotalNumber 6 10 2" xfId="55801"/>
    <cellStyle name="GrandTotalNumber 6 10 3" xfId="55802"/>
    <cellStyle name="GrandTotalNumber 6 11" xfId="50237"/>
    <cellStyle name="GrandTotalNumber 6 11 2" xfId="55803"/>
    <cellStyle name="GrandTotalNumber 6 11 3" xfId="55804"/>
    <cellStyle name="GrandTotalNumber 6 12" xfId="50238"/>
    <cellStyle name="GrandTotalNumber 6 12 2" xfId="55805"/>
    <cellStyle name="GrandTotalNumber 6 12 3" xfId="55806"/>
    <cellStyle name="GrandTotalNumber 6 13" xfId="50239"/>
    <cellStyle name="GrandTotalNumber 6 13 2" xfId="55807"/>
    <cellStyle name="GrandTotalNumber 6 13 3" xfId="55808"/>
    <cellStyle name="GrandTotalNumber 6 14" xfId="50240"/>
    <cellStyle name="GrandTotalNumber 6 14 2" xfId="55809"/>
    <cellStyle name="GrandTotalNumber 6 14 3" xfId="55810"/>
    <cellStyle name="GrandTotalNumber 6 15" xfId="55811"/>
    <cellStyle name="GrandTotalNumber 6 16" xfId="55812"/>
    <cellStyle name="GrandTotalNumber 6 2" xfId="50241"/>
    <cellStyle name="GrandTotalNumber 6 2 10" xfId="50242"/>
    <cellStyle name="GrandTotalNumber 6 2 10 2" xfId="55813"/>
    <cellStyle name="GrandTotalNumber 6 2 10 3" xfId="55814"/>
    <cellStyle name="GrandTotalNumber 6 2 11" xfId="55815"/>
    <cellStyle name="GrandTotalNumber 6 2 12" xfId="55816"/>
    <cellStyle name="GrandTotalNumber 6 2 2" xfId="50243"/>
    <cellStyle name="GrandTotalNumber 6 2 2 2" xfId="50244"/>
    <cellStyle name="GrandTotalNumber 6 2 2 2 2" xfId="50245"/>
    <cellStyle name="GrandTotalNumber 6 2 2 2 2 2" xfId="55817"/>
    <cellStyle name="GrandTotalNumber 6 2 2 2 2 3" xfId="55818"/>
    <cellStyle name="GrandTotalNumber 6 2 2 2 3" xfId="55819"/>
    <cellStyle name="GrandTotalNumber 6 2 2 2 4" xfId="55820"/>
    <cellStyle name="GrandTotalNumber 6 2 2 3" xfId="50246"/>
    <cellStyle name="GrandTotalNumber 6 2 2 3 2" xfId="50247"/>
    <cellStyle name="GrandTotalNumber 6 2 2 3 2 2" xfId="55821"/>
    <cellStyle name="GrandTotalNumber 6 2 2 3 2 3" xfId="55822"/>
    <cellStyle name="GrandTotalNumber 6 2 2 3 3" xfId="55823"/>
    <cellStyle name="GrandTotalNumber 6 2 2 3 4" xfId="55824"/>
    <cellStyle name="GrandTotalNumber 6 2 2 4" xfId="50248"/>
    <cellStyle name="GrandTotalNumber 6 2 2 4 2" xfId="50249"/>
    <cellStyle name="GrandTotalNumber 6 2 2 4 2 2" xfId="55825"/>
    <cellStyle name="GrandTotalNumber 6 2 2 4 2 3" xfId="55826"/>
    <cellStyle name="GrandTotalNumber 6 2 2 4 3" xfId="55827"/>
    <cellStyle name="GrandTotalNumber 6 2 2 4 4" xfId="55828"/>
    <cellStyle name="GrandTotalNumber 6 2 2 5" xfId="50250"/>
    <cellStyle name="GrandTotalNumber 6 2 2 5 2" xfId="50251"/>
    <cellStyle name="GrandTotalNumber 6 2 2 5 2 2" xfId="55829"/>
    <cellStyle name="GrandTotalNumber 6 2 2 5 2 3" xfId="55830"/>
    <cellStyle name="GrandTotalNumber 6 2 2 5 3" xfId="55831"/>
    <cellStyle name="GrandTotalNumber 6 2 2 5 4" xfId="55832"/>
    <cellStyle name="GrandTotalNumber 6 2 2 6" xfId="50252"/>
    <cellStyle name="GrandTotalNumber 6 2 2 6 2" xfId="50253"/>
    <cellStyle name="GrandTotalNumber 6 2 2 6 2 2" xfId="55833"/>
    <cellStyle name="GrandTotalNumber 6 2 2 6 2 3" xfId="55834"/>
    <cellStyle name="GrandTotalNumber 6 2 2 6 3" xfId="55835"/>
    <cellStyle name="GrandTotalNumber 6 2 2 6 4" xfId="55836"/>
    <cellStyle name="GrandTotalNumber 6 2 2 7" xfId="50254"/>
    <cellStyle name="GrandTotalNumber 6 2 2 7 2" xfId="55837"/>
    <cellStyle name="GrandTotalNumber 6 2 2 7 3" xfId="55838"/>
    <cellStyle name="GrandTotalNumber 6 2 2 8" xfId="55839"/>
    <cellStyle name="GrandTotalNumber 6 2 2 9" xfId="55840"/>
    <cellStyle name="GrandTotalNumber 6 2 3" xfId="50255"/>
    <cellStyle name="GrandTotalNumber 6 2 3 2" xfId="50256"/>
    <cellStyle name="GrandTotalNumber 6 2 3 2 2" xfId="50257"/>
    <cellStyle name="GrandTotalNumber 6 2 3 2 2 2" xfId="55841"/>
    <cellStyle name="GrandTotalNumber 6 2 3 2 2 3" xfId="55842"/>
    <cellStyle name="GrandTotalNumber 6 2 3 2 3" xfId="55843"/>
    <cellStyle name="GrandTotalNumber 6 2 3 2 4" xfId="55844"/>
    <cellStyle name="GrandTotalNumber 6 2 3 3" xfId="50258"/>
    <cellStyle name="GrandTotalNumber 6 2 3 3 2" xfId="50259"/>
    <cellStyle name="GrandTotalNumber 6 2 3 3 2 2" xfId="55845"/>
    <cellStyle name="GrandTotalNumber 6 2 3 3 2 3" xfId="55846"/>
    <cellStyle name="GrandTotalNumber 6 2 3 3 3" xfId="55847"/>
    <cellStyle name="GrandTotalNumber 6 2 3 3 4" xfId="55848"/>
    <cellStyle name="GrandTotalNumber 6 2 3 4" xfId="50260"/>
    <cellStyle name="GrandTotalNumber 6 2 3 4 2" xfId="50261"/>
    <cellStyle name="GrandTotalNumber 6 2 3 4 2 2" xfId="55849"/>
    <cellStyle name="GrandTotalNumber 6 2 3 4 2 3" xfId="55850"/>
    <cellStyle name="GrandTotalNumber 6 2 3 4 3" xfId="55851"/>
    <cellStyle name="GrandTotalNumber 6 2 3 4 4" xfId="55852"/>
    <cellStyle name="GrandTotalNumber 6 2 3 5" xfId="50262"/>
    <cellStyle name="GrandTotalNumber 6 2 3 5 2" xfId="50263"/>
    <cellStyle name="GrandTotalNumber 6 2 3 5 2 2" xfId="55853"/>
    <cellStyle name="GrandTotalNumber 6 2 3 5 2 3" xfId="55854"/>
    <cellStyle name="GrandTotalNumber 6 2 3 5 3" xfId="55855"/>
    <cellStyle name="GrandTotalNumber 6 2 3 5 4" xfId="55856"/>
    <cellStyle name="GrandTotalNumber 6 2 3 6" xfId="50264"/>
    <cellStyle name="GrandTotalNumber 6 2 3 6 2" xfId="50265"/>
    <cellStyle name="GrandTotalNumber 6 2 3 6 2 2" xfId="55857"/>
    <cellStyle name="GrandTotalNumber 6 2 3 6 2 3" xfId="55858"/>
    <cellStyle name="GrandTotalNumber 6 2 3 6 3" xfId="55859"/>
    <cellStyle name="GrandTotalNumber 6 2 3 6 4" xfId="55860"/>
    <cellStyle name="GrandTotalNumber 6 2 3 7" xfId="50266"/>
    <cellStyle name="GrandTotalNumber 6 2 3 7 2" xfId="55861"/>
    <cellStyle name="GrandTotalNumber 6 2 3 7 3" xfId="55862"/>
    <cellStyle name="GrandTotalNumber 6 2 3 8" xfId="55863"/>
    <cellStyle name="GrandTotalNumber 6 2 3 9" xfId="55864"/>
    <cellStyle name="GrandTotalNumber 6 2 4" xfId="50267"/>
    <cellStyle name="GrandTotalNumber 6 2 4 2" xfId="50268"/>
    <cellStyle name="GrandTotalNumber 6 2 4 2 2" xfId="50269"/>
    <cellStyle name="GrandTotalNumber 6 2 4 2 2 2" xfId="55865"/>
    <cellStyle name="GrandTotalNumber 6 2 4 2 2 3" xfId="55866"/>
    <cellStyle name="GrandTotalNumber 6 2 4 2 3" xfId="55867"/>
    <cellStyle name="GrandTotalNumber 6 2 4 2 4" xfId="55868"/>
    <cellStyle name="GrandTotalNumber 6 2 4 3" xfId="50270"/>
    <cellStyle name="GrandTotalNumber 6 2 4 3 2" xfId="50271"/>
    <cellStyle name="GrandTotalNumber 6 2 4 3 2 2" xfId="55869"/>
    <cellStyle name="GrandTotalNumber 6 2 4 3 2 3" xfId="55870"/>
    <cellStyle name="GrandTotalNumber 6 2 4 3 3" xfId="55871"/>
    <cellStyle name="GrandTotalNumber 6 2 4 3 4" xfId="55872"/>
    <cellStyle name="GrandTotalNumber 6 2 4 4" xfId="50272"/>
    <cellStyle name="GrandTotalNumber 6 2 4 4 2" xfId="50273"/>
    <cellStyle name="GrandTotalNumber 6 2 4 4 2 2" xfId="55873"/>
    <cellStyle name="GrandTotalNumber 6 2 4 4 2 3" xfId="55874"/>
    <cellStyle name="GrandTotalNumber 6 2 4 4 3" xfId="55875"/>
    <cellStyle name="GrandTotalNumber 6 2 4 4 4" xfId="55876"/>
    <cellStyle name="GrandTotalNumber 6 2 4 5" xfId="50274"/>
    <cellStyle name="GrandTotalNumber 6 2 4 5 2" xfId="50275"/>
    <cellStyle name="GrandTotalNumber 6 2 4 5 2 2" xfId="55877"/>
    <cellStyle name="GrandTotalNumber 6 2 4 5 2 3" xfId="55878"/>
    <cellStyle name="GrandTotalNumber 6 2 4 5 3" xfId="55879"/>
    <cellStyle name="GrandTotalNumber 6 2 4 5 4" xfId="55880"/>
    <cellStyle name="GrandTotalNumber 6 2 4 6" xfId="50276"/>
    <cellStyle name="GrandTotalNumber 6 2 4 6 2" xfId="50277"/>
    <cellStyle name="GrandTotalNumber 6 2 4 6 2 2" xfId="55881"/>
    <cellStyle name="GrandTotalNumber 6 2 4 6 2 3" xfId="55882"/>
    <cellStyle name="GrandTotalNumber 6 2 4 6 3" xfId="55883"/>
    <cellStyle name="GrandTotalNumber 6 2 4 6 4" xfId="55884"/>
    <cellStyle name="GrandTotalNumber 6 2 4 7" xfId="50278"/>
    <cellStyle name="GrandTotalNumber 6 2 4 7 2" xfId="55885"/>
    <cellStyle name="GrandTotalNumber 6 2 4 7 3" xfId="55886"/>
    <cellStyle name="GrandTotalNumber 6 2 4 8" xfId="55887"/>
    <cellStyle name="GrandTotalNumber 6 2 4 9" xfId="55888"/>
    <cellStyle name="GrandTotalNumber 6 2 5" xfId="50279"/>
    <cellStyle name="GrandTotalNumber 6 2 5 2" xfId="50280"/>
    <cellStyle name="GrandTotalNumber 6 2 5 2 2" xfId="55889"/>
    <cellStyle name="GrandTotalNumber 6 2 5 2 3" xfId="55890"/>
    <cellStyle name="GrandTotalNumber 6 2 5 3" xfId="55891"/>
    <cellStyle name="GrandTotalNumber 6 2 5 4" xfId="55892"/>
    <cellStyle name="GrandTotalNumber 6 2 6" xfId="50281"/>
    <cellStyle name="GrandTotalNumber 6 2 6 2" xfId="50282"/>
    <cellStyle name="GrandTotalNumber 6 2 6 2 2" xfId="55893"/>
    <cellStyle name="GrandTotalNumber 6 2 6 2 3" xfId="55894"/>
    <cellStyle name="GrandTotalNumber 6 2 6 3" xfId="55895"/>
    <cellStyle name="GrandTotalNumber 6 2 6 4" xfId="55896"/>
    <cellStyle name="GrandTotalNumber 6 2 7" xfId="50283"/>
    <cellStyle name="GrandTotalNumber 6 2 7 2" xfId="50284"/>
    <cellStyle name="GrandTotalNumber 6 2 7 2 2" xfId="55897"/>
    <cellStyle name="GrandTotalNumber 6 2 7 2 3" xfId="55898"/>
    <cellStyle name="GrandTotalNumber 6 2 7 3" xfId="55899"/>
    <cellStyle name="GrandTotalNumber 6 2 7 4" xfId="55900"/>
    <cellStyle name="GrandTotalNumber 6 2 8" xfId="50285"/>
    <cellStyle name="GrandTotalNumber 6 2 8 2" xfId="50286"/>
    <cellStyle name="GrandTotalNumber 6 2 8 2 2" xfId="55901"/>
    <cellStyle name="GrandTotalNumber 6 2 8 2 3" xfId="55902"/>
    <cellStyle name="GrandTotalNumber 6 2 8 3" xfId="55903"/>
    <cellStyle name="GrandTotalNumber 6 2 8 4" xfId="55904"/>
    <cellStyle name="GrandTotalNumber 6 2 9" xfId="50287"/>
    <cellStyle name="GrandTotalNumber 6 2 9 2" xfId="50288"/>
    <cellStyle name="GrandTotalNumber 6 2 9 2 2" xfId="55905"/>
    <cellStyle name="GrandTotalNumber 6 2 9 2 3" xfId="55906"/>
    <cellStyle name="GrandTotalNumber 6 2 9 3" xfId="55907"/>
    <cellStyle name="GrandTotalNumber 6 2 9 4" xfId="55908"/>
    <cellStyle name="GrandTotalNumber 6 3" xfId="50289"/>
    <cellStyle name="GrandTotalNumber 6 3 2" xfId="50290"/>
    <cellStyle name="GrandTotalNumber 6 3 2 2" xfId="50291"/>
    <cellStyle name="GrandTotalNumber 6 3 2 2 2" xfId="55909"/>
    <cellStyle name="GrandTotalNumber 6 3 2 2 3" xfId="55910"/>
    <cellStyle name="GrandTotalNumber 6 3 2 3" xfId="55911"/>
    <cellStyle name="GrandTotalNumber 6 3 2 4" xfId="55912"/>
    <cellStyle name="GrandTotalNumber 6 3 3" xfId="50292"/>
    <cellStyle name="GrandTotalNumber 6 3 3 2" xfId="50293"/>
    <cellStyle name="GrandTotalNumber 6 3 3 2 2" xfId="55913"/>
    <cellStyle name="GrandTotalNumber 6 3 3 2 3" xfId="55914"/>
    <cellStyle name="GrandTotalNumber 6 3 3 3" xfId="55915"/>
    <cellStyle name="GrandTotalNumber 6 3 3 4" xfId="55916"/>
    <cellStyle name="GrandTotalNumber 6 3 4" xfId="50294"/>
    <cellStyle name="GrandTotalNumber 6 3 4 2" xfId="50295"/>
    <cellStyle name="GrandTotalNumber 6 3 4 2 2" xfId="55917"/>
    <cellStyle name="GrandTotalNumber 6 3 4 2 3" xfId="55918"/>
    <cellStyle name="GrandTotalNumber 6 3 4 3" xfId="55919"/>
    <cellStyle name="GrandTotalNumber 6 3 4 4" xfId="55920"/>
    <cellStyle name="GrandTotalNumber 6 3 5" xfId="50296"/>
    <cellStyle name="GrandTotalNumber 6 3 5 2" xfId="50297"/>
    <cellStyle name="GrandTotalNumber 6 3 5 2 2" xfId="55921"/>
    <cellStyle name="GrandTotalNumber 6 3 5 2 3" xfId="55922"/>
    <cellStyle name="GrandTotalNumber 6 3 5 3" xfId="55923"/>
    <cellStyle name="GrandTotalNumber 6 3 5 4" xfId="55924"/>
    <cellStyle name="GrandTotalNumber 6 3 6" xfId="50298"/>
    <cellStyle name="GrandTotalNumber 6 3 6 2" xfId="50299"/>
    <cellStyle name="GrandTotalNumber 6 3 6 2 2" xfId="55925"/>
    <cellStyle name="GrandTotalNumber 6 3 6 2 3" xfId="55926"/>
    <cellStyle name="GrandTotalNumber 6 3 6 3" xfId="55927"/>
    <cellStyle name="GrandTotalNumber 6 3 6 4" xfId="55928"/>
    <cellStyle name="GrandTotalNumber 6 3 7" xfId="50300"/>
    <cellStyle name="GrandTotalNumber 6 3 7 2" xfId="55929"/>
    <cellStyle name="GrandTotalNumber 6 3 7 3" xfId="55930"/>
    <cellStyle name="GrandTotalNumber 6 3 8" xfId="55931"/>
    <cellStyle name="GrandTotalNumber 6 3 9" xfId="55932"/>
    <cellStyle name="GrandTotalNumber 6 4" xfId="50301"/>
    <cellStyle name="GrandTotalNumber 6 4 2" xfId="50302"/>
    <cellStyle name="GrandTotalNumber 6 4 2 2" xfId="50303"/>
    <cellStyle name="GrandTotalNumber 6 4 2 2 2" xfId="55933"/>
    <cellStyle name="GrandTotalNumber 6 4 2 2 3" xfId="55934"/>
    <cellStyle name="GrandTotalNumber 6 4 2 3" xfId="55935"/>
    <cellStyle name="GrandTotalNumber 6 4 2 4" xfId="55936"/>
    <cellStyle name="GrandTotalNumber 6 4 3" xfId="50304"/>
    <cellStyle name="GrandTotalNumber 6 4 3 2" xfId="50305"/>
    <cellStyle name="GrandTotalNumber 6 4 3 2 2" xfId="55937"/>
    <cellStyle name="GrandTotalNumber 6 4 3 2 3" xfId="55938"/>
    <cellStyle name="GrandTotalNumber 6 4 3 3" xfId="55939"/>
    <cellStyle name="GrandTotalNumber 6 4 3 4" xfId="55940"/>
    <cellStyle name="GrandTotalNumber 6 4 4" xfId="50306"/>
    <cellStyle name="GrandTotalNumber 6 4 4 2" xfId="50307"/>
    <cellStyle name="GrandTotalNumber 6 4 4 2 2" xfId="55941"/>
    <cellStyle name="GrandTotalNumber 6 4 4 2 3" xfId="55942"/>
    <cellStyle name="GrandTotalNumber 6 4 4 3" xfId="55943"/>
    <cellStyle name="GrandTotalNumber 6 4 4 4" xfId="55944"/>
    <cellStyle name="GrandTotalNumber 6 4 5" xfId="50308"/>
    <cellStyle name="GrandTotalNumber 6 4 5 2" xfId="50309"/>
    <cellStyle name="GrandTotalNumber 6 4 5 2 2" xfId="55945"/>
    <cellStyle name="GrandTotalNumber 6 4 5 2 3" xfId="55946"/>
    <cellStyle name="GrandTotalNumber 6 4 5 3" xfId="55947"/>
    <cellStyle name="GrandTotalNumber 6 4 5 4" xfId="55948"/>
    <cellStyle name="GrandTotalNumber 6 4 6" xfId="50310"/>
    <cellStyle name="GrandTotalNumber 6 4 6 2" xfId="50311"/>
    <cellStyle name="GrandTotalNumber 6 4 6 2 2" xfId="55949"/>
    <cellStyle name="GrandTotalNumber 6 4 6 2 3" xfId="55950"/>
    <cellStyle name="GrandTotalNumber 6 4 6 3" xfId="55951"/>
    <cellStyle name="GrandTotalNumber 6 4 6 4" xfId="55952"/>
    <cellStyle name="GrandTotalNumber 6 4 7" xfId="50312"/>
    <cellStyle name="GrandTotalNumber 6 4 7 2" xfId="55953"/>
    <cellStyle name="GrandTotalNumber 6 4 7 3" xfId="55954"/>
    <cellStyle name="GrandTotalNumber 6 4 8" xfId="55955"/>
    <cellStyle name="GrandTotalNumber 6 4 9" xfId="55956"/>
    <cellStyle name="GrandTotalNumber 6 5" xfId="50313"/>
    <cellStyle name="GrandTotalNumber 6 5 2" xfId="50314"/>
    <cellStyle name="GrandTotalNumber 6 5 2 2" xfId="50315"/>
    <cellStyle name="GrandTotalNumber 6 5 2 2 2" xfId="55957"/>
    <cellStyle name="GrandTotalNumber 6 5 2 2 3" xfId="55958"/>
    <cellStyle name="GrandTotalNumber 6 5 2 3" xfId="55959"/>
    <cellStyle name="GrandTotalNumber 6 5 2 4" xfId="55960"/>
    <cellStyle name="GrandTotalNumber 6 5 3" xfId="50316"/>
    <cellStyle name="GrandTotalNumber 6 5 3 2" xfId="50317"/>
    <cellStyle name="GrandTotalNumber 6 5 3 2 2" xfId="55961"/>
    <cellStyle name="GrandTotalNumber 6 5 3 2 3" xfId="55962"/>
    <cellStyle name="GrandTotalNumber 6 5 3 3" xfId="55963"/>
    <cellStyle name="GrandTotalNumber 6 5 3 4" xfId="55964"/>
    <cellStyle name="GrandTotalNumber 6 5 4" xfId="50318"/>
    <cellStyle name="GrandTotalNumber 6 5 4 2" xfId="50319"/>
    <cellStyle name="GrandTotalNumber 6 5 4 2 2" xfId="55965"/>
    <cellStyle name="GrandTotalNumber 6 5 4 2 3" xfId="55966"/>
    <cellStyle name="GrandTotalNumber 6 5 4 3" xfId="55967"/>
    <cellStyle name="GrandTotalNumber 6 5 4 4" xfId="55968"/>
    <cellStyle name="GrandTotalNumber 6 5 5" xfId="50320"/>
    <cellStyle name="GrandTotalNumber 6 5 5 2" xfId="50321"/>
    <cellStyle name="GrandTotalNumber 6 5 5 2 2" xfId="55969"/>
    <cellStyle name="GrandTotalNumber 6 5 5 2 3" xfId="55970"/>
    <cellStyle name="GrandTotalNumber 6 5 5 3" xfId="55971"/>
    <cellStyle name="GrandTotalNumber 6 5 5 4" xfId="55972"/>
    <cellStyle name="GrandTotalNumber 6 5 6" xfId="50322"/>
    <cellStyle name="GrandTotalNumber 6 5 6 2" xfId="50323"/>
    <cellStyle name="GrandTotalNumber 6 5 6 2 2" xfId="55973"/>
    <cellStyle name="GrandTotalNumber 6 5 6 2 3" xfId="55974"/>
    <cellStyle name="GrandTotalNumber 6 5 6 3" xfId="55975"/>
    <cellStyle name="GrandTotalNumber 6 5 6 4" xfId="55976"/>
    <cellStyle name="GrandTotalNumber 6 5 7" xfId="50324"/>
    <cellStyle name="GrandTotalNumber 6 5 7 2" xfId="55977"/>
    <cellStyle name="GrandTotalNumber 6 5 7 3" xfId="55978"/>
    <cellStyle name="GrandTotalNumber 6 5 8" xfId="55979"/>
    <cellStyle name="GrandTotalNumber 6 5 9" xfId="55980"/>
    <cellStyle name="GrandTotalNumber 6 6" xfId="50325"/>
    <cellStyle name="GrandTotalNumber 6 6 2" xfId="50326"/>
    <cellStyle name="GrandTotalNumber 6 6 2 2" xfId="55981"/>
    <cellStyle name="GrandTotalNumber 6 6 2 3" xfId="55982"/>
    <cellStyle name="GrandTotalNumber 6 6 3" xfId="55983"/>
    <cellStyle name="GrandTotalNumber 6 6 4" xfId="55984"/>
    <cellStyle name="GrandTotalNumber 6 7" xfId="50327"/>
    <cellStyle name="GrandTotalNumber 6 7 2" xfId="50328"/>
    <cellStyle name="GrandTotalNumber 6 7 2 2" xfId="55985"/>
    <cellStyle name="GrandTotalNumber 6 7 2 3" xfId="55986"/>
    <cellStyle name="GrandTotalNumber 6 7 3" xfId="55987"/>
    <cellStyle name="GrandTotalNumber 6 7 4" xfId="55988"/>
    <cellStyle name="GrandTotalNumber 6 8" xfId="50329"/>
    <cellStyle name="GrandTotalNumber 6 8 2" xfId="50330"/>
    <cellStyle name="GrandTotalNumber 6 8 2 2" xfId="55989"/>
    <cellStyle name="GrandTotalNumber 6 8 2 3" xfId="55990"/>
    <cellStyle name="GrandTotalNumber 6 8 3" xfId="55991"/>
    <cellStyle name="GrandTotalNumber 6 8 4" xfId="55992"/>
    <cellStyle name="GrandTotalNumber 6 9" xfId="50331"/>
    <cellStyle name="GrandTotalNumber 6 9 2" xfId="50332"/>
    <cellStyle name="GrandTotalNumber 6 9 2 2" xfId="55993"/>
    <cellStyle name="GrandTotalNumber 6 9 2 3" xfId="55994"/>
    <cellStyle name="GrandTotalNumber 6 9 3" xfId="55995"/>
    <cellStyle name="GrandTotalNumber 6 9 4" xfId="55996"/>
    <cellStyle name="GrandTotalNumber 7" xfId="50333"/>
    <cellStyle name="GrandTotalNumber 7 10" xfId="50334"/>
    <cellStyle name="GrandTotalNumber 7 10 2" xfId="55997"/>
    <cellStyle name="GrandTotalNumber 7 10 3" xfId="55998"/>
    <cellStyle name="GrandTotalNumber 7 11" xfId="55999"/>
    <cellStyle name="GrandTotalNumber 7 12" xfId="56000"/>
    <cellStyle name="GrandTotalNumber 7 2" xfId="50335"/>
    <cellStyle name="GrandTotalNumber 7 2 2" xfId="50336"/>
    <cellStyle name="GrandTotalNumber 7 2 2 2" xfId="50337"/>
    <cellStyle name="GrandTotalNumber 7 2 2 2 2" xfId="56001"/>
    <cellStyle name="GrandTotalNumber 7 2 2 2 3" xfId="56002"/>
    <cellStyle name="GrandTotalNumber 7 2 2 3" xfId="56003"/>
    <cellStyle name="GrandTotalNumber 7 2 2 4" xfId="56004"/>
    <cellStyle name="GrandTotalNumber 7 2 3" xfId="50338"/>
    <cellStyle name="GrandTotalNumber 7 2 3 2" xfId="50339"/>
    <cellStyle name="GrandTotalNumber 7 2 3 2 2" xfId="56005"/>
    <cellStyle name="GrandTotalNumber 7 2 3 2 3" xfId="56006"/>
    <cellStyle name="GrandTotalNumber 7 2 3 3" xfId="56007"/>
    <cellStyle name="GrandTotalNumber 7 2 3 4" xfId="56008"/>
    <cellStyle name="GrandTotalNumber 7 2 4" xfId="50340"/>
    <cellStyle name="GrandTotalNumber 7 2 4 2" xfId="50341"/>
    <cellStyle name="GrandTotalNumber 7 2 4 2 2" xfId="56009"/>
    <cellStyle name="GrandTotalNumber 7 2 4 2 3" xfId="56010"/>
    <cellStyle name="GrandTotalNumber 7 2 4 3" xfId="56011"/>
    <cellStyle name="GrandTotalNumber 7 2 4 4" xfId="56012"/>
    <cellStyle name="GrandTotalNumber 7 2 5" xfId="50342"/>
    <cellStyle name="GrandTotalNumber 7 2 5 2" xfId="50343"/>
    <cellStyle name="GrandTotalNumber 7 2 5 2 2" xfId="56013"/>
    <cellStyle name="GrandTotalNumber 7 2 5 2 3" xfId="56014"/>
    <cellStyle name="GrandTotalNumber 7 2 5 3" xfId="56015"/>
    <cellStyle name="GrandTotalNumber 7 2 5 4" xfId="56016"/>
    <cellStyle name="GrandTotalNumber 7 2 6" xfId="50344"/>
    <cellStyle name="GrandTotalNumber 7 2 6 2" xfId="50345"/>
    <cellStyle name="GrandTotalNumber 7 2 6 2 2" xfId="56017"/>
    <cellStyle name="GrandTotalNumber 7 2 6 2 3" xfId="56018"/>
    <cellStyle name="GrandTotalNumber 7 2 6 3" xfId="56019"/>
    <cellStyle name="GrandTotalNumber 7 2 6 4" xfId="56020"/>
    <cellStyle name="GrandTotalNumber 7 2 7" xfId="50346"/>
    <cellStyle name="GrandTotalNumber 7 2 7 2" xfId="56021"/>
    <cellStyle name="GrandTotalNumber 7 2 7 3" xfId="56022"/>
    <cellStyle name="GrandTotalNumber 7 2 8" xfId="56023"/>
    <cellStyle name="GrandTotalNumber 7 2 9" xfId="56024"/>
    <cellStyle name="GrandTotalNumber 7 3" xfId="50347"/>
    <cellStyle name="GrandTotalNumber 7 3 2" xfId="50348"/>
    <cellStyle name="GrandTotalNumber 7 3 2 2" xfId="50349"/>
    <cellStyle name="GrandTotalNumber 7 3 2 2 2" xfId="56025"/>
    <cellStyle name="GrandTotalNumber 7 3 2 2 3" xfId="56026"/>
    <cellStyle name="GrandTotalNumber 7 3 2 3" xfId="56027"/>
    <cellStyle name="GrandTotalNumber 7 3 2 4" xfId="56028"/>
    <cellStyle name="GrandTotalNumber 7 3 3" xfId="50350"/>
    <cellStyle name="GrandTotalNumber 7 3 3 2" xfId="50351"/>
    <cellStyle name="GrandTotalNumber 7 3 3 2 2" xfId="56029"/>
    <cellStyle name="GrandTotalNumber 7 3 3 2 3" xfId="56030"/>
    <cellStyle name="GrandTotalNumber 7 3 3 3" xfId="56031"/>
    <cellStyle name="GrandTotalNumber 7 3 3 4" xfId="56032"/>
    <cellStyle name="GrandTotalNumber 7 3 4" xfId="50352"/>
    <cellStyle name="GrandTotalNumber 7 3 4 2" xfId="50353"/>
    <cellStyle name="GrandTotalNumber 7 3 4 2 2" xfId="56033"/>
    <cellStyle name="GrandTotalNumber 7 3 4 2 3" xfId="56034"/>
    <cellStyle name="GrandTotalNumber 7 3 4 3" xfId="56035"/>
    <cellStyle name="GrandTotalNumber 7 3 4 4" xfId="56036"/>
    <cellStyle name="GrandTotalNumber 7 3 5" xfId="50354"/>
    <cellStyle name="GrandTotalNumber 7 3 5 2" xfId="50355"/>
    <cellStyle name="GrandTotalNumber 7 3 5 2 2" xfId="56037"/>
    <cellStyle name="GrandTotalNumber 7 3 5 2 3" xfId="56038"/>
    <cellStyle name="GrandTotalNumber 7 3 5 3" xfId="56039"/>
    <cellStyle name="GrandTotalNumber 7 3 5 4" xfId="56040"/>
    <cellStyle name="GrandTotalNumber 7 3 6" xfId="50356"/>
    <cellStyle name="GrandTotalNumber 7 3 6 2" xfId="50357"/>
    <cellStyle name="GrandTotalNumber 7 3 6 2 2" xfId="56041"/>
    <cellStyle name="GrandTotalNumber 7 3 6 2 3" xfId="56042"/>
    <cellStyle name="GrandTotalNumber 7 3 6 3" xfId="56043"/>
    <cellStyle name="GrandTotalNumber 7 3 6 4" xfId="56044"/>
    <cellStyle name="GrandTotalNumber 7 3 7" xfId="50358"/>
    <cellStyle name="GrandTotalNumber 7 3 7 2" xfId="56045"/>
    <cellStyle name="GrandTotalNumber 7 3 7 3" xfId="56046"/>
    <cellStyle name="GrandTotalNumber 7 3 8" xfId="56047"/>
    <cellStyle name="GrandTotalNumber 7 3 9" xfId="56048"/>
    <cellStyle name="GrandTotalNumber 7 4" xfId="50359"/>
    <cellStyle name="GrandTotalNumber 7 4 2" xfId="50360"/>
    <cellStyle name="GrandTotalNumber 7 4 2 2" xfId="50361"/>
    <cellStyle name="GrandTotalNumber 7 4 2 2 2" xfId="56049"/>
    <cellStyle name="GrandTotalNumber 7 4 2 2 3" xfId="56050"/>
    <cellStyle name="GrandTotalNumber 7 4 2 3" xfId="56051"/>
    <cellStyle name="GrandTotalNumber 7 4 2 4" xfId="56052"/>
    <cellStyle name="GrandTotalNumber 7 4 3" xfId="50362"/>
    <cellStyle name="GrandTotalNumber 7 4 3 2" xfId="50363"/>
    <cellStyle name="GrandTotalNumber 7 4 3 2 2" xfId="56053"/>
    <cellStyle name="GrandTotalNumber 7 4 3 2 3" xfId="56054"/>
    <cellStyle name="GrandTotalNumber 7 4 3 3" xfId="56055"/>
    <cellStyle name="GrandTotalNumber 7 4 3 4" xfId="56056"/>
    <cellStyle name="GrandTotalNumber 7 4 4" xfId="50364"/>
    <cellStyle name="GrandTotalNumber 7 4 4 2" xfId="50365"/>
    <cellStyle name="GrandTotalNumber 7 4 4 2 2" xfId="56057"/>
    <cellStyle name="GrandTotalNumber 7 4 4 2 3" xfId="56058"/>
    <cellStyle name="GrandTotalNumber 7 4 4 3" xfId="56059"/>
    <cellStyle name="GrandTotalNumber 7 4 4 4" xfId="56060"/>
    <cellStyle name="GrandTotalNumber 7 4 5" xfId="50366"/>
    <cellStyle name="GrandTotalNumber 7 4 5 2" xfId="50367"/>
    <cellStyle name="GrandTotalNumber 7 4 5 2 2" xfId="56061"/>
    <cellStyle name="GrandTotalNumber 7 4 5 2 3" xfId="56062"/>
    <cellStyle name="GrandTotalNumber 7 4 5 3" xfId="56063"/>
    <cellStyle name="GrandTotalNumber 7 4 5 4" xfId="56064"/>
    <cellStyle name="GrandTotalNumber 7 4 6" xfId="50368"/>
    <cellStyle name="GrandTotalNumber 7 4 6 2" xfId="50369"/>
    <cellStyle name="GrandTotalNumber 7 4 6 2 2" xfId="56065"/>
    <cellStyle name="GrandTotalNumber 7 4 6 2 3" xfId="56066"/>
    <cellStyle name="GrandTotalNumber 7 4 6 3" xfId="56067"/>
    <cellStyle name="GrandTotalNumber 7 4 6 4" xfId="56068"/>
    <cellStyle name="GrandTotalNumber 7 4 7" xfId="50370"/>
    <cellStyle name="GrandTotalNumber 7 4 7 2" xfId="56069"/>
    <cellStyle name="GrandTotalNumber 7 4 7 3" xfId="56070"/>
    <cellStyle name="GrandTotalNumber 7 4 8" xfId="56071"/>
    <cellStyle name="GrandTotalNumber 7 4 9" xfId="56072"/>
    <cellStyle name="GrandTotalNumber 7 5" xfId="50371"/>
    <cellStyle name="GrandTotalNumber 7 5 2" xfId="50372"/>
    <cellStyle name="GrandTotalNumber 7 5 2 2" xfId="56073"/>
    <cellStyle name="GrandTotalNumber 7 5 2 3" xfId="56074"/>
    <cellStyle name="GrandTotalNumber 7 5 3" xfId="56075"/>
    <cellStyle name="GrandTotalNumber 7 5 4" xfId="56076"/>
    <cellStyle name="GrandTotalNumber 7 6" xfId="50373"/>
    <cellStyle name="GrandTotalNumber 7 6 2" xfId="50374"/>
    <cellStyle name="GrandTotalNumber 7 6 2 2" xfId="56077"/>
    <cellStyle name="GrandTotalNumber 7 6 2 3" xfId="56078"/>
    <cellStyle name="GrandTotalNumber 7 6 3" xfId="56079"/>
    <cellStyle name="GrandTotalNumber 7 6 4" xfId="56080"/>
    <cellStyle name="GrandTotalNumber 7 7" xfId="50375"/>
    <cellStyle name="GrandTotalNumber 7 7 2" xfId="50376"/>
    <cellStyle name="GrandTotalNumber 7 7 2 2" xfId="56081"/>
    <cellStyle name="GrandTotalNumber 7 7 2 3" xfId="56082"/>
    <cellStyle name="GrandTotalNumber 7 7 3" xfId="56083"/>
    <cellStyle name="GrandTotalNumber 7 7 4" xfId="56084"/>
    <cellStyle name="GrandTotalNumber 7 8" xfId="50377"/>
    <cellStyle name="GrandTotalNumber 7 8 2" xfId="50378"/>
    <cellStyle name="GrandTotalNumber 7 8 2 2" xfId="56085"/>
    <cellStyle name="GrandTotalNumber 7 8 2 3" xfId="56086"/>
    <cellStyle name="GrandTotalNumber 7 8 3" xfId="56087"/>
    <cellStyle name="GrandTotalNumber 7 8 4" xfId="56088"/>
    <cellStyle name="GrandTotalNumber 7 9" xfId="50379"/>
    <cellStyle name="GrandTotalNumber 7 9 2" xfId="50380"/>
    <cellStyle name="GrandTotalNumber 7 9 2 2" xfId="56089"/>
    <cellStyle name="GrandTotalNumber 7 9 2 3" xfId="56090"/>
    <cellStyle name="GrandTotalNumber 7 9 3" xfId="56091"/>
    <cellStyle name="GrandTotalNumber 7 9 4" xfId="56092"/>
    <cellStyle name="GrandTotalNumber 8" xfId="50381"/>
    <cellStyle name="GrandTotalNumber 8 2" xfId="50382"/>
    <cellStyle name="GrandTotalNumber 8 2 2" xfId="50383"/>
    <cellStyle name="GrandTotalNumber 8 2 2 2" xfId="56093"/>
    <cellStyle name="GrandTotalNumber 8 2 2 3" xfId="56094"/>
    <cellStyle name="GrandTotalNumber 8 2 3" xfId="56095"/>
    <cellStyle name="GrandTotalNumber 8 2 4" xfId="56096"/>
    <cellStyle name="GrandTotalNumber 8 3" xfId="50384"/>
    <cellStyle name="GrandTotalNumber 8 3 2" xfId="50385"/>
    <cellStyle name="GrandTotalNumber 8 3 2 2" xfId="56097"/>
    <cellStyle name="GrandTotalNumber 8 3 2 3" xfId="56098"/>
    <cellStyle name="GrandTotalNumber 8 3 3" xfId="56099"/>
    <cellStyle name="GrandTotalNumber 8 3 4" xfId="56100"/>
    <cellStyle name="GrandTotalNumber 8 4" xfId="50386"/>
    <cellStyle name="GrandTotalNumber 8 4 2" xfId="50387"/>
    <cellStyle name="GrandTotalNumber 8 4 2 2" xfId="56101"/>
    <cellStyle name="GrandTotalNumber 8 4 2 3" xfId="56102"/>
    <cellStyle name="GrandTotalNumber 8 4 3" xfId="56103"/>
    <cellStyle name="GrandTotalNumber 8 4 4" xfId="56104"/>
    <cellStyle name="GrandTotalNumber 8 5" xfId="50388"/>
    <cellStyle name="GrandTotalNumber 8 5 2" xfId="50389"/>
    <cellStyle name="GrandTotalNumber 8 5 2 2" xfId="56105"/>
    <cellStyle name="GrandTotalNumber 8 5 2 3" xfId="56106"/>
    <cellStyle name="GrandTotalNumber 8 5 3" xfId="56107"/>
    <cellStyle name="GrandTotalNumber 8 5 4" xfId="56108"/>
    <cellStyle name="GrandTotalNumber 8 6" xfId="50390"/>
    <cellStyle name="GrandTotalNumber 8 6 2" xfId="50391"/>
    <cellStyle name="GrandTotalNumber 8 6 2 2" xfId="56109"/>
    <cellStyle name="GrandTotalNumber 8 6 2 3" xfId="56110"/>
    <cellStyle name="GrandTotalNumber 8 6 3" xfId="56111"/>
    <cellStyle name="GrandTotalNumber 8 6 4" xfId="56112"/>
    <cellStyle name="GrandTotalNumber 8 7" xfId="50392"/>
    <cellStyle name="GrandTotalNumber 8 7 2" xfId="56113"/>
    <cellStyle name="GrandTotalNumber 8 7 3" xfId="56114"/>
    <cellStyle name="GrandTotalNumber 8 8" xfId="56115"/>
    <cellStyle name="GrandTotalNumber 8 9" xfId="56116"/>
    <cellStyle name="GrandTotalNumber 9" xfId="50393"/>
    <cellStyle name="GrandTotalNumber 9 2" xfId="50394"/>
    <cellStyle name="GrandTotalNumber 9 2 2" xfId="50395"/>
    <cellStyle name="GrandTotalNumber 9 2 2 2" xfId="56117"/>
    <cellStyle name="GrandTotalNumber 9 2 2 3" xfId="56118"/>
    <cellStyle name="GrandTotalNumber 9 2 3" xfId="56119"/>
    <cellStyle name="GrandTotalNumber 9 2 4" xfId="56120"/>
    <cellStyle name="GrandTotalNumber 9 3" xfId="50396"/>
    <cellStyle name="GrandTotalNumber 9 3 2" xfId="50397"/>
    <cellStyle name="GrandTotalNumber 9 3 2 2" xfId="56121"/>
    <cellStyle name="GrandTotalNumber 9 3 2 3" xfId="56122"/>
    <cellStyle name="GrandTotalNumber 9 3 3" xfId="56123"/>
    <cellStyle name="GrandTotalNumber 9 3 4" xfId="56124"/>
    <cellStyle name="GrandTotalNumber 9 4" xfId="50398"/>
    <cellStyle name="GrandTotalNumber 9 4 2" xfId="50399"/>
    <cellStyle name="GrandTotalNumber 9 4 2 2" xfId="56125"/>
    <cellStyle name="GrandTotalNumber 9 4 2 3" xfId="56126"/>
    <cellStyle name="GrandTotalNumber 9 4 3" xfId="56127"/>
    <cellStyle name="GrandTotalNumber 9 4 4" xfId="56128"/>
    <cellStyle name="GrandTotalNumber 9 5" xfId="50400"/>
    <cellStyle name="GrandTotalNumber 9 5 2" xfId="50401"/>
    <cellStyle name="GrandTotalNumber 9 5 2 2" xfId="56129"/>
    <cellStyle name="GrandTotalNumber 9 5 2 3" xfId="56130"/>
    <cellStyle name="GrandTotalNumber 9 5 3" xfId="56131"/>
    <cellStyle name="GrandTotalNumber 9 5 4" xfId="56132"/>
    <cellStyle name="GrandTotalNumber 9 6" xfId="50402"/>
    <cellStyle name="GrandTotalNumber 9 6 2" xfId="50403"/>
    <cellStyle name="GrandTotalNumber 9 6 2 2" xfId="56133"/>
    <cellStyle name="GrandTotalNumber 9 6 2 3" xfId="56134"/>
    <cellStyle name="GrandTotalNumber 9 6 3" xfId="56135"/>
    <cellStyle name="GrandTotalNumber 9 6 4" xfId="56136"/>
    <cellStyle name="GrandTotalNumber 9 7" xfId="50404"/>
    <cellStyle name="GrandTotalNumber 9 7 2" xfId="56137"/>
    <cellStyle name="GrandTotalNumber 9 7 3" xfId="56138"/>
    <cellStyle name="GrandTotalNumber 9 8" xfId="56139"/>
    <cellStyle name="GrandTotalNumber 9 9" xfId="56140"/>
    <cellStyle name="GrandTotalRate" xfId="50405"/>
    <cellStyle name="GrandTotalRate 10" xfId="50406"/>
    <cellStyle name="GrandTotalRate 10 2" xfId="50407"/>
    <cellStyle name="GrandTotalRate 10 2 2" xfId="56141"/>
    <cellStyle name="GrandTotalRate 10 2 3" xfId="56142"/>
    <cellStyle name="GrandTotalRate 10 3" xfId="56143"/>
    <cellStyle name="GrandTotalRate 10 4" xfId="56144"/>
    <cellStyle name="GrandTotalRate 11" xfId="50408"/>
    <cellStyle name="GrandTotalRate 11 2" xfId="50409"/>
    <cellStyle name="GrandTotalRate 11 2 2" xfId="56145"/>
    <cellStyle name="GrandTotalRate 11 2 3" xfId="56146"/>
    <cellStyle name="GrandTotalRate 11 3" xfId="56147"/>
    <cellStyle name="GrandTotalRate 11 4" xfId="56148"/>
    <cellStyle name="GrandTotalRate 12" xfId="50410"/>
    <cellStyle name="GrandTotalRate 12 2" xfId="56149"/>
    <cellStyle name="GrandTotalRate 12 3" xfId="56150"/>
    <cellStyle name="GrandTotalRate 13" xfId="50411"/>
    <cellStyle name="GrandTotalRate 13 2" xfId="56151"/>
    <cellStyle name="GrandTotalRate 13 3" xfId="56152"/>
    <cellStyle name="GrandTotalRate 14" xfId="50412"/>
    <cellStyle name="GrandTotalRate 14 2" xfId="56153"/>
    <cellStyle name="GrandTotalRate 14 3" xfId="56154"/>
    <cellStyle name="GrandTotalRate 15" xfId="56155"/>
    <cellStyle name="GrandTotalRate 16" xfId="56156"/>
    <cellStyle name="GrandTotalRate 2" xfId="50413"/>
    <cellStyle name="GrandTotalRate 2 10" xfId="50414"/>
    <cellStyle name="GrandTotalRate 2 10 2" xfId="56157"/>
    <cellStyle name="GrandTotalRate 2 10 3" xfId="56158"/>
    <cellStyle name="GrandTotalRate 2 11" xfId="50415"/>
    <cellStyle name="GrandTotalRate 2 11 2" xfId="56159"/>
    <cellStyle name="GrandTotalRate 2 11 3" xfId="56160"/>
    <cellStyle name="GrandTotalRate 2 12" xfId="50416"/>
    <cellStyle name="GrandTotalRate 2 12 2" xfId="56161"/>
    <cellStyle name="GrandTotalRate 2 12 3" xfId="56162"/>
    <cellStyle name="GrandTotalRate 2 13" xfId="50417"/>
    <cellStyle name="GrandTotalRate 2 13 2" xfId="56163"/>
    <cellStyle name="GrandTotalRate 2 13 3" xfId="56164"/>
    <cellStyle name="GrandTotalRate 2 14" xfId="50418"/>
    <cellStyle name="GrandTotalRate 2 14 2" xfId="56165"/>
    <cellStyle name="GrandTotalRate 2 14 3" xfId="56166"/>
    <cellStyle name="GrandTotalRate 2 15" xfId="56167"/>
    <cellStyle name="GrandTotalRate 2 16" xfId="56168"/>
    <cellStyle name="GrandTotalRate 2 2" xfId="50419"/>
    <cellStyle name="GrandTotalRate 2 2 10" xfId="50420"/>
    <cellStyle name="GrandTotalRate 2 2 10 2" xfId="56169"/>
    <cellStyle name="GrandTotalRate 2 2 10 3" xfId="56170"/>
    <cellStyle name="GrandTotalRate 2 2 11" xfId="56171"/>
    <cellStyle name="GrandTotalRate 2 2 12" xfId="56172"/>
    <cellStyle name="GrandTotalRate 2 2 2" xfId="50421"/>
    <cellStyle name="GrandTotalRate 2 2 2 2" xfId="50422"/>
    <cellStyle name="GrandTotalRate 2 2 2 2 2" xfId="50423"/>
    <cellStyle name="GrandTotalRate 2 2 2 2 2 2" xfId="56173"/>
    <cellStyle name="GrandTotalRate 2 2 2 2 2 3" xfId="56174"/>
    <cellStyle name="GrandTotalRate 2 2 2 2 3" xfId="56175"/>
    <cellStyle name="GrandTotalRate 2 2 2 2 4" xfId="56176"/>
    <cellStyle name="GrandTotalRate 2 2 2 3" xfId="50424"/>
    <cellStyle name="GrandTotalRate 2 2 2 3 2" xfId="50425"/>
    <cellStyle name="GrandTotalRate 2 2 2 3 2 2" xfId="56177"/>
    <cellStyle name="GrandTotalRate 2 2 2 3 2 3" xfId="56178"/>
    <cellStyle name="GrandTotalRate 2 2 2 3 3" xfId="56179"/>
    <cellStyle name="GrandTotalRate 2 2 2 3 4" xfId="56180"/>
    <cellStyle name="GrandTotalRate 2 2 2 4" xfId="50426"/>
    <cellStyle name="GrandTotalRate 2 2 2 4 2" xfId="50427"/>
    <cellStyle name="GrandTotalRate 2 2 2 4 2 2" xfId="56181"/>
    <cellStyle name="GrandTotalRate 2 2 2 4 2 3" xfId="56182"/>
    <cellStyle name="GrandTotalRate 2 2 2 4 3" xfId="56183"/>
    <cellStyle name="GrandTotalRate 2 2 2 4 4" xfId="56184"/>
    <cellStyle name="GrandTotalRate 2 2 2 5" xfId="50428"/>
    <cellStyle name="GrandTotalRate 2 2 2 5 2" xfId="50429"/>
    <cellStyle name="GrandTotalRate 2 2 2 5 2 2" xfId="56185"/>
    <cellStyle name="GrandTotalRate 2 2 2 5 2 3" xfId="56186"/>
    <cellStyle name="GrandTotalRate 2 2 2 5 3" xfId="56187"/>
    <cellStyle name="GrandTotalRate 2 2 2 5 4" xfId="56188"/>
    <cellStyle name="GrandTotalRate 2 2 2 6" xfId="50430"/>
    <cellStyle name="GrandTotalRate 2 2 2 6 2" xfId="50431"/>
    <cellStyle name="GrandTotalRate 2 2 2 6 2 2" xfId="56189"/>
    <cellStyle name="GrandTotalRate 2 2 2 6 2 3" xfId="56190"/>
    <cellStyle name="GrandTotalRate 2 2 2 6 3" xfId="56191"/>
    <cellStyle name="GrandTotalRate 2 2 2 6 4" xfId="56192"/>
    <cellStyle name="GrandTotalRate 2 2 2 7" xfId="50432"/>
    <cellStyle name="GrandTotalRate 2 2 2 7 2" xfId="56193"/>
    <cellStyle name="GrandTotalRate 2 2 2 7 3" xfId="56194"/>
    <cellStyle name="GrandTotalRate 2 2 2 8" xfId="56195"/>
    <cellStyle name="GrandTotalRate 2 2 2 9" xfId="56196"/>
    <cellStyle name="GrandTotalRate 2 2 3" xfId="50433"/>
    <cellStyle name="GrandTotalRate 2 2 3 2" xfId="50434"/>
    <cellStyle name="GrandTotalRate 2 2 3 2 2" xfId="50435"/>
    <cellStyle name="GrandTotalRate 2 2 3 2 2 2" xfId="56197"/>
    <cellStyle name="GrandTotalRate 2 2 3 2 2 3" xfId="56198"/>
    <cellStyle name="GrandTotalRate 2 2 3 2 3" xfId="56199"/>
    <cellStyle name="GrandTotalRate 2 2 3 2 4" xfId="56200"/>
    <cellStyle name="GrandTotalRate 2 2 3 3" xfId="50436"/>
    <cellStyle name="GrandTotalRate 2 2 3 3 2" xfId="50437"/>
    <cellStyle name="GrandTotalRate 2 2 3 3 2 2" xfId="56201"/>
    <cellStyle name="GrandTotalRate 2 2 3 3 2 3" xfId="56202"/>
    <cellStyle name="GrandTotalRate 2 2 3 3 3" xfId="56203"/>
    <cellStyle name="GrandTotalRate 2 2 3 3 4" xfId="56204"/>
    <cellStyle name="GrandTotalRate 2 2 3 4" xfId="50438"/>
    <cellStyle name="GrandTotalRate 2 2 3 4 2" xfId="50439"/>
    <cellStyle name="GrandTotalRate 2 2 3 4 2 2" xfId="56205"/>
    <cellStyle name="GrandTotalRate 2 2 3 4 2 3" xfId="56206"/>
    <cellStyle name="GrandTotalRate 2 2 3 4 3" xfId="56207"/>
    <cellStyle name="GrandTotalRate 2 2 3 4 4" xfId="56208"/>
    <cellStyle name="GrandTotalRate 2 2 3 5" xfId="50440"/>
    <cellStyle name="GrandTotalRate 2 2 3 5 2" xfId="50441"/>
    <cellStyle name="GrandTotalRate 2 2 3 5 2 2" xfId="56209"/>
    <cellStyle name="GrandTotalRate 2 2 3 5 2 3" xfId="56210"/>
    <cellStyle name="GrandTotalRate 2 2 3 5 3" xfId="56211"/>
    <cellStyle name="GrandTotalRate 2 2 3 5 4" xfId="56212"/>
    <cellStyle name="GrandTotalRate 2 2 3 6" xfId="50442"/>
    <cellStyle name="GrandTotalRate 2 2 3 6 2" xfId="50443"/>
    <cellStyle name="GrandTotalRate 2 2 3 6 2 2" xfId="56213"/>
    <cellStyle name="GrandTotalRate 2 2 3 6 2 3" xfId="56214"/>
    <cellStyle name="GrandTotalRate 2 2 3 6 3" xfId="56215"/>
    <cellStyle name="GrandTotalRate 2 2 3 6 4" xfId="56216"/>
    <cellStyle name="GrandTotalRate 2 2 3 7" xfId="50444"/>
    <cellStyle name="GrandTotalRate 2 2 3 7 2" xfId="56217"/>
    <cellStyle name="GrandTotalRate 2 2 3 7 3" xfId="56218"/>
    <cellStyle name="GrandTotalRate 2 2 3 8" xfId="56219"/>
    <cellStyle name="GrandTotalRate 2 2 3 9" xfId="56220"/>
    <cellStyle name="GrandTotalRate 2 2 4" xfId="50445"/>
    <cellStyle name="GrandTotalRate 2 2 4 2" xfId="50446"/>
    <cellStyle name="GrandTotalRate 2 2 4 2 2" xfId="50447"/>
    <cellStyle name="GrandTotalRate 2 2 4 2 2 2" xfId="56221"/>
    <cellStyle name="GrandTotalRate 2 2 4 2 2 3" xfId="56222"/>
    <cellStyle name="GrandTotalRate 2 2 4 2 3" xfId="56223"/>
    <cellStyle name="GrandTotalRate 2 2 4 2 4" xfId="56224"/>
    <cellStyle name="GrandTotalRate 2 2 4 3" xfId="50448"/>
    <cellStyle name="GrandTotalRate 2 2 4 3 2" xfId="50449"/>
    <cellStyle name="GrandTotalRate 2 2 4 3 2 2" xfId="56225"/>
    <cellStyle name="GrandTotalRate 2 2 4 3 2 3" xfId="56226"/>
    <cellStyle name="GrandTotalRate 2 2 4 3 3" xfId="56227"/>
    <cellStyle name="GrandTotalRate 2 2 4 3 4" xfId="56228"/>
    <cellStyle name="GrandTotalRate 2 2 4 4" xfId="50450"/>
    <cellStyle name="GrandTotalRate 2 2 4 4 2" xfId="50451"/>
    <cellStyle name="GrandTotalRate 2 2 4 4 2 2" xfId="56229"/>
    <cellStyle name="GrandTotalRate 2 2 4 4 2 3" xfId="56230"/>
    <cellStyle name="GrandTotalRate 2 2 4 4 3" xfId="56231"/>
    <cellStyle name="GrandTotalRate 2 2 4 4 4" xfId="56232"/>
    <cellStyle name="GrandTotalRate 2 2 4 5" xfId="50452"/>
    <cellStyle name="GrandTotalRate 2 2 4 5 2" xfId="50453"/>
    <cellStyle name="GrandTotalRate 2 2 4 5 2 2" xfId="56233"/>
    <cellStyle name="GrandTotalRate 2 2 4 5 2 3" xfId="56234"/>
    <cellStyle name="GrandTotalRate 2 2 4 5 3" xfId="56235"/>
    <cellStyle name="GrandTotalRate 2 2 4 5 4" xfId="56236"/>
    <cellStyle name="GrandTotalRate 2 2 4 6" xfId="50454"/>
    <cellStyle name="GrandTotalRate 2 2 4 6 2" xfId="50455"/>
    <cellStyle name="GrandTotalRate 2 2 4 6 2 2" xfId="56237"/>
    <cellStyle name="GrandTotalRate 2 2 4 6 2 3" xfId="56238"/>
    <cellStyle name="GrandTotalRate 2 2 4 6 3" xfId="56239"/>
    <cellStyle name="GrandTotalRate 2 2 4 6 4" xfId="56240"/>
    <cellStyle name="GrandTotalRate 2 2 4 7" xfId="50456"/>
    <cellStyle name="GrandTotalRate 2 2 4 7 2" xfId="56241"/>
    <cellStyle name="GrandTotalRate 2 2 4 7 3" xfId="56242"/>
    <cellStyle name="GrandTotalRate 2 2 4 8" xfId="56243"/>
    <cellStyle name="GrandTotalRate 2 2 4 9" xfId="56244"/>
    <cellStyle name="GrandTotalRate 2 2 5" xfId="50457"/>
    <cellStyle name="GrandTotalRate 2 2 5 2" xfId="50458"/>
    <cellStyle name="GrandTotalRate 2 2 5 2 2" xfId="56245"/>
    <cellStyle name="GrandTotalRate 2 2 5 2 3" xfId="56246"/>
    <cellStyle name="GrandTotalRate 2 2 5 3" xfId="56247"/>
    <cellStyle name="GrandTotalRate 2 2 5 4" xfId="56248"/>
    <cellStyle name="GrandTotalRate 2 2 6" xfId="50459"/>
    <cellStyle name="GrandTotalRate 2 2 6 2" xfId="50460"/>
    <cellStyle name="GrandTotalRate 2 2 6 2 2" xfId="56249"/>
    <cellStyle name="GrandTotalRate 2 2 6 2 3" xfId="56250"/>
    <cellStyle name="GrandTotalRate 2 2 6 3" xfId="56251"/>
    <cellStyle name="GrandTotalRate 2 2 6 4" xfId="56252"/>
    <cellStyle name="GrandTotalRate 2 2 7" xfId="50461"/>
    <cellStyle name="GrandTotalRate 2 2 7 2" xfId="50462"/>
    <cellStyle name="GrandTotalRate 2 2 7 2 2" xfId="56253"/>
    <cellStyle name="GrandTotalRate 2 2 7 2 3" xfId="56254"/>
    <cellStyle name="GrandTotalRate 2 2 7 3" xfId="56255"/>
    <cellStyle name="GrandTotalRate 2 2 7 4" xfId="56256"/>
    <cellStyle name="GrandTotalRate 2 2 8" xfId="50463"/>
    <cellStyle name="GrandTotalRate 2 2 8 2" xfId="50464"/>
    <cellStyle name="GrandTotalRate 2 2 8 2 2" xfId="56257"/>
    <cellStyle name="GrandTotalRate 2 2 8 2 3" xfId="56258"/>
    <cellStyle name="GrandTotalRate 2 2 8 3" xfId="56259"/>
    <cellStyle name="GrandTotalRate 2 2 8 4" xfId="56260"/>
    <cellStyle name="GrandTotalRate 2 2 9" xfId="50465"/>
    <cellStyle name="GrandTotalRate 2 2 9 2" xfId="50466"/>
    <cellStyle name="GrandTotalRate 2 2 9 2 2" xfId="56261"/>
    <cellStyle name="GrandTotalRate 2 2 9 2 3" xfId="56262"/>
    <cellStyle name="GrandTotalRate 2 2 9 3" xfId="56263"/>
    <cellStyle name="GrandTotalRate 2 2 9 4" xfId="56264"/>
    <cellStyle name="GrandTotalRate 2 3" xfId="50467"/>
    <cellStyle name="GrandTotalRate 2 3 2" xfId="50468"/>
    <cellStyle name="GrandTotalRate 2 3 2 2" xfId="50469"/>
    <cellStyle name="GrandTotalRate 2 3 2 2 2" xfId="56265"/>
    <cellStyle name="GrandTotalRate 2 3 2 2 3" xfId="56266"/>
    <cellStyle name="GrandTotalRate 2 3 2 3" xfId="56267"/>
    <cellStyle name="GrandTotalRate 2 3 2 4" xfId="56268"/>
    <cellStyle name="GrandTotalRate 2 3 3" xfId="50470"/>
    <cellStyle name="GrandTotalRate 2 3 3 2" xfId="50471"/>
    <cellStyle name="GrandTotalRate 2 3 3 2 2" xfId="56269"/>
    <cellStyle name="GrandTotalRate 2 3 3 2 3" xfId="56270"/>
    <cellStyle name="GrandTotalRate 2 3 3 3" xfId="56271"/>
    <cellStyle name="GrandTotalRate 2 3 3 4" xfId="56272"/>
    <cellStyle name="GrandTotalRate 2 3 4" xfId="50472"/>
    <cellStyle name="GrandTotalRate 2 3 4 2" xfId="50473"/>
    <cellStyle name="GrandTotalRate 2 3 4 2 2" xfId="56273"/>
    <cellStyle name="GrandTotalRate 2 3 4 2 3" xfId="56274"/>
    <cellStyle name="GrandTotalRate 2 3 4 3" xfId="56275"/>
    <cellStyle name="GrandTotalRate 2 3 4 4" xfId="56276"/>
    <cellStyle name="GrandTotalRate 2 3 5" xfId="50474"/>
    <cellStyle name="GrandTotalRate 2 3 5 2" xfId="50475"/>
    <cellStyle name="GrandTotalRate 2 3 5 2 2" xfId="56277"/>
    <cellStyle name="GrandTotalRate 2 3 5 2 3" xfId="56278"/>
    <cellStyle name="GrandTotalRate 2 3 5 3" xfId="56279"/>
    <cellStyle name="GrandTotalRate 2 3 5 4" xfId="56280"/>
    <cellStyle name="GrandTotalRate 2 3 6" xfId="50476"/>
    <cellStyle name="GrandTotalRate 2 3 6 2" xfId="50477"/>
    <cellStyle name="GrandTotalRate 2 3 6 2 2" xfId="56281"/>
    <cellStyle name="GrandTotalRate 2 3 6 2 3" xfId="56282"/>
    <cellStyle name="GrandTotalRate 2 3 6 3" xfId="56283"/>
    <cellStyle name="GrandTotalRate 2 3 6 4" xfId="56284"/>
    <cellStyle name="GrandTotalRate 2 3 7" xfId="50478"/>
    <cellStyle name="GrandTotalRate 2 3 7 2" xfId="56285"/>
    <cellStyle name="GrandTotalRate 2 3 7 3" xfId="56286"/>
    <cellStyle name="GrandTotalRate 2 3 8" xfId="56287"/>
    <cellStyle name="GrandTotalRate 2 3 9" xfId="56288"/>
    <cellStyle name="GrandTotalRate 2 4" xfId="50479"/>
    <cellStyle name="GrandTotalRate 2 4 2" xfId="50480"/>
    <cellStyle name="GrandTotalRate 2 4 2 2" xfId="50481"/>
    <cellStyle name="GrandTotalRate 2 4 2 2 2" xfId="56289"/>
    <cellStyle name="GrandTotalRate 2 4 2 2 3" xfId="56290"/>
    <cellStyle name="GrandTotalRate 2 4 2 3" xfId="56291"/>
    <cellStyle name="GrandTotalRate 2 4 2 4" xfId="56292"/>
    <cellStyle name="GrandTotalRate 2 4 3" xfId="50482"/>
    <cellStyle name="GrandTotalRate 2 4 3 2" xfId="50483"/>
    <cellStyle name="GrandTotalRate 2 4 3 2 2" xfId="56293"/>
    <cellStyle name="GrandTotalRate 2 4 3 2 3" xfId="56294"/>
    <cellStyle name="GrandTotalRate 2 4 3 3" xfId="56295"/>
    <cellStyle name="GrandTotalRate 2 4 3 4" xfId="56296"/>
    <cellStyle name="GrandTotalRate 2 4 4" xfId="50484"/>
    <cellStyle name="GrandTotalRate 2 4 4 2" xfId="50485"/>
    <cellStyle name="GrandTotalRate 2 4 4 2 2" xfId="56297"/>
    <cellStyle name="GrandTotalRate 2 4 4 2 3" xfId="56298"/>
    <cellStyle name="GrandTotalRate 2 4 4 3" xfId="56299"/>
    <cellStyle name="GrandTotalRate 2 4 4 4" xfId="56300"/>
    <cellStyle name="GrandTotalRate 2 4 5" xfId="50486"/>
    <cellStyle name="GrandTotalRate 2 4 5 2" xfId="50487"/>
    <cellStyle name="GrandTotalRate 2 4 5 2 2" xfId="56301"/>
    <cellStyle name="GrandTotalRate 2 4 5 2 3" xfId="56302"/>
    <cellStyle name="GrandTotalRate 2 4 5 3" xfId="56303"/>
    <cellStyle name="GrandTotalRate 2 4 5 4" xfId="56304"/>
    <cellStyle name="GrandTotalRate 2 4 6" xfId="50488"/>
    <cellStyle name="GrandTotalRate 2 4 6 2" xfId="50489"/>
    <cellStyle name="GrandTotalRate 2 4 6 2 2" xfId="56305"/>
    <cellStyle name="GrandTotalRate 2 4 6 2 3" xfId="56306"/>
    <cellStyle name="GrandTotalRate 2 4 6 3" xfId="56307"/>
    <cellStyle name="GrandTotalRate 2 4 6 4" xfId="56308"/>
    <cellStyle name="GrandTotalRate 2 4 7" xfId="50490"/>
    <cellStyle name="GrandTotalRate 2 4 7 2" xfId="56309"/>
    <cellStyle name="GrandTotalRate 2 4 7 3" xfId="56310"/>
    <cellStyle name="GrandTotalRate 2 4 8" xfId="56311"/>
    <cellStyle name="GrandTotalRate 2 4 9" xfId="56312"/>
    <cellStyle name="GrandTotalRate 2 5" xfId="50491"/>
    <cellStyle name="GrandTotalRate 2 5 2" xfId="50492"/>
    <cellStyle name="GrandTotalRate 2 5 2 2" xfId="50493"/>
    <cellStyle name="GrandTotalRate 2 5 2 2 2" xfId="56313"/>
    <cellStyle name="GrandTotalRate 2 5 2 2 3" xfId="56314"/>
    <cellStyle name="GrandTotalRate 2 5 2 3" xfId="56315"/>
    <cellStyle name="GrandTotalRate 2 5 2 4" xfId="56316"/>
    <cellStyle name="GrandTotalRate 2 5 3" xfId="50494"/>
    <cellStyle name="GrandTotalRate 2 5 3 2" xfId="50495"/>
    <cellStyle name="GrandTotalRate 2 5 3 2 2" xfId="56317"/>
    <cellStyle name="GrandTotalRate 2 5 3 2 3" xfId="56318"/>
    <cellStyle name="GrandTotalRate 2 5 3 3" xfId="56319"/>
    <cellStyle name="GrandTotalRate 2 5 3 4" xfId="56320"/>
    <cellStyle name="GrandTotalRate 2 5 4" xfId="50496"/>
    <cellStyle name="GrandTotalRate 2 5 4 2" xfId="50497"/>
    <cellStyle name="GrandTotalRate 2 5 4 2 2" xfId="56321"/>
    <cellStyle name="GrandTotalRate 2 5 4 2 3" xfId="56322"/>
    <cellStyle name="GrandTotalRate 2 5 4 3" xfId="56323"/>
    <cellStyle name="GrandTotalRate 2 5 4 4" xfId="56324"/>
    <cellStyle name="GrandTotalRate 2 5 5" xfId="50498"/>
    <cellStyle name="GrandTotalRate 2 5 5 2" xfId="50499"/>
    <cellStyle name="GrandTotalRate 2 5 5 2 2" xfId="56325"/>
    <cellStyle name="GrandTotalRate 2 5 5 2 3" xfId="56326"/>
    <cellStyle name="GrandTotalRate 2 5 5 3" xfId="56327"/>
    <cellStyle name="GrandTotalRate 2 5 5 4" xfId="56328"/>
    <cellStyle name="GrandTotalRate 2 5 6" xfId="50500"/>
    <cellStyle name="GrandTotalRate 2 5 6 2" xfId="50501"/>
    <cellStyle name="GrandTotalRate 2 5 6 2 2" xfId="56329"/>
    <cellStyle name="GrandTotalRate 2 5 6 2 3" xfId="56330"/>
    <cellStyle name="GrandTotalRate 2 5 6 3" xfId="56331"/>
    <cellStyle name="GrandTotalRate 2 5 6 4" xfId="56332"/>
    <cellStyle name="GrandTotalRate 2 5 7" xfId="50502"/>
    <cellStyle name="GrandTotalRate 2 5 7 2" xfId="56333"/>
    <cellStyle name="GrandTotalRate 2 5 7 3" xfId="56334"/>
    <cellStyle name="GrandTotalRate 2 5 8" xfId="56335"/>
    <cellStyle name="GrandTotalRate 2 5 9" xfId="56336"/>
    <cellStyle name="GrandTotalRate 2 6" xfId="50503"/>
    <cellStyle name="GrandTotalRate 2 6 2" xfId="50504"/>
    <cellStyle name="GrandTotalRate 2 6 2 2" xfId="56337"/>
    <cellStyle name="GrandTotalRate 2 6 2 3" xfId="56338"/>
    <cellStyle name="GrandTotalRate 2 6 3" xfId="56339"/>
    <cellStyle name="GrandTotalRate 2 6 4" xfId="56340"/>
    <cellStyle name="GrandTotalRate 2 7" xfId="50505"/>
    <cellStyle name="GrandTotalRate 2 7 2" xfId="50506"/>
    <cellStyle name="GrandTotalRate 2 7 2 2" xfId="56341"/>
    <cellStyle name="GrandTotalRate 2 7 2 3" xfId="56342"/>
    <cellStyle name="GrandTotalRate 2 7 3" xfId="56343"/>
    <cellStyle name="GrandTotalRate 2 7 4" xfId="56344"/>
    <cellStyle name="GrandTotalRate 2 8" xfId="50507"/>
    <cellStyle name="GrandTotalRate 2 8 2" xfId="50508"/>
    <cellStyle name="GrandTotalRate 2 8 2 2" xfId="56345"/>
    <cellStyle name="GrandTotalRate 2 8 2 3" xfId="56346"/>
    <cellStyle name="GrandTotalRate 2 8 3" xfId="56347"/>
    <cellStyle name="GrandTotalRate 2 8 4" xfId="56348"/>
    <cellStyle name="GrandTotalRate 2 9" xfId="50509"/>
    <cellStyle name="GrandTotalRate 2 9 2" xfId="50510"/>
    <cellStyle name="GrandTotalRate 2 9 2 2" xfId="56349"/>
    <cellStyle name="GrandTotalRate 2 9 2 3" xfId="56350"/>
    <cellStyle name="GrandTotalRate 2 9 3" xfId="56351"/>
    <cellStyle name="GrandTotalRate 2 9 4" xfId="56352"/>
    <cellStyle name="GrandTotalRate 3" xfId="50511"/>
    <cellStyle name="GrandTotalRate 3 10" xfId="50512"/>
    <cellStyle name="GrandTotalRate 3 10 2" xfId="56353"/>
    <cellStyle name="GrandTotalRate 3 10 3" xfId="56354"/>
    <cellStyle name="GrandTotalRate 3 11" xfId="56355"/>
    <cellStyle name="GrandTotalRate 3 12" xfId="56356"/>
    <cellStyle name="GrandTotalRate 3 2" xfId="50513"/>
    <cellStyle name="GrandTotalRate 3 2 2" xfId="50514"/>
    <cellStyle name="GrandTotalRate 3 2 2 2" xfId="50515"/>
    <cellStyle name="GrandTotalRate 3 2 2 2 2" xfId="56357"/>
    <cellStyle name="GrandTotalRate 3 2 2 2 3" xfId="56358"/>
    <cellStyle name="GrandTotalRate 3 2 2 3" xfId="56359"/>
    <cellStyle name="GrandTotalRate 3 2 2 4" xfId="56360"/>
    <cellStyle name="GrandTotalRate 3 2 3" xfId="50516"/>
    <cellStyle name="GrandTotalRate 3 2 3 2" xfId="50517"/>
    <cellStyle name="GrandTotalRate 3 2 3 2 2" xfId="56361"/>
    <cellStyle name="GrandTotalRate 3 2 3 2 3" xfId="56362"/>
    <cellStyle name="GrandTotalRate 3 2 3 3" xfId="56363"/>
    <cellStyle name="GrandTotalRate 3 2 3 4" xfId="56364"/>
    <cellStyle name="GrandTotalRate 3 2 4" xfId="50518"/>
    <cellStyle name="GrandTotalRate 3 2 4 2" xfId="50519"/>
    <cellStyle name="GrandTotalRate 3 2 4 2 2" xfId="56365"/>
    <cellStyle name="GrandTotalRate 3 2 4 2 3" xfId="56366"/>
    <cellStyle name="GrandTotalRate 3 2 4 3" xfId="56367"/>
    <cellStyle name="GrandTotalRate 3 2 4 4" xfId="56368"/>
    <cellStyle name="GrandTotalRate 3 2 5" xfId="50520"/>
    <cellStyle name="GrandTotalRate 3 2 5 2" xfId="50521"/>
    <cellStyle name="GrandTotalRate 3 2 5 2 2" xfId="56369"/>
    <cellStyle name="GrandTotalRate 3 2 5 2 3" xfId="56370"/>
    <cellStyle name="GrandTotalRate 3 2 5 3" xfId="56371"/>
    <cellStyle name="GrandTotalRate 3 2 5 4" xfId="56372"/>
    <cellStyle name="GrandTotalRate 3 2 6" xfId="50522"/>
    <cellStyle name="GrandTotalRate 3 2 6 2" xfId="50523"/>
    <cellStyle name="GrandTotalRate 3 2 6 2 2" xfId="56373"/>
    <cellStyle name="GrandTotalRate 3 2 6 2 3" xfId="56374"/>
    <cellStyle name="GrandTotalRate 3 2 6 3" xfId="56375"/>
    <cellStyle name="GrandTotalRate 3 2 6 4" xfId="56376"/>
    <cellStyle name="GrandTotalRate 3 2 7" xfId="50524"/>
    <cellStyle name="GrandTotalRate 3 2 7 2" xfId="56377"/>
    <cellStyle name="GrandTotalRate 3 2 7 3" xfId="56378"/>
    <cellStyle name="GrandTotalRate 3 2 8" xfId="56379"/>
    <cellStyle name="GrandTotalRate 3 2 9" xfId="56380"/>
    <cellStyle name="GrandTotalRate 3 3" xfId="50525"/>
    <cellStyle name="GrandTotalRate 3 3 2" xfId="50526"/>
    <cellStyle name="GrandTotalRate 3 3 2 2" xfId="50527"/>
    <cellStyle name="GrandTotalRate 3 3 2 2 2" xfId="56381"/>
    <cellStyle name="GrandTotalRate 3 3 2 2 3" xfId="56382"/>
    <cellStyle name="GrandTotalRate 3 3 2 3" xfId="56383"/>
    <cellStyle name="GrandTotalRate 3 3 2 4" xfId="56384"/>
    <cellStyle name="GrandTotalRate 3 3 3" xfId="50528"/>
    <cellStyle name="GrandTotalRate 3 3 3 2" xfId="50529"/>
    <cellStyle name="GrandTotalRate 3 3 3 2 2" xfId="56385"/>
    <cellStyle name="GrandTotalRate 3 3 3 2 3" xfId="56386"/>
    <cellStyle name="GrandTotalRate 3 3 3 3" xfId="56387"/>
    <cellStyle name="GrandTotalRate 3 3 3 4" xfId="56388"/>
    <cellStyle name="GrandTotalRate 3 3 4" xfId="50530"/>
    <cellStyle name="GrandTotalRate 3 3 4 2" xfId="50531"/>
    <cellStyle name="GrandTotalRate 3 3 4 2 2" xfId="56389"/>
    <cellStyle name="GrandTotalRate 3 3 4 2 3" xfId="56390"/>
    <cellStyle name="GrandTotalRate 3 3 4 3" xfId="56391"/>
    <cellStyle name="GrandTotalRate 3 3 4 4" xfId="56392"/>
    <cellStyle name="GrandTotalRate 3 3 5" xfId="50532"/>
    <cellStyle name="GrandTotalRate 3 3 5 2" xfId="50533"/>
    <cellStyle name="GrandTotalRate 3 3 5 2 2" xfId="56393"/>
    <cellStyle name="GrandTotalRate 3 3 5 2 3" xfId="56394"/>
    <cellStyle name="GrandTotalRate 3 3 5 3" xfId="56395"/>
    <cellStyle name="GrandTotalRate 3 3 5 4" xfId="56396"/>
    <cellStyle name="GrandTotalRate 3 3 6" xfId="50534"/>
    <cellStyle name="GrandTotalRate 3 3 6 2" xfId="50535"/>
    <cellStyle name="GrandTotalRate 3 3 6 2 2" xfId="56397"/>
    <cellStyle name="GrandTotalRate 3 3 6 2 3" xfId="56398"/>
    <cellStyle name="GrandTotalRate 3 3 6 3" xfId="56399"/>
    <cellStyle name="GrandTotalRate 3 3 6 4" xfId="56400"/>
    <cellStyle name="GrandTotalRate 3 3 7" xfId="50536"/>
    <cellStyle name="GrandTotalRate 3 3 7 2" xfId="56401"/>
    <cellStyle name="GrandTotalRate 3 3 7 3" xfId="56402"/>
    <cellStyle name="GrandTotalRate 3 3 8" xfId="56403"/>
    <cellStyle name="GrandTotalRate 3 3 9" xfId="56404"/>
    <cellStyle name="GrandTotalRate 3 4" xfId="50537"/>
    <cellStyle name="GrandTotalRate 3 4 2" xfId="50538"/>
    <cellStyle name="GrandTotalRate 3 4 2 2" xfId="50539"/>
    <cellStyle name="GrandTotalRate 3 4 2 2 2" xfId="56405"/>
    <cellStyle name="GrandTotalRate 3 4 2 2 3" xfId="56406"/>
    <cellStyle name="GrandTotalRate 3 4 2 3" xfId="56407"/>
    <cellStyle name="GrandTotalRate 3 4 2 4" xfId="56408"/>
    <cellStyle name="GrandTotalRate 3 4 3" xfId="50540"/>
    <cellStyle name="GrandTotalRate 3 4 3 2" xfId="50541"/>
    <cellStyle name="GrandTotalRate 3 4 3 2 2" xfId="56409"/>
    <cellStyle name="GrandTotalRate 3 4 3 2 3" xfId="56410"/>
    <cellStyle name="GrandTotalRate 3 4 3 3" xfId="56411"/>
    <cellStyle name="GrandTotalRate 3 4 3 4" xfId="56412"/>
    <cellStyle name="GrandTotalRate 3 4 4" xfId="50542"/>
    <cellStyle name="GrandTotalRate 3 4 4 2" xfId="50543"/>
    <cellStyle name="GrandTotalRate 3 4 4 2 2" xfId="56413"/>
    <cellStyle name="GrandTotalRate 3 4 4 2 3" xfId="56414"/>
    <cellStyle name="GrandTotalRate 3 4 4 3" xfId="56415"/>
    <cellStyle name="GrandTotalRate 3 4 4 4" xfId="56416"/>
    <cellStyle name="GrandTotalRate 3 4 5" xfId="50544"/>
    <cellStyle name="GrandTotalRate 3 4 5 2" xfId="50545"/>
    <cellStyle name="GrandTotalRate 3 4 5 2 2" xfId="56417"/>
    <cellStyle name="GrandTotalRate 3 4 5 2 3" xfId="56418"/>
    <cellStyle name="GrandTotalRate 3 4 5 3" xfId="56419"/>
    <cellStyle name="GrandTotalRate 3 4 5 4" xfId="56420"/>
    <cellStyle name="GrandTotalRate 3 4 6" xfId="50546"/>
    <cellStyle name="GrandTotalRate 3 4 6 2" xfId="50547"/>
    <cellStyle name="GrandTotalRate 3 4 6 2 2" xfId="56421"/>
    <cellStyle name="GrandTotalRate 3 4 6 2 3" xfId="56422"/>
    <cellStyle name="GrandTotalRate 3 4 6 3" xfId="56423"/>
    <cellStyle name="GrandTotalRate 3 4 6 4" xfId="56424"/>
    <cellStyle name="GrandTotalRate 3 4 7" xfId="50548"/>
    <cellStyle name="GrandTotalRate 3 4 7 2" xfId="56425"/>
    <cellStyle name="GrandTotalRate 3 4 7 3" xfId="56426"/>
    <cellStyle name="GrandTotalRate 3 4 8" xfId="56427"/>
    <cellStyle name="GrandTotalRate 3 4 9" xfId="56428"/>
    <cellStyle name="GrandTotalRate 3 5" xfId="50549"/>
    <cellStyle name="GrandTotalRate 3 5 2" xfId="50550"/>
    <cellStyle name="GrandTotalRate 3 5 2 2" xfId="56429"/>
    <cellStyle name="GrandTotalRate 3 5 2 3" xfId="56430"/>
    <cellStyle name="GrandTotalRate 3 5 3" xfId="56431"/>
    <cellStyle name="GrandTotalRate 3 5 4" xfId="56432"/>
    <cellStyle name="GrandTotalRate 3 6" xfId="50551"/>
    <cellStyle name="GrandTotalRate 3 6 2" xfId="50552"/>
    <cellStyle name="GrandTotalRate 3 6 2 2" xfId="56433"/>
    <cellStyle name="GrandTotalRate 3 6 2 3" xfId="56434"/>
    <cellStyle name="GrandTotalRate 3 6 3" xfId="56435"/>
    <cellStyle name="GrandTotalRate 3 6 4" xfId="56436"/>
    <cellStyle name="GrandTotalRate 3 7" xfId="50553"/>
    <cellStyle name="GrandTotalRate 3 7 2" xfId="50554"/>
    <cellStyle name="GrandTotalRate 3 7 2 2" xfId="56437"/>
    <cellStyle name="GrandTotalRate 3 7 2 3" xfId="56438"/>
    <cellStyle name="GrandTotalRate 3 7 3" xfId="56439"/>
    <cellStyle name="GrandTotalRate 3 7 4" xfId="56440"/>
    <cellStyle name="GrandTotalRate 3 8" xfId="50555"/>
    <cellStyle name="GrandTotalRate 3 8 2" xfId="50556"/>
    <cellStyle name="GrandTotalRate 3 8 2 2" xfId="56441"/>
    <cellStyle name="GrandTotalRate 3 8 2 3" xfId="56442"/>
    <cellStyle name="GrandTotalRate 3 8 3" xfId="56443"/>
    <cellStyle name="GrandTotalRate 3 8 4" xfId="56444"/>
    <cellStyle name="GrandTotalRate 3 9" xfId="50557"/>
    <cellStyle name="GrandTotalRate 3 9 2" xfId="50558"/>
    <cellStyle name="GrandTotalRate 3 9 2 2" xfId="56445"/>
    <cellStyle name="GrandTotalRate 3 9 2 3" xfId="56446"/>
    <cellStyle name="GrandTotalRate 3 9 3" xfId="56447"/>
    <cellStyle name="GrandTotalRate 3 9 4" xfId="56448"/>
    <cellStyle name="GrandTotalRate 4" xfId="50559"/>
    <cellStyle name="GrandTotalRate 4 2" xfId="50560"/>
    <cellStyle name="GrandTotalRate 4 2 2" xfId="50561"/>
    <cellStyle name="GrandTotalRate 4 2 2 2" xfId="56449"/>
    <cellStyle name="GrandTotalRate 4 2 2 3" xfId="56450"/>
    <cellStyle name="GrandTotalRate 4 2 3" xfId="56451"/>
    <cellStyle name="GrandTotalRate 4 2 4" xfId="56452"/>
    <cellStyle name="GrandTotalRate 4 3" xfId="50562"/>
    <cellStyle name="GrandTotalRate 4 3 2" xfId="50563"/>
    <cellStyle name="GrandTotalRate 4 3 2 2" xfId="56453"/>
    <cellStyle name="GrandTotalRate 4 3 2 3" xfId="56454"/>
    <cellStyle name="GrandTotalRate 4 3 3" xfId="56455"/>
    <cellStyle name="GrandTotalRate 4 3 4" xfId="56456"/>
    <cellStyle name="GrandTotalRate 4 4" xfId="50564"/>
    <cellStyle name="GrandTotalRate 4 4 2" xfId="50565"/>
    <cellStyle name="GrandTotalRate 4 4 2 2" xfId="56457"/>
    <cellStyle name="GrandTotalRate 4 4 2 3" xfId="56458"/>
    <cellStyle name="GrandTotalRate 4 4 3" xfId="56459"/>
    <cellStyle name="GrandTotalRate 4 4 4" xfId="56460"/>
    <cellStyle name="GrandTotalRate 4 5" xfId="50566"/>
    <cellStyle name="GrandTotalRate 4 5 2" xfId="50567"/>
    <cellStyle name="GrandTotalRate 4 5 2 2" xfId="56461"/>
    <cellStyle name="GrandTotalRate 4 5 2 3" xfId="56462"/>
    <cellStyle name="GrandTotalRate 4 5 3" xfId="56463"/>
    <cellStyle name="GrandTotalRate 4 5 4" xfId="56464"/>
    <cellStyle name="GrandTotalRate 4 6" xfId="50568"/>
    <cellStyle name="GrandTotalRate 4 6 2" xfId="50569"/>
    <cellStyle name="GrandTotalRate 4 6 2 2" xfId="56465"/>
    <cellStyle name="GrandTotalRate 4 6 2 3" xfId="56466"/>
    <cellStyle name="GrandTotalRate 4 6 3" xfId="56467"/>
    <cellStyle name="GrandTotalRate 4 6 4" xfId="56468"/>
    <cellStyle name="GrandTotalRate 4 7" xfId="50570"/>
    <cellStyle name="GrandTotalRate 4 7 2" xfId="56469"/>
    <cellStyle name="GrandTotalRate 4 7 3" xfId="56470"/>
    <cellStyle name="GrandTotalRate 4 8" xfId="56471"/>
    <cellStyle name="GrandTotalRate 4 9" xfId="56472"/>
    <cellStyle name="GrandTotalRate 5" xfId="50571"/>
    <cellStyle name="GrandTotalRate 5 2" xfId="50572"/>
    <cellStyle name="GrandTotalRate 5 2 2" xfId="50573"/>
    <cellStyle name="GrandTotalRate 5 2 2 2" xfId="56473"/>
    <cellStyle name="GrandTotalRate 5 2 2 3" xfId="56474"/>
    <cellStyle name="GrandTotalRate 5 2 3" xfId="56475"/>
    <cellStyle name="GrandTotalRate 5 2 4" xfId="56476"/>
    <cellStyle name="GrandTotalRate 5 3" xfId="50574"/>
    <cellStyle name="GrandTotalRate 5 3 2" xfId="50575"/>
    <cellStyle name="GrandTotalRate 5 3 2 2" xfId="56477"/>
    <cellStyle name="GrandTotalRate 5 3 2 3" xfId="56478"/>
    <cellStyle name="GrandTotalRate 5 3 3" xfId="56479"/>
    <cellStyle name="GrandTotalRate 5 3 4" xfId="56480"/>
    <cellStyle name="GrandTotalRate 5 4" xfId="50576"/>
    <cellStyle name="GrandTotalRate 5 4 2" xfId="50577"/>
    <cellStyle name="GrandTotalRate 5 4 2 2" xfId="56481"/>
    <cellStyle name="GrandTotalRate 5 4 2 3" xfId="56482"/>
    <cellStyle name="GrandTotalRate 5 4 3" xfId="56483"/>
    <cellStyle name="GrandTotalRate 5 4 4" xfId="56484"/>
    <cellStyle name="GrandTotalRate 5 5" xfId="50578"/>
    <cellStyle name="GrandTotalRate 5 5 2" xfId="50579"/>
    <cellStyle name="GrandTotalRate 5 5 2 2" xfId="56485"/>
    <cellStyle name="GrandTotalRate 5 5 2 3" xfId="56486"/>
    <cellStyle name="GrandTotalRate 5 5 3" xfId="56487"/>
    <cellStyle name="GrandTotalRate 5 5 4" xfId="56488"/>
    <cellStyle name="GrandTotalRate 5 6" xfId="50580"/>
    <cellStyle name="GrandTotalRate 5 6 2" xfId="50581"/>
    <cellStyle name="GrandTotalRate 5 6 2 2" xfId="56489"/>
    <cellStyle name="GrandTotalRate 5 6 2 3" xfId="56490"/>
    <cellStyle name="GrandTotalRate 5 6 3" xfId="56491"/>
    <cellStyle name="GrandTotalRate 5 6 4" xfId="56492"/>
    <cellStyle name="GrandTotalRate 5 7" xfId="50582"/>
    <cellStyle name="GrandTotalRate 5 7 2" xfId="56493"/>
    <cellStyle name="GrandTotalRate 5 7 3" xfId="56494"/>
    <cellStyle name="GrandTotalRate 5 8" xfId="56495"/>
    <cellStyle name="GrandTotalRate 5 9" xfId="56496"/>
    <cellStyle name="GrandTotalRate 6" xfId="50583"/>
    <cellStyle name="GrandTotalRate 6 2" xfId="50584"/>
    <cellStyle name="GrandTotalRate 6 2 2" xfId="50585"/>
    <cellStyle name="GrandTotalRate 6 2 2 2" xfId="56497"/>
    <cellStyle name="GrandTotalRate 6 2 2 3" xfId="56498"/>
    <cellStyle name="GrandTotalRate 6 2 3" xfId="56499"/>
    <cellStyle name="GrandTotalRate 6 2 4" xfId="56500"/>
    <cellStyle name="GrandTotalRate 6 3" xfId="50586"/>
    <cellStyle name="GrandTotalRate 6 3 2" xfId="50587"/>
    <cellStyle name="GrandTotalRate 6 3 2 2" xfId="56501"/>
    <cellStyle name="GrandTotalRate 6 3 2 3" xfId="56502"/>
    <cellStyle name="GrandTotalRate 6 3 3" xfId="56503"/>
    <cellStyle name="GrandTotalRate 6 3 4" xfId="56504"/>
    <cellStyle name="GrandTotalRate 6 4" xfId="50588"/>
    <cellStyle name="GrandTotalRate 6 4 2" xfId="50589"/>
    <cellStyle name="GrandTotalRate 6 4 2 2" xfId="56505"/>
    <cellStyle name="GrandTotalRate 6 4 2 3" xfId="56506"/>
    <cellStyle name="GrandTotalRate 6 4 3" xfId="56507"/>
    <cellStyle name="GrandTotalRate 6 4 4" xfId="56508"/>
    <cellStyle name="GrandTotalRate 6 5" xfId="50590"/>
    <cellStyle name="GrandTotalRate 6 5 2" xfId="50591"/>
    <cellStyle name="GrandTotalRate 6 5 2 2" xfId="56509"/>
    <cellStyle name="GrandTotalRate 6 5 2 3" xfId="56510"/>
    <cellStyle name="GrandTotalRate 6 5 3" xfId="56511"/>
    <cellStyle name="GrandTotalRate 6 5 4" xfId="56512"/>
    <cellStyle name="GrandTotalRate 6 6" xfId="50592"/>
    <cellStyle name="GrandTotalRate 6 6 2" xfId="50593"/>
    <cellStyle name="GrandTotalRate 6 6 2 2" xfId="56513"/>
    <cellStyle name="GrandTotalRate 6 6 2 3" xfId="56514"/>
    <cellStyle name="GrandTotalRate 6 6 3" xfId="56515"/>
    <cellStyle name="GrandTotalRate 6 6 4" xfId="56516"/>
    <cellStyle name="GrandTotalRate 6 7" xfId="50594"/>
    <cellStyle name="GrandTotalRate 6 7 2" xfId="56517"/>
    <cellStyle name="GrandTotalRate 6 7 3" xfId="56518"/>
    <cellStyle name="GrandTotalRate 6 8" xfId="56519"/>
    <cellStyle name="GrandTotalRate 6 9" xfId="56520"/>
    <cellStyle name="GrandTotalRate 7" xfId="50595"/>
    <cellStyle name="GrandTotalRate 7 2" xfId="50596"/>
    <cellStyle name="GrandTotalRate 7 2 2" xfId="56521"/>
    <cellStyle name="GrandTotalRate 7 2 3" xfId="56522"/>
    <cellStyle name="GrandTotalRate 7 3" xfId="56523"/>
    <cellStyle name="GrandTotalRate 7 4" xfId="56524"/>
    <cellStyle name="GrandTotalRate 8" xfId="50597"/>
    <cellStyle name="GrandTotalRate 8 2" xfId="50598"/>
    <cellStyle name="GrandTotalRate 8 2 2" xfId="56525"/>
    <cellStyle name="GrandTotalRate 8 2 3" xfId="56526"/>
    <cellStyle name="GrandTotalRate 8 3" xfId="56527"/>
    <cellStyle name="GrandTotalRate 8 4" xfId="56528"/>
    <cellStyle name="GrandTotalRate 9" xfId="50599"/>
    <cellStyle name="GrandTotalRate 9 2" xfId="50600"/>
    <cellStyle name="GrandTotalRate 9 2 2" xfId="56529"/>
    <cellStyle name="GrandTotalRate 9 2 3" xfId="56530"/>
    <cellStyle name="GrandTotalRate 9 3" xfId="56531"/>
    <cellStyle name="GrandTotalRate 9 4" xfId="56532"/>
    <cellStyle name="Grey" xfId="4893"/>
    <cellStyle name="Grey 2" xfId="4894"/>
    <cellStyle name="Grey_March_LTD_Premium" xfId="4895"/>
    <cellStyle name="Grouped Head" xfId="4896"/>
    <cellStyle name="Grouped Head 2" xfId="4897"/>
    <cellStyle name="Grouped Head 2 2" xfId="4898"/>
    <cellStyle name="Grouped Head 2 2 2" xfId="4899"/>
    <cellStyle name="Grouped Head 2 3" xfId="4900"/>
    <cellStyle name="Grouped Head 3" xfId="4901"/>
    <cellStyle name="Grouped Head 3 2" xfId="4902"/>
    <cellStyle name="Grouped Head_401K Summary" xfId="4903"/>
    <cellStyle name="Hard Percent" xfId="4904"/>
    <cellStyle name="HEADER" xfId="4905"/>
    <cellStyle name="Header 2" xfId="4906"/>
    <cellStyle name="Header 3" xfId="50601"/>
    <cellStyle name="Header 4" xfId="50602"/>
    <cellStyle name="Header 5" xfId="50603"/>
    <cellStyle name="Header_3) LTD 2014 FPL Exp Mid Yr" xfId="4907"/>
    <cellStyle name="Header1" xfId="4908"/>
    <cellStyle name="Header1 2" xfId="4909"/>
    <cellStyle name="Header1 2 2" xfId="4910"/>
    <cellStyle name="Header1 2 2 2" xfId="4911"/>
    <cellStyle name="Header1 2 2 2 2" xfId="4912"/>
    <cellStyle name="Header1 2 2 2 2 2" xfId="4913"/>
    <cellStyle name="Header1 2 2 2 3" xfId="4914"/>
    <cellStyle name="Header1 2 2 3" xfId="4915"/>
    <cellStyle name="Header1 2 2 3 2" xfId="4916"/>
    <cellStyle name="Header1 2 2 3 2 2" xfId="4917"/>
    <cellStyle name="Header1 2 2 3 3" xfId="4918"/>
    <cellStyle name="Header1 2 2 4" xfId="4919"/>
    <cellStyle name="Header1 2 2 4 2" xfId="4920"/>
    <cellStyle name="Header1 2 2 5" xfId="4921"/>
    <cellStyle name="Header1 2 3" xfId="4922"/>
    <cellStyle name="Header1 2 3 2" xfId="4923"/>
    <cellStyle name="Header1 2 3 2 2" xfId="4924"/>
    <cellStyle name="Header1 2 3 3" xfId="4925"/>
    <cellStyle name="Header1 2 4" xfId="4926"/>
    <cellStyle name="Header1 2 4 2" xfId="4927"/>
    <cellStyle name="Header1 2 4 2 2" xfId="4928"/>
    <cellStyle name="Header1 2 4 3" xfId="4929"/>
    <cellStyle name="Header1 2 5" xfId="4930"/>
    <cellStyle name="Header1 2 5 2" xfId="4931"/>
    <cellStyle name="Header1 2 6" xfId="4932"/>
    <cellStyle name="Header1 2_Other Benefits Allocation %" xfId="4933"/>
    <cellStyle name="Header1 3" xfId="4934"/>
    <cellStyle name="Header1 3 2" xfId="4935"/>
    <cellStyle name="Header1 3 2 2" xfId="4936"/>
    <cellStyle name="Header1 3 2 2 2" xfId="4937"/>
    <cellStyle name="Header1 3 2 2 2 2" xfId="4938"/>
    <cellStyle name="Header1 3 2 2 3" xfId="4939"/>
    <cellStyle name="Header1 3 2 3" xfId="4940"/>
    <cellStyle name="Header1 3 2 3 2" xfId="4941"/>
    <cellStyle name="Header1 3 2 3 2 2" xfId="4942"/>
    <cellStyle name="Header1 3 2 3 3" xfId="4943"/>
    <cellStyle name="Header1 3 2 4" xfId="4944"/>
    <cellStyle name="Header1 3 2 4 2" xfId="4945"/>
    <cellStyle name="Header1 3 2 5" xfId="4946"/>
    <cellStyle name="Header1 3 2 5 2" xfId="4947"/>
    <cellStyle name="Header1 3 2 6" xfId="4948"/>
    <cellStyle name="Header1 3 3" xfId="4949"/>
    <cellStyle name="Header1 3 3 2" xfId="4950"/>
    <cellStyle name="Header1 3 3 2 2" xfId="4951"/>
    <cellStyle name="Header1 3 3 3" xfId="4952"/>
    <cellStyle name="Header1 3 4" xfId="4953"/>
    <cellStyle name="Header1 3 4 2" xfId="4954"/>
    <cellStyle name="Header1 3 4 2 2" xfId="4955"/>
    <cellStyle name="Header1 3 4 3" xfId="4956"/>
    <cellStyle name="Header1 3 5" xfId="4957"/>
    <cellStyle name="Header1 3 5 2" xfId="4958"/>
    <cellStyle name="Header1 3 6" xfId="4959"/>
    <cellStyle name="Header1 3 6 2" xfId="4960"/>
    <cellStyle name="Header1 3 7" xfId="4961"/>
    <cellStyle name="Header1 3_Other Benefits Allocation %" xfId="4962"/>
    <cellStyle name="Header1 4" xfId="4963"/>
    <cellStyle name="Header1 4 2" xfId="4964"/>
    <cellStyle name="Header1 4 2 2" xfId="4965"/>
    <cellStyle name="Header1 4 2 2 2" xfId="4966"/>
    <cellStyle name="Header1 4 2 2 2 2" xfId="4967"/>
    <cellStyle name="Header1 4 2 2 3" xfId="4968"/>
    <cellStyle name="Header1 4 2 3" xfId="4969"/>
    <cellStyle name="Header1 4 2 3 2" xfId="4970"/>
    <cellStyle name="Header1 4 2 3 2 2" xfId="4971"/>
    <cellStyle name="Header1 4 2 3 3" xfId="4972"/>
    <cellStyle name="Header1 4 2 4" xfId="4973"/>
    <cellStyle name="Header1 4 2 4 2" xfId="4974"/>
    <cellStyle name="Header1 4 2 5" xfId="4975"/>
    <cellStyle name="Header1 4 2 5 2" xfId="4976"/>
    <cellStyle name="Header1 4 2 6" xfId="4977"/>
    <cellStyle name="Header1 4 3" xfId="4978"/>
    <cellStyle name="Header1 4 3 2" xfId="4979"/>
    <cellStyle name="Header1 4 3 2 2" xfId="4980"/>
    <cellStyle name="Header1 4 3 3" xfId="4981"/>
    <cellStyle name="Header1 4 4" xfId="4982"/>
    <cellStyle name="Header1 4 4 2" xfId="4983"/>
    <cellStyle name="Header1 4 4 2 2" xfId="4984"/>
    <cellStyle name="Header1 4 4 3" xfId="4985"/>
    <cellStyle name="Header1 4 5" xfId="4986"/>
    <cellStyle name="Header1 4 5 2" xfId="4987"/>
    <cellStyle name="Header1 4 6" xfId="4988"/>
    <cellStyle name="Header1 4 6 2" xfId="4989"/>
    <cellStyle name="Header1 4 7" xfId="4990"/>
    <cellStyle name="Header1 4_Other Benefits Allocation %" xfId="4991"/>
    <cellStyle name="Header1 5" xfId="4992"/>
    <cellStyle name="Header1 5 2" xfId="4993"/>
    <cellStyle name="Header1 5 2 2" xfId="4994"/>
    <cellStyle name="Header1 5 2 2 2" xfId="4995"/>
    <cellStyle name="Header1 5 2 3" xfId="4996"/>
    <cellStyle name="Header1 5 3" xfId="4997"/>
    <cellStyle name="Header1 5 3 2" xfId="4998"/>
    <cellStyle name="Header1 5 3 2 2" xfId="4999"/>
    <cellStyle name="Header1 5 3 3" xfId="5000"/>
    <cellStyle name="Header1 5 4" xfId="5001"/>
    <cellStyle name="Header1 5 4 2" xfId="5002"/>
    <cellStyle name="Header1 5 5" xfId="5003"/>
    <cellStyle name="Header1 5 5 2" xfId="5004"/>
    <cellStyle name="Header1 5 6" xfId="5005"/>
    <cellStyle name="Header1 6" xfId="5006"/>
    <cellStyle name="Header1 6 2" xfId="5007"/>
    <cellStyle name="Header1 6 2 2" xfId="5008"/>
    <cellStyle name="Header1 6 3" xfId="5009"/>
    <cellStyle name="Header1 7" xfId="5010"/>
    <cellStyle name="Header2" xfId="5011"/>
    <cellStyle name="Header2 10" xfId="5012"/>
    <cellStyle name="Header2 10 2" xfId="5013"/>
    <cellStyle name="Header2 10 2 2" xfId="5014"/>
    <cellStyle name="Header2 10 3" xfId="5015"/>
    <cellStyle name="Header2 11" xfId="5016"/>
    <cellStyle name="Header2 11 2" xfId="5017"/>
    <cellStyle name="Header2 11 2 2" xfId="5018"/>
    <cellStyle name="Header2 11 3" xfId="5019"/>
    <cellStyle name="Header2 12" xfId="5020"/>
    <cellStyle name="Header2 13" xfId="5021"/>
    <cellStyle name="Header2 2" xfId="5022"/>
    <cellStyle name="Header2 2 2" xfId="5023"/>
    <cellStyle name="Header2 2 2 2" xfId="5024"/>
    <cellStyle name="Header2 2 2 2 2" xfId="5025"/>
    <cellStyle name="Header2 2 2 2 2 2" xfId="5026"/>
    <cellStyle name="Header2 2 2 2 2 2 2" xfId="5027"/>
    <cellStyle name="Header2 2 2 2 2 3" xfId="5028"/>
    <cellStyle name="Header2 2 2 2 3" xfId="5029"/>
    <cellStyle name="Header2 2 2 2 3 2" xfId="5030"/>
    <cellStyle name="Header2 2 2 2 3 2 2" xfId="5031"/>
    <cellStyle name="Header2 2 2 2 3 3" xfId="5032"/>
    <cellStyle name="Header2 2 2 2 4" xfId="5033"/>
    <cellStyle name="Header2 2 2 2 4 2" xfId="5034"/>
    <cellStyle name="Header2 2 2 2 5" xfId="5035"/>
    <cellStyle name="Header2 2 2 2 5 2" xfId="5036"/>
    <cellStyle name="Header2 2 2 2 6" xfId="5037"/>
    <cellStyle name="Header2 2 2 3" xfId="5038"/>
    <cellStyle name="Header2 2 2 3 2" xfId="5039"/>
    <cellStyle name="Header2 2 2 3 2 2" xfId="5040"/>
    <cellStyle name="Header2 2 2 3 2 2 2" xfId="5041"/>
    <cellStyle name="Header2 2 2 3 2 3" xfId="5042"/>
    <cellStyle name="Header2 2 2 3 3" xfId="5043"/>
    <cellStyle name="Header2 2 2 3 3 2" xfId="5044"/>
    <cellStyle name="Header2 2 2 3 3 2 2" xfId="5045"/>
    <cellStyle name="Header2 2 2 3 3 3" xfId="5046"/>
    <cellStyle name="Header2 2 2 3 4" xfId="5047"/>
    <cellStyle name="Header2 2 2 3 4 2" xfId="5048"/>
    <cellStyle name="Header2 2 2 3 5" xfId="5049"/>
    <cellStyle name="Header2 2 2 3 5 2" xfId="5050"/>
    <cellStyle name="Header2 2 2 3 6" xfId="5051"/>
    <cellStyle name="Header2 2 2 4" xfId="5052"/>
    <cellStyle name="Header2 2 2 4 2" xfId="5053"/>
    <cellStyle name="Header2 2 2 4 2 2" xfId="5054"/>
    <cellStyle name="Header2 2 2 4 2 2 2" xfId="5055"/>
    <cellStyle name="Header2 2 2 4 2 3" xfId="5056"/>
    <cellStyle name="Header2 2 2 4 3" xfId="5057"/>
    <cellStyle name="Header2 2 2 4 3 2" xfId="5058"/>
    <cellStyle name="Header2 2 2 4 3 2 2" xfId="5059"/>
    <cellStyle name="Header2 2 2 4 3 3" xfId="5060"/>
    <cellStyle name="Header2 2 2 4 4" xfId="5061"/>
    <cellStyle name="Header2 2 2 4 4 2" xfId="5062"/>
    <cellStyle name="Header2 2 2 4 5" xfId="5063"/>
    <cellStyle name="Header2 2 2 4 5 2" xfId="5064"/>
    <cellStyle name="Header2 2 2 4 6" xfId="5065"/>
    <cellStyle name="Header2 2 2 5" xfId="5066"/>
    <cellStyle name="Header2 2 2 5 2" xfId="5067"/>
    <cellStyle name="Header2 2 2 5 2 2" xfId="5068"/>
    <cellStyle name="Header2 2 2 5 3" xfId="5069"/>
    <cellStyle name="Header2 2 2 6" xfId="5070"/>
    <cellStyle name="Header2 2 2_Other Benefits Allocation %" xfId="5071"/>
    <cellStyle name="Header2 2 3" xfId="5072"/>
    <cellStyle name="Header2 2 3 2" xfId="5073"/>
    <cellStyle name="Header2 2 3 2 2" xfId="5074"/>
    <cellStyle name="Header2 2 3 2 2 2" xfId="5075"/>
    <cellStyle name="Header2 2 3 2 2 2 2" xfId="5076"/>
    <cellStyle name="Header2 2 3 2 2 3" xfId="5077"/>
    <cellStyle name="Header2 2 3 2 3" xfId="5078"/>
    <cellStyle name="Header2 2 3 2 3 2" xfId="5079"/>
    <cellStyle name="Header2 2 3 2 3 2 2" xfId="5080"/>
    <cellStyle name="Header2 2 3 2 3 3" xfId="5081"/>
    <cellStyle name="Header2 2 3 2 4" xfId="5082"/>
    <cellStyle name="Header2 2 3 2 4 2" xfId="5083"/>
    <cellStyle name="Header2 2 3 2 5" xfId="5084"/>
    <cellStyle name="Header2 2 3 2 5 2" xfId="5085"/>
    <cellStyle name="Header2 2 3 2 6" xfId="5086"/>
    <cellStyle name="Header2 2 3 3" xfId="5087"/>
    <cellStyle name="Header2 2 3 3 2" xfId="5088"/>
    <cellStyle name="Header2 2 3 3 2 2" xfId="5089"/>
    <cellStyle name="Header2 2 3 3 2 2 2" xfId="5090"/>
    <cellStyle name="Header2 2 3 3 2 3" xfId="5091"/>
    <cellStyle name="Header2 2 3 3 3" xfId="5092"/>
    <cellStyle name="Header2 2 3 3 3 2" xfId="5093"/>
    <cellStyle name="Header2 2 3 3 3 2 2" xfId="5094"/>
    <cellStyle name="Header2 2 3 3 3 3" xfId="5095"/>
    <cellStyle name="Header2 2 3 3 4" xfId="5096"/>
    <cellStyle name="Header2 2 3 3 4 2" xfId="5097"/>
    <cellStyle name="Header2 2 3 3 5" xfId="5098"/>
    <cellStyle name="Header2 2 3 3 5 2" xfId="5099"/>
    <cellStyle name="Header2 2 3 3 6" xfId="5100"/>
    <cellStyle name="Header2 2 3 4" xfId="5101"/>
    <cellStyle name="Header2 2 3 4 2" xfId="5102"/>
    <cellStyle name="Header2 2 3 4 2 2" xfId="5103"/>
    <cellStyle name="Header2 2 3 4 3" xfId="5104"/>
    <cellStyle name="Header2 2 3 5" xfId="5105"/>
    <cellStyle name="Header2 2 3 5 2" xfId="5106"/>
    <cellStyle name="Header2 2 3 5 2 2" xfId="5107"/>
    <cellStyle name="Header2 2 3 5 3" xfId="5108"/>
    <cellStyle name="Header2 2 3 6" xfId="5109"/>
    <cellStyle name="Header2 2 3 6 2" xfId="5110"/>
    <cellStyle name="Header2 2 3 7" xfId="5111"/>
    <cellStyle name="Header2 2 3 7 2" xfId="5112"/>
    <cellStyle name="Header2 2 3 8" xfId="5113"/>
    <cellStyle name="Header2 2 3_Other Benefits Allocation %" xfId="5114"/>
    <cellStyle name="Header2 2 4" xfId="5115"/>
    <cellStyle name="Header2 2 4 2" xfId="5116"/>
    <cellStyle name="Header2 2 4 2 2" xfId="5117"/>
    <cellStyle name="Header2 2 4 3" xfId="5118"/>
    <cellStyle name="Header2 2 5" xfId="5119"/>
    <cellStyle name="Header2 2_401K Summary" xfId="5120"/>
    <cellStyle name="Header2 3" xfId="5121"/>
    <cellStyle name="Header2 3 2" xfId="5122"/>
    <cellStyle name="Header2 3 2 2" xfId="5123"/>
    <cellStyle name="Header2 3 2 2 2" xfId="5124"/>
    <cellStyle name="Header2 3 2 2 2 2" xfId="5125"/>
    <cellStyle name="Header2 3 2 2 2 2 2" xfId="5126"/>
    <cellStyle name="Header2 3 2 2 2 3" xfId="5127"/>
    <cellStyle name="Header2 3 2 2 3" xfId="5128"/>
    <cellStyle name="Header2 3 2 2 3 2" xfId="5129"/>
    <cellStyle name="Header2 3 2 2 3 2 2" xfId="5130"/>
    <cellStyle name="Header2 3 2 2 3 3" xfId="5131"/>
    <cellStyle name="Header2 3 2 2 4" xfId="5132"/>
    <cellStyle name="Header2 3 2 2 4 2" xfId="5133"/>
    <cellStyle name="Header2 3 2 2 5" xfId="5134"/>
    <cellStyle name="Header2 3 2 2 5 2" xfId="5135"/>
    <cellStyle name="Header2 3 2 2 6" xfId="5136"/>
    <cellStyle name="Header2 3 2 3" xfId="5137"/>
    <cellStyle name="Header2 3 2 3 2" xfId="5138"/>
    <cellStyle name="Header2 3 2 3 2 2" xfId="5139"/>
    <cellStyle name="Header2 3 2 3 2 2 2" xfId="5140"/>
    <cellStyle name="Header2 3 2 3 2 3" xfId="5141"/>
    <cellStyle name="Header2 3 2 3 3" xfId="5142"/>
    <cellStyle name="Header2 3 2 3 3 2" xfId="5143"/>
    <cellStyle name="Header2 3 2 3 3 2 2" xfId="5144"/>
    <cellStyle name="Header2 3 2 3 3 3" xfId="5145"/>
    <cellStyle name="Header2 3 2 3 4" xfId="5146"/>
    <cellStyle name="Header2 3 2 3 4 2" xfId="5147"/>
    <cellStyle name="Header2 3 2 3 5" xfId="5148"/>
    <cellStyle name="Header2 3 2 3 5 2" xfId="5149"/>
    <cellStyle name="Header2 3 2 3 6" xfId="5150"/>
    <cellStyle name="Header2 3 2 4" xfId="5151"/>
    <cellStyle name="Header2 3 2 4 2" xfId="5152"/>
    <cellStyle name="Header2 3 2 4 2 2" xfId="5153"/>
    <cellStyle name="Header2 3 2 4 2 2 2" xfId="5154"/>
    <cellStyle name="Header2 3 2 4 2 3" xfId="5155"/>
    <cellStyle name="Header2 3 2 4 3" xfId="5156"/>
    <cellStyle name="Header2 3 2 4 3 2" xfId="5157"/>
    <cellStyle name="Header2 3 2 4 3 2 2" xfId="5158"/>
    <cellStyle name="Header2 3 2 4 3 3" xfId="5159"/>
    <cellStyle name="Header2 3 2 4 4" xfId="5160"/>
    <cellStyle name="Header2 3 2 4 4 2" xfId="5161"/>
    <cellStyle name="Header2 3 2 4 5" xfId="5162"/>
    <cellStyle name="Header2 3 2 4 5 2" xfId="5163"/>
    <cellStyle name="Header2 3 2 4 6" xfId="5164"/>
    <cellStyle name="Header2 3 2 5" xfId="5165"/>
    <cellStyle name="Header2 3 2 5 2" xfId="5166"/>
    <cellStyle name="Header2 3 2 5 2 2" xfId="5167"/>
    <cellStyle name="Header2 3 2 5 3" xfId="5168"/>
    <cellStyle name="Header2 3 2 6" xfId="5169"/>
    <cellStyle name="Header2 3 2_Other Benefits Allocation %" xfId="5170"/>
    <cellStyle name="Header2 3 3" xfId="5171"/>
    <cellStyle name="Header2 3 3 2" xfId="5172"/>
    <cellStyle name="Header2 3 3 2 2" xfId="5173"/>
    <cellStyle name="Header2 3 3 2 2 2" xfId="5174"/>
    <cellStyle name="Header2 3 3 2 2 2 2" xfId="5175"/>
    <cellStyle name="Header2 3 3 2 2 3" xfId="5176"/>
    <cellStyle name="Header2 3 3 2 3" xfId="5177"/>
    <cellStyle name="Header2 3 3 2 3 2" xfId="5178"/>
    <cellStyle name="Header2 3 3 2 3 2 2" xfId="5179"/>
    <cellStyle name="Header2 3 3 2 3 3" xfId="5180"/>
    <cellStyle name="Header2 3 3 2 4" xfId="5181"/>
    <cellStyle name="Header2 3 3 2 4 2" xfId="5182"/>
    <cellStyle name="Header2 3 3 2 5" xfId="5183"/>
    <cellStyle name="Header2 3 3 2 5 2" xfId="5184"/>
    <cellStyle name="Header2 3 3 2 6" xfId="5185"/>
    <cellStyle name="Header2 3 3 3" xfId="5186"/>
    <cellStyle name="Header2 3 3 3 2" xfId="5187"/>
    <cellStyle name="Header2 3 3 3 2 2" xfId="5188"/>
    <cellStyle name="Header2 3 3 3 2 2 2" xfId="5189"/>
    <cellStyle name="Header2 3 3 3 2 3" xfId="5190"/>
    <cellStyle name="Header2 3 3 3 3" xfId="5191"/>
    <cellStyle name="Header2 3 3 3 3 2" xfId="5192"/>
    <cellStyle name="Header2 3 3 3 3 2 2" xfId="5193"/>
    <cellStyle name="Header2 3 3 3 3 3" xfId="5194"/>
    <cellStyle name="Header2 3 3 3 4" xfId="5195"/>
    <cellStyle name="Header2 3 3 3 4 2" xfId="5196"/>
    <cellStyle name="Header2 3 3 3 5" xfId="5197"/>
    <cellStyle name="Header2 3 3 3 5 2" xfId="5198"/>
    <cellStyle name="Header2 3 3 3 6" xfId="5199"/>
    <cellStyle name="Header2 3 3 4" xfId="5200"/>
    <cellStyle name="Header2 3 3 4 2" xfId="5201"/>
    <cellStyle name="Header2 3 3 4 2 2" xfId="5202"/>
    <cellStyle name="Header2 3 3 4 3" xfId="5203"/>
    <cellStyle name="Header2 3 3 5" xfId="5204"/>
    <cellStyle name="Header2 3 3 5 2" xfId="5205"/>
    <cellStyle name="Header2 3 3 5 2 2" xfId="5206"/>
    <cellStyle name="Header2 3 3 5 3" xfId="5207"/>
    <cellStyle name="Header2 3 3 6" xfId="5208"/>
    <cellStyle name="Header2 3 3 6 2" xfId="5209"/>
    <cellStyle name="Header2 3 3 7" xfId="5210"/>
    <cellStyle name="Header2 3 3 7 2" xfId="5211"/>
    <cellStyle name="Header2 3 3 8" xfId="5212"/>
    <cellStyle name="Header2 3 3_Other Benefits Allocation %" xfId="5213"/>
    <cellStyle name="Header2 3 4" xfId="5214"/>
    <cellStyle name="Header2 3 4 2" xfId="5215"/>
    <cellStyle name="Header2 3 4 2 2" xfId="5216"/>
    <cellStyle name="Header2 3 4 3" xfId="5217"/>
    <cellStyle name="Header2 3 5" xfId="5218"/>
    <cellStyle name="Header2 3_401K Summary" xfId="5219"/>
    <cellStyle name="Header2 4" xfId="5220"/>
    <cellStyle name="Header2 4 2" xfId="5221"/>
    <cellStyle name="Header2 4 2 2" xfId="5222"/>
    <cellStyle name="Header2 4 2 2 2" xfId="5223"/>
    <cellStyle name="Header2 4 2 2 2 2" xfId="5224"/>
    <cellStyle name="Header2 4 2 2 3" xfId="5225"/>
    <cellStyle name="Header2 4 2 3" xfId="5226"/>
    <cellStyle name="Header2 4 2 3 2" xfId="5227"/>
    <cellStyle name="Header2 4 2 3 2 2" xfId="5228"/>
    <cellStyle name="Header2 4 2 3 3" xfId="5229"/>
    <cellStyle name="Header2 4 2 4" xfId="5230"/>
    <cellStyle name="Header2 4 2 4 2" xfId="5231"/>
    <cellStyle name="Header2 4 2 5" xfId="5232"/>
    <cellStyle name="Header2 4 2 5 2" xfId="5233"/>
    <cellStyle name="Header2 4 2 6" xfId="5234"/>
    <cellStyle name="Header2 4 3" xfId="5235"/>
    <cellStyle name="Header2 4 3 2" xfId="5236"/>
    <cellStyle name="Header2 4 3 2 2" xfId="5237"/>
    <cellStyle name="Header2 4 3 2 2 2" xfId="5238"/>
    <cellStyle name="Header2 4 3 2 3" xfId="5239"/>
    <cellStyle name="Header2 4 3 3" xfId="5240"/>
    <cellStyle name="Header2 4 3 3 2" xfId="5241"/>
    <cellStyle name="Header2 4 3 3 2 2" xfId="5242"/>
    <cellStyle name="Header2 4 3 3 3" xfId="5243"/>
    <cellStyle name="Header2 4 3 4" xfId="5244"/>
    <cellStyle name="Header2 4 3 4 2" xfId="5245"/>
    <cellStyle name="Header2 4 3 5" xfId="5246"/>
    <cellStyle name="Header2 4 3 5 2" xfId="5247"/>
    <cellStyle name="Header2 4 3 6" xfId="5248"/>
    <cellStyle name="Header2 4 4" xfId="5249"/>
    <cellStyle name="Header2 4 4 2" xfId="5250"/>
    <cellStyle name="Header2 4 4 2 2" xfId="5251"/>
    <cellStyle name="Header2 4 4 2 2 2" xfId="5252"/>
    <cellStyle name="Header2 4 4 2 3" xfId="5253"/>
    <cellStyle name="Header2 4 4 3" xfId="5254"/>
    <cellStyle name="Header2 4 4 3 2" xfId="5255"/>
    <cellStyle name="Header2 4 4 3 2 2" xfId="5256"/>
    <cellStyle name="Header2 4 4 3 3" xfId="5257"/>
    <cellStyle name="Header2 4 4 4" xfId="5258"/>
    <cellStyle name="Header2 4 4 4 2" xfId="5259"/>
    <cellStyle name="Header2 4 4 5" xfId="5260"/>
    <cellStyle name="Header2 4 4 5 2" xfId="5261"/>
    <cellStyle name="Header2 4 4 6" xfId="5262"/>
    <cellStyle name="Header2 4 5" xfId="5263"/>
    <cellStyle name="Header2 4 5 2" xfId="5264"/>
    <cellStyle name="Header2 4 5 2 2" xfId="5265"/>
    <cellStyle name="Header2 4 5 3" xfId="5266"/>
    <cellStyle name="Header2 4 6" xfId="5267"/>
    <cellStyle name="Header2 4_Other Benefits Allocation %" xfId="5268"/>
    <cellStyle name="Header2 5" xfId="5269"/>
    <cellStyle name="Header2 5 2" xfId="5270"/>
    <cellStyle name="Header2 5 2 2" xfId="5271"/>
    <cellStyle name="Header2 5 2 2 2" xfId="5272"/>
    <cellStyle name="Header2 5 2 2 2 2" xfId="5273"/>
    <cellStyle name="Header2 5 2 2 3" xfId="5274"/>
    <cellStyle name="Header2 5 2 3" xfId="5275"/>
    <cellStyle name="Header2 5 2 3 2" xfId="5276"/>
    <cellStyle name="Header2 5 2 3 2 2" xfId="5277"/>
    <cellStyle name="Header2 5 2 3 3" xfId="5278"/>
    <cellStyle name="Header2 5 2 4" xfId="5279"/>
    <cellStyle name="Header2 5 2 4 2" xfId="5280"/>
    <cellStyle name="Header2 5 2 5" xfId="5281"/>
    <cellStyle name="Header2 5 2 5 2" xfId="5282"/>
    <cellStyle name="Header2 5 2 6" xfId="5283"/>
    <cellStyle name="Header2 5 3" xfId="5284"/>
    <cellStyle name="Header2 5 3 2" xfId="5285"/>
    <cellStyle name="Header2 5 3 2 2" xfId="5286"/>
    <cellStyle name="Header2 5 3 2 2 2" xfId="5287"/>
    <cellStyle name="Header2 5 3 2 3" xfId="5288"/>
    <cellStyle name="Header2 5 3 3" xfId="5289"/>
    <cellStyle name="Header2 5 3 3 2" xfId="5290"/>
    <cellStyle name="Header2 5 3 3 2 2" xfId="5291"/>
    <cellStyle name="Header2 5 3 3 3" xfId="5292"/>
    <cellStyle name="Header2 5 3 4" xfId="5293"/>
    <cellStyle name="Header2 5 3 4 2" xfId="5294"/>
    <cellStyle name="Header2 5 3 5" xfId="5295"/>
    <cellStyle name="Header2 5 3 5 2" xfId="5296"/>
    <cellStyle name="Header2 5 3 6" xfId="5297"/>
    <cellStyle name="Header2 5 4" xfId="5298"/>
    <cellStyle name="Header2 5 4 2" xfId="5299"/>
    <cellStyle name="Header2 5 4 2 2" xfId="5300"/>
    <cellStyle name="Header2 5 4 3" xfId="5301"/>
    <cellStyle name="Header2 5 5" xfId="5302"/>
    <cellStyle name="Header2 5 5 2" xfId="5303"/>
    <cellStyle name="Header2 5 5 2 2" xfId="5304"/>
    <cellStyle name="Header2 5 5 3" xfId="5305"/>
    <cellStyle name="Header2 5 6" xfId="5306"/>
    <cellStyle name="Header2 5 6 2" xfId="5307"/>
    <cellStyle name="Header2 5 7" xfId="5308"/>
    <cellStyle name="Header2 5 7 2" xfId="5309"/>
    <cellStyle name="Header2 5 8" xfId="5310"/>
    <cellStyle name="Header2 5_Other Benefits Allocation %" xfId="5311"/>
    <cellStyle name="Header2 6" xfId="5312"/>
    <cellStyle name="Header2 6 2" xfId="5313"/>
    <cellStyle name="Header2 6 2 2" xfId="5314"/>
    <cellStyle name="Header2 6 3" xfId="5315"/>
    <cellStyle name="Header2 7" xfId="5316"/>
    <cellStyle name="Header2 7 2" xfId="5317"/>
    <cellStyle name="Header2 7 2 2" xfId="5318"/>
    <cellStyle name="Header2 7 3" xfId="5319"/>
    <cellStyle name="Header2 8" xfId="5320"/>
    <cellStyle name="Header2 8 2" xfId="5321"/>
    <cellStyle name="Header2 8 2 2" xfId="5322"/>
    <cellStyle name="Header2 8 3" xfId="5323"/>
    <cellStyle name="Header2 9" xfId="5324"/>
    <cellStyle name="Header2 9 2" xfId="5325"/>
    <cellStyle name="Header2 9 2 2" xfId="5326"/>
    <cellStyle name="Header2 9 3" xfId="5327"/>
    <cellStyle name="Header2_401K Summary" xfId="5328"/>
    <cellStyle name="heading" xfId="5329"/>
    <cellStyle name="Heading 1 10" xfId="5330"/>
    <cellStyle name="Heading 1 10 2" xfId="5331"/>
    <cellStyle name="Heading 1 11" xfId="5332"/>
    <cellStyle name="Heading 1 12" xfId="5333"/>
    <cellStyle name="Heading 1 2" xfId="5334"/>
    <cellStyle name="Heading 1 2 2" xfId="5335"/>
    <cellStyle name="Heading 1 2 2 2" xfId="5336"/>
    <cellStyle name="Heading 1 2 3" xfId="5337"/>
    <cellStyle name="Heading 1 2_3) LTD 2014 FPL Exp Mid Yr" xfId="5338"/>
    <cellStyle name="Heading 1 3" xfId="5339"/>
    <cellStyle name="Heading 1 4" xfId="5340"/>
    <cellStyle name="Heading 1 5" xfId="5341"/>
    <cellStyle name="Heading 1 6" xfId="5342"/>
    <cellStyle name="Heading 1 7" xfId="5343"/>
    <cellStyle name="Heading 1 8" xfId="5344"/>
    <cellStyle name="Heading 1 9" xfId="5345"/>
    <cellStyle name="Heading 2 10" xfId="5346"/>
    <cellStyle name="Heading 2 10 2" xfId="5347"/>
    <cellStyle name="Heading 2 11" xfId="5348"/>
    <cellStyle name="Heading 2 12" xfId="5349"/>
    <cellStyle name="Heading 2 2" xfId="5350"/>
    <cellStyle name="Heading 2 2 2" xfId="5351"/>
    <cellStyle name="Heading 2 2 2 2" xfId="5352"/>
    <cellStyle name="Heading 2 2 3" xfId="5353"/>
    <cellStyle name="Heading 2 2_3) LTD 2014 FPL Exp Mid Yr" xfId="5354"/>
    <cellStyle name="Heading 2 3" xfId="5355"/>
    <cellStyle name="Heading 2 4" xfId="5356"/>
    <cellStyle name="Heading 2 5" xfId="5357"/>
    <cellStyle name="Heading 2 6" xfId="5358"/>
    <cellStyle name="Heading 2 7" xfId="5359"/>
    <cellStyle name="Heading 2 8" xfId="5360"/>
    <cellStyle name="Heading 2 9" xfId="5361"/>
    <cellStyle name="Heading 3 2" xfId="5362"/>
    <cellStyle name="Heading 3 2 2" xfId="5363"/>
    <cellStyle name="Heading 3 2 3" xfId="5364"/>
    <cellStyle name="Heading 3 2_401K Summary" xfId="5365"/>
    <cellStyle name="Heading 3 3" xfId="5366"/>
    <cellStyle name="Heading 3 4" xfId="5367"/>
    <cellStyle name="Heading 3 5" xfId="5368"/>
    <cellStyle name="Heading 3 6" xfId="50604"/>
    <cellStyle name="Heading 3 7" xfId="50605"/>
    <cellStyle name="Heading 3 8" xfId="50606"/>
    <cellStyle name="Heading 3 9" xfId="50607"/>
    <cellStyle name="Heading 4 2" xfId="5369"/>
    <cellStyle name="Heading 4 3" xfId="5370"/>
    <cellStyle name="Heading 4 4" xfId="5371"/>
    <cellStyle name="Heading 4 5" xfId="5372"/>
    <cellStyle name="Heading 4 6" xfId="50608"/>
    <cellStyle name="heading 5" xfId="5373"/>
    <cellStyle name="heading 6" xfId="5374"/>
    <cellStyle name="heading 7" xfId="5375"/>
    <cellStyle name="Heading1" xfId="5376"/>
    <cellStyle name="HEADING1 2" xfId="5377"/>
    <cellStyle name="HEADING1_3) LTD 2014 FPL Exp Mid Yr" xfId="5378"/>
    <cellStyle name="Heading2" xfId="5379"/>
    <cellStyle name="HEADING2 2" xfId="5380"/>
    <cellStyle name="HEADING2_3) LTD 2014 FPL Exp Mid Yr" xfId="5381"/>
    <cellStyle name="HEADINGS" xfId="5382"/>
    <cellStyle name="HEADINGSTOP" xfId="5383"/>
    <cellStyle name="Hidden" xfId="5384"/>
    <cellStyle name="Hidden 2" xfId="5385"/>
    <cellStyle name="Hidden_Aug 2014 Variance" xfId="5386"/>
    <cellStyle name="HIGHLIGHT" xfId="5387"/>
    <cellStyle name="Hyperlink 10" xfId="5388"/>
    <cellStyle name="Hyperlink 11" xfId="5389"/>
    <cellStyle name="Hyperlink 2" xfId="5390"/>
    <cellStyle name="Hyperlink 2 2" xfId="5391"/>
    <cellStyle name="Hyperlink 2_3) LTD 2014 FPL Exp Mid Yr" xfId="5392"/>
    <cellStyle name="Hyperlink 3" xfId="5393"/>
    <cellStyle name="Hyperlink 4" xfId="5394"/>
    <cellStyle name="Hyperlink 5" xfId="5395"/>
    <cellStyle name="Hyperlink 6" xfId="5396"/>
    <cellStyle name="Hyperlink 7" xfId="5397"/>
    <cellStyle name="Hyperlink 8" xfId="5398"/>
    <cellStyle name="Hyperlink 9" xfId="5399"/>
    <cellStyle name="Indented_Margin_Text" xfId="5400"/>
    <cellStyle name="Input [yellow]" xfId="5401"/>
    <cellStyle name="Input [yellow] 10" xfId="5402"/>
    <cellStyle name="Input [yellow] 10 2" xfId="5403"/>
    <cellStyle name="Input [yellow] 10 2 2" xfId="5404"/>
    <cellStyle name="Input [yellow] 10 3" xfId="5405"/>
    <cellStyle name="Input [yellow] 11" xfId="5406"/>
    <cellStyle name="Input [yellow] 2" xfId="5407"/>
    <cellStyle name="Input [yellow] 2 2" xfId="5408"/>
    <cellStyle name="Input [yellow] 2 2 2" xfId="5409"/>
    <cellStyle name="Input [yellow] 2 2 2 2" xfId="5410"/>
    <cellStyle name="Input [yellow] 2 2 2 2 2" xfId="5411"/>
    <cellStyle name="Input [yellow] 2 2 2 2 2 2" xfId="5412"/>
    <cellStyle name="Input [yellow] 2 2 2 2 2 2 2" xfId="5413"/>
    <cellStyle name="Input [yellow] 2 2 2 2 2 3" xfId="5414"/>
    <cellStyle name="Input [yellow] 2 2 2 2 3" xfId="5415"/>
    <cellStyle name="Input [yellow] 2 2 2 2 3 2" xfId="5416"/>
    <cellStyle name="Input [yellow] 2 2 2 2 3 2 2" xfId="5417"/>
    <cellStyle name="Input [yellow] 2 2 2 2 3 3" xfId="5418"/>
    <cellStyle name="Input [yellow] 2 2 2 2 4" xfId="5419"/>
    <cellStyle name="Input [yellow] 2 2 2 2 4 2" xfId="5420"/>
    <cellStyle name="Input [yellow] 2 2 2 2 5" xfId="5421"/>
    <cellStyle name="Input [yellow] 2 2 2 2 5 2" xfId="5422"/>
    <cellStyle name="Input [yellow] 2 2 2 2 6" xfId="5423"/>
    <cellStyle name="Input [yellow] 2 2 2 3" xfId="5424"/>
    <cellStyle name="Input [yellow] 2 2 2 3 2" xfId="5425"/>
    <cellStyle name="Input [yellow] 2 2 2 3 2 2" xfId="5426"/>
    <cellStyle name="Input [yellow] 2 2 2 3 2 2 2" xfId="5427"/>
    <cellStyle name="Input [yellow] 2 2 2 3 2 3" xfId="5428"/>
    <cellStyle name="Input [yellow] 2 2 2 3 3" xfId="5429"/>
    <cellStyle name="Input [yellow] 2 2 2 3 3 2" xfId="5430"/>
    <cellStyle name="Input [yellow] 2 2 2 3 3 2 2" xfId="5431"/>
    <cellStyle name="Input [yellow] 2 2 2 3 3 3" xfId="5432"/>
    <cellStyle name="Input [yellow] 2 2 2 3 4" xfId="5433"/>
    <cellStyle name="Input [yellow] 2 2 2 3 4 2" xfId="5434"/>
    <cellStyle name="Input [yellow] 2 2 2 3 5" xfId="5435"/>
    <cellStyle name="Input [yellow] 2 2 2 3 5 2" xfId="5436"/>
    <cellStyle name="Input [yellow] 2 2 2 3 6" xfId="5437"/>
    <cellStyle name="Input [yellow] 2 2 2 4" xfId="5438"/>
    <cellStyle name="Input [yellow] 2 2 2 4 2" xfId="5439"/>
    <cellStyle name="Input [yellow] 2 2 2 4 2 2" xfId="5440"/>
    <cellStyle name="Input [yellow] 2 2 2 4 2 2 2" xfId="5441"/>
    <cellStyle name="Input [yellow] 2 2 2 4 2 3" xfId="5442"/>
    <cellStyle name="Input [yellow] 2 2 2 4 3" xfId="5443"/>
    <cellStyle name="Input [yellow] 2 2 2 4 3 2" xfId="5444"/>
    <cellStyle name="Input [yellow] 2 2 2 4 3 2 2" xfId="5445"/>
    <cellStyle name="Input [yellow] 2 2 2 4 3 3" xfId="5446"/>
    <cellStyle name="Input [yellow] 2 2 2 4 4" xfId="5447"/>
    <cellStyle name="Input [yellow] 2 2 2 4 4 2" xfId="5448"/>
    <cellStyle name="Input [yellow] 2 2 2 4 5" xfId="5449"/>
    <cellStyle name="Input [yellow] 2 2 2 4 5 2" xfId="5450"/>
    <cellStyle name="Input [yellow] 2 2 2 4 6" xfId="5451"/>
    <cellStyle name="Input [yellow] 2 2 2 5" xfId="5452"/>
    <cellStyle name="Input [yellow] 2 2 2 5 2" xfId="5453"/>
    <cellStyle name="Input [yellow] 2 2 2 5 2 2" xfId="5454"/>
    <cellStyle name="Input [yellow] 2 2 2 5 3" xfId="5455"/>
    <cellStyle name="Input [yellow] 2 2 2 6" xfId="5456"/>
    <cellStyle name="Input [yellow] 2 2 3" xfId="5457"/>
    <cellStyle name="Input [yellow] 2 2 3 2" xfId="5458"/>
    <cellStyle name="Input [yellow] 2 2 3 2 2" xfId="5459"/>
    <cellStyle name="Input [yellow] 2 2 3 2 2 2" xfId="5460"/>
    <cellStyle name="Input [yellow] 2 2 3 2 3" xfId="5461"/>
    <cellStyle name="Input [yellow] 2 2 3 3" xfId="5462"/>
    <cellStyle name="Input [yellow] 2 2 3 3 2" xfId="5463"/>
    <cellStyle name="Input [yellow] 2 2 3 3 2 2" xfId="5464"/>
    <cellStyle name="Input [yellow] 2 2 3 3 3" xfId="5465"/>
    <cellStyle name="Input [yellow] 2 2 3 4" xfId="5466"/>
    <cellStyle name="Input [yellow] 2 2 3 4 2" xfId="5467"/>
    <cellStyle name="Input [yellow] 2 2 3 5" xfId="5468"/>
    <cellStyle name="Input [yellow] 2 2 3 5 2" xfId="5469"/>
    <cellStyle name="Input [yellow] 2 2 3 6" xfId="5470"/>
    <cellStyle name="Input [yellow] 2 2 4" xfId="5471"/>
    <cellStyle name="Input [yellow] 2 2 4 2" xfId="5472"/>
    <cellStyle name="Input [yellow] 2 2 4 2 2" xfId="5473"/>
    <cellStyle name="Input [yellow] 2 2 4 2 2 2" xfId="5474"/>
    <cellStyle name="Input [yellow] 2 2 4 2 3" xfId="5475"/>
    <cellStyle name="Input [yellow] 2 2 4 3" xfId="5476"/>
    <cellStyle name="Input [yellow] 2 2 4 3 2" xfId="5477"/>
    <cellStyle name="Input [yellow] 2 2 4 3 2 2" xfId="5478"/>
    <cellStyle name="Input [yellow] 2 2 4 3 3" xfId="5479"/>
    <cellStyle name="Input [yellow] 2 2 4 4" xfId="5480"/>
    <cellStyle name="Input [yellow] 2 2 4 4 2" xfId="5481"/>
    <cellStyle name="Input [yellow] 2 2 4 5" xfId="5482"/>
    <cellStyle name="Input [yellow] 2 2 4 5 2" xfId="5483"/>
    <cellStyle name="Input [yellow] 2 2 4 6" xfId="5484"/>
    <cellStyle name="Input [yellow] 2 2 5" xfId="5485"/>
    <cellStyle name="Input [yellow] 2 2 5 2" xfId="5486"/>
    <cellStyle name="Input [yellow] 2 2 5 2 2" xfId="5487"/>
    <cellStyle name="Input [yellow] 2 2 5 2 2 2" xfId="5488"/>
    <cellStyle name="Input [yellow] 2 2 5 2 3" xfId="5489"/>
    <cellStyle name="Input [yellow] 2 2 5 3" xfId="5490"/>
    <cellStyle name="Input [yellow] 2 2 5 3 2" xfId="5491"/>
    <cellStyle name="Input [yellow] 2 2 5 3 2 2" xfId="5492"/>
    <cellStyle name="Input [yellow] 2 2 5 3 3" xfId="5493"/>
    <cellStyle name="Input [yellow] 2 2 5 4" xfId="5494"/>
    <cellStyle name="Input [yellow] 2 2 5 4 2" xfId="5495"/>
    <cellStyle name="Input [yellow] 2 2 5 5" xfId="5496"/>
    <cellStyle name="Input [yellow] 2 2 5 5 2" xfId="5497"/>
    <cellStyle name="Input [yellow] 2 2 5 6" xfId="5498"/>
    <cellStyle name="Input [yellow] 2 2 6" xfId="5499"/>
    <cellStyle name="Input [yellow] 2 2 6 2" xfId="5500"/>
    <cellStyle name="Input [yellow] 2 2 6 2 2" xfId="5501"/>
    <cellStyle name="Input [yellow] 2 2 6 3" xfId="5502"/>
    <cellStyle name="Input [yellow] 2 2 7" xfId="5503"/>
    <cellStyle name="Input [yellow] 2 3" xfId="5504"/>
    <cellStyle name="Input [yellow] 2 3 2" xfId="5505"/>
    <cellStyle name="Input [yellow] 2 3 2 2" xfId="5506"/>
    <cellStyle name="Input [yellow] 2 3 2 2 2" xfId="5507"/>
    <cellStyle name="Input [yellow] 2 3 2 2 2 2" xfId="5508"/>
    <cellStyle name="Input [yellow] 2 3 2 2 2 2 2" xfId="5509"/>
    <cellStyle name="Input [yellow] 2 3 2 2 2 3" xfId="5510"/>
    <cellStyle name="Input [yellow] 2 3 2 2 3" xfId="5511"/>
    <cellStyle name="Input [yellow] 2 3 2 2 3 2" xfId="5512"/>
    <cellStyle name="Input [yellow] 2 3 2 2 3 2 2" xfId="5513"/>
    <cellStyle name="Input [yellow] 2 3 2 2 3 3" xfId="5514"/>
    <cellStyle name="Input [yellow] 2 3 2 2 4" xfId="5515"/>
    <cellStyle name="Input [yellow] 2 3 2 2 4 2" xfId="5516"/>
    <cellStyle name="Input [yellow] 2 3 2 3" xfId="5517"/>
    <cellStyle name="Input [yellow] 2 3 2 3 2" xfId="5518"/>
    <cellStyle name="Input [yellow] 2 3 2 3 2 2" xfId="5519"/>
    <cellStyle name="Input [yellow] 2 3 2 3 3" xfId="5520"/>
    <cellStyle name="Input [yellow] 2 3 2 4" xfId="5521"/>
    <cellStyle name="Input [yellow] 2 3 2 4 2" xfId="5522"/>
    <cellStyle name="Input [yellow] 2 3 2 4 2 2" xfId="5523"/>
    <cellStyle name="Input [yellow] 2 3 2 4 3" xfId="5524"/>
    <cellStyle name="Input [yellow] 2 3 2 5" xfId="5525"/>
    <cellStyle name="Input [yellow] 2 3 2 5 2" xfId="5526"/>
    <cellStyle name="Input [yellow] 2 3 2 6" xfId="5527"/>
    <cellStyle name="Input [yellow] 2 3 2 6 2" xfId="5528"/>
    <cellStyle name="Input [yellow] 2 3 2 7" xfId="5529"/>
    <cellStyle name="Input [yellow] 2 3 3" xfId="5530"/>
    <cellStyle name="Input [yellow] 2 3 3 2" xfId="5531"/>
    <cellStyle name="Input [yellow] 2 3 3 2 2" xfId="5532"/>
    <cellStyle name="Input [yellow] 2 3 3 2 2 2" xfId="5533"/>
    <cellStyle name="Input [yellow] 2 3 3 2 3" xfId="5534"/>
    <cellStyle name="Input [yellow] 2 3 3 3" xfId="5535"/>
    <cellStyle name="Input [yellow] 2 3 3 3 2" xfId="5536"/>
    <cellStyle name="Input [yellow] 2 3 3 3 2 2" xfId="5537"/>
    <cellStyle name="Input [yellow] 2 3 3 3 3" xfId="5538"/>
    <cellStyle name="Input [yellow] 2 3 3 4" xfId="5539"/>
    <cellStyle name="Input [yellow] 2 3 3 4 2" xfId="5540"/>
    <cellStyle name="Input [yellow] 2 3 3 5" xfId="5541"/>
    <cellStyle name="Input [yellow] 2 3 3 5 2" xfId="5542"/>
    <cellStyle name="Input [yellow] 2 3 3 6" xfId="5543"/>
    <cellStyle name="Input [yellow] 2 3 4" xfId="5544"/>
    <cellStyle name="Input [yellow] 2 3 4 2" xfId="5545"/>
    <cellStyle name="Input [yellow] 2 3 4 2 2" xfId="5546"/>
    <cellStyle name="Input [yellow] 2 3 4 2 2 2" xfId="5547"/>
    <cellStyle name="Input [yellow] 2 3 4 2 3" xfId="5548"/>
    <cellStyle name="Input [yellow] 2 3 4 3" xfId="5549"/>
    <cellStyle name="Input [yellow] 2 3 4 3 2" xfId="5550"/>
    <cellStyle name="Input [yellow] 2 3 4 3 2 2" xfId="5551"/>
    <cellStyle name="Input [yellow] 2 3 4 3 3" xfId="5552"/>
    <cellStyle name="Input [yellow] 2 3 4 4" xfId="5553"/>
    <cellStyle name="Input [yellow] 2 3 4 4 2" xfId="5554"/>
    <cellStyle name="Input [yellow] 2 4" xfId="5555"/>
    <cellStyle name="Input [yellow] 2 4 2" xfId="5556"/>
    <cellStyle name="Input [yellow] 2 4 2 2" xfId="5557"/>
    <cellStyle name="Input [yellow] 2 4 2 2 2" xfId="5558"/>
    <cellStyle name="Input [yellow] 2 4 2 2 2 2" xfId="5559"/>
    <cellStyle name="Input [yellow] 2 4 2 2 3" xfId="5560"/>
    <cellStyle name="Input [yellow] 2 4 2 3" xfId="5561"/>
    <cellStyle name="Input [yellow] 2 4 2 3 2" xfId="5562"/>
    <cellStyle name="Input [yellow] 2 4 2 3 2 2" xfId="5563"/>
    <cellStyle name="Input [yellow] 2 4 2 3 3" xfId="5564"/>
    <cellStyle name="Input [yellow] 2 4 2 4" xfId="5565"/>
    <cellStyle name="Input [yellow] 2 4 2 4 2" xfId="5566"/>
    <cellStyle name="Input [yellow] 2 4 2 5" xfId="5567"/>
    <cellStyle name="Input [yellow] 2 4 2 5 2" xfId="5568"/>
    <cellStyle name="Input [yellow] 2 4 2 6" xfId="5569"/>
    <cellStyle name="Input [yellow] 2 4 3" xfId="5570"/>
    <cellStyle name="Input [yellow] 2 4 3 2" xfId="5571"/>
    <cellStyle name="Input [yellow] 2 4 3 2 2" xfId="5572"/>
    <cellStyle name="Input [yellow] 2 4 3 2 2 2" xfId="5573"/>
    <cellStyle name="Input [yellow] 2 4 3 2 3" xfId="5574"/>
    <cellStyle name="Input [yellow] 2 4 3 3" xfId="5575"/>
    <cellStyle name="Input [yellow] 2 4 3 3 2" xfId="5576"/>
    <cellStyle name="Input [yellow] 2 4 3 3 2 2" xfId="5577"/>
    <cellStyle name="Input [yellow] 2 4 3 3 3" xfId="5578"/>
    <cellStyle name="Input [yellow] 2 4 3 4" xfId="5579"/>
    <cellStyle name="Input [yellow] 2 4 3 4 2" xfId="5580"/>
    <cellStyle name="Input [yellow] 2 4 3 5" xfId="5581"/>
    <cellStyle name="Input [yellow] 2 4 3 5 2" xfId="5582"/>
    <cellStyle name="Input [yellow] 2 4 3 6" xfId="5583"/>
    <cellStyle name="Input [yellow] 2 4 4" xfId="5584"/>
    <cellStyle name="Input [yellow] 2 4 4 2" xfId="5585"/>
    <cellStyle name="Input [yellow] 2 4 4 2 2" xfId="5586"/>
    <cellStyle name="Input [yellow] 2 4 4 3" xfId="5587"/>
    <cellStyle name="Input [yellow] 2 4 5" xfId="5588"/>
    <cellStyle name="Input [yellow] 2 4 5 2" xfId="5589"/>
    <cellStyle name="Input [yellow] 2 4 5 2 2" xfId="5590"/>
    <cellStyle name="Input [yellow] 2 4 5 3" xfId="5591"/>
    <cellStyle name="Input [yellow] 2 4 6" xfId="5592"/>
    <cellStyle name="Input [yellow] 2 4 6 2" xfId="5593"/>
    <cellStyle name="Input [yellow] 2 4 7" xfId="5594"/>
    <cellStyle name="Input [yellow] 2 4 7 2" xfId="5595"/>
    <cellStyle name="Input [yellow] 2 4 8" xfId="5596"/>
    <cellStyle name="Input [yellow] 2 5" xfId="5597"/>
    <cellStyle name="Input [yellow] 2 5 2" xfId="5598"/>
    <cellStyle name="Input [yellow] 2 5 2 2" xfId="5599"/>
    <cellStyle name="Input [yellow] 2 5 2 2 2" xfId="5600"/>
    <cellStyle name="Input [yellow] 2 5 2 2 2 2" xfId="5601"/>
    <cellStyle name="Input [yellow] 2 5 2 2 3" xfId="5602"/>
    <cellStyle name="Input [yellow] 2 5 2 3" xfId="5603"/>
    <cellStyle name="Input [yellow] 2 5 2 3 2" xfId="5604"/>
    <cellStyle name="Input [yellow] 2 5 2 3 2 2" xfId="5605"/>
    <cellStyle name="Input [yellow] 2 5 2 3 3" xfId="5606"/>
    <cellStyle name="Input [yellow] 2 5 2 4" xfId="5607"/>
    <cellStyle name="Input [yellow] 2 5 2 4 2" xfId="5608"/>
    <cellStyle name="Input [yellow] 2 5 3" xfId="5609"/>
    <cellStyle name="Input [yellow] 2 5 3 2" xfId="5610"/>
    <cellStyle name="Input [yellow] 2 5 3 2 2" xfId="5611"/>
    <cellStyle name="Input [yellow] 2 5 3 3" xfId="5612"/>
    <cellStyle name="Input [yellow] 2 5 4" xfId="5613"/>
    <cellStyle name="Input [yellow] 2 5 4 2" xfId="5614"/>
    <cellStyle name="Input [yellow] 2 5 4 2 2" xfId="5615"/>
    <cellStyle name="Input [yellow] 2 5 4 3" xfId="5616"/>
    <cellStyle name="Input [yellow] 2 5 5" xfId="5617"/>
    <cellStyle name="Input [yellow] 2 5 5 2" xfId="5618"/>
    <cellStyle name="Input [yellow] 2 5 6" xfId="5619"/>
    <cellStyle name="Input [yellow] 2 5 6 2" xfId="5620"/>
    <cellStyle name="Input [yellow] 2 5 7" xfId="5621"/>
    <cellStyle name="Input [yellow] 2 6" xfId="5622"/>
    <cellStyle name="Input [yellow] 2 6 2" xfId="5623"/>
    <cellStyle name="Input [yellow] 2 6 2 2" xfId="5624"/>
    <cellStyle name="Input [yellow] 2 6 2 2 2" xfId="5625"/>
    <cellStyle name="Input [yellow] 2 6 2 3" xfId="5626"/>
    <cellStyle name="Input [yellow] 2 6 3" xfId="5627"/>
    <cellStyle name="Input [yellow] 2 6 3 2" xfId="5628"/>
    <cellStyle name="Input [yellow] 2 6 3 2 2" xfId="5629"/>
    <cellStyle name="Input [yellow] 2 6 3 3" xfId="5630"/>
    <cellStyle name="Input [yellow] 2 6 4" xfId="5631"/>
    <cellStyle name="Input [yellow] 2 6 4 2" xfId="5632"/>
    <cellStyle name="Input [yellow] 2 7" xfId="5633"/>
    <cellStyle name="Input [yellow] 2 7 2" xfId="5634"/>
    <cellStyle name="Input [yellow] 2 7 2 2" xfId="5635"/>
    <cellStyle name="Input [yellow] 2 7 3" xfId="5636"/>
    <cellStyle name="Input [yellow] 3" xfId="5637"/>
    <cellStyle name="Input [yellow] 3 2" xfId="5638"/>
    <cellStyle name="Input [yellow] 3 2 2" xfId="5639"/>
    <cellStyle name="Input [yellow] 3 2 2 2" xfId="5640"/>
    <cellStyle name="Input [yellow] 3 2 2 2 2" xfId="5641"/>
    <cellStyle name="Input [yellow] 3 2 2 2 2 2" xfId="5642"/>
    <cellStyle name="Input [yellow] 3 2 2 2 2 2 2" xfId="5643"/>
    <cellStyle name="Input [yellow] 3 2 2 2 2 3" xfId="5644"/>
    <cellStyle name="Input [yellow] 3 2 2 2 3" xfId="5645"/>
    <cellStyle name="Input [yellow] 3 2 2 2 3 2" xfId="5646"/>
    <cellStyle name="Input [yellow] 3 2 2 2 3 2 2" xfId="5647"/>
    <cellStyle name="Input [yellow] 3 2 2 2 3 3" xfId="5648"/>
    <cellStyle name="Input [yellow] 3 2 2 2 4" xfId="5649"/>
    <cellStyle name="Input [yellow] 3 2 2 2 4 2" xfId="5650"/>
    <cellStyle name="Input [yellow] 3 2 2 2 5" xfId="5651"/>
    <cellStyle name="Input [yellow] 3 2 2 2 5 2" xfId="5652"/>
    <cellStyle name="Input [yellow] 3 2 2 2 6" xfId="5653"/>
    <cellStyle name="Input [yellow] 3 2 2 3" xfId="5654"/>
    <cellStyle name="Input [yellow] 3 2 2 3 2" xfId="5655"/>
    <cellStyle name="Input [yellow] 3 2 2 3 2 2" xfId="5656"/>
    <cellStyle name="Input [yellow] 3 2 2 3 2 2 2" xfId="5657"/>
    <cellStyle name="Input [yellow] 3 2 2 3 2 3" xfId="5658"/>
    <cellStyle name="Input [yellow] 3 2 2 3 3" xfId="5659"/>
    <cellStyle name="Input [yellow] 3 2 2 3 3 2" xfId="5660"/>
    <cellStyle name="Input [yellow] 3 2 2 3 3 2 2" xfId="5661"/>
    <cellStyle name="Input [yellow] 3 2 2 3 3 3" xfId="5662"/>
    <cellStyle name="Input [yellow] 3 2 2 3 4" xfId="5663"/>
    <cellStyle name="Input [yellow] 3 2 2 3 4 2" xfId="5664"/>
    <cellStyle name="Input [yellow] 3 2 2 3 5" xfId="5665"/>
    <cellStyle name="Input [yellow] 3 2 2 3 5 2" xfId="5666"/>
    <cellStyle name="Input [yellow] 3 2 2 3 6" xfId="5667"/>
    <cellStyle name="Input [yellow] 3 2 2 4" xfId="5668"/>
    <cellStyle name="Input [yellow] 3 2 2 4 2" xfId="5669"/>
    <cellStyle name="Input [yellow] 3 2 2 4 2 2" xfId="5670"/>
    <cellStyle name="Input [yellow] 3 2 2 4 2 2 2" xfId="5671"/>
    <cellStyle name="Input [yellow] 3 2 2 4 2 3" xfId="5672"/>
    <cellStyle name="Input [yellow] 3 2 2 4 3" xfId="5673"/>
    <cellStyle name="Input [yellow] 3 2 2 4 3 2" xfId="5674"/>
    <cellStyle name="Input [yellow] 3 2 2 4 3 2 2" xfId="5675"/>
    <cellStyle name="Input [yellow] 3 2 2 4 3 3" xfId="5676"/>
    <cellStyle name="Input [yellow] 3 2 2 4 4" xfId="5677"/>
    <cellStyle name="Input [yellow] 3 2 2 4 4 2" xfId="5678"/>
    <cellStyle name="Input [yellow] 3 2 2 4 5" xfId="5679"/>
    <cellStyle name="Input [yellow] 3 2 2 4 5 2" xfId="5680"/>
    <cellStyle name="Input [yellow] 3 2 2 4 6" xfId="5681"/>
    <cellStyle name="Input [yellow] 3 2 2 5" xfId="5682"/>
    <cellStyle name="Input [yellow] 3 2 2 5 2" xfId="5683"/>
    <cellStyle name="Input [yellow] 3 2 2 5 2 2" xfId="5684"/>
    <cellStyle name="Input [yellow] 3 2 2 5 3" xfId="5685"/>
    <cellStyle name="Input [yellow] 3 2 2 6" xfId="5686"/>
    <cellStyle name="Input [yellow] 3 2 3" xfId="5687"/>
    <cellStyle name="Input [yellow] 3 2 3 2" xfId="5688"/>
    <cellStyle name="Input [yellow] 3 2 3 2 2" xfId="5689"/>
    <cellStyle name="Input [yellow] 3 2 3 2 2 2" xfId="5690"/>
    <cellStyle name="Input [yellow] 3 2 3 2 3" xfId="5691"/>
    <cellStyle name="Input [yellow] 3 2 3 3" xfId="5692"/>
    <cellStyle name="Input [yellow] 3 2 3 3 2" xfId="5693"/>
    <cellStyle name="Input [yellow] 3 2 3 3 2 2" xfId="5694"/>
    <cellStyle name="Input [yellow] 3 2 3 3 3" xfId="5695"/>
    <cellStyle name="Input [yellow] 3 2 3 4" xfId="5696"/>
    <cellStyle name="Input [yellow] 3 2 3 4 2" xfId="5697"/>
    <cellStyle name="Input [yellow] 3 2 3 5" xfId="5698"/>
    <cellStyle name="Input [yellow] 3 2 3 5 2" xfId="5699"/>
    <cellStyle name="Input [yellow] 3 2 3 6" xfId="5700"/>
    <cellStyle name="Input [yellow] 3 2 4" xfId="5701"/>
    <cellStyle name="Input [yellow] 3 2 4 2" xfId="5702"/>
    <cellStyle name="Input [yellow] 3 2 4 2 2" xfId="5703"/>
    <cellStyle name="Input [yellow] 3 2 4 2 2 2" xfId="5704"/>
    <cellStyle name="Input [yellow] 3 2 4 2 3" xfId="5705"/>
    <cellStyle name="Input [yellow] 3 2 4 3" xfId="5706"/>
    <cellStyle name="Input [yellow] 3 2 4 3 2" xfId="5707"/>
    <cellStyle name="Input [yellow] 3 2 4 3 2 2" xfId="5708"/>
    <cellStyle name="Input [yellow] 3 2 4 3 3" xfId="5709"/>
    <cellStyle name="Input [yellow] 3 2 4 4" xfId="5710"/>
    <cellStyle name="Input [yellow] 3 2 4 4 2" xfId="5711"/>
    <cellStyle name="Input [yellow] 3 2 4 5" xfId="5712"/>
    <cellStyle name="Input [yellow] 3 2 4 5 2" xfId="5713"/>
    <cellStyle name="Input [yellow] 3 2 4 6" xfId="5714"/>
    <cellStyle name="Input [yellow] 3 2 5" xfId="5715"/>
    <cellStyle name="Input [yellow] 3 2 5 2" xfId="5716"/>
    <cellStyle name="Input [yellow] 3 2 5 2 2" xfId="5717"/>
    <cellStyle name="Input [yellow] 3 2 5 2 2 2" xfId="5718"/>
    <cellStyle name="Input [yellow] 3 2 5 2 3" xfId="5719"/>
    <cellStyle name="Input [yellow] 3 2 5 3" xfId="5720"/>
    <cellStyle name="Input [yellow] 3 2 5 3 2" xfId="5721"/>
    <cellStyle name="Input [yellow] 3 2 5 3 2 2" xfId="5722"/>
    <cellStyle name="Input [yellow] 3 2 5 3 3" xfId="5723"/>
    <cellStyle name="Input [yellow] 3 2 5 4" xfId="5724"/>
    <cellStyle name="Input [yellow] 3 2 5 4 2" xfId="5725"/>
    <cellStyle name="Input [yellow] 3 2 5 5" xfId="5726"/>
    <cellStyle name="Input [yellow] 3 2 5 5 2" xfId="5727"/>
    <cellStyle name="Input [yellow] 3 2 5 6" xfId="5728"/>
    <cellStyle name="Input [yellow] 3 2 6" xfId="5729"/>
    <cellStyle name="Input [yellow] 3 2 6 2" xfId="5730"/>
    <cellStyle name="Input [yellow] 3 2 6 2 2" xfId="5731"/>
    <cellStyle name="Input [yellow] 3 2 6 3" xfId="5732"/>
    <cellStyle name="Input [yellow] 3 2 7" xfId="5733"/>
    <cellStyle name="Input [yellow] 3 3" xfId="5734"/>
    <cellStyle name="Input [yellow] 3 3 2" xfId="5735"/>
    <cellStyle name="Input [yellow] 3 3 2 2" xfId="5736"/>
    <cellStyle name="Input [yellow] 3 3 2 2 2" xfId="5737"/>
    <cellStyle name="Input [yellow] 3 3 2 2 2 2" xfId="5738"/>
    <cellStyle name="Input [yellow] 3 3 2 2 2 2 2" xfId="5739"/>
    <cellStyle name="Input [yellow] 3 3 2 2 2 3" xfId="5740"/>
    <cellStyle name="Input [yellow] 3 3 2 2 3" xfId="5741"/>
    <cellStyle name="Input [yellow] 3 3 2 2 3 2" xfId="5742"/>
    <cellStyle name="Input [yellow] 3 3 2 2 3 2 2" xfId="5743"/>
    <cellStyle name="Input [yellow] 3 3 2 2 3 3" xfId="5744"/>
    <cellStyle name="Input [yellow] 3 3 2 2 4" xfId="5745"/>
    <cellStyle name="Input [yellow] 3 3 2 2 4 2" xfId="5746"/>
    <cellStyle name="Input [yellow] 3 3 2 3" xfId="5747"/>
    <cellStyle name="Input [yellow] 3 3 2 3 2" xfId="5748"/>
    <cellStyle name="Input [yellow] 3 3 2 3 2 2" xfId="5749"/>
    <cellStyle name="Input [yellow] 3 3 2 3 3" xfId="5750"/>
    <cellStyle name="Input [yellow] 3 3 2 4" xfId="5751"/>
    <cellStyle name="Input [yellow] 3 3 2 4 2" xfId="5752"/>
    <cellStyle name="Input [yellow] 3 3 2 4 2 2" xfId="5753"/>
    <cellStyle name="Input [yellow] 3 3 2 4 3" xfId="5754"/>
    <cellStyle name="Input [yellow] 3 3 2 5" xfId="5755"/>
    <cellStyle name="Input [yellow] 3 3 2 5 2" xfId="5756"/>
    <cellStyle name="Input [yellow] 3 3 2 6" xfId="5757"/>
    <cellStyle name="Input [yellow] 3 3 2 6 2" xfId="5758"/>
    <cellStyle name="Input [yellow] 3 3 2 7" xfId="5759"/>
    <cellStyle name="Input [yellow] 3 3 3" xfId="5760"/>
    <cellStyle name="Input [yellow] 3 3 3 2" xfId="5761"/>
    <cellStyle name="Input [yellow] 3 3 3 2 2" xfId="5762"/>
    <cellStyle name="Input [yellow] 3 3 3 2 2 2" xfId="5763"/>
    <cellStyle name="Input [yellow] 3 3 3 2 3" xfId="5764"/>
    <cellStyle name="Input [yellow] 3 3 3 3" xfId="5765"/>
    <cellStyle name="Input [yellow] 3 3 3 3 2" xfId="5766"/>
    <cellStyle name="Input [yellow] 3 3 3 3 2 2" xfId="5767"/>
    <cellStyle name="Input [yellow] 3 3 3 3 3" xfId="5768"/>
    <cellStyle name="Input [yellow] 3 3 3 4" xfId="5769"/>
    <cellStyle name="Input [yellow] 3 3 3 4 2" xfId="5770"/>
    <cellStyle name="Input [yellow] 3 3 3 5" xfId="5771"/>
    <cellStyle name="Input [yellow] 3 3 3 5 2" xfId="5772"/>
    <cellStyle name="Input [yellow] 3 3 3 6" xfId="5773"/>
    <cellStyle name="Input [yellow] 3 3 4" xfId="5774"/>
    <cellStyle name="Input [yellow] 3 3 4 2" xfId="5775"/>
    <cellStyle name="Input [yellow] 3 3 4 2 2" xfId="5776"/>
    <cellStyle name="Input [yellow] 3 3 4 2 2 2" xfId="5777"/>
    <cellStyle name="Input [yellow] 3 3 4 2 3" xfId="5778"/>
    <cellStyle name="Input [yellow] 3 3 4 3" xfId="5779"/>
    <cellStyle name="Input [yellow] 3 3 4 3 2" xfId="5780"/>
    <cellStyle name="Input [yellow] 3 3 4 3 2 2" xfId="5781"/>
    <cellStyle name="Input [yellow] 3 3 4 3 3" xfId="5782"/>
    <cellStyle name="Input [yellow] 3 3 4 4" xfId="5783"/>
    <cellStyle name="Input [yellow] 3 3 4 4 2" xfId="5784"/>
    <cellStyle name="Input [yellow] 3 4" xfId="5785"/>
    <cellStyle name="Input [yellow] 3 4 2" xfId="5786"/>
    <cellStyle name="Input [yellow] 3 4 2 2" xfId="5787"/>
    <cellStyle name="Input [yellow] 3 4 2 2 2" xfId="5788"/>
    <cellStyle name="Input [yellow] 3 4 2 2 2 2" xfId="5789"/>
    <cellStyle name="Input [yellow] 3 4 2 2 3" xfId="5790"/>
    <cellStyle name="Input [yellow] 3 4 2 3" xfId="5791"/>
    <cellStyle name="Input [yellow] 3 4 2 3 2" xfId="5792"/>
    <cellStyle name="Input [yellow] 3 4 2 3 2 2" xfId="5793"/>
    <cellStyle name="Input [yellow] 3 4 2 3 3" xfId="5794"/>
    <cellStyle name="Input [yellow] 3 4 2 4" xfId="5795"/>
    <cellStyle name="Input [yellow] 3 4 2 4 2" xfId="5796"/>
    <cellStyle name="Input [yellow] 3 4 2 5" xfId="5797"/>
    <cellStyle name="Input [yellow] 3 4 2 5 2" xfId="5798"/>
    <cellStyle name="Input [yellow] 3 4 2 6" xfId="5799"/>
    <cellStyle name="Input [yellow] 3 4 3" xfId="5800"/>
    <cellStyle name="Input [yellow] 3 4 3 2" xfId="5801"/>
    <cellStyle name="Input [yellow] 3 4 3 2 2" xfId="5802"/>
    <cellStyle name="Input [yellow] 3 4 3 2 2 2" xfId="5803"/>
    <cellStyle name="Input [yellow] 3 4 3 2 3" xfId="5804"/>
    <cellStyle name="Input [yellow] 3 4 3 3" xfId="5805"/>
    <cellStyle name="Input [yellow] 3 4 3 3 2" xfId="5806"/>
    <cellStyle name="Input [yellow] 3 4 3 3 2 2" xfId="5807"/>
    <cellStyle name="Input [yellow] 3 4 3 3 3" xfId="5808"/>
    <cellStyle name="Input [yellow] 3 4 3 4" xfId="5809"/>
    <cellStyle name="Input [yellow] 3 4 3 4 2" xfId="5810"/>
    <cellStyle name="Input [yellow] 3 4 3 5" xfId="5811"/>
    <cellStyle name="Input [yellow] 3 4 3 5 2" xfId="5812"/>
    <cellStyle name="Input [yellow] 3 4 3 6" xfId="5813"/>
    <cellStyle name="Input [yellow] 3 4 4" xfId="5814"/>
    <cellStyle name="Input [yellow] 3 4 4 2" xfId="5815"/>
    <cellStyle name="Input [yellow] 3 4 4 2 2" xfId="5816"/>
    <cellStyle name="Input [yellow] 3 4 4 3" xfId="5817"/>
    <cellStyle name="Input [yellow] 3 4 5" xfId="5818"/>
    <cellStyle name="Input [yellow] 3 4 5 2" xfId="5819"/>
    <cellStyle name="Input [yellow] 3 4 5 2 2" xfId="5820"/>
    <cellStyle name="Input [yellow] 3 4 5 3" xfId="5821"/>
    <cellStyle name="Input [yellow] 3 4 6" xfId="5822"/>
    <cellStyle name="Input [yellow] 3 4 6 2" xfId="5823"/>
    <cellStyle name="Input [yellow] 3 4 7" xfId="5824"/>
    <cellStyle name="Input [yellow] 3 4 7 2" xfId="5825"/>
    <cellStyle name="Input [yellow] 3 4 8" xfId="5826"/>
    <cellStyle name="Input [yellow] 3 5" xfId="5827"/>
    <cellStyle name="Input [yellow] 3 5 2" xfId="5828"/>
    <cellStyle name="Input [yellow] 3 5 2 2" xfId="5829"/>
    <cellStyle name="Input [yellow] 3 5 2 2 2" xfId="5830"/>
    <cellStyle name="Input [yellow] 3 5 2 2 2 2" xfId="5831"/>
    <cellStyle name="Input [yellow] 3 5 2 2 3" xfId="5832"/>
    <cellStyle name="Input [yellow] 3 5 2 3" xfId="5833"/>
    <cellStyle name="Input [yellow] 3 5 2 3 2" xfId="5834"/>
    <cellStyle name="Input [yellow] 3 5 2 3 2 2" xfId="5835"/>
    <cellStyle name="Input [yellow] 3 5 2 3 3" xfId="5836"/>
    <cellStyle name="Input [yellow] 3 5 2 4" xfId="5837"/>
    <cellStyle name="Input [yellow] 3 5 2 4 2" xfId="5838"/>
    <cellStyle name="Input [yellow] 3 5 3" xfId="5839"/>
    <cellStyle name="Input [yellow] 3 5 3 2" xfId="5840"/>
    <cellStyle name="Input [yellow] 3 5 3 2 2" xfId="5841"/>
    <cellStyle name="Input [yellow] 3 5 3 3" xfId="5842"/>
    <cellStyle name="Input [yellow] 3 5 4" xfId="5843"/>
    <cellStyle name="Input [yellow] 3 5 4 2" xfId="5844"/>
    <cellStyle name="Input [yellow] 3 5 4 2 2" xfId="5845"/>
    <cellStyle name="Input [yellow] 3 5 4 3" xfId="5846"/>
    <cellStyle name="Input [yellow] 3 5 5" xfId="5847"/>
    <cellStyle name="Input [yellow] 3 5 5 2" xfId="5848"/>
    <cellStyle name="Input [yellow] 3 5 6" xfId="5849"/>
    <cellStyle name="Input [yellow] 3 5 6 2" xfId="5850"/>
    <cellStyle name="Input [yellow] 3 5 7" xfId="5851"/>
    <cellStyle name="Input [yellow] 3 6" xfId="5852"/>
    <cellStyle name="Input [yellow] 3 6 2" xfId="5853"/>
    <cellStyle name="Input [yellow] 3 6 2 2" xfId="5854"/>
    <cellStyle name="Input [yellow] 3 6 2 2 2" xfId="5855"/>
    <cellStyle name="Input [yellow] 3 6 2 3" xfId="5856"/>
    <cellStyle name="Input [yellow] 3 6 3" xfId="5857"/>
    <cellStyle name="Input [yellow] 3 6 3 2" xfId="5858"/>
    <cellStyle name="Input [yellow] 3 6 3 2 2" xfId="5859"/>
    <cellStyle name="Input [yellow] 3 6 3 3" xfId="5860"/>
    <cellStyle name="Input [yellow] 3 6 4" xfId="5861"/>
    <cellStyle name="Input [yellow] 3 6 4 2" xfId="5862"/>
    <cellStyle name="Input [yellow] 3 7" xfId="5863"/>
    <cellStyle name="Input [yellow] 3 7 2" xfId="5864"/>
    <cellStyle name="Input [yellow] 3 7 2 2" xfId="5865"/>
    <cellStyle name="Input [yellow] 3 7 3" xfId="5866"/>
    <cellStyle name="Input [yellow] 4" xfId="5867"/>
    <cellStyle name="Input [yellow] 4 2" xfId="5868"/>
    <cellStyle name="Input [yellow] 4 2 2" xfId="5869"/>
    <cellStyle name="Input [yellow] 4 2 2 2" xfId="5870"/>
    <cellStyle name="Input [yellow] 4 2 2 2 2" xfId="5871"/>
    <cellStyle name="Input [yellow] 4 2 2 2 2 2" xfId="5872"/>
    <cellStyle name="Input [yellow] 4 2 2 2 3" xfId="5873"/>
    <cellStyle name="Input [yellow] 4 2 2 3" xfId="5874"/>
    <cellStyle name="Input [yellow] 4 2 2 3 2" xfId="5875"/>
    <cellStyle name="Input [yellow] 4 2 2 3 2 2" xfId="5876"/>
    <cellStyle name="Input [yellow] 4 2 2 3 3" xfId="5877"/>
    <cellStyle name="Input [yellow] 4 2 2 4" xfId="5878"/>
    <cellStyle name="Input [yellow] 4 2 2 4 2" xfId="5879"/>
    <cellStyle name="Input [yellow] 4 2 2 5" xfId="5880"/>
    <cellStyle name="Input [yellow] 4 2 2 5 2" xfId="5881"/>
    <cellStyle name="Input [yellow] 4 2 2 6" xfId="5882"/>
    <cellStyle name="Input [yellow] 4 2 3" xfId="5883"/>
    <cellStyle name="Input [yellow] 4 2 3 2" xfId="5884"/>
    <cellStyle name="Input [yellow] 4 2 3 2 2" xfId="5885"/>
    <cellStyle name="Input [yellow] 4 2 3 2 2 2" xfId="5886"/>
    <cellStyle name="Input [yellow] 4 2 3 2 3" xfId="5887"/>
    <cellStyle name="Input [yellow] 4 2 3 3" xfId="5888"/>
    <cellStyle name="Input [yellow] 4 2 3 3 2" xfId="5889"/>
    <cellStyle name="Input [yellow] 4 2 3 3 2 2" xfId="5890"/>
    <cellStyle name="Input [yellow] 4 2 3 3 3" xfId="5891"/>
    <cellStyle name="Input [yellow] 4 2 3 4" xfId="5892"/>
    <cellStyle name="Input [yellow] 4 2 3 4 2" xfId="5893"/>
    <cellStyle name="Input [yellow] 4 2 3 5" xfId="5894"/>
    <cellStyle name="Input [yellow] 4 2 3 5 2" xfId="5895"/>
    <cellStyle name="Input [yellow] 4 2 3 6" xfId="5896"/>
    <cellStyle name="Input [yellow] 4 2 4" xfId="5897"/>
    <cellStyle name="Input [yellow] 4 2 4 2" xfId="5898"/>
    <cellStyle name="Input [yellow] 4 2 4 2 2" xfId="5899"/>
    <cellStyle name="Input [yellow] 4 2 4 2 2 2" xfId="5900"/>
    <cellStyle name="Input [yellow] 4 2 4 2 3" xfId="5901"/>
    <cellStyle name="Input [yellow] 4 2 4 3" xfId="5902"/>
    <cellStyle name="Input [yellow] 4 2 4 3 2" xfId="5903"/>
    <cellStyle name="Input [yellow] 4 2 4 3 2 2" xfId="5904"/>
    <cellStyle name="Input [yellow] 4 2 4 3 3" xfId="5905"/>
    <cellStyle name="Input [yellow] 4 2 4 4" xfId="5906"/>
    <cellStyle name="Input [yellow] 4 2 4 4 2" xfId="5907"/>
    <cellStyle name="Input [yellow] 4 2 4 5" xfId="5908"/>
    <cellStyle name="Input [yellow] 4 2 4 5 2" xfId="5909"/>
    <cellStyle name="Input [yellow] 4 2 4 6" xfId="5910"/>
    <cellStyle name="Input [yellow] 4 2 5" xfId="5911"/>
    <cellStyle name="Input [yellow] 4 2 5 2" xfId="5912"/>
    <cellStyle name="Input [yellow] 4 2 5 2 2" xfId="5913"/>
    <cellStyle name="Input [yellow] 4 2 5 3" xfId="5914"/>
    <cellStyle name="Input [yellow] 4 2 6" xfId="5915"/>
    <cellStyle name="Input [yellow] 4 3" xfId="5916"/>
    <cellStyle name="Input [yellow] 4 3 2" xfId="5917"/>
    <cellStyle name="Input [yellow] 4 3 2 2" xfId="5918"/>
    <cellStyle name="Input [yellow] 4 3 2 2 2" xfId="5919"/>
    <cellStyle name="Input [yellow] 4 3 2 3" xfId="5920"/>
    <cellStyle name="Input [yellow] 4 3 3" xfId="5921"/>
    <cellStyle name="Input [yellow] 4 3 3 2" xfId="5922"/>
    <cellStyle name="Input [yellow] 4 3 3 2 2" xfId="5923"/>
    <cellStyle name="Input [yellow] 4 3 3 3" xfId="5924"/>
    <cellStyle name="Input [yellow] 4 3 4" xfId="5925"/>
    <cellStyle name="Input [yellow] 4 3 4 2" xfId="5926"/>
    <cellStyle name="Input [yellow] 4 3 5" xfId="5927"/>
    <cellStyle name="Input [yellow] 4 3 5 2" xfId="5928"/>
    <cellStyle name="Input [yellow] 4 3 6" xfId="5929"/>
    <cellStyle name="Input [yellow] 4 4" xfId="5930"/>
    <cellStyle name="Input [yellow] 4 4 2" xfId="5931"/>
    <cellStyle name="Input [yellow] 4 4 2 2" xfId="5932"/>
    <cellStyle name="Input [yellow] 4 4 2 2 2" xfId="5933"/>
    <cellStyle name="Input [yellow] 4 4 2 3" xfId="5934"/>
    <cellStyle name="Input [yellow] 4 4 3" xfId="5935"/>
    <cellStyle name="Input [yellow] 4 4 3 2" xfId="5936"/>
    <cellStyle name="Input [yellow] 4 4 3 2 2" xfId="5937"/>
    <cellStyle name="Input [yellow] 4 4 3 3" xfId="5938"/>
    <cellStyle name="Input [yellow] 4 4 4" xfId="5939"/>
    <cellStyle name="Input [yellow] 4 4 4 2" xfId="5940"/>
    <cellStyle name="Input [yellow] 4 4 5" xfId="5941"/>
    <cellStyle name="Input [yellow] 4 4 5 2" xfId="5942"/>
    <cellStyle name="Input [yellow] 4 4 6" xfId="5943"/>
    <cellStyle name="Input [yellow] 4 5" xfId="5944"/>
    <cellStyle name="Input [yellow] 4 5 2" xfId="5945"/>
    <cellStyle name="Input [yellow] 4 5 2 2" xfId="5946"/>
    <cellStyle name="Input [yellow] 4 5 2 2 2" xfId="5947"/>
    <cellStyle name="Input [yellow] 4 5 2 3" xfId="5948"/>
    <cellStyle name="Input [yellow] 4 5 3" xfId="5949"/>
    <cellStyle name="Input [yellow] 4 5 3 2" xfId="5950"/>
    <cellStyle name="Input [yellow] 4 5 3 2 2" xfId="5951"/>
    <cellStyle name="Input [yellow] 4 5 3 3" xfId="5952"/>
    <cellStyle name="Input [yellow] 4 5 4" xfId="5953"/>
    <cellStyle name="Input [yellow] 4 5 4 2" xfId="5954"/>
    <cellStyle name="Input [yellow] 4 5 5" xfId="5955"/>
    <cellStyle name="Input [yellow] 4 5 5 2" xfId="5956"/>
    <cellStyle name="Input [yellow] 4 5 6" xfId="5957"/>
    <cellStyle name="Input [yellow] 4 6" xfId="5958"/>
    <cellStyle name="Input [yellow] 4 6 2" xfId="5959"/>
    <cellStyle name="Input [yellow] 4 6 2 2" xfId="5960"/>
    <cellStyle name="Input [yellow] 4 6 3" xfId="5961"/>
    <cellStyle name="Input [yellow] 4 7" xfId="5962"/>
    <cellStyle name="Input [yellow] 5" xfId="5963"/>
    <cellStyle name="Input [yellow] 5 2" xfId="5964"/>
    <cellStyle name="Input [yellow] 5 2 2" xfId="5965"/>
    <cellStyle name="Input [yellow] 5 2 2 2" xfId="5966"/>
    <cellStyle name="Input [yellow] 5 2 2 2 2" xfId="5967"/>
    <cellStyle name="Input [yellow] 5 2 2 2 2 2" xfId="5968"/>
    <cellStyle name="Input [yellow] 5 2 2 2 3" xfId="5969"/>
    <cellStyle name="Input [yellow] 5 2 2 3" xfId="5970"/>
    <cellStyle name="Input [yellow] 5 2 2 3 2" xfId="5971"/>
    <cellStyle name="Input [yellow] 5 2 2 3 2 2" xfId="5972"/>
    <cellStyle name="Input [yellow] 5 2 2 3 3" xfId="5973"/>
    <cellStyle name="Input [yellow] 5 2 2 4" xfId="5974"/>
    <cellStyle name="Input [yellow] 5 2 2 4 2" xfId="5975"/>
    <cellStyle name="Input [yellow] 5 2 3" xfId="5976"/>
    <cellStyle name="Input [yellow] 5 2 3 2" xfId="5977"/>
    <cellStyle name="Input [yellow] 5 2 3 2 2" xfId="5978"/>
    <cellStyle name="Input [yellow] 5 2 3 3" xfId="5979"/>
    <cellStyle name="Input [yellow] 5 2 4" xfId="5980"/>
    <cellStyle name="Input [yellow] 5 2 4 2" xfId="5981"/>
    <cellStyle name="Input [yellow] 5 2 4 2 2" xfId="5982"/>
    <cellStyle name="Input [yellow] 5 2 4 3" xfId="5983"/>
    <cellStyle name="Input [yellow] 5 2 5" xfId="5984"/>
    <cellStyle name="Input [yellow] 5 2 5 2" xfId="5985"/>
    <cellStyle name="Input [yellow] 5 2 6" xfId="5986"/>
    <cellStyle name="Input [yellow] 5 2 6 2" xfId="5987"/>
    <cellStyle name="Input [yellow] 5 2 7" xfId="5988"/>
    <cellStyle name="Input [yellow] 5 3" xfId="5989"/>
    <cellStyle name="Input [yellow] 5 3 2" xfId="5990"/>
    <cellStyle name="Input [yellow] 5 3 2 2" xfId="5991"/>
    <cellStyle name="Input [yellow] 5 3 2 2 2" xfId="5992"/>
    <cellStyle name="Input [yellow] 5 3 2 3" xfId="5993"/>
    <cellStyle name="Input [yellow] 5 3 3" xfId="5994"/>
    <cellStyle name="Input [yellow] 5 3 3 2" xfId="5995"/>
    <cellStyle name="Input [yellow] 5 3 3 2 2" xfId="5996"/>
    <cellStyle name="Input [yellow] 5 3 3 3" xfId="5997"/>
    <cellStyle name="Input [yellow] 5 3 4" xfId="5998"/>
    <cellStyle name="Input [yellow] 5 3 4 2" xfId="5999"/>
    <cellStyle name="Input [yellow] 5 3 5" xfId="6000"/>
    <cellStyle name="Input [yellow] 5 3 5 2" xfId="6001"/>
    <cellStyle name="Input [yellow] 5 3 6" xfId="6002"/>
    <cellStyle name="Input [yellow] 5 4" xfId="6003"/>
    <cellStyle name="Input [yellow] 5 4 2" xfId="6004"/>
    <cellStyle name="Input [yellow] 5 4 2 2" xfId="6005"/>
    <cellStyle name="Input [yellow] 5 4 2 2 2" xfId="6006"/>
    <cellStyle name="Input [yellow] 5 4 2 3" xfId="6007"/>
    <cellStyle name="Input [yellow] 5 4 3" xfId="6008"/>
    <cellStyle name="Input [yellow] 5 4 3 2" xfId="6009"/>
    <cellStyle name="Input [yellow] 5 4 3 2 2" xfId="6010"/>
    <cellStyle name="Input [yellow] 5 4 3 3" xfId="6011"/>
    <cellStyle name="Input [yellow] 5 4 4" xfId="6012"/>
    <cellStyle name="Input [yellow] 5 4 4 2" xfId="6013"/>
    <cellStyle name="Input [yellow] 6" xfId="6014"/>
    <cellStyle name="Input [yellow] 6 2" xfId="6015"/>
    <cellStyle name="Input [yellow] 6 2 2" xfId="6016"/>
    <cellStyle name="Input [yellow] 6 2 2 2" xfId="6017"/>
    <cellStyle name="Input [yellow] 6 2 2 2 2" xfId="6018"/>
    <cellStyle name="Input [yellow] 6 2 2 3" xfId="6019"/>
    <cellStyle name="Input [yellow] 6 2 3" xfId="6020"/>
    <cellStyle name="Input [yellow] 6 2 3 2" xfId="6021"/>
    <cellStyle name="Input [yellow] 6 2 3 2 2" xfId="6022"/>
    <cellStyle name="Input [yellow] 6 2 3 3" xfId="6023"/>
    <cellStyle name="Input [yellow] 6 2 4" xfId="6024"/>
    <cellStyle name="Input [yellow] 6 2 4 2" xfId="6025"/>
    <cellStyle name="Input [yellow] 6 2 5" xfId="6026"/>
    <cellStyle name="Input [yellow] 6 2 5 2" xfId="6027"/>
    <cellStyle name="Input [yellow] 6 2 6" xfId="6028"/>
    <cellStyle name="Input [yellow] 6 3" xfId="6029"/>
    <cellStyle name="Input [yellow] 6 3 2" xfId="6030"/>
    <cellStyle name="Input [yellow] 6 3 2 2" xfId="6031"/>
    <cellStyle name="Input [yellow] 6 3 2 2 2" xfId="6032"/>
    <cellStyle name="Input [yellow] 6 3 2 3" xfId="6033"/>
    <cellStyle name="Input [yellow] 6 3 3" xfId="6034"/>
    <cellStyle name="Input [yellow] 6 3 3 2" xfId="6035"/>
    <cellStyle name="Input [yellow] 6 3 3 2 2" xfId="6036"/>
    <cellStyle name="Input [yellow] 6 3 3 3" xfId="6037"/>
    <cellStyle name="Input [yellow] 6 3 4" xfId="6038"/>
    <cellStyle name="Input [yellow] 6 3 4 2" xfId="6039"/>
    <cellStyle name="Input [yellow] 6 3 5" xfId="6040"/>
    <cellStyle name="Input [yellow] 6 3 5 2" xfId="6041"/>
    <cellStyle name="Input [yellow] 6 3 6" xfId="6042"/>
    <cellStyle name="Input [yellow] 6 4" xfId="6043"/>
    <cellStyle name="Input [yellow] 6 4 2" xfId="6044"/>
    <cellStyle name="Input [yellow] 6 4 2 2" xfId="6045"/>
    <cellStyle name="Input [yellow] 6 4 3" xfId="6046"/>
    <cellStyle name="Input [yellow] 6 5" xfId="6047"/>
    <cellStyle name="Input [yellow] 6 5 2" xfId="6048"/>
    <cellStyle name="Input [yellow] 6 5 2 2" xfId="6049"/>
    <cellStyle name="Input [yellow] 6 5 3" xfId="6050"/>
    <cellStyle name="Input [yellow] 6 6" xfId="6051"/>
    <cellStyle name="Input [yellow] 6 6 2" xfId="6052"/>
    <cellStyle name="Input [yellow] 6 7" xfId="6053"/>
    <cellStyle name="Input [yellow] 6 7 2" xfId="6054"/>
    <cellStyle name="Input [yellow] 6 8" xfId="6055"/>
    <cellStyle name="Input [yellow] 7" xfId="6056"/>
    <cellStyle name="Input [yellow] 7 2" xfId="6057"/>
    <cellStyle name="Input [yellow] 7 2 2" xfId="6058"/>
    <cellStyle name="Input [yellow] 7 2 2 2" xfId="6059"/>
    <cellStyle name="Input [yellow] 7 2 2 2 2" xfId="6060"/>
    <cellStyle name="Input [yellow] 7 2 2 3" xfId="6061"/>
    <cellStyle name="Input [yellow] 7 2 3" xfId="6062"/>
    <cellStyle name="Input [yellow] 7 2 3 2" xfId="6063"/>
    <cellStyle name="Input [yellow] 7 2 3 2 2" xfId="6064"/>
    <cellStyle name="Input [yellow] 7 2 3 3" xfId="6065"/>
    <cellStyle name="Input [yellow] 7 2 4" xfId="6066"/>
    <cellStyle name="Input [yellow] 7 2 4 2" xfId="6067"/>
    <cellStyle name="Input [yellow] 7 3" xfId="6068"/>
    <cellStyle name="Input [yellow] 7 3 2" xfId="6069"/>
    <cellStyle name="Input [yellow] 7 3 2 2" xfId="6070"/>
    <cellStyle name="Input [yellow] 7 3 3" xfId="6071"/>
    <cellStyle name="Input [yellow] 7 4" xfId="6072"/>
    <cellStyle name="Input [yellow] 7 4 2" xfId="6073"/>
    <cellStyle name="Input [yellow] 7 4 2 2" xfId="6074"/>
    <cellStyle name="Input [yellow] 7 4 3" xfId="6075"/>
    <cellStyle name="Input [yellow] 7 5" xfId="6076"/>
    <cellStyle name="Input [yellow] 7 5 2" xfId="6077"/>
    <cellStyle name="Input [yellow] 7 6" xfId="6078"/>
    <cellStyle name="Input [yellow] 7 6 2" xfId="6079"/>
    <cellStyle name="Input [yellow] 7 7" xfId="6080"/>
    <cellStyle name="Input [yellow] 8" xfId="6081"/>
    <cellStyle name="Input [yellow] 8 2" xfId="6082"/>
    <cellStyle name="Input [yellow] 8 2 2" xfId="6083"/>
    <cellStyle name="Input [yellow] 8 2 2 2" xfId="6084"/>
    <cellStyle name="Input [yellow] 8 2 3" xfId="6085"/>
    <cellStyle name="Input [yellow] 8 3" xfId="6086"/>
    <cellStyle name="Input [yellow] 8 3 2" xfId="6087"/>
    <cellStyle name="Input [yellow] 8 3 2 2" xfId="6088"/>
    <cellStyle name="Input [yellow] 8 3 3" xfId="6089"/>
    <cellStyle name="Input [yellow] 8 4" xfId="6090"/>
    <cellStyle name="Input [yellow] 8 4 2" xfId="6091"/>
    <cellStyle name="Input [yellow] 9" xfId="6092"/>
    <cellStyle name="Input [yellow] 9 2" xfId="6093"/>
    <cellStyle name="Input [yellow] 9 2 2" xfId="6094"/>
    <cellStyle name="Input [yellow] 9 3" xfId="6095"/>
    <cellStyle name="Input [yellow]_March_LTD_Premium" xfId="6096"/>
    <cellStyle name="Input 10" xfId="6097"/>
    <cellStyle name="Input 11" xfId="6098"/>
    <cellStyle name="Input 11 2" xfId="6099"/>
    <cellStyle name="Input 11 2 2" xfId="6100"/>
    <cellStyle name="Input 11 3" xfId="6101"/>
    <cellStyle name="Input 12" xfId="6102"/>
    <cellStyle name="Input 12 2" xfId="6103"/>
    <cellStyle name="Input 12 2 2" xfId="6104"/>
    <cellStyle name="Input 12 3" xfId="6105"/>
    <cellStyle name="Input 13" xfId="6106"/>
    <cellStyle name="Input 2" xfId="6107"/>
    <cellStyle name="Input 2 10" xfId="6108"/>
    <cellStyle name="Input 2 10 2" xfId="6109"/>
    <cellStyle name="Input 2 10 2 2" xfId="6110"/>
    <cellStyle name="Input 2 10 3" xfId="6111"/>
    <cellStyle name="Input 2 11" xfId="6112"/>
    <cellStyle name="Input 2 11 2" xfId="6113"/>
    <cellStyle name="Input 2 11 2 2" xfId="6114"/>
    <cellStyle name="Input 2 11 3" xfId="6115"/>
    <cellStyle name="Input 2 12" xfId="6116"/>
    <cellStyle name="Input 2 2" xfId="6117"/>
    <cellStyle name="Input 2 2 10" xfId="6118"/>
    <cellStyle name="Input 2 2 10 2" xfId="6119"/>
    <cellStyle name="Input 2 2 10 2 2" xfId="6120"/>
    <cellStyle name="Input 2 2 10 3" xfId="6121"/>
    <cellStyle name="Input 2 2 11" xfId="6122"/>
    <cellStyle name="Input 2 2 2" xfId="6123"/>
    <cellStyle name="Input 2 2 2 2" xfId="6124"/>
    <cellStyle name="Input 2 2 2 2 2" xfId="6125"/>
    <cellStyle name="Input 2 2 2 2 2 2" xfId="6126"/>
    <cellStyle name="Input 2 2 2 2 2 2 2" xfId="6127"/>
    <cellStyle name="Input 2 2 2 2 2 3" xfId="6128"/>
    <cellStyle name="Input 2 2 2 2 3" xfId="6129"/>
    <cellStyle name="Input 2 2 2 2 3 2" xfId="6130"/>
    <cellStyle name="Input 2 2 2 2 3 2 2" xfId="6131"/>
    <cellStyle name="Input 2 2 2 2 3 3" xfId="6132"/>
    <cellStyle name="Input 2 2 2 2 4" xfId="6133"/>
    <cellStyle name="Input 2 2 2 2 4 2" xfId="6134"/>
    <cellStyle name="Input 2 2 2 2 5" xfId="6135"/>
    <cellStyle name="Input 2 2 2 2 5 2" xfId="6136"/>
    <cellStyle name="Input 2 2 2 2 6" xfId="6137"/>
    <cellStyle name="Input 2 2 2 3" xfId="6138"/>
    <cellStyle name="Input 2 2 2 3 2" xfId="6139"/>
    <cellStyle name="Input 2 2 2 3 2 2" xfId="6140"/>
    <cellStyle name="Input 2 2 2 3 2 2 2" xfId="6141"/>
    <cellStyle name="Input 2 2 2 3 2 3" xfId="6142"/>
    <cellStyle name="Input 2 2 2 3 3" xfId="6143"/>
    <cellStyle name="Input 2 2 2 3 3 2" xfId="6144"/>
    <cellStyle name="Input 2 2 2 3 3 2 2" xfId="6145"/>
    <cellStyle name="Input 2 2 2 3 3 3" xfId="6146"/>
    <cellStyle name="Input 2 2 2 3 4" xfId="6147"/>
    <cellStyle name="Input 2 2 2 3 4 2" xfId="6148"/>
    <cellStyle name="Input 2 2 2 3 5" xfId="6149"/>
    <cellStyle name="Input 2 2 2 3 5 2" xfId="6150"/>
    <cellStyle name="Input 2 2 2 3 6" xfId="6151"/>
    <cellStyle name="Input 2 2 2 4" xfId="6152"/>
    <cellStyle name="Input 2 2 2 4 2" xfId="6153"/>
    <cellStyle name="Input 2 2 2 4 2 2" xfId="6154"/>
    <cellStyle name="Input 2 2 2 4 2 2 2" xfId="6155"/>
    <cellStyle name="Input 2 2 2 4 2 3" xfId="6156"/>
    <cellStyle name="Input 2 2 2 4 3" xfId="6157"/>
    <cellStyle name="Input 2 2 2 4 3 2" xfId="6158"/>
    <cellStyle name="Input 2 2 2 4 3 2 2" xfId="6159"/>
    <cellStyle name="Input 2 2 2 4 3 3" xfId="6160"/>
    <cellStyle name="Input 2 2 2 4 4" xfId="6161"/>
    <cellStyle name="Input 2 2 2 4 4 2" xfId="6162"/>
    <cellStyle name="Input 2 2 2 4 5" xfId="6163"/>
    <cellStyle name="Input 2 2 2 4 5 2" xfId="6164"/>
    <cellStyle name="Input 2 2 2 4 6" xfId="6165"/>
    <cellStyle name="Input 2 2 2 5" xfId="6166"/>
    <cellStyle name="Input 2 2 2 5 2" xfId="6167"/>
    <cellStyle name="Input 2 2 2 5 2 2" xfId="6168"/>
    <cellStyle name="Input 2 2 2 5 3" xfId="6169"/>
    <cellStyle name="Input 2 2 2 6" xfId="6170"/>
    <cellStyle name="Input 2 2 2_Other Benefits Allocation %" xfId="6171"/>
    <cellStyle name="Input 2 2 3" xfId="6172"/>
    <cellStyle name="Input 2 2 3 2" xfId="6173"/>
    <cellStyle name="Input 2 2 3 2 2" xfId="6174"/>
    <cellStyle name="Input 2 2 3 2 2 2" xfId="6175"/>
    <cellStyle name="Input 2 2 3 2 2 2 2" xfId="6176"/>
    <cellStyle name="Input 2 2 3 2 2 3" xfId="6177"/>
    <cellStyle name="Input 2 2 3 2 3" xfId="6178"/>
    <cellStyle name="Input 2 2 3 2 3 2" xfId="6179"/>
    <cellStyle name="Input 2 2 3 2 3 2 2" xfId="6180"/>
    <cellStyle name="Input 2 2 3 2 3 3" xfId="6181"/>
    <cellStyle name="Input 2 2 3 2 4" xfId="6182"/>
    <cellStyle name="Input 2 2 3 2 4 2" xfId="6183"/>
    <cellStyle name="Input 2 2 3 2 5" xfId="6184"/>
    <cellStyle name="Input 2 2 3 2 5 2" xfId="6185"/>
    <cellStyle name="Input 2 2 3 2 6" xfId="6186"/>
    <cellStyle name="Input 2 2 3 3" xfId="6187"/>
    <cellStyle name="Input 2 2 3 3 2" xfId="6188"/>
    <cellStyle name="Input 2 2 3 3 2 2" xfId="6189"/>
    <cellStyle name="Input 2 2 3 3 2 2 2" xfId="6190"/>
    <cellStyle name="Input 2 2 3 3 2 3" xfId="6191"/>
    <cellStyle name="Input 2 2 3 3 3" xfId="6192"/>
    <cellStyle name="Input 2 2 3 3 3 2" xfId="6193"/>
    <cellStyle name="Input 2 2 3 3 3 2 2" xfId="6194"/>
    <cellStyle name="Input 2 2 3 3 3 3" xfId="6195"/>
    <cellStyle name="Input 2 2 3 3 4" xfId="6196"/>
    <cellStyle name="Input 2 2 3 3 4 2" xfId="6197"/>
    <cellStyle name="Input 2 2 3 3 5" xfId="6198"/>
    <cellStyle name="Input 2 2 3 3 5 2" xfId="6199"/>
    <cellStyle name="Input 2 2 3 3 6" xfId="6200"/>
    <cellStyle name="Input 2 2 3 4" xfId="6201"/>
    <cellStyle name="Input 2 2 3 4 2" xfId="6202"/>
    <cellStyle name="Input 2 2 3 4 2 2" xfId="6203"/>
    <cellStyle name="Input 2 2 3 4 3" xfId="6204"/>
    <cellStyle name="Input 2 2 3 5" xfId="6205"/>
    <cellStyle name="Input 2 2 3 5 2" xfId="6206"/>
    <cellStyle name="Input 2 2 3 5 2 2" xfId="6207"/>
    <cellStyle name="Input 2 2 3 5 3" xfId="6208"/>
    <cellStyle name="Input 2 2 3 6" xfId="6209"/>
    <cellStyle name="Input 2 2 3 6 2" xfId="6210"/>
    <cellStyle name="Input 2 2 3 7" xfId="6211"/>
    <cellStyle name="Input 2 2 3 7 2" xfId="6212"/>
    <cellStyle name="Input 2 2 3 8" xfId="6213"/>
    <cellStyle name="Input 2 2 3_Other Benefits Allocation %" xfId="6214"/>
    <cellStyle name="Input 2 2 4" xfId="6215"/>
    <cellStyle name="Input 2 2 4 2" xfId="6216"/>
    <cellStyle name="Input 2 2 4 2 2" xfId="6217"/>
    <cellStyle name="Input 2 2 4 3" xfId="6218"/>
    <cellStyle name="Input 2 2 5" xfId="6219"/>
    <cellStyle name="Input 2 2 5 2" xfId="6220"/>
    <cellStyle name="Input 2 2 5 2 2" xfId="6221"/>
    <cellStyle name="Input 2 2 5 3" xfId="6222"/>
    <cellStyle name="Input 2 2 6" xfId="6223"/>
    <cellStyle name="Input 2 2 6 2" xfId="6224"/>
    <cellStyle name="Input 2 2 6 2 2" xfId="6225"/>
    <cellStyle name="Input 2 2 6 3" xfId="6226"/>
    <cellStyle name="Input 2 2 7" xfId="6227"/>
    <cellStyle name="Input 2 2 7 2" xfId="6228"/>
    <cellStyle name="Input 2 2 7 2 2" xfId="6229"/>
    <cellStyle name="Input 2 2 7 3" xfId="6230"/>
    <cellStyle name="Input 2 2 8" xfId="6231"/>
    <cellStyle name="Input 2 2 8 2" xfId="6232"/>
    <cellStyle name="Input 2 2 8 2 2" xfId="6233"/>
    <cellStyle name="Input 2 2 8 3" xfId="6234"/>
    <cellStyle name="Input 2 2 9" xfId="6235"/>
    <cellStyle name="Input 2 2 9 2" xfId="6236"/>
    <cellStyle name="Input 2 2 9 2 2" xfId="6237"/>
    <cellStyle name="Input 2 2 9 3" xfId="6238"/>
    <cellStyle name="Input 2 2_401K Summary" xfId="6239"/>
    <cellStyle name="Input 2 3" xfId="6240"/>
    <cellStyle name="Input 2 3 2" xfId="6241"/>
    <cellStyle name="Input 2 3 2 2" xfId="6242"/>
    <cellStyle name="Input 2 3 2 2 2" xfId="6243"/>
    <cellStyle name="Input 2 3 2 2 2 2" xfId="6244"/>
    <cellStyle name="Input 2 3 2 2 2 2 2" xfId="6245"/>
    <cellStyle name="Input 2 3 2 2 2 3" xfId="6246"/>
    <cellStyle name="Input 2 3 2 2 3" xfId="6247"/>
    <cellStyle name="Input 2 3 2 2 3 2" xfId="6248"/>
    <cellStyle name="Input 2 3 2 2 3 2 2" xfId="6249"/>
    <cellStyle name="Input 2 3 2 2 3 3" xfId="6250"/>
    <cellStyle name="Input 2 3 2 2 4" xfId="6251"/>
    <cellStyle name="Input 2 3 2 2 4 2" xfId="6252"/>
    <cellStyle name="Input 2 3 2 2 5" xfId="6253"/>
    <cellStyle name="Input 2 3 2 2 5 2" xfId="6254"/>
    <cellStyle name="Input 2 3 2 2 6" xfId="6255"/>
    <cellStyle name="Input 2 3 2 3" xfId="6256"/>
    <cellStyle name="Input 2 3 2 3 2" xfId="6257"/>
    <cellStyle name="Input 2 3 2 3 2 2" xfId="6258"/>
    <cellStyle name="Input 2 3 2 3 2 2 2" xfId="6259"/>
    <cellStyle name="Input 2 3 2 3 2 3" xfId="6260"/>
    <cellStyle name="Input 2 3 2 3 3" xfId="6261"/>
    <cellStyle name="Input 2 3 2 3 3 2" xfId="6262"/>
    <cellStyle name="Input 2 3 2 3 3 2 2" xfId="6263"/>
    <cellStyle name="Input 2 3 2 3 3 3" xfId="6264"/>
    <cellStyle name="Input 2 3 2 3 4" xfId="6265"/>
    <cellStyle name="Input 2 3 2 3 4 2" xfId="6266"/>
    <cellStyle name="Input 2 3 2 3 5" xfId="6267"/>
    <cellStyle name="Input 2 3 2 3 5 2" xfId="6268"/>
    <cellStyle name="Input 2 3 2 3 6" xfId="6269"/>
    <cellStyle name="Input 2 3 2 4" xfId="6270"/>
    <cellStyle name="Input 2 3 2 4 2" xfId="6271"/>
    <cellStyle name="Input 2 3 2 4 2 2" xfId="6272"/>
    <cellStyle name="Input 2 3 2 4 2 2 2" xfId="6273"/>
    <cellStyle name="Input 2 3 2 4 2 3" xfId="6274"/>
    <cellStyle name="Input 2 3 2 4 3" xfId="6275"/>
    <cellStyle name="Input 2 3 2 4 3 2" xfId="6276"/>
    <cellStyle name="Input 2 3 2 4 3 2 2" xfId="6277"/>
    <cellStyle name="Input 2 3 2 4 3 3" xfId="6278"/>
    <cellStyle name="Input 2 3 2 4 4" xfId="6279"/>
    <cellStyle name="Input 2 3 2 4 4 2" xfId="6280"/>
    <cellStyle name="Input 2 3 2 4 5" xfId="6281"/>
    <cellStyle name="Input 2 3 2 4 5 2" xfId="6282"/>
    <cellStyle name="Input 2 3 2 4 6" xfId="6283"/>
    <cellStyle name="Input 2 3 2 5" xfId="6284"/>
    <cellStyle name="Input 2 3 2 5 2" xfId="6285"/>
    <cellStyle name="Input 2 3 2 5 2 2" xfId="6286"/>
    <cellStyle name="Input 2 3 2 5 3" xfId="6287"/>
    <cellStyle name="Input 2 3 2 6" xfId="6288"/>
    <cellStyle name="Input 2 3 2_Other Benefits Allocation %" xfId="6289"/>
    <cellStyle name="Input 2 3 3" xfId="6290"/>
    <cellStyle name="Input 2 3 3 2" xfId="6291"/>
    <cellStyle name="Input 2 3 3 2 2" xfId="6292"/>
    <cellStyle name="Input 2 3 3 2 2 2" xfId="6293"/>
    <cellStyle name="Input 2 3 3 2 2 2 2" xfId="6294"/>
    <cellStyle name="Input 2 3 3 2 2 3" xfId="6295"/>
    <cellStyle name="Input 2 3 3 2 3" xfId="6296"/>
    <cellStyle name="Input 2 3 3 2 3 2" xfId="6297"/>
    <cellStyle name="Input 2 3 3 2 3 2 2" xfId="6298"/>
    <cellStyle name="Input 2 3 3 2 3 3" xfId="6299"/>
    <cellStyle name="Input 2 3 3 2 4" xfId="6300"/>
    <cellStyle name="Input 2 3 3 2 4 2" xfId="6301"/>
    <cellStyle name="Input 2 3 3 2 5" xfId="6302"/>
    <cellStyle name="Input 2 3 3 2 5 2" xfId="6303"/>
    <cellStyle name="Input 2 3 3 2 6" xfId="6304"/>
    <cellStyle name="Input 2 3 3 3" xfId="6305"/>
    <cellStyle name="Input 2 3 3 3 2" xfId="6306"/>
    <cellStyle name="Input 2 3 3 3 2 2" xfId="6307"/>
    <cellStyle name="Input 2 3 3 3 2 2 2" xfId="6308"/>
    <cellStyle name="Input 2 3 3 3 2 3" xfId="6309"/>
    <cellStyle name="Input 2 3 3 3 3" xfId="6310"/>
    <cellStyle name="Input 2 3 3 3 3 2" xfId="6311"/>
    <cellStyle name="Input 2 3 3 3 3 2 2" xfId="6312"/>
    <cellStyle name="Input 2 3 3 3 3 3" xfId="6313"/>
    <cellStyle name="Input 2 3 3 3 4" xfId="6314"/>
    <cellStyle name="Input 2 3 3 3 4 2" xfId="6315"/>
    <cellStyle name="Input 2 3 3 3 5" xfId="6316"/>
    <cellStyle name="Input 2 3 3 3 5 2" xfId="6317"/>
    <cellStyle name="Input 2 3 3 3 6" xfId="6318"/>
    <cellStyle name="Input 2 3 3 4" xfId="6319"/>
    <cellStyle name="Input 2 3 3 4 2" xfId="6320"/>
    <cellStyle name="Input 2 3 3 4 2 2" xfId="6321"/>
    <cellStyle name="Input 2 3 3 4 3" xfId="6322"/>
    <cellStyle name="Input 2 3 3 5" xfId="6323"/>
    <cellStyle name="Input 2 3 3 5 2" xfId="6324"/>
    <cellStyle name="Input 2 3 3 5 2 2" xfId="6325"/>
    <cellStyle name="Input 2 3 3 5 3" xfId="6326"/>
    <cellStyle name="Input 2 3 3 6" xfId="6327"/>
    <cellStyle name="Input 2 3 3 6 2" xfId="6328"/>
    <cellStyle name="Input 2 3 3 7" xfId="6329"/>
    <cellStyle name="Input 2 3 3 7 2" xfId="6330"/>
    <cellStyle name="Input 2 3 3 8" xfId="6331"/>
    <cellStyle name="Input 2 3 3_Other Benefits Allocation %" xfId="6332"/>
    <cellStyle name="Input 2 3 4" xfId="6333"/>
    <cellStyle name="Input 2 3 4 2" xfId="6334"/>
    <cellStyle name="Input 2 3 4 2 2" xfId="6335"/>
    <cellStyle name="Input 2 3 4 3" xfId="6336"/>
    <cellStyle name="Input 2 3 5" xfId="6337"/>
    <cellStyle name="Input 2 3_401K Summary" xfId="6338"/>
    <cellStyle name="Input 2 4" xfId="6339"/>
    <cellStyle name="Input 2 4 2" xfId="6340"/>
    <cellStyle name="Input 2 4 2 2" xfId="6341"/>
    <cellStyle name="Input 2 4 2 2 2" xfId="6342"/>
    <cellStyle name="Input 2 4 2 2 2 2" xfId="6343"/>
    <cellStyle name="Input 2 4 2 2 3" xfId="6344"/>
    <cellStyle name="Input 2 4 2 3" xfId="6345"/>
    <cellStyle name="Input 2 4 2 3 2" xfId="6346"/>
    <cellStyle name="Input 2 4 2 3 2 2" xfId="6347"/>
    <cellStyle name="Input 2 4 2 3 3" xfId="6348"/>
    <cellStyle name="Input 2 4 2 4" xfId="6349"/>
    <cellStyle name="Input 2 4 2 4 2" xfId="6350"/>
    <cellStyle name="Input 2 4 2 5" xfId="6351"/>
    <cellStyle name="Input 2 4 2 5 2" xfId="6352"/>
    <cellStyle name="Input 2 4 2 6" xfId="6353"/>
    <cellStyle name="Input 2 4 3" xfId="6354"/>
    <cellStyle name="Input 2 4 3 2" xfId="6355"/>
    <cellStyle name="Input 2 4 3 2 2" xfId="6356"/>
    <cellStyle name="Input 2 4 3 2 2 2" xfId="6357"/>
    <cellStyle name="Input 2 4 3 2 3" xfId="6358"/>
    <cellStyle name="Input 2 4 3 3" xfId="6359"/>
    <cellStyle name="Input 2 4 3 3 2" xfId="6360"/>
    <cellStyle name="Input 2 4 3 3 2 2" xfId="6361"/>
    <cellStyle name="Input 2 4 3 3 3" xfId="6362"/>
    <cellStyle name="Input 2 4 3 4" xfId="6363"/>
    <cellStyle name="Input 2 4 3 4 2" xfId="6364"/>
    <cellStyle name="Input 2 4 3 5" xfId="6365"/>
    <cellStyle name="Input 2 4 3 5 2" xfId="6366"/>
    <cellStyle name="Input 2 4 3 6" xfId="6367"/>
    <cellStyle name="Input 2 4 4" xfId="6368"/>
    <cellStyle name="Input 2 4 4 2" xfId="6369"/>
    <cellStyle name="Input 2 4 4 2 2" xfId="6370"/>
    <cellStyle name="Input 2 4 4 2 2 2" xfId="6371"/>
    <cellStyle name="Input 2 4 4 2 3" xfId="6372"/>
    <cellStyle name="Input 2 4 4 3" xfId="6373"/>
    <cellStyle name="Input 2 4 4 3 2" xfId="6374"/>
    <cellStyle name="Input 2 4 4 3 2 2" xfId="6375"/>
    <cellStyle name="Input 2 4 4 3 3" xfId="6376"/>
    <cellStyle name="Input 2 4 4 4" xfId="6377"/>
    <cellStyle name="Input 2 4 4 4 2" xfId="6378"/>
    <cellStyle name="Input 2 4 4 5" xfId="6379"/>
    <cellStyle name="Input 2 4 4 5 2" xfId="6380"/>
    <cellStyle name="Input 2 4 4 6" xfId="6381"/>
    <cellStyle name="Input 2 4 5" xfId="6382"/>
    <cellStyle name="Input 2 4 5 2" xfId="6383"/>
    <cellStyle name="Input 2 4 5 2 2" xfId="6384"/>
    <cellStyle name="Input 2 4 5 3" xfId="6385"/>
    <cellStyle name="Input 2 4 6" xfId="6386"/>
    <cellStyle name="Input 2 4_Other Benefits Allocation %" xfId="6387"/>
    <cellStyle name="Input 2 5" xfId="6388"/>
    <cellStyle name="Input 2 5 2" xfId="6389"/>
    <cellStyle name="Input 2 5 2 2" xfId="6390"/>
    <cellStyle name="Input 2 5 2 2 2" xfId="6391"/>
    <cellStyle name="Input 2 5 2 2 2 2" xfId="6392"/>
    <cellStyle name="Input 2 5 2 2 3" xfId="6393"/>
    <cellStyle name="Input 2 5 2 3" xfId="6394"/>
    <cellStyle name="Input 2 5 2 3 2" xfId="6395"/>
    <cellStyle name="Input 2 5 2 3 2 2" xfId="6396"/>
    <cellStyle name="Input 2 5 2 3 3" xfId="6397"/>
    <cellStyle name="Input 2 5 2 4" xfId="6398"/>
    <cellStyle name="Input 2 5 2 4 2" xfId="6399"/>
    <cellStyle name="Input 2 5 2 5" xfId="6400"/>
    <cellStyle name="Input 2 5 2 5 2" xfId="6401"/>
    <cellStyle name="Input 2 5 2 6" xfId="6402"/>
    <cellStyle name="Input 2 5 3" xfId="6403"/>
    <cellStyle name="Input 2 5 3 2" xfId="6404"/>
    <cellStyle name="Input 2 5 3 2 2" xfId="6405"/>
    <cellStyle name="Input 2 5 3 2 2 2" xfId="6406"/>
    <cellStyle name="Input 2 5 3 2 3" xfId="6407"/>
    <cellStyle name="Input 2 5 3 3" xfId="6408"/>
    <cellStyle name="Input 2 5 3 3 2" xfId="6409"/>
    <cellStyle name="Input 2 5 3 3 2 2" xfId="6410"/>
    <cellStyle name="Input 2 5 3 3 3" xfId="6411"/>
    <cellStyle name="Input 2 5 3 4" xfId="6412"/>
    <cellStyle name="Input 2 5 3 4 2" xfId="6413"/>
    <cellStyle name="Input 2 5 3 5" xfId="6414"/>
    <cellStyle name="Input 2 5 3 5 2" xfId="6415"/>
    <cellStyle name="Input 2 5 3 6" xfId="6416"/>
    <cellStyle name="Input 2 5 4" xfId="6417"/>
    <cellStyle name="Input 2 5 4 2" xfId="6418"/>
    <cellStyle name="Input 2 5 4 2 2" xfId="6419"/>
    <cellStyle name="Input 2 5 4 3" xfId="6420"/>
    <cellStyle name="Input 2 5 5" xfId="6421"/>
    <cellStyle name="Input 2 5 5 2" xfId="6422"/>
    <cellStyle name="Input 2 5 5 2 2" xfId="6423"/>
    <cellStyle name="Input 2 5 5 3" xfId="6424"/>
    <cellStyle name="Input 2 5 6" xfId="6425"/>
    <cellStyle name="Input 2 5 6 2" xfId="6426"/>
    <cellStyle name="Input 2 5 7" xfId="6427"/>
    <cellStyle name="Input 2 5 7 2" xfId="6428"/>
    <cellStyle name="Input 2 5 8" xfId="6429"/>
    <cellStyle name="Input 2 5_Other Benefits Allocation %" xfId="6430"/>
    <cellStyle name="Input 2 6" xfId="6431"/>
    <cellStyle name="Input 2 6 2" xfId="6432"/>
    <cellStyle name="Input 2 6 2 2" xfId="6433"/>
    <cellStyle name="Input 2 6 3" xfId="6434"/>
    <cellStyle name="Input 2 7" xfId="6435"/>
    <cellStyle name="Input 2 7 2" xfId="6436"/>
    <cellStyle name="Input 2 7 2 2" xfId="6437"/>
    <cellStyle name="Input 2 7 3" xfId="6438"/>
    <cellStyle name="Input 2 8" xfId="6439"/>
    <cellStyle name="Input 2 8 2" xfId="6440"/>
    <cellStyle name="Input 2 8 2 2" xfId="6441"/>
    <cellStyle name="Input 2 8 3" xfId="6442"/>
    <cellStyle name="Input 2 9" xfId="6443"/>
    <cellStyle name="Input 2 9 2" xfId="6444"/>
    <cellStyle name="Input 2 9 2 2" xfId="6445"/>
    <cellStyle name="Input 2 9 3" xfId="6446"/>
    <cellStyle name="Input 2_401K Summary" xfId="6447"/>
    <cellStyle name="Input 3" xfId="6448"/>
    <cellStyle name="Input 3 10" xfId="6449"/>
    <cellStyle name="Input 3 11" xfId="6450"/>
    <cellStyle name="Input 3 11 2" xfId="6451"/>
    <cellStyle name="Input 3 11 2 2" xfId="6452"/>
    <cellStyle name="Input 3 11 3" xfId="6453"/>
    <cellStyle name="Input 3 12" xfId="6454"/>
    <cellStyle name="Input 3 2" xfId="6455"/>
    <cellStyle name="Input 3 2 2" xfId="6456"/>
    <cellStyle name="Input 3 2 2 2" xfId="6457"/>
    <cellStyle name="Input 3 2 2 2 2" xfId="6458"/>
    <cellStyle name="Input 3 2 2 2 2 2" xfId="6459"/>
    <cellStyle name="Input 3 2 2 2 3" xfId="6460"/>
    <cellStyle name="Input 3 2 2 3" xfId="6461"/>
    <cellStyle name="Input 3 2 2 3 2" xfId="6462"/>
    <cellStyle name="Input 3 2 2 3 2 2" xfId="6463"/>
    <cellStyle name="Input 3 2 2 3 3" xfId="6464"/>
    <cellStyle name="Input 3 2 2 4" xfId="6465"/>
    <cellStyle name="Input 3 2 2 4 2" xfId="6466"/>
    <cellStyle name="Input 3 2 2 5" xfId="6467"/>
    <cellStyle name="Input 3 2 2 5 2" xfId="6468"/>
    <cellStyle name="Input 3 2 2 6" xfId="6469"/>
    <cellStyle name="Input 3 2 3" xfId="6470"/>
    <cellStyle name="Input 3 2 3 2" xfId="6471"/>
    <cellStyle name="Input 3 2 3 2 2" xfId="6472"/>
    <cellStyle name="Input 3 2 3 2 2 2" xfId="6473"/>
    <cellStyle name="Input 3 2 3 2 3" xfId="6474"/>
    <cellStyle name="Input 3 2 3 3" xfId="6475"/>
    <cellStyle name="Input 3 2 3 3 2" xfId="6476"/>
    <cellStyle name="Input 3 2 3 3 2 2" xfId="6477"/>
    <cellStyle name="Input 3 2 3 3 3" xfId="6478"/>
    <cellStyle name="Input 3 2 3 4" xfId="6479"/>
    <cellStyle name="Input 3 2 3 4 2" xfId="6480"/>
    <cellStyle name="Input 3 2 3 5" xfId="6481"/>
    <cellStyle name="Input 3 2 3 5 2" xfId="6482"/>
    <cellStyle name="Input 3 2 3 6" xfId="6483"/>
    <cellStyle name="Input 3 2 4" xfId="6484"/>
    <cellStyle name="Input 3 2 4 2" xfId="6485"/>
    <cellStyle name="Input 3 2 4 2 2" xfId="6486"/>
    <cellStyle name="Input 3 2 4 2 2 2" xfId="6487"/>
    <cellStyle name="Input 3 2 4 2 3" xfId="6488"/>
    <cellStyle name="Input 3 2 4 3" xfId="6489"/>
    <cellStyle name="Input 3 2 4 3 2" xfId="6490"/>
    <cellStyle name="Input 3 2 4 3 2 2" xfId="6491"/>
    <cellStyle name="Input 3 2 4 3 3" xfId="6492"/>
    <cellStyle name="Input 3 2 4 4" xfId="6493"/>
    <cellStyle name="Input 3 2 4 4 2" xfId="6494"/>
    <cellStyle name="Input 3 2 4 5" xfId="6495"/>
    <cellStyle name="Input 3 2 4 5 2" xfId="6496"/>
    <cellStyle name="Input 3 2 4 6" xfId="6497"/>
    <cellStyle name="Input 3 2 5" xfId="6498"/>
    <cellStyle name="Input 3 2 5 2" xfId="6499"/>
    <cellStyle name="Input 3 2 5 2 2" xfId="6500"/>
    <cellStyle name="Input 3 2 5 3" xfId="6501"/>
    <cellStyle name="Input 3 2 6" xfId="6502"/>
    <cellStyle name="Input 3 2_Other Benefits Allocation %" xfId="6503"/>
    <cellStyle name="Input 3 3" xfId="6504"/>
    <cellStyle name="Input 3 3 2" xfId="6505"/>
    <cellStyle name="Input 3 3 2 2" xfId="6506"/>
    <cellStyle name="Input 3 3 2 2 2" xfId="6507"/>
    <cellStyle name="Input 3 3 2 2 2 2" xfId="6508"/>
    <cellStyle name="Input 3 3 2 2 3" xfId="6509"/>
    <cellStyle name="Input 3 3 2 3" xfId="6510"/>
    <cellStyle name="Input 3 3 2 3 2" xfId="6511"/>
    <cellStyle name="Input 3 3 2 3 2 2" xfId="6512"/>
    <cellStyle name="Input 3 3 2 3 3" xfId="6513"/>
    <cellStyle name="Input 3 3 2 4" xfId="6514"/>
    <cellStyle name="Input 3 3 2 4 2" xfId="6515"/>
    <cellStyle name="Input 3 3 2 5" xfId="6516"/>
    <cellStyle name="Input 3 3 2 5 2" xfId="6517"/>
    <cellStyle name="Input 3 3 2 6" xfId="6518"/>
    <cellStyle name="Input 3 3 3" xfId="6519"/>
    <cellStyle name="Input 3 3 3 2" xfId="6520"/>
    <cellStyle name="Input 3 3 3 2 2" xfId="6521"/>
    <cellStyle name="Input 3 3 3 2 2 2" xfId="6522"/>
    <cellStyle name="Input 3 3 3 2 3" xfId="6523"/>
    <cellStyle name="Input 3 3 3 3" xfId="6524"/>
    <cellStyle name="Input 3 3 3 3 2" xfId="6525"/>
    <cellStyle name="Input 3 3 3 3 2 2" xfId="6526"/>
    <cellStyle name="Input 3 3 3 3 3" xfId="6527"/>
    <cellStyle name="Input 3 3 3 4" xfId="6528"/>
    <cellStyle name="Input 3 3 3 4 2" xfId="6529"/>
    <cellStyle name="Input 3 3 3 5" xfId="6530"/>
    <cellStyle name="Input 3 3 3 5 2" xfId="6531"/>
    <cellStyle name="Input 3 3 3 6" xfId="6532"/>
    <cellStyle name="Input 3 3 4" xfId="6533"/>
    <cellStyle name="Input 3 3 4 2" xfId="6534"/>
    <cellStyle name="Input 3 3 4 2 2" xfId="6535"/>
    <cellStyle name="Input 3 3 4 3" xfId="6536"/>
    <cellStyle name="Input 3 3 5" xfId="6537"/>
    <cellStyle name="Input 3 3 5 2" xfId="6538"/>
    <cellStyle name="Input 3 3 5 2 2" xfId="6539"/>
    <cellStyle name="Input 3 3 5 3" xfId="6540"/>
    <cellStyle name="Input 3 3 6" xfId="6541"/>
    <cellStyle name="Input 3 3 6 2" xfId="6542"/>
    <cellStyle name="Input 3 3 7" xfId="6543"/>
    <cellStyle name="Input 3 3 7 2" xfId="6544"/>
    <cellStyle name="Input 3 3 8" xfId="6545"/>
    <cellStyle name="Input 3 3_Other Benefits Allocation %" xfId="6546"/>
    <cellStyle name="Input 3 4" xfId="6547"/>
    <cellStyle name="Input 3 5" xfId="6548"/>
    <cellStyle name="Input 3 6" xfId="6549"/>
    <cellStyle name="Input 3 7" xfId="6550"/>
    <cellStyle name="Input 3 8" xfId="6551"/>
    <cellStyle name="Input 3 9" xfId="6552"/>
    <cellStyle name="Input 3_401K Summary" xfId="6553"/>
    <cellStyle name="Input 4" xfId="6554"/>
    <cellStyle name="Input 4 10" xfId="6555"/>
    <cellStyle name="Input 4 11" xfId="6556"/>
    <cellStyle name="Input 4 11 2" xfId="6557"/>
    <cellStyle name="Input 4 11 2 2" xfId="6558"/>
    <cellStyle name="Input 4 11 3" xfId="6559"/>
    <cellStyle name="Input 4 12" xfId="6560"/>
    <cellStyle name="Input 4 2" xfId="6561"/>
    <cellStyle name="Input 4 2 2" xfId="6562"/>
    <cellStyle name="Input 4 2 2 2" xfId="6563"/>
    <cellStyle name="Input 4 2 2 2 2" xfId="6564"/>
    <cellStyle name="Input 4 2 2 2 2 2" xfId="6565"/>
    <cellStyle name="Input 4 2 2 2 3" xfId="6566"/>
    <cellStyle name="Input 4 2 2 3" xfId="6567"/>
    <cellStyle name="Input 4 2 2 3 2" xfId="6568"/>
    <cellStyle name="Input 4 2 2 3 2 2" xfId="6569"/>
    <cellStyle name="Input 4 2 2 3 3" xfId="6570"/>
    <cellStyle name="Input 4 2 2 4" xfId="6571"/>
    <cellStyle name="Input 4 2 2 4 2" xfId="6572"/>
    <cellStyle name="Input 4 2 2 5" xfId="6573"/>
    <cellStyle name="Input 4 2 2 5 2" xfId="6574"/>
    <cellStyle name="Input 4 2 2 6" xfId="6575"/>
    <cellStyle name="Input 4 2 3" xfId="6576"/>
    <cellStyle name="Input 4 2 3 2" xfId="6577"/>
    <cellStyle name="Input 4 2 3 2 2" xfId="6578"/>
    <cellStyle name="Input 4 2 3 2 2 2" xfId="6579"/>
    <cellStyle name="Input 4 2 3 2 3" xfId="6580"/>
    <cellStyle name="Input 4 2 3 3" xfId="6581"/>
    <cellStyle name="Input 4 2 3 3 2" xfId="6582"/>
    <cellStyle name="Input 4 2 3 3 2 2" xfId="6583"/>
    <cellStyle name="Input 4 2 3 3 3" xfId="6584"/>
    <cellStyle name="Input 4 2 3 4" xfId="6585"/>
    <cellStyle name="Input 4 2 3 4 2" xfId="6586"/>
    <cellStyle name="Input 4 2 3 5" xfId="6587"/>
    <cellStyle name="Input 4 2 3 5 2" xfId="6588"/>
    <cellStyle name="Input 4 2 3 6" xfId="6589"/>
    <cellStyle name="Input 4 2 4" xfId="6590"/>
    <cellStyle name="Input 4 2 4 2" xfId="6591"/>
    <cellStyle name="Input 4 2 4 2 2" xfId="6592"/>
    <cellStyle name="Input 4 2 4 2 2 2" xfId="6593"/>
    <cellStyle name="Input 4 2 4 2 3" xfId="6594"/>
    <cellStyle name="Input 4 2 4 3" xfId="6595"/>
    <cellStyle name="Input 4 2 4 3 2" xfId="6596"/>
    <cellStyle name="Input 4 2 4 3 2 2" xfId="6597"/>
    <cellStyle name="Input 4 2 4 3 3" xfId="6598"/>
    <cellStyle name="Input 4 2 4 4" xfId="6599"/>
    <cellStyle name="Input 4 2 4 4 2" xfId="6600"/>
    <cellStyle name="Input 4 2 4 5" xfId="6601"/>
    <cellStyle name="Input 4 2 4 5 2" xfId="6602"/>
    <cellStyle name="Input 4 2 4 6" xfId="6603"/>
    <cellStyle name="Input 4 2 5" xfId="6604"/>
    <cellStyle name="Input 4 2 5 2" xfId="6605"/>
    <cellStyle name="Input 4 2 5 2 2" xfId="6606"/>
    <cellStyle name="Input 4 2 5 3" xfId="6607"/>
    <cellStyle name="Input 4 2 6" xfId="6608"/>
    <cellStyle name="Input 4 2_Other Benefits Allocation %" xfId="6609"/>
    <cellStyle name="Input 4 3" xfId="6610"/>
    <cellStyle name="Input 4 3 2" xfId="6611"/>
    <cellStyle name="Input 4 3 2 2" xfId="6612"/>
    <cellStyle name="Input 4 3 2 2 2" xfId="6613"/>
    <cellStyle name="Input 4 3 2 2 2 2" xfId="6614"/>
    <cellStyle name="Input 4 3 2 2 3" xfId="6615"/>
    <cellStyle name="Input 4 3 2 3" xfId="6616"/>
    <cellStyle name="Input 4 3 2 3 2" xfId="6617"/>
    <cellStyle name="Input 4 3 2 3 2 2" xfId="6618"/>
    <cellStyle name="Input 4 3 2 3 3" xfId="6619"/>
    <cellStyle name="Input 4 3 2 4" xfId="6620"/>
    <cellStyle name="Input 4 3 2 4 2" xfId="6621"/>
    <cellStyle name="Input 4 3 2 5" xfId="6622"/>
    <cellStyle name="Input 4 3 2 5 2" xfId="6623"/>
    <cellStyle name="Input 4 3 2 6" xfId="6624"/>
    <cellStyle name="Input 4 3 3" xfId="6625"/>
    <cellStyle name="Input 4 3 3 2" xfId="6626"/>
    <cellStyle name="Input 4 3 3 2 2" xfId="6627"/>
    <cellStyle name="Input 4 3 3 2 2 2" xfId="6628"/>
    <cellStyle name="Input 4 3 3 2 3" xfId="6629"/>
    <cellStyle name="Input 4 3 3 3" xfId="6630"/>
    <cellStyle name="Input 4 3 3 3 2" xfId="6631"/>
    <cellStyle name="Input 4 3 3 3 2 2" xfId="6632"/>
    <cellStyle name="Input 4 3 3 3 3" xfId="6633"/>
    <cellStyle name="Input 4 3 3 4" xfId="6634"/>
    <cellStyle name="Input 4 3 3 4 2" xfId="6635"/>
    <cellStyle name="Input 4 3 3 5" xfId="6636"/>
    <cellStyle name="Input 4 3 3 5 2" xfId="6637"/>
    <cellStyle name="Input 4 3 3 6" xfId="6638"/>
    <cellStyle name="Input 4 3 4" xfId="6639"/>
    <cellStyle name="Input 4 3 4 2" xfId="6640"/>
    <cellStyle name="Input 4 3 4 2 2" xfId="6641"/>
    <cellStyle name="Input 4 3 4 3" xfId="6642"/>
    <cellStyle name="Input 4 3 5" xfId="6643"/>
    <cellStyle name="Input 4 3 5 2" xfId="6644"/>
    <cellStyle name="Input 4 3 5 2 2" xfId="6645"/>
    <cellStyle name="Input 4 3 5 3" xfId="6646"/>
    <cellStyle name="Input 4 3 6" xfId="6647"/>
    <cellStyle name="Input 4 3 6 2" xfId="6648"/>
    <cellStyle name="Input 4 3 7" xfId="6649"/>
    <cellStyle name="Input 4 3 7 2" xfId="6650"/>
    <cellStyle name="Input 4 3 8" xfId="6651"/>
    <cellStyle name="Input 4 3_Other Benefits Allocation %" xfId="6652"/>
    <cellStyle name="Input 4 4" xfId="6653"/>
    <cellStyle name="Input 4 5" xfId="6654"/>
    <cellStyle name="Input 4 6" xfId="6655"/>
    <cellStyle name="Input 4 7" xfId="6656"/>
    <cellStyle name="Input 4 8" xfId="6657"/>
    <cellStyle name="Input 4 9" xfId="6658"/>
    <cellStyle name="Input 4_401K Summary" xfId="6659"/>
    <cellStyle name="Input 5" xfId="6660"/>
    <cellStyle name="Input 5 10" xfId="6661"/>
    <cellStyle name="Input 5 11" xfId="6662"/>
    <cellStyle name="Input 5 11 2" xfId="6663"/>
    <cellStyle name="Input 5 11 2 2" xfId="6664"/>
    <cellStyle name="Input 5 11 3" xfId="6665"/>
    <cellStyle name="Input 5 12" xfId="6666"/>
    <cellStyle name="Input 5 2" xfId="6667"/>
    <cellStyle name="Input 5 2 2" xfId="6668"/>
    <cellStyle name="Input 5 2 2 2" xfId="6669"/>
    <cellStyle name="Input 5 2 2 2 2" xfId="6670"/>
    <cellStyle name="Input 5 2 2 2 2 2" xfId="6671"/>
    <cellStyle name="Input 5 2 2 2 3" xfId="6672"/>
    <cellStyle name="Input 5 2 2 3" xfId="6673"/>
    <cellStyle name="Input 5 2 2 3 2" xfId="6674"/>
    <cellStyle name="Input 5 2 2 3 2 2" xfId="6675"/>
    <cellStyle name="Input 5 2 2 3 3" xfId="6676"/>
    <cellStyle name="Input 5 2 2 4" xfId="6677"/>
    <cellStyle name="Input 5 2 2 4 2" xfId="6678"/>
    <cellStyle name="Input 5 2 2 5" xfId="6679"/>
    <cellStyle name="Input 5 2 2 5 2" xfId="6680"/>
    <cellStyle name="Input 5 2 2 6" xfId="6681"/>
    <cellStyle name="Input 5 2 3" xfId="6682"/>
    <cellStyle name="Input 5 2 3 2" xfId="6683"/>
    <cellStyle name="Input 5 2 3 2 2" xfId="6684"/>
    <cellStyle name="Input 5 2 3 2 2 2" xfId="6685"/>
    <cellStyle name="Input 5 2 3 2 3" xfId="6686"/>
    <cellStyle name="Input 5 2 3 3" xfId="6687"/>
    <cellStyle name="Input 5 2 3 3 2" xfId="6688"/>
    <cellStyle name="Input 5 2 3 3 2 2" xfId="6689"/>
    <cellStyle name="Input 5 2 3 3 3" xfId="6690"/>
    <cellStyle name="Input 5 2 3 4" xfId="6691"/>
    <cellStyle name="Input 5 2 3 4 2" xfId="6692"/>
    <cellStyle name="Input 5 2 3 5" xfId="6693"/>
    <cellStyle name="Input 5 2 3 5 2" xfId="6694"/>
    <cellStyle name="Input 5 2 3 6" xfId="6695"/>
    <cellStyle name="Input 5 2 4" xfId="6696"/>
    <cellStyle name="Input 5 2 4 2" xfId="6697"/>
    <cellStyle name="Input 5 2 4 2 2" xfId="6698"/>
    <cellStyle name="Input 5 2 4 2 2 2" xfId="6699"/>
    <cellStyle name="Input 5 2 4 2 3" xfId="6700"/>
    <cellStyle name="Input 5 2 4 3" xfId="6701"/>
    <cellStyle name="Input 5 2 4 3 2" xfId="6702"/>
    <cellStyle name="Input 5 2 4 3 2 2" xfId="6703"/>
    <cellStyle name="Input 5 2 4 3 3" xfId="6704"/>
    <cellStyle name="Input 5 2 4 4" xfId="6705"/>
    <cellStyle name="Input 5 2 4 4 2" xfId="6706"/>
    <cellStyle name="Input 5 2 4 5" xfId="6707"/>
    <cellStyle name="Input 5 2 4 5 2" xfId="6708"/>
    <cellStyle name="Input 5 2 4 6" xfId="6709"/>
    <cellStyle name="Input 5 2 5" xfId="6710"/>
    <cellStyle name="Input 5 2 5 2" xfId="6711"/>
    <cellStyle name="Input 5 2 5 2 2" xfId="6712"/>
    <cellStyle name="Input 5 2 5 3" xfId="6713"/>
    <cellStyle name="Input 5 2 6" xfId="6714"/>
    <cellStyle name="Input 5 2_Other Benefits Allocation %" xfId="6715"/>
    <cellStyle name="Input 5 3" xfId="6716"/>
    <cellStyle name="Input 5 3 2" xfId="6717"/>
    <cellStyle name="Input 5 3 2 2" xfId="6718"/>
    <cellStyle name="Input 5 3 2 2 2" xfId="6719"/>
    <cellStyle name="Input 5 3 2 2 2 2" xfId="6720"/>
    <cellStyle name="Input 5 3 2 2 3" xfId="6721"/>
    <cellStyle name="Input 5 3 2 3" xfId="6722"/>
    <cellStyle name="Input 5 3 2 3 2" xfId="6723"/>
    <cellStyle name="Input 5 3 2 3 2 2" xfId="6724"/>
    <cellStyle name="Input 5 3 2 3 3" xfId="6725"/>
    <cellStyle name="Input 5 3 2 4" xfId="6726"/>
    <cellStyle name="Input 5 3 2 4 2" xfId="6727"/>
    <cellStyle name="Input 5 3 2 5" xfId="6728"/>
    <cellStyle name="Input 5 3 2 5 2" xfId="6729"/>
    <cellStyle name="Input 5 3 2 6" xfId="6730"/>
    <cellStyle name="Input 5 3 3" xfId="6731"/>
    <cellStyle name="Input 5 3 3 2" xfId="6732"/>
    <cellStyle name="Input 5 3 3 2 2" xfId="6733"/>
    <cellStyle name="Input 5 3 3 2 2 2" xfId="6734"/>
    <cellStyle name="Input 5 3 3 2 3" xfId="6735"/>
    <cellStyle name="Input 5 3 3 3" xfId="6736"/>
    <cellStyle name="Input 5 3 3 3 2" xfId="6737"/>
    <cellStyle name="Input 5 3 3 3 2 2" xfId="6738"/>
    <cellStyle name="Input 5 3 3 3 3" xfId="6739"/>
    <cellStyle name="Input 5 3 3 4" xfId="6740"/>
    <cellStyle name="Input 5 3 3 4 2" xfId="6741"/>
    <cellStyle name="Input 5 3 3 5" xfId="6742"/>
    <cellStyle name="Input 5 3 3 5 2" xfId="6743"/>
    <cellStyle name="Input 5 3 3 6" xfId="6744"/>
    <cellStyle name="Input 5 3 4" xfId="6745"/>
    <cellStyle name="Input 5 3 4 2" xfId="6746"/>
    <cellStyle name="Input 5 3 4 2 2" xfId="6747"/>
    <cellStyle name="Input 5 3 4 3" xfId="6748"/>
    <cellStyle name="Input 5 3 5" xfId="6749"/>
    <cellStyle name="Input 5 3 5 2" xfId="6750"/>
    <cellStyle name="Input 5 3 5 2 2" xfId="6751"/>
    <cellStyle name="Input 5 3 5 3" xfId="6752"/>
    <cellStyle name="Input 5 3 6" xfId="6753"/>
    <cellStyle name="Input 5 3 6 2" xfId="6754"/>
    <cellStyle name="Input 5 3 7" xfId="6755"/>
    <cellStyle name="Input 5 3 7 2" xfId="6756"/>
    <cellStyle name="Input 5 3 8" xfId="6757"/>
    <cellStyle name="Input 5 3_Other Benefits Allocation %" xfId="6758"/>
    <cellStyle name="Input 5 4" xfId="6759"/>
    <cellStyle name="Input 5 5" xfId="6760"/>
    <cellStyle name="Input 5 6" xfId="6761"/>
    <cellStyle name="Input 5 7" xfId="6762"/>
    <cellStyle name="Input 5 8" xfId="6763"/>
    <cellStyle name="Input 5 9" xfId="6764"/>
    <cellStyle name="Input 5_401K Summary" xfId="6765"/>
    <cellStyle name="Input 6" xfId="6766"/>
    <cellStyle name="Input 7" xfId="6767"/>
    <cellStyle name="Input 8" xfId="6768"/>
    <cellStyle name="Input 9" xfId="6769"/>
    <cellStyle name="Input0" xfId="6770"/>
    <cellStyle name="Input0 2" xfId="6771"/>
    <cellStyle name="Input0_March_LTD_Premium" xfId="6772"/>
    <cellStyle name="InputCurrency" xfId="6773"/>
    <cellStyle name="InputCurrency 2" xfId="6774"/>
    <cellStyle name="InputCurrency_March_LTD_Premium" xfId="6775"/>
    <cellStyle name="InputCurrency2" xfId="6776"/>
    <cellStyle name="InputCurrency2 2" xfId="6777"/>
    <cellStyle name="InputCurrency2_March_LTD_Premium" xfId="6778"/>
    <cellStyle name="InputNormal" xfId="6779"/>
    <cellStyle name="InputNormal 2" xfId="6780"/>
    <cellStyle name="InputNormal_March_LTD_Premium" xfId="6781"/>
    <cellStyle name="InputPercent1" xfId="6782"/>
    <cellStyle name="INPUTS" xfId="6783"/>
    <cellStyle name="INPUTS 2" xfId="6784"/>
    <cellStyle name="INPUTS 2 10" xfId="6785"/>
    <cellStyle name="INPUTS 2 10 2" xfId="6786"/>
    <cellStyle name="INPUTS 2 10 2 2" xfId="6787"/>
    <cellStyle name="INPUTS 2 10 3" xfId="6788"/>
    <cellStyle name="INPUTS 2 11" xfId="6789"/>
    <cellStyle name="INPUTS 2 11 2" xfId="6790"/>
    <cellStyle name="INPUTS 2 11 2 2" xfId="6791"/>
    <cellStyle name="INPUTS 2 11 3" xfId="6792"/>
    <cellStyle name="INPUTS 2 12" xfId="6793"/>
    <cellStyle name="INPUTS 2 12 2" xfId="6794"/>
    <cellStyle name="INPUTS 2 13" xfId="6795"/>
    <cellStyle name="INPUTS 2 13 2" xfId="6796"/>
    <cellStyle name="INPUTS 2 2" xfId="6797"/>
    <cellStyle name="INPUTS 2 2 2" xfId="6798"/>
    <cellStyle name="INPUTS 2 2 2 2" xfId="6799"/>
    <cellStyle name="INPUTS 2 2 2 2 2" xfId="6800"/>
    <cellStyle name="INPUTS 2 2 2 2 2 2" xfId="6801"/>
    <cellStyle name="INPUTS 2 2 2 2 3" xfId="6802"/>
    <cellStyle name="INPUTS 2 2 2 3" xfId="6803"/>
    <cellStyle name="INPUTS 2 2 2 3 2" xfId="6804"/>
    <cellStyle name="INPUTS 2 2 2 3 2 2" xfId="6805"/>
    <cellStyle name="INPUTS 2 2 2 3 3" xfId="6806"/>
    <cellStyle name="INPUTS 2 2 2 4" xfId="6807"/>
    <cellStyle name="INPUTS 2 2 2 4 2" xfId="6808"/>
    <cellStyle name="INPUTS 2 2 2 5" xfId="6809"/>
    <cellStyle name="INPUTS 2 2 2 5 2" xfId="6810"/>
    <cellStyle name="INPUTS 2 2 2 6" xfId="6811"/>
    <cellStyle name="INPUTS 2 2 3" xfId="6812"/>
    <cellStyle name="INPUTS 2 2 3 2" xfId="6813"/>
    <cellStyle name="INPUTS 2 2 3 2 2" xfId="6814"/>
    <cellStyle name="INPUTS 2 2 3 3" xfId="6815"/>
    <cellStyle name="INPUTS 2 2 4" xfId="6816"/>
    <cellStyle name="INPUTS 2 2 4 2" xfId="6817"/>
    <cellStyle name="INPUTS 2 2 4 2 2" xfId="6818"/>
    <cellStyle name="INPUTS 2 2 4 3" xfId="6819"/>
    <cellStyle name="INPUTS 2 2 5" xfId="6820"/>
    <cellStyle name="INPUTS 2 2 5 2" xfId="6821"/>
    <cellStyle name="INPUTS 2 2 6" xfId="6822"/>
    <cellStyle name="INPUTS 2 2 6 2" xfId="6823"/>
    <cellStyle name="INPUTS 2 3" xfId="6824"/>
    <cellStyle name="INPUTS 2 3 2" xfId="6825"/>
    <cellStyle name="INPUTS 2 3 2 2" xfId="6826"/>
    <cellStyle name="INPUTS 2 3 2 2 2" xfId="6827"/>
    <cellStyle name="INPUTS 2 3 2 2 2 2" xfId="6828"/>
    <cellStyle name="INPUTS 2 3 2 2 3" xfId="6829"/>
    <cellStyle name="INPUTS 2 3 2 3" xfId="6830"/>
    <cellStyle name="INPUTS 2 3 2 3 2" xfId="6831"/>
    <cellStyle name="INPUTS 2 3 2 3 2 2" xfId="6832"/>
    <cellStyle name="INPUTS 2 3 2 3 3" xfId="6833"/>
    <cellStyle name="INPUTS 2 3 2 4" xfId="6834"/>
    <cellStyle name="INPUTS 2 3 2 4 2" xfId="6835"/>
    <cellStyle name="INPUTS 2 3 2 5" xfId="6836"/>
    <cellStyle name="INPUTS 2 3 2 5 2" xfId="6837"/>
    <cellStyle name="INPUTS 2 3 2 6" xfId="6838"/>
    <cellStyle name="INPUTS 2 3 3" xfId="6839"/>
    <cellStyle name="INPUTS 2 3 3 2" xfId="6840"/>
    <cellStyle name="INPUTS 2 3 3 2 2" xfId="6841"/>
    <cellStyle name="INPUTS 2 3 3 3" xfId="6842"/>
    <cellStyle name="INPUTS 2 3 4" xfId="6843"/>
    <cellStyle name="INPUTS 2 3 4 2" xfId="6844"/>
    <cellStyle name="INPUTS 2 3 4 2 2" xfId="6845"/>
    <cellStyle name="INPUTS 2 3 4 3" xfId="6846"/>
    <cellStyle name="INPUTS 2 3 5" xfId="6847"/>
    <cellStyle name="INPUTS 2 3 5 2" xfId="6848"/>
    <cellStyle name="INPUTS 2 3 6" xfId="6849"/>
    <cellStyle name="INPUTS 2 3 6 2" xfId="6850"/>
    <cellStyle name="INPUTS 2 4" xfId="6851"/>
    <cellStyle name="INPUTS 2 4 2" xfId="6852"/>
    <cellStyle name="INPUTS 2 4 2 2" xfId="6853"/>
    <cellStyle name="INPUTS 2 4 2 2 2" xfId="6854"/>
    <cellStyle name="INPUTS 2 4 2 2 2 2" xfId="6855"/>
    <cellStyle name="INPUTS 2 4 2 2 3" xfId="6856"/>
    <cellStyle name="INPUTS 2 4 2 3" xfId="6857"/>
    <cellStyle name="INPUTS 2 4 2 3 2" xfId="6858"/>
    <cellStyle name="INPUTS 2 4 2 3 2 2" xfId="6859"/>
    <cellStyle name="INPUTS 2 4 2 3 3" xfId="6860"/>
    <cellStyle name="INPUTS 2 4 2 4" xfId="6861"/>
    <cellStyle name="INPUTS 2 4 2 4 2" xfId="6862"/>
    <cellStyle name="INPUTS 2 4 2 5" xfId="6863"/>
    <cellStyle name="INPUTS 2 4 2 5 2" xfId="6864"/>
    <cellStyle name="INPUTS 2 4 2 6" xfId="6865"/>
    <cellStyle name="INPUTS 2 4 3" xfId="6866"/>
    <cellStyle name="INPUTS 2 4 3 2" xfId="6867"/>
    <cellStyle name="INPUTS 2 4 3 2 2" xfId="6868"/>
    <cellStyle name="INPUTS 2 4 3 3" xfId="6869"/>
    <cellStyle name="INPUTS 2 4 4" xfId="6870"/>
    <cellStyle name="INPUTS 2 4 4 2" xfId="6871"/>
    <cellStyle name="INPUTS 2 4 4 2 2" xfId="6872"/>
    <cellStyle name="INPUTS 2 4 4 3" xfId="6873"/>
    <cellStyle name="INPUTS 2 4 5" xfId="6874"/>
    <cellStyle name="INPUTS 2 4 5 2" xfId="6875"/>
    <cellStyle name="INPUTS 2 4 6" xfId="6876"/>
    <cellStyle name="INPUTS 2 4 6 2" xfId="6877"/>
    <cellStyle name="INPUTS 2 5" xfId="6878"/>
    <cellStyle name="INPUTS 2 5 2" xfId="6879"/>
    <cellStyle name="INPUTS 2 5 2 2" xfId="6880"/>
    <cellStyle name="INPUTS 2 5 2 2 2" xfId="6881"/>
    <cellStyle name="INPUTS 2 5 2 2 2 2" xfId="6882"/>
    <cellStyle name="INPUTS 2 5 2 2 3" xfId="6883"/>
    <cellStyle name="INPUTS 2 5 2 3" xfId="6884"/>
    <cellStyle name="INPUTS 2 5 2 3 2" xfId="6885"/>
    <cellStyle name="INPUTS 2 5 2 3 2 2" xfId="6886"/>
    <cellStyle name="INPUTS 2 5 2 3 3" xfId="6887"/>
    <cellStyle name="INPUTS 2 5 2 4" xfId="6888"/>
    <cellStyle name="INPUTS 2 5 2 4 2" xfId="6889"/>
    <cellStyle name="INPUTS 2 5 2 5" xfId="6890"/>
    <cellStyle name="INPUTS 2 5 2 5 2" xfId="6891"/>
    <cellStyle name="INPUTS 2 5 2 6" xfId="6892"/>
    <cellStyle name="INPUTS 2 5 3" xfId="6893"/>
    <cellStyle name="INPUTS 2 5 3 2" xfId="6894"/>
    <cellStyle name="INPUTS 2 5 3 2 2" xfId="6895"/>
    <cellStyle name="INPUTS 2 5 3 3" xfId="6896"/>
    <cellStyle name="INPUTS 2 5 4" xfId="6897"/>
    <cellStyle name="INPUTS 2 5 4 2" xfId="6898"/>
    <cellStyle name="INPUTS 2 5 4 2 2" xfId="6899"/>
    <cellStyle name="INPUTS 2 5 4 3" xfId="6900"/>
    <cellStyle name="INPUTS 2 5 5" xfId="6901"/>
    <cellStyle name="INPUTS 2 5 5 2" xfId="6902"/>
    <cellStyle name="INPUTS 2 5 6" xfId="6903"/>
    <cellStyle name="INPUTS 2 5 6 2" xfId="6904"/>
    <cellStyle name="INPUTS 2 6" xfId="6905"/>
    <cellStyle name="INPUTS 2 6 2" xfId="6906"/>
    <cellStyle name="INPUTS 2 6 2 2" xfId="6907"/>
    <cellStyle name="INPUTS 2 6 2 2 2" xfId="6908"/>
    <cellStyle name="INPUTS 2 6 2 2 2 2" xfId="6909"/>
    <cellStyle name="INPUTS 2 6 2 2 3" xfId="6910"/>
    <cellStyle name="INPUTS 2 6 2 3" xfId="6911"/>
    <cellStyle name="INPUTS 2 6 2 3 2" xfId="6912"/>
    <cellStyle name="INPUTS 2 6 2 3 2 2" xfId="6913"/>
    <cellStyle name="INPUTS 2 6 2 3 3" xfId="6914"/>
    <cellStyle name="INPUTS 2 6 2 4" xfId="6915"/>
    <cellStyle name="INPUTS 2 6 2 4 2" xfId="6916"/>
    <cellStyle name="INPUTS 2 6 2 5" xfId="6917"/>
    <cellStyle name="INPUTS 2 6 2 5 2" xfId="6918"/>
    <cellStyle name="INPUTS 2 6 2 6" xfId="6919"/>
    <cellStyle name="INPUTS 2 6 3" xfId="6920"/>
    <cellStyle name="INPUTS 2 6 3 2" xfId="6921"/>
    <cellStyle name="INPUTS 2 6 3 2 2" xfId="6922"/>
    <cellStyle name="INPUTS 2 6 3 3" xfId="6923"/>
    <cellStyle name="INPUTS 2 6 4" xfId="6924"/>
    <cellStyle name="INPUTS 2 6 4 2" xfId="6925"/>
    <cellStyle name="INPUTS 2 6 4 2 2" xfId="6926"/>
    <cellStyle name="INPUTS 2 6 4 3" xfId="6927"/>
    <cellStyle name="INPUTS 2 6 5" xfId="6928"/>
    <cellStyle name="INPUTS 2 6 5 2" xfId="6929"/>
    <cellStyle name="INPUTS 2 6 6" xfId="6930"/>
    <cellStyle name="INPUTS 2 6 6 2" xfId="6931"/>
    <cellStyle name="INPUTS 2 7" xfId="6932"/>
    <cellStyle name="INPUTS 2 7 2" xfId="6933"/>
    <cellStyle name="INPUTS 2 7 2 2" xfId="6934"/>
    <cellStyle name="INPUTS 2 7 2 2 2" xfId="6935"/>
    <cellStyle name="INPUTS 2 7 2 2 2 2" xfId="6936"/>
    <cellStyle name="INPUTS 2 7 2 2 3" xfId="6937"/>
    <cellStyle name="INPUTS 2 7 2 3" xfId="6938"/>
    <cellStyle name="INPUTS 2 7 2 3 2" xfId="6939"/>
    <cellStyle name="INPUTS 2 7 2 3 2 2" xfId="6940"/>
    <cellStyle name="INPUTS 2 7 2 3 3" xfId="6941"/>
    <cellStyle name="INPUTS 2 7 2 4" xfId="6942"/>
    <cellStyle name="INPUTS 2 7 2 4 2" xfId="6943"/>
    <cellStyle name="INPUTS 2 7 2 5" xfId="6944"/>
    <cellStyle name="INPUTS 2 7 2 5 2" xfId="6945"/>
    <cellStyle name="INPUTS 2 7 2 6" xfId="6946"/>
    <cellStyle name="INPUTS 2 7 3" xfId="6947"/>
    <cellStyle name="INPUTS 2 7 3 2" xfId="6948"/>
    <cellStyle name="INPUTS 2 7 3 2 2" xfId="6949"/>
    <cellStyle name="INPUTS 2 7 3 3" xfId="6950"/>
    <cellStyle name="INPUTS 2 7 4" xfId="6951"/>
    <cellStyle name="INPUTS 2 7 4 2" xfId="6952"/>
    <cellStyle name="INPUTS 2 7 4 2 2" xfId="6953"/>
    <cellStyle name="INPUTS 2 7 4 3" xfId="6954"/>
    <cellStyle name="INPUTS 2 7 5" xfId="6955"/>
    <cellStyle name="INPUTS 2 7 5 2" xfId="6956"/>
    <cellStyle name="INPUTS 2 7 6" xfId="6957"/>
    <cellStyle name="INPUTS 2 7 6 2" xfId="6958"/>
    <cellStyle name="INPUTS 2 8" xfId="6959"/>
    <cellStyle name="INPUTS 2 8 2" xfId="6960"/>
    <cellStyle name="INPUTS 2 8 2 2" xfId="6961"/>
    <cellStyle name="INPUTS 2 8 2 2 2" xfId="6962"/>
    <cellStyle name="INPUTS 2 8 2 3" xfId="6963"/>
    <cellStyle name="INPUTS 2 8 3" xfId="6964"/>
    <cellStyle name="INPUTS 2 8 3 2" xfId="6965"/>
    <cellStyle name="INPUTS 2 8 3 2 2" xfId="6966"/>
    <cellStyle name="INPUTS 2 8 3 3" xfId="6967"/>
    <cellStyle name="INPUTS 2 8 4" xfId="6968"/>
    <cellStyle name="INPUTS 2 8 4 2" xfId="6969"/>
    <cellStyle name="INPUTS 2 8 5" xfId="6970"/>
    <cellStyle name="INPUTS 2 8 5 2" xfId="6971"/>
    <cellStyle name="INPUTS 2 8 6" xfId="6972"/>
    <cellStyle name="INPUTS 2 9" xfId="6973"/>
    <cellStyle name="INPUTS 2 9 2" xfId="6974"/>
    <cellStyle name="INPUTS 2 9 2 2" xfId="6975"/>
    <cellStyle name="INPUTS 2 9 2 2 2" xfId="6976"/>
    <cellStyle name="INPUTS 2 9 2 3" xfId="6977"/>
    <cellStyle name="INPUTS 2 9 3" xfId="6978"/>
    <cellStyle name="INPUTS 2 9 3 2" xfId="6979"/>
    <cellStyle name="INPUTS 2 9 3 2 2" xfId="6980"/>
    <cellStyle name="INPUTS 2 9 3 3" xfId="6981"/>
    <cellStyle name="INPUTS 2 9 4" xfId="6982"/>
    <cellStyle name="INPUTS 2 9 4 2" xfId="6983"/>
    <cellStyle name="INPUTS 2 9 5" xfId="6984"/>
    <cellStyle name="INPUTS 3" xfId="6985"/>
    <cellStyle name="INPUTS 3 2" xfId="6986"/>
    <cellStyle name="INPUTS 3 2 2" xfId="6987"/>
    <cellStyle name="INPUTS 3 3" xfId="6988"/>
    <cellStyle name="INPUTS 4" xfId="6989"/>
    <cellStyle name="INPUTS 4 2" xfId="6990"/>
    <cellStyle name="INPUTS 4 2 2" xfId="6991"/>
    <cellStyle name="INPUTS 4 3" xfId="6992"/>
    <cellStyle name="INPUTS 5" xfId="6993"/>
    <cellStyle name="INPUTS 5 2" xfId="6994"/>
    <cellStyle name="Inputs2" xfId="6995"/>
    <cellStyle name="Integer" xfId="6996"/>
    <cellStyle name="Integer 2" xfId="6997"/>
    <cellStyle name="Integer_March_LTD_Premium" xfId="6998"/>
    <cellStyle name="Interstitial" xfId="6999"/>
    <cellStyle name="Italics" xfId="7000"/>
    <cellStyle name="Komma [0]_laroux" xfId="7001"/>
    <cellStyle name="Komma_laroux" xfId="7002"/>
    <cellStyle name="Lable8Left" xfId="7003"/>
    <cellStyle name="Line" xfId="7004"/>
    <cellStyle name="Line 2" xfId="7005"/>
    <cellStyle name="Line 3" xfId="7006"/>
    <cellStyle name="Line 4" xfId="7007"/>
    <cellStyle name="Line_Capital Prov 1Q10" xfId="7008"/>
    <cellStyle name="Link Currency (0)" xfId="7009"/>
    <cellStyle name="Link Currency (2)" xfId="7010"/>
    <cellStyle name="Link Units (0)" xfId="7011"/>
    <cellStyle name="Link Units (1)" xfId="7012"/>
    <cellStyle name="Link Units (2)" xfId="7013"/>
    <cellStyle name="Linked Cell 2" xfId="7014"/>
    <cellStyle name="Linked Cell 2 2" xfId="7015"/>
    <cellStyle name="Linked Cell 2 3" xfId="7016"/>
    <cellStyle name="Linked Cell 3" xfId="7017"/>
    <cellStyle name="Linked Cell 4" xfId="7018"/>
    <cellStyle name="Linked Cell 5" xfId="7019"/>
    <cellStyle name="Linked Cell 6" xfId="50609"/>
    <cellStyle name="Linked Cell 7" xfId="50610"/>
    <cellStyle name="Linked Cell 8" xfId="50611"/>
    <cellStyle name="Linked Cell 9" xfId="50612"/>
    <cellStyle name="Lire 0" xfId="7020"/>
    <cellStyle name="Lire 0 2" xfId="7021"/>
    <cellStyle name="Long Date" xfId="7022"/>
    <cellStyle name="Long Date 2" xfId="7023"/>
    <cellStyle name="Long Date_March_LTD_Premium" xfId="7024"/>
    <cellStyle name="m/d/yy" xfId="7025"/>
    <cellStyle name="Main Dim Rollup" xfId="7026"/>
    <cellStyle name="Main Dim Rollup$ZP$" xfId="7027"/>
    <cellStyle name="Main Dim Rollup$ZP$ 2" xfId="7028"/>
    <cellStyle name="Main Dim Rollup$ZP$_OM vs Plan" xfId="7029"/>
    <cellStyle name="MainHead" xfId="7030"/>
    <cellStyle name="Margin_Data" xfId="7031"/>
    <cellStyle name="Millares [0]_2AV_M_M " xfId="7032"/>
    <cellStyle name="Millares_2AV_M_M " xfId="7033"/>
    <cellStyle name="Milliers [0]_ACES" xfId="7034"/>
    <cellStyle name="Milliers_ACES" xfId="7035"/>
    <cellStyle name="Millions" xfId="7036"/>
    <cellStyle name="MLComma0" xfId="7037"/>
    <cellStyle name="MLDollar0" xfId="7038"/>
    <cellStyle name="MLMultiple0" xfId="7039"/>
    <cellStyle name="MLPercent0" xfId="7040"/>
    <cellStyle name="Moneda [0]_2AV_M_M " xfId="7041"/>
    <cellStyle name="Moneda_2AV_M_M " xfId="7042"/>
    <cellStyle name="Monétaire [0]_ACES" xfId="7043"/>
    <cellStyle name="Monétaire_ACES" xfId="7044"/>
    <cellStyle name="Month" xfId="7045"/>
    <cellStyle name="Month 10" xfId="7046"/>
    <cellStyle name="Month 10 2" xfId="7047"/>
    <cellStyle name="Month 10 2 2" xfId="7048"/>
    <cellStyle name="Month 10 2 2 2" xfId="7049"/>
    <cellStyle name="Month 10 2 3" xfId="7050"/>
    <cellStyle name="Month 10 3" xfId="7051"/>
    <cellStyle name="Month 10 3 2" xfId="7052"/>
    <cellStyle name="Month 10 3 2 2" xfId="7053"/>
    <cellStyle name="Month 10 3 3" xfId="7054"/>
    <cellStyle name="Month 10 4" xfId="7055"/>
    <cellStyle name="Month 10 4 2" xfId="7056"/>
    <cellStyle name="Month 10 5" xfId="7057"/>
    <cellStyle name="Month 10 5 2" xfId="7058"/>
    <cellStyle name="Month 10 6" xfId="7059"/>
    <cellStyle name="Month 11" xfId="7060"/>
    <cellStyle name="Month 11 2" xfId="7061"/>
    <cellStyle name="Month 11 2 2" xfId="7062"/>
    <cellStyle name="Month 11 2 2 2" xfId="7063"/>
    <cellStyle name="Month 11 2 3" xfId="7064"/>
    <cellStyle name="Month 11 3" xfId="7065"/>
    <cellStyle name="Month 11 3 2" xfId="7066"/>
    <cellStyle name="Month 11 3 2 2" xfId="7067"/>
    <cellStyle name="Month 11 3 3" xfId="7068"/>
    <cellStyle name="Month 11 4" xfId="7069"/>
    <cellStyle name="Month 11 4 2" xfId="7070"/>
    <cellStyle name="Month 11 5" xfId="7071"/>
    <cellStyle name="Month 11 5 2" xfId="7072"/>
    <cellStyle name="Month 11 6" xfId="7073"/>
    <cellStyle name="Month 12" xfId="7074"/>
    <cellStyle name="Month 12 2" xfId="7075"/>
    <cellStyle name="Month 12 2 2" xfId="7076"/>
    <cellStyle name="Month 12 3" xfId="7077"/>
    <cellStyle name="Month 13" xfId="7078"/>
    <cellStyle name="Month 13 2" xfId="7079"/>
    <cellStyle name="Month 13 2 2" xfId="7080"/>
    <cellStyle name="Month 13 3" xfId="7081"/>
    <cellStyle name="Month 14" xfId="7082"/>
    <cellStyle name="Month 15" xfId="7083"/>
    <cellStyle name="Month 2" xfId="7084"/>
    <cellStyle name="Month 2 2" xfId="7085"/>
    <cellStyle name="Month 2 2 2" xfId="7086"/>
    <cellStyle name="Month 2 2 2 2" xfId="7087"/>
    <cellStyle name="Month 2 2 2 2 2" xfId="7088"/>
    <cellStyle name="Month 2 2 2 2 2 2" xfId="7089"/>
    <cellStyle name="Month 2 2 2 2 3" xfId="7090"/>
    <cellStyle name="Month 2 2 2 3" xfId="7091"/>
    <cellStyle name="Month 2 2 2 3 2" xfId="7092"/>
    <cellStyle name="Month 2 2 2 3 2 2" xfId="7093"/>
    <cellStyle name="Month 2 2 2 3 3" xfId="7094"/>
    <cellStyle name="Month 2 2 2 4" xfId="7095"/>
    <cellStyle name="Month 2 2 2 4 2" xfId="7096"/>
    <cellStyle name="Month 2 2 2 5" xfId="7097"/>
    <cellStyle name="Month 2 2 2 5 2" xfId="7098"/>
    <cellStyle name="Month 2 2 2 6" xfId="7099"/>
    <cellStyle name="Month 2 2 3" xfId="7100"/>
    <cellStyle name="Month 2 2 3 2" xfId="7101"/>
    <cellStyle name="Month 2 2 3 2 2" xfId="7102"/>
    <cellStyle name="Month 2 2 3 2 2 2" xfId="7103"/>
    <cellStyle name="Month 2 2 3 2 3" xfId="7104"/>
    <cellStyle name="Month 2 2 3 3" xfId="7105"/>
    <cellStyle name="Month 2 2 3 3 2" xfId="7106"/>
    <cellStyle name="Month 2 2 3 3 2 2" xfId="7107"/>
    <cellStyle name="Month 2 2 3 3 3" xfId="7108"/>
    <cellStyle name="Month 2 2 3 4" xfId="7109"/>
    <cellStyle name="Month 2 2 3 4 2" xfId="7110"/>
    <cellStyle name="Month 2 2 3 5" xfId="7111"/>
    <cellStyle name="Month 2 2 3 5 2" xfId="7112"/>
    <cellStyle name="Month 2 2 3 6" xfId="7113"/>
    <cellStyle name="Month 2 2 4" xfId="7114"/>
    <cellStyle name="Month 2 2 4 2" xfId="7115"/>
    <cellStyle name="Month 2 2 4 2 2" xfId="7116"/>
    <cellStyle name="Month 2 2 4 2 2 2" xfId="7117"/>
    <cellStyle name="Month 2 2 4 2 3" xfId="7118"/>
    <cellStyle name="Month 2 2 4 3" xfId="7119"/>
    <cellStyle name="Month 2 2 4 3 2" xfId="7120"/>
    <cellStyle name="Month 2 2 4 3 2 2" xfId="7121"/>
    <cellStyle name="Month 2 2 4 3 3" xfId="7122"/>
    <cellStyle name="Month 2 2 4 4" xfId="7123"/>
    <cellStyle name="Month 2 2 4 4 2" xfId="7124"/>
    <cellStyle name="Month 2 2 4 5" xfId="7125"/>
    <cellStyle name="Month 2 2 4 5 2" xfId="7126"/>
    <cellStyle name="Month 2 2 4 6" xfId="7127"/>
    <cellStyle name="Month 2 2 5" xfId="7128"/>
    <cellStyle name="Month 2 2 5 2" xfId="7129"/>
    <cellStyle name="Month 2 2 5 2 2" xfId="7130"/>
    <cellStyle name="Month 2 2 5 3" xfId="7131"/>
    <cellStyle name="Month 2 2 6" xfId="7132"/>
    <cellStyle name="Month 2 2_Other Benefits Allocation %" xfId="7133"/>
    <cellStyle name="Month 2 3" xfId="7134"/>
    <cellStyle name="Month 2 3 2" xfId="7135"/>
    <cellStyle name="Month 2 3 2 2" xfId="7136"/>
    <cellStyle name="Month 2 3 2 2 2" xfId="7137"/>
    <cellStyle name="Month 2 3 2 2 2 2" xfId="7138"/>
    <cellStyle name="Month 2 3 2 2 3" xfId="7139"/>
    <cellStyle name="Month 2 3 2 3" xfId="7140"/>
    <cellStyle name="Month 2 3 2 3 2" xfId="7141"/>
    <cellStyle name="Month 2 3 2 3 2 2" xfId="7142"/>
    <cellStyle name="Month 2 3 2 3 3" xfId="7143"/>
    <cellStyle name="Month 2 3 2 4" xfId="7144"/>
    <cellStyle name="Month 2 3 2 4 2" xfId="7145"/>
    <cellStyle name="Month 2 3 2 5" xfId="7146"/>
    <cellStyle name="Month 2 3 2 5 2" xfId="7147"/>
    <cellStyle name="Month 2 3 2 6" xfId="7148"/>
    <cellStyle name="Month 2 3 3" xfId="7149"/>
    <cellStyle name="Month 2 3 3 2" xfId="7150"/>
    <cellStyle name="Month 2 3 3 2 2" xfId="7151"/>
    <cellStyle name="Month 2 3 3 2 2 2" xfId="7152"/>
    <cellStyle name="Month 2 3 3 2 3" xfId="7153"/>
    <cellStyle name="Month 2 3 3 3" xfId="7154"/>
    <cellStyle name="Month 2 3 3 3 2" xfId="7155"/>
    <cellStyle name="Month 2 3 3 3 2 2" xfId="7156"/>
    <cellStyle name="Month 2 3 3 3 3" xfId="7157"/>
    <cellStyle name="Month 2 3 3 4" xfId="7158"/>
    <cellStyle name="Month 2 3 3 4 2" xfId="7159"/>
    <cellStyle name="Month 2 3 3 5" xfId="7160"/>
    <cellStyle name="Month 2 3 3 5 2" xfId="7161"/>
    <cellStyle name="Month 2 3 3 6" xfId="7162"/>
    <cellStyle name="Month 2 3 4" xfId="7163"/>
    <cellStyle name="Month 2 3 4 2" xfId="7164"/>
    <cellStyle name="Month 2 3 4 2 2" xfId="7165"/>
    <cellStyle name="Month 2 3 4 3" xfId="7166"/>
    <cellStyle name="Month 2 3 5" xfId="7167"/>
    <cellStyle name="Month 2 3 5 2" xfId="7168"/>
    <cellStyle name="Month 2 3 5 2 2" xfId="7169"/>
    <cellStyle name="Month 2 3 5 3" xfId="7170"/>
    <cellStyle name="Month 2 3 6" xfId="7171"/>
    <cellStyle name="Month 2 3 6 2" xfId="7172"/>
    <cellStyle name="Month 2 3 7" xfId="7173"/>
    <cellStyle name="Month 2 3 7 2" xfId="7174"/>
    <cellStyle name="Month 2 3 8" xfId="7175"/>
    <cellStyle name="Month 2 3_Other Benefits Allocation %" xfId="7176"/>
    <cellStyle name="Month 2 4" xfId="7177"/>
    <cellStyle name="Month 2 4 2" xfId="7178"/>
    <cellStyle name="Month 2 4 2 2" xfId="7179"/>
    <cellStyle name="Month 2 4 3" xfId="7180"/>
    <cellStyle name="Month 2 5" xfId="7181"/>
    <cellStyle name="Month 2_401K Summary" xfId="7182"/>
    <cellStyle name="Month 3" xfId="7183"/>
    <cellStyle name="Month 3 2" xfId="7184"/>
    <cellStyle name="Month 3 2 2" xfId="7185"/>
    <cellStyle name="Month 3 2 2 2" xfId="7186"/>
    <cellStyle name="Month 3 2 2 2 2" xfId="7187"/>
    <cellStyle name="Month 3 2 2 3" xfId="7188"/>
    <cellStyle name="Month 3 2 3" xfId="7189"/>
    <cellStyle name="Month 3 2 3 2" xfId="7190"/>
    <cellStyle name="Month 3 2 3 2 2" xfId="7191"/>
    <cellStyle name="Month 3 2 3 3" xfId="7192"/>
    <cellStyle name="Month 3 2 4" xfId="7193"/>
    <cellStyle name="Month 3 2 4 2" xfId="7194"/>
    <cellStyle name="Month 3 2 5" xfId="7195"/>
    <cellStyle name="Month 3 2 5 2" xfId="7196"/>
    <cellStyle name="Month 3 2 6" xfId="7197"/>
    <cellStyle name="Month 3 3" xfId="7198"/>
    <cellStyle name="Month 3 3 2" xfId="7199"/>
    <cellStyle name="Month 3 3 2 2" xfId="7200"/>
    <cellStyle name="Month 3 3 2 2 2" xfId="7201"/>
    <cellStyle name="Month 3 3 2 3" xfId="7202"/>
    <cellStyle name="Month 3 3 3" xfId="7203"/>
    <cellStyle name="Month 3 3 3 2" xfId="7204"/>
    <cellStyle name="Month 3 3 3 2 2" xfId="7205"/>
    <cellStyle name="Month 3 3 3 3" xfId="7206"/>
    <cellStyle name="Month 3 3 4" xfId="7207"/>
    <cellStyle name="Month 3 3 4 2" xfId="7208"/>
    <cellStyle name="Month 3 3 5" xfId="7209"/>
    <cellStyle name="Month 3 3 5 2" xfId="7210"/>
    <cellStyle name="Month 3 3 6" xfId="7211"/>
    <cellStyle name="Month 3 4" xfId="7212"/>
    <cellStyle name="Month 3 4 2" xfId="7213"/>
    <cellStyle name="Month 3 4 2 2" xfId="7214"/>
    <cellStyle name="Month 3 4 2 2 2" xfId="7215"/>
    <cellStyle name="Month 3 4 2 3" xfId="7216"/>
    <cellStyle name="Month 3 4 3" xfId="7217"/>
    <cellStyle name="Month 3 4 3 2" xfId="7218"/>
    <cellStyle name="Month 3 4 3 2 2" xfId="7219"/>
    <cellStyle name="Month 3 4 3 3" xfId="7220"/>
    <cellStyle name="Month 3 4 4" xfId="7221"/>
    <cellStyle name="Month 3 4 4 2" xfId="7222"/>
    <cellStyle name="Month 3 4 5" xfId="7223"/>
    <cellStyle name="Month 3 4 5 2" xfId="7224"/>
    <cellStyle name="Month 3 4 6" xfId="7225"/>
    <cellStyle name="Month 3 5" xfId="7226"/>
    <cellStyle name="Month 3 5 2" xfId="7227"/>
    <cellStyle name="Month 3 5 2 2" xfId="7228"/>
    <cellStyle name="Month 3 5 3" xfId="7229"/>
    <cellStyle name="Month 3 6" xfId="7230"/>
    <cellStyle name="Month 3_Other Benefits Allocation %" xfId="7231"/>
    <cellStyle name="Month 4" xfId="7232"/>
    <cellStyle name="Month 4 2" xfId="7233"/>
    <cellStyle name="Month 4 2 2" xfId="7234"/>
    <cellStyle name="Month 4 2 2 2" xfId="7235"/>
    <cellStyle name="Month 4 2 2 2 2" xfId="7236"/>
    <cellStyle name="Month 4 2 2 3" xfId="7237"/>
    <cellStyle name="Month 4 2 3" xfId="7238"/>
    <cellStyle name="Month 4 2 3 2" xfId="7239"/>
    <cellStyle name="Month 4 2 3 2 2" xfId="7240"/>
    <cellStyle name="Month 4 2 3 3" xfId="7241"/>
    <cellStyle name="Month 4 2 4" xfId="7242"/>
    <cellStyle name="Month 4 2 4 2" xfId="7243"/>
    <cellStyle name="Month 4 2 5" xfId="7244"/>
    <cellStyle name="Month 4 2 5 2" xfId="7245"/>
    <cellStyle name="Month 4 2 6" xfId="7246"/>
    <cellStyle name="Month 4 3" xfId="7247"/>
    <cellStyle name="Month 4 3 2" xfId="7248"/>
    <cellStyle name="Month 4 3 2 2" xfId="7249"/>
    <cellStyle name="Month 4 3 2 2 2" xfId="7250"/>
    <cellStyle name="Month 4 3 2 3" xfId="7251"/>
    <cellStyle name="Month 4 3 3" xfId="7252"/>
    <cellStyle name="Month 4 3 3 2" xfId="7253"/>
    <cellStyle name="Month 4 3 3 2 2" xfId="7254"/>
    <cellStyle name="Month 4 3 3 3" xfId="7255"/>
    <cellStyle name="Month 4 3 4" xfId="7256"/>
    <cellStyle name="Month 4 3 4 2" xfId="7257"/>
    <cellStyle name="Month 4 3 5" xfId="7258"/>
    <cellStyle name="Month 4 3 5 2" xfId="7259"/>
    <cellStyle name="Month 4 3 6" xfId="7260"/>
    <cellStyle name="Month 4 4" xfId="7261"/>
    <cellStyle name="Month 4 4 2" xfId="7262"/>
    <cellStyle name="Month 4 4 2 2" xfId="7263"/>
    <cellStyle name="Month 4 4 3" xfId="7264"/>
    <cellStyle name="Month 4 5" xfId="7265"/>
    <cellStyle name="Month 4 5 2" xfId="7266"/>
    <cellStyle name="Month 4 5 2 2" xfId="7267"/>
    <cellStyle name="Month 4 5 3" xfId="7268"/>
    <cellStyle name="Month 4 6" xfId="7269"/>
    <cellStyle name="Month 4 6 2" xfId="7270"/>
    <cellStyle name="Month 4 7" xfId="7271"/>
    <cellStyle name="Month 4 7 2" xfId="7272"/>
    <cellStyle name="Month 4 8" xfId="7273"/>
    <cellStyle name="Month 4_Other Benefits Allocation %" xfId="7274"/>
    <cellStyle name="Month 5" xfId="7275"/>
    <cellStyle name="Month 5 2" xfId="7276"/>
    <cellStyle name="Month 5 2 2" xfId="7277"/>
    <cellStyle name="Month 5 2 2 2" xfId="7278"/>
    <cellStyle name="Month 5 2 3" xfId="7279"/>
    <cellStyle name="Month 5 3" xfId="7280"/>
    <cellStyle name="Month 5 3 2" xfId="7281"/>
    <cellStyle name="Month 5 3 2 2" xfId="7282"/>
    <cellStyle name="Month 5 3 3" xfId="7283"/>
    <cellStyle name="Month 5 4" xfId="7284"/>
    <cellStyle name="Month 5 4 2" xfId="7285"/>
    <cellStyle name="Month 5 5" xfId="7286"/>
    <cellStyle name="Month 5 5 2" xfId="7287"/>
    <cellStyle name="Month 5 6" xfId="7288"/>
    <cellStyle name="Month 6" xfId="7289"/>
    <cellStyle name="Month 6 2" xfId="7290"/>
    <cellStyle name="Month 6 2 2" xfId="7291"/>
    <cellStyle name="Month 6 2 2 2" xfId="7292"/>
    <cellStyle name="Month 6 2 3" xfId="7293"/>
    <cellStyle name="Month 6 3" xfId="7294"/>
    <cellStyle name="Month 6 3 2" xfId="7295"/>
    <cellStyle name="Month 6 3 2 2" xfId="7296"/>
    <cellStyle name="Month 6 3 3" xfId="7297"/>
    <cellStyle name="Month 6 4" xfId="7298"/>
    <cellStyle name="Month 6 4 2" xfId="7299"/>
    <cellStyle name="Month 6 5" xfId="7300"/>
    <cellStyle name="Month 6 5 2" xfId="7301"/>
    <cellStyle name="Month 6 6" xfId="7302"/>
    <cellStyle name="Month 7" xfId="7303"/>
    <cellStyle name="Month 7 2" xfId="7304"/>
    <cellStyle name="Month 7 2 2" xfId="7305"/>
    <cellStyle name="Month 7 2 2 2" xfId="7306"/>
    <cellStyle name="Month 7 2 3" xfId="7307"/>
    <cellStyle name="Month 7 3" xfId="7308"/>
    <cellStyle name="Month 7 3 2" xfId="7309"/>
    <cellStyle name="Month 7 3 2 2" xfId="7310"/>
    <cellStyle name="Month 7 3 3" xfId="7311"/>
    <cellStyle name="Month 7 4" xfId="7312"/>
    <cellStyle name="Month 7 4 2" xfId="7313"/>
    <cellStyle name="Month 7 5" xfId="7314"/>
    <cellStyle name="Month 7 5 2" xfId="7315"/>
    <cellStyle name="Month 7 6" xfId="7316"/>
    <cellStyle name="Month 8" xfId="7317"/>
    <cellStyle name="Month 8 2" xfId="7318"/>
    <cellStyle name="Month 8 2 2" xfId="7319"/>
    <cellStyle name="Month 8 2 2 2" xfId="7320"/>
    <cellStyle name="Month 8 2 3" xfId="7321"/>
    <cellStyle name="Month 8 3" xfId="7322"/>
    <cellStyle name="Month 8 3 2" xfId="7323"/>
    <cellStyle name="Month 8 3 2 2" xfId="7324"/>
    <cellStyle name="Month 8 3 3" xfId="7325"/>
    <cellStyle name="Month 8 4" xfId="7326"/>
    <cellStyle name="Month 8 4 2" xfId="7327"/>
    <cellStyle name="Month 8 5" xfId="7328"/>
    <cellStyle name="Month 8 5 2" xfId="7329"/>
    <cellStyle name="Month 8 6" xfId="7330"/>
    <cellStyle name="Month 9" xfId="7331"/>
    <cellStyle name="Month 9 2" xfId="7332"/>
    <cellStyle name="Month 9 2 2" xfId="7333"/>
    <cellStyle name="Month 9 2 2 2" xfId="7334"/>
    <cellStyle name="Month 9 2 3" xfId="7335"/>
    <cellStyle name="Month 9 3" xfId="7336"/>
    <cellStyle name="Month 9 3 2" xfId="7337"/>
    <cellStyle name="Month 9 3 2 2" xfId="7338"/>
    <cellStyle name="Month 9 3 3" xfId="7339"/>
    <cellStyle name="Month 9 4" xfId="7340"/>
    <cellStyle name="Month 9 4 2" xfId="7341"/>
    <cellStyle name="Month 9 5" xfId="7342"/>
    <cellStyle name="Month 9 5 2" xfId="7343"/>
    <cellStyle name="Month 9 6" xfId="7344"/>
    <cellStyle name="Month_401K Summary" xfId="7345"/>
    <cellStyle name="Month-long" xfId="7346"/>
    <cellStyle name="Month-long 2" xfId="7347"/>
    <cellStyle name="Month-long_Aug 2014 Variance" xfId="7348"/>
    <cellStyle name="Month-short" xfId="7349"/>
    <cellStyle name="Month-short 2" xfId="7350"/>
    <cellStyle name="Month-short_Aug 2014 Variance" xfId="7351"/>
    <cellStyle name="Mon-yr" xfId="7352"/>
    <cellStyle name="Multiple" xfId="7353"/>
    <cellStyle name="Multiple1" xfId="7354"/>
    <cellStyle name="Multiple1 2" xfId="7355"/>
    <cellStyle name="Multiple1_March_LTD_Premium" xfId="7356"/>
    <cellStyle name="Multiples" xfId="7357"/>
    <cellStyle name="Multiples 2" xfId="7358"/>
    <cellStyle name="Multiples_March_LTD_Premium" xfId="7359"/>
    <cellStyle name="Multiple-Terminal" xfId="7360"/>
    <cellStyle name="Multiple-Value" xfId="7361"/>
    <cellStyle name="Multiple-Value 2" xfId="7362"/>
    <cellStyle name="n" xfId="7363"/>
    <cellStyle name="n_2003 Wkld MASTER" xfId="7364"/>
    <cellStyle name="n_2003 Wkld Master In Progress V5" xfId="7365"/>
    <cellStyle name="n_2004 Wkld Rev6" xfId="7366"/>
    <cellStyle name="n_2004 Wkld Rev8" xfId="7367"/>
    <cellStyle name="n_2005 CMH Fcst Rev5" xfId="7368"/>
    <cellStyle name="n_2005 CMH History" xfId="7369"/>
    <cellStyle name="n_2006 NSA Fcst FINAL V5 113k NSA 0929 V1" xfId="7370"/>
    <cellStyle name="n_2006 Wkld Preliminary working file 1-6 MB" xfId="7371"/>
    <cellStyle name="n_75A &amp; 75D tracking for Bud Rev" xfId="7372"/>
    <cellStyle name="n_Actual Data" xfId="7373"/>
    <cellStyle name="n_BR" xfId="7374"/>
    <cellStyle name="n_BV" xfId="7375"/>
    <cellStyle name="n_CB" xfId="7376"/>
    <cellStyle name="n_CD" xfId="7377"/>
    <cellStyle name="n_CF" xfId="7378"/>
    <cellStyle name="n_Copy of 2007 CMH Workload Plan-SS-9-29-06 V1" xfId="7379"/>
    <cellStyle name="n_Cust Resp YTD Jun06 by TW" xfId="7380"/>
    <cellStyle name="n_Jan07 WP CMH Completed" xfId="7381"/>
    <cellStyle name="n_Lg Rev Summary 2006 rev.1" xfId="7382"/>
    <cellStyle name="n_March07 Check" xfId="7383"/>
    <cellStyle name="n_MS" xfId="7384"/>
    <cellStyle name="n_NA" xfId="7385"/>
    <cellStyle name="n_NB" xfId="7386"/>
    <cellStyle name="n_ND" xfId="7387"/>
    <cellStyle name="n_NF" xfId="7388"/>
    <cellStyle name="n_SB" xfId="7389"/>
    <cellStyle name="n_SD" xfId="7390"/>
    <cellStyle name="n_Target 2004" xfId="7391"/>
    <cellStyle name="n_TB" xfId="7392"/>
    <cellStyle name="n_TC" xfId="7393"/>
    <cellStyle name="n_WB" xfId="7394"/>
    <cellStyle name="n_WD" xfId="7395"/>
    <cellStyle name="n_Wkld Assign Area Tgt 570k V9" xfId="7396"/>
    <cellStyle name="Names" xfId="7397"/>
    <cellStyle name="Neutral 10" xfId="50613"/>
    <cellStyle name="Neutral 2" xfId="7398"/>
    <cellStyle name="Neutral 2 2" xfId="7399"/>
    <cellStyle name="Neutral 2 3" xfId="7400"/>
    <cellStyle name="Neutral 3" xfId="7401"/>
    <cellStyle name="Neutral 3 2" xfId="7402"/>
    <cellStyle name="Neutral 4" xfId="7403"/>
    <cellStyle name="Neutral 5" xfId="7404"/>
    <cellStyle name="Neutral 6" xfId="50614"/>
    <cellStyle name="Neutral 7" xfId="50615"/>
    <cellStyle name="Neutral 8" xfId="50616"/>
    <cellStyle name="Neutral 9" xfId="50617"/>
    <cellStyle name="New Times Roman" xfId="7405"/>
    <cellStyle name="no dec" xfId="7406"/>
    <cellStyle name="Nor" xfId="7407"/>
    <cellStyle name="Normal" xfId="0" builtinId="0"/>
    <cellStyle name="Normal - Style1" xfId="7408"/>
    <cellStyle name="Normal - Style1 2" xfId="82"/>
    <cellStyle name="Normal - Style1 3" xfId="7409"/>
    <cellStyle name="Normal - Style1_3) LTD 2014 FPL Exp Mid Yr" xfId="7410"/>
    <cellStyle name="Normal - Style5" xfId="7411"/>
    <cellStyle name="Normal 10" xfId="7412"/>
    <cellStyle name="Normal 10 2" xfId="7413"/>
    <cellStyle name="Normal 10 3" xfId="73"/>
    <cellStyle name="Normal 10_Data" xfId="7414"/>
    <cellStyle name="Normal 100" xfId="7415"/>
    <cellStyle name="Normal 101" xfId="7416"/>
    <cellStyle name="Normal 102" xfId="7417"/>
    <cellStyle name="Normal 103" xfId="7418"/>
    <cellStyle name="Normal 104" xfId="7419"/>
    <cellStyle name="Normal 105" xfId="7420"/>
    <cellStyle name="Normal 106" xfId="7421"/>
    <cellStyle name="Normal 107" xfId="7422"/>
    <cellStyle name="Normal 108" xfId="7423"/>
    <cellStyle name="Normal 109" xfId="7424"/>
    <cellStyle name="Normal 11" xfId="7425"/>
    <cellStyle name="Normal 11 2" xfId="7426"/>
    <cellStyle name="Normal 11 2 2" xfId="7427"/>
    <cellStyle name="Normal 11 3" xfId="7428"/>
    <cellStyle name="Normal 11 4" xfId="64592"/>
    <cellStyle name="Normal 11_3) LTD 2014 FPL Exp Mid Yr" xfId="7429"/>
    <cellStyle name="Normal 110" xfId="7430"/>
    <cellStyle name="Normal 111" xfId="7431"/>
    <cellStyle name="Normal 112" xfId="7432"/>
    <cellStyle name="Normal 113" xfId="7433"/>
    <cellStyle name="Normal 114" xfId="7434"/>
    <cellStyle name="Normal 115" xfId="7435"/>
    <cellStyle name="Normal 116" xfId="7436"/>
    <cellStyle name="Normal 117" xfId="7437"/>
    <cellStyle name="Normal 118" xfId="7438"/>
    <cellStyle name="Normal 119" xfId="7439"/>
    <cellStyle name="Normal 12" xfId="7440"/>
    <cellStyle name="Normal 12 2" xfId="7441"/>
    <cellStyle name="Normal 12 3" xfId="7442"/>
    <cellStyle name="Normal 12 3 2" xfId="50618"/>
    <cellStyle name="Normal 12 3 2 2" xfId="50619"/>
    <cellStyle name="Normal 12 3 3" xfId="50620"/>
    <cellStyle name="Normal 12 4" xfId="50621"/>
    <cellStyle name="Normal 12 4 2" xfId="50622"/>
    <cellStyle name="Normal 12 5" xfId="50623"/>
    <cellStyle name="Normal 12_3) LTD 2014 FPL Exp Mid Yr" xfId="7443"/>
    <cellStyle name="Normal 120" xfId="7444"/>
    <cellStyle name="Normal 121" xfId="7445"/>
    <cellStyle name="Normal 122" xfId="7446"/>
    <cellStyle name="Normal 123" xfId="7447"/>
    <cellStyle name="Normal 124" xfId="7448"/>
    <cellStyle name="Normal 125" xfId="7449"/>
    <cellStyle name="Normal 126" xfId="7450"/>
    <cellStyle name="Normal 127" xfId="7451"/>
    <cellStyle name="Normal 128" xfId="7452"/>
    <cellStyle name="Normal 129" xfId="7453"/>
    <cellStyle name="Normal 13" xfId="74"/>
    <cellStyle name="Normal 13 2" xfId="7454"/>
    <cellStyle name="Normal 13 3" xfId="7455"/>
    <cellStyle name="Normal 13_3) LTD 2014 FPL Exp Mid Yr" xfId="7456"/>
    <cellStyle name="Normal 130" xfId="7457"/>
    <cellStyle name="Normal 131" xfId="88"/>
    <cellStyle name="Normal 132" xfId="54767"/>
    <cellStyle name="Normal 14" xfId="7458"/>
    <cellStyle name="Normal 14 2" xfId="7459"/>
    <cellStyle name="Normal 14 3" xfId="45963"/>
    <cellStyle name="Normal 14 4" xfId="64583"/>
    <cellStyle name="Normal 14_3) LTD 2014 FPL Exp Mid Yr" xfId="7460"/>
    <cellStyle name="Normal 15" xfId="7461"/>
    <cellStyle name="Normal 15 2" xfId="7462"/>
    <cellStyle name="Normal 15 3" xfId="64593"/>
    <cellStyle name="Normal 15_3) LTD 2014 FPL Exp Mid Yr" xfId="7463"/>
    <cellStyle name="Normal 16" xfId="7464"/>
    <cellStyle name="Normal 16 2" xfId="7465"/>
    <cellStyle name="Normal 16 3" xfId="7466"/>
    <cellStyle name="Normal 16 4" xfId="64594"/>
    <cellStyle name="Normal 16_Dental" xfId="7467"/>
    <cellStyle name="Normal 169" xfId="50624"/>
    <cellStyle name="Normal 17" xfId="7468"/>
    <cellStyle name="Normal 17 2" xfId="7469"/>
    <cellStyle name="Normal 18" xfId="7470"/>
    <cellStyle name="Normal 18 2" xfId="7471"/>
    <cellStyle name="Normal 18 2 2" xfId="7472"/>
    <cellStyle name="Normal 18 3" xfId="64596"/>
    <cellStyle name="Normal 18_March_LTD_Premium" xfId="7473"/>
    <cellStyle name="Normal 19" xfId="7474"/>
    <cellStyle name="Normal 19 2" xfId="7475"/>
    <cellStyle name="Normal 19 2 2" xfId="7476"/>
    <cellStyle name="Normal 19 3" xfId="64595"/>
    <cellStyle name="Normal 19_March_LTD_Premium" xfId="7477"/>
    <cellStyle name="Normal 2" xfId="34"/>
    <cellStyle name="Normal 2 10" xfId="7478"/>
    <cellStyle name="Normal 2 11" xfId="7479"/>
    <cellStyle name="Normal 2 11 2" xfId="7480"/>
    <cellStyle name="Normal 2 11 2 2" xfId="7481"/>
    <cellStyle name="Normal 2 11 2 2 2" xfId="7482"/>
    <cellStyle name="Normal 2 11 2 3" xfId="7483"/>
    <cellStyle name="Normal 2 11 3" xfId="7484"/>
    <cellStyle name="Normal 2 11 3 2" xfId="7485"/>
    <cellStyle name="Normal 2 11 3 2 2" xfId="7486"/>
    <cellStyle name="Normal 2 11 3 3" xfId="7487"/>
    <cellStyle name="Normal 2 11 4" xfId="7488"/>
    <cellStyle name="Normal 2 11 4 2" xfId="7489"/>
    <cellStyle name="Normal 2 11 5" xfId="7490"/>
    <cellStyle name="Normal 2 11 5 2" xfId="7491"/>
    <cellStyle name="Normal 2 11 6" xfId="7492"/>
    <cellStyle name="Normal 2 12" xfId="7493"/>
    <cellStyle name="Normal 2 12 2" xfId="7494"/>
    <cellStyle name="Normal 2 12 2 2" xfId="7495"/>
    <cellStyle name="Normal 2 12 2 2 2" xfId="7496"/>
    <cellStyle name="Normal 2 12 2 3" xfId="7497"/>
    <cellStyle name="Normal 2 12 3" xfId="7498"/>
    <cellStyle name="Normal 2 12 3 2" xfId="7499"/>
    <cellStyle name="Normal 2 12 3 2 2" xfId="7500"/>
    <cellStyle name="Normal 2 12 3 3" xfId="7501"/>
    <cellStyle name="Normal 2 12 4" xfId="7502"/>
    <cellStyle name="Normal 2 12 4 2" xfId="7503"/>
    <cellStyle name="Normal 2 12 5" xfId="7504"/>
    <cellStyle name="Normal 2 12 5 2" xfId="7505"/>
    <cellStyle name="Normal 2 12 6" xfId="7506"/>
    <cellStyle name="Normal 2 13" xfId="7507"/>
    <cellStyle name="Normal 2 13 2" xfId="7508"/>
    <cellStyle name="Normal 2 13 2 2" xfId="7509"/>
    <cellStyle name="Normal 2 13 3" xfId="7510"/>
    <cellStyle name="Normal 2 14" xfId="7511"/>
    <cellStyle name="Normal 2 14 2" xfId="7512"/>
    <cellStyle name="Normal 2 14 2 2" xfId="7513"/>
    <cellStyle name="Normal 2 14 3" xfId="7514"/>
    <cellStyle name="Normal 2 15" xfId="7515"/>
    <cellStyle name="Normal 2 15 2" xfId="7516"/>
    <cellStyle name="Normal 2 15 2 2" xfId="7517"/>
    <cellStyle name="Normal 2 16" xfId="7518"/>
    <cellStyle name="Normal 2 16 2" xfId="7519"/>
    <cellStyle name="Normal 2 17" xfId="7520"/>
    <cellStyle name="Normal 2 18" xfId="64585"/>
    <cellStyle name="Normal 2 2" xfId="7521"/>
    <cellStyle name="Normal 2 2 10" xfId="7522"/>
    <cellStyle name="Normal 2 2 11" xfId="7523"/>
    <cellStyle name="Normal 2 2 2" xfId="7524"/>
    <cellStyle name="Normal 2 2 2 2" xfId="7525"/>
    <cellStyle name="Normal 2 2 2 3" xfId="7526"/>
    <cellStyle name="Normal 2 2 2_401K Summary" xfId="7527"/>
    <cellStyle name="Normal 2 2 3" xfId="7528"/>
    <cellStyle name="Normal 2 2 4" xfId="7529"/>
    <cellStyle name="Normal 2 2 5" xfId="7530"/>
    <cellStyle name="Normal 2 2 6" xfId="7531"/>
    <cellStyle name="Normal 2 2 7" xfId="7532"/>
    <cellStyle name="Normal 2 2 8" xfId="7533"/>
    <cellStyle name="Normal 2 2 9" xfId="7534"/>
    <cellStyle name="Normal 2 2_3) LTD 2014 FPL Exp Mid Yr" xfId="7535"/>
    <cellStyle name="Normal 2 3" xfId="7536"/>
    <cellStyle name="Normal 2 3 2" xfId="7537"/>
    <cellStyle name="Normal 2 3_3) LTD 2014 FPL Exp Mid Yr" xfId="7538"/>
    <cellStyle name="Normal 2 4" xfId="7539"/>
    <cellStyle name="Normal 2 4 2" xfId="7540"/>
    <cellStyle name="Normal 2 4 3" xfId="7541"/>
    <cellStyle name="Normal 2 4_401K Summary" xfId="7542"/>
    <cellStyle name="Normal 2 5" xfId="7543"/>
    <cellStyle name="Normal 2 5 10" xfId="7544"/>
    <cellStyle name="Normal 2 5 10 2" xfId="7545"/>
    <cellStyle name="Normal 2 5 11" xfId="7546"/>
    <cellStyle name="Normal 2 5 11 2" xfId="7547"/>
    <cellStyle name="Normal 2 5 12" xfId="7548"/>
    <cellStyle name="Normal 2 5 2" xfId="7549"/>
    <cellStyle name="Normal 2 5 2 2" xfId="7550"/>
    <cellStyle name="Normal 2 5 2 2 2" xfId="7551"/>
    <cellStyle name="Normal 2 5 2 2 2 2" xfId="7552"/>
    <cellStyle name="Normal 2 5 2 2 2 2 2" xfId="7553"/>
    <cellStyle name="Normal 2 5 2 2 2 2 2 2" xfId="7554"/>
    <cellStyle name="Normal 2 5 2 2 2 2 3" xfId="7555"/>
    <cellStyle name="Normal 2 5 2 2 2 3" xfId="7556"/>
    <cellStyle name="Normal 2 5 2 2 2 3 2" xfId="7557"/>
    <cellStyle name="Normal 2 5 2 2 2 3 2 2" xfId="7558"/>
    <cellStyle name="Normal 2 5 2 2 2 3 3" xfId="7559"/>
    <cellStyle name="Normal 2 5 2 2 2 4" xfId="7560"/>
    <cellStyle name="Normal 2 5 2 2 2 4 2" xfId="7561"/>
    <cellStyle name="Normal 2 5 2 2 2 5" xfId="7562"/>
    <cellStyle name="Normal 2 5 2 2 2 5 2" xfId="7563"/>
    <cellStyle name="Normal 2 5 2 2 2 6" xfId="7564"/>
    <cellStyle name="Normal 2 5 2 2 3" xfId="7565"/>
    <cellStyle name="Normal 2 5 2 2 3 2" xfId="7566"/>
    <cellStyle name="Normal 2 5 2 2 3 2 2" xfId="7567"/>
    <cellStyle name="Normal 2 5 2 2 3 2 2 2" xfId="7568"/>
    <cellStyle name="Normal 2 5 2 2 3 2 3" xfId="7569"/>
    <cellStyle name="Normal 2 5 2 2 3 3" xfId="7570"/>
    <cellStyle name="Normal 2 5 2 2 3 3 2" xfId="7571"/>
    <cellStyle name="Normal 2 5 2 2 3 3 2 2" xfId="7572"/>
    <cellStyle name="Normal 2 5 2 2 3 3 3" xfId="7573"/>
    <cellStyle name="Normal 2 5 2 2 3 4" xfId="7574"/>
    <cellStyle name="Normal 2 5 2 2 3 4 2" xfId="7575"/>
    <cellStyle name="Normal 2 5 2 2 3 5" xfId="7576"/>
    <cellStyle name="Normal 2 5 2 2 3 5 2" xfId="7577"/>
    <cellStyle name="Normal 2 5 2 2 3 6" xfId="7578"/>
    <cellStyle name="Normal 2 5 2 2 4" xfId="7579"/>
    <cellStyle name="Normal 2 5 2 2 4 2" xfId="7580"/>
    <cellStyle name="Normal 2 5 2 2 4 2 2" xfId="7581"/>
    <cellStyle name="Normal 2 5 2 2 4 3" xfId="7582"/>
    <cellStyle name="Normal 2 5 2 2 5" xfId="7583"/>
    <cellStyle name="Normal 2 5 2 2 5 2" xfId="7584"/>
    <cellStyle name="Normal 2 5 2 2 5 2 2" xfId="7585"/>
    <cellStyle name="Normal 2 5 2 2 5 3" xfId="7586"/>
    <cellStyle name="Normal 2 5 2 2 6" xfId="7587"/>
    <cellStyle name="Normal 2 5 2 2 6 2" xfId="7588"/>
    <cellStyle name="Normal 2 5 2 2 7" xfId="7589"/>
    <cellStyle name="Normal 2 5 2 2 7 2" xfId="7590"/>
    <cellStyle name="Normal 2 5 2 2 8" xfId="7591"/>
    <cellStyle name="Normal 2 5 2 2_Other Benefits Allocation %" xfId="7592"/>
    <cellStyle name="Normal 2 5 2 3" xfId="7593"/>
    <cellStyle name="Normal 2 5 2 3 2" xfId="7594"/>
    <cellStyle name="Normal 2 5 2 3 2 2" xfId="7595"/>
    <cellStyle name="Normal 2 5 2 3 2 2 2" xfId="7596"/>
    <cellStyle name="Normal 2 5 2 3 2 3" xfId="7597"/>
    <cellStyle name="Normal 2 5 2 3 3" xfId="7598"/>
    <cellStyle name="Normal 2 5 2 3 3 2" xfId="7599"/>
    <cellStyle name="Normal 2 5 2 3 3 2 2" xfId="7600"/>
    <cellStyle name="Normal 2 5 2 3 3 3" xfId="7601"/>
    <cellStyle name="Normal 2 5 2 3 4" xfId="7602"/>
    <cellStyle name="Normal 2 5 2 3 4 2" xfId="7603"/>
    <cellStyle name="Normal 2 5 2 3 5" xfId="7604"/>
    <cellStyle name="Normal 2 5 2 3 5 2" xfId="7605"/>
    <cellStyle name="Normal 2 5 2 3 6" xfId="7606"/>
    <cellStyle name="Normal 2 5 2 4" xfId="7607"/>
    <cellStyle name="Normal 2 5 2 4 2" xfId="7608"/>
    <cellStyle name="Normal 2 5 2 4 2 2" xfId="7609"/>
    <cellStyle name="Normal 2 5 2 4 2 2 2" xfId="7610"/>
    <cellStyle name="Normal 2 5 2 4 2 3" xfId="7611"/>
    <cellStyle name="Normal 2 5 2 4 3" xfId="7612"/>
    <cellStyle name="Normal 2 5 2 4 3 2" xfId="7613"/>
    <cellStyle name="Normal 2 5 2 4 3 2 2" xfId="7614"/>
    <cellStyle name="Normal 2 5 2 4 3 3" xfId="7615"/>
    <cellStyle name="Normal 2 5 2 4 4" xfId="7616"/>
    <cellStyle name="Normal 2 5 2 4 4 2" xfId="7617"/>
    <cellStyle name="Normal 2 5 2 4 5" xfId="7618"/>
    <cellStyle name="Normal 2 5 2 4 5 2" xfId="7619"/>
    <cellStyle name="Normal 2 5 2 4 6" xfId="7620"/>
    <cellStyle name="Normal 2 5 2 5" xfId="7621"/>
    <cellStyle name="Normal 2 5 2 5 2" xfId="7622"/>
    <cellStyle name="Normal 2 5 2 5 2 2" xfId="7623"/>
    <cellStyle name="Normal 2 5 2 5 3" xfId="7624"/>
    <cellStyle name="Normal 2 5 2 6" xfId="7625"/>
    <cellStyle name="Normal 2 5 2 6 2" xfId="7626"/>
    <cellStyle name="Normal 2 5 2 6 2 2" xfId="7627"/>
    <cellStyle name="Normal 2 5 2 6 3" xfId="7628"/>
    <cellStyle name="Normal 2 5 2 7" xfId="7629"/>
    <cellStyle name="Normal 2 5 2 7 2" xfId="7630"/>
    <cellStyle name="Normal 2 5 2 8" xfId="7631"/>
    <cellStyle name="Normal 2 5 2 8 2" xfId="7632"/>
    <cellStyle name="Normal 2 5 2 9" xfId="7633"/>
    <cellStyle name="Normal 2 5 2_Other Benefits Allocation %" xfId="7634"/>
    <cellStyle name="Normal 2 5 3" xfId="7635"/>
    <cellStyle name="Normal 2 5 3 2" xfId="7636"/>
    <cellStyle name="Normal 2 5 3 2 2" xfId="7637"/>
    <cellStyle name="Normal 2 5 3 2 2 2" xfId="7638"/>
    <cellStyle name="Normal 2 5 3 2 2 2 2" xfId="7639"/>
    <cellStyle name="Normal 2 5 3 2 2 3" xfId="7640"/>
    <cellStyle name="Normal 2 5 3 2 3" xfId="7641"/>
    <cellStyle name="Normal 2 5 3 2 3 2" xfId="7642"/>
    <cellStyle name="Normal 2 5 3 2 3 2 2" xfId="7643"/>
    <cellStyle name="Normal 2 5 3 2 3 3" xfId="7644"/>
    <cellStyle name="Normal 2 5 3 2 4" xfId="7645"/>
    <cellStyle name="Normal 2 5 3 2 4 2" xfId="7646"/>
    <cellStyle name="Normal 2 5 3 2 5" xfId="7647"/>
    <cellStyle name="Normal 2 5 3 2 5 2" xfId="7648"/>
    <cellStyle name="Normal 2 5 3 2 6" xfId="7649"/>
    <cellStyle name="Normal 2 5 3 3" xfId="7650"/>
    <cellStyle name="Normal 2 5 3 3 2" xfId="7651"/>
    <cellStyle name="Normal 2 5 3 3 2 2" xfId="7652"/>
    <cellStyle name="Normal 2 5 3 3 2 2 2" xfId="7653"/>
    <cellStyle name="Normal 2 5 3 3 2 3" xfId="7654"/>
    <cellStyle name="Normal 2 5 3 3 3" xfId="7655"/>
    <cellStyle name="Normal 2 5 3 3 3 2" xfId="7656"/>
    <cellStyle name="Normal 2 5 3 3 3 2 2" xfId="7657"/>
    <cellStyle name="Normal 2 5 3 3 3 3" xfId="7658"/>
    <cellStyle name="Normal 2 5 3 3 4" xfId="7659"/>
    <cellStyle name="Normal 2 5 3 3 4 2" xfId="7660"/>
    <cellStyle name="Normal 2 5 3 3 5" xfId="7661"/>
    <cellStyle name="Normal 2 5 3 3 5 2" xfId="7662"/>
    <cellStyle name="Normal 2 5 3 3 6" xfId="7663"/>
    <cellStyle name="Normal 2 5 3 4" xfId="7664"/>
    <cellStyle name="Normal 2 5 3 4 2" xfId="7665"/>
    <cellStyle name="Normal 2 5 3 4 2 2" xfId="7666"/>
    <cellStyle name="Normal 2 5 3 4 3" xfId="7667"/>
    <cellStyle name="Normal 2 5 3 5" xfId="7668"/>
    <cellStyle name="Normal 2 5 3 5 2" xfId="7669"/>
    <cellStyle name="Normal 2 5 3 5 2 2" xfId="7670"/>
    <cellStyle name="Normal 2 5 3 5 3" xfId="7671"/>
    <cellStyle name="Normal 2 5 3 6" xfId="7672"/>
    <cellStyle name="Normal 2 5 3 6 2" xfId="7673"/>
    <cellStyle name="Normal 2 5 3 7" xfId="7674"/>
    <cellStyle name="Normal 2 5 3 7 2" xfId="7675"/>
    <cellStyle name="Normal 2 5 3 8" xfId="7676"/>
    <cellStyle name="Normal 2 5 3_Other Benefits Allocation %" xfId="7677"/>
    <cellStyle name="Normal 2 5 4" xfId="7678"/>
    <cellStyle name="Normal 2 5 4 2" xfId="7679"/>
    <cellStyle name="Normal 2 5 4 2 2" xfId="7680"/>
    <cellStyle name="Normal 2 5 4 2 2 2" xfId="7681"/>
    <cellStyle name="Normal 2 5 4 2 2 2 2" xfId="7682"/>
    <cellStyle name="Normal 2 5 4 2 2 3" xfId="7683"/>
    <cellStyle name="Normal 2 5 4 2 3" xfId="7684"/>
    <cellStyle name="Normal 2 5 4 2 3 2" xfId="7685"/>
    <cellStyle name="Normal 2 5 4 2 3 2 2" xfId="7686"/>
    <cellStyle name="Normal 2 5 4 2 3 3" xfId="7687"/>
    <cellStyle name="Normal 2 5 4 2 4" xfId="7688"/>
    <cellStyle name="Normal 2 5 4 2 4 2" xfId="7689"/>
    <cellStyle name="Normal 2 5 4 2 5" xfId="7690"/>
    <cellStyle name="Normal 2 5 4 2 5 2" xfId="7691"/>
    <cellStyle name="Normal 2 5 4 2 6" xfId="7692"/>
    <cellStyle name="Normal 2 5 4 3" xfId="7693"/>
    <cellStyle name="Normal 2 5 4 3 2" xfId="7694"/>
    <cellStyle name="Normal 2 5 4 3 2 2" xfId="7695"/>
    <cellStyle name="Normal 2 5 4 3 2 2 2" xfId="7696"/>
    <cellStyle name="Normal 2 5 4 3 2 3" xfId="7697"/>
    <cellStyle name="Normal 2 5 4 3 3" xfId="7698"/>
    <cellStyle name="Normal 2 5 4 3 3 2" xfId="7699"/>
    <cellStyle name="Normal 2 5 4 3 3 2 2" xfId="7700"/>
    <cellStyle name="Normal 2 5 4 3 3 3" xfId="7701"/>
    <cellStyle name="Normal 2 5 4 3 4" xfId="7702"/>
    <cellStyle name="Normal 2 5 4 3 4 2" xfId="7703"/>
    <cellStyle name="Normal 2 5 4 3 5" xfId="7704"/>
    <cellStyle name="Normal 2 5 4 3 5 2" xfId="7705"/>
    <cellStyle name="Normal 2 5 4 3 6" xfId="7706"/>
    <cellStyle name="Normal 2 5 4 4" xfId="7707"/>
    <cellStyle name="Normal 2 5 4 4 2" xfId="7708"/>
    <cellStyle name="Normal 2 5 4 4 2 2" xfId="7709"/>
    <cellStyle name="Normal 2 5 4 4 3" xfId="7710"/>
    <cellStyle name="Normal 2 5 4 5" xfId="7711"/>
    <cellStyle name="Normal 2 5 4 5 2" xfId="7712"/>
    <cellStyle name="Normal 2 5 4 5 2 2" xfId="7713"/>
    <cellStyle name="Normal 2 5 4 5 3" xfId="7714"/>
    <cellStyle name="Normal 2 5 4 6" xfId="7715"/>
    <cellStyle name="Normal 2 5 4 6 2" xfId="7716"/>
    <cellStyle name="Normal 2 5 4 7" xfId="7717"/>
    <cellStyle name="Normal 2 5 4 7 2" xfId="7718"/>
    <cellStyle name="Normal 2 5 4 8" xfId="7719"/>
    <cellStyle name="Normal 2 5 4_Other Benefits Allocation %" xfId="7720"/>
    <cellStyle name="Normal 2 5 5" xfId="7721"/>
    <cellStyle name="Normal 2 5 5 2" xfId="7722"/>
    <cellStyle name="Normal 2 5 5 2 2" xfId="7723"/>
    <cellStyle name="Normal 2 5 5 2 2 2" xfId="7724"/>
    <cellStyle name="Normal 2 5 5 2 2 2 2" xfId="7725"/>
    <cellStyle name="Normal 2 5 5 2 2 3" xfId="7726"/>
    <cellStyle name="Normal 2 5 5 2 3" xfId="7727"/>
    <cellStyle name="Normal 2 5 5 2 3 2" xfId="7728"/>
    <cellStyle name="Normal 2 5 5 2 3 2 2" xfId="7729"/>
    <cellStyle name="Normal 2 5 5 2 3 3" xfId="7730"/>
    <cellStyle name="Normal 2 5 5 2 4" xfId="7731"/>
    <cellStyle name="Normal 2 5 5 2 4 2" xfId="7732"/>
    <cellStyle name="Normal 2 5 5 2 5" xfId="7733"/>
    <cellStyle name="Normal 2 5 5 2 5 2" xfId="7734"/>
    <cellStyle name="Normal 2 5 5 2 6" xfId="7735"/>
    <cellStyle name="Normal 2 5 5 3" xfId="7736"/>
    <cellStyle name="Normal 2 5 5 3 2" xfId="7737"/>
    <cellStyle name="Normal 2 5 5 3 2 2" xfId="7738"/>
    <cellStyle name="Normal 2 5 5 3 2 2 2" xfId="7739"/>
    <cellStyle name="Normal 2 5 5 3 2 3" xfId="7740"/>
    <cellStyle name="Normal 2 5 5 3 3" xfId="7741"/>
    <cellStyle name="Normal 2 5 5 3 3 2" xfId="7742"/>
    <cellStyle name="Normal 2 5 5 3 3 2 2" xfId="7743"/>
    <cellStyle name="Normal 2 5 5 3 3 3" xfId="7744"/>
    <cellStyle name="Normal 2 5 5 3 4" xfId="7745"/>
    <cellStyle name="Normal 2 5 5 3 4 2" xfId="7746"/>
    <cellStyle name="Normal 2 5 5 3 5" xfId="7747"/>
    <cellStyle name="Normal 2 5 5 3 5 2" xfId="7748"/>
    <cellStyle name="Normal 2 5 5 3 6" xfId="7749"/>
    <cellStyle name="Normal 2 5 5 4" xfId="7750"/>
    <cellStyle name="Normal 2 5 5 4 2" xfId="7751"/>
    <cellStyle name="Normal 2 5 5 4 2 2" xfId="7752"/>
    <cellStyle name="Normal 2 5 5 4 3" xfId="7753"/>
    <cellStyle name="Normal 2 5 5 5" xfId="7754"/>
    <cellStyle name="Normal 2 5 5 5 2" xfId="7755"/>
    <cellStyle name="Normal 2 5 5 5 2 2" xfId="7756"/>
    <cellStyle name="Normal 2 5 5 5 3" xfId="7757"/>
    <cellStyle name="Normal 2 5 5 6" xfId="7758"/>
    <cellStyle name="Normal 2 5 5 6 2" xfId="7759"/>
    <cellStyle name="Normal 2 5 5 7" xfId="7760"/>
    <cellStyle name="Normal 2 5 5 7 2" xfId="7761"/>
    <cellStyle name="Normal 2 5 5 8" xfId="7762"/>
    <cellStyle name="Normal 2 5 5_Other Benefits Allocation %" xfId="7763"/>
    <cellStyle name="Normal 2 5 6" xfId="7764"/>
    <cellStyle name="Normal 2 5 6 2" xfId="7765"/>
    <cellStyle name="Normal 2 5 6 2 2" xfId="7766"/>
    <cellStyle name="Normal 2 5 6 2 2 2" xfId="7767"/>
    <cellStyle name="Normal 2 5 6 2 3" xfId="7768"/>
    <cellStyle name="Normal 2 5 6 3" xfId="7769"/>
    <cellStyle name="Normal 2 5 6 3 2" xfId="7770"/>
    <cellStyle name="Normal 2 5 6 3 2 2" xfId="7771"/>
    <cellStyle name="Normal 2 5 6 3 3" xfId="7772"/>
    <cellStyle name="Normal 2 5 6 4" xfId="7773"/>
    <cellStyle name="Normal 2 5 6 4 2" xfId="7774"/>
    <cellStyle name="Normal 2 5 6 5" xfId="7775"/>
    <cellStyle name="Normal 2 5 6 5 2" xfId="7776"/>
    <cellStyle name="Normal 2 5 6 6" xfId="7777"/>
    <cellStyle name="Normal 2 5 7" xfId="7778"/>
    <cellStyle name="Normal 2 5 7 2" xfId="7779"/>
    <cellStyle name="Normal 2 5 7 2 2" xfId="7780"/>
    <cellStyle name="Normal 2 5 7 2 2 2" xfId="7781"/>
    <cellStyle name="Normal 2 5 7 2 3" xfId="7782"/>
    <cellStyle name="Normal 2 5 7 3" xfId="7783"/>
    <cellStyle name="Normal 2 5 7 3 2" xfId="7784"/>
    <cellStyle name="Normal 2 5 7 3 2 2" xfId="7785"/>
    <cellStyle name="Normal 2 5 7 3 3" xfId="7786"/>
    <cellStyle name="Normal 2 5 7 4" xfId="7787"/>
    <cellStyle name="Normal 2 5 7 4 2" xfId="7788"/>
    <cellStyle name="Normal 2 5 7 5" xfId="7789"/>
    <cellStyle name="Normal 2 5 7 5 2" xfId="7790"/>
    <cellStyle name="Normal 2 5 7 6" xfId="7791"/>
    <cellStyle name="Normal 2 5 8" xfId="7792"/>
    <cellStyle name="Normal 2 5 8 2" xfId="7793"/>
    <cellStyle name="Normal 2 5 8 2 2" xfId="7794"/>
    <cellStyle name="Normal 2 5 8 3" xfId="7795"/>
    <cellStyle name="Normal 2 5 9" xfId="7796"/>
    <cellStyle name="Normal 2 5 9 2" xfId="7797"/>
    <cellStyle name="Normal 2 5 9 2 2" xfId="7798"/>
    <cellStyle name="Normal 2 5 9 3" xfId="7799"/>
    <cellStyle name="Normal 2 5_401K Summary" xfId="7800"/>
    <cellStyle name="Normal 2 6" xfId="7801"/>
    <cellStyle name="Normal 2 7" xfId="7802"/>
    <cellStyle name="Normal 2 8" xfId="7803"/>
    <cellStyle name="Normal 2 9" xfId="7804"/>
    <cellStyle name="Normal 2 9 2" xfId="7805"/>
    <cellStyle name="Normal 2 9 2 2" xfId="7806"/>
    <cellStyle name="Normal 2 9 2 2 2" xfId="7807"/>
    <cellStyle name="Normal 2 9 2 2 2 2" xfId="7808"/>
    <cellStyle name="Normal 2 9 2 2 3" xfId="7809"/>
    <cellStyle name="Normal 2 9 2 3" xfId="7810"/>
    <cellStyle name="Normal 2 9 2 3 2" xfId="7811"/>
    <cellStyle name="Normal 2 9 2 3 2 2" xfId="7812"/>
    <cellStyle name="Normal 2 9 2 3 3" xfId="7813"/>
    <cellStyle name="Normal 2 9 2 4" xfId="7814"/>
    <cellStyle name="Normal 2 9 2 4 2" xfId="7815"/>
    <cellStyle name="Normal 2 9 2 5" xfId="7816"/>
    <cellStyle name="Normal 2 9 2 5 2" xfId="7817"/>
    <cellStyle name="Normal 2 9 2 6" xfId="7818"/>
    <cellStyle name="Normal 2 9 3" xfId="7819"/>
    <cellStyle name="Normal 2 9 3 2" xfId="7820"/>
    <cellStyle name="Normal 2 9 3 2 2" xfId="7821"/>
    <cellStyle name="Normal 2 9 3 2 2 2" xfId="7822"/>
    <cellStyle name="Normal 2 9 3 2 3" xfId="7823"/>
    <cellStyle name="Normal 2 9 3 3" xfId="7824"/>
    <cellStyle name="Normal 2 9 3 3 2" xfId="7825"/>
    <cellStyle name="Normal 2 9 3 3 2 2" xfId="7826"/>
    <cellStyle name="Normal 2 9 3 3 3" xfId="7827"/>
    <cellStyle name="Normal 2 9 3 4" xfId="7828"/>
    <cellStyle name="Normal 2 9 3 4 2" xfId="7829"/>
    <cellStyle name="Normal 2 9 3 5" xfId="7830"/>
    <cellStyle name="Normal 2 9 3 5 2" xfId="7831"/>
    <cellStyle name="Normal 2 9 3 6" xfId="7832"/>
    <cellStyle name="Normal 2 9 4" xfId="7833"/>
    <cellStyle name="Normal 2 9 4 2" xfId="7834"/>
    <cellStyle name="Normal 2 9 4 2 2" xfId="7835"/>
    <cellStyle name="Normal 2 9 4 3" xfId="7836"/>
    <cellStyle name="Normal 2 9 5" xfId="7837"/>
    <cellStyle name="Normal 2 9 5 2" xfId="7838"/>
    <cellStyle name="Normal 2 9 5 2 2" xfId="7839"/>
    <cellStyle name="Normal 2 9 5 3" xfId="7840"/>
    <cellStyle name="Normal 2 9 6" xfId="7841"/>
    <cellStyle name="Normal 2 9 6 2" xfId="7842"/>
    <cellStyle name="Normal 2 9 7" xfId="7843"/>
    <cellStyle name="Normal 2 9 7 2" xfId="7844"/>
    <cellStyle name="Normal 2 9 8" xfId="7845"/>
    <cellStyle name="Normal 2 9_Other Benefits Allocation %" xfId="7846"/>
    <cellStyle name="Normal 2_2008 FPL Group Tax Workpapers" xfId="7847"/>
    <cellStyle name="Normal 20" xfId="7848"/>
    <cellStyle name="Normal 20 2" xfId="7849"/>
    <cellStyle name="Normal 20 2 2" xfId="7850"/>
    <cellStyle name="Normal 20 3" xfId="64597"/>
    <cellStyle name="Normal 20_March_LTD_Premium" xfId="7851"/>
    <cellStyle name="Normal 21" xfId="7852"/>
    <cellStyle name="Normal 21 2" xfId="7853"/>
    <cellStyle name="Normal 21 2 2" xfId="7854"/>
    <cellStyle name="Normal 21_March_LTD_Premium" xfId="7855"/>
    <cellStyle name="Normal 22" xfId="7856"/>
    <cellStyle name="Normal 22 2" xfId="7857"/>
    <cellStyle name="Normal 22 2 2" xfId="7858"/>
    <cellStyle name="Normal 22_March_LTD_Premium" xfId="7859"/>
    <cellStyle name="Normal 23" xfId="7860"/>
    <cellStyle name="Normal 23 2" xfId="7861"/>
    <cellStyle name="Normal 23_March_LTD_Premium" xfId="7862"/>
    <cellStyle name="Normal 24" xfId="7863"/>
    <cellStyle name="Normal 24 2" xfId="7864"/>
    <cellStyle name="Normal 24 3" xfId="7865"/>
    <cellStyle name="Normal 25" xfId="7866"/>
    <cellStyle name="Normal 25 2" xfId="7867"/>
    <cellStyle name="Normal 25 3" xfId="7868"/>
    <cellStyle name="Normal 25 4" xfId="7869"/>
    <cellStyle name="Normal 26" xfId="7870"/>
    <cellStyle name="Normal 26 2" xfId="7871"/>
    <cellStyle name="Normal 26 3" xfId="7872"/>
    <cellStyle name="Normal 26 4" xfId="7873"/>
    <cellStyle name="Normal 26_401K Summary" xfId="7874"/>
    <cellStyle name="Normal 27" xfId="7875"/>
    <cellStyle name="Normal 27 2" xfId="7876"/>
    <cellStyle name="Normal 27 3" xfId="7877"/>
    <cellStyle name="Normal 27 3 2" xfId="7878"/>
    <cellStyle name="Normal 27 4" xfId="7879"/>
    <cellStyle name="Normal 27 4 2" xfId="7880"/>
    <cellStyle name="Normal 27 4 2 2" xfId="7881"/>
    <cellStyle name="Normal 27 4 3" xfId="7882"/>
    <cellStyle name="Normal 27 5" xfId="7883"/>
    <cellStyle name="Normal 27 5 2" xfId="7884"/>
    <cellStyle name="Normal 27 6" xfId="7885"/>
    <cellStyle name="Normal 27 7" xfId="7886"/>
    <cellStyle name="Normal 27 8" xfId="7887"/>
    <cellStyle name="Normal 27_401K Summary" xfId="7888"/>
    <cellStyle name="Normal 28" xfId="7889"/>
    <cellStyle name="Normal 28 2" xfId="7890"/>
    <cellStyle name="Normal 28 2 2" xfId="7891"/>
    <cellStyle name="Normal 28 2 2 2" xfId="7892"/>
    <cellStyle name="Normal 28 2 3" xfId="7893"/>
    <cellStyle name="Normal 28 3" xfId="7894"/>
    <cellStyle name="Normal 29" xfId="7895"/>
    <cellStyle name="Normal 29 2" xfId="7896"/>
    <cellStyle name="Normal 29 3" xfId="7897"/>
    <cellStyle name="Normal 29 4" xfId="7898"/>
    <cellStyle name="Normal 29 4 2" xfId="7899"/>
    <cellStyle name="Normal 29 4 2 2" xfId="7900"/>
    <cellStyle name="Normal 29 4 3" xfId="7901"/>
    <cellStyle name="Normal 29 5" xfId="7902"/>
    <cellStyle name="Normal 29_401K Summary" xfId="7903"/>
    <cellStyle name="Normal 3" xfId="78"/>
    <cellStyle name="Normal 3 10" xfId="64586"/>
    <cellStyle name="Normal 3 2" xfId="7904"/>
    <cellStyle name="Normal 3 2 2" xfId="7905"/>
    <cellStyle name="Normal 3 2 2 2" xfId="7906"/>
    <cellStyle name="Normal 3 2 2 2 2" xfId="7907"/>
    <cellStyle name="Normal 3 2 2 2 2 2" xfId="7908"/>
    <cellStyle name="Normal 3 2 2 2 2 2 2" xfId="50625"/>
    <cellStyle name="Normal 3 2 2 2 2 3" xfId="50626"/>
    <cellStyle name="Normal 3 2 2 2 3" xfId="7909"/>
    <cellStyle name="Normal 3 2 2 2 3 2" xfId="50627"/>
    <cellStyle name="Normal 3 2 2 2 4" xfId="50628"/>
    <cellStyle name="Normal 3 2 2 3" xfId="50629"/>
    <cellStyle name="Normal 3 2 2 3 2" xfId="50630"/>
    <cellStyle name="Normal 3 2 2 3 2 2" xfId="50631"/>
    <cellStyle name="Normal 3 2 2 3 2 2 2" xfId="50632"/>
    <cellStyle name="Normal 3 2 2 3 2 3" xfId="50633"/>
    <cellStyle name="Normal 3 2 2 3 3" xfId="50634"/>
    <cellStyle name="Normal 3 2 2 3 3 2" xfId="50635"/>
    <cellStyle name="Normal 3 2 2 3 4" xfId="50636"/>
    <cellStyle name="Normal 3 2 2 4" xfId="50637"/>
    <cellStyle name="Normal 3 2 2 4 2" xfId="50638"/>
    <cellStyle name="Normal 3 2 2 4 2 2" xfId="50639"/>
    <cellStyle name="Normal 3 2 2 4 3" xfId="50640"/>
    <cellStyle name="Normal 3 2 2 5" xfId="50641"/>
    <cellStyle name="Normal 3 2 2 5 2" xfId="50642"/>
    <cellStyle name="Normal 3 2 2 6" xfId="50643"/>
    <cellStyle name="Normal 3 2 3" xfId="50644"/>
    <cellStyle name="Normal 3 2 3 2" xfId="50645"/>
    <cellStyle name="Normal 3 2 3 2 2" xfId="50646"/>
    <cellStyle name="Normal 3 2 3 2 2 2" xfId="50647"/>
    <cellStyle name="Normal 3 2 3 2 2 2 2" xfId="50648"/>
    <cellStyle name="Normal 3 2 3 2 2 3" xfId="50649"/>
    <cellStyle name="Normal 3 2 3 2 3" xfId="50650"/>
    <cellStyle name="Normal 3 2 3 2 3 2" xfId="50651"/>
    <cellStyle name="Normal 3 2 3 2 4" xfId="50652"/>
    <cellStyle name="Normal 3 2 3 3" xfId="50653"/>
    <cellStyle name="Normal 3 2 3 3 2" xfId="50654"/>
    <cellStyle name="Normal 3 2 3 3 2 2" xfId="50655"/>
    <cellStyle name="Normal 3 2 3 3 2 2 2" xfId="50656"/>
    <cellStyle name="Normal 3 2 3 3 2 3" xfId="50657"/>
    <cellStyle name="Normal 3 2 3 3 3" xfId="50658"/>
    <cellStyle name="Normal 3 2 3 3 3 2" xfId="50659"/>
    <cellStyle name="Normal 3 2 3 3 4" xfId="50660"/>
    <cellStyle name="Normal 3 2 3 4" xfId="50661"/>
    <cellStyle name="Normal 3 2 3 4 2" xfId="50662"/>
    <cellStyle name="Normal 3 2 3 4 2 2" xfId="50663"/>
    <cellStyle name="Normal 3 2 3 4 3" xfId="50664"/>
    <cellStyle name="Normal 3 2 3 5" xfId="50665"/>
    <cellStyle name="Normal 3 2 3 5 2" xfId="50666"/>
    <cellStyle name="Normal 3 2 3 6" xfId="50667"/>
    <cellStyle name="Normal 3 2 4" xfId="50668"/>
    <cellStyle name="Normal 3 2 4 2" xfId="50669"/>
    <cellStyle name="Normal 3 2 4 2 2" xfId="50670"/>
    <cellStyle name="Normal 3 2 4 2 2 2" xfId="50671"/>
    <cellStyle name="Normal 3 2 4 2 3" xfId="50672"/>
    <cellStyle name="Normal 3 2 4 3" xfId="50673"/>
    <cellStyle name="Normal 3 2 4 3 2" xfId="50674"/>
    <cellStyle name="Normal 3 2 4 4" xfId="50675"/>
    <cellStyle name="Normal 3 2 5" xfId="50676"/>
    <cellStyle name="Normal 3 2 5 2" xfId="50677"/>
    <cellStyle name="Normal 3 2 5 2 2" xfId="50678"/>
    <cellStyle name="Normal 3 2 5 2 2 2" xfId="50679"/>
    <cellStyle name="Normal 3 2 5 2 3" xfId="50680"/>
    <cellStyle name="Normal 3 2 5 3" xfId="50681"/>
    <cellStyle name="Normal 3 2 5 3 2" xfId="50682"/>
    <cellStyle name="Normal 3 2 5 4" xfId="50683"/>
    <cellStyle name="Normal 3 2 6" xfId="50684"/>
    <cellStyle name="Normal 3 2 6 2" xfId="50685"/>
    <cellStyle name="Normal 3 2 6 2 2" xfId="50686"/>
    <cellStyle name="Normal 3 2 6 3" xfId="50687"/>
    <cellStyle name="Normal 3 2 7" xfId="50688"/>
    <cellStyle name="Normal 3 2 7 2" xfId="50689"/>
    <cellStyle name="Normal 3 2 8" xfId="50690"/>
    <cellStyle name="Normal 3 2_3) LTD 2014 FPL Exp Mid Yr" xfId="7910"/>
    <cellStyle name="Normal 3 3" xfId="7911"/>
    <cellStyle name="Normal 3 3 2" xfId="7912"/>
    <cellStyle name="Normal 3 3 2 2" xfId="7913"/>
    <cellStyle name="Normal 3 3 2 2 2" xfId="50691"/>
    <cellStyle name="Normal 3 3 2 2 2 2" xfId="50692"/>
    <cellStyle name="Normal 3 3 2 2 3" xfId="50693"/>
    <cellStyle name="Normal 3 3 2 3" xfId="50694"/>
    <cellStyle name="Normal 3 3 2 3 2" xfId="50695"/>
    <cellStyle name="Normal 3 3 2 4" xfId="50696"/>
    <cellStyle name="Normal 3 3 3" xfId="7914"/>
    <cellStyle name="Normal 3 3 3 2" xfId="50697"/>
    <cellStyle name="Normal 3 3 3 2 2" xfId="50698"/>
    <cellStyle name="Normal 3 3 3 2 2 2" xfId="50699"/>
    <cellStyle name="Normal 3 3 3 2 3" xfId="50700"/>
    <cellStyle name="Normal 3 3 3 3" xfId="50701"/>
    <cellStyle name="Normal 3 3 3 3 2" xfId="50702"/>
    <cellStyle name="Normal 3 3 3 4" xfId="50703"/>
    <cellStyle name="Normal 3 3 4" xfId="50704"/>
    <cellStyle name="Normal 3 3 4 2" xfId="50705"/>
    <cellStyle name="Normal 3 3 4 2 2" xfId="50706"/>
    <cellStyle name="Normal 3 3 4 3" xfId="50707"/>
    <cellStyle name="Normal 3 3 5" xfId="50708"/>
    <cellStyle name="Normal 3 3 5 2" xfId="50709"/>
    <cellStyle name="Normal 3 3 6" xfId="50710"/>
    <cellStyle name="Normal 3 3_401K Summary" xfId="7915"/>
    <cellStyle name="Normal 3 4" xfId="7916"/>
    <cellStyle name="Normal 3 4 2" xfId="7917"/>
    <cellStyle name="Normal 3 4 2 2" xfId="50711"/>
    <cellStyle name="Normal 3 4 2 2 2" xfId="50712"/>
    <cellStyle name="Normal 3 4 2 2 2 2" xfId="50713"/>
    <cellStyle name="Normal 3 4 2 2 3" xfId="50714"/>
    <cellStyle name="Normal 3 4 2 3" xfId="50715"/>
    <cellStyle name="Normal 3 4 2 3 2" xfId="50716"/>
    <cellStyle name="Normal 3 4 2 4" xfId="50717"/>
    <cellStyle name="Normal 3 4 3" xfId="50718"/>
    <cellStyle name="Normal 3 4 3 2" xfId="50719"/>
    <cellStyle name="Normal 3 4 3 2 2" xfId="50720"/>
    <cellStyle name="Normal 3 4 3 2 2 2" xfId="50721"/>
    <cellStyle name="Normal 3 4 3 2 3" xfId="50722"/>
    <cellStyle name="Normal 3 4 3 3" xfId="50723"/>
    <cellStyle name="Normal 3 4 3 3 2" xfId="50724"/>
    <cellStyle name="Normal 3 4 3 4" xfId="50725"/>
    <cellStyle name="Normal 3 4 4" xfId="50726"/>
    <cellStyle name="Normal 3 4 4 2" xfId="50727"/>
    <cellStyle name="Normal 3 4 4 2 2" xfId="50728"/>
    <cellStyle name="Normal 3 4 4 3" xfId="50729"/>
    <cellStyle name="Normal 3 4 5" xfId="50730"/>
    <cellStyle name="Normal 3 4 5 2" xfId="50731"/>
    <cellStyle name="Normal 3 4 6" xfId="50732"/>
    <cellStyle name="Normal 3 5" xfId="7918"/>
    <cellStyle name="Normal 3 5 2" xfId="50733"/>
    <cellStyle name="Normal 3 5 2 2" xfId="50734"/>
    <cellStyle name="Normal 3 5 2 2 2" xfId="50735"/>
    <cellStyle name="Normal 3 5 2 3" xfId="50736"/>
    <cellStyle name="Normal 3 5 3" xfId="50737"/>
    <cellStyle name="Normal 3 5 3 2" xfId="50738"/>
    <cellStyle name="Normal 3 5 4" xfId="50739"/>
    <cellStyle name="Normal 3 6" xfId="7919"/>
    <cellStyle name="Normal 3 6 2" xfId="50740"/>
    <cellStyle name="Normal 3 6 2 2" xfId="50741"/>
    <cellStyle name="Normal 3 6 2 2 2" xfId="50742"/>
    <cellStyle name="Normal 3 6 2 3" xfId="50743"/>
    <cellStyle name="Normal 3 6 3" xfId="50744"/>
    <cellStyle name="Normal 3 6 3 2" xfId="50745"/>
    <cellStyle name="Normal 3 6 4" xfId="50746"/>
    <cellStyle name="Normal 3 7" xfId="7920"/>
    <cellStyle name="Normal 3 7 2" xfId="50747"/>
    <cellStyle name="Normal 3 7 2 2" xfId="50748"/>
    <cellStyle name="Normal 3 7 3" xfId="50749"/>
    <cellStyle name="Normal 3 8" xfId="50750"/>
    <cellStyle name="Normal 3 8 2" xfId="50751"/>
    <cellStyle name="Normal 3 9" xfId="50752"/>
    <cellStyle name="Normal 3_2013 Cash Flows v4 for Budget version v9" xfId="7921"/>
    <cellStyle name="Normal 30" xfId="7922"/>
    <cellStyle name="Normal 30 2" xfId="7923"/>
    <cellStyle name="Normal 30 3" xfId="7924"/>
    <cellStyle name="Normal 30 4" xfId="7925"/>
    <cellStyle name="Normal 30 4 2" xfId="7926"/>
    <cellStyle name="Normal 30 4 2 2" xfId="7927"/>
    <cellStyle name="Normal 30 4 3" xfId="7928"/>
    <cellStyle name="Normal 30 5" xfId="7929"/>
    <cellStyle name="Normal 30_401K Summary" xfId="7930"/>
    <cellStyle name="Normal 31" xfId="7931"/>
    <cellStyle name="Normal 31 2" xfId="7932"/>
    <cellStyle name="Normal 31 2 2" xfId="7933"/>
    <cellStyle name="Normal 31 2 2 2" xfId="7934"/>
    <cellStyle name="Normal 31 2 3" xfId="7935"/>
    <cellStyle name="Normal 31 3" xfId="7936"/>
    <cellStyle name="Normal 31_Other Benefits Alloc" xfId="7937"/>
    <cellStyle name="Normal 32" xfId="7938"/>
    <cellStyle name="Normal 32 2" xfId="7939"/>
    <cellStyle name="Normal 32 2 2" xfId="7940"/>
    <cellStyle name="Normal 32 2 2 2" xfId="7941"/>
    <cellStyle name="Normal 32 2 3" xfId="7942"/>
    <cellStyle name="Normal 32 3" xfId="7943"/>
    <cellStyle name="Normal 33" xfId="7944"/>
    <cellStyle name="Normal 33 2" xfId="7945"/>
    <cellStyle name="Normal 33 2 2" xfId="7946"/>
    <cellStyle name="Normal 33 2 2 2" xfId="7947"/>
    <cellStyle name="Normal 33 2 3" xfId="7948"/>
    <cellStyle name="Normal 33 3" xfId="7949"/>
    <cellStyle name="Normal 34" xfId="7950"/>
    <cellStyle name="Normal 34 2" xfId="7951"/>
    <cellStyle name="Normal 34 2 2" xfId="7952"/>
    <cellStyle name="Normal 34 2 2 2" xfId="7953"/>
    <cellStyle name="Normal 34 2 3" xfId="7954"/>
    <cellStyle name="Normal 34 3" xfId="7955"/>
    <cellStyle name="Normal 35" xfId="7956"/>
    <cellStyle name="Normal 35 2" xfId="7957"/>
    <cellStyle name="Normal 35 3" xfId="7958"/>
    <cellStyle name="Normal 35 4" xfId="7959"/>
    <cellStyle name="Normal 35 4 2" xfId="7960"/>
    <cellStyle name="Normal 35 5" xfId="7961"/>
    <cellStyle name="Normal 36" xfId="7962"/>
    <cellStyle name="Normal 36 2" xfId="7963"/>
    <cellStyle name="Normal 36 3" xfId="7964"/>
    <cellStyle name="Normal 37" xfId="7965"/>
    <cellStyle name="Normal 37 2" xfId="7966"/>
    <cellStyle name="Normal 38" xfId="69"/>
    <cellStyle name="Normal 38 2" xfId="7967"/>
    <cellStyle name="Normal 39" xfId="7968"/>
    <cellStyle name="Normal 39 2" xfId="7969"/>
    <cellStyle name="Normal 4" xfId="7970"/>
    <cellStyle name="Normal 4 10" xfId="7971"/>
    <cellStyle name="Normal 4 11" xfId="7972"/>
    <cellStyle name="Normal 4 12" xfId="7973"/>
    <cellStyle name="Normal 4 2" xfId="7974"/>
    <cellStyle name="Normal 4 2 2" xfId="7975"/>
    <cellStyle name="Normal 4 2 2 2" xfId="7976"/>
    <cellStyle name="Normal 4 2 3" xfId="7977"/>
    <cellStyle name="Normal 4 2_3) LTD 2014 FPL Exp Mid Yr" xfId="7978"/>
    <cellStyle name="Normal 4 3" xfId="7979"/>
    <cellStyle name="Normal 4 3 2" xfId="7980"/>
    <cellStyle name="Normal 4 4" xfId="7981"/>
    <cellStyle name="Normal 4 5" xfId="7982"/>
    <cellStyle name="Normal 4 6" xfId="7983"/>
    <cellStyle name="Normal 4 7" xfId="7984"/>
    <cellStyle name="Normal 4 8" xfId="7985"/>
    <cellStyle name="Normal 4 9" xfId="7986"/>
    <cellStyle name="Normal 4_2008 FPL Group Tax Workpapers" xfId="7987"/>
    <cellStyle name="Normal 40" xfId="7988"/>
    <cellStyle name="Normal 40 2" xfId="7989"/>
    <cellStyle name="Normal 41" xfId="7990"/>
    <cellStyle name="Normal 41 2" xfId="7991"/>
    <cellStyle name="Normal 41 2 2" xfId="7992"/>
    <cellStyle name="Normal 41 2 2 2" xfId="7993"/>
    <cellStyle name="Normal 41 2 2 2 2" xfId="7994"/>
    <cellStyle name="Normal 41 2 2 3" xfId="7995"/>
    <cellStyle name="Normal 41 2 3" xfId="7996"/>
    <cellStyle name="Normal 41 2 3 2" xfId="7997"/>
    <cellStyle name="Normal 41 2 3 2 2" xfId="7998"/>
    <cellStyle name="Normal 41 2 3 3" xfId="7999"/>
    <cellStyle name="Normal 41 2 4" xfId="8000"/>
    <cellStyle name="Normal 41 2 4 2" xfId="8001"/>
    <cellStyle name="Normal 41 2 5" xfId="8002"/>
    <cellStyle name="Normal 41 2 5 2" xfId="8003"/>
    <cellStyle name="Normal 41 2 6" xfId="8004"/>
    <cellStyle name="Normal 41 3" xfId="8005"/>
    <cellStyle name="Normal 41 3 2" xfId="8006"/>
    <cellStyle name="Normal 41 3 2 2" xfId="8007"/>
    <cellStyle name="Normal 41 3 2 2 2" xfId="8008"/>
    <cellStyle name="Normal 41 3 2 3" xfId="8009"/>
    <cellStyle name="Normal 41 3 3" xfId="8010"/>
    <cellStyle name="Normal 41 3 3 2" xfId="8011"/>
    <cellStyle name="Normal 41 3 3 2 2" xfId="8012"/>
    <cellStyle name="Normal 41 3 3 3" xfId="8013"/>
    <cellStyle name="Normal 41 3 4" xfId="8014"/>
    <cellStyle name="Normal 41 3 4 2" xfId="8015"/>
    <cellStyle name="Normal 41 3 5" xfId="8016"/>
    <cellStyle name="Normal 41 3 5 2" xfId="8017"/>
    <cellStyle name="Normal 41 3 6" xfId="8018"/>
    <cellStyle name="Normal 41 4" xfId="8019"/>
    <cellStyle name="Normal 41 4 2" xfId="8020"/>
    <cellStyle name="Normal 41 4 2 2" xfId="8021"/>
    <cellStyle name="Normal 41 4 3" xfId="8022"/>
    <cellStyle name="Normal 41 5" xfId="8023"/>
    <cellStyle name="Normal 41 5 2" xfId="8024"/>
    <cellStyle name="Normal 41 5 2 2" xfId="8025"/>
    <cellStyle name="Normal 41 5 3" xfId="8026"/>
    <cellStyle name="Normal 41 6" xfId="8027"/>
    <cellStyle name="Normal 41 6 2" xfId="8028"/>
    <cellStyle name="Normal 41 6 2 2" xfId="8029"/>
    <cellStyle name="Normal 41 7" xfId="8030"/>
    <cellStyle name="Normal 41 7 2" xfId="8031"/>
    <cellStyle name="Normal 41 8" xfId="8032"/>
    <cellStyle name="Normal 41_Other Benefits Allocation %" xfId="8033"/>
    <cellStyle name="Normal 42" xfId="8034"/>
    <cellStyle name="Normal 42 2" xfId="8035"/>
    <cellStyle name="Normal 43" xfId="8036"/>
    <cellStyle name="Normal 43 2" xfId="8037"/>
    <cellStyle name="Normal 44" xfId="8038"/>
    <cellStyle name="Normal 44 2" xfId="8039"/>
    <cellStyle name="Normal 44 3" xfId="8040"/>
    <cellStyle name="Normal 44 4" xfId="8041"/>
    <cellStyle name="Normal 44_Other Benefits Allocation %" xfId="8042"/>
    <cellStyle name="Normal 45" xfId="8043"/>
    <cellStyle name="Normal 45 2" xfId="8044"/>
    <cellStyle name="Normal 45 3" xfId="8045"/>
    <cellStyle name="Normal 45_Other Benefits Allocation %" xfId="8046"/>
    <cellStyle name="Normal 46" xfId="8047"/>
    <cellStyle name="Normal 47" xfId="8048"/>
    <cellStyle name="Normal 48" xfId="8049"/>
    <cellStyle name="Normal 48 2" xfId="8050"/>
    <cellStyle name="Normal 48 3" xfId="8051"/>
    <cellStyle name="Normal 48_Other Benefits Allocation %" xfId="8052"/>
    <cellStyle name="Normal 49" xfId="8053"/>
    <cellStyle name="Normal 49 2" xfId="8054"/>
    <cellStyle name="Normal 49 3" xfId="8055"/>
    <cellStyle name="Normal 49_Other Benefits Allocation %" xfId="8056"/>
    <cellStyle name="Normal 5" xfId="8057"/>
    <cellStyle name="Normal 5 10" xfId="8058"/>
    <cellStyle name="Normal 5 11" xfId="64587"/>
    <cellStyle name="Normal 5 2" xfId="8059"/>
    <cellStyle name="Normal 5 2 2" xfId="8060"/>
    <cellStyle name="Normal 5 2 2 2" xfId="50753"/>
    <cellStyle name="Normal 5 2 2 2 2" xfId="50754"/>
    <cellStyle name="Normal 5 2 2 2 2 2" xfId="50755"/>
    <cellStyle name="Normal 5 2 2 2 3" xfId="50756"/>
    <cellStyle name="Normal 5 2 2 3" xfId="50757"/>
    <cellStyle name="Normal 5 2 2 3 2" xfId="50758"/>
    <cellStyle name="Normal 5 2 2 4" xfId="50759"/>
    <cellStyle name="Normal 5 2 3" xfId="8061"/>
    <cellStyle name="Normal 5 2 3 2" xfId="50760"/>
    <cellStyle name="Normal 5 2 3 2 2" xfId="50761"/>
    <cellStyle name="Normal 5 2 3 2 2 2" xfId="50762"/>
    <cellStyle name="Normal 5 2 3 2 3" xfId="50763"/>
    <cellStyle name="Normal 5 2 3 3" xfId="50764"/>
    <cellStyle name="Normal 5 2 3 3 2" xfId="50765"/>
    <cellStyle name="Normal 5 2 3 4" xfId="50766"/>
    <cellStyle name="Normal 5 2 4" xfId="8062"/>
    <cellStyle name="Normal 5 2 4 2" xfId="50767"/>
    <cellStyle name="Normal 5 2 4 2 2" xfId="50768"/>
    <cellStyle name="Normal 5 2 4 3" xfId="50769"/>
    <cellStyle name="Normal 5 2 5" xfId="50770"/>
    <cellStyle name="Normal 5 2 5 2" xfId="50771"/>
    <cellStyle name="Normal 5 2 6" xfId="50772"/>
    <cellStyle name="Normal 5 2_401K Summary" xfId="8063"/>
    <cellStyle name="Normal 5 3" xfId="8064"/>
    <cellStyle name="Normal 5 3 2" xfId="50773"/>
    <cellStyle name="Normal 5 3 2 2" xfId="50774"/>
    <cellStyle name="Normal 5 3 2 2 2" xfId="50775"/>
    <cellStyle name="Normal 5 3 2 2 2 2" xfId="50776"/>
    <cellStyle name="Normal 5 3 2 2 3" xfId="50777"/>
    <cellStyle name="Normal 5 3 2 3" xfId="50778"/>
    <cellStyle name="Normal 5 3 2 3 2" xfId="50779"/>
    <cellStyle name="Normal 5 3 2 4" xfId="50780"/>
    <cellStyle name="Normal 5 3 3" xfId="50781"/>
    <cellStyle name="Normal 5 3 3 2" xfId="50782"/>
    <cellStyle name="Normal 5 3 3 2 2" xfId="50783"/>
    <cellStyle name="Normal 5 3 3 2 2 2" xfId="50784"/>
    <cellStyle name="Normal 5 3 3 2 3" xfId="50785"/>
    <cellStyle name="Normal 5 3 3 3" xfId="50786"/>
    <cellStyle name="Normal 5 3 3 3 2" xfId="50787"/>
    <cellStyle name="Normal 5 3 3 4" xfId="50788"/>
    <cellStyle name="Normal 5 3 4" xfId="50789"/>
    <cellStyle name="Normal 5 3 4 2" xfId="50790"/>
    <cellStyle name="Normal 5 3 4 2 2" xfId="50791"/>
    <cellStyle name="Normal 5 3 4 3" xfId="50792"/>
    <cellStyle name="Normal 5 3 5" xfId="50793"/>
    <cellStyle name="Normal 5 3 5 2" xfId="50794"/>
    <cellStyle name="Normal 5 3 6" xfId="50795"/>
    <cellStyle name="Normal 5 4" xfId="8065"/>
    <cellStyle name="Normal 5 4 2" xfId="50796"/>
    <cellStyle name="Normal 5 4 2 2" xfId="50797"/>
    <cellStyle name="Normal 5 4 2 2 2" xfId="50798"/>
    <cellStyle name="Normal 5 4 2 3" xfId="50799"/>
    <cellStyle name="Normal 5 4 3" xfId="50800"/>
    <cellStyle name="Normal 5 4 3 2" xfId="50801"/>
    <cellStyle name="Normal 5 4 4" xfId="50802"/>
    <cellStyle name="Normal 5 5" xfId="8066"/>
    <cellStyle name="Normal 5 5 2" xfId="50803"/>
    <cellStyle name="Normal 5 5 2 2" xfId="50804"/>
    <cellStyle name="Normal 5 5 2 2 2" xfId="50805"/>
    <cellStyle name="Normal 5 5 2 3" xfId="50806"/>
    <cellStyle name="Normal 5 5 3" xfId="50807"/>
    <cellStyle name="Normal 5 5 3 2" xfId="50808"/>
    <cellStyle name="Normal 5 5 4" xfId="50809"/>
    <cellStyle name="Normal 5 6" xfId="8067"/>
    <cellStyle name="Normal 5 6 2" xfId="50810"/>
    <cellStyle name="Normal 5 6 2 2" xfId="50811"/>
    <cellStyle name="Normal 5 6 3" xfId="50812"/>
    <cellStyle name="Normal 5 7" xfId="8068"/>
    <cellStyle name="Normal 5 7 2" xfId="50813"/>
    <cellStyle name="Normal 5 8" xfId="8069"/>
    <cellStyle name="Normal 5 9" xfId="8070"/>
    <cellStyle name="Normal 5_3) LTD 2014 FPL Exp Mid Yr" xfId="8071"/>
    <cellStyle name="Normal 50" xfId="8072"/>
    <cellStyle name="Normal 50 2" xfId="8073"/>
    <cellStyle name="Normal 50 3" xfId="8074"/>
    <cellStyle name="Normal 50_Other Benefits Allocation %" xfId="8075"/>
    <cellStyle name="Normal 51" xfId="8076"/>
    <cellStyle name="Normal 51 2" xfId="8077"/>
    <cellStyle name="Normal 51 3" xfId="8078"/>
    <cellStyle name="Normal 51_Other Benefits Allocation %" xfId="8079"/>
    <cellStyle name="Normal 52" xfId="8080"/>
    <cellStyle name="Normal 52 2" xfId="8081"/>
    <cellStyle name="Normal 52 3" xfId="8082"/>
    <cellStyle name="Normal 53" xfId="8083"/>
    <cellStyle name="Normal 54" xfId="8084"/>
    <cellStyle name="Normal 55" xfId="8085"/>
    <cellStyle name="Normal 56" xfId="8086"/>
    <cellStyle name="Normal 57" xfId="8087"/>
    <cellStyle name="Normal 58" xfId="8088"/>
    <cellStyle name="Normal 59" xfId="8089"/>
    <cellStyle name="Normal 6" xfId="8090"/>
    <cellStyle name="Normal 6 2" xfId="8091"/>
    <cellStyle name="Normal 6 2 2" xfId="8092"/>
    <cellStyle name="Normal 6 2 2 2" xfId="50814"/>
    <cellStyle name="Normal 6 2 2 2 2" xfId="50815"/>
    <cellStyle name="Normal 6 2 2 2 2 2" xfId="50816"/>
    <cellStyle name="Normal 6 2 2 2 3" xfId="50817"/>
    <cellStyle name="Normal 6 2 2 3" xfId="50818"/>
    <cellStyle name="Normal 6 2 2 3 2" xfId="50819"/>
    <cellStyle name="Normal 6 2 2 4" xfId="50820"/>
    <cellStyle name="Normal 6 2 3" xfId="50821"/>
    <cellStyle name="Normal 6 2 3 2" xfId="50822"/>
    <cellStyle name="Normal 6 2 3 2 2" xfId="50823"/>
    <cellStyle name="Normal 6 2 3 2 2 2" xfId="50824"/>
    <cellStyle name="Normal 6 2 3 2 3" xfId="50825"/>
    <cellStyle name="Normal 6 2 3 3" xfId="50826"/>
    <cellStyle name="Normal 6 2 3 3 2" xfId="50827"/>
    <cellStyle name="Normal 6 2 3 4" xfId="50828"/>
    <cellStyle name="Normal 6 2 4" xfId="50829"/>
    <cellStyle name="Normal 6 2 4 2" xfId="50830"/>
    <cellStyle name="Normal 6 2 4 2 2" xfId="50831"/>
    <cellStyle name="Normal 6 2 4 3" xfId="50832"/>
    <cellStyle name="Normal 6 2 5" xfId="50833"/>
    <cellStyle name="Normal 6 2 5 2" xfId="50834"/>
    <cellStyle name="Normal 6 2 6" xfId="50835"/>
    <cellStyle name="Normal 6 3" xfId="8093"/>
    <cellStyle name="Normal 6 3 2" xfId="50836"/>
    <cellStyle name="Normal 6 3 2 2" xfId="50837"/>
    <cellStyle name="Normal 6 3 2 2 2" xfId="50838"/>
    <cellStyle name="Normal 6 3 2 2 2 2" xfId="50839"/>
    <cellStyle name="Normal 6 3 2 2 3" xfId="50840"/>
    <cellStyle name="Normal 6 3 2 3" xfId="50841"/>
    <cellStyle name="Normal 6 3 2 3 2" xfId="50842"/>
    <cellStyle name="Normal 6 3 2 4" xfId="50843"/>
    <cellStyle name="Normal 6 3 3" xfId="50844"/>
    <cellStyle name="Normal 6 3 3 2" xfId="50845"/>
    <cellStyle name="Normal 6 3 3 2 2" xfId="50846"/>
    <cellStyle name="Normal 6 3 3 2 2 2" xfId="50847"/>
    <cellStyle name="Normal 6 3 3 2 3" xfId="50848"/>
    <cellStyle name="Normal 6 3 3 3" xfId="50849"/>
    <cellStyle name="Normal 6 3 3 3 2" xfId="50850"/>
    <cellStyle name="Normal 6 3 3 4" xfId="50851"/>
    <cellStyle name="Normal 6 3 4" xfId="50852"/>
    <cellStyle name="Normal 6 3 4 2" xfId="50853"/>
    <cellStyle name="Normal 6 3 4 2 2" xfId="50854"/>
    <cellStyle name="Normal 6 3 4 3" xfId="50855"/>
    <cellStyle name="Normal 6 3 5" xfId="50856"/>
    <cellStyle name="Normal 6 3 5 2" xfId="50857"/>
    <cellStyle name="Normal 6 3 6" xfId="50858"/>
    <cellStyle name="Normal 6 4" xfId="8094"/>
    <cellStyle name="Normal 6 4 2" xfId="50859"/>
    <cellStyle name="Normal 6 4 2 2" xfId="50860"/>
    <cellStyle name="Normal 6 4 2 2 2" xfId="50861"/>
    <cellStyle name="Normal 6 4 2 3" xfId="50862"/>
    <cellStyle name="Normal 6 4 3" xfId="50863"/>
    <cellStyle name="Normal 6 4 3 2" xfId="50864"/>
    <cellStyle name="Normal 6 4 4" xfId="50865"/>
    <cellStyle name="Normal 6 5" xfId="50866"/>
    <cellStyle name="Normal 6 5 2" xfId="50867"/>
    <cellStyle name="Normal 6 5 2 2" xfId="50868"/>
    <cellStyle name="Normal 6 5 2 2 2" xfId="50869"/>
    <cellStyle name="Normal 6 5 2 3" xfId="50870"/>
    <cellStyle name="Normal 6 5 3" xfId="50871"/>
    <cellStyle name="Normal 6 5 3 2" xfId="50872"/>
    <cellStyle name="Normal 6 5 4" xfId="50873"/>
    <cellStyle name="Normal 6 6" xfId="50874"/>
    <cellStyle name="Normal 6 6 2" xfId="50875"/>
    <cellStyle name="Normal 6 6 2 2" xfId="50876"/>
    <cellStyle name="Normal 6 6 3" xfId="50877"/>
    <cellStyle name="Normal 6 7" xfId="50878"/>
    <cellStyle name="Normal 6 7 2" xfId="50879"/>
    <cellStyle name="Normal 6 8" xfId="50880"/>
    <cellStyle name="Normal 6 9" xfId="64588"/>
    <cellStyle name="Normal 6_3) LTD 2014 FPL Exp Mid Yr" xfId="8095"/>
    <cellStyle name="Normal 60" xfId="8096"/>
    <cellStyle name="Normal 61" xfId="8097"/>
    <cellStyle name="Normal 62" xfId="8098"/>
    <cellStyle name="Normal 63" xfId="8099"/>
    <cellStyle name="Normal 64" xfId="8100"/>
    <cellStyle name="Normal 65" xfId="8101"/>
    <cellStyle name="Normal 66" xfId="8102"/>
    <cellStyle name="Normal 67" xfId="8103"/>
    <cellStyle name="Normal 68" xfId="8104"/>
    <cellStyle name="Normal 69" xfId="8105"/>
    <cellStyle name="Normal 7" xfId="8106"/>
    <cellStyle name="Normal 7 2" xfId="8107"/>
    <cellStyle name="Normal 7 2 2" xfId="8108"/>
    <cellStyle name="Normal 7 3" xfId="8109"/>
    <cellStyle name="Normal 7 4" xfId="8110"/>
    <cellStyle name="Normal 7 5" xfId="64589"/>
    <cellStyle name="Normal 7_3) LTD 2014 FPL Exp Mid Yr" xfId="8111"/>
    <cellStyle name="Normal 70" xfId="8112"/>
    <cellStyle name="Normal 71" xfId="8113"/>
    <cellStyle name="Normal 72" xfId="8114"/>
    <cellStyle name="Normal 73" xfId="8115"/>
    <cellStyle name="Normal 73 2" xfId="8116"/>
    <cellStyle name="Normal 74" xfId="8117"/>
    <cellStyle name="Normal 74 2" xfId="8118"/>
    <cellStyle name="Normal 75" xfId="8119"/>
    <cellStyle name="Normal 76" xfId="8120"/>
    <cellStyle name="Normal 77" xfId="8121"/>
    <cellStyle name="Normal 77 2" xfId="8122"/>
    <cellStyle name="Normal 78" xfId="8123"/>
    <cellStyle name="Normal 78 2" xfId="8124"/>
    <cellStyle name="Normal 79" xfId="8125"/>
    <cellStyle name="Normal 8" xfId="8126"/>
    <cellStyle name="Normal 8 2" xfId="8127"/>
    <cellStyle name="Normal 8 2 2" xfId="8128"/>
    <cellStyle name="Normal 8 3" xfId="8129"/>
    <cellStyle name="Normal 8 4" xfId="8130"/>
    <cellStyle name="Normal 8 5" xfId="64590"/>
    <cellStyle name="Normal 8_3) LTD 2014 FPL Exp Mid Yr" xfId="8131"/>
    <cellStyle name="Normal 80" xfId="8132"/>
    <cellStyle name="Normal 81" xfId="8133"/>
    <cellStyle name="Normal 82" xfId="8134"/>
    <cellStyle name="Normal 83" xfId="8135"/>
    <cellStyle name="Normal 84" xfId="8136"/>
    <cellStyle name="Normal 85" xfId="8137"/>
    <cellStyle name="Normal 86" xfId="8138"/>
    <cellStyle name="Normal 87" xfId="8139"/>
    <cellStyle name="Normal 87 2" xfId="8140"/>
    <cellStyle name="Normal 88" xfId="8141"/>
    <cellStyle name="Normal 89" xfId="8142"/>
    <cellStyle name="Normal 9" xfId="8143"/>
    <cellStyle name="Normal 9 2" xfId="8144"/>
    <cellStyle name="Normal 9 2 2" xfId="8145"/>
    <cellStyle name="Normal 9 2 3" xfId="8146"/>
    <cellStyle name="Normal 9 3" xfId="8147"/>
    <cellStyle name="Normal 9 4" xfId="8148"/>
    <cellStyle name="Normal 9 5" xfId="64591"/>
    <cellStyle name="Normal 9_3) LTD 2014 FPL Exp Mid Yr" xfId="8149"/>
    <cellStyle name="Normal 90" xfId="8150"/>
    <cellStyle name="Normal 91" xfId="8151"/>
    <cellStyle name="Normal 92" xfId="8152"/>
    <cellStyle name="Normal 92 2" xfId="8153"/>
    <cellStyle name="Normal 93" xfId="8154"/>
    <cellStyle name="Normal 94" xfId="8155"/>
    <cellStyle name="Normal 95" xfId="8156"/>
    <cellStyle name="Normal 96" xfId="8157"/>
    <cellStyle name="Normal 97" xfId="8158"/>
    <cellStyle name="Normal 98" xfId="8159"/>
    <cellStyle name="Normal 99" xfId="8160"/>
    <cellStyle name="NORMAL." xfId="8161"/>
    <cellStyle name="Normal_~3893713" xfId="70"/>
    <cellStyle name="Normal_NetWO Scenario for 2009-2011 rev3" xfId="64584"/>
    <cellStyle name="Normal_Pension Expense Allocation 2" xfId="80"/>
    <cellStyle name="Normal0" xfId="8162"/>
    <cellStyle name="Normal0 2" xfId="8163"/>
    <cellStyle name="Normal0_March_LTD_Premium" xfId="8164"/>
    <cellStyle name="Normal1" xfId="8165"/>
    <cellStyle name="Normal1 2" xfId="8166"/>
    <cellStyle name="Normal1 2 2" xfId="8167"/>
    <cellStyle name="Normal1_3) LTD 2014 FPL Exp Mid Yr" xfId="8168"/>
    <cellStyle name="Normal2" xfId="8169"/>
    <cellStyle name="Normal2 2" xfId="8170"/>
    <cellStyle name="Normal2_March_LTD_Premium" xfId="8171"/>
    <cellStyle name="NormalCurrency" xfId="8172"/>
    <cellStyle name="NormalCurrency 2" xfId="8173"/>
    <cellStyle name="NormalCurrency_March_LTD_Premium" xfId="8174"/>
    <cellStyle name="NormalGB" xfId="8175"/>
    <cellStyle name="NormalReverse" xfId="8176"/>
    <cellStyle name="Nor濭al_Sheet1_1" xfId="8177"/>
    <cellStyle name="Note 10" xfId="50881"/>
    <cellStyle name="Note 11" xfId="50882"/>
    <cellStyle name="Note 11 2" xfId="50883"/>
    <cellStyle name="Note 12" xfId="50884"/>
    <cellStyle name="Note 13" xfId="50885"/>
    <cellStyle name="Note 13 2" xfId="50886"/>
    <cellStyle name="Note 14" xfId="50887"/>
    <cellStyle name="Note 15" xfId="50888"/>
    <cellStyle name="Note 16" xfId="50889"/>
    <cellStyle name="Note 17" xfId="50890"/>
    <cellStyle name="Note 18" xfId="50891"/>
    <cellStyle name="Note 19" xfId="50892"/>
    <cellStyle name="Note 2" xfId="8178"/>
    <cellStyle name="Note 2 10" xfId="8179"/>
    <cellStyle name="Note 2 10 2" xfId="8180"/>
    <cellStyle name="Note 2 10 2 2" xfId="8181"/>
    <cellStyle name="Note 2 10 3" xfId="8182"/>
    <cellStyle name="Note 2 11" xfId="8183"/>
    <cellStyle name="Note 2 11 2" xfId="8184"/>
    <cellStyle name="Note 2 11 2 2" xfId="8185"/>
    <cellStyle name="Note 2 11 3" xfId="8186"/>
    <cellStyle name="Note 2 12" xfId="8187"/>
    <cellStyle name="Note 2 12 2" xfId="8188"/>
    <cellStyle name="Note 2 12 2 2" xfId="8189"/>
    <cellStyle name="Note 2 12 3" xfId="8190"/>
    <cellStyle name="Note 2 13" xfId="8191"/>
    <cellStyle name="Note 2 2" xfId="8192"/>
    <cellStyle name="Note 2 2 10" xfId="8193"/>
    <cellStyle name="Note 2 2 10 2" xfId="8194"/>
    <cellStyle name="Note 2 2 10 2 2" xfId="8195"/>
    <cellStyle name="Note 2 2 10 3" xfId="8196"/>
    <cellStyle name="Note 2 2 11" xfId="8197"/>
    <cellStyle name="Note 2 2 11 2" xfId="8198"/>
    <cellStyle name="Note 2 2 11 2 2" xfId="8199"/>
    <cellStyle name="Note 2 2 11 3" xfId="8200"/>
    <cellStyle name="Note 2 2 12" xfId="8201"/>
    <cellStyle name="Note 2 2 2" xfId="8202"/>
    <cellStyle name="Note 2 2 2 2" xfId="8203"/>
    <cellStyle name="Note 2 2 2 2 2" xfId="8204"/>
    <cellStyle name="Note 2 2 2 2 2 2" xfId="8205"/>
    <cellStyle name="Note 2 2 2 2 2 2 2" xfId="8206"/>
    <cellStyle name="Note 2 2 2 2 2 3" xfId="8207"/>
    <cellStyle name="Note 2 2 2 2 3" xfId="8208"/>
    <cellStyle name="Note 2 2 2 2 3 2" xfId="8209"/>
    <cellStyle name="Note 2 2 2 2 3 2 2" xfId="8210"/>
    <cellStyle name="Note 2 2 2 2 3 3" xfId="8211"/>
    <cellStyle name="Note 2 2 2 2 4" xfId="8212"/>
    <cellStyle name="Note 2 2 2 2 4 2" xfId="8213"/>
    <cellStyle name="Note 2 2 2 2 5" xfId="8214"/>
    <cellStyle name="Note 2 2 2 2 5 2" xfId="8215"/>
    <cellStyle name="Note 2 2 2 2 6" xfId="8216"/>
    <cellStyle name="Note 2 2 2 3" xfId="8217"/>
    <cellStyle name="Note 2 2 2 3 2" xfId="8218"/>
    <cellStyle name="Note 2 2 2 3 2 2" xfId="8219"/>
    <cellStyle name="Note 2 2 2 3 2 2 2" xfId="8220"/>
    <cellStyle name="Note 2 2 2 3 2 3" xfId="8221"/>
    <cellStyle name="Note 2 2 2 3 3" xfId="8222"/>
    <cellStyle name="Note 2 2 2 3 3 2" xfId="8223"/>
    <cellStyle name="Note 2 2 2 3 3 2 2" xfId="8224"/>
    <cellStyle name="Note 2 2 2 3 3 3" xfId="8225"/>
    <cellStyle name="Note 2 2 2 3 4" xfId="8226"/>
    <cellStyle name="Note 2 2 2 3 4 2" xfId="8227"/>
    <cellStyle name="Note 2 2 2 3 5" xfId="8228"/>
    <cellStyle name="Note 2 2 2 3 5 2" xfId="8229"/>
    <cellStyle name="Note 2 2 2 3 6" xfId="8230"/>
    <cellStyle name="Note 2 2 2 4" xfId="8231"/>
    <cellStyle name="Note 2 2 2 4 2" xfId="8232"/>
    <cellStyle name="Note 2 2 2 4 2 2" xfId="8233"/>
    <cellStyle name="Note 2 2 2 4 2 2 2" xfId="8234"/>
    <cellStyle name="Note 2 2 2 4 2 3" xfId="8235"/>
    <cellStyle name="Note 2 2 2 4 3" xfId="8236"/>
    <cellStyle name="Note 2 2 2 4 3 2" xfId="8237"/>
    <cellStyle name="Note 2 2 2 4 3 2 2" xfId="8238"/>
    <cellStyle name="Note 2 2 2 4 3 3" xfId="8239"/>
    <cellStyle name="Note 2 2 2 4 4" xfId="8240"/>
    <cellStyle name="Note 2 2 2 4 4 2" xfId="8241"/>
    <cellStyle name="Note 2 2 2 4 5" xfId="8242"/>
    <cellStyle name="Note 2 2 2 4 5 2" xfId="8243"/>
    <cellStyle name="Note 2 2 2 4 6" xfId="8244"/>
    <cellStyle name="Note 2 2 2 5" xfId="8245"/>
    <cellStyle name="Note 2 2 2 5 2" xfId="8246"/>
    <cellStyle name="Note 2 2 2 5 2 2" xfId="8247"/>
    <cellStyle name="Note 2 2 2 5 3" xfId="8248"/>
    <cellStyle name="Note 2 2 2 6" xfId="8249"/>
    <cellStyle name="Note 2 2 2_Other Benefits Allocation %" xfId="8250"/>
    <cellStyle name="Note 2 2 3" xfId="8251"/>
    <cellStyle name="Note 2 2 3 2" xfId="8252"/>
    <cellStyle name="Note 2 2 3 2 2" xfId="8253"/>
    <cellStyle name="Note 2 2 3 2 2 2" xfId="8254"/>
    <cellStyle name="Note 2 2 3 2 2 2 2" xfId="8255"/>
    <cellStyle name="Note 2 2 3 2 2 3" xfId="8256"/>
    <cellStyle name="Note 2 2 3 2 3" xfId="8257"/>
    <cellStyle name="Note 2 2 3 2 3 2" xfId="8258"/>
    <cellStyle name="Note 2 2 3 2 3 2 2" xfId="8259"/>
    <cellStyle name="Note 2 2 3 2 3 3" xfId="8260"/>
    <cellStyle name="Note 2 2 3 2 4" xfId="8261"/>
    <cellStyle name="Note 2 2 3 2 4 2" xfId="8262"/>
    <cellStyle name="Note 2 2 3 2 5" xfId="8263"/>
    <cellStyle name="Note 2 2 3 2 5 2" xfId="8264"/>
    <cellStyle name="Note 2 2 3 2 6" xfId="8265"/>
    <cellStyle name="Note 2 2 3 3" xfId="8266"/>
    <cellStyle name="Note 2 2 3 3 2" xfId="8267"/>
    <cellStyle name="Note 2 2 3 3 2 2" xfId="8268"/>
    <cellStyle name="Note 2 2 3 3 2 2 2" xfId="8269"/>
    <cellStyle name="Note 2 2 3 3 2 3" xfId="8270"/>
    <cellStyle name="Note 2 2 3 3 3" xfId="8271"/>
    <cellStyle name="Note 2 2 3 3 3 2" xfId="8272"/>
    <cellStyle name="Note 2 2 3 3 3 2 2" xfId="8273"/>
    <cellStyle name="Note 2 2 3 3 3 3" xfId="8274"/>
    <cellStyle name="Note 2 2 3 3 4" xfId="8275"/>
    <cellStyle name="Note 2 2 3 3 4 2" xfId="8276"/>
    <cellStyle name="Note 2 2 3 3 5" xfId="8277"/>
    <cellStyle name="Note 2 2 3 3 5 2" xfId="8278"/>
    <cellStyle name="Note 2 2 3 3 6" xfId="8279"/>
    <cellStyle name="Note 2 2 3 4" xfId="8280"/>
    <cellStyle name="Note 2 2 3 4 2" xfId="8281"/>
    <cellStyle name="Note 2 2 3 4 2 2" xfId="8282"/>
    <cellStyle name="Note 2 2 3 4 3" xfId="8283"/>
    <cellStyle name="Note 2 2 3 5" xfId="8284"/>
    <cellStyle name="Note 2 2 3 5 2" xfId="8285"/>
    <cellStyle name="Note 2 2 3 5 2 2" xfId="8286"/>
    <cellStyle name="Note 2 2 3 5 3" xfId="8287"/>
    <cellStyle name="Note 2 2 3 6" xfId="8288"/>
    <cellStyle name="Note 2 2 3 6 2" xfId="8289"/>
    <cellStyle name="Note 2 2 3 7" xfId="8290"/>
    <cellStyle name="Note 2 2 3 7 2" xfId="8291"/>
    <cellStyle name="Note 2 2 3 8" xfId="8292"/>
    <cellStyle name="Note 2 2 3_Other Benefits Allocation %" xfId="8293"/>
    <cellStyle name="Note 2 2 4" xfId="8294"/>
    <cellStyle name="Note 2 2 4 2" xfId="8295"/>
    <cellStyle name="Note 2 2 4 2 2" xfId="8296"/>
    <cellStyle name="Note 2 2 4 3" xfId="8297"/>
    <cellStyle name="Note 2 2 5" xfId="8298"/>
    <cellStyle name="Note 2 2 5 2" xfId="8299"/>
    <cellStyle name="Note 2 2 5 2 2" xfId="8300"/>
    <cellStyle name="Note 2 2 5 3" xfId="8301"/>
    <cellStyle name="Note 2 2 6" xfId="8302"/>
    <cellStyle name="Note 2 2 6 2" xfId="8303"/>
    <cellStyle name="Note 2 2 6 2 2" xfId="8304"/>
    <cellStyle name="Note 2 2 6 3" xfId="8305"/>
    <cellStyle name="Note 2 2 7" xfId="8306"/>
    <cellStyle name="Note 2 2 7 2" xfId="8307"/>
    <cellStyle name="Note 2 2 7 2 2" xfId="8308"/>
    <cellStyle name="Note 2 2 7 3" xfId="8309"/>
    <cellStyle name="Note 2 2 8" xfId="8310"/>
    <cellStyle name="Note 2 2 8 2" xfId="8311"/>
    <cellStyle name="Note 2 2 8 2 2" xfId="8312"/>
    <cellStyle name="Note 2 2 8 3" xfId="8313"/>
    <cellStyle name="Note 2 2 9" xfId="8314"/>
    <cellStyle name="Note 2 2 9 2" xfId="8315"/>
    <cellStyle name="Note 2 2 9 2 2" xfId="8316"/>
    <cellStyle name="Note 2 2 9 3" xfId="8317"/>
    <cellStyle name="Note 2 2_401K Summary" xfId="8318"/>
    <cellStyle name="Note 2 3" xfId="8319"/>
    <cellStyle name="Note 2 3 10" xfId="8320"/>
    <cellStyle name="Note 2 3 10 2" xfId="8321"/>
    <cellStyle name="Note 2 3 10 2 2" xfId="8322"/>
    <cellStyle name="Note 2 3 10 3" xfId="8323"/>
    <cellStyle name="Note 2 3 11" xfId="8324"/>
    <cellStyle name="Note 2 3 2" xfId="8325"/>
    <cellStyle name="Note 2 3 2 2" xfId="8326"/>
    <cellStyle name="Note 2 3 2 2 2" xfId="8327"/>
    <cellStyle name="Note 2 3 2 2 2 2" xfId="8328"/>
    <cellStyle name="Note 2 3 2 2 2 2 2" xfId="8329"/>
    <cellStyle name="Note 2 3 2 2 2 3" xfId="8330"/>
    <cellStyle name="Note 2 3 2 2 3" xfId="8331"/>
    <cellStyle name="Note 2 3 2 2 3 2" xfId="8332"/>
    <cellStyle name="Note 2 3 2 2 3 2 2" xfId="8333"/>
    <cellStyle name="Note 2 3 2 2 3 3" xfId="8334"/>
    <cellStyle name="Note 2 3 2 2 4" xfId="8335"/>
    <cellStyle name="Note 2 3 2 2 4 2" xfId="8336"/>
    <cellStyle name="Note 2 3 2 2 5" xfId="8337"/>
    <cellStyle name="Note 2 3 2 2 5 2" xfId="8338"/>
    <cellStyle name="Note 2 3 2 2 6" xfId="8339"/>
    <cellStyle name="Note 2 3 2 3" xfId="8340"/>
    <cellStyle name="Note 2 3 2 3 2" xfId="8341"/>
    <cellStyle name="Note 2 3 2 3 2 2" xfId="8342"/>
    <cellStyle name="Note 2 3 2 3 2 2 2" xfId="8343"/>
    <cellStyle name="Note 2 3 2 3 2 3" xfId="8344"/>
    <cellStyle name="Note 2 3 2 3 3" xfId="8345"/>
    <cellStyle name="Note 2 3 2 3 3 2" xfId="8346"/>
    <cellStyle name="Note 2 3 2 3 3 2 2" xfId="8347"/>
    <cellStyle name="Note 2 3 2 3 3 3" xfId="8348"/>
    <cellStyle name="Note 2 3 2 3 4" xfId="8349"/>
    <cellStyle name="Note 2 3 2 3 4 2" xfId="8350"/>
    <cellStyle name="Note 2 3 2 3 5" xfId="8351"/>
    <cellStyle name="Note 2 3 2 3 5 2" xfId="8352"/>
    <cellStyle name="Note 2 3 2 3 6" xfId="8353"/>
    <cellStyle name="Note 2 3 2 4" xfId="8354"/>
    <cellStyle name="Note 2 3 2 4 2" xfId="8355"/>
    <cellStyle name="Note 2 3 2 4 2 2" xfId="8356"/>
    <cellStyle name="Note 2 3 2 4 2 2 2" xfId="8357"/>
    <cellStyle name="Note 2 3 2 4 2 3" xfId="8358"/>
    <cellStyle name="Note 2 3 2 4 3" xfId="8359"/>
    <cellStyle name="Note 2 3 2 4 3 2" xfId="8360"/>
    <cellStyle name="Note 2 3 2 4 3 2 2" xfId="8361"/>
    <cellStyle name="Note 2 3 2 4 3 3" xfId="8362"/>
    <cellStyle name="Note 2 3 2 4 4" xfId="8363"/>
    <cellStyle name="Note 2 3 2 4 4 2" xfId="8364"/>
    <cellStyle name="Note 2 3 2 4 5" xfId="8365"/>
    <cellStyle name="Note 2 3 2 4 5 2" xfId="8366"/>
    <cellStyle name="Note 2 3 2 4 6" xfId="8367"/>
    <cellStyle name="Note 2 3 2 5" xfId="8368"/>
    <cellStyle name="Note 2 3 2 5 2" xfId="8369"/>
    <cellStyle name="Note 2 3 2 5 2 2" xfId="8370"/>
    <cellStyle name="Note 2 3 2 5 3" xfId="8371"/>
    <cellStyle name="Note 2 3 2 6" xfId="8372"/>
    <cellStyle name="Note 2 3 2_Other Benefits Allocation %" xfId="8373"/>
    <cellStyle name="Note 2 3 3" xfId="8374"/>
    <cellStyle name="Note 2 3 3 2" xfId="8375"/>
    <cellStyle name="Note 2 3 3 2 2" xfId="8376"/>
    <cellStyle name="Note 2 3 3 2 2 2" xfId="8377"/>
    <cellStyle name="Note 2 3 3 2 2 2 2" xfId="8378"/>
    <cellStyle name="Note 2 3 3 2 2 3" xfId="8379"/>
    <cellStyle name="Note 2 3 3 2 3" xfId="8380"/>
    <cellStyle name="Note 2 3 3 2 3 2" xfId="8381"/>
    <cellStyle name="Note 2 3 3 2 3 2 2" xfId="8382"/>
    <cellStyle name="Note 2 3 3 2 3 3" xfId="8383"/>
    <cellStyle name="Note 2 3 3 2 4" xfId="8384"/>
    <cellStyle name="Note 2 3 3 2 4 2" xfId="8385"/>
    <cellStyle name="Note 2 3 3 2 5" xfId="8386"/>
    <cellStyle name="Note 2 3 3 2 5 2" xfId="8387"/>
    <cellStyle name="Note 2 3 3 2 6" xfId="8388"/>
    <cellStyle name="Note 2 3 3 3" xfId="8389"/>
    <cellStyle name="Note 2 3 3 3 2" xfId="8390"/>
    <cellStyle name="Note 2 3 3 3 2 2" xfId="8391"/>
    <cellStyle name="Note 2 3 3 3 2 2 2" xfId="8392"/>
    <cellStyle name="Note 2 3 3 3 2 3" xfId="8393"/>
    <cellStyle name="Note 2 3 3 3 3" xfId="8394"/>
    <cellStyle name="Note 2 3 3 3 3 2" xfId="8395"/>
    <cellStyle name="Note 2 3 3 3 3 2 2" xfId="8396"/>
    <cellStyle name="Note 2 3 3 3 3 3" xfId="8397"/>
    <cellStyle name="Note 2 3 3 3 4" xfId="8398"/>
    <cellStyle name="Note 2 3 3 3 4 2" xfId="8399"/>
    <cellStyle name="Note 2 3 3 3 5" xfId="8400"/>
    <cellStyle name="Note 2 3 3 3 5 2" xfId="8401"/>
    <cellStyle name="Note 2 3 3 3 6" xfId="8402"/>
    <cellStyle name="Note 2 3 3 4" xfId="8403"/>
    <cellStyle name="Note 2 3 3 4 2" xfId="8404"/>
    <cellStyle name="Note 2 3 3 4 2 2" xfId="8405"/>
    <cellStyle name="Note 2 3 3 4 3" xfId="8406"/>
    <cellStyle name="Note 2 3 3 5" xfId="8407"/>
    <cellStyle name="Note 2 3 3 5 2" xfId="8408"/>
    <cellStyle name="Note 2 3 3 5 2 2" xfId="8409"/>
    <cellStyle name="Note 2 3 3 5 3" xfId="8410"/>
    <cellStyle name="Note 2 3 3 6" xfId="8411"/>
    <cellStyle name="Note 2 3 3 6 2" xfId="8412"/>
    <cellStyle name="Note 2 3 3 7" xfId="8413"/>
    <cellStyle name="Note 2 3 3 7 2" xfId="8414"/>
    <cellStyle name="Note 2 3 3 8" xfId="8415"/>
    <cellStyle name="Note 2 3 3_Other Benefits Allocation %" xfId="8416"/>
    <cellStyle name="Note 2 3 4" xfId="8417"/>
    <cellStyle name="Note 2 3 4 2" xfId="8418"/>
    <cellStyle name="Note 2 3 4 2 2" xfId="8419"/>
    <cellStyle name="Note 2 3 4 3" xfId="8420"/>
    <cellStyle name="Note 2 3 5" xfId="8421"/>
    <cellStyle name="Note 2 3 5 2" xfId="8422"/>
    <cellStyle name="Note 2 3 5 2 2" xfId="8423"/>
    <cellStyle name="Note 2 3 5 3" xfId="8424"/>
    <cellStyle name="Note 2 3 6" xfId="8425"/>
    <cellStyle name="Note 2 3 6 2" xfId="8426"/>
    <cellStyle name="Note 2 3 6 2 2" xfId="8427"/>
    <cellStyle name="Note 2 3 6 3" xfId="8428"/>
    <cellStyle name="Note 2 3 7" xfId="8429"/>
    <cellStyle name="Note 2 3 7 2" xfId="8430"/>
    <cellStyle name="Note 2 3 7 2 2" xfId="8431"/>
    <cellStyle name="Note 2 3 7 3" xfId="8432"/>
    <cellStyle name="Note 2 3 8" xfId="8433"/>
    <cellStyle name="Note 2 3 8 2" xfId="8434"/>
    <cellStyle name="Note 2 3 8 2 2" xfId="8435"/>
    <cellStyle name="Note 2 3 8 3" xfId="8436"/>
    <cellStyle name="Note 2 3 9" xfId="8437"/>
    <cellStyle name="Note 2 3 9 2" xfId="8438"/>
    <cellStyle name="Note 2 3 9 2 2" xfId="8439"/>
    <cellStyle name="Note 2 3 9 3" xfId="8440"/>
    <cellStyle name="Note 2 3_401K Summary" xfId="8441"/>
    <cellStyle name="Note 2 4" xfId="8442"/>
    <cellStyle name="Note 2 4 2" xfId="8443"/>
    <cellStyle name="Note 2 4 2 2" xfId="8444"/>
    <cellStyle name="Note 2 4 2 2 2" xfId="8445"/>
    <cellStyle name="Note 2 4 2 2 2 2" xfId="8446"/>
    <cellStyle name="Note 2 4 2 2 3" xfId="8447"/>
    <cellStyle name="Note 2 4 2 3" xfId="8448"/>
    <cellStyle name="Note 2 4 2 3 2" xfId="8449"/>
    <cellStyle name="Note 2 4 2 3 2 2" xfId="8450"/>
    <cellStyle name="Note 2 4 2 3 3" xfId="8451"/>
    <cellStyle name="Note 2 4 2 4" xfId="8452"/>
    <cellStyle name="Note 2 4 2 4 2" xfId="8453"/>
    <cellStyle name="Note 2 4 2 5" xfId="8454"/>
    <cellStyle name="Note 2 4 2 5 2" xfId="8455"/>
    <cellStyle name="Note 2 4 2 6" xfId="8456"/>
    <cellStyle name="Note 2 4 3" xfId="8457"/>
    <cellStyle name="Note 2 4 3 2" xfId="8458"/>
    <cellStyle name="Note 2 4 3 2 2" xfId="8459"/>
    <cellStyle name="Note 2 4 3 2 2 2" xfId="8460"/>
    <cellStyle name="Note 2 4 3 2 3" xfId="8461"/>
    <cellStyle name="Note 2 4 3 3" xfId="8462"/>
    <cellStyle name="Note 2 4 3 3 2" xfId="8463"/>
    <cellStyle name="Note 2 4 3 3 2 2" xfId="8464"/>
    <cellStyle name="Note 2 4 3 3 3" xfId="8465"/>
    <cellStyle name="Note 2 4 3 4" xfId="8466"/>
    <cellStyle name="Note 2 4 3 4 2" xfId="8467"/>
    <cellStyle name="Note 2 4 3 5" xfId="8468"/>
    <cellStyle name="Note 2 4 3 5 2" xfId="8469"/>
    <cellStyle name="Note 2 4 3 6" xfId="8470"/>
    <cellStyle name="Note 2 4 4" xfId="8471"/>
    <cellStyle name="Note 2 4 4 2" xfId="8472"/>
    <cellStyle name="Note 2 4 4 2 2" xfId="8473"/>
    <cellStyle name="Note 2 4 4 2 2 2" xfId="8474"/>
    <cellStyle name="Note 2 4 4 2 3" xfId="8475"/>
    <cellStyle name="Note 2 4 4 3" xfId="8476"/>
    <cellStyle name="Note 2 4 4 3 2" xfId="8477"/>
    <cellStyle name="Note 2 4 4 3 2 2" xfId="8478"/>
    <cellStyle name="Note 2 4 4 3 3" xfId="8479"/>
    <cellStyle name="Note 2 4 4 4" xfId="8480"/>
    <cellStyle name="Note 2 4 4 4 2" xfId="8481"/>
    <cellStyle name="Note 2 4 4 5" xfId="8482"/>
    <cellStyle name="Note 2 4 4 5 2" xfId="8483"/>
    <cellStyle name="Note 2 4 4 6" xfId="8484"/>
    <cellStyle name="Note 2 4 5" xfId="8485"/>
    <cellStyle name="Note 2 4 5 2" xfId="8486"/>
    <cellStyle name="Note 2 4 5 2 2" xfId="8487"/>
    <cellStyle name="Note 2 4 5 3" xfId="8488"/>
    <cellStyle name="Note 2 4 6" xfId="8489"/>
    <cellStyle name="Note 2 4_Other Benefits Allocation %" xfId="8490"/>
    <cellStyle name="Note 2 5" xfId="8491"/>
    <cellStyle name="Note 2 5 2" xfId="8492"/>
    <cellStyle name="Note 2 5 2 2" xfId="8493"/>
    <cellStyle name="Note 2 5 2 2 2" xfId="8494"/>
    <cellStyle name="Note 2 5 2 2 2 2" xfId="8495"/>
    <cellStyle name="Note 2 5 2 2 3" xfId="8496"/>
    <cellStyle name="Note 2 5 2 3" xfId="8497"/>
    <cellStyle name="Note 2 5 2 3 2" xfId="8498"/>
    <cellStyle name="Note 2 5 2 3 2 2" xfId="8499"/>
    <cellStyle name="Note 2 5 2 3 3" xfId="8500"/>
    <cellStyle name="Note 2 5 2 4" xfId="8501"/>
    <cellStyle name="Note 2 5 2 4 2" xfId="8502"/>
    <cellStyle name="Note 2 5 2 5" xfId="8503"/>
    <cellStyle name="Note 2 5 2 5 2" xfId="8504"/>
    <cellStyle name="Note 2 5 2 6" xfId="8505"/>
    <cellStyle name="Note 2 5 3" xfId="8506"/>
    <cellStyle name="Note 2 5 3 2" xfId="8507"/>
    <cellStyle name="Note 2 5 3 2 2" xfId="8508"/>
    <cellStyle name="Note 2 5 3 2 2 2" xfId="8509"/>
    <cellStyle name="Note 2 5 3 2 3" xfId="8510"/>
    <cellStyle name="Note 2 5 3 3" xfId="8511"/>
    <cellStyle name="Note 2 5 3 3 2" xfId="8512"/>
    <cellStyle name="Note 2 5 3 3 2 2" xfId="8513"/>
    <cellStyle name="Note 2 5 3 3 3" xfId="8514"/>
    <cellStyle name="Note 2 5 3 4" xfId="8515"/>
    <cellStyle name="Note 2 5 3 4 2" xfId="8516"/>
    <cellStyle name="Note 2 5 3 5" xfId="8517"/>
    <cellStyle name="Note 2 5 3 5 2" xfId="8518"/>
    <cellStyle name="Note 2 5 3 6" xfId="8519"/>
    <cellStyle name="Note 2 5 4" xfId="8520"/>
    <cellStyle name="Note 2 5 4 2" xfId="8521"/>
    <cellStyle name="Note 2 5 4 2 2" xfId="8522"/>
    <cellStyle name="Note 2 5 4 3" xfId="8523"/>
    <cellStyle name="Note 2 5 5" xfId="8524"/>
    <cellStyle name="Note 2 5 5 2" xfId="8525"/>
    <cellStyle name="Note 2 5 5 2 2" xfId="8526"/>
    <cellStyle name="Note 2 5 5 3" xfId="8527"/>
    <cellStyle name="Note 2 5 6" xfId="8528"/>
    <cellStyle name="Note 2 5 6 2" xfId="8529"/>
    <cellStyle name="Note 2 5 7" xfId="8530"/>
    <cellStyle name="Note 2 5 7 2" xfId="8531"/>
    <cellStyle name="Note 2 5 8" xfId="8532"/>
    <cellStyle name="Note 2 5_Other Benefits Allocation %" xfId="8533"/>
    <cellStyle name="Note 2 6" xfId="8534"/>
    <cellStyle name="Note 2 6 2" xfId="8535"/>
    <cellStyle name="Note 2 6 2 2" xfId="8536"/>
    <cellStyle name="Note 2 6 3" xfId="8537"/>
    <cellStyle name="Note 2 7" xfId="8538"/>
    <cellStyle name="Note 2 7 2" xfId="8539"/>
    <cellStyle name="Note 2 7 2 2" xfId="8540"/>
    <cellStyle name="Note 2 7 3" xfId="8541"/>
    <cellStyle name="Note 2 8" xfId="8542"/>
    <cellStyle name="Note 2 8 2" xfId="8543"/>
    <cellStyle name="Note 2 8 2 2" xfId="8544"/>
    <cellStyle name="Note 2 8 3" xfId="8545"/>
    <cellStyle name="Note 2 9" xfId="8546"/>
    <cellStyle name="Note 2 9 2" xfId="8547"/>
    <cellStyle name="Note 2 9 2 2" xfId="8548"/>
    <cellStyle name="Note 2 9 3" xfId="8549"/>
    <cellStyle name="Note 2_401K Summary" xfId="8550"/>
    <cellStyle name="Note 20" xfId="50893"/>
    <cellStyle name="Note 21" xfId="50894"/>
    <cellStyle name="Note 22" xfId="50895"/>
    <cellStyle name="Note 23" xfId="50896"/>
    <cellStyle name="Note 3" xfId="8551"/>
    <cellStyle name="Note 3 10" xfId="8552"/>
    <cellStyle name="Note 3 10 2" xfId="8553"/>
    <cellStyle name="Note 3 10 2 2" xfId="8554"/>
    <cellStyle name="Note 3 10 3" xfId="8555"/>
    <cellStyle name="Note 3 11" xfId="8556"/>
    <cellStyle name="Note 3 11 2" xfId="8557"/>
    <cellStyle name="Note 3 11 2 2" xfId="8558"/>
    <cellStyle name="Note 3 11 3" xfId="8559"/>
    <cellStyle name="Note 3 12" xfId="8560"/>
    <cellStyle name="Note 3 2" xfId="8561"/>
    <cellStyle name="Note 3 2 2" xfId="8562"/>
    <cellStyle name="Note 3 2 2 2" xfId="8563"/>
    <cellStyle name="Note 3 2 2 2 2" xfId="8564"/>
    <cellStyle name="Note 3 2 2 2 2 2" xfId="8565"/>
    <cellStyle name="Note 3 2 2 2 3" xfId="8566"/>
    <cellStyle name="Note 3 2 2 3" xfId="8567"/>
    <cellStyle name="Note 3 2 2 3 2" xfId="8568"/>
    <cellStyle name="Note 3 2 2 3 2 2" xfId="8569"/>
    <cellStyle name="Note 3 2 2 3 3" xfId="8570"/>
    <cellStyle name="Note 3 2 2 4" xfId="8571"/>
    <cellStyle name="Note 3 2 2 4 2" xfId="8572"/>
    <cellStyle name="Note 3 2 2 5" xfId="8573"/>
    <cellStyle name="Note 3 2 2 5 2" xfId="8574"/>
    <cellStyle name="Note 3 2 2 6" xfId="8575"/>
    <cellStyle name="Note 3 2 3" xfId="8576"/>
    <cellStyle name="Note 3 2 3 2" xfId="8577"/>
    <cellStyle name="Note 3 2 3 2 2" xfId="8578"/>
    <cellStyle name="Note 3 2 3 2 2 2" xfId="8579"/>
    <cellStyle name="Note 3 2 3 2 3" xfId="8580"/>
    <cellStyle name="Note 3 2 3 3" xfId="8581"/>
    <cellStyle name="Note 3 2 3 3 2" xfId="8582"/>
    <cellStyle name="Note 3 2 3 3 2 2" xfId="8583"/>
    <cellStyle name="Note 3 2 3 3 3" xfId="8584"/>
    <cellStyle name="Note 3 2 3 4" xfId="8585"/>
    <cellStyle name="Note 3 2 3 4 2" xfId="8586"/>
    <cellStyle name="Note 3 2 3 5" xfId="8587"/>
    <cellStyle name="Note 3 2 3 5 2" xfId="8588"/>
    <cellStyle name="Note 3 2 3 6" xfId="8589"/>
    <cellStyle name="Note 3 2 4" xfId="8590"/>
    <cellStyle name="Note 3 2 4 2" xfId="8591"/>
    <cellStyle name="Note 3 2 4 2 2" xfId="8592"/>
    <cellStyle name="Note 3 2 4 2 2 2" xfId="8593"/>
    <cellStyle name="Note 3 2 4 2 3" xfId="8594"/>
    <cellStyle name="Note 3 2 4 3" xfId="8595"/>
    <cellStyle name="Note 3 2 4 3 2" xfId="8596"/>
    <cellStyle name="Note 3 2 4 3 2 2" xfId="8597"/>
    <cellStyle name="Note 3 2 4 3 3" xfId="8598"/>
    <cellStyle name="Note 3 2 4 4" xfId="8599"/>
    <cellStyle name="Note 3 2 4 4 2" xfId="8600"/>
    <cellStyle name="Note 3 2 4 5" xfId="8601"/>
    <cellStyle name="Note 3 2 4 5 2" xfId="8602"/>
    <cellStyle name="Note 3 2 4 6" xfId="8603"/>
    <cellStyle name="Note 3 2 5" xfId="8604"/>
    <cellStyle name="Note 3 2 5 2" xfId="8605"/>
    <cellStyle name="Note 3 2 5 2 2" xfId="8606"/>
    <cellStyle name="Note 3 2 5 3" xfId="8607"/>
    <cellStyle name="Note 3 2 6" xfId="8608"/>
    <cellStyle name="Note 3 2_Other Benefits Allocation %" xfId="8609"/>
    <cellStyle name="Note 3 3" xfId="8610"/>
    <cellStyle name="Note 3 3 2" xfId="8611"/>
    <cellStyle name="Note 3 3 2 2" xfId="8612"/>
    <cellStyle name="Note 3 3 2 2 2" xfId="8613"/>
    <cellStyle name="Note 3 3 2 2 2 2" xfId="8614"/>
    <cellStyle name="Note 3 3 2 2 3" xfId="8615"/>
    <cellStyle name="Note 3 3 2 3" xfId="8616"/>
    <cellStyle name="Note 3 3 2 3 2" xfId="8617"/>
    <cellStyle name="Note 3 3 2 3 2 2" xfId="8618"/>
    <cellStyle name="Note 3 3 2 3 3" xfId="8619"/>
    <cellStyle name="Note 3 3 2 4" xfId="8620"/>
    <cellStyle name="Note 3 3 2 4 2" xfId="8621"/>
    <cellStyle name="Note 3 3 2 5" xfId="8622"/>
    <cellStyle name="Note 3 3 2 5 2" xfId="8623"/>
    <cellStyle name="Note 3 3 2 6" xfId="8624"/>
    <cellStyle name="Note 3 3 3" xfId="8625"/>
    <cellStyle name="Note 3 3 3 2" xfId="8626"/>
    <cellStyle name="Note 3 3 3 2 2" xfId="8627"/>
    <cellStyle name="Note 3 3 3 2 2 2" xfId="8628"/>
    <cellStyle name="Note 3 3 3 2 3" xfId="8629"/>
    <cellStyle name="Note 3 3 3 3" xfId="8630"/>
    <cellStyle name="Note 3 3 3 3 2" xfId="8631"/>
    <cellStyle name="Note 3 3 3 3 2 2" xfId="8632"/>
    <cellStyle name="Note 3 3 3 3 3" xfId="8633"/>
    <cellStyle name="Note 3 3 3 4" xfId="8634"/>
    <cellStyle name="Note 3 3 3 4 2" xfId="8635"/>
    <cellStyle name="Note 3 3 3 5" xfId="8636"/>
    <cellStyle name="Note 3 3 3 5 2" xfId="8637"/>
    <cellStyle name="Note 3 3 3 6" xfId="8638"/>
    <cellStyle name="Note 3 3 4" xfId="8639"/>
    <cellStyle name="Note 3 3 4 2" xfId="8640"/>
    <cellStyle name="Note 3 3 4 2 2" xfId="8641"/>
    <cellStyle name="Note 3 3 4 3" xfId="8642"/>
    <cellStyle name="Note 3 3 5" xfId="8643"/>
    <cellStyle name="Note 3 3 5 2" xfId="8644"/>
    <cellStyle name="Note 3 3 5 2 2" xfId="8645"/>
    <cellStyle name="Note 3 3 5 3" xfId="8646"/>
    <cellStyle name="Note 3 3 6" xfId="8647"/>
    <cellStyle name="Note 3 3 6 2" xfId="8648"/>
    <cellStyle name="Note 3 3 7" xfId="8649"/>
    <cellStyle name="Note 3 3 7 2" xfId="8650"/>
    <cellStyle name="Note 3 3 8" xfId="8651"/>
    <cellStyle name="Note 3 3_Other Benefits Allocation %" xfId="8652"/>
    <cellStyle name="Note 3 4" xfId="8653"/>
    <cellStyle name="Note 3 4 2" xfId="8654"/>
    <cellStyle name="Note 3 4 2 2" xfId="8655"/>
    <cellStyle name="Note 3 4 3" xfId="8656"/>
    <cellStyle name="Note 3 5" xfId="8657"/>
    <cellStyle name="Note 3 5 2" xfId="8658"/>
    <cellStyle name="Note 3 5 2 2" xfId="8659"/>
    <cellStyle name="Note 3 5 3" xfId="8660"/>
    <cellStyle name="Note 3 6" xfId="8661"/>
    <cellStyle name="Note 3 6 2" xfId="8662"/>
    <cellStyle name="Note 3 6 2 2" xfId="8663"/>
    <cellStyle name="Note 3 6 3" xfId="8664"/>
    <cellStyle name="Note 3 7" xfId="8665"/>
    <cellStyle name="Note 3 7 2" xfId="8666"/>
    <cellStyle name="Note 3 7 2 2" xfId="8667"/>
    <cellStyle name="Note 3 7 3" xfId="8668"/>
    <cellStyle name="Note 3 8" xfId="8669"/>
    <cellStyle name="Note 3 8 2" xfId="8670"/>
    <cellStyle name="Note 3 8 2 2" xfId="8671"/>
    <cellStyle name="Note 3 8 3" xfId="8672"/>
    <cellStyle name="Note 3 9" xfId="8673"/>
    <cellStyle name="Note 3 9 2" xfId="8674"/>
    <cellStyle name="Note 3 9 2 2" xfId="8675"/>
    <cellStyle name="Note 3 9 3" xfId="8676"/>
    <cellStyle name="Note 3_401K Summary" xfId="8677"/>
    <cellStyle name="Note 4" xfId="8678"/>
    <cellStyle name="Note 5" xfId="8679"/>
    <cellStyle name="Note 5 2" xfId="8680"/>
    <cellStyle name="Note 5 2 2" xfId="8681"/>
    <cellStyle name="Note 5 2 2 2" xfId="50897"/>
    <cellStyle name="Note 5 2 2 2 2" xfId="50898"/>
    <cellStyle name="Note 5 2 2 2 2 2" xfId="50899"/>
    <cellStyle name="Note 5 2 2 2 3" xfId="50900"/>
    <cellStyle name="Note 5 2 2 3" xfId="50901"/>
    <cellStyle name="Note 5 2 2 3 2" xfId="50902"/>
    <cellStyle name="Note 5 2 2 4" xfId="50903"/>
    <cellStyle name="Note 5 2 3" xfId="50904"/>
    <cellStyle name="Note 5 2 3 2" xfId="50905"/>
    <cellStyle name="Note 5 2 3 2 2" xfId="50906"/>
    <cellStyle name="Note 5 2 3 2 2 2" xfId="50907"/>
    <cellStyle name="Note 5 2 3 2 3" xfId="50908"/>
    <cellStyle name="Note 5 2 3 3" xfId="50909"/>
    <cellStyle name="Note 5 2 3 3 2" xfId="50910"/>
    <cellStyle name="Note 5 2 3 4" xfId="50911"/>
    <cellStyle name="Note 5 2 4" xfId="50912"/>
    <cellStyle name="Note 5 2 4 2" xfId="50913"/>
    <cellStyle name="Note 5 2 4 2 2" xfId="50914"/>
    <cellStyle name="Note 5 2 4 3" xfId="50915"/>
    <cellStyle name="Note 5 2 5" xfId="50916"/>
    <cellStyle name="Note 5 2 5 2" xfId="50917"/>
    <cellStyle name="Note 5 2 6" xfId="50918"/>
    <cellStyle name="Note 5 3" xfId="8682"/>
    <cellStyle name="Note 5 3 2" xfId="50919"/>
    <cellStyle name="Note 5 3 2 2" xfId="50920"/>
    <cellStyle name="Note 5 3 2 2 2" xfId="50921"/>
    <cellStyle name="Note 5 3 2 2 2 2" xfId="50922"/>
    <cellStyle name="Note 5 3 2 2 3" xfId="50923"/>
    <cellStyle name="Note 5 3 2 3" xfId="50924"/>
    <cellStyle name="Note 5 3 2 3 2" xfId="50925"/>
    <cellStyle name="Note 5 3 2 4" xfId="50926"/>
    <cellStyle name="Note 5 3 3" xfId="50927"/>
    <cellStyle name="Note 5 3 3 2" xfId="50928"/>
    <cellStyle name="Note 5 3 3 2 2" xfId="50929"/>
    <cellStyle name="Note 5 3 3 2 2 2" xfId="50930"/>
    <cellStyle name="Note 5 3 3 2 3" xfId="50931"/>
    <cellStyle name="Note 5 3 3 3" xfId="50932"/>
    <cellStyle name="Note 5 3 3 3 2" xfId="50933"/>
    <cellStyle name="Note 5 3 3 4" xfId="50934"/>
    <cellStyle name="Note 5 3 4" xfId="50935"/>
    <cellStyle name="Note 5 3 4 2" xfId="50936"/>
    <cellStyle name="Note 5 3 4 2 2" xfId="50937"/>
    <cellStyle name="Note 5 3 4 3" xfId="50938"/>
    <cellStyle name="Note 5 3 5" xfId="50939"/>
    <cellStyle name="Note 5 3 5 2" xfId="50940"/>
    <cellStyle name="Note 5 3 6" xfId="50941"/>
    <cellStyle name="Note 5 4" xfId="50942"/>
    <cellStyle name="Note 5 4 2" xfId="50943"/>
    <cellStyle name="Note 5 4 2 2" xfId="50944"/>
    <cellStyle name="Note 5 4 2 2 2" xfId="50945"/>
    <cellStyle name="Note 5 4 2 3" xfId="50946"/>
    <cellStyle name="Note 5 4 3" xfId="50947"/>
    <cellStyle name="Note 5 4 3 2" xfId="50948"/>
    <cellStyle name="Note 5 4 4" xfId="50949"/>
    <cellStyle name="Note 5 5" xfId="50950"/>
    <cellStyle name="Note 5 5 2" xfId="50951"/>
    <cellStyle name="Note 5 5 2 2" xfId="50952"/>
    <cellStyle name="Note 5 5 2 2 2" xfId="50953"/>
    <cellStyle name="Note 5 5 2 3" xfId="50954"/>
    <cellStyle name="Note 5 5 3" xfId="50955"/>
    <cellStyle name="Note 5 5 3 2" xfId="50956"/>
    <cellStyle name="Note 5 5 4" xfId="50957"/>
    <cellStyle name="Note 5 6" xfId="50958"/>
    <cellStyle name="Note 5 6 2" xfId="50959"/>
    <cellStyle name="Note 5 6 2 2" xfId="50960"/>
    <cellStyle name="Note 5 6 3" xfId="50961"/>
    <cellStyle name="Note 5 7" xfId="50962"/>
    <cellStyle name="Note 5 7 2" xfId="50963"/>
    <cellStyle name="Note 5 8" xfId="50964"/>
    <cellStyle name="Note 6" xfId="8683"/>
    <cellStyle name="Note 6 2" xfId="8684"/>
    <cellStyle name="Note 6 2 2" xfId="8685"/>
    <cellStyle name="Note 6 2 2 2" xfId="50965"/>
    <cellStyle name="Note 6 2 2 2 2" xfId="50966"/>
    <cellStyle name="Note 6 2 2 2 2 2" xfId="50967"/>
    <cellStyle name="Note 6 2 2 2 3" xfId="50968"/>
    <cellStyle name="Note 6 2 2 3" xfId="50969"/>
    <cellStyle name="Note 6 2 2 3 2" xfId="50970"/>
    <cellStyle name="Note 6 2 2 4" xfId="50971"/>
    <cellStyle name="Note 6 2 3" xfId="50972"/>
    <cellStyle name="Note 6 2 3 2" xfId="50973"/>
    <cellStyle name="Note 6 2 3 2 2" xfId="50974"/>
    <cellStyle name="Note 6 2 3 2 2 2" xfId="50975"/>
    <cellStyle name="Note 6 2 3 2 3" xfId="50976"/>
    <cellStyle name="Note 6 2 3 3" xfId="50977"/>
    <cellStyle name="Note 6 2 3 3 2" xfId="50978"/>
    <cellStyle name="Note 6 2 3 4" xfId="50979"/>
    <cellStyle name="Note 6 2 4" xfId="50980"/>
    <cellStyle name="Note 6 2 4 2" xfId="50981"/>
    <cellStyle name="Note 6 2 4 2 2" xfId="50982"/>
    <cellStyle name="Note 6 2 4 3" xfId="50983"/>
    <cellStyle name="Note 6 2 5" xfId="50984"/>
    <cellStyle name="Note 6 2 5 2" xfId="50985"/>
    <cellStyle name="Note 6 2 6" xfId="50986"/>
    <cellStyle name="Note 6 3" xfId="8686"/>
    <cellStyle name="Note 6 3 2" xfId="50987"/>
    <cellStyle name="Note 6 3 2 2" xfId="50988"/>
    <cellStyle name="Note 6 3 2 2 2" xfId="50989"/>
    <cellStyle name="Note 6 3 2 2 2 2" xfId="50990"/>
    <cellStyle name="Note 6 3 2 2 3" xfId="50991"/>
    <cellStyle name="Note 6 3 2 3" xfId="50992"/>
    <cellStyle name="Note 6 3 2 3 2" xfId="50993"/>
    <cellStyle name="Note 6 3 2 4" xfId="50994"/>
    <cellStyle name="Note 6 3 3" xfId="50995"/>
    <cellStyle name="Note 6 3 3 2" xfId="50996"/>
    <cellStyle name="Note 6 3 3 2 2" xfId="50997"/>
    <cellStyle name="Note 6 3 3 2 2 2" xfId="50998"/>
    <cellStyle name="Note 6 3 3 2 3" xfId="50999"/>
    <cellStyle name="Note 6 3 3 3" xfId="51000"/>
    <cellStyle name="Note 6 3 3 3 2" xfId="51001"/>
    <cellStyle name="Note 6 3 3 4" xfId="51002"/>
    <cellStyle name="Note 6 3 4" xfId="51003"/>
    <cellStyle name="Note 6 3 4 2" xfId="51004"/>
    <cellStyle name="Note 6 3 4 2 2" xfId="51005"/>
    <cellStyle name="Note 6 3 4 3" xfId="51006"/>
    <cellStyle name="Note 6 3 5" xfId="51007"/>
    <cellStyle name="Note 6 3 5 2" xfId="51008"/>
    <cellStyle name="Note 6 3 6" xfId="51009"/>
    <cellStyle name="Note 6 4" xfId="51010"/>
    <cellStyle name="Note 6 4 2" xfId="51011"/>
    <cellStyle name="Note 6 4 2 2" xfId="51012"/>
    <cellStyle name="Note 6 4 2 2 2" xfId="51013"/>
    <cellStyle name="Note 6 4 2 3" xfId="51014"/>
    <cellStyle name="Note 6 4 3" xfId="51015"/>
    <cellStyle name="Note 6 4 3 2" xfId="51016"/>
    <cellStyle name="Note 6 4 4" xfId="51017"/>
    <cellStyle name="Note 6 5" xfId="51018"/>
    <cellStyle name="Note 6 5 2" xfId="51019"/>
    <cellStyle name="Note 6 5 2 2" xfId="51020"/>
    <cellStyle name="Note 6 5 2 2 2" xfId="51021"/>
    <cellStyle name="Note 6 5 2 3" xfId="51022"/>
    <cellStyle name="Note 6 5 3" xfId="51023"/>
    <cellStyle name="Note 6 5 3 2" xfId="51024"/>
    <cellStyle name="Note 6 5 4" xfId="51025"/>
    <cellStyle name="Note 6 6" xfId="51026"/>
    <cellStyle name="Note 6 6 2" xfId="51027"/>
    <cellStyle name="Note 6 6 2 2" xfId="51028"/>
    <cellStyle name="Note 6 6 3" xfId="51029"/>
    <cellStyle name="Note 6 7" xfId="51030"/>
    <cellStyle name="Note 6 7 2" xfId="51031"/>
    <cellStyle name="Note 6 8" xfId="51032"/>
    <cellStyle name="Note 7" xfId="8687"/>
    <cellStyle name="Note 8" xfId="51033"/>
    <cellStyle name="Note 9" xfId="51034"/>
    <cellStyle name="num" xfId="8688"/>
    <cellStyle name="Numbers" xfId="8689"/>
    <cellStyle name="Numbers - Bold" xfId="8690"/>
    <cellStyle name="Numbers - Bold - Italic" xfId="8691"/>
    <cellStyle name="Numbers - Bold 2" xfId="8692"/>
    <cellStyle name="Numbers - Bold_1pager28" xfId="8693"/>
    <cellStyle name="Numbers - Large" xfId="8694"/>
    <cellStyle name="Numbers_Comps" xfId="8695"/>
    <cellStyle name="oca" xfId="8696"/>
    <cellStyle name="oca 2" xfId="8697"/>
    <cellStyle name="oca_March_LTD_Premium" xfId="8698"/>
    <cellStyle name="Œ…‹æØ‚è [0.00]_guyan" xfId="8699"/>
    <cellStyle name="Œ…‹æØ‚è_guyan" xfId="8700"/>
    <cellStyle name="onedec" xfId="8701"/>
    <cellStyle name="Options_inputs" xfId="8702"/>
    <cellStyle name="Outlined" xfId="8703"/>
    <cellStyle name="Outlined 10" xfId="8704"/>
    <cellStyle name="Outlined 10 2" xfId="8705"/>
    <cellStyle name="Outlined 10 2 2" xfId="8706"/>
    <cellStyle name="Outlined 10 2 2 2" xfId="8707"/>
    <cellStyle name="Outlined 10 2 3" xfId="8708"/>
    <cellStyle name="Outlined 10 3" xfId="8709"/>
    <cellStyle name="Outlined 10 3 2" xfId="8710"/>
    <cellStyle name="Outlined 10 3 2 2" xfId="8711"/>
    <cellStyle name="Outlined 10 3 3" xfId="8712"/>
    <cellStyle name="Outlined 10 4" xfId="8713"/>
    <cellStyle name="Outlined 10 4 2" xfId="8714"/>
    <cellStyle name="Outlined 10 5" xfId="8715"/>
    <cellStyle name="Outlined 10 5 2" xfId="8716"/>
    <cellStyle name="Outlined 10 6" xfId="8717"/>
    <cellStyle name="Outlined 11" xfId="8718"/>
    <cellStyle name="Outlined 11 2" xfId="8719"/>
    <cellStyle name="Outlined 11 2 2" xfId="8720"/>
    <cellStyle name="Outlined 11 2 2 2" xfId="8721"/>
    <cellStyle name="Outlined 11 2 3" xfId="8722"/>
    <cellStyle name="Outlined 11 3" xfId="8723"/>
    <cellStyle name="Outlined 11 3 2" xfId="8724"/>
    <cellStyle name="Outlined 11 3 2 2" xfId="8725"/>
    <cellStyle name="Outlined 11 3 3" xfId="8726"/>
    <cellStyle name="Outlined 11 4" xfId="8727"/>
    <cellStyle name="Outlined 11 4 2" xfId="8728"/>
    <cellStyle name="Outlined 11 5" xfId="8729"/>
    <cellStyle name="Outlined 11 5 2" xfId="8730"/>
    <cellStyle name="Outlined 11 6" xfId="8731"/>
    <cellStyle name="Outlined 12" xfId="8732"/>
    <cellStyle name="Outlined 12 2" xfId="8733"/>
    <cellStyle name="Outlined 12 2 2" xfId="8734"/>
    <cellStyle name="Outlined 12 3" xfId="8735"/>
    <cellStyle name="Outlined 13" xfId="8736"/>
    <cellStyle name="Outlined 13 2" xfId="8737"/>
    <cellStyle name="Outlined 13 2 2" xfId="8738"/>
    <cellStyle name="Outlined 13 3" xfId="8739"/>
    <cellStyle name="Outlined 14" xfId="8740"/>
    <cellStyle name="Outlined 15" xfId="8741"/>
    <cellStyle name="Outlined 2" xfId="8742"/>
    <cellStyle name="Outlined 2 2" xfId="8743"/>
    <cellStyle name="Outlined 2 2 2" xfId="8744"/>
    <cellStyle name="Outlined 2 2 2 2" xfId="8745"/>
    <cellStyle name="Outlined 2 2 2 2 2" xfId="8746"/>
    <cellStyle name="Outlined 2 2 2 2 2 2" xfId="8747"/>
    <cellStyle name="Outlined 2 2 2 2 3" xfId="8748"/>
    <cellStyle name="Outlined 2 2 2 3" xfId="8749"/>
    <cellStyle name="Outlined 2 2 2 3 2" xfId="8750"/>
    <cellStyle name="Outlined 2 2 2 3 2 2" xfId="8751"/>
    <cellStyle name="Outlined 2 2 2 3 3" xfId="8752"/>
    <cellStyle name="Outlined 2 2 2 4" xfId="8753"/>
    <cellStyle name="Outlined 2 2 2 4 2" xfId="8754"/>
    <cellStyle name="Outlined 2 2 2 5" xfId="8755"/>
    <cellStyle name="Outlined 2 2 2 5 2" xfId="8756"/>
    <cellStyle name="Outlined 2 2 2 6" xfId="8757"/>
    <cellStyle name="Outlined 2 2 3" xfId="8758"/>
    <cellStyle name="Outlined 2 2 3 2" xfId="8759"/>
    <cellStyle name="Outlined 2 2 3 2 2" xfId="8760"/>
    <cellStyle name="Outlined 2 2 3 2 2 2" xfId="8761"/>
    <cellStyle name="Outlined 2 2 3 2 3" xfId="8762"/>
    <cellStyle name="Outlined 2 2 3 3" xfId="8763"/>
    <cellStyle name="Outlined 2 2 3 3 2" xfId="8764"/>
    <cellStyle name="Outlined 2 2 3 3 2 2" xfId="8765"/>
    <cellStyle name="Outlined 2 2 3 3 3" xfId="8766"/>
    <cellStyle name="Outlined 2 2 3 4" xfId="8767"/>
    <cellStyle name="Outlined 2 2 3 4 2" xfId="8768"/>
    <cellStyle name="Outlined 2 2 3 5" xfId="8769"/>
    <cellStyle name="Outlined 2 2 3 5 2" xfId="8770"/>
    <cellStyle name="Outlined 2 2 3 6" xfId="8771"/>
    <cellStyle name="Outlined 2 2 4" xfId="8772"/>
    <cellStyle name="Outlined 2 2 4 2" xfId="8773"/>
    <cellStyle name="Outlined 2 2 4 2 2" xfId="8774"/>
    <cellStyle name="Outlined 2 2 4 2 2 2" xfId="8775"/>
    <cellStyle name="Outlined 2 2 4 2 3" xfId="8776"/>
    <cellStyle name="Outlined 2 2 4 3" xfId="8777"/>
    <cellStyle name="Outlined 2 2 4 3 2" xfId="8778"/>
    <cellStyle name="Outlined 2 2 4 3 2 2" xfId="8779"/>
    <cellStyle name="Outlined 2 2 4 3 3" xfId="8780"/>
    <cellStyle name="Outlined 2 2 4 4" xfId="8781"/>
    <cellStyle name="Outlined 2 2 4 4 2" xfId="8782"/>
    <cellStyle name="Outlined 2 2 4 5" xfId="8783"/>
    <cellStyle name="Outlined 2 2 4 5 2" xfId="8784"/>
    <cellStyle name="Outlined 2 2 4 6" xfId="8785"/>
    <cellStyle name="Outlined 2 2 5" xfId="8786"/>
    <cellStyle name="Outlined 2 2 5 2" xfId="8787"/>
    <cellStyle name="Outlined 2 2 5 2 2" xfId="8788"/>
    <cellStyle name="Outlined 2 2 5 3" xfId="8789"/>
    <cellStyle name="Outlined 2 2 6" xfId="8790"/>
    <cellStyle name="Outlined 2 2_Other Benefits Allocation %" xfId="8791"/>
    <cellStyle name="Outlined 2 3" xfId="8792"/>
    <cellStyle name="Outlined 2 3 2" xfId="8793"/>
    <cellStyle name="Outlined 2 3 2 2" xfId="8794"/>
    <cellStyle name="Outlined 2 3 2 2 2" xfId="8795"/>
    <cellStyle name="Outlined 2 3 2 2 2 2" xfId="8796"/>
    <cellStyle name="Outlined 2 3 2 2 3" xfId="8797"/>
    <cellStyle name="Outlined 2 3 2 3" xfId="8798"/>
    <cellStyle name="Outlined 2 3 2 3 2" xfId="8799"/>
    <cellStyle name="Outlined 2 3 2 3 2 2" xfId="8800"/>
    <cellStyle name="Outlined 2 3 2 3 3" xfId="8801"/>
    <cellStyle name="Outlined 2 3 2 4" xfId="8802"/>
    <cellStyle name="Outlined 2 3 2 4 2" xfId="8803"/>
    <cellStyle name="Outlined 2 3 2 5" xfId="8804"/>
    <cellStyle name="Outlined 2 3 2 5 2" xfId="8805"/>
    <cellStyle name="Outlined 2 3 2 6" xfId="8806"/>
    <cellStyle name="Outlined 2 3 3" xfId="8807"/>
    <cellStyle name="Outlined 2 3 3 2" xfId="8808"/>
    <cellStyle name="Outlined 2 3 3 2 2" xfId="8809"/>
    <cellStyle name="Outlined 2 3 3 2 2 2" xfId="8810"/>
    <cellStyle name="Outlined 2 3 3 2 3" xfId="8811"/>
    <cellStyle name="Outlined 2 3 3 3" xfId="8812"/>
    <cellStyle name="Outlined 2 3 3 3 2" xfId="8813"/>
    <cellStyle name="Outlined 2 3 3 3 2 2" xfId="8814"/>
    <cellStyle name="Outlined 2 3 3 3 3" xfId="8815"/>
    <cellStyle name="Outlined 2 3 3 4" xfId="8816"/>
    <cellStyle name="Outlined 2 3 3 4 2" xfId="8817"/>
    <cellStyle name="Outlined 2 3 3 5" xfId="8818"/>
    <cellStyle name="Outlined 2 3 3 5 2" xfId="8819"/>
    <cellStyle name="Outlined 2 3 3 6" xfId="8820"/>
    <cellStyle name="Outlined 2 3 4" xfId="8821"/>
    <cellStyle name="Outlined 2 3 4 2" xfId="8822"/>
    <cellStyle name="Outlined 2 3 4 2 2" xfId="8823"/>
    <cellStyle name="Outlined 2 3 4 3" xfId="8824"/>
    <cellStyle name="Outlined 2 3 5" xfId="8825"/>
    <cellStyle name="Outlined 2 3 5 2" xfId="8826"/>
    <cellStyle name="Outlined 2 3 5 2 2" xfId="8827"/>
    <cellStyle name="Outlined 2 3 5 3" xfId="8828"/>
    <cellStyle name="Outlined 2 3 6" xfId="8829"/>
    <cellStyle name="Outlined 2 3 6 2" xfId="8830"/>
    <cellStyle name="Outlined 2 3 7" xfId="8831"/>
    <cellStyle name="Outlined 2 3 7 2" xfId="8832"/>
    <cellStyle name="Outlined 2 3 8" xfId="8833"/>
    <cellStyle name="Outlined 2 3_Other Benefits Allocation %" xfId="8834"/>
    <cellStyle name="Outlined 2 4" xfId="8835"/>
    <cellStyle name="Outlined 2 4 2" xfId="8836"/>
    <cellStyle name="Outlined 2 4 2 2" xfId="8837"/>
    <cellStyle name="Outlined 2 4 3" xfId="8838"/>
    <cellStyle name="Outlined 2 5" xfId="8839"/>
    <cellStyle name="Outlined 2_401K Summary" xfId="8840"/>
    <cellStyle name="Outlined 3" xfId="8841"/>
    <cellStyle name="Outlined 3 2" xfId="8842"/>
    <cellStyle name="Outlined 3 2 2" xfId="8843"/>
    <cellStyle name="Outlined 3 2 2 2" xfId="8844"/>
    <cellStyle name="Outlined 3 2 2 2 2" xfId="8845"/>
    <cellStyle name="Outlined 3 2 2 3" xfId="8846"/>
    <cellStyle name="Outlined 3 2 3" xfId="8847"/>
    <cellStyle name="Outlined 3 2 3 2" xfId="8848"/>
    <cellStyle name="Outlined 3 2 3 2 2" xfId="8849"/>
    <cellStyle name="Outlined 3 2 3 3" xfId="8850"/>
    <cellStyle name="Outlined 3 2 4" xfId="8851"/>
    <cellStyle name="Outlined 3 2 4 2" xfId="8852"/>
    <cellStyle name="Outlined 3 2 5" xfId="8853"/>
    <cellStyle name="Outlined 3 2 5 2" xfId="8854"/>
    <cellStyle name="Outlined 3 2 6" xfId="8855"/>
    <cellStyle name="Outlined 3 3" xfId="8856"/>
    <cellStyle name="Outlined 3 3 2" xfId="8857"/>
    <cellStyle name="Outlined 3 3 2 2" xfId="8858"/>
    <cellStyle name="Outlined 3 3 2 2 2" xfId="8859"/>
    <cellStyle name="Outlined 3 3 2 3" xfId="8860"/>
    <cellStyle name="Outlined 3 3 3" xfId="8861"/>
    <cellStyle name="Outlined 3 3 3 2" xfId="8862"/>
    <cellStyle name="Outlined 3 3 3 2 2" xfId="8863"/>
    <cellStyle name="Outlined 3 3 3 3" xfId="8864"/>
    <cellStyle name="Outlined 3 3 4" xfId="8865"/>
    <cellStyle name="Outlined 3 3 4 2" xfId="8866"/>
    <cellStyle name="Outlined 3 3 5" xfId="8867"/>
    <cellStyle name="Outlined 3 3 5 2" xfId="8868"/>
    <cellStyle name="Outlined 3 3 6" xfId="8869"/>
    <cellStyle name="Outlined 3 4" xfId="8870"/>
    <cellStyle name="Outlined 3 4 2" xfId="8871"/>
    <cellStyle name="Outlined 3 4 2 2" xfId="8872"/>
    <cellStyle name="Outlined 3 4 2 2 2" xfId="8873"/>
    <cellStyle name="Outlined 3 4 2 3" xfId="8874"/>
    <cellStyle name="Outlined 3 4 3" xfId="8875"/>
    <cellStyle name="Outlined 3 4 3 2" xfId="8876"/>
    <cellStyle name="Outlined 3 4 3 2 2" xfId="8877"/>
    <cellStyle name="Outlined 3 4 3 3" xfId="8878"/>
    <cellStyle name="Outlined 3 4 4" xfId="8879"/>
    <cellStyle name="Outlined 3 4 4 2" xfId="8880"/>
    <cellStyle name="Outlined 3 4 5" xfId="8881"/>
    <cellStyle name="Outlined 3 4 5 2" xfId="8882"/>
    <cellStyle name="Outlined 3 4 6" xfId="8883"/>
    <cellStyle name="Outlined 3 5" xfId="8884"/>
    <cellStyle name="Outlined 3 5 2" xfId="8885"/>
    <cellStyle name="Outlined 3 5 2 2" xfId="8886"/>
    <cellStyle name="Outlined 3 5 3" xfId="8887"/>
    <cellStyle name="Outlined 3 6" xfId="8888"/>
    <cellStyle name="Outlined 3_Other Benefits Allocation %" xfId="8889"/>
    <cellStyle name="Outlined 4" xfId="8890"/>
    <cellStyle name="Outlined 4 2" xfId="8891"/>
    <cellStyle name="Outlined 4 2 2" xfId="8892"/>
    <cellStyle name="Outlined 4 2 2 2" xfId="8893"/>
    <cellStyle name="Outlined 4 2 2 2 2" xfId="8894"/>
    <cellStyle name="Outlined 4 2 2 3" xfId="8895"/>
    <cellStyle name="Outlined 4 2 3" xfId="8896"/>
    <cellStyle name="Outlined 4 2 3 2" xfId="8897"/>
    <cellStyle name="Outlined 4 2 3 2 2" xfId="8898"/>
    <cellStyle name="Outlined 4 2 3 3" xfId="8899"/>
    <cellStyle name="Outlined 4 2 4" xfId="8900"/>
    <cellStyle name="Outlined 4 2 4 2" xfId="8901"/>
    <cellStyle name="Outlined 4 2 5" xfId="8902"/>
    <cellStyle name="Outlined 4 2 5 2" xfId="8903"/>
    <cellStyle name="Outlined 4 2 6" xfId="8904"/>
    <cellStyle name="Outlined 4 3" xfId="8905"/>
    <cellStyle name="Outlined 4 3 2" xfId="8906"/>
    <cellStyle name="Outlined 4 3 2 2" xfId="8907"/>
    <cellStyle name="Outlined 4 3 2 2 2" xfId="8908"/>
    <cellStyle name="Outlined 4 3 2 3" xfId="8909"/>
    <cellStyle name="Outlined 4 3 3" xfId="8910"/>
    <cellStyle name="Outlined 4 3 3 2" xfId="8911"/>
    <cellStyle name="Outlined 4 3 3 2 2" xfId="8912"/>
    <cellStyle name="Outlined 4 3 3 3" xfId="8913"/>
    <cellStyle name="Outlined 4 3 4" xfId="8914"/>
    <cellStyle name="Outlined 4 3 4 2" xfId="8915"/>
    <cellStyle name="Outlined 4 3 5" xfId="8916"/>
    <cellStyle name="Outlined 4 3 5 2" xfId="8917"/>
    <cellStyle name="Outlined 4 3 6" xfId="8918"/>
    <cellStyle name="Outlined 4 4" xfId="8919"/>
    <cellStyle name="Outlined 4 4 2" xfId="8920"/>
    <cellStyle name="Outlined 4 4 2 2" xfId="8921"/>
    <cellStyle name="Outlined 4 4 3" xfId="8922"/>
    <cellStyle name="Outlined 4 5" xfId="8923"/>
    <cellStyle name="Outlined 4 5 2" xfId="8924"/>
    <cellStyle name="Outlined 4 5 2 2" xfId="8925"/>
    <cellStyle name="Outlined 4 5 3" xfId="8926"/>
    <cellStyle name="Outlined 4 6" xfId="8927"/>
    <cellStyle name="Outlined 4 6 2" xfId="8928"/>
    <cellStyle name="Outlined 4 7" xfId="8929"/>
    <cellStyle name="Outlined 4 7 2" xfId="8930"/>
    <cellStyle name="Outlined 4 8" xfId="8931"/>
    <cellStyle name="Outlined 4_Other Benefits Allocation %" xfId="8932"/>
    <cellStyle name="Outlined 5" xfId="8933"/>
    <cellStyle name="Outlined 5 2" xfId="8934"/>
    <cellStyle name="Outlined 5 2 2" xfId="8935"/>
    <cellStyle name="Outlined 5 2 2 2" xfId="8936"/>
    <cellStyle name="Outlined 5 2 3" xfId="8937"/>
    <cellStyle name="Outlined 5 3" xfId="8938"/>
    <cellStyle name="Outlined 5 3 2" xfId="8939"/>
    <cellStyle name="Outlined 5 3 2 2" xfId="8940"/>
    <cellStyle name="Outlined 5 3 3" xfId="8941"/>
    <cellStyle name="Outlined 5 4" xfId="8942"/>
    <cellStyle name="Outlined 5 4 2" xfId="8943"/>
    <cellStyle name="Outlined 5 5" xfId="8944"/>
    <cellStyle name="Outlined 5 5 2" xfId="8945"/>
    <cellStyle name="Outlined 5 6" xfId="8946"/>
    <cellStyle name="Outlined 6" xfId="8947"/>
    <cellStyle name="Outlined 6 2" xfId="8948"/>
    <cellStyle name="Outlined 6 2 2" xfId="8949"/>
    <cellStyle name="Outlined 6 2 2 2" xfId="8950"/>
    <cellStyle name="Outlined 6 2 3" xfId="8951"/>
    <cellStyle name="Outlined 6 3" xfId="8952"/>
    <cellStyle name="Outlined 6 3 2" xfId="8953"/>
    <cellStyle name="Outlined 6 3 2 2" xfId="8954"/>
    <cellStyle name="Outlined 6 3 3" xfId="8955"/>
    <cellStyle name="Outlined 6 4" xfId="8956"/>
    <cellStyle name="Outlined 6 4 2" xfId="8957"/>
    <cellStyle name="Outlined 6 5" xfId="8958"/>
    <cellStyle name="Outlined 6 5 2" xfId="8959"/>
    <cellStyle name="Outlined 6 6" xfId="8960"/>
    <cellStyle name="Outlined 7" xfId="8961"/>
    <cellStyle name="Outlined 7 2" xfId="8962"/>
    <cellStyle name="Outlined 7 2 2" xfId="8963"/>
    <cellStyle name="Outlined 7 2 2 2" xfId="8964"/>
    <cellStyle name="Outlined 7 2 3" xfId="8965"/>
    <cellStyle name="Outlined 7 3" xfId="8966"/>
    <cellStyle name="Outlined 7 3 2" xfId="8967"/>
    <cellStyle name="Outlined 7 3 2 2" xfId="8968"/>
    <cellStyle name="Outlined 7 3 3" xfId="8969"/>
    <cellStyle name="Outlined 7 4" xfId="8970"/>
    <cellStyle name="Outlined 7 4 2" xfId="8971"/>
    <cellStyle name="Outlined 7 5" xfId="8972"/>
    <cellStyle name="Outlined 7 5 2" xfId="8973"/>
    <cellStyle name="Outlined 7 6" xfId="8974"/>
    <cellStyle name="Outlined 8" xfId="8975"/>
    <cellStyle name="Outlined 8 2" xfId="8976"/>
    <cellStyle name="Outlined 8 2 2" xfId="8977"/>
    <cellStyle name="Outlined 8 2 2 2" xfId="8978"/>
    <cellStyle name="Outlined 8 2 3" xfId="8979"/>
    <cellStyle name="Outlined 8 3" xfId="8980"/>
    <cellStyle name="Outlined 8 3 2" xfId="8981"/>
    <cellStyle name="Outlined 8 3 2 2" xfId="8982"/>
    <cellStyle name="Outlined 8 3 3" xfId="8983"/>
    <cellStyle name="Outlined 8 4" xfId="8984"/>
    <cellStyle name="Outlined 8 4 2" xfId="8985"/>
    <cellStyle name="Outlined 8 5" xfId="8986"/>
    <cellStyle name="Outlined 8 5 2" xfId="8987"/>
    <cellStyle name="Outlined 8 6" xfId="8988"/>
    <cellStyle name="Outlined 9" xfId="8989"/>
    <cellStyle name="Outlined 9 2" xfId="8990"/>
    <cellStyle name="Outlined 9 2 2" xfId="8991"/>
    <cellStyle name="Outlined 9 2 2 2" xfId="8992"/>
    <cellStyle name="Outlined 9 2 3" xfId="8993"/>
    <cellStyle name="Outlined 9 3" xfId="8994"/>
    <cellStyle name="Outlined 9 3 2" xfId="8995"/>
    <cellStyle name="Outlined 9 3 2 2" xfId="8996"/>
    <cellStyle name="Outlined 9 3 3" xfId="8997"/>
    <cellStyle name="Outlined 9 4" xfId="8998"/>
    <cellStyle name="Outlined 9 4 2" xfId="8999"/>
    <cellStyle name="Outlined 9 5" xfId="9000"/>
    <cellStyle name="Outlined 9 5 2" xfId="9001"/>
    <cellStyle name="Outlined 9 6" xfId="9002"/>
    <cellStyle name="Outlined_401K Summary" xfId="9003"/>
    <cellStyle name="Output 2" xfId="9004"/>
    <cellStyle name="Output 2 10" xfId="9005"/>
    <cellStyle name="Output 2 10 2" xfId="9006"/>
    <cellStyle name="Output 2 10 2 2" xfId="9007"/>
    <cellStyle name="Output 2 10 3" xfId="9008"/>
    <cellStyle name="Output 2 11" xfId="9009"/>
    <cellStyle name="Output 2 2" xfId="9010"/>
    <cellStyle name="Output 2 2 10" xfId="9011"/>
    <cellStyle name="Output 2 2 10 2" xfId="9012"/>
    <cellStyle name="Output 2 2 10 2 2" xfId="9013"/>
    <cellStyle name="Output 2 2 10 3" xfId="9014"/>
    <cellStyle name="Output 2 2 11" xfId="9015"/>
    <cellStyle name="Output 2 2 2" xfId="9016"/>
    <cellStyle name="Output 2 2 2 2" xfId="9017"/>
    <cellStyle name="Output 2 2 2 2 2" xfId="9018"/>
    <cellStyle name="Output 2 2 2 2 2 2" xfId="9019"/>
    <cellStyle name="Output 2 2 2 2 2 2 2" xfId="9020"/>
    <cellStyle name="Output 2 2 2 2 2 3" xfId="9021"/>
    <cellStyle name="Output 2 2 2 2 3" xfId="9022"/>
    <cellStyle name="Output 2 2 2 2 3 2" xfId="9023"/>
    <cellStyle name="Output 2 2 2 2 3 2 2" xfId="9024"/>
    <cellStyle name="Output 2 2 2 2 3 3" xfId="9025"/>
    <cellStyle name="Output 2 2 2 2 4" xfId="9026"/>
    <cellStyle name="Output 2 2 2 2 4 2" xfId="9027"/>
    <cellStyle name="Output 2 2 2 2 5" xfId="9028"/>
    <cellStyle name="Output 2 2 2 2 5 2" xfId="9029"/>
    <cellStyle name="Output 2 2 2 2 6" xfId="9030"/>
    <cellStyle name="Output 2 2 2 3" xfId="9031"/>
    <cellStyle name="Output 2 2 2 3 2" xfId="9032"/>
    <cellStyle name="Output 2 2 2 3 2 2" xfId="9033"/>
    <cellStyle name="Output 2 2 2 3 2 2 2" xfId="9034"/>
    <cellStyle name="Output 2 2 2 3 2 3" xfId="9035"/>
    <cellStyle name="Output 2 2 2 3 3" xfId="9036"/>
    <cellStyle name="Output 2 2 2 3 3 2" xfId="9037"/>
    <cellStyle name="Output 2 2 2 3 3 2 2" xfId="9038"/>
    <cellStyle name="Output 2 2 2 3 3 3" xfId="9039"/>
    <cellStyle name="Output 2 2 2 3 4" xfId="9040"/>
    <cellStyle name="Output 2 2 2 3 4 2" xfId="9041"/>
    <cellStyle name="Output 2 2 2 3 5" xfId="9042"/>
    <cellStyle name="Output 2 2 2 3 5 2" xfId="9043"/>
    <cellStyle name="Output 2 2 2 3 6" xfId="9044"/>
    <cellStyle name="Output 2 2 2 4" xfId="9045"/>
    <cellStyle name="Output 2 2 2 4 2" xfId="9046"/>
    <cellStyle name="Output 2 2 2 4 2 2" xfId="9047"/>
    <cellStyle name="Output 2 2 2 4 3" xfId="9048"/>
    <cellStyle name="Output 2 2 2 5" xfId="9049"/>
    <cellStyle name="Output 2 2 2 5 2" xfId="9050"/>
    <cellStyle name="Output 2 2 2 5 2 2" xfId="9051"/>
    <cellStyle name="Output 2 2 2 5 3" xfId="9052"/>
    <cellStyle name="Output 2 2 2 6" xfId="9053"/>
    <cellStyle name="Output 2 2 2 6 2" xfId="9054"/>
    <cellStyle name="Output 2 2 2 7" xfId="9055"/>
    <cellStyle name="Output 2 2 2 7 2" xfId="9056"/>
    <cellStyle name="Output 2 2 2 8" xfId="9057"/>
    <cellStyle name="Output 2 2 2_Other Benefits Allocation %" xfId="9058"/>
    <cellStyle name="Output 2 2 3" xfId="9059"/>
    <cellStyle name="Output 2 2 3 2" xfId="9060"/>
    <cellStyle name="Output 2 2 3 2 2" xfId="9061"/>
    <cellStyle name="Output 2 2 3 3" xfId="9062"/>
    <cellStyle name="Output 2 2 4" xfId="9063"/>
    <cellStyle name="Output 2 2 4 2" xfId="9064"/>
    <cellStyle name="Output 2 2 4 2 2" xfId="9065"/>
    <cellStyle name="Output 2 2 4 3" xfId="9066"/>
    <cellStyle name="Output 2 2 5" xfId="9067"/>
    <cellStyle name="Output 2 2 5 2" xfId="9068"/>
    <cellStyle name="Output 2 2 5 2 2" xfId="9069"/>
    <cellStyle name="Output 2 2 5 3" xfId="9070"/>
    <cellStyle name="Output 2 2 6" xfId="9071"/>
    <cellStyle name="Output 2 2 6 2" xfId="9072"/>
    <cellStyle name="Output 2 2 6 2 2" xfId="9073"/>
    <cellStyle name="Output 2 2 6 3" xfId="9074"/>
    <cellStyle name="Output 2 2 7" xfId="9075"/>
    <cellStyle name="Output 2 2 7 2" xfId="9076"/>
    <cellStyle name="Output 2 2 7 2 2" xfId="9077"/>
    <cellStyle name="Output 2 2 7 3" xfId="9078"/>
    <cellStyle name="Output 2 2 8" xfId="9079"/>
    <cellStyle name="Output 2 2 8 2" xfId="9080"/>
    <cellStyle name="Output 2 2 8 2 2" xfId="9081"/>
    <cellStyle name="Output 2 2 8 3" xfId="9082"/>
    <cellStyle name="Output 2 2 9" xfId="9083"/>
    <cellStyle name="Output 2 2 9 2" xfId="9084"/>
    <cellStyle name="Output 2 2 9 2 2" xfId="9085"/>
    <cellStyle name="Output 2 2 9 3" xfId="9086"/>
    <cellStyle name="Output 2 2_Other Benefits Allocation %" xfId="9087"/>
    <cellStyle name="Output 2 3" xfId="9088"/>
    <cellStyle name="Output 2 3 2" xfId="9089"/>
    <cellStyle name="Output 2 3 2 2" xfId="9090"/>
    <cellStyle name="Output 2 3 2 2 2" xfId="9091"/>
    <cellStyle name="Output 2 3 2 2 2 2" xfId="9092"/>
    <cellStyle name="Output 2 3 2 2 2 2 2" xfId="9093"/>
    <cellStyle name="Output 2 3 2 2 2 3" xfId="9094"/>
    <cellStyle name="Output 2 3 2 2 3" xfId="9095"/>
    <cellStyle name="Output 2 3 2 2 3 2" xfId="9096"/>
    <cellStyle name="Output 2 3 2 2 3 2 2" xfId="9097"/>
    <cellStyle name="Output 2 3 2 2 3 3" xfId="9098"/>
    <cellStyle name="Output 2 3 2 2 4" xfId="9099"/>
    <cellStyle name="Output 2 3 2 2 4 2" xfId="9100"/>
    <cellStyle name="Output 2 3 2 2 5" xfId="9101"/>
    <cellStyle name="Output 2 3 2 2 5 2" xfId="9102"/>
    <cellStyle name="Output 2 3 2 2 6" xfId="9103"/>
    <cellStyle name="Output 2 3 2 3" xfId="9104"/>
    <cellStyle name="Output 2 3 2 3 2" xfId="9105"/>
    <cellStyle name="Output 2 3 2 3 2 2" xfId="9106"/>
    <cellStyle name="Output 2 3 2 3 2 2 2" xfId="9107"/>
    <cellStyle name="Output 2 3 2 3 2 3" xfId="9108"/>
    <cellStyle name="Output 2 3 2 3 3" xfId="9109"/>
    <cellStyle name="Output 2 3 2 3 3 2" xfId="9110"/>
    <cellStyle name="Output 2 3 2 3 3 2 2" xfId="9111"/>
    <cellStyle name="Output 2 3 2 3 3 3" xfId="9112"/>
    <cellStyle name="Output 2 3 2 3 4" xfId="9113"/>
    <cellStyle name="Output 2 3 2 3 4 2" xfId="9114"/>
    <cellStyle name="Output 2 3 2 3 5" xfId="9115"/>
    <cellStyle name="Output 2 3 2 3 5 2" xfId="9116"/>
    <cellStyle name="Output 2 3 2 3 6" xfId="9117"/>
    <cellStyle name="Output 2 3 2 4" xfId="9118"/>
    <cellStyle name="Output 2 3 2 4 2" xfId="9119"/>
    <cellStyle name="Output 2 3 2 4 2 2" xfId="9120"/>
    <cellStyle name="Output 2 3 2 4 3" xfId="9121"/>
    <cellStyle name="Output 2 3 2 5" xfId="9122"/>
    <cellStyle name="Output 2 3 2 5 2" xfId="9123"/>
    <cellStyle name="Output 2 3 2 5 2 2" xfId="9124"/>
    <cellStyle name="Output 2 3 2 5 3" xfId="9125"/>
    <cellStyle name="Output 2 3 2 6" xfId="9126"/>
    <cellStyle name="Output 2 3 2 6 2" xfId="9127"/>
    <cellStyle name="Output 2 3 2 7" xfId="9128"/>
    <cellStyle name="Output 2 3 2 7 2" xfId="9129"/>
    <cellStyle name="Output 2 3 2 8" xfId="9130"/>
    <cellStyle name="Output 2 3 2_Other Benefits Allocation %" xfId="9131"/>
    <cellStyle name="Output 2 3 3" xfId="9132"/>
    <cellStyle name="Output 2 3 3 2" xfId="9133"/>
    <cellStyle name="Output 2 3 3 2 2" xfId="9134"/>
    <cellStyle name="Output 2 3 3 3" xfId="9135"/>
    <cellStyle name="Output 2 3 4" xfId="9136"/>
    <cellStyle name="Output 2 3_Other Benefits Allocation %" xfId="9137"/>
    <cellStyle name="Output 2 4" xfId="9138"/>
    <cellStyle name="Output 2 4 2" xfId="9139"/>
    <cellStyle name="Output 2 4 2 2" xfId="9140"/>
    <cellStyle name="Output 2 4 2 2 2" xfId="9141"/>
    <cellStyle name="Output 2 4 2 2 2 2" xfId="9142"/>
    <cellStyle name="Output 2 4 2 2 3" xfId="9143"/>
    <cellStyle name="Output 2 4 2 3" xfId="9144"/>
    <cellStyle name="Output 2 4 2 3 2" xfId="9145"/>
    <cellStyle name="Output 2 4 2 3 2 2" xfId="9146"/>
    <cellStyle name="Output 2 4 2 3 3" xfId="9147"/>
    <cellStyle name="Output 2 4 2 4" xfId="9148"/>
    <cellStyle name="Output 2 4 2 4 2" xfId="9149"/>
    <cellStyle name="Output 2 4 2 5" xfId="9150"/>
    <cellStyle name="Output 2 4 2 5 2" xfId="9151"/>
    <cellStyle name="Output 2 4 2 6" xfId="9152"/>
    <cellStyle name="Output 2 4 3" xfId="9153"/>
    <cellStyle name="Output 2 4 3 2" xfId="9154"/>
    <cellStyle name="Output 2 4 3 2 2" xfId="9155"/>
    <cellStyle name="Output 2 4 3 2 2 2" xfId="9156"/>
    <cellStyle name="Output 2 4 3 2 3" xfId="9157"/>
    <cellStyle name="Output 2 4 3 3" xfId="9158"/>
    <cellStyle name="Output 2 4 3 3 2" xfId="9159"/>
    <cellStyle name="Output 2 4 3 3 2 2" xfId="9160"/>
    <cellStyle name="Output 2 4 3 3 3" xfId="9161"/>
    <cellStyle name="Output 2 4 3 4" xfId="9162"/>
    <cellStyle name="Output 2 4 3 4 2" xfId="9163"/>
    <cellStyle name="Output 2 4 3 5" xfId="9164"/>
    <cellStyle name="Output 2 4 3 5 2" xfId="9165"/>
    <cellStyle name="Output 2 4 3 6" xfId="9166"/>
    <cellStyle name="Output 2 4 4" xfId="9167"/>
    <cellStyle name="Output 2 4 4 2" xfId="9168"/>
    <cellStyle name="Output 2 4 4 2 2" xfId="9169"/>
    <cellStyle name="Output 2 4 4 3" xfId="9170"/>
    <cellStyle name="Output 2 4 5" xfId="9171"/>
    <cellStyle name="Output 2 4 5 2" xfId="9172"/>
    <cellStyle name="Output 2 4 5 2 2" xfId="9173"/>
    <cellStyle name="Output 2 4 5 3" xfId="9174"/>
    <cellStyle name="Output 2 4 6" xfId="9175"/>
    <cellStyle name="Output 2 4 6 2" xfId="9176"/>
    <cellStyle name="Output 2 4 7" xfId="9177"/>
    <cellStyle name="Output 2 4 7 2" xfId="9178"/>
    <cellStyle name="Output 2 4 8" xfId="9179"/>
    <cellStyle name="Output 2 4_Other Benefits Allocation %" xfId="9180"/>
    <cellStyle name="Output 2 5" xfId="9181"/>
    <cellStyle name="Output 2 5 2" xfId="9182"/>
    <cellStyle name="Output 2 5 2 2" xfId="9183"/>
    <cellStyle name="Output 2 5 3" xfId="9184"/>
    <cellStyle name="Output 2 6" xfId="9185"/>
    <cellStyle name="Output 2 6 2" xfId="9186"/>
    <cellStyle name="Output 2 6 2 2" xfId="9187"/>
    <cellStyle name="Output 2 6 3" xfId="9188"/>
    <cellStyle name="Output 2 7" xfId="9189"/>
    <cellStyle name="Output 2 7 2" xfId="9190"/>
    <cellStyle name="Output 2 7 2 2" xfId="9191"/>
    <cellStyle name="Output 2 7 3" xfId="9192"/>
    <cellStyle name="Output 2 8" xfId="9193"/>
    <cellStyle name="Output 2 8 2" xfId="9194"/>
    <cellStyle name="Output 2 8 2 2" xfId="9195"/>
    <cellStyle name="Output 2 8 3" xfId="9196"/>
    <cellStyle name="Output 2 9" xfId="9197"/>
    <cellStyle name="Output 2 9 2" xfId="9198"/>
    <cellStyle name="Output 2 9 2 2" xfId="9199"/>
    <cellStyle name="Output 2 9 3" xfId="9200"/>
    <cellStyle name="Output 2_401K Summary" xfId="9201"/>
    <cellStyle name="Output 3" xfId="9202"/>
    <cellStyle name="Output 4" xfId="9203"/>
    <cellStyle name="Output 5" xfId="9204"/>
    <cellStyle name="Output 6" xfId="51035"/>
    <cellStyle name="Output 7" xfId="51036"/>
    <cellStyle name="Output 8" xfId="51037"/>
    <cellStyle name="Output 9" xfId="51038"/>
    <cellStyle name="Output1_Back" xfId="9205"/>
    <cellStyle name="p" xfId="9206"/>
    <cellStyle name="p." xfId="9207"/>
    <cellStyle name="p. 2" xfId="9208"/>
    <cellStyle name="p._March_LTD_Premium" xfId="9209"/>
    <cellStyle name="p`1" xfId="9210"/>
    <cellStyle name="p0" xfId="9211"/>
    <cellStyle name="p0 2" xfId="9212"/>
    <cellStyle name="p0 2 2" xfId="9213"/>
    <cellStyle name="p0 2 2 2" xfId="9214"/>
    <cellStyle name="p0 2 3" xfId="9215"/>
    <cellStyle name="p0 3" xfId="9216"/>
    <cellStyle name="p0 3 2" xfId="9217"/>
    <cellStyle name="p1" xfId="9218"/>
    <cellStyle name="p1 2" xfId="9219"/>
    <cellStyle name="p1 2 2" xfId="9220"/>
    <cellStyle name="p1 2 2 2" xfId="9221"/>
    <cellStyle name="p1 2 3" xfId="9222"/>
    <cellStyle name="p1 3" xfId="9223"/>
    <cellStyle name="p1 3 2" xfId="9224"/>
    <cellStyle name="p12" xfId="9225"/>
    <cellStyle name="p2" xfId="9226"/>
    <cellStyle name="p2 2" xfId="9227"/>
    <cellStyle name="p4" xfId="9228"/>
    <cellStyle name="Page Heading" xfId="9229"/>
    <cellStyle name="Page Heading Large" xfId="9230"/>
    <cellStyle name="Page Heading Large 2" xfId="9231"/>
    <cellStyle name="Page Heading Large_March_LTD_Premium" xfId="9232"/>
    <cellStyle name="Page Heading Small" xfId="9233"/>
    <cellStyle name="Page Heading Small 2" xfId="9234"/>
    <cellStyle name="Page Heading Small_March_LTD_Premium" xfId="9235"/>
    <cellStyle name="Page Number" xfId="9236"/>
    <cellStyle name="Page Number 2" xfId="9237"/>
    <cellStyle name="Page Number_March_LTD_Premium" xfId="9238"/>
    <cellStyle name="Page Title" xfId="9239"/>
    <cellStyle name="PageSubTitle" xfId="9240"/>
    <cellStyle name="PageTitle" xfId="9241"/>
    <cellStyle name="pct2_yr-yr" xfId="9242"/>
    <cellStyle name="per.style" xfId="9243"/>
    <cellStyle name="Percent" xfId="3" builtinId="5"/>
    <cellStyle name="Percent (0)" xfId="9244"/>
    <cellStyle name="Percent (1)" xfId="9245"/>
    <cellStyle name="Percent [0]" xfId="9246"/>
    <cellStyle name="Percent [0] 2" xfId="9247"/>
    <cellStyle name="Percent [0]_Aug 2014 Variance" xfId="9248"/>
    <cellStyle name="Percent [00]" xfId="9249"/>
    <cellStyle name="Percent [1]" xfId="9250"/>
    <cellStyle name="Percent [1] 2" xfId="9251"/>
    <cellStyle name="Percent [1]_Aug 2014 Variance" xfId="9252"/>
    <cellStyle name="Percent [2]" xfId="9253"/>
    <cellStyle name="Percent [2] 2" xfId="9254"/>
    <cellStyle name="Percent [2] 3" xfId="9255"/>
    <cellStyle name="Percent [2]_3) LTD 2014 FPL Exp Mid Yr" xfId="9256"/>
    <cellStyle name="Percent 1" xfId="9257"/>
    <cellStyle name="Percent 10" xfId="9258"/>
    <cellStyle name="Percent 10 2" xfId="9259"/>
    <cellStyle name="Percent 11" xfId="9260"/>
    <cellStyle name="Percent 12" xfId="9261"/>
    <cellStyle name="Percent 13" xfId="9262"/>
    <cellStyle name="Percent 14" xfId="85"/>
    <cellStyle name="Percent 15" xfId="9263"/>
    <cellStyle name="Percent 15 10" xfId="9264"/>
    <cellStyle name="Percent 15 10 2" xfId="9265"/>
    <cellStyle name="Percent 15 11" xfId="9266"/>
    <cellStyle name="Percent 15 2" xfId="9267"/>
    <cellStyle name="Percent 15 2 2" xfId="9268"/>
    <cellStyle name="Percent 15 2 2 2" xfId="9269"/>
    <cellStyle name="Percent 15 2 2 2 2" xfId="9270"/>
    <cellStyle name="Percent 15 2 2 2 2 2" xfId="9271"/>
    <cellStyle name="Percent 15 2 2 2 2 2 2" xfId="9272"/>
    <cellStyle name="Percent 15 2 2 2 2 3" xfId="9273"/>
    <cellStyle name="Percent 15 2 2 2 3" xfId="9274"/>
    <cellStyle name="Percent 15 2 2 2 3 2" xfId="9275"/>
    <cellStyle name="Percent 15 2 2 2 3 2 2" xfId="9276"/>
    <cellStyle name="Percent 15 2 2 2 3 3" xfId="9277"/>
    <cellStyle name="Percent 15 2 2 2 4" xfId="9278"/>
    <cellStyle name="Percent 15 2 2 2 4 2" xfId="9279"/>
    <cellStyle name="Percent 15 2 2 2 5" xfId="9280"/>
    <cellStyle name="Percent 15 2 2 2 5 2" xfId="9281"/>
    <cellStyle name="Percent 15 2 2 2 6" xfId="9282"/>
    <cellStyle name="Percent 15 2 2 3" xfId="9283"/>
    <cellStyle name="Percent 15 2 2 3 2" xfId="9284"/>
    <cellStyle name="Percent 15 2 2 3 2 2" xfId="9285"/>
    <cellStyle name="Percent 15 2 2 3 2 2 2" xfId="9286"/>
    <cellStyle name="Percent 15 2 2 3 2 3" xfId="9287"/>
    <cellStyle name="Percent 15 2 2 3 3" xfId="9288"/>
    <cellStyle name="Percent 15 2 2 3 3 2" xfId="9289"/>
    <cellStyle name="Percent 15 2 2 3 3 2 2" xfId="9290"/>
    <cellStyle name="Percent 15 2 2 3 3 3" xfId="9291"/>
    <cellStyle name="Percent 15 2 2 3 4" xfId="9292"/>
    <cellStyle name="Percent 15 2 2 3 4 2" xfId="9293"/>
    <cellStyle name="Percent 15 2 2 3 5" xfId="9294"/>
    <cellStyle name="Percent 15 2 2 3 5 2" xfId="9295"/>
    <cellStyle name="Percent 15 2 2 3 6" xfId="9296"/>
    <cellStyle name="Percent 15 2 2 4" xfId="9297"/>
    <cellStyle name="Percent 15 2 2 4 2" xfId="9298"/>
    <cellStyle name="Percent 15 2 2 4 2 2" xfId="9299"/>
    <cellStyle name="Percent 15 2 2 4 3" xfId="9300"/>
    <cellStyle name="Percent 15 2 2 5" xfId="9301"/>
    <cellStyle name="Percent 15 2 2 5 2" xfId="9302"/>
    <cellStyle name="Percent 15 2 2 5 2 2" xfId="9303"/>
    <cellStyle name="Percent 15 2 2 5 3" xfId="9304"/>
    <cellStyle name="Percent 15 2 2 6" xfId="9305"/>
    <cellStyle name="Percent 15 2 2 6 2" xfId="9306"/>
    <cellStyle name="Percent 15 2 2 7" xfId="9307"/>
    <cellStyle name="Percent 15 2 2 7 2" xfId="9308"/>
    <cellStyle name="Percent 15 2 2 8" xfId="9309"/>
    <cellStyle name="Percent 15 2 3" xfId="9310"/>
    <cellStyle name="Percent 15 2 3 2" xfId="9311"/>
    <cellStyle name="Percent 15 2 3 2 2" xfId="9312"/>
    <cellStyle name="Percent 15 2 3 2 2 2" xfId="9313"/>
    <cellStyle name="Percent 15 2 3 2 3" xfId="9314"/>
    <cellStyle name="Percent 15 2 3 3" xfId="9315"/>
    <cellStyle name="Percent 15 2 3 3 2" xfId="9316"/>
    <cellStyle name="Percent 15 2 3 3 2 2" xfId="9317"/>
    <cellStyle name="Percent 15 2 3 3 3" xfId="9318"/>
    <cellStyle name="Percent 15 2 3 4" xfId="9319"/>
    <cellStyle name="Percent 15 2 3 4 2" xfId="9320"/>
    <cellStyle name="Percent 15 2 3 5" xfId="9321"/>
    <cellStyle name="Percent 15 2 3 5 2" xfId="9322"/>
    <cellStyle name="Percent 15 2 3 6" xfId="9323"/>
    <cellStyle name="Percent 15 2 4" xfId="9324"/>
    <cellStyle name="Percent 15 2 4 2" xfId="9325"/>
    <cellStyle name="Percent 15 2 4 2 2" xfId="9326"/>
    <cellStyle name="Percent 15 2 4 2 2 2" xfId="9327"/>
    <cellStyle name="Percent 15 2 4 2 3" xfId="9328"/>
    <cellStyle name="Percent 15 2 4 3" xfId="9329"/>
    <cellStyle name="Percent 15 2 4 3 2" xfId="9330"/>
    <cellStyle name="Percent 15 2 4 3 2 2" xfId="9331"/>
    <cellStyle name="Percent 15 2 4 3 3" xfId="9332"/>
    <cellStyle name="Percent 15 2 4 4" xfId="9333"/>
    <cellStyle name="Percent 15 2 4 4 2" xfId="9334"/>
    <cellStyle name="Percent 15 2 4 5" xfId="9335"/>
    <cellStyle name="Percent 15 2 4 5 2" xfId="9336"/>
    <cellStyle name="Percent 15 2 4 6" xfId="9337"/>
    <cellStyle name="Percent 15 2 5" xfId="9338"/>
    <cellStyle name="Percent 15 2 5 2" xfId="9339"/>
    <cellStyle name="Percent 15 2 5 2 2" xfId="9340"/>
    <cellStyle name="Percent 15 2 5 3" xfId="9341"/>
    <cellStyle name="Percent 15 2 6" xfId="9342"/>
    <cellStyle name="Percent 15 2 6 2" xfId="9343"/>
    <cellStyle name="Percent 15 2 6 2 2" xfId="9344"/>
    <cellStyle name="Percent 15 2 6 3" xfId="9345"/>
    <cellStyle name="Percent 15 2 7" xfId="9346"/>
    <cellStyle name="Percent 15 2 7 2" xfId="9347"/>
    <cellStyle name="Percent 15 2 8" xfId="9348"/>
    <cellStyle name="Percent 15 2 8 2" xfId="9349"/>
    <cellStyle name="Percent 15 2 9" xfId="9350"/>
    <cellStyle name="Percent 15 3" xfId="9351"/>
    <cellStyle name="Percent 15 3 2" xfId="9352"/>
    <cellStyle name="Percent 15 3 2 2" xfId="9353"/>
    <cellStyle name="Percent 15 3 2 2 2" xfId="9354"/>
    <cellStyle name="Percent 15 3 2 2 2 2" xfId="9355"/>
    <cellStyle name="Percent 15 3 2 2 3" xfId="9356"/>
    <cellStyle name="Percent 15 3 2 3" xfId="9357"/>
    <cellStyle name="Percent 15 3 2 3 2" xfId="9358"/>
    <cellStyle name="Percent 15 3 2 3 2 2" xfId="9359"/>
    <cellStyle name="Percent 15 3 2 3 3" xfId="9360"/>
    <cellStyle name="Percent 15 3 2 4" xfId="9361"/>
    <cellStyle name="Percent 15 3 2 4 2" xfId="9362"/>
    <cellStyle name="Percent 15 3 2 5" xfId="9363"/>
    <cellStyle name="Percent 15 3 2 5 2" xfId="9364"/>
    <cellStyle name="Percent 15 3 2 6" xfId="9365"/>
    <cellStyle name="Percent 15 3 3" xfId="9366"/>
    <cellStyle name="Percent 15 3 3 2" xfId="9367"/>
    <cellStyle name="Percent 15 3 3 2 2" xfId="9368"/>
    <cellStyle name="Percent 15 3 3 2 2 2" xfId="9369"/>
    <cellStyle name="Percent 15 3 3 2 3" xfId="9370"/>
    <cellStyle name="Percent 15 3 3 3" xfId="9371"/>
    <cellStyle name="Percent 15 3 3 3 2" xfId="9372"/>
    <cellStyle name="Percent 15 3 3 3 2 2" xfId="9373"/>
    <cellStyle name="Percent 15 3 3 3 3" xfId="9374"/>
    <cellStyle name="Percent 15 3 3 4" xfId="9375"/>
    <cellStyle name="Percent 15 3 3 4 2" xfId="9376"/>
    <cellStyle name="Percent 15 3 3 5" xfId="9377"/>
    <cellStyle name="Percent 15 3 3 5 2" xfId="9378"/>
    <cellStyle name="Percent 15 3 3 6" xfId="9379"/>
    <cellStyle name="Percent 15 3 4" xfId="9380"/>
    <cellStyle name="Percent 15 3 4 2" xfId="9381"/>
    <cellStyle name="Percent 15 3 4 2 2" xfId="9382"/>
    <cellStyle name="Percent 15 3 4 3" xfId="9383"/>
    <cellStyle name="Percent 15 3 5" xfId="9384"/>
    <cellStyle name="Percent 15 3 5 2" xfId="9385"/>
    <cellStyle name="Percent 15 3 5 2 2" xfId="9386"/>
    <cellStyle name="Percent 15 3 5 3" xfId="9387"/>
    <cellStyle name="Percent 15 3 6" xfId="9388"/>
    <cellStyle name="Percent 15 3 6 2" xfId="9389"/>
    <cellStyle name="Percent 15 3 7" xfId="9390"/>
    <cellStyle name="Percent 15 3 7 2" xfId="9391"/>
    <cellStyle name="Percent 15 3 8" xfId="9392"/>
    <cellStyle name="Percent 15 4" xfId="9393"/>
    <cellStyle name="Percent 15 4 2" xfId="9394"/>
    <cellStyle name="Percent 15 4 2 2" xfId="9395"/>
    <cellStyle name="Percent 15 4 2 2 2" xfId="9396"/>
    <cellStyle name="Percent 15 4 2 2 2 2" xfId="9397"/>
    <cellStyle name="Percent 15 4 2 2 3" xfId="9398"/>
    <cellStyle name="Percent 15 4 2 3" xfId="9399"/>
    <cellStyle name="Percent 15 4 2 3 2" xfId="9400"/>
    <cellStyle name="Percent 15 4 2 3 2 2" xfId="9401"/>
    <cellStyle name="Percent 15 4 2 3 3" xfId="9402"/>
    <cellStyle name="Percent 15 4 2 4" xfId="9403"/>
    <cellStyle name="Percent 15 4 2 4 2" xfId="9404"/>
    <cellStyle name="Percent 15 4 2 5" xfId="9405"/>
    <cellStyle name="Percent 15 4 2 5 2" xfId="9406"/>
    <cellStyle name="Percent 15 4 2 6" xfId="9407"/>
    <cellStyle name="Percent 15 4 3" xfId="9408"/>
    <cellStyle name="Percent 15 4 3 2" xfId="9409"/>
    <cellStyle name="Percent 15 4 3 2 2" xfId="9410"/>
    <cellStyle name="Percent 15 4 3 2 2 2" xfId="9411"/>
    <cellStyle name="Percent 15 4 3 2 3" xfId="9412"/>
    <cellStyle name="Percent 15 4 3 3" xfId="9413"/>
    <cellStyle name="Percent 15 4 3 3 2" xfId="9414"/>
    <cellStyle name="Percent 15 4 3 3 2 2" xfId="9415"/>
    <cellStyle name="Percent 15 4 3 3 3" xfId="9416"/>
    <cellStyle name="Percent 15 4 3 4" xfId="9417"/>
    <cellStyle name="Percent 15 4 3 4 2" xfId="9418"/>
    <cellStyle name="Percent 15 4 3 5" xfId="9419"/>
    <cellStyle name="Percent 15 4 3 5 2" xfId="9420"/>
    <cellStyle name="Percent 15 4 3 6" xfId="9421"/>
    <cellStyle name="Percent 15 4 4" xfId="9422"/>
    <cellStyle name="Percent 15 4 4 2" xfId="9423"/>
    <cellStyle name="Percent 15 4 4 2 2" xfId="9424"/>
    <cellStyle name="Percent 15 4 4 3" xfId="9425"/>
    <cellStyle name="Percent 15 4 5" xfId="9426"/>
    <cellStyle name="Percent 15 4 5 2" xfId="9427"/>
    <cellStyle name="Percent 15 4 5 2 2" xfId="9428"/>
    <cellStyle name="Percent 15 4 5 3" xfId="9429"/>
    <cellStyle name="Percent 15 4 6" xfId="9430"/>
    <cellStyle name="Percent 15 4 6 2" xfId="9431"/>
    <cellStyle name="Percent 15 4 7" xfId="9432"/>
    <cellStyle name="Percent 15 4 7 2" xfId="9433"/>
    <cellStyle name="Percent 15 4 8" xfId="9434"/>
    <cellStyle name="Percent 15 5" xfId="9435"/>
    <cellStyle name="Percent 15 5 2" xfId="9436"/>
    <cellStyle name="Percent 15 5 2 2" xfId="9437"/>
    <cellStyle name="Percent 15 5 2 2 2" xfId="9438"/>
    <cellStyle name="Percent 15 5 2 3" xfId="9439"/>
    <cellStyle name="Percent 15 5 3" xfId="9440"/>
    <cellStyle name="Percent 15 5 3 2" xfId="9441"/>
    <cellStyle name="Percent 15 5 3 2 2" xfId="9442"/>
    <cellStyle name="Percent 15 5 3 3" xfId="9443"/>
    <cellStyle name="Percent 15 5 4" xfId="9444"/>
    <cellStyle name="Percent 15 5 4 2" xfId="9445"/>
    <cellStyle name="Percent 15 5 5" xfId="9446"/>
    <cellStyle name="Percent 15 5 5 2" xfId="9447"/>
    <cellStyle name="Percent 15 5 6" xfId="9448"/>
    <cellStyle name="Percent 15 6" xfId="9449"/>
    <cellStyle name="Percent 15 6 2" xfId="9450"/>
    <cellStyle name="Percent 15 6 2 2" xfId="9451"/>
    <cellStyle name="Percent 15 6 2 2 2" xfId="9452"/>
    <cellStyle name="Percent 15 6 2 3" xfId="9453"/>
    <cellStyle name="Percent 15 6 3" xfId="9454"/>
    <cellStyle name="Percent 15 6 3 2" xfId="9455"/>
    <cellStyle name="Percent 15 6 3 2 2" xfId="9456"/>
    <cellStyle name="Percent 15 6 3 3" xfId="9457"/>
    <cellStyle name="Percent 15 6 4" xfId="9458"/>
    <cellStyle name="Percent 15 6 4 2" xfId="9459"/>
    <cellStyle name="Percent 15 6 5" xfId="9460"/>
    <cellStyle name="Percent 15 6 5 2" xfId="9461"/>
    <cellStyle name="Percent 15 6 6" xfId="9462"/>
    <cellStyle name="Percent 15 7" xfId="9463"/>
    <cellStyle name="Percent 15 7 2" xfId="9464"/>
    <cellStyle name="Percent 15 7 2 2" xfId="9465"/>
    <cellStyle name="Percent 15 7 3" xfId="9466"/>
    <cellStyle name="Percent 15 8" xfId="9467"/>
    <cellStyle name="Percent 15 8 2" xfId="9468"/>
    <cellStyle name="Percent 15 8 2 2" xfId="9469"/>
    <cellStyle name="Percent 15 8 3" xfId="9470"/>
    <cellStyle name="Percent 15 9" xfId="9471"/>
    <cellStyle name="Percent 15 9 2" xfId="9472"/>
    <cellStyle name="Percent 16" xfId="9473"/>
    <cellStyle name="Percent 17" xfId="9474"/>
    <cellStyle name="Percent 18" xfId="9475"/>
    <cellStyle name="Percent 19" xfId="9476"/>
    <cellStyle name="Percent 2" xfId="77"/>
    <cellStyle name="Percent 2 2" xfId="9477"/>
    <cellStyle name="Percent 2 2 2" xfId="72"/>
    <cellStyle name="Percent 2 3" xfId="9478"/>
    <cellStyle name="Percent 2 4" xfId="9479"/>
    <cellStyle name="Percent 2 5" xfId="9480"/>
    <cellStyle name="percent 2 decimal" xfId="9481"/>
    <cellStyle name="Percent 20" xfId="9482"/>
    <cellStyle name="Percent 21" xfId="9483"/>
    <cellStyle name="Percent 22" xfId="9484"/>
    <cellStyle name="Percent 23" xfId="9485"/>
    <cellStyle name="Percent 24" xfId="9486"/>
    <cellStyle name="Percent 25" xfId="9487"/>
    <cellStyle name="Percent 26" xfId="9488"/>
    <cellStyle name="Percent 27" xfId="9489"/>
    <cellStyle name="Percent 28" xfId="9490"/>
    <cellStyle name="Percent 29" xfId="9491"/>
    <cellStyle name="Percent 3" xfId="86"/>
    <cellStyle name="Percent 3 2" xfId="9492"/>
    <cellStyle name="Percent 3 3" xfId="9493"/>
    <cellStyle name="Percent 3 4" xfId="9494"/>
    <cellStyle name="Percent 30" xfId="9495"/>
    <cellStyle name="Percent 31" xfId="9496"/>
    <cellStyle name="Percent 32" xfId="9497"/>
    <cellStyle name="Percent 33" xfId="9498"/>
    <cellStyle name="Percent 34" xfId="9499"/>
    <cellStyle name="Percent 35" xfId="9500"/>
    <cellStyle name="Percent 36" xfId="9501"/>
    <cellStyle name="Percent 37" xfId="9502"/>
    <cellStyle name="Percent 38" xfId="9503"/>
    <cellStyle name="Percent 39" xfId="9504"/>
    <cellStyle name="Percent 4" xfId="9505"/>
    <cellStyle name="Percent 4 2" xfId="87"/>
    <cellStyle name="Percent 4 2 2" xfId="9506"/>
    <cellStyle name="Percent 4 3" xfId="9507"/>
    <cellStyle name="Percent 4 4" xfId="9508"/>
    <cellStyle name="Percent 40" xfId="9509"/>
    <cellStyle name="Percent 41" xfId="9510"/>
    <cellStyle name="Percent 42" xfId="9511"/>
    <cellStyle name="Percent 43" xfId="9512"/>
    <cellStyle name="Percent 44" xfId="9513"/>
    <cellStyle name="Percent 45" xfId="9514"/>
    <cellStyle name="Percent 46" xfId="9515"/>
    <cellStyle name="Percent 47" xfId="9516"/>
    <cellStyle name="Percent 48" xfId="9517"/>
    <cellStyle name="Percent 49" xfId="9518"/>
    <cellStyle name="Percent 5" xfId="9519"/>
    <cellStyle name="Percent 5 2" xfId="9520"/>
    <cellStyle name="Percent 5 3" xfId="9521"/>
    <cellStyle name="Percent 5 4" xfId="9522"/>
    <cellStyle name="Percent 5 4 2" xfId="9523"/>
    <cellStyle name="Percent 5 5" xfId="9524"/>
    <cellStyle name="Percent 5 6" xfId="9525"/>
    <cellStyle name="Percent 50" xfId="9526"/>
    <cellStyle name="Percent 51" xfId="9527"/>
    <cellStyle name="Percent 52" xfId="9528"/>
    <cellStyle name="Percent 53" xfId="9529"/>
    <cellStyle name="Percent 54" xfId="9530"/>
    <cellStyle name="Percent 55" xfId="9531"/>
    <cellStyle name="Percent 56" xfId="9532"/>
    <cellStyle name="Percent 57" xfId="9533"/>
    <cellStyle name="Percent 58" xfId="9534"/>
    <cellStyle name="Percent 59" xfId="9535"/>
    <cellStyle name="Percent 6" xfId="9536"/>
    <cellStyle name="Percent 6 2" xfId="9537"/>
    <cellStyle name="Percent 6 2 2" xfId="9538"/>
    <cellStyle name="Percent 6 3" xfId="9539"/>
    <cellStyle name="Percent 6 3 2" xfId="9540"/>
    <cellStyle name="Percent 60" xfId="9541"/>
    <cellStyle name="Percent 61" xfId="9542"/>
    <cellStyle name="Percent 62" xfId="9543"/>
    <cellStyle name="Percent 63" xfId="9544"/>
    <cellStyle name="Percent 64" xfId="9545"/>
    <cellStyle name="Percent 65" xfId="9546"/>
    <cellStyle name="Percent 66" xfId="9547"/>
    <cellStyle name="Percent 67" xfId="9548"/>
    <cellStyle name="Percent 68" xfId="9549"/>
    <cellStyle name="Percent 69" xfId="9550"/>
    <cellStyle name="Percent 7" xfId="9551"/>
    <cellStyle name="Percent 7 2" xfId="51039"/>
    <cellStyle name="Percent 70" xfId="9552"/>
    <cellStyle name="Percent 71" xfId="9553"/>
    <cellStyle name="Percent 72" xfId="9554"/>
    <cellStyle name="Percent 73" xfId="9555"/>
    <cellStyle name="Percent 74" xfId="9556"/>
    <cellStyle name="Percent 75" xfId="9557"/>
    <cellStyle name="Percent 76" xfId="9558"/>
    <cellStyle name="Percent 77" xfId="9559"/>
    <cellStyle name="Percent 78" xfId="9560"/>
    <cellStyle name="Percent 79" xfId="9561"/>
    <cellStyle name="Percent 8" xfId="9562"/>
    <cellStyle name="Percent 80" xfId="9563"/>
    <cellStyle name="Percent 81" xfId="9564"/>
    <cellStyle name="Percent 82" xfId="9565"/>
    <cellStyle name="Percent 83" xfId="9566"/>
    <cellStyle name="Percent 84" xfId="9567"/>
    <cellStyle name="Percent 85" xfId="9568"/>
    <cellStyle name="Percent 86" xfId="9569"/>
    <cellStyle name="Percent 87" xfId="9570"/>
    <cellStyle name="Percent 88" xfId="9571"/>
    <cellStyle name="Percent 9" xfId="9572"/>
    <cellStyle name="Percent 9 2" xfId="51040"/>
    <cellStyle name="Percent Hard" xfId="9573"/>
    <cellStyle name="Percent.00" xfId="9574"/>
    <cellStyle name="Percent.00 2" xfId="9575"/>
    <cellStyle name="Percent[1]" xfId="9576"/>
    <cellStyle name="Percent[1] 2" xfId="9577"/>
    <cellStyle name="Percent[1] 3" xfId="9578"/>
    <cellStyle name="Percent[1]_2008 FPL Group Tax Workpapers" xfId="9579"/>
    <cellStyle name="Percent1" xfId="9580"/>
    <cellStyle name="Percentage" xfId="9581"/>
    <cellStyle name="Porcentagem_Modelo Merrill Lynch - Final" xfId="9582"/>
    <cellStyle name="pound" xfId="9583"/>
    <cellStyle name="pound 2" xfId="9584"/>
    <cellStyle name="pound_March_LTD_Premium" xfId="9585"/>
    <cellStyle name="Pounds2" xfId="9586"/>
    <cellStyle name="Pounds2 2" xfId="9587"/>
    <cellStyle name="Pounds2_March_LTD_Premium" xfId="9588"/>
    <cellStyle name="Power Price" xfId="9589"/>
    <cellStyle name="Power Price 2" xfId="9590"/>
    <cellStyle name="Power Price_Aug 2014 Variance" xfId="9591"/>
    <cellStyle name="PrePop Currency (0)" xfId="9592"/>
    <cellStyle name="PrePop Currency (2)" xfId="9593"/>
    <cellStyle name="PrePop Units (0)" xfId="9594"/>
    <cellStyle name="PrePop Units (1)" xfId="9595"/>
    <cellStyle name="PrePop Units (2)" xfId="9596"/>
    <cellStyle name="Present Value" xfId="9597"/>
    <cellStyle name="Present Value 2" xfId="9598"/>
    <cellStyle name="Present Value_Aug 2014 Variance" xfId="9599"/>
    <cellStyle name="Processing" xfId="9600"/>
    <cellStyle name="PSChar" xfId="9601"/>
    <cellStyle name="PSChar 2" xfId="9602"/>
    <cellStyle name="PSDate" xfId="9603"/>
    <cellStyle name="PSDate 2" xfId="9604"/>
    <cellStyle name="PSDec" xfId="9605"/>
    <cellStyle name="PSDec 2" xfId="9606"/>
    <cellStyle name="PSHeading" xfId="9607"/>
    <cellStyle name="PSHeading 2" xfId="9608"/>
    <cellStyle name="PSHeading 2 2" xfId="9609"/>
    <cellStyle name="PSHeading 2 3" xfId="9610"/>
    <cellStyle name="PSHeading 3" xfId="9611"/>
    <cellStyle name="PSHeading_401K Summary" xfId="9612"/>
    <cellStyle name="PSInt" xfId="9613"/>
    <cellStyle name="PSInt 2" xfId="9614"/>
    <cellStyle name="PSSpacer" xfId="9615"/>
    <cellStyle name="PSSpacer 2" xfId="9616"/>
    <cellStyle name="r" xfId="9617"/>
    <cellStyle name="r 2" xfId="9618"/>
    <cellStyle name="r_2006.10.03 TAX PROV FRCST COMPARISION" xfId="9619"/>
    <cellStyle name="r_2006.10.03 TAX PROV FRCST COMPARISION 2" xfId="9620"/>
    <cellStyle name="r_2006.10.03 TAX PROV FRCST COMPARISION_1212 LTD (ASC 715) Cost Pushout Final True up" xfId="9621"/>
    <cellStyle name="r_2006.10.03 TAX PROV FRCST COMPARISION_March_LTD_Premium" xfId="9622"/>
    <cellStyle name="r_2006.10.03 TAX PROV FRCST COMPARISION_Nov Self Admin LTD Income Premium - CIGNA" xfId="9623"/>
    <cellStyle name="r_2006.10.03 TAX PROV FRCST COMPARISION_Summary Unrounded" xfId="9624"/>
    <cellStyle name="r_Capital Prov 1Q10" xfId="9625"/>
    <cellStyle name="r_Capital Prov 1Q10_1212 LTD (ASC 715) Cost Pushout Final True up" xfId="9626"/>
    <cellStyle name="r_Capital Prov 1Q10_Summary Unrounded" xfId="9627"/>
    <cellStyle name="r_FAS 106 subsidy 2010" xfId="9628"/>
    <cellStyle name="r_FAS 106 subsidy 2010_1212 LTD (ASC 715) Cost Pushout Final True up" xfId="9629"/>
    <cellStyle name="r_FAS 106 subsidy 2010_Summary Unrounded" xfId="9630"/>
    <cellStyle name="r_March_LTD_Premium" xfId="9631"/>
    <cellStyle name="r_Nov Self Admin LTD Income Premium - CIGNA" xfId="9632"/>
    <cellStyle name="regstoresfromspecstores" xfId="9633"/>
    <cellStyle name="RevList" xfId="9634"/>
    <cellStyle name="RISKinNumber" xfId="9635"/>
    <cellStyle name="RISKinNumber 2" xfId="9636"/>
    <cellStyle name="RISKinNumber_March_LTD_Premium" xfId="9637"/>
    <cellStyle name="RISKnormLabel" xfId="9638"/>
    <cellStyle name="s" xfId="9639"/>
    <cellStyle name="s 2" xfId="9640"/>
    <cellStyle name="s 2 2" xfId="9641"/>
    <cellStyle name="s 3" xfId="9642"/>
    <cellStyle name="s_1212 LTD (ASC 715) Cost Pushout Final True up" xfId="9643"/>
    <cellStyle name="s_1212 LTD (ASC 715) Cost Pushout Final True up 2" xfId="9644"/>
    <cellStyle name="s_1212 LTD (ASC 715) Cost Pushout Final True up 2 2" xfId="9645"/>
    <cellStyle name="s_1212 LTD (ASC 715) Cost Pushout Final True up 3" xfId="9646"/>
    <cellStyle name="s_Acc (Dil) Matrix (2)" xfId="9647"/>
    <cellStyle name="s_Acc (Dil) Matrix (2) 2" xfId="9648"/>
    <cellStyle name="s_Acc (Dil) Matrix (2) 2 2" xfId="9649"/>
    <cellStyle name="s_Acc (Dil) Matrix (2) 3" xfId="9650"/>
    <cellStyle name="s_Acc (Dil) Matrix (2)_1" xfId="9651"/>
    <cellStyle name="s_Acc (Dil) Matrix (2)_1 2" xfId="9652"/>
    <cellStyle name="s_Acc (Dil) Matrix (2)_1 2 2" xfId="9653"/>
    <cellStyle name="s_Acc (Dil) Matrix (2)_1 3" xfId="9654"/>
    <cellStyle name="s_Acc (Dil) Matrix (2)_1_1212 LTD (ASC 715) Cost Pushout Final True up" xfId="9655"/>
    <cellStyle name="s_Acc (Dil) Matrix (2)_1_1212 LTD (ASC 715) Cost Pushout Final True up 2" xfId="9656"/>
    <cellStyle name="s_Acc (Dil) Matrix (2)_1_1212 LTD (ASC 715) Cost Pushout Final True up 2 2" xfId="9657"/>
    <cellStyle name="s_Acc (Dil) Matrix (2)_1_1212 LTD (ASC 715) Cost Pushout Final True up 3" xfId="9658"/>
    <cellStyle name="s_Acc (Dil) Matrix (2)_1_Summary Unrounded" xfId="9659"/>
    <cellStyle name="s_Acc (Dil) Matrix (2)_1_Summary Unrounded 2" xfId="9660"/>
    <cellStyle name="s_Acc (Dil) Matrix (2)_1_Summary Unrounded 2 2" xfId="9661"/>
    <cellStyle name="s_Acc (Dil) Matrix (2)_1212 LTD (ASC 715) Cost Pushout Final True up" xfId="9662"/>
    <cellStyle name="s_Acc (Dil) Matrix (2)_1212 LTD (ASC 715) Cost Pushout Final True up 2" xfId="9663"/>
    <cellStyle name="s_Acc (Dil) Matrix (2)_1212 LTD (ASC 715) Cost Pushout Final True up 2 2" xfId="9664"/>
    <cellStyle name="s_Acc (Dil) Matrix (2)_1212 LTD (ASC 715) Cost Pushout Final True up 3" xfId="9665"/>
    <cellStyle name="s_Acc (Dil) Matrix (2)_2" xfId="9666"/>
    <cellStyle name="s_Acc (Dil) Matrix (2)_2_1212 LTD (ASC 715) Cost Pushout Final True up" xfId="9667"/>
    <cellStyle name="s_Acc (Dil) Matrix (2)_2_Celtic DCF" xfId="9668"/>
    <cellStyle name="s_Acc (Dil) Matrix (2)_2_Celtic DCF Inputs" xfId="9669"/>
    <cellStyle name="s_Acc (Dil) Matrix (2)_2_Celtic DCF Inputs_1212 LTD (ASC 715) Cost Pushout Final True up" xfId="9670"/>
    <cellStyle name="s_Acc (Dil) Matrix (2)_2_Celtic DCF Inputs_Summary Unrounded" xfId="9671"/>
    <cellStyle name="s_Acc (Dil) Matrix (2)_2_Celtic DCF_1212 LTD (ASC 715) Cost Pushout Final True up" xfId="9672"/>
    <cellStyle name="s_Acc (Dil) Matrix (2)_2_Celtic DCF_Summary Unrounded" xfId="9673"/>
    <cellStyle name="s_Acc (Dil) Matrix (2)_2_Summary Unrounded" xfId="9674"/>
    <cellStyle name="s_Acc (Dil) Matrix (2)_2_Valuation Summary" xfId="9675"/>
    <cellStyle name="s_Acc (Dil) Matrix (2)_2_Valuation Summary_1212 LTD (ASC 715) Cost Pushout Final True up" xfId="9676"/>
    <cellStyle name="s_Acc (Dil) Matrix (2)_2_Valuation Summary_Summary Unrounded" xfId="9677"/>
    <cellStyle name="s_Acc (Dil) Matrix (2)_Summary Unrounded" xfId="9678"/>
    <cellStyle name="s_Acc (Dil) Matrix (2)_Summary Unrounded 2" xfId="9679"/>
    <cellStyle name="s_Acc (Dil) Matrix (2)_Summary Unrounded 2 2" xfId="9680"/>
    <cellStyle name="s_Ariz_Nevada (2)" xfId="9681"/>
    <cellStyle name="s_Ariz_Nevada (2)_1" xfId="9682"/>
    <cellStyle name="s_Ariz_Nevada (2)_1 2" xfId="9683"/>
    <cellStyle name="s_Ariz_Nevada (2)_1 2 2" xfId="9684"/>
    <cellStyle name="s_Ariz_Nevada (2)_1 3" xfId="9685"/>
    <cellStyle name="s_Ariz_Nevada (2)_1_1212 LTD (ASC 715) Cost Pushout Final True up" xfId="9686"/>
    <cellStyle name="s_Ariz_Nevada (2)_1_1212 LTD (ASC 715) Cost Pushout Final True up 2" xfId="9687"/>
    <cellStyle name="s_Ariz_Nevada (2)_1_1212 LTD (ASC 715) Cost Pushout Final True up 2 2" xfId="9688"/>
    <cellStyle name="s_Ariz_Nevada (2)_1_1212 LTD (ASC 715) Cost Pushout Final True up 3" xfId="9689"/>
    <cellStyle name="s_Ariz_Nevada (2)_1_Summary Unrounded" xfId="9690"/>
    <cellStyle name="s_Ariz_Nevada (2)_1_Summary Unrounded 2" xfId="9691"/>
    <cellStyle name="s_Ariz_Nevada (2)_1_Summary Unrounded 2 2" xfId="9692"/>
    <cellStyle name="s_Ariz_Nevada (2)_1212 LTD (ASC 715) Cost Pushout Final True up" xfId="9693"/>
    <cellStyle name="s_Ariz_Nevada (2)_Summary Unrounded" xfId="9694"/>
    <cellStyle name="s_CA Cases (2)" xfId="9695"/>
    <cellStyle name="s_CA Cases (2)_1" xfId="9696"/>
    <cellStyle name="s_CA Cases (2)_1 2" xfId="9697"/>
    <cellStyle name="s_CA Cases (2)_1 2 2" xfId="9698"/>
    <cellStyle name="s_CA Cases (2)_1 3" xfId="9699"/>
    <cellStyle name="s_CA Cases (2)_1_1212 LTD (ASC 715) Cost Pushout Final True up" xfId="9700"/>
    <cellStyle name="s_CA Cases (2)_1_1212 LTD (ASC 715) Cost Pushout Final True up 2" xfId="9701"/>
    <cellStyle name="s_CA Cases (2)_1_1212 LTD (ASC 715) Cost Pushout Final True up 2 2" xfId="9702"/>
    <cellStyle name="s_CA Cases (2)_1_1212 LTD (ASC 715) Cost Pushout Final True up 3" xfId="9703"/>
    <cellStyle name="s_CA Cases (2)_1_Summary Unrounded" xfId="9704"/>
    <cellStyle name="s_CA Cases (2)_1_Summary Unrounded 2" xfId="9705"/>
    <cellStyle name="s_CA Cases (2)_1_Summary Unrounded 2 2" xfId="9706"/>
    <cellStyle name="s_CA Cases (2)_1212 LTD (ASC 715) Cost Pushout Final True up" xfId="9707"/>
    <cellStyle name="s_CA Cases (2)_Celtic DCF" xfId="9708"/>
    <cellStyle name="s_CA Cases (2)_Celtic DCF Inputs" xfId="9709"/>
    <cellStyle name="s_CA Cases (2)_Celtic DCF Inputs_1212 LTD (ASC 715) Cost Pushout Final True up" xfId="9710"/>
    <cellStyle name="s_CA Cases (2)_Celtic DCF Inputs_Summary Unrounded" xfId="9711"/>
    <cellStyle name="s_CA Cases (2)_Celtic DCF_1212 LTD (ASC 715) Cost Pushout Final True up" xfId="9712"/>
    <cellStyle name="s_CA Cases (2)_Celtic DCF_Summary Unrounded" xfId="9713"/>
    <cellStyle name="s_CA Cases (2)_Summary Unrounded" xfId="9714"/>
    <cellStyle name="s_CA Cases (2)_Valuation Summary" xfId="9715"/>
    <cellStyle name="s_CA Cases (2)_Valuation Summary_1212 LTD (ASC 715) Cost Pushout Final True up" xfId="9716"/>
    <cellStyle name="s_CA Cases (2)_Valuation Summary_Summary Unrounded" xfId="9717"/>
    <cellStyle name="s_Cal. (2)" xfId="9718"/>
    <cellStyle name="s_Cal. (2)_1" xfId="9719"/>
    <cellStyle name="s_Cal. (2)_1 2" xfId="9720"/>
    <cellStyle name="s_Cal. (2)_1 2 2" xfId="9721"/>
    <cellStyle name="s_Cal. (2)_1 3" xfId="9722"/>
    <cellStyle name="s_Cal. (2)_1_1212 LTD (ASC 715) Cost Pushout Final True up" xfId="9723"/>
    <cellStyle name="s_Cal. (2)_1_1212 LTD (ASC 715) Cost Pushout Final True up 2" xfId="9724"/>
    <cellStyle name="s_Cal. (2)_1_1212 LTD (ASC 715) Cost Pushout Final True up 2 2" xfId="9725"/>
    <cellStyle name="s_Cal. (2)_1_1212 LTD (ASC 715) Cost Pushout Final True up 3" xfId="9726"/>
    <cellStyle name="s_Cal. (2)_1_Summary Unrounded" xfId="9727"/>
    <cellStyle name="s_Cal. (2)_1_Summary Unrounded 2" xfId="9728"/>
    <cellStyle name="s_Cal. (2)_1_Summary Unrounded 2 2" xfId="9729"/>
    <cellStyle name="s_Cal. (2)_1212 LTD (ASC 715) Cost Pushout Final True up" xfId="9730"/>
    <cellStyle name="s_Cal. (2)_Summary Unrounded" xfId="9731"/>
    <cellStyle name="s_Cases (2)" xfId="9732"/>
    <cellStyle name="s_Cases (2)_1" xfId="9733"/>
    <cellStyle name="s_Cases (2)_1 2" xfId="9734"/>
    <cellStyle name="s_Cases (2)_1 2 2" xfId="9735"/>
    <cellStyle name="s_Cases (2)_1 3" xfId="9736"/>
    <cellStyle name="s_Cases (2)_1_1212 LTD (ASC 715) Cost Pushout Final True up" xfId="9737"/>
    <cellStyle name="s_Cases (2)_1_1212 LTD (ASC 715) Cost Pushout Final True up 2" xfId="9738"/>
    <cellStyle name="s_Cases (2)_1_1212 LTD (ASC 715) Cost Pushout Final True up 2 2" xfId="9739"/>
    <cellStyle name="s_Cases (2)_1_1212 LTD (ASC 715) Cost Pushout Final True up 3" xfId="9740"/>
    <cellStyle name="s_Cases (2)_1_Summary Unrounded" xfId="9741"/>
    <cellStyle name="s_Cases (2)_1_Summary Unrounded 2" xfId="9742"/>
    <cellStyle name="s_Cases (2)_1_Summary Unrounded 2 2" xfId="9743"/>
    <cellStyle name="s_Cases (2)_1212 LTD (ASC 715) Cost Pushout Final True up" xfId="9744"/>
    <cellStyle name="s_Cases (2)_Celtic DCF" xfId="9745"/>
    <cellStyle name="s_Cases (2)_Celtic DCF Inputs" xfId="9746"/>
    <cellStyle name="s_Cases (2)_Celtic DCF Inputs_1212 LTD (ASC 715) Cost Pushout Final True up" xfId="9747"/>
    <cellStyle name="s_Cases (2)_Celtic DCF Inputs_Summary Unrounded" xfId="9748"/>
    <cellStyle name="s_Cases (2)_Celtic DCF_1212 LTD (ASC 715) Cost Pushout Final True up" xfId="9749"/>
    <cellStyle name="s_Cases (2)_Celtic DCF_Summary Unrounded" xfId="9750"/>
    <cellStyle name="s_Cases (2)_Summary Unrounded" xfId="9751"/>
    <cellStyle name="s_Cases (2)_Valuation Summary" xfId="9752"/>
    <cellStyle name="s_Cases (2)_Valuation Summary_1212 LTD (ASC 715) Cost Pushout Final True up" xfId="9753"/>
    <cellStyle name="s_Cases (2)_Valuation Summary_Summary Unrounded" xfId="9754"/>
    <cellStyle name="s_Celtic DCF" xfId="9755"/>
    <cellStyle name="s_Celtic DCF Inputs" xfId="9756"/>
    <cellStyle name="s_Celtic DCF Inputs 2" xfId="9757"/>
    <cellStyle name="s_Celtic DCF Inputs 2 2" xfId="9758"/>
    <cellStyle name="s_Celtic DCF Inputs 3" xfId="9759"/>
    <cellStyle name="s_Celtic DCF Inputs_1" xfId="9760"/>
    <cellStyle name="s_Celtic DCF Inputs_1_1212 LTD (ASC 715) Cost Pushout Final True up" xfId="9761"/>
    <cellStyle name="s_Celtic DCF Inputs_1_Summary Unrounded" xfId="9762"/>
    <cellStyle name="s_Celtic DCF Inputs_1212 LTD (ASC 715) Cost Pushout Final True up" xfId="9763"/>
    <cellStyle name="s_Celtic DCF Inputs_1212 LTD (ASC 715) Cost Pushout Final True up 2" xfId="9764"/>
    <cellStyle name="s_Celtic DCF Inputs_1212 LTD (ASC 715) Cost Pushout Final True up 2 2" xfId="9765"/>
    <cellStyle name="s_Celtic DCF Inputs_1212 LTD (ASC 715) Cost Pushout Final True up 3" xfId="9766"/>
    <cellStyle name="s_Celtic DCF Inputs_Summary Unrounded" xfId="9767"/>
    <cellStyle name="s_Celtic DCF Inputs_Summary Unrounded 2" xfId="9768"/>
    <cellStyle name="s_Celtic DCF Inputs_Summary Unrounded 2 2" xfId="9769"/>
    <cellStyle name="s_Celtic DCF_1" xfId="9770"/>
    <cellStyle name="s_Celtic DCF_1 2" xfId="9771"/>
    <cellStyle name="s_Celtic DCF_1 2 2" xfId="9772"/>
    <cellStyle name="s_Celtic DCF_1 3" xfId="9773"/>
    <cellStyle name="s_Celtic DCF_1_1212 LTD (ASC 715) Cost Pushout Final True up" xfId="9774"/>
    <cellStyle name="s_Celtic DCF_1_1212 LTD (ASC 715) Cost Pushout Final True up 2" xfId="9775"/>
    <cellStyle name="s_Celtic DCF_1_1212 LTD (ASC 715) Cost Pushout Final True up 2 2" xfId="9776"/>
    <cellStyle name="s_Celtic DCF_1_1212 LTD (ASC 715) Cost Pushout Final True up 3" xfId="9777"/>
    <cellStyle name="s_Celtic DCF_1_Summary Unrounded" xfId="9778"/>
    <cellStyle name="s_Celtic DCF_1_Summary Unrounded 2" xfId="9779"/>
    <cellStyle name="s_Celtic DCF_1_Summary Unrounded 2 2" xfId="9780"/>
    <cellStyle name="s_Celtic DCF_1212 LTD (ASC 715) Cost Pushout Final True up" xfId="9781"/>
    <cellStyle name="s_Celtic DCF_Summary Unrounded" xfId="9782"/>
    <cellStyle name="s_Credit Buildup (2)" xfId="9783"/>
    <cellStyle name="s_Credit Buildup (2)_1" xfId="9784"/>
    <cellStyle name="s_Credit Buildup (2)_1 2" xfId="9785"/>
    <cellStyle name="s_Credit Buildup (2)_1 2 2" xfId="9786"/>
    <cellStyle name="s_Credit Buildup (2)_1 3" xfId="9787"/>
    <cellStyle name="s_Credit Buildup (2)_1_1212 LTD (ASC 715) Cost Pushout Final True up" xfId="9788"/>
    <cellStyle name="s_Credit Buildup (2)_1_1212 LTD (ASC 715) Cost Pushout Final True up 2" xfId="9789"/>
    <cellStyle name="s_Credit Buildup (2)_1_1212 LTD (ASC 715) Cost Pushout Final True up 2 2" xfId="9790"/>
    <cellStyle name="s_Credit Buildup (2)_1_1212 LTD (ASC 715) Cost Pushout Final True up 3" xfId="9791"/>
    <cellStyle name="s_Credit Buildup (2)_1_Summary Unrounded" xfId="9792"/>
    <cellStyle name="s_Credit Buildup (2)_1_Summary Unrounded 2" xfId="9793"/>
    <cellStyle name="s_Credit Buildup (2)_1_Summary Unrounded 2 2" xfId="9794"/>
    <cellStyle name="s_Credit Buildup (2)_1212 LTD (ASC 715) Cost Pushout Final True up" xfId="9795"/>
    <cellStyle name="s_Credit Buildup (2)_Celtic DCF" xfId="9796"/>
    <cellStyle name="s_Credit Buildup (2)_Celtic DCF Inputs" xfId="9797"/>
    <cellStyle name="s_Credit Buildup (2)_Celtic DCF Inputs_1212 LTD (ASC 715) Cost Pushout Final True up" xfId="9798"/>
    <cellStyle name="s_Credit Buildup (2)_Celtic DCF Inputs_Summary Unrounded" xfId="9799"/>
    <cellStyle name="s_Credit Buildup (2)_Celtic DCF_1212 LTD (ASC 715) Cost Pushout Final True up" xfId="9800"/>
    <cellStyle name="s_Credit Buildup (2)_Celtic DCF_Summary Unrounded" xfId="9801"/>
    <cellStyle name="s_Credit Buildup (2)_Summary Unrounded" xfId="9802"/>
    <cellStyle name="s_Credit Buildup (2)_Valuation Summary" xfId="9803"/>
    <cellStyle name="s_Credit Buildup (2)_Valuation Summary_1212 LTD (ASC 715) Cost Pushout Final True up" xfId="9804"/>
    <cellStyle name="s_Credit Buildup (2)_Valuation Summary_Summary Unrounded" xfId="9805"/>
    <cellStyle name="s_CredSens" xfId="9806"/>
    <cellStyle name="s_CredSens_1" xfId="9807"/>
    <cellStyle name="s_CredSens_1 2" xfId="9808"/>
    <cellStyle name="s_CredSens_1 2 2" xfId="9809"/>
    <cellStyle name="s_CredSens_1 3" xfId="9810"/>
    <cellStyle name="s_CredSens_1_1212 LTD (ASC 715) Cost Pushout Final True up" xfId="9811"/>
    <cellStyle name="s_CredSens_1_1212 LTD (ASC 715) Cost Pushout Final True up 2" xfId="9812"/>
    <cellStyle name="s_CredSens_1_1212 LTD (ASC 715) Cost Pushout Final True up 2 2" xfId="9813"/>
    <cellStyle name="s_CredSens_1_1212 LTD (ASC 715) Cost Pushout Final True up 3" xfId="9814"/>
    <cellStyle name="s_CredSens_1_Summary Unrounded" xfId="9815"/>
    <cellStyle name="s_CredSens_1_Summary Unrounded 2" xfId="9816"/>
    <cellStyle name="s_CredSens_1_Summary Unrounded 2 2" xfId="9817"/>
    <cellStyle name="s_CredSens_1212 LTD (ASC 715) Cost Pushout Final True up" xfId="9818"/>
    <cellStyle name="s_CredSens_2" xfId="9819"/>
    <cellStyle name="s_CredSens_2 2" xfId="9820"/>
    <cellStyle name="s_CredSens_2 2 2" xfId="9821"/>
    <cellStyle name="s_CredSens_2 3" xfId="9822"/>
    <cellStyle name="s_CredSens_2_1212 LTD (ASC 715) Cost Pushout Final True up" xfId="9823"/>
    <cellStyle name="s_CredSens_2_1212 LTD (ASC 715) Cost Pushout Final True up 2" xfId="9824"/>
    <cellStyle name="s_CredSens_2_1212 LTD (ASC 715) Cost Pushout Final True up 2 2" xfId="9825"/>
    <cellStyle name="s_CredSens_2_1212 LTD (ASC 715) Cost Pushout Final True up 3" xfId="9826"/>
    <cellStyle name="s_CredSens_2_Summary Unrounded" xfId="9827"/>
    <cellStyle name="s_CredSens_2_Summary Unrounded 2" xfId="9828"/>
    <cellStyle name="s_CredSens_2_Summary Unrounded 2 2" xfId="9829"/>
    <cellStyle name="s_CredSens_Celtic DCF Inputs" xfId="9830"/>
    <cellStyle name="s_CredSens_Celtic DCF Inputs_1212 LTD (ASC 715) Cost Pushout Final True up" xfId="9831"/>
    <cellStyle name="s_CredSens_Celtic DCF Inputs_Summary Unrounded" xfId="9832"/>
    <cellStyle name="s_CredSens_Summary Unrounded" xfId="9833"/>
    <cellStyle name="s_CredSens_Valuation Summary" xfId="9834"/>
    <cellStyle name="s_CredSens_Valuation Summary_1212 LTD (ASC 715) Cost Pushout Final True up" xfId="9835"/>
    <cellStyle name="s_CredSens_Valuation Summary_Summary Unrounded" xfId="9836"/>
    <cellStyle name="s_DCF Inputs (2)" xfId="9837"/>
    <cellStyle name="s_DCF Inputs (2) 2" xfId="9838"/>
    <cellStyle name="s_DCF Inputs (2) 2 2" xfId="9839"/>
    <cellStyle name="s_DCF Inputs (2) 3" xfId="9840"/>
    <cellStyle name="s_DCF Inputs (2)_1" xfId="9841"/>
    <cellStyle name="s_DCF Inputs (2)_1_1212 LTD (ASC 715) Cost Pushout Final True up" xfId="9842"/>
    <cellStyle name="s_DCF Inputs (2)_1_Celtic DCF" xfId="9843"/>
    <cellStyle name="s_DCF Inputs (2)_1_Celtic DCF Inputs" xfId="9844"/>
    <cellStyle name="s_DCF Inputs (2)_1_Celtic DCF Inputs_1212 LTD (ASC 715) Cost Pushout Final True up" xfId="9845"/>
    <cellStyle name="s_DCF Inputs (2)_1_Celtic DCF Inputs_eric" xfId="9846"/>
    <cellStyle name="s_DCF Inputs (2)_1_Celtic DCF Inputs_eric_1212 LTD (ASC 715) Cost Pushout Final True up" xfId="9847"/>
    <cellStyle name="s_DCF Inputs (2)_1_Celtic DCF Inputs_eric_Summary Unrounded" xfId="9848"/>
    <cellStyle name="s_DCF Inputs (2)_1_Celtic DCF Inputs_Summary Unrounded" xfId="9849"/>
    <cellStyle name="s_DCF Inputs (2)_1_Celtic DCF_1212 LTD (ASC 715) Cost Pushout Final True up" xfId="9850"/>
    <cellStyle name="s_DCF Inputs (2)_1_Celtic DCF_eric" xfId="9851"/>
    <cellStyle name="s_DCF Inputs (2)_1_Celtic DCF_eric_1212 LTD (ASC 715) Cost Pushout Final True up" xfId="9852"/>
    <cellStyle name="s_DCF Inputs (2)_1_Celtic DCF_eric_Summary Unrounded" xfId="9853"/>
    <cellStyle name="s_DCF Inputs (2)_1_Celtic DCF_Summary Unrounded" xfId="9854"/>
    <cellStyle name="s_DCF Inputs (2)_1_Summary Unrounded" xfId="9855"/>
    <cellStyle name="s_DCF Inputs (2)_1_Valuation Summary" xfId="9856"/>
    <cellStyle name="s_DCF Inputs (2)_1_Valuation Summary_1212 LTD (ASC 715) Cost Pushout Final True up" xfId="9857"/>
    <cellStyle name="s_DCF Inputs (2)_1_Valuation Summary_Summary Unrounded" xfId="9858"/>
    <cellStyle name="s_DCF Inputs (2)_1212 LTD (ASC 715) Cost Pushout Final True up" xfId="9859"/>
    <cellStyle name="s_DCF Inputs (2)_1212 LTD (ASC 715) Cost Pushout Final True up 2" xfId="9860"/>
    <cellStyle name="s_DCF Inputs (2)_1212 LTD (ASC 715) Cost Pushout Final True up 2 2" xfId="9861"/>
    <cellStyle name="s_DCF Inputs (2)_1212 LTD (ASC 715) Cost Pushout Final True up 3" xfId="9862"/>
    <cellStyle name="s_DCF Inputs (2)_Summary Unrounded" xfId="9863"/>
    <cellStyle name="s_DCF Inputs (2)_Summary Unrounded 2" xfId="9864"/>
    <cellStyle name="s_DCF Inputs (2)_Summary Unrounded 2 2" xfId="9865"/>
    <cellStyle name="s_DCF Matrix (2)" xfId="9866"/>
    <cellStyle name="s_DCF Matrix (2) 2" xfId="9867"/>
    <cellStyle name="s_DCF Matrix (2) 2 2" xfId="9868"/>
    <cellStyle name="s_DCF Matrix (2) 3" xfId="9869"/>
    <cellStyle name="s_DCF Matrix (2)_1" xfId="9870"/>
    <cellStyle name="s_DCF Matrix (2)_1 2" xfId="9871"/>
    <cellStyle name="s_DCF Matrix (2)_1 2 2" xfId="9872"/>
    <cellStyle name="s_DCF Matrix (2)_1 3" xfId="9873"/>
    <cellStyle name="s_DCF Matrix (2)_1_1212 LTD (ASC 715) Cost Pushout Final True up" xfId="9874"/>
    <cellStyle name="s_DCF Matrix (2)_1_1212 LTD (ASC 715) Cost Pushout Final True up 2" xfId="9875"/>
    <cellStyle name="s_DCF Matrix (2)_1_1212 LTD (ASC 715) Cost Pushout Final True up 2 2" xfId="9876"/>
    <cellStyle name="s_DCF Matrix (2)_1_1212 LTD (ASC 715) Cost Pushout Final True up 3" xfId="9877"/>
    <cellStyle name="s_DCF Matrix (2)_1_Summary Unrounded" xfId="9878"/>
    <cellStyle name="s_DCF Matrix (2)_1_Summary Unrounded 2" xfId="9879"/>
    <cellStyle name="s_DCF Matrix (2)_1_Summary Unrounded 2 2" xfId="9880"/>
    <cellStyle name="s_DCF Matrix (2)_1212 LTD (ASC 715) Cost Pushout Final True up" xfId="9881"/>
    <cellStyle name="s_DCF Matrix (2)_1212 LTD (ASC 715) Cost Pushout Final True up 2" xfId="9882"/>
    <cellStyle name="s_DCF Matrix (2)_1212 LTD (ASC 715) Cost Pushout Final True up 2 2" xfId="9883"/>
    <cellStyle name="s_DCF Matrix (2)_1212 LTD (ASC 715) Cost Pushout Final True up 3" xfId="9884"/>
    <cellStyle name="s_DCF Matrix (2)_2" xfId="9885"/>
    <cellStyle name="s_DCF Matrix (2)_2_1212 LTD (ASC 715) Cost Pushout Final True up" xfId="9886"/>
    <cellStyle name="s_DCF Matrix (2)_2_Celtic DCF" xfId="9887"/>
    <cellStyle name="s_DCF Matrix (2)_2_Celtic DCF Inputs" xfId="9888"/>
    <cellStyle name="s_DCF Matrix (2)_2_Celtic DCF Inputs_1212 LTD (ASC 715) Cost Pushout Final True up" xfId="9889"/>
    <cellStyle name="s_DCF Matrix (2)_2_Celtic DCF Inputs_Summary Unrounded" xfId="9890"/>
    <cellStyle name="s_DCF Matrix (2)_2_Celtic DCF_1212 LTD (ASC 715) Cost Pushout Final True up" xfId="9891"/>
    <cellStyle name="s_DCF Matrix (2)_2_Celtic DCF_eric" xfId="9892"/>
    <cellStyle name="s_DCF Matrix (2)_2_Celtic DCF_eric_1212 LTD (ASC 715) Cost Pushout Final True up" xfId="9893"/>
    <cellStyle name="s_DCF Matrix (2)_2_Celtic DCF_eric_Summary Unrounded" xfId="9894"/>
    <cellStyle name="s_DCF Matrix (2)_2_Celtic DCF_Summary Unrounded" xfId="9895"/>
    <cellStyle name="s_DCF Matrix (2)_2_Summary Unrounded" xfId="9896"/>
    <cellStyle name="s_DCF Matrix (2)_2_Valuation Summary" xfId="9897"/>
    <cellStyle name="s_DCF Matrix (2)_2_Valuation Summary_1212 LTD (ASC 715) Cost Pushout Final True up" xfId="9898"/>
    <cellStyle name="s_DCF Matrix (2)_2_Valuation Summary_eric" xfId="9899"/>
    <cellStyle name="s_DCF Matrix (2)_2_Valuation Summary_eric_1212 LTD (ASC 715) Cost Pushout Final True up" xfId="9900"/>
    <cellStyle name="s_DCF Matrix (2)_2_Valuation Summary_eric_Summary Unrounded" xfId="9901"/>
    <cellStyle name="s_DCF Matrix (2)_2_Valuation Summary_Summary Unrounded" xfId="9902"/>
    <cellStyle name="s_DCF Matrix (2)_Summary Unrounded" xfId="9903"/>
    <cellStyle name="s_DCF Matrix (2)_Summary Unrounded 2" xfId="9904"/>
    <cellStyle name="s_DCF Matrix (2)_Summary Unrounded 2 2" xfId="9905"/>
    <cellStyle name="s_DCFLBO Code" xfId="9906"/>
    <cellStyle name="s_DCFLBO Code_1" xfId="9907"/>
    <cellStyle name="s_DCFLBO Code_1 2" xfId="9908"/>
    <cellStyle name="s_DCFLBO Code_1 2 2" xfId="9909"/>
    <cellStyle name="s_DCFLBO Code_1 3" xfId="9910"/>
    <cellStyle name="s_DCFLBO Code_1_1212 LTD (ASC 715) Cost Pushout Final True up" xfId="9911"/>
    <cellStyle name="s_DCFLBO Code_1_1212 LTD (ASC 715) Cost Pushout Final True up 2" xfId="9912"/>
    <cellStyle name="s_DCFLBO Code_1_1212 LTD (ASC 715) Cost Pushout Final True up 2 2" xfId="9913"/>
    <cellStyle name="s_DCFLBO Code_1_1212 LTD (ASC 715) Cost Pushout Final True up 3" xfId="9914"/>
    <cellStyle name="s_DCFLBO Code_1_Summary Unrounded" xfId="9915"/>
    <cellStyle name="s_DCFLBO Code_1_Summary Unrounded 2" xfId="9916"/>
    <cellStyle name="s_DCFLBO Code_1_Summary Unrounded 2 2" xfId="9917"/>
    <cellStyle name="s_DCFLBO Code_1212 LTD (ASC 715) Cost Pushout Final True up" xfId="9918"/>
    <cellStyle name="s_DCFLBO Code_Celtic DCF" xfId="9919"/>
    <cellStyle name="s_DCFLBO Code_Celtic DCF Inputs" xfId="9920"/>
    <cellStyle name="s_DCFLBO Code_Celtic DCF Inputs_1212 LTD (ASC 715) Cost Pushout Final True up" xfId="9921"/>
    <cellStyle name="s_DCFLBO Code_Celtic DCF Inputs_Summary Unrounded" xfId="9922"/>
    <cellStyle name="s_DCFLBO Code_Celtic DCF_1212 LTD (ASC 715) Cost Pushout Final True up" xfId="9923"/>
    <cellStyle name="s_DCFLBO Code_Celtic DCF_Summary Unrounded" xfId="9924"/>
    <cellStyle name="s_DCFLBO Code_Summary Unrounded" xfId="9925"/>
    <cellStyle name="s_DCFLBO Code_Valuation Summary" xfId="9926"/>
    <cellStyle name="s_DCFLBO Code_Valuation Summary_1212 LTD (ASC 715) Cost Pushout Final True up" xfId="9927"/>
    <cellStyle name="s_DCFLBO Code_Valuation Summary_Summary Unrounded" xfId="9928"/>
    <cellStyle name="s_Deal" xfId="9929"/>
    <cellStyle name="s_Deal_1" xfId="9930"/>
    <cellStyle name="s_Deal_1 2" xfId="9931"/>
    <cellStyle name="s_Deal_1 2 2" xfId="9932"/>
    <cellStyle name="s_Deal_1 3" xfId="9933"/>
    <cellStyle name="s_Deal_1_1212 LTD (ASC 715) Cost Pushout Final True up" xfId="9934"/>
    <cellStyle name="s_Deal_1_1212 LTD (ASC 715) Cost Pushout Final True up 2" xfId="9935"/>
    <cellStyle name="s_Deal_1_1212 LTD (ASC 715) Cost Pushout Final True up 2 2" xfId="9936"/>
    <cellStyle name="s_Deal_1_1212 LTD (ASC 715) Cost Pushout Final True up 3" xfId="9937"/>
    <cellStyle name="s_Deal_1_Summary Unrounded" xfId="9938"/>
    <cellStyle name="s_Deal_1_Summary Unrounded 2" xfId="9939"/>
    <cellStyle name="s_Deal_1_Summary Unrounded 2 2" xfId="9940"/>
    <cellStyle name="s_Deal_1212 LTD (ASC 715) Cost Pushout Final True up" xfId="9941"/>
    <cellStyle name="s_Deal_2" xfId="9942"/>
    <cellStyle name="s_Deal_2 2" xfId="9943"/>
    <cellStyle name="s_Deal_2 2 2" xfId="9944"/>
    <cellStyle name="s_Deal_2 3" xfId="9945"/>
    <cellStyle name="s_Deal_2_1212 LTD (ASC 715) Cost Pushout Final True up" xfId="9946"/>
    <cellStyle name="s_Deal_2_1212 LTD (ASC 715) Cost Pushout Final True up 2" xfId="9947"/>
    <cellStyle name="s_Deal_2_1212 LTD (ASC 715) Cost Pushout Final True up 2 2" xfId="9948"/>
    <cellStyle name="s_Deal_2_1212 LTD (ASC 715) Cost Pushout Final True up 3" xfId="9949"/>
    <cellStyle name="s_Deal_2_Summary Unrounded" xfId="9950"/>
    <cellStyle name="s_Deal_2_Summary Unrounded 2" xfId="9951"/>
    <cellStyle name="s_Deal_2_Summary Unrounded 2 2" xfId="9952"/>
    <cellStyle name="s_Deal_Summary Unrounded" xfId="9953"/>
    <cellStyle name="s_Dental (2)" xfId="9954"/>
    <cellStyle name="s_Dental (2) 2" xfId="9955"/>
    <cellStyle name="s_Dental (2) 2 2" xfId="9956"/>
    <cellStyle name="s_Dental (2) 3" xfId="9957"/>
    <cellStyle name="s_Dental (2)_1" xfId="9958"/>
    <cellStyle name="s_Dental (2)_1 2" xfId="9959"/>
    <cellStyle name="s_Dental (2)_1 2 2" xfId="9960"/>
    <cellStyle name="s_Dental (2)_1 3" xfId="9961"/>
    <cellStyle name="s_Dental (2)_1_1212 LTD (ASC 715) Cost Pushout Final True up" xfId="9962"/>
    <cellStyle name="s_Dental (2)_1_1212 LTD (ASC 715) Cost Pushout Final True up 2" xfId="9963"/>
    <cellStyle name="s_Dental (2)_1_1212 LTD (ASC 715) Cost Pushout Final True up 2 2" xfId="9964"/>
    <cellStyle name="s_Dental (2)_1_1212 LTD (ASC 715) Cost Pushout Final True up 3" xfId="9965"/>
    <cellStyle name="s_Dental (2)_1_Summary Unrounded" xfId="9966"/>
    <cellStyle name="s_Dental (2)_1_Summary Unrounded 2" xfId="9967"/>
    <cellStyle name="s_Dental (2)_1_Summary Unrounded 2 2" xfId="9968"/>
    <cellStyle name="s_Dental (2)_1212 LTD (ASC 715) Cost Pushout Final True up" xfId="9969"/>
    <cellStyle name="s_Dental (2)_1212 LTD (ASC 715) Cost Pushout Final True up 2" xfId="9970"/>
    <cellStyle name="s_Dental (2)_1212 LTD (ASC 715) Cost Pushout Final True up 2 2" xfId="9971"/>
    <cellStyle name="s_Dental (2)_1212 LTD (ASC 715) Cost Pushout Final True up 3" xfId="9972"/>
    <cellStyle name="s_Dental (2)_2" xfId="9973"/>
    <cellStyle name="s_Dental (2)_2_1212 LTD (ASC 715) Cost Pushout Final True up" xfId="9974"/>
    <cellStyle name="s_Dental (2)_2_Celtic DCF" xfId="9975"/>
    <cellStyle name="s_Dental (2)_2_Celtic DCF Inputs" xfId="9976"/>
    <cellStyle name="s_Dental (2)_2_Celtic DCF Inputs_1212 LTD (ASC 715) Cost Pushout Final True up" xfId="9977"/>
    <cellStyle name="s_Dental (2)_2_Celtic DCF Inputs_eric" xfId="9978"/>
    <cellStyle name="s_Dental (2)_2_Celtic DCF Inputs_eric_1212 LTD (ASC 715) Cost Pushout Final True up" xfId="9979"/>
    <cellStyle name="s_Dental (2)_2_Celtic DCF Inputs_eric_Summary Unrounded" xfId="9980"/>
    <cellStyle name="s_Dental (2)_2_Celtic DCF Inputs_Summary Unrounded" xfId="9981"/>
    <cellStyle name="s_Dental (2)_2_Celtic DCF_1212 LTD (ASC 715) Cost Pushout Final True up" xfId="9982"/>
    <cellStyle name="s_Dental (2)_2_Celtic DCF_Summary Unrounded" xfId="9983"/>
    <cellStyle name="s_Dental (2)_2_Summary Unrounded" xfId="9984"/>
    <cellStyle name="s_Dental (2)_2_Valuation Summary" xfId="9985"/>
    <cellStyle name="s_Dental (2)_2_Valuation Summary_1212 LTD (ASC 715) Cost Pushout Final True up" xfId="9986"/>
    <cellStyle name="s_Dental (2)_2_Valuation Summary_Summary Unrounded" xfId="9987"/>
    <cellStyle name="s_Dental (2)_Summary Unrounded" xfId="9988"/>
    <cellStyle name="s_Dental (2)_Summary Unrounded 2" xfId="9989"/>
    <cellStyle name="s_Dental (2)_Summary Unrounded 2 2" xfId="9990"/>
    <cellStyle name="s_E (2)" xfId="9991"/>
    <cellStyle name="s_E (2) 2" xfId="9992"/>
    <cellStyle name="s_E (2) 2 2" xfId="9993"/>
    <cellStyle name="s_E (2) 3" xfId="9994"/>
    <cellStyle name="s_E (2)_1" xfId="9995"/>
    <cellStyle name="s_E (2)_1_1212 LTD (ASC 715) Cost Pushout Final True up" xfId="9996"/>
    <cellStyle name="s_E (2)_1_Summary Unrounded" xfId="9997"/>
    <cellStyle name="s_E (2)_1212 LTD (ASC 715) Cost Pushout Final True up" xfId="9998"/>
    <cellStyle name="s_E (2)_1212 LTD (ASC 715) Cost Pushout Final True up 2" xfId="9999"/>
    <cellStyle name="s_E (2)_1212 LTD (ASC 715) Cost Pushout Final True up 2 2" xfId="10000"/>
    <cellStyle name="s_E (2)_1212 LTD (ASC 715) Cost Pushout Final True up 3" xfId="10001"/>
    <cellStyle name="s_E (2)_Summary Unrounded" xfId="10002"/>
    <cellStyle name="s_E (2)_Summary Unrounded 2" xfId="10003"/>
    <cellStyle name="s_E (2)_Summary Unrounded 2 2" xfId="10004"/>
    <cellStyle name="s_East Coast (2)" xfId="10005"/>
    <cellStyle name="s_East Coast (2) 2" xfId="10006"/>
    <cellStyle name="s_East Coast (2) 2 2" xfId="10007"/>
    <cellStyle name="s_East Coast (2) 3" xfId="10008"/>
    <cellStyle name="s_East Coast (2)_1" xfId="10009"/>
    <cellStyle name="s_East Coast (2)_1 2" xfId="10010"/>
    <cellStyle name="s_East Coast (2)_1 2 2" xfId="10011"/>
    <cellStyle name="s_East Coast (2)_1 3" xfId="10012"/>
    <cellStyle name="s_East Coast (2)_1_1212 LTD (ASC 715) Cost Pushout Final True up" xfId="10013"/>
    <cellStyle name="s_East Coast (2)_1_1212 LTD (ASC 715) Cost Pushout Final True up 2" xfId="10014"/>
    <cellStyle name="s_East Coast (2)_1_1212 LTD (ASC 715) Cost Pushout Final True up 2 2" xfId="10015"/>
    <cellStyle name="s_East Coast (2)_1_1212 LTD (ASC 715) Cost Pushout Final True up 3" xfId="10016"/>
    <cellStyle name="s_East Coast (2)_1_Summary Unrounded" xfId="10017"/>
    <cellStyle name="s_East Coast (2)_1_Summary Unrounded 2" xfId="10018"/>
    <cellStyle name="s_East Coast (2)_1_Summary Unrounded 2 2" xfId="10019"/>
    <cellStyle name="s_East Coast (2)_1212 LTD (ASC 715) Cost Pushout Final True up" xfId="10020"/>
    <cellStyle name="s_East Coast (2)_1212 LTD (ASC 715) Cost Pushout Final True up 2" xfId="10021"/>
    <cellStyle name="s_East Coast (2)_1212 LTD (ASC 715) Cost Pushout Final True up 2 2" xfId="10022"/>
    <cellStyle name="s_East Coast (2)_1212 LTD (ASC 715) Cost Pushout Final True up 3" xfId="10023"/>
    <cellStyle name="s_East Coast (2)_2" xfId="10024"/>
    <cellStyle name="s_East Coast (2)_2_1212 LTD (ASC 715) Cost Pushout Final True up" xfId="10025"/>
    <cellStyle name="s_East Coast (2)_2_eric" xfId="10026"/>
    <cellStyle name="s_East Coast (2)_2_eric_1212 LTD (ASC 715) Cost Pushout Final True up" xfId="10027"/>
    <cellStyle name="s_East Coast (2)_2_eric_Summary Unrounded" xfId="10028"/>
    <cellStyle name="s_East Coast (2)_2_Summary Unrounded" xfId="10029"/>
    <cellStyle name="s_East Coast (2)_Summary Unrounded" xfId="10030"/>
    <cellStyle name="s_East Coast (2)_Summary Unrounded 2" xfId="10031"/>
    <cellStyle name="s_East Coast (2)_Summary Unrounded 2 2" xfId="10032"/>
    <cellStyle name="s_eric" xfId="10033"/>
    <cellStyle name="s_eric_1" xfId="10034"/>
    <cellStyle name="s_eric_1 2" xfId="10035"/>
    <cellStyle name="s_eric_1 2 2" xfId="10036"/>
    <cellStyle name="s_eric_1 3" xfId="10037"/>
    <cellStyle name="s_eric_1_1212 LTD (ASC 715) Cost Pushout Final True up" xfId="10038"/>
    <cellStyle name="s_eric_1_1212 LTD (ASC 715) Cost Pushout Final True up 2" xfId="10039"/>
    <cellStyle name="s_eric_1_1212 LTD (ASC 715) Cost Pushout Final True up 2 2" xfId="10040"/>
    <cellStyle name="s_eric_1_1212 LTD (ASC 715) Cost Pushout Final True up 3" xfId="10041"/>
    <cellStyle name="s_eric_1_Summary Unrounded" xfId="10042"/>
    <cellStyle name="s_eric_1_Summary Unrounded 2" xfId="10043"/>
    <cellStyle name="s_eric_1_Summary Unrounded 2 2" xfId="10044"/>
    <cellStyle name="s_eric_1212 LTD (ASC 715) Cost Pushout Final True up" xfId="10045"/>
    <cellStyle name="s_eric_Summary Unrounded" xfId="10046"/>
    <cellStyle name="s_Florida (2)" xfId="10047"/>
    <cellStyle name="s_Florida (2) 2" xfId="10048"/>
    <cellStyle name="s_Florida (2) 2 2" xfId="10049"/>
    <cellStyle name="s_Florida (2) 3" xfId="10050"/>
    <cellStyle name="s_Florida (2)_1" xfId="10051"/>
    <cellStyle name="s_Florida (2)_1 2" xfId="10052"/>
    <cellStyle name="s_Florida (2)_1 2 2" xfId="10053"/>
    <cellStyle name="s_Florida (2)_1 3" xfId="10054"/>
    <cellStyle name="s_Florida (2)_1_1212 LTD (ASC 715) Cost Pushout Final True up" xfId="10055"/>
    <cellStyle name="s_Florida (2)_1_1212 LTD (ASC 715) Cost Pushout Final True up 2" xfId="10056"/>
    <cellStyle name="s_Florida (2)_1_1212 LTD (ASC 715) Cost Pushout Final True up 2 2" xfId="10057"/>
    <cellStyle name="s_Florida (2)_1_1212 LTD (ASC 715) Cost Pushout Final True up 3" xfId="10058"/>
    <cellStyle name="s_Florida (2)_1_Summary Unrounded" xfId="10059"/>
    <cellStyle name="s_Florida (2)_1_Summary Unrounded 2" xfId="10060"/>
    <cellStyle name="s_Florida (2)_1_Summary Unrounded 2 2" xfId="10061"/>
    <cellStyle name="s_Florida (2)_1212 LTD (ASC 715) Cost Pushout Final True up" xfId="10062"/>
    <cellStyle name="s_Florida (2)_1212 LTD (ASC 715) Cost Pushout Final True up 2" xfId="10063"/>
    <cellStyle name="s_Florida (2)_1212 LTD (ASC 715) Cost Pushout Final True up 2 2" xfId="10064"/>
    <cellStyle name="s_Florida (2)_1212 LTD (ASC 715) Cost Pushout Final True up 3" xfId="10065"/>
    <cellStyle name="s_Florida (2)_2" xfId="10066"/>
    <cellStyle name="s_Florida (2)_2_1212 LTD (ASC 715) Cost Pushout Final True up" xfId="10067"/>
    <cellStyle name="s_Florida (2)_2_eric" xfId="10068"/>
    <cellStyle name="s_Florida (2)_2_eric_1212 LTD (ASC 715) Cost Pushout Final True up" xfId="10069"/>
    <cellStyle name="s_Florida (2)_2_eric_Summary Unrounded" xfId="10070"/>
    <cellStyle name="s_Florida (2)_2_Summary Unrounded" xfId="10071"/>
    <cellStyle name="s_Florida (2)_Summary Unrounded" xfId="10072"/>
    <cellStyle name="s_Florida (2)_Summary Unrounded 2" xfId="10073"/>
    <cellStyle name="s_Florida (2)_Summary Unrounded 2 2" xfId="10074"/>
    <cellStyle name="s_G" xfId="10075"/>
    <cellStyle name="s_G 2" xfId="10076"/>
    <cellStyle name="s_G 2 2" xfId="10077"/>
    <cellStyle name="s_G 3" xfId="10078"/>
    <cellStyle name="s_G_1" xfId="10079"/>
    <cellStyle name="s_G_1_1212 LTD (ASC 715) Cost Pushout Final True up" xfId="10080"/>
    <cellStyle name="s_G_1_Summary Unrounded" xfId="10081"/>
    <cellStyle name="s_G_1212 LTD (ASC 715) Cost Pushout Final True up" xfId="10082"/>
    <cellStyle name="s_G_1212 LTD (ASC 715) Cost Pushout Final True up 2" xfId="10083"/>
    <cellStyle name="s_G_1212 LTD (ASC 715) Cost Pushout Final True up 2 2" xfId="10084"/>
    <cellStyle name="s_G_1212 LTD (ASC 715) Cost Pushout Final True up 3" xfId="10085"/>
    <cellStyle name="s_G_Summary Unrounded" xfId="10086"/>
    <cellStyle name="s_G_Summary Unrounded 2" xfId="10087"/>
    <cellStyle name="s_G_Summary Unrounded 2 2" xfId="10088"/>
    <cellStyle name="s_Georgia (2)" xfId="10089"/>
    <cellStyle name="s_Georgia (2) 2" xfId="10090"/>
    <cellStyle name="s_Georgia (2) 2 2" xfId="10091"/>
    <cellStyle name="s_Georgia (2) 3" xfId="10092"/>
    <cellStyle name="s_Georgia (2)_1" xfId="10093"/>
    <cellStyle name="s_Georgia (2)_1 2" xfId="10094"/>
    <cellStyle name="s_Georgia (2)_1 2 2" xfId="10095"/>
    <cellStyle name="s_Georgia (2)_1 3" xfId="10096"/>
    <cellStyle name="s_Georgia (2)_1_1212 LTD (ASC 715) Cost Pushout Final True up" xfId="10097"/>
    <cellStyle name="s_Georgia (2)_1_1212 LTD (ASC 715) Cost Pushout Final True up 2" xfId="10098"/>
    <cellStyle name="s_Georgia (2)_1_1212 LTD (ASC 715) Cost Pushout Final True up 2 2" xfId="10099"/>
    <cellStyle name="s_Georgia (2)_1_1212 LTD (ASC 715) Cost Pushout Final True up 3" xfId="10100"/>
    <cellStyle name="s_Georgia (2)_1_Summary Unrounded" xfId="10101"/>
    <cellStyle name="s_Georgia (2)_1_Summary Unrounded 2" xfId="10102"/>
    <cellStyle name="s_Georgia (2)_1_Summary Unrounded 2 2" xfId="10103"/>
    <cellStyle name="s_Georgia (2)_1212 LTD (ASC 715) Cost Pushout Final True up" xfId="10104"/>
    <cellStyle name="s_Georgia (2)_1212 LTD (ASC 715) Cost Pushout Final True up 2" xfId="10105"/>
    <cellStyle name="s_Georgia (2)_1212 LTD (ASC 715) Cost Pushout Final True up 2 2" xfId="10106"/>
    <cellStyle name="s_Georgia (2)_1212 LTD (ASC 715) Cost Pushout Final True up 3" xfId="10107"/>
    <cellStyle name="s_Georgia (2)_Summary Unrounded" xfId="10108"/>
    <cellStyle name="s_Georgia (2)_Summary Unrounded 2" xfId="10109"/>
    <cellStyle name="s_Georgia (2)_Summary Unrounded 2 2" xfId="10110"/>
    <cellStyle name="s_giesler16" xfId="10111"/>
    <cellStyle name="s_giesler16 2" xfId="10112"/>
    <cellStyle name="s_giesler16 2 2" xfId="10113"/>
    <cellStyle name="s_giesler16 3" xfId="10114"/>
    <cellStyle name="s_giesler16_1212 LTD (ASC 715) Cost Pushout Final True up" xfId="10115"/>
    <cellStyle name="s_giesler16_1212 LTD (ASC 715) Cost Pushout Final True up 2" xfId="10116"/>
    <cellStyle name="s_giesler16_1212 LTD (ASC 715) Cost Pushout Final True up 2 2" xfId="10117"/>
    <cellStyle name="s_giesler16_1212 LTD (ASC 715) Cost Pushout Final True up 3" xfId="10118"/>
    <cellStyle name="s_giesler16_Summary Unrounded" xfId="10119"/>
    <cellStyle name="s_giesler16_Summary Unrounded 2" xfId="10120"/>
    <cellStyle name="s_giesler16_Summary Unrounded 2 2" xfId="10121"/>
    <cellStyle name="s_Hard Rock" xfId="10122"/>
    <cellStyle name="s_Hard Rock (2)" xfId="10123"/>
    <cellStyle name="s_Hard Rock (2)_1" xfId="10124"/>
    <cellStyle name="s_Hard Rock (2)_1 2" xfId="10125"/>
    <cellStyle name="s_Hard Rock (2)_1 2 2" xfId="10126"/>
    <cellStyle name="s_Hard Rock (2)_1 3" xfId="10127"/>
    <cellStyle name="s_Hard Rock (2)_1_1212 LTD (ASC 715) Cost Pushout Final True up" xfId="10128"/>
    <cellStyle name="s_Hard Rock (2)_1_1212 LTD (ASC 715) Cost Pushout Final True up 2" xfId="10129"/>
    <cellStyle name="s_Hard Rock (2)_1_1212 LTD (ASC 715) Cost Pushout Final True up 2 2" xfId="10130"/>
    <cellStyle name="s_Hard Rock (2)_1_1212 LTD (ASC 715) Cost Pushout Final True up 3" xfId="10131"/>
    <cellStyle name="s_Hard Rock (2)_1_Summary Unrounded" xfId="10132"/>
    <cellStyle name="s_Hard Rock (2)_1_Summary Unrounded 2" xfId="10133"/>
    <cellStyle name="s_Hard Rock (2)_1_Summary Unrounded 2 2" xfId="10134"/>
    <cellStyle name="s_Hard Rock (2)_1212 LTD (ASC 715) Cost Pushout Final True up" xfId="10135"/>
    <cellStyle name="s_Hard Rock (2)_Celtic DCF" xfId="10136"/>
    <cellStyle name="s_Hard Rock (2)_Celtic DCF Inputs" xfId="10137"/>
    <cellStyle name="s_Hard Rock (2)_Celtic DCF Inputs_1212 LTD (ASC 715) Cost Pushout Final True up" xfId="10138"/>
    <cellStyle name="s_Hard Rock (2)_Celtic DCF Inputs_eric" xfId="10139"/>
    <cellStyle name="s_Hard Rock (2)_Celtic DCF Inputs_eric_1212 LTD (ASC 715) Cost Pushout Final True up" xfId="10140"/>
    <cellStyle name="s_Hard Rock (2)_Celtic DCF Inputs_eric_Summary Unrounded" xfId="10141"/>
    <cellStyle name="s_Hard Rock (2)_Celtic DCF Inputs_Summary Unrounded" xfId="10142"/>
    <cellStyle name="s_Hard Rock (2)_Celtic DCF_1212 LTD (ASC 715) Cost Pushout Final True up" xfId="10143"/>
    <cellStyle name="s_Hard Rock (2)_Celtic DCF_eric" xfId="10144"/>
    <cellStyle name="s_Hard Rock (2)_Celtic DCF_eric_1212 LTD (ASC 715) Cost Pushout Final True up" xfId="10145"/>
    <cellStyle name="s_Hard Rock (2)_Celtic DCF_eric_Summary Unrounded" xfId="10146"/>
    <cellStyle name="s_Hard Rock (2)_Celtic DCF_Summary Unrounded" xfId="10147"/>
    <cellStyle name="s_Hard Rock (2)_Summary Unrounded" xfId="10148"/>
    <cellStyle name="s_Hard Rock (2)_Valuation Summary" xfId="10149"/>
    <cellStyle name="s_Hard Rock (2)_Valuation Summary_1212 LTD (ASC 715) Cost Pushout Final True up" xfId="10150"/>
    <cellStyle name="s_Hard Rock (2)_Valuation Summary_eric" xfId="10151"/>
    <cellStyle name="s_Hard Rock (2)_Valuation Summary_eric_1212 LTD (ASC 715) Cost Pushout Final True up" xfId="10152"/>
    <cellStyle name="s_Hard Rock (2)_Valuation Summary_eric_Summary Unrounded" xfId="10153"/>
    <cellStyle name="s_Hard Rock (2)_Valuation Summary_Summary Unrounded" xfId="10154"/>
    <cellStyle name="s_Hard Rock 10" xfId="10155"/>
    <cellStyle name="s_Hard Rock 11" xfId="10156"/>
    <cellStyle name="s_Hard Rock 12" xfId="10157"/>
    <cellStyle name="s_Hard Rock 13" xfId="10158"/>
    <cellStyle name="s_Hard Rock 2" xfId="10159"/>
    <cellStyle name="s_Hard Rock 2 2" xfId="10160"/>
    <cellStyle name="s_Hard Rock 3" xfId="10161"/>
    <cellStyle name="s_Hard Rock 3 2" xfId="10162"/>
    <cellStyle name="s_Hard Rock 4" xfId="10163"/>
    <cellStyle name="s_Hard Rock 4 2" xfId="10164"/>
    <cellStyle name="s_Hard Rock 5" xfId="10165"/>
    <cellStyle name="s_Hard Rock 5 2" xfId="10166"/>
    <cellStyle name="s_Hard Rock 6" xfId="10167"/>
    <cellStyle name="s_Hard Rock 6 2" xfId="10168"/>
    <cellStyle name="s_Hard Rock 7" xfId="10169"/>
    <cellStyle name="s_Hard Rock 8" xfId="10170"/>
    <cellStyle name="s_Hard Rock 9" xfId="10171"/>
    <cellStyle name="s_Hard Rock_1" xfId="10172"/>
    <cellStyle name="s_Hard Rock_1 2" xfId="10173"/>
    <cellStyle name="s_Hard Rock_1 2 2" xfId="10174"/>
    <cellStyle name="s_Hard Rock_1 3" xfId="10175"/>
    <cellStyle name="s_Hard Rock_1_1212 LTD (ASC 715) Cost Pushout Final True up" xfId="10176"/>
    <cellStyle name="s_Hard Rock_1_1212 LTD (ASC 715) Cost Pushout Final True up 2" xfId="10177"/>
    <cellStyle name="s_Hard Rock_1_1212 LTD (ASC 715) Cost Pushout Final True up 2 2" xfId="10178"/>
    <cellStyle name="s_Hard Rock_1_1212 LTD (ASC 715) Cost Pushout Final True up 3" xfId="10179"/>
    <cellStyle name="s_Hard Rock_1_Celtic DCF" xfId="10180"/>
    <cellStyle name="s_Hard Rock_1_Celtic DCF Inputs" xfId="10181"/>
    <cellStyle name="s_Hard Rock_1_Celtic DCF Inputs_1212 LTD (ASC 715) Cost Pushout Final True up" xfId="10182"/>
    <cellStyle name="s_Hard Rock_1_Celtic DCF Inputs_eric" xfId="10183"/>
    <cellStyle name="s_Hard Rock_1_Celtic DCF Inputs_eric_1212 LTD (ASC 715) Cost Pushout Final True up" xfId="10184"/>
    <cellStyle name="s_Hard Rock_1_Celtic DCF Inputs_eric_Summary Unrounded" xfId="10185"/>
    <cellStyle name="s_Hard Rock_1_Celtic DCF Inputs_Summary Unrounded" xfId="10186"/>
    <cellStyle name="s_Hard Rock_1_Celtic DCF_1212 LTD (ASC 715) Cost Pushout Final True up" xfId="10187"/>
    <cellStyle name="s_Hard Rock_1_Celtic DCF_eric" xfId="10188"/>
    <cellStyle name="s_Hard Rock_1_Celtic DCF_eric_1212 LTD (ASC 715) Cost Pushout Final True up" xfId="10189"/>
    <cellStyle name="s_Hard Rock_1_Celtic DCF_eric_Summary Unrounded" xfId="10190"/>
    <cellStyle name="s_Hard Rock_1_Celtic DCF_Summary Unrounded" xfId="10191"/>
    <cellStyle name="s_Hard Rock_1_Summary Unrounded" xfId="10192"/>
    <cellStyle name="s_Hard Rock_1_Summary Unrounded 2" xfId="10193"/>
    <cellStyle name="s_Hard Rock_1_Summary Unrounded 2 2" xfId="10194"/>
    <cellStyle name="s_Hard Rock_1_Valuation Summary" xfId="10195"/>
    <cellStyle name="s_Hard Rock_1_Valuation Summary_1212 LTD (ASC 715) Cost Pushout Final True up" xfId="10196"/>
    <cellStyle name="s_Hard Rock_1_Valuation Summary_eric" xfId="10197"/>
    <cellStyle name="s_Hard Rock_1_Valuation Summary_eric_1212 LTD (ASC 715) Cost Pushout Final True up" xfId="10198"/>
    <cellStyle name="s_Hard Rock_1_Valuation Summary_eric_Summary Unrounded" xfId="10199"/>
    <cellStyle name="s_Hard Rock_1_Valuation Summary_Summary Unrounded" xfId="10200"/>
    <cellStyle name="s_Hard Rock_1212 LTD (ASC 715) Cost Pushout Final True up" xfId="10201"/>
    <cellStyle name="s_Hard Rock_1212 LTD (ASC 715) Cost Pushout Final True up 2" xfId="10202"/>
    <cellStyle name="s_Hard Rock_1212 LTD (ASC 715) Cost Pushout Final True up 2 2" xfId="10203"/>
    <cellStyle name="s_Hard Rock_1212 LTD (ASC 715) Cost Pushout Final True up 3" xfId="10204"/>
    <cellStyle name="s_Hard Rock_2" xfId="10205"/>
    <cellStyle name="s_Hard Rock_2 2" xfId="10206"/>
    <cellStyle name="s_Hard Rock_2 2 2" xfId="10207"/>
    <cellStyle name="s_Hard Rock_2 3" xfId="10208"/>
    <cellStyle name="s_Hard Rock_2_1212 LTD (ASC 715) Cost Pushout Final True up" xfId="10209"/>
    <cellStyle name="s_Hard Rock_2_1212 LTD (ASC 715) Cost Pushout Final True up 2" xfId="10210"/>
    <cellStyle name="s_Hard Rock_2_1212 LTD (ASC 715) Cost Pushout Final True up 2 2" xfId="10211"/>
    <cellStyle name="s_Hard Rock_2_1212 LTD (ASC 715) Cost Pushout Final True up 3" xfId="10212"/>
    <cellStyle name="s_Hard Rock_2_Summary Unrounded" xfId="10213"/>
    <cellStyle name="s_Hard Rock_2_Summary Unrounded 2" xfId="10214"/>
    <cellStyle name="s_Hard Rock_2_Summary Unrounded 2 2" xfId="10215"/>
    <cellStyle name="s_Hard Rock_Summary Unrounded" xfId="10216"/>
    <cellStyle name="s_Hard Rock_Summary Unrounded 2" xfId="10217"/>
    <cellStyle name="s_Hard Rock_Summary Unrounded 2 2" xfId="10218"/>
    <cellStyle name="s_HardInc " xfId="10219"/>
    <cellStyle name="s_HardInc  (2)" xfId="10220"/>
    <cellStyle name="s_HardInc  (2)_1" xfId="10221"/>
    <cellStyle name="s_HardInc  (2)_1 2" xfId="10222"/>
    <cellStyle name="s_HardInc  (2)_1 2 2" xfId="10223"/>
    <cellStyle name="s_HardInc  (2)_1 3" xfId="10224"/>
    <cellStyle name="s_HardInc  (2)_1_1212 LTD (ASC 715) Cost Pushout Final True up" xfId="10225"/>
    <cellStyle name="s_HardInc  (2)_1_1212 LTD (ASC 715) Cost Pushout Final True up 2" xfId="10226"/>
    <cellStyle name="s_HardInc  (2)_1_1212 LTD (ASC 715) Cost Pushout Final True up 2 2" xfId="10227"/>
    <cellStyle name="s_HardInc  (2)_1_1212 LTD (ASC 715) Cost Pushout Final True up 3" xfId="10228"/>
    <cellStyle name="s_HardInc  (2)_1_Summary Unrounded" xfId="10229"/>
    <cellStyle name="s_HardInc  (2)_1_Summary Unrounded 2" xfId="10230"/>
    <cellStyle name="s_HardInc  (2)_1_Summary Unrounded 2 2" xfId="10231"/>
    <cellStyle name="s_HardInc  (2)_1212 LTD (ASC 715) Cost Pushout Final True up" xfId="10232"/>
    <cellStyle name="s_HardInc  (2)_2" xfId="10233"/>
    <cellStyle name="s_HardInc  (2)_2 2" xfId="10234"/>
    <cellStyle name="s_HardInc  (2)_2 2 2" xfId="10235"/>
    <cellStyle name="s_HardInc  (2)_2 3" xfId="10236"/>
    <cellStyle name="s_HardInc  (2)_2_1212 LTD (ASC 715) Cost Pushout Final True up" xfId="10237"/>
    <cellStyle name="s_HardInc  (2)_2_1212 LTD (ASC 715) Cost Pushout Final True up 2" xfId="10238"/>
    <cellStyle name="s_HardInc  (2)_2_1212 LTD (ASC 715) Cost Pushout Final True up 2 2" xfId="10239"/>
    <cellStyle name="s_HardInc  (2)_2_1212 LTD (ASC 715) Cost Pushout Final True up 3" xfId="10240"/>
    <cellStyle name="s_HardInc  (2)_2_Summary Unrounded" xfId="10241"/>
    <cellStyle name="s_HardInc  (2)_2_Summary Unrounded 2" xfId="10242"/>
    <cellStyle name="s_HardInc  (2)_2_Summary Unrounded 2 2" xfId="10243"/>
    <cellStyle name="s_HardInc  (2)_Celtic DCF" xfId="10244"/>
    <cellStyle name="s_HardInc  (2)_Celtic DCF Inputs" xfId="10245"/>
    <cellStyle name="s_HardInc  (2)_Celtic DCF Inputs_1212 LTD (ASC 715) Cost Pushout Final True up" xfId="10246"/>
    <cellStyle name="s_HardInc  (2)_Celtic DCF Inputs_eric" xfId="10247"/>
    <cellStyle name="s_HardInc  (2)_Celtic DCF Inputs_eric_1212 LTD (ASC 715) Cost Pushout Final True up" xfId="10248"/>
    <cellStyle name="s_HardInc  (2)_Celtic DCF Inputs_eric_Summary Unrounded" xfId="10249"/>
    <cellStyle name="s_HardInc  (2)_Celtic DCF Inputs_Summary Unrounded" xfId="10250"/>
    <cellStyle name="s_HardInc  (2)_Celtic DCF_1212 LTD (ASC 715) Cost Pushout Final True up" xfId="10251"/>
    <cellStyle name="s_HardInc  (2)_Celtic DCF_eric" xfId="10252"/>
    <cellStyle name="s_HardInc  (2)_Celtic DCF_eric_1212 LTD (ASC 715) Cost Pushout Final True up" xfId="10253"/>
    <cellStyle name="s_HardInc  (2)_Celtic DCF_eric_Summary Unrounded" xfId="10254"/>
    <cellStyle name="s_HardInc  (2)_Celtic DCF_Summary Unrounded" xfId="10255"/>
    <cellStyle name="s_HardInc  (2)_Summary Unrounded" xfId="10256"/>
    <cellStyle name="s_HardInc  (2)_Valuation Summary" xfId="10257"/>
    <cellStyle name="s_HardInc  (2)_Valuation Summary_1212 LTD (ASC 715) Cost Pushout Final True up" xfId="10258"/>
    <cellStyle name="s_HardInc  (2)_Valuation Summary_eric" xfId="10259"/>
    <cellStyle name="s_HardInc  (2)_Valuation Summary_eric_1212 LTD (ASC 715) Cost Pushout Final True up" xfId="10260"/>
    <cellStyle name="s_HardInc  (2)_Valuation Summary_eric_Summary Unrounded" xfId="10261"/>
    <cellStyle name="s_HardInc  (2)_Valuation Summary_Summary Unrounded" xfId="10262"/>
    <cellStyle name="s_HardInc _1212 LTD (ASC 715) Cost Pushout Final True up" xfId="10263"/>
    <cellStyle name="s_HardInc _Celtic DCF" xfId="10264"/>
    <cellStyle name="s_HardInc _Celtic DCF Inputs" xfId="10265"/>
    <cellStyle name="s_HardInc _Celtic DCF Inputs_1212 LTD (ASC 715) Cost Pushout Final True up" xfId="10266"/>
    <cellStyle name="s_HardInc _Celtic DCF Inputs_eric" xfId="10267"/>
    <cellStyle name="s_HardInc _Celtic DCF Inputs_eric_1212 LTD (ASC 715) Cost Pushout Final True up" xfId="10268"/>
    <cellStyle name="s_HardInc _Celtic DCF Inputs_eric_Summary Unrounded" xfId="10269"/>
    <cellStyle name="s_HardInc _Celtic DCF Inputs_Summary Unrounded" xfId="10270"/>
    <cellStyle name="s_HardInc _Celtic DCF_1212 LTD (ASC 715) Cost Pushout Final True up" xfId="10271"/>
    <cellStyle name="s_HardInc _Celtic DCF_eric" xfId="10272"/>
    <cellStyle name="s_HardInc _Celtic DCF_eric_1212 LTD (ASC 715) Cost Pushout Final True up" xfId="10273"/>
    <cellStyle name="s_HardInc _Celtic DCF_eric_Summary Unrounded" xfId="10274"/>
    <cellStyle name="s_HardInc _Celtic DCF_Summary Unrounded" xfId="10275"/>
    <cellStyle name="s_HardInc _Summary Unrounded" xfId="10276"/>
    <cellStyle name="s_HardInc _Valuation Summary" xfId="10277"/>
    <cellStyle name="s_HardInc _Valuation Summary_1212 LTD (ASC 715) Cost Pushout Final True up" xfId="10278"/>
    <cellStyle name="s_HardInc _Valuation Summary_eric" xfId="10279"/>
    <cellStyle name="s_HardInc _Valuation Summary_eric_1212 LTD (ASC 715) Cost Pushout Final True up" xfId="10280"/>
    <cellStyle name="s_HardInc _Valuation Summary_eric_Summary Unrounded" xfId="10281"/>
    <cellStyle name="s_HardInc _Valuation Summary_Summary Unrounded" xfId="10282"/>
    <cellStyle name="s_Has-Gets (2)" xfId="10283"/>
    <cellStyle name="s_Has-Gets (2) 2" xfId="10284"/>
    <cellStyle name="s_Has-Gets (2) 2 2" xfId="10285"/>
    <cellStyle name="s_Has-Gets (2) 3" xfId="10286"/>
    <cellStyle name="s_Has-Gets (2)_1" xfId="10287"/>
    <cellStyle name="s_Has-Gets (2)_1_1212 LTD (ASC 715) Cost Pushout Final True up" xfId="10288"/>
    <cellStyle name="s_Has-Gets (2)_1_eric" xfId="10289"/>
    <cellStyle name="s_Has-Gets (2)_1_eric_1212 LTD (ASC 715) Cost Pushout Final True up" xfId="10290"/>
    <cellStyle name="s_Has-Gets (2)_1_eric_Summary Unrounded" xfId="10291"/>
    <cellStyle name="s_Has-Gets (2)_1_Summary Unrounded" xfId="10292"/>
    <cellStyle name="s_Has-Gets (2)_1212 LTD (ASC 715) Cost Pushout Final True up" xfId="10293"/>
    <cellStyle name="s_Has-Gets (2)_1212 LTD (ASC 715) Cost Pushout Final True up 2" xfId="10294"/>
    <cellStyle name="s_Has-Gets (2)_1212 LTD (ASC 715) Cost Pushout Final True up 2 2" xfId="10295"/>
    <cellStyle name="s_Has-Gets (2)_1212 LTD (ASC 715) Cost Pushout Final True up 3" xfId="10296"/>
    <cellStyle name="s_Has-Gets (2)_Summary Unrounded" xfId="10297"/>
    <cellStyle name="s_Has-Gets (2)_Summary Unrounded 2" xfId="10298"/>
    <cellStyle name="s_Has-Gets (2)_Summary Unrounded 2 2" xfId="10299"/>
    <cellStyle name="s_IRR Sensitivity (2)" xfId="10300"/>
    <cellStyle name="s_IRR Sensitivity (2)_1" xfId="10301"/>
    <cellStyle name="s_IRR Sensitivity (2)_1 2" xfId="10302"/>
    <cellStyle name="s_IRR Sensitivity (2)_1 2 2" xfId="10303"/>
    <cellStyle name="s_IRR Sensitivity (2)_1 3" xfId="10304"/>
    <cellStyle name="s_IRR Sensitivity (2)_1_1212 LTD (ASC 715) Cost Pushout Final True up" xfId="10305"/>
    <cellStyle name="s_IRR Sensitivity (2)_1_1212 LTD (ASC 715) Cost Pushout Final True up 2" xfId="10306"/>
    <cellStyle name="s_IRR Sensitivity (2)_1_1212 LTD (ASC 715) Cost Pushout Final True up 2 2" xfId="10307"/>
    <cellStyle name="s_IRR Sensitivity (2)_1_1212 LTD (ASC 715) Cost Pushout Final True up 3" xfId="10308"/>
    <cellStyle name="s_IRR Sensitivity (2)_1_Summary Unrounded" xfId="10309"/>
    <cellStyle name="s_IRR Sensitivity (2)_1_Summary Unrounded 2" xfId="10310"/>
    <cellStyle name="s_IRR Sensitivity (2)_1_Summary Unrounded 2 2" xfId="10311"/>
    <cellStyle name="s_IRR Sensitivity (2)_1212 LTD (ASC 715) Cost Pushout Final True up" xfId="10312"/>
    <cellStyle name="s_IRR Sensitivity (2)_2" xfId="10313"/>
    <cellStyle name="s_IRR Sensitivity (2)_2 2" xfId="10314"/>
    <cellStyle name="s_IRR Sensitivity (2)_2 2 2" xfId="10315"/>
    <cellStyle name="s_IRR Sensitivity (2)_2 3" xfId="10316"/>
    <cellStyle name="s_IRR Sensitivity (2)_2_1212 LTD (ASC 715) Cost Pushout Final True up" xfId="10317"/>
    <cellStyle name="s_IRR Sensitivity (2)_2_1212 LTD (ASC 715) Cost Pushout Final True up 2" xfId="10318"/>
    <cellStyle name="s_IRR Sensitivity (2)_2_1212 LTD (ASC 715) Cost Pushout Final True up 2 2" xfId="10319"/>
    <cellStyle name="s_IRR Sensitivity (2)_2_1212 LTD (ASC 715) Cost Pushout Final True up 3" xfId="10320"/>
    <cellStyle name="s_IRR Sensitivity (2)_2_Summary Unrounded" xfId="10321"/>
    <cellStyle name="s_IRR Sensitivity (2)_2_Summary Unrounded 2" xfId="10322"/>
    <cellStyle name="s_IRR Sensitivity (2)_2_Summary Unrounded 2 2" xfId="10323"/>
    <cellStyle name="s_IRR Sensitivity (2)_eric" xfId="10324"/>
    <cellStyle name="s_IRR Sensitivity (2)_eric_1212 LTD (ASC 715) Cost Pushout Final True up" xfId="10325"/>
    <cellStyle name="s_IRR Sensitivity (2)_eric_Summary Unrounded" xfId="10326"/>
    <cellStyle name="s_IRR Sensitivity (2)_Summary Unrounded" xfId="10327"/>
    <cellStyle name="s_Mango Merger" xfId="10328"/>
    <cellStyle name="s_Mango Merger 2" xfId="10329"/>
    <cellStyle name="s_Mango Merger 2 2" xfId="10330"/>
    <cellStyle name="s_Mango Merger 3" xfId="10331"/>
    <cellStyle name="s_Mango Merger 3 2" xfId="10332"/>
    <cellStyle name="s_Mango Merger 3 2 2" xfId="10333"/>
    <cellStyle name="s_Mango Merger 3 3" xfId="10334"/>
    <cellStyle name="s_Mango Merger 3_1" xfId="10335"/>
    <cellStyle name="s_Mango Merger 3_1_1212 LTD (ASC 715) Cost Pushout Final True up" xfId="10336"/>
    <cellStyle name="s_Mango Merger 3_1_eric" xfId="10337"/>
    <cellStyle name="s_Mango Merger 3_1_eric_1212 LTD (ASC 715) Cost Pushout Final True up" xfId="10338"/>
    <cellStyle name="s_Mango Merger 3_1_eric_Summary Unrounded" xfId="10339"/>
    <cellStyle name="s_Mango Merger 3_1_Summary Unrounded" xfId="10340"/>
    <cellStyle name="s_Mango Merger 3_1212 LTD (ASC 715) Cost Pushout Final True up" xfId="10341"/>
    <cellStyle name="s_Mango Merger 3_1212 LTD (ASC 715) Cost Pushout Final True up 2" xfId="10342"/>
    <cellStyle name="s_Mango Merger 3_1212 LTD (ASC 715) Cost Pushout Final True up 2 2" xfId="10343"/>
    <cellStyle name="s_Mango Merger 3_1212 LTD (ASC 715) Cost Pushout Final True up 3" xfId="10344"/>
    <cellStyle name="s_Mango Merger 3_2" xfId="10345"/>
    <cellStyle name="s_Mango Merger 3_2 2" xfId="10346"/>
    <cellStyle name="s_Mango Merger 3_2 2 2" xfId="10347"/>
    <cellStyle name="s_Mango Merger 3_2 3" xfId="10348"/>
    <cellStyle name="s_Mango Merger 3_2_1212 LTD (ASC 715) Cost Pushout Final True up" xfId="10349"/>
    <cellStyle name="s_Mango Merger 3_2_1212 LTD (ASC 715) Cost Pushout Final True up 2" xfId="10350"/>
    <cellStyle name="s_Mango Merger 3_2_1212 LTD (ASC 715) Cost Pushout Final True up 2 2" xfId="10351"/>
    <cellStyle name="s_Mango Merger 3_2_1212 LTD (ASC 715) Cost Pushout Final True up 3" xfId="10352"/>
    <cellStyle name="s_Mango Merger 3_2_Summary Unrounded" xfId="10353"/>
    <cellStyle name="s_Mango Merger 3_2_Summary Unrounded 2" xfId="10354"/>
    <cellStyle name="s_Mango Merger 3_2_Summary Unrounded 2 2" xfId="10355"/>
    <cellStyle name="s_Mango Merger 3_Summary Unrounded" xfId="10356"/>
    <cellStyle name="s_Mango Merger 3_Summary Unrounded 2" xfId="10357"/>
    <cellStyle name="s_Mango Merger 3_Summary Unrounded 2 2" xfId="10358"/>
    <cellStyle name="s_Mango Merger 4" xfId="10359"/>
    <cellStyle name="s_Mango Merger_1" xfId="10360"/>
    <cellStyle name="s_Mango Merger_1_1212 LTD (ASC 715) Cost Pushout Final True up" xfId="10361"/>
    <cellStyle name="s_Mango Merger_1_eric" xfId="10362"/>
    <cellStyle name="s_Mango Merger_1_eric_1212 LTD (ASC 715) Cost Pushout Final True up" xfId="10363"/>
    <cellStyle name="s_Mango Merger_1_eric_Summary Unrounded" xfId="10364"/>
    <cellStyle name="s_Mango Merger_1_Summary Unrounded" xfId="10365"/>
    <cellStyle name="s_Mango Merger_1212 LTD (ASC 715) Cost Pushout Final True up" xfId="10366"/>
    <cellStyle name="s_Mango Merger_1212 LTD (ASC 715) Cost Pushout Final True up 2" xfId="10367"/>
    <cellStyle name="s_Mango Merger_1212 LTD (ASC 715) Cost Pushout Final True up 2 2" xfId="10368"/>
    <cellStyle name="s_Mango Merger_1212 LTD (ASC 715) Cost Pushout Final True up 3" xfId="10369"/>
    <cellStyle name="s_Mango Merger_Summary Unrounded" xfId="10370"/>
    <cellStyle name="s_Mango Merger_Summary Unrounded 2" xfId="10371"/>
    <cellStyle name="s_Mango Merger_Summary Unrounded 2 2" xfId="10372"/>
    <cellStyle name="s_MERGERBlackhawk" xfId="10373"/>
    <cellStyle name="s_MERGERBlackhawk 2" xfId="10374"/>
    <cellStyle name="s_MERGERBlackhawk 2 2" xfId="10375"/>
    <cellStyle name="s_MERGERBlackhawk 3" xfId="10376"/>
    <cellStyle name="s_MERGERBlackhawk_1" xfId="10377"/>
    <cellStyle name="s_MERGERBlackhawk_1_1212 LTD (ASC 715) Cost Pushout Final True up" xfId="10378"/>
    <cellStyle name="s_MERGERBlackhawk_1_eric" xfId="10379"/>
    <cellStyle name="s_MERGERBlackhawk_1_eric 2" xfId="10380"/>
    <cellStyle name="s_MERGERBlackhawk_1_eric 2 2" xfId="10381"/>
    <cellStyle name="s_MERGERBlackhawk_1_eric 3" xfId="10382"/>
    <cellStyle name="s_MERGERBlackhawk_1_eric_1212 LTD (ASC 715) Cost Pushout Final True up" xfId="10383"/>
    <cellStyle name="s_MERGERBlackhawk_1_eric_1212 LTD (ASC 715) Cost Pushout Final True up 2" xfId="10384"/>
    <cellStyle name="s_MERGERBlackhawk_1_eric_1212 LTD (ASC 715) Cost Pushout Final True up 2 2" xfId="10385"/>
    <cellStyle name="s_MERGERBlackhawk_1_eric_1212 LTD (ASC 715) Cost Pushout Final True up 3" xfId="10386"/>
    <cellStyle name="s_MERGERBlackhawk_1_eric_Summary Unrounded" xfId="10387"/>
    <cellStyle name="s_MERGERBlackhawk_1_eric_Summary Unrounded 2" xfId="10388"/>
    <cellStyle name="s_MERGERBlackhawk_1_eric_Summary Unrounded 2 2" xfId="10389"/>
    <cellStyle name="s_MERGERBlackhawk_1_Summary Unrounded" xfId="10390"/>
    <cellStyle name="s_MERGERBlackhawk_1212 LTD (ASC 715) Cost Pushout Final True up" xfId="10391"/>
    <cellStyle name="s_MERGERBlackhawk_1212 LTD (ASC 715) Cost Pushout Final True up 2" xfId="10392"/>
    <cellStyle name="s_MERGERBlackhawk_1212 LTD (ASC 715) Cost Pushout Final True up 2 2" xfId="10393"/>
    <cellStyle name="s_MERGERBlackhawk_1212 LTD (ASC 715) Cost Pushout Final True up 3" xfId="10394"/>
    <cellStyle name="s_MERGERBlackhawk_2" xfId="10395"/>
    <cellStyle name="s_MERGERBlackhawk_2 2" xfId="10396"/>
    <cellStyle name="s_MERGERBlackhawk_2 2 2" xfId="10397"/>
    <cellStyle name="s_MERGERBlackhawk_2 3" xfId="10398"/>
    <cellStyle name="s_MERGERBlackhawk_2_1212 LTD (ASC 715) Cost Pushout Final True up" xfId="10399"/>
    <cellStyle name="s_MERGERBlackhawk_2_1212 LTD (ASC 715) Cost Pushout Final True up 2" xfId="10400"/>
    <cellStyle name="s_MERGERBlackhawk_2_1212 LTD (ASC 715) Cost Pushout Final True up 2 2" xfId="10401"/>
    <cellStyle name="s_MERGERBlackhawk_2_1212 LTD (ASC 715) Cost Pushout Final True up 3" xfId="10402"/>
    <cellStyle name="s_MERGERBlackhawk_2_Summary Unrounded" xfId="10403"/>
    <cellStyle name="s_MERGERBlackhawk_2_Summary Unrounded 2" xfId="10404"/>
    <cellStyle name="s_MERGERBlackhawk_2_Summary Unrounded 2 2" xfId="10405"/>
    <cellStyle name="s_MERGERBlackhawk_eric" xfId="10406"/>
    <cellStyle name="s_MERGERBlackhawk_eric_1212 LTD (ASC 715) Cost Pushout Final True up" xfId="10407"/>
    <cellStyle name="s_MERGERBlackhawk_eric_Summary Unrounded" xfId="10408"/>
    <cellStyle name="s_MERGERBlackhawk_Summary Unrounded" xfId="10409"/>
    <cellStyle name="s_MERGERBlackhawk_Summary Unrounded 2" xfId="10410"/>
    <cellStyle name="s_MERGERBlackhawk_Summary Unrounded 2 2" xfId="10411"/>
    <cellStyle name="s_Model Assumptions (2)" xfId="10412"/>
    <cellStyle name="s_Model Assumptions (2) 2" xfId="10413"/>
    <cellStyle name="s_Model Assumptions (2) 2 2" xfId="10414"/>
    <cellStyle name="s_Model Assumptions (2) 3" xfId="10415"/>
    <cellStyle name="s_Model Assumptions (2)_1" xfId="10416"/>
    <cellStyle name="s_Model Assumptions (2)_1 2" xfId="10417"/>
    <cellStyle name="s_Model Assumptions (2)_1 2 2" xfId="10418"/>
    <cellStyle name="s_Model Assumptions (2)_1 3" xfId="10419"/>
    <cellStyle name="s_Model Assumptions (2)_1_1212 LTD (ASC 715) Cost Pushout Final True up" xfId="10420"/>
    <cellStyle name="s_Model Assumptions (2)_1_1212 LTD (ASC 715) Cost Pushout Final True up 2" xfId="10421"/>
    <cellStyle name="s_Model Assumptions (2)_1_1212 LTD (ASC 715) Cost Pushout Final True up 2 2" xfId="10422"/>
    <cellStyle name="s_Model Assumptions (2)_1_1212 LTD (ASC 715) Cost Pushout Final True up 3" xfId="10423"/>
    <cellStyle name="s_Model Assumptions (2)_1_Summary Unrounded" xfId="10424"/>
    <cellStyle name="s_Model Assumptions (2)_1_Summary Unrounded 2" xfId="10425"/>
    <cellStyle name="s_Model Assumptions (2)_1_Summary Unrounded 2 2" xfId="10426"/>
    <cellStyle name="s_Model Assumptions (2)_1212 LTD (ASC 715) Cost Pushout Final True up" xfId="10427"/>
    <cellStyle name="s_Model Assumptions (2)_1212 LTD (ASC 715) Cost Pushout Final True up 2" xfId="10428"/>
    <cellStyle name="s_Model Assumptions (2)_1212 LTD (ASC 715) Cost Pushout Final True up 2 2" xfId="10429"/>
    <cellStyle name="s_Model Assumptions (2)_1212 LTD (ASC 715) Cost Pushout Final True up 3" xfId="10430"/>
    <cellStyle name="s_Model Assumptions (2)_Summary Unrounded" xfId="10431"/>
    <cellStyle name="s_Model Assumptions (2)_Summary Unrounded 2" xfId="10432"/>
    <cellStyle name="s_Model Assumptions (2)_Summary Unrounded 2 2" xfId="10433"/>
    <cellStyle name="s_OBGYN (2)" xfId="10434"/>
    <cellStyle name="s_OBGYN (2) 2" xfId="10435"/>
    <cellStyle name="s_OBGYN (2) 2 2" xfId="10436"/>
    <cellStyle name="s_OBGYN (2) 3" xfId="10437"/>
    <cellStyle name="s_OBGYN (2)_1" xfId="10438"/>
    <cellStyle name="s_OBGYN (2)_1 2" xfId="10439"/>
    <cellStyle name="s_OBGYN (2)_1 2 2" xfId="10440"/>
    <cellStyle name="s_OBGYN (2)_1 3" xfId="10441"/>
    <cellStyle name="s_OBGYN (2)_1_1212 LTD (ASC 715) Cost Pushout Final True up" xfId="10442"/>
    <cellStyle name="s_OBGYN (2)_1_1212 LTD (ASC 715) Cost Pushout Final True up 2" xfId="10443"/>
    <cellStyle name="s_OBGYN (2)_1_1212 LTD (ASC 715) Cost Pushout Final True up 2 2" xfId="10444"/>
    <cellStyle name="s_OBGYN (2)_1_1212 LTD (ASC 715) Cost Pushout Final True up 3" xfId="10445"/>
    <cellStyle name="s_OBGYN (2)_1_Summary Unrounded" xfId="10446"/>
    <cellStyle name="s_OBGYN (2)_1_Summary Unrounded 2" xfId="10447"/>
    <cellStyle name="s_OBGYN (2)_1_Summary Unrounded 2 2" xfId="10448"/>
    <cellStyle name="s_OBGYN (2)_1212 LTD (ASC 715) Cost Pushout Final True up" xfId="10449"/>
    <cellStyle name="s_OBGYN (2)_1212 LTD (ASC 715) Cost Pushout Final True up 2" xfId="10450"/>
    <cellStyle name="s_OBGYN (2)_1212 LTD (ASC 715) Cost Pushout Final True up 2 2" xfId="10451"/>
    <cellStyle name="s_OBGYN (2)_1212 LTD (ASC 715) Cost Pushout Final True up 3" xfId="10452"/>
    <cellStyle name="s_OBGYN (2)_2" xfId="10453"/>
    <cellStyle name="s_OBGYN (2)_2_1212 LTD (ASC 715) Cost Pushout Final True up" xfId="10454"/>
    <cellStyle name="s_OBGYN (2)_2_eric" xfId="10455"/>
    <cellStyle name="s_OBGYN (2)_2_eric_1212 LTD (ASC 715) Cost Pushout Final True up" xfId="10456"/>
    <cellStyle name="s_OBGYN (2)_2_eric_Summary Unrounded" xfId="10457"/>
    <cellStyle name="s_OBGYN (2)_2_Summary Unrounded" xfId="10458"/>
    <cellStyle name="s_OBGYN (2)_Summary Unrounded" xfId="10459"/>
    <cellStyle name="s_OBGYN (2)_Summary Unrounded 2" xfId="10460"/>
    <cellStyle name="s_OBGYN (2)_Summary Unrounded 2 2" xfId="10461"/>
    <cellStyle name="s_Other Businesses (2)" xfId="10462"/>
    <cellStyle name="s_Other Businesses (2)_1" xfId="10463"/>
    <cellStyle name="s_Other Businesses (2)_1 2" xfId="10464"/>
    <cellStyle name="s_Other Businesses (2)_1 2 2" xfId="10465"/>
    <cellStyle name="s_Other Businesses (2)_1 3" xfId="10466"/>
    <cellStyle name="s_Other Businesses (2)_1_1212 LTD (ASC 715) Cost Pushout Final True up" xfId="10467"/>
    <cellStyle name="s_Other Businesses (2)_1_1212 LTD (ASC 715) Cost Pushout Final True up 2" xfId="10468"/>
    <cellStyle name="s_Other Businesses (2)_1_1212 LTD (ASC 715) Cost Pushout Final True up 2 2" xfId="10469"/>
    <cellStyle name="s_Other Businesses (2)_1_1212 LTD (ASC 715) Cost Pushout Final True up 3" xfId="10470"/>
    <cellStyle name="s_Other Businesses (2)_1_Summary Unrounded" xfId="10471"/>
    <cellStyle name="s_Other Businesses (2)_1_Summary Unrounded 2" xfId="10472"/>
    <cellStyle name="s_Other Businesses (2)_1_Summary Unrounded 2 2" xfId="10473"/>
    <cellStyle name="s_Other Businesses (2)_1212 LTD (ASC 715) Cost Pushout Final True up" xfId="10474"/>
    <cellStyle name="s_Other Businesses (2)_2" xfId="10475"/>
    <cellStyle name="s_Other Businesses (2)_2 2" xfId="10476"/>
    <cellStyle name="s_Other Businesses (2)_2 2 2" xfId="10477"/>
    <cellStyle name="s_Other Businesses (2)_2 3" xfId="10478"/>
    <cellStyle name="s_Other Businesses (2)_2_1212 LTD (ASC 715) Cost Pushout Final True up" xfId="10479"/>
    <cellStyle name="s_Other Businesses (2)_2_1212 LTD (ASC 715) Cost Pushout Final True up 2" xfId="10480"/>
    <cellStyle name="s_Other Businesses (2)_2_1212 LTD (ASC 715) Cost Pushout Final True up 2 2" xfId="10481"/>
    <cellStyle name="s_Other Businesses (2)_2_1212 LTD (ASC 715) Cost Pushout Final True up 3" xfId="10482"/>
    <cellStyle name="s_Other Businesses (2)_2_Summary Unrounded" xfId="10483"/>
    <cellStyle name="s_Other Businesses (2)_2_Summary Unrounded 2" xfId="10484"/>
    <cellStyle name="s_Other Businesses (2)_2_Summary Unrounded 2 2" xfId="10485"/>
    <cellStyle name="s_Other Businesses (2)_eric" xfId="10486"/>
    <cellStyle name="s_Other Businesses (2)_eric_1212 LTD (ASC 715) Cost Pushout Final True up" xfId="10487"/>
    <cellStyle name="s_Other Businesses (2)_eric_Summary Unrounded" xfId="10488"/>
    <cellStyle name="s_Other Businesses (2)_Summary Unrounded" xfId="10489"/>
    <cellStyle name="s_Ownership" xfId="10490"/>
    <cellStyle name="s_Ownership_1" xfId="10491"/>
    <cellStyle name="s_Ownership_1 2" xfId="10492"/>
    <cellStyle name="s_Ownership_1 2 2" xfId="10493"/>
    <cellStyle name="s_Ownership_1 3" xfId="10494"/>
    <cellStyle name="s_Ownership_1_1212 LTD (ASC 715) Cost Pushout Final True up" xfId="10495"/>
    <cellStyle name="s_Ownership_1_1212 LTD (ASC 715) Cost Pushout Final True up 2" xfId="10496"/>
    <cellStyle name="s_Ownership_1_1212 LTD (ASC 715) Cost Pushout Final True up 2 2" xfId="10497"/>
    <cellStyle name="s_Ownership_1_1212 LTD (ASC 715) Cost Pushout Final True up 3" xfId="10498"/>
    <cellStyle name="s_Ownership_1_Summary Unrounded" xfId="10499"/>
    <cellStyle name="s_Ownership_1_Summary Unrounded 2" xfId="10500"/>
    <cellStyle name="s_Ownership_1_Summary Unrounded 2 2" xfId="10501"/>
    <cellStyle name="s_Ownership_1212 LTD (ASC 715) Cost Pushout Final True up" xfId="10502"/>
    <cellStyle name="s_Ownership_Summary Unrounded" xfId="10503"/>
    <cellStyle name="s_PFMA Income (2)" xfId="10504"/>
    <cellStyle name="s_PFMA Income (2) 2" xfId="10505"/>
    <cellStyle name="s_PFMA Income (2) 2 2" xfId="10506"/>
    <cellStyle name="s_PFMA Income (2) 3" xfId="10507"/>
    <cellStyle name="s_PFMA Income (2)_1" xfId="10508"/>
    <cellStyle name="s_PFMA Income (2)_1 2" xfId="10509"/>
    <cellStyle name="s_PFMA Income (2)_1 2 2" xfId="10510"/>
    <cellStyle name="s_PFMA Income (2)_1 3" xfId="10511"/>
    <cellStyle name="s_PFMA Income (2)_1_1212 LTD (ASC 715) Cost Pushout Final True up" xfId="10512"/>
    <cellStyle name="s_PFMA Income (2)_1_1212 LTD (ASC 715) Cost Pushout Final True up 2" xfId="10513"/>
    <cellStyle name="s_PFMA Income (2)_1_1212 LTD (ASC 715) Cost Pushout Final True up 2 2" xfId="10514"/>
    <cellStyle name="s_PFMA Income (2)_1_1212 LTD (ASC 715) Cost Pushout Final True up 3" xfId="10515"/>
    <cellStyle name="s_PFMA Income (2)_1_Summary Unrounded" xfId="10516"/>
    <cellStyle name="s_PFMA Income (2)_1_Summary Unrounded 2" xfId="10517"/>
    <cellStyle name="s_PFMA Income (2)_1_Summary Unrounded 2 2" xfId="10518"/>
    <cellStyle name="s_PFMA Income (2)_1212 LTD (ASC 715) Cost Pushout Final True up" xfId="10519"/>
    <cellStyle name="s_PFMA Income (2)_1212 LTD (ASC 715) Cost Pushout Final True up 2" xfId="10520"/>
    <cellStyle name="s_PFMA Income (2)_1212 LTD (ASC 715) Cost Pushout Final True up 2 2" xfId="10521"/>
    <cellStyle name="s_PFMA Income (2)_1212 LTD (ASC 715) Cost Pushout Final True up 3" xfId="10522"/>
    <cellStyle name="s_PFMA Income (2)_2" xfId="10523"/>
    <cellStyle name="s_PFMA Income (2)_2_1212 LTD (ASC 715) Cost Pushout Final True up" xfId="10524"/>
    <cellStyle name="s_PFMA Income (2)_2_Celtic DCF" xfId="10525"/>
    <cellStyle name="s_PFMA Income (2)_2_Celtic DCF Inputs" xfId="10526"/>
    <cellStyle name="s_PFMA Income (2)_2_Celtic DCF Inputs_1212 LTD (ASC 715) Cost Pushout Final True up" xfId="10527"/>
    <cellStyle name="s_PFMA Income (2)_2_Celtic DCF Inputs_eric" xfId="10528"/>
    <cellStyle name="s_PFMA Income (2)_2_Celtic DCF Inputs_eric_1212 LTD (ASC 715) Cost Pushout Final True up" xfId="10529"/>
    <cellStyle name="s_PFMA Income (2)_2_Celtic DCF Inputs_eric_Summary Unrounded" xfId="10530"/>
    <cellStyle name="s_PFMA Income (2)_2_Celtic DCF Inputs_Summary Unrounded" xfId="10531"/>
    <cellStyle name="s_PFMA Income (2)_2_Celtic DCF_1212 LTD (ASC 715) Cost Pushout Final True up" xfId="10532"/>
    <cellStyle name="s_PFMA Income (2)_2_Celtic DCF_eric" xfId="10533"/>
    <cellStyle name="s_PFMA Income (2)_2_Celtic DCF_eric_1212 LTD (ASC 715) Cost Pushout Final True up" xfId="10534"/>
    <cellStyle name="s_PFMA Income (2)_2_Celtic DCF_eric_Summary Unrounded" xfId="10535"/>
    <cellStyle name="s_PFMA Income (2)_2_Celtic DCF_Summary Unrounded" xfId="10536"/>
    <cellStyle name="s_PFMA Income (2)_2_Summary Unrounded" xfId="10537"/>
    <cellStyle name="s_PFMA Income (2)_2_Valuation Summary" xfId="10538"/>
    <cellStyle name="s_PFMA Income (2)_2_Valuation Summary_1212 LTD (ASC 715) Cost Pushout Final True up" xfId="10539"/>
    <cellStyle name="s_PFMA Income (2)_2_Valuation Summary_eric" xfId="10540"/>
    <cellStyle name="s_PFMA Income (2)_2_Valuation Summary_eric_1212 LTD (ASC 715) Cost Pushout Final True up" xfId="10541"/>
    <cellStyle name="s_PFMA Income (2)_2_Valuation Summary_eric_Summary Unrounded" xfId="10542"/>
    <cellStyle name="s_PFMA Income (2)_2_Valuation Summary_Summary Unrounded" xfId="10543"/>
    <cellStyle name="s_PFMA Income (2)_Summary Unrounded" xfId="10544"/>
    <cellStyle name="s_PFMA Income (2)_Summary Unrounded 2" xfId="10545"/>
    <cellStyle name="s_PFMA Income (2)_Summary Unrounded 2 2" xfId="10546"/>
    <cellStyle name="s_Pippen (2)" xfId="10547"/>
    <cellStyle name="s_Pippen (2) 2" xfId="10548"/>
    <cellStyle name="s_Pippen (2) 2 2" xfId="10549"/>
    <cellStyle name="s_Pippen (2) 3" xfId="10550"/>
    <cellStyle name="s_Pippen (2)_1" xfId="10551"/>
    <cellStyle name="s_Pippen (2)_1_1212 LTD (ASC 715) Cost Pushout Final True up" xfId="10552"/>
    <cellStyle name="s_Pippen (2)_1_eric" xfId="10553"/>
    <cellStyle name="s_Pippen (2)_1_eric_1212 LTD (ASC 715) Cost Pushout Final True up" xfId="10554"/>
    <cellStyle name="s_Pippen (2)_1_eric_Summary Unrounded" xfId="10555"/>
    <cellStyle name="s_Pippen (2)_1_Summary Unrounded" xfId="10556"/>
    <cellStyle name="s_Pippen (2)_1212 LTD (ASC 715) Cost Pushout Final True up" xfId="10557"/>
    <cellStyle name="s_Pippen (2)_1212 LTD (ASC 715) Cost Pushout Final True up 2" xfId="10558"/>
    <cellStyle name="s_Pippen (2)_1212 LTD (ASC 715) Cost Pushout Final True up 2 2" xfId="10559"/>
    <cellStyle name="s_Pippen (2)_1212 LTD (ASC 715) Cost Pushout Final True up 3" xfId="10560"/>
    <cellStyle name="s_Pippen (2)_Summary Unrounded" xfId="10561"/>
    <cellStyle name="s_Pippen (2)_Summary Unrounded 2" xfId="10562"/>
    <cellStyle name="s_Pippen (2)_Summary Unrounded 2 2" xfId="10563"/>
    <cellStyle name="s_Pippen Cases (2)" xfId="10564"/>
    <cellStyle name="s_Pippen Cases (2) 2" xfId="10565"/>
    <cellStyle name="s_Pippen Cases (2) 2 2" xfId="10566"/>
    <cellStyle name="s_Pippen Cases (2) 3" xfId="10567"/>
    <cellStyle name="s_Pippen Cases (2)_1" xfId="10568"/>
    <cellStyle name="s_Pippen Cases (2)_1_1212 LTD (ASC 715) Cost Pushout Final True up" xfId="10569"/>
    <cellStyle name="s_Pippen Cases (2)_1_eric" xfId="10570"/>
    <cellStyle name="s_Pippen Cases (2)_1_eric_1212 LTD (ASC 715) Cost Pushout Final True up" xfId="10571"/>
    <cellStyle name="s_Pippen Cases (2)_1_eric_Summary Unrounded" xfId="10572"/>
    <cellStyle name="s_Pippen Cases (2)_1_Summary Unrounded" xfId="10573"/>
    <cellStyle name="s_Pippen Cases (2)_1212 LTD (ASC 715) Cost Pushout Final True up" xfId="10574"/>
    <cellStyle name="s_Pippen Cases (2)_1212 LTD (ASC 715) Cost Pushout Final True up 2" xfId="10575"/>
    <cellStyle name="s_Pippen Cases (2)_1212 LTD (ASC 715) Cost Pushout Final True up 2 2" xfId="10576"/>
    <cellStyle name="s_Pippen Cases (2)_1212 LTD (ASC 715) Cost Pushout Final True up 3" xfId="10577"/>
    <cellStyle name="s_Pippen Cases (2)_Summary Unrounded" xfId="10578"/>
    <cellStyle name="s_Pippen Cases (2)_Summary Unrounded 2" xfId="10579"/>
    <cellStyle name="s_Pippen Cases (2)_Summary Unrounded 2 2" xfId="10580"/>
    <cellStyle name="s_Pippen ValMatrix (2)" xfId="10581"/>
    <cellStyle name="s_Pippen ValMatrix (2)_1" xfId="10582"/>
    <cellStyle name="s_Pippen ValMatrix (2)_1 2" xfId="10583"/>
    <cellStyle name="s_Pippen ValMatrix (2)_1 2 2" xfId="10584"/>
    <cellStyle name="s_Pippen ValMatrix (2)_1 3" xfId="10585"/>
    <cellStyle name="s_Pippen ValMatrix (2)_1_1212 LTD (ASC 715) Cost Pushout Final True up" xfId="10586"/>
    <cellStyle name="s_Pippen ValMatrix (2)_1_1212 LTD (ASC 715) Cost Pushout Final True up 2" xfId="10587"/>
    <cellStyle name="s_Pippen ValMatrix (2)_1_1212 LTD (ASC 715) Cost Pushout Final True up 2 2" xfId="10588"/>
    <cellStyle name="s_Pippen ValMatrix (2)_1_1212 LTD (ASC 715) Cost Pushout Final True up 3" xfId="10589"/>
    <cellStyle name="s_Pippen ValMatrix (2)_1_Summary Unrounded" xfId="10590"/>
    <cellStyle name="s_Pippen ValMatrix (2)_1_Summary Unrounded 2" xfId="10591"/>
    <cellStyle name="s_Pippen ValMatrix (2)_1_Summary Unrounded 2 2" xfId="10592"/>
    <cellStyle name="s_Pippen ValMatrix (2)_1212 LTD (ASC 715) Cost Pushout Final True up" xfId="10593"/>
    <cellStyle name="s_Pippen ValMatrix (2)_eric" xfId="10594"/>
    <cellStyle name="s_Pippen ValMatrix (2)_eric_1212 LTD (ASC 715) Cost Pushout Final True up" xfId="10595"/>
    <cellStyle name="s_Pippen ValMatrix (2)_eric_Summary Unrounded" xfId="10596"/>
    <cellStyle name="s_Pippen ValMatrix (2)_Summary Unrounded" xfId="10597"/>
    <cellStyle name="s_PMAT (2)" xfId="10598"/>
    <cellStyle name="s_PMAT (2)_1" xfId="10599"/>
    <cellStyle name="s_PMAT (2)_1 2" xfId="10600"/>
    <cellStyle name="s_PMAT (2)_1 2 2" xfId="10601"/>
    <cellStyle name="s_PMAT (2)_1 3" xfId="10602"/>
    <cellStyle name="s_PMAT (2)_1_1212 LTD (ASC 715) Cost Pushout Final True up" xfId="10603"/>
    <cellStyle name="s_PMAT (2)_1_1212 LTD (ASC 715) Cost Pushout Final True up 2" xfId="10604"/>
    <cellStyle name="s_PMAT (2)_1_1212 LTD (ASC 715) Cost Pushout Final True up 2 2" xfId="10605"/>
    <cellStyle name="s_PMAT (2)_1_1212 LTD (ASC 715) Cost Pushout Final True up 3" xfId="10606"/>
    <cellStyle name="s_PMAT (2)_1_Summary Unrounded" xfId="10607"/>
    <cellStyle name="s_PMAT (2)_1_Summary Unrounded 2" xfId="10608"/>
    <cellStyle name="s_PMAT (2)_1_Summary Unrounded 2 2" xfId="10609"/>
    <cellStyle name="s_PMAT (2)_1212 LTD (ASC 715) Cost Pushout Final True up" xfId="10610"/>
    <cellStyle name="s_PMAT (2)_Celtic DCF" xfId="10611"/>
    <cellStyle name="s_PMAT (2)_Celtic DCF Inputs" xfId="10612"/>
    <cellStyle name="s_PMAT (2)_Celtic DCF Inputs_1212 LTD (ASC 715) Cost Pushout Final True up" xfId="10613"/>
    <cellStyle name="s_PMAT (2)_Celtic DCF Inputs_eric" xfId="10614"/>
    <cellStyle name="s_PMAT (2)_Celtic DCF Inputs_eric_1212 LTD (ASC 715) Cost Pushout Final True up" xfId="10615"/>
    <cellStyle name="s_PMAT (2)_Celtic DCF Inputs_eric_Summary Unrounded" xfId="10616"/>
    <cellStyle name="s_PMAT (2)_Celtic DCF Inputs_Summary Unrounded" xfId="10617"/>
    <cellStyle name="s_PMAT (2)_Celtic DCF_1212 LTD (ASC 715) Cost Pushout Final True up" xfId="10618"/>
    <cellStyle name="s_PMAT (2)_Celtic DCF_eric" xfId="10619"/>
    <cellStyle name="s_PMAT (2)_Celtic DCF_eric_1212 LTD (ASC 715) Cost Pushout Final True up" xfId="10620"/>
    <cellStyle name="s_PMAT (2)_Celtic DCF_eric_Summary Unrounded" xfId="10621"/>
    <cellStyle name="s_PMAT (2)_Celtic DCF_Summary Unrounded" xfId="10622"/>
    <cellStyle name="s_PMAT (2)_Summary Unrounded" xfId="10623"/>
    <cellStyle name="s_PMAT (2)_Valuation Summary" xfId="10624"/>
    <cellStyle name="s_PMAT (2)_Valuation Summary_1212 LTD (ASC 715) Cost Pushout Final True up" xfId="10625"/>
    <cellStyle name="s_PMAT (2)_Valuation Summary_eric" xfId="10626"/>
    <cellStyle name="s_PMAT (2)_Valuation Summary_eric_1212 LTD (ASC 715) Cost Pushout Final True up" xfId="10627"/>
    <cellStyle name="s_PMAT (2)_Valuation Summary_eric_Summary Unrounded" xfId="10628"/>
    <cellStyle name="s_PMAT (2)_Valuation Summary_Summary Unrounded" xfId="10629"/>
    <cellStyle name="s_PMAT (3)" xfId="10630"/>
    <cellStyle name="s_PMAT (3)_1" xfId="10631"/>
    <cellStyle name="s_PMAT (3)_1 2" xfId="10632"/>
    <cellStyle name="s_PMAT (3)_1 2 2" xfId="10633"/>
    <cellStyle name="s_PMAT (3)_1 3" xfId="10634"/>
    <cellStyle name="s_PMAT (3)_1_1212 LTD (ASC 715) Cost Pushout Final True up" xfId="10635"/>
    <cellStyle name="s_PMAT (3)_1_1212 LTD (ASC 715) Cost Pushout Final True up 2" xfId="10636"/>
    <cellStyle name="s_PMAT (3)_1_1212 LTD (ASC 715) Cost Pushout Final True up 2 2" xfId="10637"/>
    <cellStyle name="s_PMAT (3)_1_1212 LTD (ASC 715) Cost Pushout Final True up 3" xfId="10638"/>
    <cellStyle name="s_PMAT (3)_1_Summary Unrounded" xfId="10639"/>
    <cellStyle name="s_PMAT (3)_1_Summary Unrounded 2" xfId="10640"/>
    <cellStyle name="s_PMAT (3)_1_Summary Unrounded 2 2" xfId="10641"/>
    <cellStyle name="s_PMAT (3)_1212 LTD (ASC 715) Cost Pushout Final True up" xfId="10642"/>
    <cellStyle name="s_PMAT (3)_2" xfId="10643"/>
    <cellStyle name="s_PMAT (3)_2 2" xfId="10644"/>
    <cellStyle name="s_PMAT (3)_2 2 2" xfId="10645"/>
    <cellStyle name="s_PMAT (3)_2 3" xfId="10646"/>
    <cellStyle name="s_PMAT (3)_2_1212 LTD (ASC 715) Cost Pushout Final True up" xfId="10647"/>
    <cellStyle name="s_PMAT (3)_2_1212 LTD (ASC 715) Cost Pushout Final True up 2" xfId="10648"/>
    <cellStyle name="s_PMAT (3)_2_1212 LTD (ASC 715) Cost Pushout Final True up 2 2" xfId="10649"/>
    <cellStyle name="s_PMAT (3)_2_1212 LTD (ASC 715) Cost Pushout Final True up 3" xfId="10650"/>
    <cellStyle name="s_PMAT (3)_2_Summary Unrounded" xfId="10651"/>
    <cellStyle name="s_PMAT (3)_2_Summary Unrounded 2" xfId="10652"/>
    <cellStyle name="s_PMAT (3)_2_Summary Unrounded 2 2" xfId="10653"/>
    <cellStyle name="s_PMAT (3)_Celtic DCF" xfId="10654"/>
    <cellStyle name="s_PMAT (3)_Celtic DCF Inputs" xfId="10655"/>
    <cellStyle name="s_PMAT (3)_Celtic DCF Inputs_1212 LTD (ASC 715) Cost Pushout Final True up" xfId="10656"/>
    <cellStyle name="s_PMAT (3)_Celtic DCF Inputs_eric" xfId="10657"/>
    <cellStyle name="s_PMAT (3)_Celtic DCF Inputs_eric_1212 LTD (ASC 715) Cost Pushout Final True up" xfId="10658"/>
    <cellStyle name="s_PMAT (3)_Celtic DCF Inputs_eric_Summary Unrounded" xfId="10659"/>
    <cellStyle name="s_PMAT (3)_Celtic DCF Inputs_Summary Unrounded" xfId="10660"/>
    <cellStyle name="s_PMAT (3)_Celtic DCF_1212 LTD (ASC 715) Cost Pushout Final True up" xfId="10661"/>
    <cellStyle name="s_PMAT (3)_Celtic DCF_eric" xfId="10662"/>
    <cellStyle name="s_PMAT (3)_Celtic DCF_eric_1212 LTD (ASC 715) Cost Pushout Final True up" xfId="10663"/>
    <cellStyle name="s_PMAT (3)_Celtic DCF_eric_Summary Unrounded" xfId="10664"/>
    <cellStyle name="s_PMAT (3)_Celtic DCF_Summary Unrounded" xfId="10665"/>
    <cellStyle name="s_PMAT (3)_Summary Unrounded" xfId="10666"/>
    <cellStyle name="s_PMAT (3)_Valuation Summary" xfId="10667"/>
    <cellStyle name="s_PMAT (3)_Valuation Summary_1212 LTD (ASC 715) Cost Pushout Final True up" xfId="10668"/>
    <cellStyle name="s_PMAT (3)_Valuation Summary_eric" xfId="10669"/>
    <cellStyle name="s_PMAT (3)_Valuation Summary_eric_1212 LTD (ASC 715) Cost Pushout Final True up" xfId="10670"/>
    <cellStyle name="s_PMAT (3)_Valuation Summary_eric_Summary Unrounded" xfId="10671"/>
    <cellStyle name="s_PMAT (3)_Valuation Summary_Summary Unrounded" xfId="10672"/>
    <cellStyle name="s_PoundInc" xfId="10673"/>
    <cellStyle name="s_PoundInc (2)" xfId="10674"/>
    <cellStyle name="s_PoundInc (2) 2" xfId="10675"/>
    <cellStyle name="s_PoundInc (2) 2 2" xfId="10676"/>
    <cellStyle name="s_PoundInc (2) 3" xfId="10677"/>
    <cellStyle name="s_PoundInc (2)_1" xfId="10678"/>
    <cellStyle name="s_PoundInc (2)_1_1212 LTD (ASC 715) Cost Pushout Final True up" xfId="10679"/>
    <cellStyle name="s_PoundInc (2)_1_Celtic DCF" xfId="10680"/>
    <cellStyle name="s_PoundInc (2)_1_Celtic DCF Inputs" xfId="10681"/>
    <cellStyle name="s_PoundInc (2)_1_Celtic DCF Inputs_1212 LTD (ASC 715) Cost Pushout Final True up" xfId="10682"/>
    <cellStyle name="s_PoundInc (2)_1_Celtic DCF Inputs_eric" xfId="10683"/>
    <cellStyle name="s_PoundInc (2)_1_Celtic DCF Inputs_eric_1212 LTD (ASC 715) Cost Pushout Final True up" xfId="10684"/>
    <cellStyle name="s_PoundInc (2)_1_Celtic DCF Inputs_eric_Summary Unrounded" xfId="10685"/>
    <cellStyle name="s_PoundInc (2)_1_Celtic DCF Inputs_Summary Unrounded" xfId="10686"/>
    <cellStyle name="s_PoundInc (2)_1_Celtic DCF_1212 LTD (ASC 715) Cost Pushout Final True up" xfId="10687"/>
    <cellStyle name="s_PoundInc (2)_1_Celtic DCF_eric" xfId="10688"/>
    <cellStyle name="s_PoundInc (2)_1_Celtic DCF_eric_1212 LTD (ASC 715) Cost Pushout Final True up" xfId="10689"/>
    <cellStyle name="s_PoundInc (2)_1_Celtic DCF_eric_Summary Unrounded" xfId="10690"/>
    <cellStyle name="s_PoundInc (2)_1_Celtic DCF_Summary Unrounded" xfId="10691"/>
    <cellStyle name="s_PoundInc (2)_1_Summary Unrounded" xfId="10692"/>
    <cellStyle name="s_PoundInc (2)_1_Valuation Summary" xfId="10693"/>
    <cellStyle name="s_PoundInc (2)_1_Valuation Summary_1212 LTD (ASC 715) Cost Pushout Final True up" xfId="10694"/>
    <cellStyle name="s_PoundInc (2)_1_Valuation Summary_eric" xfId="10695"/>
    <cellStyle name="s_PoundInc (2)_1_Valuation Summary_eric_1212 LTD (ASC 715) Cost Pushout Final True up" xfId="10696"/>
    <cellStyle name="s_PoundInc (2)_1_Valuation Summary_eric_Summary Unrounded" xfId="10697"/>
    <cellStyle name="s_PoundInc (2)_1_Valuation Summary_Summary Unrounded" xfId="10698"/>
    <cellStyle name="s_PoundInc (2)_1212 LTD (ASC 715) Cost Pushout Final True up" xfId="10699"/>
    <cellStyle name="s_PoundInc (2)_1212 LTD (ASC 715) Cost Pushout Final True up 2" xfId="10700"/>
    <cellStyle name="s_PoundInc (2)_1212 LTD (ASC 715) Cost Pushout Final True up 2 2" xfId="10701"/>
    <cellStyle name="s_PoundInc (2)_1212 LTD (ASC 715) Cost Pushout Final True up 3" xfId="10702"/>
    <cellStyle name="s_PoundInc (2)_2" xfId="10703"/>
    <cellStyle name="s_PoundInc (2)_2 2" xfId="10704"/>
    <cellStyle name="s_PoundInc (2)_2 2 2" xfId="10705"/>
    <cellStyle name="s_PoundInc (2)_2 3" xfId="10706"/>
    <cellStyle name="s_PoundInc (2)_2_1212 LTD (ASC 715) Cost Pushout Final True up" xfId="10707"/>
    <cellStyle name="s_PoundInc (2)_2_1212 LTD (ASC 715) Cost Pushout Final True up 2" xfId="10708"/>
    <cellStyle name="s_PoundInc (2)_2_1212 LTD (ASC 715) Cost Pushout Final True up 2 2" xfId="10709"/>
    <cellStyle name="s_PoundInc (2)_2_1212 LTD (ASC 715) Cost Pushout Final True up 3" xfId="10710"/>
    <cellStyle name="s_PoundInc (2)_2_Summary Unrounded" xfId="10711"/>
    <cellStyle name="s_PoundInc (2)_2_Summary Unrounded 2" xfId="10712"/>
    <cellStyle name="s_PoundInc (2)_2_Summary Unrounded 2 2" xfId="10713"/>
    <cellStyle name="s_PoundInc (2)_Summary Unrounded" xfId="10714"/>
    <cellStyle name="s_PoundInc (2)_Summary Unrounded 2" xfId="10715"/>
    <cellStyle name="s_PoundInc (2)_Summary Unrounded 2 2" xfId="10716"/>
    <cellStyle name="s_PoundInc_1212 LTD (ASC 715) Cost Pushout Final True up" xfId="10717"/>
    <cellStyle name="s_PoundInc_Celtic DCF" xfId="10718"/>
    <cellStyle name="s_PoundInc_Celtic DCF Inputs" xfId="10719"/>
    <cellStyle name="s_PoundInc_Celtic DCF Inputs_1212 LTD (ASC 715) Cost Pushout Final True up" xfId="10720"/>
    <cellStyle name="s_PoundInc_Celtic DCF Inputs_eric" xfId="10721"/>
    <cellStyle name="s_PoundInc_Celtic DCF Inputs_eric_1212 LTD (ASC 715) Cost Pushout Final True up" xfId="10722"/>
    <cellStyle name="s_PoundInc_Celtic DCF Inputs_eric_Summary Unrounded" xfId="10723"/>
    <cellStyle name="s_PoundInc_Celtic DCF Inputs_Summary Unrounded" xfId="10724"/>
    <cellStyle name="s_PoundInc_Celtic DCF_1212 LTD (ASC 715) Cost Pushout Final True up" xfId="10725"/>
    <cellStyle name="s_PoundInc_Celtic DCF_eric" xfId="10726"/>
    <cellStyle name="s_PoundInc_Celtic DCF_eric_1212 LTD (ASC 715) Cost Pushout Final True up" xfId="10727"/>
    <cellStyle name="s_PoundInc_Celtic DCF_eric_Summary Unrounded" xfId="10728"/>
    <cellStyle name="s_PoundInc_Celtic DCF_Summary Unrounded" xfId="10729"/>
    <cellStyle name="s_PoundInc_Summary Unrounded" xfId="10730"/>
    <cellStyle name="s_PoundInc_Valuation Summary" xfId="10731"/>
    <cellStyle name="s_PoundInc_Valuation Summary_1212 LTD (ASC 715) Cost Pushout Final True up" xfId="10732"/>
    <cellStyle name="s_PoundInc_Valuation Summary_eric" xfId="10733"/>
    <cellStyle name="s_PoundInc_Valuation Summary_eric_1212 LTD (ASC 715) Cost Pushout Final True up" xfId="10734"/>
    <cellStyle name="s_PoundInc_Valuation Summary_eric_Summary Unrounded" xfId="10735"/>
    <cellStyle name="s_PoundInc_Valuation Summary_Summary Unrounded" xfId="10736"/>
    <cellStyle name="s_Poundstone (2)" xfId="10737"/>
    <cellStyle name="s_Poundstone (2)_1" xfId="10738"/>
    <cellStyle name="s_Poundstone (2)_1 2" xfId="10739"/>
    <cellStyle name="s_Poundstone (2)_1 2 2" xfId="10740"/>
    <cellStyle name="s_Poundstone (2)_1 3" xfId="10741"/>
    <cellStyle name="s_Poundstone (2)_1_1212 LTD (ASC 715) Cost Pushout Final True up" xfId="10742"/>
    <cellStyle name="s_Poundstone (2)_1_1212 LTD (ASC 715) Cost Pushout Final True up 2" xfId="10743"/>
    <cellStyle name="s_Poundstone (2)_1_1212 LTD (ASC 715) Cost Pushout Final True up 2 2" xfId="10744"/>
    <cellStyle name="s_Poundstone (2)_1_1212 LTD (ASC 715) Cost Pushout Final True up 3" xfId="10745"/>
    <cellStyle name="s_Poundstone (2)_1_Summary Unrounded" xfId="10746"/>
    <cellStyle name="s_Poundstone (2)_1_Summary Unrounded 2" xfId="10747"/>
    <cellStyle name="s_Poundstone (2)_1_Summary Unrounded 2 2" xfId="10748"/>
    <cellStyle name="s_Poundstone (2)_1212 LTD (ASC 715) Cost Pushout Final True up" xfId="10749"/>
    <cellStyle name="s_Poundstone (2)_2" xfId="10750"/>
    <cellStyle name="s_Poundstone (2)_2 2" xfId="10751"/>
    <cellStyle name="s_Poundstone (2)_2 2 2" xfId="10752"/>
    <cellStyle name="s_Poundstone (2)_2 3" xfId="10753"/>
    <cellStyle name="s_Poundstone (2)_2_1212 LTD (ASC 715) Cost Pushout Final True up" xfId="10754"/>
    <cellStyle name="s_Poundstone (2)_2_1212 LTD (ASC 715) Cost Pushout Final True up 2" xfId="10755"/>
    <cellStyle name="s_Poundstone (2)_2_1212 LTD (ASC 715) Cost Pushout Final True up 2 2" xfId="10756"/>
    <cellStyle name="s_Poundstone (2)_2_1212 LTD (ASC 715) Cost Pushout Final True up 3" xfId="10757"/>
    <cellStyle name="s_Poundstone (2)_2_Summary Unrounded" xfId="10758"/>
    <cellStyle name="s_Poundstone (2)_2_Summary Unrounded 2" xfId="10759"/>
    <cellStyle name="s_Poundstone (2)_2_Summary Unrounded 2 2" xfId="10760"/>
    <cellStyle name="s_Poundstone (2)_Celtic DCF" xfId="10761"/>
    <cellStyle name="s_Poundstone (2)_Celtic DCF Inputs" xfId="10762"/>
    <cellStyle name="s_Poundstone (2)_Celtic DCF Inputs_1212 LTD (ASC 715) Cost Pushout Final True up" xfId="10763"/>
    <cellStyle name="s_Poundstone (2)_Celtic DCF Inputs_eric" xfId="10764"/>
    <cellStyle name="s_Poundstone (2)_Celtic DCF Inputs_eric_1212 LTD (ASC 715) Cost Pushout Final True up" xfId="10765"/>
    <cellStyle name="s_Poundstone (2)_Celtic DCF Inputs_eric_Summary Unrounded" xfId="10766"/>
    <cellStyle name="s_Poundstone (2)_Celtic DCF Inputs_Summary Unrounded" xfId="10767"/>
    <cellStyle name="s_Poundstone (2)_Celtic DCF_1212 LTD (ASC 715) Cost Pushout Final True up" xfId="10768"/>
    <cellStyle name="s_Poundstone (2)_Celtic DCF_eric" xfId="10769"/>
    <cellStyle name="s_Poundstone (2)_Celtic DCF_eric_1212 LTD (ASC 715) Cost Pushout Final True up" xfId="10770"/>
    <cellStyle name="s_Poundstone (2)_Celtic DCF_eric_Summary Unrounded" xfId="10771"/>
    <cellStyle name="s_Poundstone (2)_Celtic DCF_Summary Unrounded" xfId="10772"/>
    <cellStyle name="s_Poundstone (2)_Summary Unrounded" xfId="10773"/>
    <cellStyle name="s_Poundstone (2)_Valuation Summary" xfId="10774"/>
    <cellStyle name="s_Poundstone (2)_Valuation Summary_1212 LTD (ASC 715) Cost Pushout Final True up" xfId="10775"/>
    <cellStyle name="s_Poundstone (2)_Valuation Summary_eric" xfId="10776"/>
    <cellStyle name="s_Poundstone (2)_Valuation Summary_eric_1212 LTD (ASC 715) Cost Pushout Final True up" xfId="10777"/>
    <cellStyle name="s_Poundstone (2)_Valuation Summary_eric_Summary Unrounded" xfId="10778"/>
    <cellStyle name="s_Poundstone (2)_Valuation Summary_Summary Unrounded" xfId="10779"/>
    <cellStyle name="s_Preliminary Poundstone (2)" xfId="10780"/>
    <cellStyle name="s_Preliminary Poundstone (2) 2" xfId="10781"/>
    <cellStyle name="s_Preliminary Poundstone (2) 2 2" xfId="10782"/>
    <cellStyle name="s_Preliminary Poundstone (2) 3" xfId="10783"/>
    <cellStyle name="s_Preliminary Poundstone (2)_1" xfId="10784"/>
    <cellStyle name="s_Preliminary Poundstone (2)_1 2" xfId="10785"/>
    <cellStyle name="s_Preliminary Poundstone (2)_1 2 2" xfId="10786"/>
    <cellStyle name="s_Preliminary Poundstone (2)_1 3" xfId="10787"/>
    <cellStyle name="s_Preliminary Poundstone (2)_1_1212 LTD (ASC 715) Cost Pushout Final True up" xfId="10788"/>
    <cellStyle name="s_Preliminary Poundstone (2)_1_1212 LTD (ASC 715) Cost Pushout Final True up 2" xfId="10789"/>
    <cellStyle name="s_Preliminary Poundstone (2)_1_1212 LTD (ASC 715) Cost Pushout Final True up 2 2" xfId="10790"/>
    <cellStyle name="s_Preliminary Poundstone (2)_1_1212 LTD (ASC 715) Cost Pushout Final True up 3" xfId="10791"/>
    <cellStyle name="s_Preliminary Poundstone (2)_1_Summary Unrounded" xfId="10792"/>
    <cellStyle name="s_Preliminary Poundstone (2)_1_Summary Unrounded 2" xfId="10793"/>
    <cellStyle name="s_Preliminary Poundstone (2)_1_Summary Unrounded 2 2" xfId="10794"/>
    <cellStyle name="s_Preliminary Poundstone (2)_1212 LTD (ASC 715) Cost Pushout Final True up" xfId="10795"/>
    <cellStyle name="s_Preliminary Poundstone (2)_1212 LTD (ASC 715) Cost Pushout Final True up 2" xfId="10796"/>
    <cellStyle name="s_Preliminary Poundstone (2)_1212 LTD (ASC 715) Cost Pushout Final True up 2 2" xfId="10797"/>
    <cellStyle name="s_Preliminary Poundstone (2)_1212 LTD (ASC 715) Cost Pushout Final True up 3" xfId="10798"/>
    <cellStyle name="s_Preliminary Poundstone (2)_Summary Unrounded" xfId="10799"/>
    <cellStyle name="s_Preliminary Poundstone (2)_Summary Unrounded 2" xfId="10800"/>
    <cellStyle name="s_Preliminary Poundstone (2)_Summary Unrounded 2 2" xfId="10801"/>
    <cellStyle name="s_RushValSum (2)" xfId="10802"/>
    <cellStyle name="s_RushValSum (2)_1" xfId="10803"/>
    <cellStyle name="s_RushValSum (2)_1 2" xfId="10804"/>
    <cellStyle name="s_RushValSum (2)_1 2 2" xfId="10805"/>
    <cellStyle name="s_RushValSum (2)_1 3" xfId="10806"/>
    <cellStyle name="s_RushValSum (2)_1_1212 LTD (ASC 715) Cost Pushout Final True up" xfId="10807"/>
    <cellStyle name="s_RushValSum (2)_1_1212 LTD (ASC 715) Cost Pushout Final True up 2" xfId="10808"/>
    <cellStyle name="s_RushValSum (2)_1_1212 LTD (ASC 715) Cost Pushout Final True up 2 2" xfId="10809"/>
    <cellStyle name="s_RushValSum (2)_1_1212 LTD (ASC 715) Cost Pushout Final True up 3" xfId="10810"/>
    <cellStyle name="s_RushValSum (2)_1_Summary Unrounded" xfId="10811"/>
    <cellStyle name="s_RushValSum (2)_1_Summary Unrounded 2" xfId="10812"/>
    <cellStyle name="s_RushValSum (2)_1_Summary Unrounded 2 2" xfId="10813"/>
    <cellStyle name="s_RushValSum (2)_1212 LTD (ASC 715) Cost Pushout Final True up" xfId="10814"/>
    <cellStyle name="s_RushValSum (2)_2" xfId="10815"/>
    <cellStyle name="s_RushValSum (2)_2 2" xfId="10816"/>
    <cellStyle name="s_RushValSum (2)_2 2 2" xfId="10817"/>
    <cellStyle name="s_RushValSum (2)_2 3" xfId="10818"/>
    <cellStyle name="s_RushValSum (2)_2_1212 LTD (ASC 715) Cost Pushout Final True up" xfId="10819"/>
    <cellStyle name="s_RushValSum (2)_2_1212 LTD (ASC 715) Cost Pushout Final True up 2" xfId="10820"/>
    <cellStyle name="s_RushValSum (2)_2_1212 LTD (ASC 715) Cost Pushout Final True up 2 2" xfId="10821"/>
    <cellStyle name="s_RushValSum (2)_2_1212 LTD (ASC 715) Cost Pushout Final True up 3" xfId="10822"/>
    <cellStyle name="s_RushValSum (2)_2_Summary Unrounded" xfId="10823"/>
    <cellStyle name="s_RushValSum (2)_2_Summary Unrounded 2" xfId="10824"/>
    <cellStyle name="s_RushValSum (2)_2_Summary Unrounded 2 2" xfId="10825"/>
    <cellStyle name="s_RushValSum (2)_Celtic DCF" xfId="10826"/>
    <cellStyle name="s_RushValSum (2)_Celtic DCF Inputs" xfId="10827"/>
    <cellStyle name="s_RushValSum (2)_Celtic DCF Inputs_1212 LTD (ASC 715) Cost Pushout Final True up" xfId="10828"/>
    <cellStyle name="s_RushValSum (2)_Celtic DCF Inputs_eric" xfId="10829"/>
    <cellStyle name="s_RushValSum (2)_Celtic DCF Inputs_eric_1212 LTD (ASC 715) Cost Pushout Final True up" xfId="10830"/>
    <cellStyle name="s_RushValSum (2)_Celtic DCF Inputs_eric_Summary Unrounded" xfId="10831"/>
    <cellStyle name="s_RushValSum (2)_Celtic DCF Inputs_Summary Unrounded" xfId="10832"/>
    <cellStyle name="s_RushValSum (2)_Celtic DCF_1212 LTD (ASC 715) Cost Pushout Final True up" xfId="10833"/>
    <cellStyle name="s_RushValSum (2)_Celtic DCF_eric" xfId="10834"/>
    <cellStyle name="s_RushValSum (2)_Celtic DCF_eric_1212 LTD (ASC 715) Cost Pushout Final True up" xfId="10835"/>
    <cellStyle name="s_RushValSum (2)_Celtic DCF_eric_Summary Unrounded" xfId="10836"/>
    <cellStyle name="s_RushValSum (2)_Celtic DCF_Summary Unrounded" xfId="10837"/>
    <cellStyle name="s_RushValSum (2)_Summary Unrounded" xfId="10838"/>
    <cellStyle name="s_RushValSum (2)_Valuation Summary" xfId="10839"/>
    <cellStyle name="s_RushValSum (2)_Valuation Summary_1212 LTD (ASC 715) Cost Pushout Final True up" xfId="10840"/>
    <cellStyle name="s_RushValSum (2)_Valuation Summary_eric" xfId="10841"/>
    <cellStyle name="s_RushValSum (2)_Valuation Summary_eric_1212 LTD (ASC 715) Cost Pushout Final True up" xfId="10842"/>
    <cellStyle name="s_RushValSum (2)_Valuation Summary_eric_Summary Unrounded" xfId="10843"/>
    <cellStyle name="s_RushValSum (2)_Valuation Summary_Summary Unrounded" xfId="10844"/>
    <cellStyle name="s_SDGMerger" xfId="10845"/>
    <cellStyle name="s_SDGMerger 2" xfId="10846"/>
    <cellStyle name="s_SDGMerger 2 2" xfId="10847"/>
    <cellStyle name="s_SDGMerger 3" xfId="10848"/>
    <cellStyle name="s_SDGMerger_1" xfId="10849"/>
    <cellStyle name="s_SDGMerger_1_1212 LTD (ASC 715) Cost Pushout Final True up" xfId="10850"/>
    <cellStyle name="s_SDGMerger_1_Summary Unrounded" xfId="10851"/>
    <cellStyle name="s_SDGMerger_1212 LTD (ASC 715) Cost Pushout Final True up" xfId="10852"/>
    <cellStyle name="s_SDGMerger_1212 LTD (ASC 715) Cost Pushout Final True up 2" xfId="10853"/>
    <cellStyle name="s_SDGMerger_1212 LTD (ASC 715) Cost Pushout Final True up 2 2" xfId="10854"/>
    <cellStyle name="s_SDGMerger_1212 LTD (ASC 715) Cost Pushout Final True up 3" xfId="10855"/>
    <cellStyle name="s_SDGMerger_Summary Unrounded" xfId="10856"/>
    <cellStyle name="s_SDGMerger_Summary Unrounded 2" xfId="10857"/>
    <cellStyle name="s_SDGMerger_Summary Unrounded 2 2" xfId="10858"/>
    <cellStyle name="s_SDGMerger3" xfId="10859"/>
    <cellStyle name="s_SDGMerger3 2" xfId="10860"/>
    <cellStyle name="s_SDGMerger3 2 2" xfId="10861"/>
    <cellStyle name="s_SDGMerger3 3" xfId="10862"/>
    <cellStyle name="s_SDGMerger3_1" xfId="10863"/>
    <cellStyle name="s_SDGMerger3_1_1212 LTD (ASC 715) Cost Pushout Final True up" xfId="10864"/>
    <cellStyle name="s_SDGMerger3_1_Summary Unrounded" xfId="10865"/>
    <cellStyle name="s_SDGMerger3_1212 LTD (ASC 715) Cost Pushout Final True up" xfId="10866"/>
    <cellStyle name="s_SDGMerger3_1212 LTD (ASC 715) Cost Pushout Final True up 2" xfId="10867"/>
    <cellStyle name="s_SDGMerger3_1212 LTD (ASC 715) Cost Pushout Final True up 2 2" xfId="10868"/>
    <cellStyle name="s_SDGMerger3_1212 LTD (ASC 715) Cost Pushout Final True up 3" xfId="10869"/>
    <cellStyle name="s_SDGMerger3_Summary Unrounded" xfId="10870"/>
    <cellStyle name="s_SDGMerger3_Summary Unrounded 2" xfId="10871"/>
    <cellStyle name="s_SDGMerger3_Summary Unrounded 2 2" xfId="10872"/>
    <cellStyle name="s_Stub Value" xfId="10873"/>
    <cellStyle name="s_Stub Value_1" xfId="10874"/>
    <cellStyle name="s_Stub Value_1 2" xfId="10875"/>
    <cellStyle name="s_Stub Value_1 2 2" xfId="10876"/>
    <cellStyle name="s_Stub Value_1 3" xfId="10877"/>
    <cellStyle name="s_Stub Value_1_1212 LTD (ASC 715) Cost Pushout Final True up" xfId="10878"/>
    <cellStyle name="s_Stub Value_1_1212 LTD (ASC 715) Cost Pushout Final True up 2" xfId="10879"/>
    <cellStyle name="s_Stub Value_1_1212 LTD (ASC 715) Cost Pushout Final True up 2 2" xfId="10880"/>
    <cellStyle name="s_Stub Value_1_1212 LTD (ASC 715) Cost Pushout Final True up 3" xfId="10881"/>
    <cellStyle name="s_Stub Value_1_Summary Unrounded" xfId="10882"/>
    <cellStyle name="s_Stub Value_1_Summary Unrounded 2" xfId="10883"/>
    <cellStyle name="s_Stub Value_1_Summary Unrounded 2 2" xfId="10884"/>
    <cellStyle name="s_Stub Value_1212 LTD (ASC 715) Cost Pushout Final True up" xfId="10885"/>
    <cellStyle name="s_Stub Value_Summary Unrounded" xfId="10886"/>
    <cellStyle name="s_Summary of Pro Forma (2)" xfId="10887"/>
    <cellStyle name="s_Summary of Pro Forma (2)_1" xfId="10888"/>
    <cellStyle name="s_Summary of Pro Forma (2)_1 2" xfId="10889"/>
    <cellStyle name="s_Summary of Pro Forma (2)_1 2 2" xfId="10890"/>
    <cellStyle name="s_Summary of Pro Forma (2)_1 3" xfId="10891"/>
    <cellStyle name="s_Summary of Pro Forma (2)_1_1212 LTD (ASC 715) Cost Pushout Final True up" xfId="10892"/>
    <cellStyle name="s_Summary of Pro Forma (2)_1_1212 LTD (ASC 715) Cost Pushout Final True up 2" xfId="10893"/>
    <cellStyle name="s_Summary of Pro Forma (2)_1_1212 LTD (ASC 715) Cost Pushout Final True up 2 2" xfId="10894"/>
    <cellStyle name="s_Summary of Pro Forma (2)_1_1212 LTD (ASC 715) Cost Pushout Final True up 3" xfId="10895"/>
    <cellStyle name="s_Summary of Pro Forma (2)_1_Summary Unrounded" xfId="10896"/>
    <cellStyle name="s_Summary of Pro Forma (2)_1_Summary Unrounded 2" xfId="10897"/>
    <cellStyle name="s_Summary of Pro Forma (2)_1_Summary Unrounded 2 2" xfId="10898"/>
    <cellStyle name="s_Summary of Pro Forma (2)_1212 LTD (ASC 715) Cost Pushout Final True up" xfId="10899"/>
    <cellStyle name="s_Summary of Pro Forma (2)_2" xfId="10900"/>
    <cellStyle name="s_Summary of Pro Forma (2)_2 2" xfId="10901"/>
    <cellStyle name="s_Summary of Pro Forma (2)_2 2 2" xfId="10902"/>
    <cellStyle name="s_Summary of Pro Forma (2)_2 3" xfId="10903"/>
    <cellStyle name="s_Summary of Pro Forma (2)_2_1212 LTD (ASC 715) Cost Pushout Final True up" xfId="10904"/>
    <cellStyle name="s_Summary of Pro Forma (2)_2_1212 LTD (ASC 715) Cost Pushout Final True up 2" xfId="10905"/>
    <cellStyle name="s_Summary of Pro Forma (2)_2_1212 LTD (ASC 715) Cost Pushout Final True up 2 2" xfId="10906"/>
    <cellStyle name="s_Summary of Pro Forma (2)_2_1212 LTD (ASC 715) Cost Pushout Final True up 3" xfId="10907"/>
    <cellStyle name="s_Summary of Pro Forma (2)_2_Summary Unrounded" xfId="10908"/>
    <cellStyle name="s_Summary of Pro Forma (2)_2_Summary Unrounded 2" xfId="10909"/>
    <cellStyle name="s_Summary of Pro Forma (2)_2_Summary Unrounded 2 2" xfId="10910"/>
    <cellStyle name="s_Summary of Pro Forma (2)_Celtic DCF" xfId="10911"/>
    <cellStyle name="s_Summary of Pro Forma (2)_Celtic DCF Inputs" xfId="10912"/>
    <cellStyle name="s_Summary of Pro Forma (2)_Celtic DCF Inputs_1212 LTD (ASC 715) Cost Pushout Final True up" xfId="10913"/>
    <cellStyle name="s_Summary of Pro Forma (2)_Celtic DCF Inputs_eric" xfId="10914"/>
    <cellStyle name="s_Summary of Pro Forma (2)_Celtic DCF Inputs_eric_1212 LTD (ASC 715) Cost Pushout Final True up" xfId="10915"/>
    <cellStyle name="s_Summary of Pro Forma (2)_Celtic DCF Inputs_eric_Summary Unrounded" xfId="10916"/>
    <cellStyle name="s_Summary of Pro Forma (2)_Celtic DCF Inputs_Summary Unrounded" xfId="10917"/>
    <cellStyle name="s_Summary of Pro Forma (2)_Celtic DCF_1212 LTD (ASC 715) Cost Pushout Final True up" xfId="10918"/>
    <cellStyle name="s_Summary of Pro Forma (2)_Celtic DCF_eric" xfId="10919"/>
    <cellStyle name="s_Summary of Pro Forma (2)_Celtic DCF_eric_1212 LTD (ASC 715) Cost Pushout Final True up" xfId="10920"/>
    <cellStyle name="s_Summary of Pro Forma (2)_Celtic DCF_eric_Summary Unrounded" xfId="10921"/>
    <cellStyle name="s_Summary of Pro Forma (2)_Celtic DCF_Summary Unrounded" xfId="10922"/>
    <cellStyle name="s_Summary of Pro Forma (2)_Summary Unrounded" xfId="10923"/>
    <cellStyle name="s_Summary of Pro Forma (2)_Valuation Summary" xfId="10924"/>
    <cellStyle name="s_Summary of Pro Forma (2)_Valuation Summary_1212 LTD (ASC 715) Cost Pushout Final True up" xfId="10925"/>
    <cellStyle name="s_Summary of Pro Forma (2)_Valuation Summary_eric" xfId="10926"/>
    <cellStyle name="s_Summary of Pro Forma (2)_Valuation Summary_eric_1212 LTD (ASC 715) Cost Pushout Final True up" xfId="10927"/>
    <cellStyle name="s_Summary of Pro Forma (2)_Valuation Summary_eric_Summary Unrounded" xfId="10928"/>
    <cellStyle name="s_Summary of Pro Forma (2)_Valuation Summary_Summary Unrounded" xfId="10929"/>
    <cellStyle name="s_Summary of Pro Forma (3)" xfId="10930"/>
    <cellStyle name="s_Summary of Pro Forma (3)_1" xfId="10931"/>
    <cellStyle name="s_Summary of Pro Forma (3)_1 2" xfId="10932"/>
    <cellStyle name="s_Summary of Pro Forma (3)_1 2 2" xfId="10933"/>
    <cellStyle name="s_Summary of Pro Forma (3)_1 3" xfId="10934"/>
    <cellStyle name="s_Summary of Pro Forma (3)_1_1212 LTD (ASC 715) Cost Pushout Final True up" xfId="10935"/>
    <cellStyle name="s_Summary of Pro Forma (3)_1_1212 LTD (ASC 715) Cost Pushout Final True up 2" xfId="10936"/>
    <cellStyle name="s_Summary of Pro Forma (3)_1_1212 LTD (ASC 715) Cost Pushout Final True up 2 2" xfId="10937"/>
    <cellStyle name="s_Summary of Pro Forma (3)_1_1212 LTD (ASC 715) Cost Pushout Final True up 3" xfId="10938"/>
    <cellStyle name="s_Summary of Pro Forma (3)_1_Summary Unrounded" xfId="10939"/>
    <cellStyle name="s_Summary of Pro Forma (3)_1_Summary Unrounded 2" xfId="10940"/>
    <cellStyle name="s_Summary of Pro Forma (3)_1_Summary Unrounded 2 2" xfId="10941"/>
    <cellStyle name="s_Summary of Pro Forma (3)_1212 LTD (ASC 715) Cost Pushout Final True up" xfId="10942"/>
    <cellStyle name="s_Summary of Pro Forma (3)_Celtic DCF" xfId="10943"/>
    <cellStyle name="s_Summary of Pro Forma (3)_Celtic DCF Inputs" xfId="10944"/>
    <cellStyle name="s_Summary of Pro Forma (3)_Celtic DCF Inputs_1212 LTD (ASC 715) Cost Pushout Final True up" xfId="10945"/>
    <cellStyle name="s_Summary of Pro Forma (3)_Celtic DCF Inputs_eric" xfId="10946"/>
    <cellStyle name="s_Summary of Pro Forma (3)_Celtic DCF Inputs_eric_1212 LTD (ASC 715) Cost Pushout Final True up" xfId="10947"/>
    <cellStyle name="s_Summary of Pro Forma (3)_Celtic DCF Inputs_eric_Summary Unrounded" xfId="10948"/>
    <cellStyle name="s_Summary of Pro Forma (3)_Celtic DCF Inputs_Summary Unrounded" xfId="10949"/>
    <cellStyle name="s_Summary of Pro Forma (3)_Celtic DCF_1212 LTD (ASC 715) Cost Pushout Final True up" xfId="10950"/>
    <cellStyle name="s_Summary of Pro Forma (3)_Celtic DCF_eric" xfId="10951"/>
    <cellStyle name="s_Summary of Pro Forma (3)_Celtic DCF_eric_1212 LTD (ASC 715) Cost Pushout Final True up" xfId="10952"/>
    <cellStyle name="s_Summary of Pro Forma (3)_Celtic DCF_eric_Summary Unrounded" xfId="10953"/>
    <cellStyle name="s_Summary of Pro Forma (3)_Celtic DCF_Summary Unrounded" xfId="10954"/>
    <cellStyle name="s_Summary of Pro Forma (3)_Summary Unrounded" xfId="10955"/>
    <cellStyle name="s_Summary of Pro Forma (3)_Valuation Summary" xfId="10956"/>
    <cellStyle name="s_Summary of Pro Forma (3)_Valuation Summary_1212 LTD (ASC 715) Cost Pushout Final True up" xfId="10957"/>
    <cellStyle name="s_Summary of Pro Forma (3)_Valuation Summary_eric" xfId="10958"/>
    <cellStyle name="s_Summary of Pro Forma (3)_Valuation Summary_eric_1212 LTD (ASC 715) Cost Pushout Final True up" xfId="10959"/>
    <cellStyle name="s_Summary of Pro Forma (3)_Valuation Summary_eric_Summary Unrounded" xfId="10960"/>
    <cellStyle name="s_Summary of Pro Forma (3)_Valuation Summary_Summary Unrounded" xfId="10961"/>
    <cellStyle name="s_Summary Unrounded" xfId="10962"/>
    <cellStyle name="s_Summary Unrounded 2" xfId="10963"/>
    <cellStyle name="s_Summary Unrounded 2 2" xfId="10964"/>
    <cellStyle name="s_Texas_Louisiana (2)" xfId="10965"/>
    <cellStyle name="s_Texas_Louisiana (2) 2" xfId="10966"/>
    <cellStyle name="s_Texas_Louisiana (2) 2 2" xfId="10967"/>
    <cellStyle name="s_Texas_Louisiana (2) 3" xfId="10968"/>
    <cellStyle name="s_Texas_Louisiana (2)_1" xfId="10969"/>
    <cellStyle name="s_Texas_Louisiana (2)_1_1212 LTD (ASC 715) Cost Pushout Final True up" xfId="10970"/>
    <cellStyle name="s_Texas_Louisiana (2)_1_eric" xfId="10971"/>
    <cellStyle name="s_Texas_Louisiana (2)_1_eric_1212 LTD (ASC 715) Cost Pushout Final True up" xfId="10972"/>
    <cellStyle name="s_Texas_Louisiana (2)_1_eric_Summary Unrounded" xfId="10973"/>
    <cellStyle name="s_Texas_Louisiana (2)_1_Summary Unrounded" xfId="10974"/>
    <cellStyle name="s_Texas_Louisiana (2)_1212 LTD (ASC 715) Cost Pushout Final True up" xfId="10975"/>
    <cellStyle name="s_Texas_Louisiana (2)_1212 LTD (ASC 715) Cost Pushout Final True up 2" xfId="10976"/>
    <cellStyle name="s_Texas_Louisiana (2)_1212 LTD (ASC 715) Cost Pushout Final True up 2 2" xfId="10977"/>
    <cellStyle name="s_Texas_Louisiana (2)_1212 LTD (ASC 715) Cost Pushout Final True up 3" xfId="10978"/>
    <cellStyle name="s_Texas_Louisiana (2)_Summary Unrounded" xfId="10979"/>
    <cellStyle name="s_Texas_Louisiana (2)_Summary Unrounded 2" xfId="10980"/>
    <cellStyle name="s_Texas_Louisiana (2)_Summary Unrounded 2 2" xfId="10981"/>
    <cellStyle name="s_Timex-Gucci Merger2" xfId="10982"/>
    <cellStyle name="s_Timex-Gucci Merger2 2" xfId="10983"/>
    <cellStyle name="s_Timex-Gucci Merger2 2 2" xfId="10984"/>
    <cellStyle name="s_Timex-Gucci Merger2 3" xfId="10985"/>
    <cellStyle name="s_Timex-Gucci Merger2_1" xfId="10986"/>
    <cellStyle name="s_Timex-Gucci Merger2_1 2" xfId="10987"/>
    <cellStyle name="s_Timex-Gucci Merger2_1 2 2" xfId="10988"/>
    <cellStyle name="s_Timex-Gucci Merger2_1 3" xfId="10989"/>
    <cellStyle name="s_Timex-Gucci Merger2_1_1212 LTD (ASC 715) Cost Pushout Final True up" xfId="10990"/>
    <cellStyle name="s_Timex-Gucci Merger2_1_1212 LTD (ASC 715) Cost Pushout Final True up 2" xfId="10991"/>
    <cellStyle name="s_Timex-Gucci Merger2_1_1212 LTD (ASC 715) Cost Pushout Final True up 2 2" xfId="10992"/>
    <cellStyle name="s_Timex-Gucci Merger2_1_1212 LTD (ASC 715) Cost Pushout Final True up 3" xfId="10993"/>
    <cellStyle name="s_Timex-Gucci Merger2_1_Summary Unrounded" xfId="10994"/>
    <cellStyle name="s_Timex-Gucci Merger2_1_Summary Unrounded 2" xfId="10995"/>
    <cellStyle name="s_Timex-Gucci Merger2_1_Summary Unrounded 2 2" xfId="10996"/>
    <cellStyle name="s_Timex-Gucci Merger2_1212 LTD (ASC 715) Cost Pushout Final True up" xfId="10997"/>
    <cellStyle name="s_Timex-Gucci Merger2_1212 LTD (ASC 715) Cost Pushout Final True up 2" xfId="10998"/>
    <cellStyle name="s_Timex-Gucci Merger2_1212 LTD (ASC 715) Cost Pushout Final True up 2 2" xfId="10999"/>
    <cellStyle name="s_Timex-Gucci Merger2_1212 LTD (ASC 715) Cost Pushout Final True up 3" xfId="11000"/>
    <cellStyle name="s_Timex-Gucci Merger2_Summary Unrounded" xfId="11001"/>
    <cellStyle name="s_Timex-Gucci Merger2_Summary Unrounded 2" xfId="11002"/>
    <cellStyle name="s_Timex-Gucci Merger2_Summary Unrounded 2 2" xfId="11003"/>
    <cellStyle name="s_Valuation Summary" xfId="11004"/>
    <cellStyle name="s_Valuation Summary (2)" xfId="11005"/>
    <cellStyle name="s_Valuation Summary (2) 2" xfId="11006"/>
    <cellStyle name="s_Valuation Summary (2) 2 2" xfId="11007"/>
    <cellStyle name="s_Valuation Summary (2) 3" xfId="11008"/>
    <cellStyle name="s_Valuation Summary (2)_1" xfId="11009"/>
    <cellStyle name="s_Valuation Summary (2)_1_1212 LTD (ASC 715) Cost Pushout Final True up" xfId="11010"/>
    <cellStyle name="s_Valuation Summary (2)_1_Celtic DCF" xfId="11011"/>
    <cellStyle name="s_Valuation Summary (2)_1_Celtic DCF Inputs" xfId="11012"/>
    <cellStyle name="s_Valuation Summary (2)_1_Celtic DCF Inputs_1212 LTD (ASC 715) Cost Pushout Final True up" xfId="11013"/>
    <cellStyle name="s_Valuation Summary (2)_1_Celtic DCF Inputs_eric" xfId="11014"/>
    <cellStyle name="s_Valuation Summary (2)_1_Celtic DCF Inputs_eric_1212 LTD (ASC 715) Cost Pushout Final True up" xfId="11015"/>
    <cellStyle name="s_Valuation Summary (2)_1_Celtic DCF Inputs_eric_Summary Unrounded" xfId="11016"/>
    <cellStyle name="s_Valuation Summary (2)_1_Celtic DCF Inputs_Summary Unrounded" xfId="11017"/>
    <cellStyle name="s_Valuation Summary (2)_1_Celtic DCF_1212 LTD (ASC 715) Cost Pushout Final True up" xfId="11018"/>
    <cellStyle name="s_Valuation Summary (2)_1_Celtic DCF_eric" xfId="11019"/>
    <cellStyle name="s_Valuation Summary (2)_1_Celtic DCF_eric_1212 LTD (ASC 715) Cost Pushout Final True up" xfId="11020"/>
    <cellStyle name="s_Valuation Summary (2)_1_Celtic DCF_eric_Summary Unrounded" xfId="11021"/>
    <cellStyle name="s_Valuation Summary (2)_1_Celtic DCF_Summary Unrounded" xfId="11022"/>
    <cellStyle name="s_Valuation Summary (2)_1_Summary Unrounded" xfId="11023"/>
    <cellStyle name="s_Valuation Summary (2)_1_Valuation Summary" xfId="11024"/>
    <cellStyle name="s_Valuation Summary (2)_1_Valuation Summary_1212 LTD (ASC 715) Cost Pushout Final True up" xfId="11025"/>
    <cellStyle name="s_Valuation Summary (2)_1_Valuation Summary_eric" xfId="11026"/>
    <cellStyle name="s_Valuation Summary (2)_1_Valuation Summary_eric_1212 LTD (ASC 715) Cost Pushout Final True up" xfId="11027"/>
    <cellStyle name="s_Valuation Summary (2)_1_Valuation Summary_eric_Summary Unrounded" xfId="11028"/>
    <cellStyle name="s_Valuation Summary (2)_1_Valuation Summary_Summary Unrounded" xfId="11029"/>
    <cellStyle name="s_Valuation Summary (2)_1212 LTD (ASC 715) Cost Pushout Final True up" xfId="11030"/>
    <cellStyle name="s_Valuation Summary (2)_1212 LTD (ASC 715) Cost Pushout Final True up 2" xfId="11031"/>
    <cellStyle name="s_Valuation Summary (2)_1212 LTD (ASC 715) Cost Pushout Final True up 2 2" xfId="11032"/>
    <cellStyle name="s_Valuation Summary (2)_1212 LTD (ASC 715) Cost Pushout Final True up 3" xfId="11033"/>
    <cellStyle name="s_Valuation Summary (2)_2" xfId="11034"/>
    <cellStyle name="s_Valuation Summary (2)_2 2" xfId="11035"/>
    <cellStyle name="s_Valuation Summary (2)_2 2 2" xfId="11036"/>
    <cellStyle name="s_Valuation Summary (2)_2 3" xfId="11037"/>
    <cellStyle name="s_Valuation Summary (2)_2_1212 LTD (ASC 715) Cost Pushout Final True up" xfId="11038"/>
    <cellStyle name="s_Valuation Summary (2)_2_1212 LTD (ASC 715) Cost Pushout Final True up 2" xfId="11039"/>
    <cellStyle name="s_Valuation Summary (2)_2_1212 LTD (ASC 715) Cost Pushout Final True up 2 2" xfId="11040"/>
    <cellStyle name="s_Valuation Summary (2)_2_1212 LTD (ASC 715) Cost Pushout Final True up 3" xfId="11041"/>
    <cellStyle name="s_Valuation Summary (2)_2_Summary Unrounded" xfId="11042"/>
    <cellStyle name="s_Valuation Summary (2)_2_Summary Unrounded 2" xfId="11043"/>
    <cellStyle name="s_Valuation Summary (2)_2_Summary Unrounded 2 2" xfId="11044"/>
    <cellStyle name="s_Valuation Summary (2)_Summary Unrounded" xfId="11045"/>
    <cellStyle name="s_Valuation Summary (2)_Summary Unrounded 2" xfId="11046"/>
    <cellStyle name="s_Valuation Summary (2)_Summary Unrounded 2 2" xfId="11047"/>
    <cellStyle name="s_Valuation Summary 10" xfId="11048"/>
    <cellStyle name="s_Valuation Summary 11" xfId="11049"/>
    <cellStyle name="s_Valuation Summary 12" xfId="11050"/>
    <cellStyle name="s_Valuation Summary 13" xfId="11051"/>
    <cellStyle name="s_Valuation Summary 2" xfId="11052"/>
    <cellStyle name="s_Valuation Summary 2 2" xfId="11053"/>
    <cellStyle name="s_Valuation Summary 3" xfId="11054"/>
    <cellStyle name="s_Valuation Summary 3 2" xfId="11055"/>
    <cellStyle name="s_Valuation Summary 4" xfId="11056"/>
    <cellStyle name="s_Valuation Summary 4 2" xfId="11057"/>
    <cellStyle name="s_Valuation Summary 5" xfId="11058"/>
    <cellStyle name="s_Valuation Summary 5 2" xfId="11059"/>
    <cellStyle name="s_Valuation Summary 6" xfId="11060"/>
    <cellStyle name="s_Valuation Summary 6 2" xfId="11061"/>
    <cellStyle name="s_Valuation Summary 7" xfId="11062"/>
    <cellStyle name="s_Valuation Summary 8" xfId="11063"/>
    <cellStyle name="s_Valuation Summary 9" xfId="11064"/>
    <cellStyle name="s_Valuation Summary_1" xfId="11065"/>
    <cellStyle name="s_Valuation Summary_1_1212 LTD (ASC 715) Cost Pushout Final True up" xfId="11066"/>
    <cellStyle name="s_Valuation Summary_1_eric" xfId="11067"/>
    <cellStyle name="s_Valuation Summary_1_eric_1212 LTD (ASC 715) Cost Pushout Final True up" xfId="11068"/>
    <cellStyle name="s_Valuation Summary_1_eric_Summary Unrounded" xfId="11069"/>
    <cellStyle name="s_Valuation Summary_1_Summary Unrounded" xfId="11070"/>
    <cellStyle name="s_Valuation Summary_1212 LTD (ASC 715) Cost Pushout Final True up" xfId="11071"/>
    <cellStyle name="s_Valuation Summary_1212 LTD (ASC 715) Cost Pushout Final True up 2" xfId="11072"/>
    <cellStyle name="s_Valuation Summary_1212 LTD (ASC 715) Cost Pushout Final True up 2 2" xfId="11073"/>
    <cellStyle name="s_Valuation Summary_1212 LTD (ASC 715) Cost Pushout Final True up 3" xfId="11074"/>
    <cellStyle name="s_Valuation Summary_2" xfId="11075"/>
    <cellStyle name="s_Valuation Summary_2 2" xfId="11076"/>
    <cellStyle name="s_Valuation Summary_2 2 2" xfId="11077"/>
    <cellStyle name="s_Valuation Summary_2 3" xfId="11078"/>
    <cellStyle name="s_Valuation Summary_2_1212 LTD (ASC 715) Cost Pushout Final True up" xfId="11079"/>
    <cellStyle name="s_Valuation Summary_2_1212 LTD (ASC 715) Cost Pushout Final True up 2" xfId="11080"/>
    <cellStyle name="s_Valuation Summary_2_1212 LTD (ASC 715) Cost Pushout Final True up 2 2" xfId="11081"/>
    <cellStyle name="s_Valuation Summary_2_1212 LTD (ASC 715) Cost Pushout Final True up 3" xfId="11082"/>
    <cellStyle name="s_Valuation Summary_2_Summary Unrounded" xfId="11083"/>
    <cellStyle name="s_Valuation Summary_2_Summary Unrounded 2" xfId="11084"/>
    <cellStyle name="s_Valuation Summary_2_Summary Unrounded 2 2" xfId="11085"/>
    <cellStyle name="s_Valuation Summary_Summary Unrounded" xfId="11086"/>
    <cellStyle name="s_Valuation Summary_Summary Unrounded 2" xfId="11087"/>
    <cellStyle name="s_Valuation Summary_Summary Unrounded 2 2" xfId="11088"/>
    <cellStyle name="s_Warrant" xfId="11089"/>
    <cellStyle name="s_Warrant_1" xfId="11090"/>
    <cellStyle name="s_Warrant_1 2" xfId="11091"/>
    <cellStyle name="s_Warrant_1 2 2" xfId="11092"/>
    <cellStyle name="s_Warrant_1 3" xfId="11093"/>
    <cellStyle name="s_Warrant_1_1212 LTD (ASC 715) Cost Pushout Final True up" xfId="11094"/>
    <cellStyle name="s_Warrant_1_1212 LTD (ASC 715) Cost Pushout Final True up 2" xfId="11095"/>
    <cellStyle name="s_Warrant_1_1212 LTD (ASC 715) Cost Pushout Final True up 2 2" xfId="11096"/>
    <cellStyle name="s_Warrant_1_1212 LTD (ASC 715) Cost Pushout Final True up 3" xfId="11097"/>
    <cellStyle name="s_Warrant_1_Summary Unrounded" xfId="11098"/>
    <cellStyle name="s_Warrant_1_Summary Unrounded 2" xfId="11099"/>
    <cellStyle name="s_Warrant_1_Summary Unrounded 2 2" xfId="11100"/>
    <cellStyle name="s_Warrant_1212 LTD (ASC 715) Cost Pushout Final True up" xfId="11101"/>
    <cellStyle name="s_Warrant_2" xfId="11102"/>
    <cellStyle name="s_Warrant_2 2" xfId="11103"/>
    <cellStyle name="s_Warrant_2 2 2" xfId="11104"/>
    <cellStyle name="s_Warrant_2 3" xfId="11105"/>
    <cellStyle name="s_Warrant_2_1212 LTD (ASC 715) Cost Pushout Final True up" xfId="11106"/>
    <cellStyle name="s_Warrant_2_1212 LTD (ASC 715) Cost Pushout Final True up 2" xfId="11107"/>
    <cellStyle name="s_Warrant_2_1212 LTD (ASC 715) Cost Pushout Final True up 2 2" xfId="11108"/>
    <cellStyle name="s_Warrant_2_1212 LTD (ASC 715) Cost Pushout Final True up 3" xfId="11109"/>
    <cellStyle name="s_Warrant_2_Summary Unrounded" xfId="11110"/>
    <cellStyle name="s_Warrant_2_Summary Unrounded 2" xfId="11111"/>
    <cellStyle name="s_Warrant_2_Summary Unrounded 2 2" xfId="11112"/>
    <cellStyle name="s_Warrant_Summary Unrounded" xfId="11113"/>
    <cellStyle name="Salomon Logo" xfId="11114"/>
    <cellStyle name="Salomon Logo 10" xfId="11115"/>
    <cellStyle name="Salomon Logo 10 2" xfId="11116"/>
    <cellStyle name="Salomon Logo 10 2 2" xfId="11117"/>
    <cellStyle name="Salomon Logo 10 3" xfId="11118"/>
    <cellStyle name="Salomon Logo 11" xfId="11119"/>
    <cellStyle name="Salomon Logo 11 2" xfId="11120"/>
    <cellStyle name="Salomon Logo 11 2 2" xfId="11121"/>
    <cellStyle name="Salomon Logo 11 3" xfId="11122"/>
    <cellStyle name="Salomon Logo 12" xfId="11123"/>
    <cellStyle name="Salomon Logo 12 2" xfId="11124"/>
    <cellStyle name="Salomon Logo 12 2 2" xfId="11125"/>
    <cellStyle name="Salomon Logo 12 3" xfId="11126"/>
    <cellStyle name="Salomon Logo 13" xfId="11127"/>
    <cellStyle name="Salomon Logo 13 2" xfId="11128"/>
    <cellStyle name="Salomon Logo 2" xfId="11129"/>
    <cellStyle name="Salomon Logo 2 10" xfId="11130"/>
    <cellStyle name="Salomon Logo 2 10 2" xfId="11131"/>
    <cellStyle name="Salomon Logo 2 10 2 2" xfId="11132"/>
    <cellStyle name="Salomon Logo 2 10 3" xfId="11133"/>
    <cellStyle name="Salomon Logo 2 11" xfId="11134"/>
    <cellStyle name="Salomon Logo 2 11 2" xfId="11135"/>
    <cellStyle name="Salomon Logo 2 11 2 2" xfId="11136"/>
    <cellStyle name="Salomon Logo 2 11 3" xfId="11137"/>
    <cellStyle name="Salomon Logo 2 12" xfId="11138"/>
    <cellStyle name="Salomon Logo 2 12 2" xfId="11139"/>
    <cellStyle name="Salomon Logo 2 12 2 2" xfId="11140"/>
    <cellStyle name="Salomon Logo 2 12 3" xfId="11141"/>
    <cellStyle name="Salomon Logo 2 2" xfId="11142"/>
    <cellStyle name="Salomon Logo 2 2 2" xfId="11143"/>
    <cellStyle name="Salomon Logo 2 2 2 2" xfId="11144"/>
    <cellStyle name="Salomon Logo 2 2 2 2 2" xfId="11145"/>
    <cellStyle name="Salomon Logo 2 2 2 2 2 2" xfId="11146"/>
    <cellStyle name="Salomon Logo 2 2 2 2 3" xfId="11147"/>
    <cellStyle name="Salomon Logo 2 2 2 3" xfId="11148"/>
    <cellStyle name="Salomon Logo 2 2 2 3 2" xfId="11149"/>
    <cellStyle name="Salomon Logo 2 2 2 3 2 2" xfId="11150"/>
    <cellStyle name="Salomon Logo 2 2 2 3 3" xfId="11151"/>
    <cellStyle name="Salomon Logo 2 2 2 4" xfId="11152"/>
    <cellStyle name="Salomon Logo 2 2 2 4 2" xfId="11153"/>
    <cellStyle name="Salomon Logo 2 2 2 5" xfId="11154"/>
    <cellStyle name="Salomon Logo 2 2 2 5 2" xfId="11155"/>
    <cellStyle name="Salomon Logo 2 2 2 6" xfId="11156"/>
    <cellStyle name="Salomon Logo 2 2 3" xfId="11157"/>
    <cellStyle name="Salomon Logo 2 2 3 2" xfId="11158"/>
    <cellStyle name="Salomon Logo 2 2 3 2 2" xfId="11159"/>
    <cellStyle name="Salomon Logo 2 2 3 3" xfId="11160"/>
    <cellStyle name="Salomon Logo 2 2 4" xfId="11161"/>
    <cellStyle name="Salomon Logo 2 2 4 2" xfId="11162"/>
    <cellStyle name="Salomon Logo 2 2 4 2 2" xfId="11163"/>
    <cellStyle name="Salomon Logo 2 2 4 3" xfId="11164"/>
    <cellStyle name="Salomon Logo 2 2 5" xfId="11165"/>
    <cellStyle name="Salomon Logo 2 2 5 2" xfId="11166"/>
    <cellStyle name="Salomon Logo 2 2 6" xfId="11167"/>
    <cellStyle name="Salomon Logo 2 2 6 2" xfId="11168"/>
    <cellStyle name="Salomon Logo 2 2_Other Benefits Allocation %" xfId="11169"/>
    <cellStyle name="Salomon Logo 2 3" xfId="11170"/>
    <cellStyle name="Salomon Logo 2 3 2" xfId="11171"/>
    <cellStyle name="Salomon Logo 2 3 2 2" xfId="11172"/>
    <cellStyle name="Salomon Logo 2 3 2 2 2" xfId="11173"/>
    <cellStyle name="Salomon Logo 2 3 2 2 2 2" xfId="11174"/>
    <cellStyle name="Salomon Logo 2 3 2 2 3" xfId="11175"/>
    <cellStyle name="Salomon Logo 2 3 2 3" xfId="11176"/>
    <cellStyle name="Salomon Logo 2 3 2 3 2" xfId="11177"/>
    <cellStyle name="Salomon Logo 2 3 2 3 2 2" xfId="11178"/>
    <cellStyle name="Salomon Logo 2 3 2 3 3" xfId="11179"/>
    <cellStyle name="Salomon Logo 2 3 2 4" xfId="11180"/>
    <cellStyle name="Salomon Logo 2 3 2 4 2" xfId="11181"/>
    <cellStyle name="Salomon Logo 2 3 2 5" xfId="11182"/>
    <cellStyle name="Salomon Logo 2 3 2 5 2" xfId="11183"/>
    <cellStyle name="Salomon Logo 2 3 2 6" xfId="11184"/>
    <cellStyle name="Salomon Logo 2 3 3" xfId="11185"/>
    <cellStyle name="Salomon Logo 2 3 3 2" xfId="11186"/>
    <cellStyle name="Salomon Logo 2 3 3 2 2" xfId="11187"/>
    <cellStyle name="Salomon Logo 2 3 3 3" xfId="11188"/>
    <cellStyle name="Salomon Logo 2 3 4" xfId="11189"/>
    <cellStyle name="Salomon Logo 2 3 4 2" xfId="11190"/>
    <cellStyle name="Salomon Logo 2 3 4 2 2" xfId="11191"/>
    <cellStyle name="Salomon Logo 2 3 4 3" xfId="11192"/>
    <cellStyle name="Salomon Logo 2 3 5" xfId="11193"/>
    <cellStyle name="Salomon Logo 2 3 5 2" xfId="11194"/>
    <cellStyle name="Salomon Logo 2 3 6" xfId="11195"/>
    <cellStyle name="Salomon Logo 2 3 6 2" xfId="11196"/>
    <cellStyle name="Salomon Logo 2 3_Other Benefits Allocation %" xfId="11197"/>
    <cellStyle name="Salomon Logo 2 4" xfId="11198"/>
    <cellStyle name="Salomon Logo 2 4 2" xfId="11199"/>
    <cellStyle name="Salomon Logo 2 4 2 2" xfId="11200"/>
    <cellStyle name="Salomon Logo 2 4 2 2 2" xfId="11201"/>
    <cellStyle name="Salomon Logo 2 4 2 2 2 2" xfId="11202"/>
    <cellStyle name="Salomon Logo 2 4 2 2 3" xfId="11203"/>
    <cellStyle name="Salomon Logo 2 4 2 3" xfId="11204"/>
    <cellStyle name="Salomon Logo 2 4 2 3 2" xfId="11205"/>
    <cellStyle name="Salomon Logo 2 4 2 3 2 2" xfId="11206"/>
    <cellStyle name="Salomon Logo 2 4 2 3 3" xfId="11207"/>
    <cellStyle name="Salomon Logo 2 4 2 4" xfId="11208"/>
    <cellStyle name="Salomon Logo 2 4 2 4 2" xfId="11209"/>
    <cellStyle name="Salomon Logo 2 4 2 5" xfId="11210"/>
    <cellStyle name="Salomon Logo 2 4 2 5 2" xfId="11211"/>
    <cellStyle name="Salomon Logo 2 4 2 6" xfId="11212"/>
    <cellStyle name="Salomon Logo 2 4 3" xfId="11213"/>
    <cellStyle name="Salomon Logo 2 4 3 2" xfId="11214"/>
    <cellStyle name="Salomon Logo 2 4 3 2 2" xfId="11215"/>
    <cellStyle name="Salomon Logo 2 4 3 3" xfId="11216"/>
    <cellStyle name="Salomon Logo 2 4 4" xfId="11217"/>
    <cellStyle name="Salomon Logo 2 4 4 2" xfId="11218"/>
    <cellStyle name="Salomon Logo 2 4 4 2 2" xfId="11219"/>
    <cellStyle name="Salomon Logo 2 4 4 3" xfId="11220"/>
    <cellStyle name="Salomon Logo 2 4 5" xfId="11221"/>
    <cellStyle name="Salomon Logo 2 4 5 2" xfId="11222"/>
    <cellStyle name="Salomon Logo 2 4 6" xfId="11223"/>
    <cellStyle name="Salomon Logo 2 4 6 2" xfId="11224"/>
    <cellStyle name="Salomon Logo 2 4_Other Benefits Allocation %" xfId="11225"/>
    <cellStyle name="Salomon Logo 2 5" xfId="11226"/>
    <cellStyle name="Salomon Logo 2 5 2" xfId="11227"/>
    <cellStyle name="Salomon Logo 2 5 2 2" xfId="11228"/>
    <cellStyle name="Salomon Logo 2 5 2 2 2" xfId="11229"/>
    <cellStyle name="Salomon Logo 2 5 2 2 2 2" xfId="11230"/>
    <cellStyle name="Salomon Logo 2 5 2 2 3" xfId="11231"/>
    <cellStyle name="Salomon Logo 2 5 2 3" xfId="11232"/>
    <cellStyle name="Salomon Logo 2 5 2 3 2" xfId="11233"/>
    <cellStyle name="Salomon Logo 2 5 2 3 2 2" xfId="11234"/>
    <cellStyle name="Salomon Logo 2 5 2 3 3" xfId="11235"/>
    <cellStyle name="Salomon Logo 2 5 2 4" xfId="11236"/>
    <cellStyle name="Salomon Logo 2 5 2 4 2" xfId="11237"/>
    <cellStyle name="Salomon Logo 2 5 2 5" xfId="11238"/>
    <cellStyle name="Salomon Logo 2 5 2 5 2" xfId="11239"/>
    <cellStyle name="Salomon Logo 2 5 2 6" xfId="11240"/>
    <cellStyle name="Salomon Logo 2 5 3" xfId="11241"/>
    <cellStyle name="Salomon Logo 2 5 3 2" xfId="11242"/>
    <cellStyle name="Salomon Logo 2 5 3 2 2" xfId="11243"/>
    <cellStyle name="Salomon Logo 2 5 3 3" xfId="11244"/>
    <cellStyle name="Salomon Logo 2 5 4" xfId="11245"/>
    <cellStyle name="Salomon Logo 2 5 4 2" xfId="11246"/>
    <cellStyle name="Salomon Logo 2 5 4 2 2" xfId="11247"/>
    <cellStyle name="Salomon Logo 2 5 4 3" xfId="11248"/>
    <cellStyle name="Salomon Logo 2 5 5" xfId="11249"/>
    <cellStyle name="Salomon Logo 2 5 5 2" xfId="11250"/>
    <cellStyle name="Salomon Logo 2 5 6" xfId="11251"/>
    <cellStyle name="Salomon Logo 2 5 6 2" xfId="11252"/>
    <cellStyle name="Salomon Logo 2 5_Other Benefits Allocation %" xfId="11253"/>
    <cellStyle name="Salomon Logo 2 6" xfId="11254"/>
    <cellStyle name="Salomon Logo 2 6 2" xfId="11255"/>
    <cellStyle name="Salomon Logo 2 6 2 2" xfId="11256"/>
    <cellStyle name="Salomon Logo 2 6 2 2 2" xfId="11257"/>
    <cellStyle name="Salomon Logo 2 6 2 2 2 2" xfId="11258"/>
    <cellStyle name="Salomon Logo 2 6 2 2 3" xfId="11259"/>
    <cellStyle name="Salomon Logo 2 6 2 3" xfId="11260"/>
    <cellStyle name="Salomon Logo 2 6 2 3 2" xfId="11261"/>
    <cellStyle name="Salomon Logo 2 6 2 3 2 2" xfId="11262"/>
    <cellStyle name="Salomon Logo 2 6 2 3 3" xfId="11263"/>
    <cellStyle name="Salomon Logo 2 6 2 4" xfId="11264"/>
    <cellStyle name="Salomon Logo 2 6 2 4 2" xfId="11265"/>
    <cellStyle name="Salomon Logo 2 6 2 5" xfId="11266"/>
    <cellStyle name="Salomon Logo 2 6 2 5 2" xfId="11267"/>
    <cellStyle name="Salomon Logo 2 6 2 6" xfId="11268"/>
    <cellStyle name="Salomon Logo 2 6 3" xfId="11269"/>
    <cellStyle name="Salomon Logo 2 6 3 2" xfId="11270"/>
    <cellStyle name="Salomon Logo 2 6 3 2 2" xfId="11271"/>
    <cellStyle name="Salomon Logo 2 6 3 3" xfId="11272"/>
    <cellStyle name="Salomon Logo 2 6 4" xfId="11273"/>
    <cellStyle name="Salomon Logo 2 6 4 2" xfId="11274"/>
    <cellStyle name="Salomon Logo 2 6 4 2 2" xfId="11275"/>
    <cellStyle name="Salomon Logo 2 6 4 3" xfId="11276"/>
    <cellStyle name="Salomon Logo 2 6 5" xfId="11277"/>
    <cellStyle name="Salomon Logo 2 6 5 2" xfId="11278"/>
    <cellStyle name="Salomon Logo 2 6 6" xfId="11279"/>
    <cellStyle name="Salomon Logo 2 6 6 2" xfId="11280"/>
    <cellStyle name="Salomon Logo 2 6_Other Benefits Allocation %" xfId="11281"/>
    <cellStyle name="Salomon Logo 2 7" xfId="11282"/>
    <cellStyle name="Salomon Logo 2 7 2" xfId="11283"/>
    <cellStyle name="Salomon Logo 2 7 2 2" xfId="11284"/>
    <cellStyle name="Salomon Logo 2 7 2 2 2" xfId="11285"/>
    <cellStyle name="Salomon Logo 2 7 2 2 2 2" xfId="11286"/>
    <cellStyle name="Salomon Logo 2 7 2 2 3" xfId="11287"/>
    <cellStyle name="Salomon Logo 2 7 2 3" xfId="11288"/>
    <cellStyle name="Salomon Logo 2 7 2 3 2" xfId="11289"/>
    <cellStyle name="Salomon Logo 2 7 2 3 2 2" xfId="11290"/>
    <cellStyle name="Salomon Logo 2 7 2 3 3" xfId="11291"/>
    <cellStyle name="Salomon Logo 2 7 2 4" xfId="11292"/>
    <cellStyle name="Salomon Logo 2 7 2 4 2" xfId="11293"/>
    <cellStyle name="Salomon Logo 2 7 2 5" xfId="11294"/>
    <cellStyle name="Salomon Logo 2 7 2 5 2" xfId="11295"/>
    <cellStyle name="Salomon Logo 2 7 2 6" xfId="11296"/>
    <cellStyle name="Salomon Logo 2 7 3" xfId="11297"/>
    <cellStyle name="Salomon Logo 2 7 3 2" xfId="11298"/>
    <cellStyle name="Salomon Logo 2 7 3 2 2" xfId="11299"/>
    <cellStyle name="Salomon Logo 2 7 3 3" xfId="11300"/>
    <cellStyle name="Salomon Logo 2 7 4" xfId="11301"/>
    <cellStyle name="Salomon Logo 2 7 4 2" xfId="11302"/>
    <cellStyle name="Salomon Logo 2 7 4 2 2" xfId="11303"/>
    <cellStyle name="Salomon Logo 2 7 4 3" xfId="11304"/>
    <cellStyle name="Salomon Logo 2 7 5" xfId="11305"/>
    <cellStyle name="Salomon Logo 2 7 5 2" xfId="11306"/>
    <cellStyle name="Salomon Logo 2 7 6" xfId="11307"/>
    <cellStyle name="Salomon Logo 2 7 6 2" xfId="11308"/>
    <cellStyle name="Salomon Logo 2 7_Other Benefits Allocation %" xfId="11309"/>
    <cellStyle name="Salomon Logo 2 8" xfId="11310"/>
    <cellStyle name="Salomon Logo 2 8 2" xfId="11311"/>
    <cellStyle name="Salomon Logo 2 8 2 2" xfId="11312"/>
    <cellStyle name="Salomon Logo 2 8 2 2 2" xfId="11313"/>
    <cellStyle name="Salomon Logo 2 8 2 3" xfId="11314"/>
    <cellStyle name="Salomon Logo 2 8 3" xfId="11315"/>
    <cellStyle name="Salomon Logo 2 8 3 2" xfId="11316"/>
    <cellStyle name="Salomon Logo 2 8 3 2 2" xfId="11317"/>
    <cellStyle name="Salomon Logo 2 8 3 3" xfId="11318"/>
    <cellStyle name="Salomon Logo 2 8 4" xfId="11319"/>
    <cellStyle name="Salomon Logo 2 8 4 2" xfId="11320"/>
    <cellStyle name="Salomon Logo 2 8 5" xfId="11321"/>
    <cellStyle name="Salomon Logo 2 8 5 2" xfId="11322"/>
    <cellStyle name="Salomon Logo 2 8 6" xfId="11323"/>
    <cellStyle name="Salomon Logo 2 9" xfId="11324"/>
    <cellStyle name="Salomon Logo 2 9 2" xfId="11325"/>
    <cellStyle name="Salomon Logo 2 9 2 2" xfId="11326"/>
    <cellStyle name="Salomon Logo 2 9 2 2 2" xfId="11327"/>
    <cellStyle name="Salomon Logo 2 9 2 3" xfId="11328"/>
    <cellStyle name="Salomon Logo 2 9 3" xfId="11329"/>
    <cellStyle name="Salomon Logo 2 9 3 2" xfId="11330"/>
    <cellStyle name="Salomon Logo 2 9 3 2 2" xfId="11331"/>
    <cellStyle name="Salomon Logo 2 9 3 3" xfId="11332"/>
    <cellStyle name="Salomon Logo 2 9 4" xfId="11333"/>
    <cellStyle name="Salomon Logo 2 9 4 2" xfId="11334"/>
    <cellStyle name="Salomon Logo 2 9 5" xfId="11335"/>
    <cellStyle name="Salomon Logo 2_Other Benefits Allocation %" xfId="11336"/>
    <cellStyle name="Salomon Logo 3" xfId="11337"/>
    <cellStyle name="Salomon Logo 3 2" xfId="11338"/>
    <cellStyle name="Salomon Logo 3 2 2" xfId="11339"/>
    <cellStyle name="Salomon Logo 3 3" xfId="11340"/>
    <cellStyle name="Salomon Logo 4" xfId="11341"/>
    <cellStyle name="Salomon Logo 4 2" xfId="11342"/>
    <cellStyle name="Salomon Logo 4 2 2" xfId="11343"/>
    <cellStyle name="Salomon Logo 4 3" xfId="11344"/>
    <cellStyle name="Salomon Logo 5" xfId="11345"/>
    <cellStyle name="Salomon Logo 5 2" xfId="11346"/>
    <cellStyle name="Salomon Logo 5 2 2" xfId="11347"/>
    <cellStyle name="Salomon Logo 5 3" xfId="11348"/>
    <cellStyle name="Salomon Logo 6" xfId="11349"/>
    <cellStyle name="Salomon Logo 6 2" xfId="11350"/>
    <cellStyle name="Salomon Logo 6 2 2" xfId="11351"/>
    <cellStyle name="Salomon Logo 6 3" xfId="11352"/>
    <cellStyle name="Salomon Logo 7" xfId="11353"/>
    <cellStyle name="Salomon Logo 7 2" xfId="11354"/>
    <cellStyle name="Salomon Logo 7 2 2" xfId="11355"/>
    <cellStyle name="Salomon Logo 7 3" xfId="11356"/>
    <cellStyle name="Salomon Logo 8" xfId="11357"/>
    <cellStyle name="Salomon Logo 8 2" xfId="11358"/>
    <cellStyle name="Salomon Logo 8 2 2" xfId="11359"/>
    <cellStyle name="Salomon Logo 8 3" xfId="11360"/>
    <cellStyle name="Salomon Logo 9" xfId="11361"/>
    <cellStyle name="Salomon Logo 9 2" xfId="11362"/>
    <cellStyle name="Salomon Logo 9 2 2" xfId="11363"/>
    <cellStyle name="Salomon Logo 9 3" xfId="11364"/>
    <cellStyle name="Salomon Logo_401K Summary" xfId="11365"/>
    <cellStyle name="SAPBEXaggData" xfId="10"/>
    <cellStyle name="SAPBEXaggData 10" xfId="11366"/>
    <cellStyle name="SAPBEXaggData 10 2" xfId="11367"/>
    <cellStyle name="SAPBEXaggData 10 2 2" xfId="11368"/>
    <cellStyle name="SAPBEXaggData 10 2 2 2" xfId="11369"/>
    <cellStyle name="SAPBEXaggData 10 2 3" xfId="11370"/>
    <cellStyle name="SAPBEXaggData 10 3" xfId="11371"/>
    <cellStyle name="SAPBEXaggData 10 3 2" xfId="11372"/>
    <cellStyle name="SAPBEXaggData 10 3 2 2" xfId="11373"/>
    <cellStyle name="SAPBEXaggData 10 3 3" xfId="11374"/>
    <cellStyle name="SAPBEXaggData 10 4" xfId="11375"/>
    <cellStyle name="SAPBEXaggData 10 4 2" xfId="11376"/>
    <cellStyle name="SAPBEXaggData 10 5" xfId="11377"/>
    <cellStyle name="SAPBEXaggData 10 5 2" xfId="11378"/>
    <cellStyle name="SAPBEXaggData 10 6" xfId="11379"/>
    <cellStyle name="SAPBEXaggData 11" xfId="11380"/>
    <cellStyle name="SAPBEXaggData 11 2" xfId="11381"/>
    <cellStyle name="SAPBEXaggData 11 2 2" xfId="11382"/>
    <cellStyle name="SAPBEXaggData 11 2 2 2" xfId="11383"/>
    <cellStyle name="SAPBEXaggData 11 2 3" xfId="11384"/>
    <cellStyle name="SAPBEXaggData 11 3" xfId="11385"/>
    <cellStyle name="SAPBEXaggData 11 3 2" xfId="11386"/>
    <cellStyle name="SAPBEXaggData 11 3 2 2" xfId="11387"/>
    <cellStyle name="SAPBEXaggData 11 3 3" xfId="11388"/>
    <cellStyle name="SAPBEXaggData 11 4" xfId="11389"/>
    <cellStyle name="SAPBEXaggData 11 4 2" xfId="11390"/>
    <cellStyle name="SAPBEXaggData 11 5" xfId="11391"/>
    <cellStyle name="SAPBEXaggData 11 5 2" xfId="11392"/>
    <cellStyle name="SAPBEXaggData 11 6" xfId="11393"/>
    <cellStyle name="SAPBEXaggData 12" xfId="11394"/>
    <cellStyle name="SAPBEXaggData 12 2" xfId="11395"/>
    <cellStyle name="SAPBEXaggData 12 2 2" xfId="11396"/>
    <cellStyle name="SAPBEXaggData 12 2 2 2" xfId="11397"/>
    <cellStyle name="SAPBEXaggData 12 2 3" xfId="11398"/>
    <cellStyle name="SAPBEXaggData 12 3" xfId="11399"/>
    <cellStyle name="SAPBEXaggData 12 3 2" xfId="11400"/>
    <cellStyle name="SAPBEXaggData 12 3 2 2" xfId="11401"/>
    <cellStyle name="SAPBEXaggData 12 3 3" xfId="11402"/>
    <cellStyle name="SAPBEXaggData 12 4" xfId="11403"/>
    <cellStyle name="SAPBEXaggData 12 4 2" xfId="11404"/>
    <cellStyle name="SAPBEXaggData 12 5" xfId="11405"/>
    <cellStyle name="SAPBEXaggData 12 5 2" xfId="11406"/>
    <cellStyle name="SAPBEXaggData 12 6" xfId="11407"/>
    <cellStyle name="SAPBEXaggData 13" xfId="11408"/>
    <cellStyle name="SAPBEXaggData 13 2" xfId="11409"/>
    <cellStyle name="SAPBEXaggData 13 2 2" xfId="11410"/>
    <cellStyle name="SAPBEXaggData 13 3" xfId="11411"/>
    <cellStyle name="SAPBEXaggData 14" xfId="11412"/>
    <cellStyle name="SAPBEXaggData 14 2" xfId="11413"/>
    <cellStyle name="SAPBEXaggData 14 2 2" xfId="11414"/>
    <cellStyle name="SAPBEXaggData 14 3" xfId="11415"/>
    <cellStyle name="SAPBEXaggData 15" xfId="11416"/>
    <cellStyle name="SAPBEXaggData 15 2" xfId="11417"/>
    <cellStyle name="SAPBEXaggData 15 2 2" xfId="11418"/>
    <cellStyle name="SAPBEXaggData 15 3" xfId="11419"/>
    <cellStyle name="SAPBEXaggData 16" xfId="11420"/>
    <cellStyle name="SAPBEXaggData 17" xfId="11421"/>
    <cellStyle name="SAPBEXaggData 18" xfId="11422"/>
    <cellStyle name="SAPBEXaggData 2" xfId="11423"/>
    <cellStyle name="SAPBEXaggData 2 10" xfId="11424"/>
    <cellStyle name="SAPBEXaggData 2 10 2" xfId="11425"/>
    <cellStyle name="SAPBEXaggData 2 10 2 2" xfId="11426"/>
    <cellStyle name="SAPBEXaggData 2 10 3" xfId="11427"/>
    <cellStyle name="SAPBEXaggData 2 11" xfId="11428"/>
    <cellStyle name="SAPBEXaggData 2 11 2" xfId="11429"/>
    <cellStyle name="SAPBEXaggData 2 11 2 2" xfId="11430"/>
    <cellStyle name="SAPBEXaggData 2 11 3" xfId="11431"/>
    <cellStyle name="SAPBEXaggData 2 12" xfId="11432"/>
    <cellStyle name="SAPBEXaggData 2 12 2" xfId="11433"/>
    <cellStyle name="SAPBEXaggData 2 12 2 2" xfId="11434"/>
    <cellStyle name="SAPBEXaggData 2 12 3" xfId="11435"/>
    <cellStyle name="SAPBEXaggData 2 13" xfId="11436"/>
    <cellStyle name="SAPBEXaggData 2 13 2" xfId="11437"/>
    <cellStyle name="SAPBEXaggData 2 13 2 2" xfId="11438"/>
    <cellStyle name="SAPBEXaggData 2 13 3" xfId="11439"/>
    <cellStyle name="SAPBEXaggData 2 14" xfId="11440"/>
    <cellStyle name="SAPBEXaggData 2 14 2" xfId="56533"/>
    <cellStyle name="SAPBEXaggData 2 14 3" xfId="56534"/>
    <cellStyle name="SAPBEXaggData 2 15" xfId="56535"/>
    <cellStyle name="SAPBEXaggData 2 16" xfId="56536"/>
    <cellStyle name="SAPBEXaggData 2 2" xfId="11441"/>
    <cellStyle name="SAPBEXaggData 2 2 10" xfId="11442"/>
    <cellStyle name="SAPBEXaggData 2 2 10 2" xfId="11443"/>
    <cellStyle name="SAPBEXaggData 2 2 10 2 2" xfId="11444"/>
    <cellStyle name="SAPBEXaggData 2 2 10 3" xfId="11445"/>
    <cellStyle name="SAPBEXaggData 2 2 11" xfId="11446"/>
    <cellStyle name="SAPBEXaggData 2 2 11 2" xfId="11447"/>
    <cellStyle name="SAPBEXaggData 2 2 11 2 2" xfId="11448"/>
    <cellStyle name="SAPBEXaggData 2 2 11 3" xfId="11449"/>
    <cellStyle name="SAPBEXaggData 2 2 12" xfId="11450"/>
    <cellStyle name="SAPBEXaggData 2 2 2" xfId="11451"/>
    <cellStyle name="SAPBEXaggData 2 2 2 2" xfId="11452"/>
    <cellStyle name="SAPBEXaggData 2 2 2 2 2" xfId="11453"/>
    <cellStyle name="SAPBEXaggData 2 2 2 2 2 2" xfId="11454"/>
    <cellStyle name="SAPBEXaggData 2 2 2 2 2 2 2" xfId="11455"/>
    <cellStyle name="SAPBEXaggData 2 2 2 2 2 3" xfId="11456"/>
    <cellStyle name="SAPBEXaggData 2 2 2 2 3" xfId="11457"/>
    <cellStyle name="SAPBEXaggData 2 2 2 2 3 2" xfId="11458"/>
    <cellStyle name="SAPBEXaggData 2 2 2 2 3 2 2" xfId="11459"/>
    <cellStyle name="SAPBEXaggData 2 2 2 2 3 3" xfId="11460"/>
    <cellStyle name="SAPBEXaggData 2 2 2 2 4" xfId="11461"/>
    <cellStyle name="SAPBEXaggData 2 2 2 2 4 2" xfId="11462"/>
    <cellStyle name="SAPBEXaggData 2 2 2 2 5" xfId="11463"/>
    <cellStyle name="SAPBEXaggData 2 2 2 2 5 2" xfId="11464"/>
    <cellStyle name="SAPBEXaggData 2 2 2 2 6" xfId="11465"/>
    <cellStyle name="SAPBEXaggData 2 2 2 3" xfId="11466"/>
    <cellStyle name="SAPBEXaggData 2 2 2 3 2" xfId="11467"/>
    <cellStyle name="SAPBEXaggData 2 2 2 3 2 2" xfId="11468"/>
    <cellStyle name="SAPBEXaggData 2 2 2 3 2 2 2" xfId="11469"/>
    <cellStyle name="SAPBEXaggData 2 2 2 3 2 3" xfId="11470"/>
    <cellStyle name="SAPBEXaggData 2 2 2 3 3" xfId="11471"/>
    <cellStyle name="SAPBEXaggData 2 2 2 3 3 2" xfId="11472"/>
    <cellStyle name="SAPBEXaggData 2 2 2 3 3 2 2" xfId="11473"/>
    <cellStyle name="SAPBEXaggData 2 2 2 3 3 3" xfId="11474"/>
    <cellStyle name="SAPBEXaggData 2 2 2 3 4" xfId="11475"/>
    <cellStyle name="SAPBEXaggData 2 2 2 3 4 2" xfId="11476"/>
    <cellStyle name="SAPBEXaggData 2 2 2 3 5" xfId="11477"/>
    <cellStyle name="SAPBEXaggData 2 2 2 3 5 2" xfId="11478"/>
    <cellStyle name="SAPBEXaggData 2 2 2 3 6" xfId="11479"/>
    <cellStyle name="SAPBEXaggData 2 2 2 4" xfId="11480"/>
    <cellStyle name="SAPBEXaggData 2 2 2 4 2" xfId="11481"/>
    <cellStyle name="SAPBEXaggData 2 2 2 4 2 2" xfId="11482"/>
    <cellStyle name="SAPBEXaggData 2 2 2 4 2 2 2" xfId="11483"/>
    <cellStyle name="SAPBEXaggData 2 2 2 4 2 3" xfId="11484"/>
    <cellStyle name="SAPBEXaggData 2 2 2 4 3" xfId="11485"/>
    <cellStyle name="SAPBEXaggData 2 2 2 4 3 2" xfId="11486"/>
    <cellStyle name="SAPBEXaggData 2 2 2 4 3 2 2" xfId="11487"/>
    <cellStyle name="SAPBEXaggData 2 2 2 4 3 3" xfId="11488"/>
    <cellStyle name="SAPBEXaggData 2 2 2 4 4" xfId="11489"/>
    <cellStyle name="SAPBEXaggData 2 2 2 4 4 2" xfId="11490"/>
    <cellStyle name="SAPBEXaggData 2 2 2 4 5" xfId="11491"/>
    <cellStyle name="SAPBEXaggData 2 2 2 4 5 2" xfId="11492"/>
    <cellStyle name="SAPBEXaggData 2 2 2 4 6" xfId="11493"/>
    <cellStyle name="SAPBEXaggData 2 2 2 5" xfId="11494"/>
    <cellStyle name="SAPBEXaggData 2 2 2 5 2" xfId="11495"/>
    <cellStyle name="SAPBEXaggData 2 2 2 5 2 2" xfId="11496"/>
    <cellStyle name="SAPBEXaggData 2 2 2 5 2 3" xfId="56537"/>
    <cellStyle name="SAPBEXaggData 2 2 2 5 3" xfId="11497"/>
    <cellStyle name="SAPBEXaggData 2 2 2 5 4" xfId="56538"/>
    <cellStyle name="SAPBEXaggData 2 2 2 6" xfId="11498"/>
    <cellStyle name="SAPBEXaggData 2 2 2 6 2" xfId="51041"/>
    <cellStyle name="SAPBEXaggData 2 2 2 6 2 2" xfId="56539"/>
    <cellStyle name="SAPBEXaggData 2 2 2 6 2 3" xfId="56540"/>
    <cellStyle name="SAPBEXaggData 2 2 2 6 3" xfId="56541"/>
    <cellStyle name="SAPBEXaggData 2 2 2 6 4" xfId="56542"/>
    <cellStyle name="SAPBEXaggData 2 2 2 7" xfId="51042"/>
    <cellStyle name="SAPBEXaggData 2 2 2 7 2" xfId="56543"/>
    <cellStyle name="SAPBEXaggData 2 2 2 7 3" xfId="56544"/>
    <cellStyle name="SAPBEXaggData 2 2 2 8" xfId="56545"/>
    <cellStyle name="SAPBEXaggData 2 2 2 9" xfId="56546"/>
    <cellStyle name="SAPBEXaggData 2 2 2_Other Benefits Allocation %" xfId="11499"/>
    <cellStyle name="SAPBEXaggData 2 2 3" xfId="11500"/>
    <cellStyle name="SAPBEXaggData 2 2 3 2" xfId="11501"/>
    <cellStyle name="SAPBEXaggData 2 2 3 2 2" xfId="11502"/>
    <cellStyle name="SAPBEXaggData 2 2 3 2 2 2" xfId="11503"/>
    <cellStyle name="SAPBEXaggData 2 2 3 2 2 2 2" xfId="11504"/>
    <cellStyle name="SAPBEXaggData 2 2 3 2 2 3" xfId="11505"/>
    <cellStyle name="SAPBEXaggData 2 2 3 2 3" xfId="11506"/>
    <cellStyle name="SAPBEXaggData 2 2 3 2 3 2" xfId="11507"/>
    <cellStyle name="SAPBEXaggData 2 2 3 2 3 2 2" xfId="11508"/>
    <cellStyle name="SAPBEXaggData 2 2 3 2 3 3" xfId="11509"/>
    <cellStyle name="SAPBEXaggData 2 2 3 2 4" xfId="11510"/>
    <cellStyle name="SAPBEXaggData 2 2 3 2 4 2" xfId="11511"/>
    <cellStyle name="SAPBEXaggData 2 2 3 2 5" xfId="11512"/>
    <cellStyle name="SAPBEXaggData 2 2 3 2 5 2" xfId="11513"/>
    <cellStyle name="SAPBEXaggData 2 2 3 2 6" xfId="11514"/>
    <cellStyle name="SAPBEXaggData 2 2 3 3" xfId="11515"/>
    <cellStyle name="SAPBEXaggData 2 2 3 3 2" xfId="11516"/>
    <cellStyle name="SAPBEXaggData 2 2 3 3 2 2" xfId="11517"/>
    <cellStyle name="SAPBEXaggData 2 2 3 3 2 2 2" xfId="11518"/>
    <cellStyle name="SAPBEXaggData 2 2 3 3 2 3" xfId="11519"/>
    <cellStyle name="SAPBEXaggData 2 2 3 3 3" xfId="11520"/>
    <cellStyle name="SAPBEXaggData 2 2 3 3 3 2" xfId="11521"/>
    <cellStyle name="SAPBEXaggData 2 2 3 3 3 2 2" xfId="11522"/>
    <cellStyle name="SAPBEXaggData 2 2 3 3 3 3" xfId="11523"/>
    <cellStyle name="SAPBEXaggData 2 2 3 3 4" xfId="11524"/>
    <cellStyle name="SAPBEXaggData 2 2 3 3 4 2" xfId="11525"/>
    <cellStyle name="SAPBEXaggData 2 2 3 3 5" xfId="11526"/>
    <cellStyle name="SAPBEXaggData 2 2 3 3 5 2" xfId="11527"/>
    <cellStyle name="SAPBEXaggData 2 2 3 3 6" xfId="11528"/>
    <cellStyle name="SAPBEXaggData 2 2 3 4" xfId="11529"/>
    <cellStyle name="SAPBEXaggData 2 2 3 4 2" xfId="11530"/>
    <cellStyle name="SAPBEXaggData 2 2 3 4 2 2" xfId="11531"/>
    <cellStyle name="SAPBEXaggData 2 2 3 4 2 3" xfId="56547"/>
    <cellStyle name="SAPBEXaggData 2 2 3 4 3" xfId="11532"/>
    <cellStyle name="SAPBEXaggData 2 2 3 4 4" xfId="56548"/>
    <cellStyle name="SAPBEXaggData 2 2 3 5" xfId="11533"/>
    <cellStyle name="SAPBEXaggData 2 2 3 5 2" xfId="11534"/>
    <cellStyle name="SAPBEXaggData 2 2 3 5 2 2" xfId="11535"/>
    <cellStyle name="SAPBEXaggData 2 2 3 5 2 3" xfId="56549"/>
    <cellStyle name="SAPBEXaggData 2 2 3 5 3" xfId="11536"/>
    <cellStyle name="SAPBEXaggData 2 2 3 5 4" xfId="56550"/>
    <cellStyle name="SAPBEXaggData 2 2 3 6" xfId="11537"/>
    <cellStyle name="SAPBEXaggData 2 2 3 6 2" xfId="11538"/>
    <cellStyle name="SAPBEXaggData 2 2 3 6 2 2" xfId="56551"/>
    <cellStyle name="SAPBEXaggData 2 2 3 6 2 3" xfId="56552"/>
    <cellStyle name="SAPBEXaggData 2 2 3 6 3" xfId="56553"/>
    <cellStyle name="SAPBEXaggData 2 2 3 6 4" xfId="56554"/>
    <cellStyle name="SAPBEXaggData 2 2 3 7" xfId="11539"/>
    <cellStyle name="SAPBEXaggData 2 2 3 7 2" xfId="11540"/>
    <cellStyle name="SAPBEXaggData 2 2 3 7 3" xfId="56555"/>
    <cellStyle name="SAPBEXaggData 2 2 3 8" xfId="11541"/>
    <cellStyle name="SAPBEXaggData 2 2 3 9" xfId="56556"/>
    <cellStyle name="SAPBEXaggData 2 2 3_Other Benefits Allocation %" xfId="11542"/>
    <cellStyle name="SAPBEXaggData 2 2 4" xfId="11543"/>
    <cellStyle name="SAPBEXaggData 2 2 4 2" xfId="11544"/>
    <cellStyle name="SAPBEXaggData 2 2 4 2 2" xfId="11545"/>
    <cellStyle name="SAPBEXaggData 2 2 4 2 2 2" xfId="56557"/>
    <cellStyle name="SAPBEXaggData 2 2 4 2 2 3" xfId="56558"/>
    <cellStyle name="SAPBEXaggData 2 2 4 2 3" xfId="56559"/>
    <cellStyle name="SAPBEXaggData 2 2 4 2 4" xfId="56560"/>
    <cellStyle name="SAPBEXaggData 2 2 4 3" xfId="11546"/>
    <cellStyle name="SAPBEXaggData 2 2 4 3 2" xfId="51043"/>
    <cellStyle name="SAPBEXaggData 2 2 4 3 2 2" xfId="56561"/>
    <cellStyle name="SAPBEXaggData 2 2 4 3 2 3" xfId="56562"/>
    <cellStyle name="SAPBEXaggData 2 2 4 3 3" xfId="56563"/>
    <cellStyle name="SAPBEXaggData 2 2 4 3 4" xfId="56564"/>
    <cellStyle name="SAPBEXaggData 2 2 4 4" xfId="51044"/>
    <cellStyle name="SAPBEXaggData 2 2 4 4 2" xfId="51045"/>
    <cellStyle name="SAPBEXaggData 2 2 4 4 2 2" xfId="56565"/>
    <cellStyle name="SAPBEXaggData 2 2 4 4 2 3" xfId="56566"/>
    <cellStyle name="SAPBEXaggData 2 2 4 4 3" xfId="56567"/>
    <cellStyle name="SAPBEXaggData 2 2 4 4 4" xfId="56568"/>
    <cellStyle name="SAPBEXaggData 2 2 4 5" xfId="51046"/>
    <cellStyle name="SAPBEXaggData 2 2 4 5 2" xfId="51047"/>
    <cellStyle name="SAPBEXaggData 2 2 4 5 2 2" xfId="56569"/>
    <cellStyle name="SAPBEXaggData 2 2 4 5 2 3" xfId="56570"/>
    <cellStyle name="SAPBEXaggData 2 2 4 5 3" xfId="56571"/>
    <cellStyle name="SAPBEXaggData 2 2 4 5 4" xfId="56572"/>
    <cellStyle name="SAPBEXaggData 2 2 4 6" xfId="51048"/>
    <cellStyle name="SAPBEXaggData 2 2 4 6 2" xfId="51049"/>
    <cellStyle name="SAPBEXaggData 2 2 4 6 2 2" xfId="56573"/>
    <cellStyle name="SAPBEXaggData 2 2 4 6 2 3" xfId="56574"/>
    <cellStyle name="SAPBEXaggData 2 2 4 6 3" xfId="56575"/>
    <cellStyle name="SAPBEXaggData 2 2 4 6 4" xfId="56576"/>
    <cellStyle name="SAPBEXaggData 2 2 4 7" xfId="51050"/>
    <cellStyle name="SAPBEXaggData 2 2 4 7 2" xfId="56577"/>
    <cellStyle name="SAPBEXaggData 2 2 4 7 3" xfId="56578"/>
    <cellStyle name="SAPBEXaggData 2 2 4 8" xfId="56579"/>
    <cellStyle name="SAPBEXaggData 2 2 4 9" xfId="56580"/>
    <cellStyle name="SAPBEXaggData 2 2 5" xfId="11547"/>
    <cellStyle name="SAPBEXaggData 2 2 5 2" xfId="11548"/>
    <cellStyle name="SAPBEXaggData 2 2 5 2 2" xfId="11549"/>
    <cellStyle name="SAPBEXaggData 2 2 5 2 3" xfId="56581"/>
    <cellStyle name="SAPBEXaggData 2 2 5 3" xfId="11550"/>
    <cellStyle name="SAPBEXaggData 2 2 5 4" xfId="56582"/>
    <cellStyle name="SAPBEXaggData 2 2 6" xfId="11551"/>
    <cellStyle name="SAPBEXaggData 2 2 6 2" xfId="11552"/>
    <cellStyle name="SAPBEXaggData 2 2 6 2 2" xfId="11553"/>
    <cellStyle name="SAPBEXaggData 2 2 6 2 3" xfId="56583"/>
    <cellStyle name="SAPBEXaggData 2 2 6 3" xfId="11554"/>
    <cellStyle name="SAPBEXaggData 2 2 6 4" xfId="56584"/>
    <cellStyle name="SAPBEXaggData 2 2 7" xfId="11555"/>
    <cellStyle name="SAPBEXaggData 2 2 7 2" xfId="11556"/>
    <cellStyle name="SAPBEXaggData 2 2 7 2 2" xfId="11557"/>
    <cellStyle name="SAPBEXaggData 2 2 7 2 3" xfId="56585"/>
    <cellStyle name="SAPBEXaggData 2 2 7 3" xfId="11558"/>
    <cellStyle name="SAPBEXaggData 2 2 7 4" xfId="56586"/>
    <cellStyle name="SAPBEXaggData 2 2 8" xfId="11559"/>
    <cellStyle name="SAPBEXaggData 2 2 8 2" xfId="11560"/>
    <cellStyle name="SAPBEXaggData 2 2 8 2 2" xfId="11561"/>
    <cellStyle name="SAPBEXaggData 2 2 8 2 3" xfId="56587"/>
    <cellStyle name="SAPBEXaggData 2 2 8 3" xfId="11562"/>
    <cellStyle name="SAPBEXaggData 2 2 8 4" xfId="56588"/>
    <cellStyle name="SAPBEXaggData 2 2 9" xfId="11563"/>
    <cellStyle name="SAPBEXaggData 2 2 9 2" xfId="11564"/>
    <cellStyle name="SAPBEXaggData 2 2 9 2 2" xfId="11565"/>
    <cellStyle name="SAPBEXaggData 2 2 9 2 3" xfId="56589"/>
    <cellStyle name="SAPBEXaggData 2 2 9 3" xfId="11566"/>
    <cellStyle name="SAPBEXaggData 2 2 9 4" xfId="56590"/>
    <cellStyle name="SAPBEXaggData 2 2_401K Summary" xfId="11567"/>
    <cellStyle name="SAPBEXaggData 2 3" xfId="11568"/>
    <cellStyle name="SAPBEXaggData 2 3 10" xfId="11569"/>
    <cellStyle name="SAPBEXaggData 2 3 10 2" xfId="11570"/>
    <cellStyle name="SAPBEXaggData 2 3 10 2 2" xfId="11571"/>
    <cellStyle name="SAPBEXaggData 2 3 10 3" xfId="11572"/>
    <cellStyle name="SAPBEXaggData 2 3 11" xfId="11573"/>
    <cellStyle name="SAPBEXaggData 2 3 11 2" xfId="11574"/>
    <cellStyle name="SAPBEXaggData 2 3 11 2 2" xfId="11575"/>
    <cellStyle name="SAPBEXaggData 2 3 11 3" xfId="11576"/>
    <cellStyle name="SAPBEXaggData 2 3 12" xfId="11577"/>
    <cellStyle name="SAPBEXaggData 2 3 2" xfId="11578"/>
    <cellStyle name="SAPBEXaggData 2 3 2 2" xfId="11579"/>
    <cellStyle name="SAPBEXaggData 2 3 2 2 2" xfId="11580"/>
    <cellStyle name="SAPBEXaggData 2 3 2 2 2 2" xfId="11581"/>
    <cellStyle name="SAPBEXaggData 2 3 2 2 2 2 2" xfId="11582"/>
    <cellStyle name="SAPBEXaggData 2 3 2 2 2 3" xfId="11583"/>
    <cellStyle name="SAPBEXaggData 2 3 2 2 3" xfId="11584"/>
    <cellStyle name="SAPBEXaggData 2 3 2 2 3 2" xfId="11585"/>
    <cellStyle name="SAPBEXaggData 2 3 2 2 3 2 2" xfId="11586"/>
    <cellStyle name="SAPBEXaggData 2 3 2 2 3 3" xfId="11587"/>
    <cellStyle name="SAPBEXaggData 2 3 2 2 4" xfId="11588"/>
    <cellStyle name="SAPBEXaggData 2 3 2 2 4 2" xfId="11589"/>
    <cellStyle name="SAPBEXaggData 2 3 2 2 5" xfId="11590"/>
    <cellStyle name="SAPBEXaggData 2 3 2 2 5 2" xfId="11591"/>
    <cellStyle name="SAPBEXaggData 2 3 2 2 6" xfId="11592"/>
    <cellStyle name="SAPBEXaggData 2 3 2 3" xfId="11593"/>
    <cellStyle name="SAPBEXaggData 2 3 2 3 2" xfId="11594"/>
    <cellStyle name="SAPBEXaggData 2 3 2 3 2 2" xfId="11595"/>
    <cellStyle name="SAPBEXaggData 2 3 2 3 2 2 2" xfId="11596"/>
    <cellStyle name="SAPBEXaggData 2 3 2 3 2 3" xfId="11597"/>
    <cellStyle name="SAPBEXaggData 2 3 2 3 3" xfId="11598"/>
    <cellStyle name="SAPBEXaggData 2 3 2 3 3 2" xfId="11599"/>
    <cellStyle name="SAPBEXaggData 2 3 2 3 3 2 2" xfId="11600"/>
    <cellStyle name="SAPBEXaggData 2 3 2 3 3 3" xfId="11601"/>
    <cellStyle name="SAPBEXaggData 2 3 2 3 4" xfId="11602"/>
    <cellStyle name="SAPBEXaggData 2 3 2 3 4 2" xfId="11603"/>
    <cellStyle name="SAPBEXaggData 2 3 2 3 5" xfId="11604"/>
    <cellStyle name="SAPBEXaggData 2 3 2 3 5 2" xfId="11605"/>
    <cellStyle name="SAPBEXaggData 2 3 2 3 6" xfId="11606"/>
    <cellStyle name="SAPBEXaggData 2 3 2 4" xfId="11607"/>
    <cellStyle name="SAPBEXaggData 2 3 2 4 2" xfId="11608"/>
    <cellStyle name="SAPBEXaggData 2 3 2 4 2 2" xfId="11609"/>
    <cellStyle name="SAPBEXaggData 2 3 2 4 2 2 2" xfId="11610"/>
    <cellStyle name="SAPBEXaggData 2 3 2 4 2 3" xfId="11611"/>
    <cellStyle name="SAPBEXaggData 2 3 2 4 3" xfId="11612"/>
    <cellStyle name="SAPBEXaggData 2 3 2 4 3 2" xfId="11613"/>
    <cellStyle name="SAPBEXaggData 2 3 2 4 3 2 2" xfId="11614"/>
    <cellStyle name="SAPBEXaggData 2 3 2 4 3 3" xfId="11615"/>
    <cellStyle name="SAPBEXaggData 2 3 2 4 4" xfId="11616"/>
    <cellStyle name="SAPBEXaggData 2 3 2 4 4 2" xfId="11617"/>
    <cellStyle name="SAPBEXaggData 2 3 2 4 5" xfId="11618"/>
    <cellStyle name="SAPBEXaggData 2 3 2 4 5 2" xfId="11619"/>
    <cellStyle name="SAPBEXaggData 2 3 2 4 6" xfId="11620"/>
    <cellStyle name="SAPBEXaggData 2 3 2 5" xfId="11621"/>
    <cellStyle name="SAPBEXaggData 2 3 2 5 2" xfId="11622"/>
    <cellStyle name="SAPBEXaggData 2 3 2 5 2 2" xfId="11623"/>
    <cellStyle name="SAPBEXaggData 2 3 2 5 3" xfId="11624"/>
    <cellStyle name="SAPBEXaggData 2 3 2 6" xfId="11625"/>
    <cellStyle name="SAPBEXaggData 2 3 2_Other Benefits Allocation %" xfId="11626"/>
    <cellStyle name="SAPBEXaggData 2 3 3" xfId="11627"/>
    <cellStyle name="SAPBEXaggData 2 3 3 2" xfId="11628"/>
    <cellStyle name="SAPBEXaggData 2 3 3 2 2" xfId="11629"/>
    <cellStyle name="SAPBEXaggData 2 3 3 2 2 2" xfId="11630"/>
    <cellStyle name="SAPBEXaggData 2 3 3 2 2 2 2" xfId="11631"/>
    <cellStyle name="SAPBEXaggData 2 3 3 2 2 3" xfId="11632"/>
    <cellStyle name="SAPBEXaggData 2 3 3 2 3" xfId="11633"/>
    <cellStyle name="SAPBEXaggData 2 3 3 2 3 2" xfId="11634"/>
    <cellStyle name="SAPBEXaggData 2 3 3 2 3 2 2" xfId="11635"/>
    <cellStyle name="SAPBEXaggData 2 3 3 2 3 3" xfId="11636"/>
    <cellStyle name="SAPBEXaggData 2 3 3 2 4" xfId="11637"/>
    <cellStyle name="SAPBEXaggData 2 3 3 2 4 2" xfId="11638"/>
    <cellStyle name="SAPBEXaggData 2 3 3 2 5" xfId="11639"/>
    <cellStyle name="SAPBEXaggData 2 3 3 2 5 2" xfId="11640"/>
    <cellStyle name="SAPBEXaggData 2 3 3 2 6" xfId="11641"/>
    <cellStyle name="SAPBEXaggData 2 3 3 3" xfId="11642"/>
    <cellStyle name="SAPBEXaggData 2 3 3 3 2" xfId="11643"/>
    <cellStyle name="SAPBEXaggData 2 3 3 3 2 2" xfId="11644"/>
    <cellStyle name="SAPBEXaggData 2 3 3 3 2 2 2" xfId="11645"/>
    <cellStyle name="SAPBEXaggData 2 3 3 3 2 3" xfId="11646"/>
    <cellStyle name="SAPBEXaggData 2 3 3 3 3" xfId="11647"/>
    <cellStyle name="SAPBEXaggData 2 3 3 3 3 2" xfId="11648"/>
    <cellStyle name="SAPBEXaggData 2 3 3 3 3 2 2" xfId="11649"/>
    <cellStyle name="SAPBEXaggData 2 3 3 3 3 3" xfId="11650"/>
    <cellStyle name="SAPBEXaggData 2 3 3 3 4" xfId="11651"/>
    <cellStyle name="SAPBEXaggData 2 3 3 3 4 2" xfId="11652"/>
    <cellStyle name="SAPBEXaggData 2 3 3 3 5" xfId="11653"/>
    <cellStyle name="SAPBEXaggData 2 3 3 3 5 2" xfId="11654"/>
    <cellStyle name="SAPBEXaggData 2 3 3 3 6" xfId="11655"/>
    <cellStyle name="SAPBEXaggData 2 3 3 4" xfId="11656"/>
    <cellStyle name="SAPBEXaggData 2 3 3 4 2" xfId="11657"/>
    <cellStyle name="SAPBEXaggData 2 3 3 4 2 2" xfId="11658"/>
    <cellStyle name="SAPBEXaggData 2 3 3 4 3" xfId="11659"/>
    <cellStyle name="SAPBEXaggData 2 3 3 5" xfId="11660"/>
    <cellStyle name="SAPBEXaggData 2 3 3 5 2" xfId="11661"/>
    <cellStyle name="SAPBEXaggData 2 3 3 5 2 2" xfId="11662"/>
    <cellStyle name="SAPBEXaggData 2 3 3 5 3" xfId="11663"/>
    <cellStyle name="SAPBEXaggData 2 3 3 6" xfId="11664"/>
    <cellStyle name="SAPBEXaggData 2 3 3 6 2" xfId="11665"/>
    <cellStyle name="SAPBEXaggData 2 3 3 7" xfId="11666"/>
    <cellStyle name="SAPBEXaggData 2 3 3 7 2" xfId="11667"/>
    <cellStyle name="SAPBEXaggData 2 3 3 8" xfId="11668"/>
    <cellStyle name="SAPBEXaggData 2 3 3_Other Benefits Allocation %" xfId="11669"/>
    <cellStyle name="SAPBEXaggData 2 3 4" xfId="11670"/>
    <cellStyle name="SAPBEXaggData 2 3 4 2" xfId="11671"/>
    <cellStyle name="SAPBEXaggData 2 3 4 2 2" xfId="11672"/>
    <cellStyle name="SAPBEXaggData 2 3 4 2 3" xfId="56591"/>
    <cellStyle name="SAPBEXaggData 2 3 4 3" xfId="11673"/>
    <cellStyle name="SAPBEXaggData 2 3 4 4" xfId="56592"/>
    <cellStyle name="SAPBEXaggData 2 3 5" xfId="11674"/>
    <cellStyle name="SAPBEXaggData 2 3 5 2" xfId="11675"/>
    <cellStyle name="SAPBEXaggData 2 3 5 2 2" xfId="11676"/>
    <cellStyle name="SAPBEXaggData 2 3 5 2 3" xfId="56593"/>
    <cellStyle name="SAPBEXaggData 2 3 5 3" xfId="11677"/>
    <cellStyle name="SAPBEXaggData 2 3 5 4" xfId="56594"/>
    <cellStyle name="SAPBEXaggData 2 3 6" xfId="11678"/>
    <cellStyle name="SAPBEXaggData 2 3 6 2" xfId="11679"/>
    <cellStyle name="SAPBEXaggData 2 3 6 2 2" xfId="11680"/>
    <cellStyle name="SAPBEXaggData 2 3 6 2 3" xfId="56595"/>
    <cellStyle name="SAPBEXaggData 2 3 6 3" xfId="11681"/>
    <cellStyle name="SAPBEXaggData 2 3 6 4" xfId="56596"/>
    <cellStyle name="SAPBEXaggData 2 3 7" xfId="11682"/>
    <cellStyle name="SAPBEXaggData 2 3 7 2" xfId="11683"/>
    <cellStyle name="SAPBEXaggData 2 3 7 2 2" xfId="11684"/>
    <cellStyle name="SAPBEXaggData 2 3 7 3" xfId="11685"/>
    <cellStyle name="SAPBEXaggData 2 3 8" xfId="11686"/>
    <cellStyle name="SAPBEXaggData 2 3 8 2" xfId="11687"/>
    <cellStyle name="SAPBEXaggData 2 3 8 2 2" xfId="11688"/>
    <cellStyle name="SAPBEXaggData 2 3 8 3" xfId="11689"/>
    <cellStyle name="SAPBEXaggData 2 3 9" xfId="11690"/>
    <cellStyle name="SAPBEXaggData 2 3 9 2" xfId="11691"/>
    <cellStyle name="SAPBEXaggData 2 3 9 2 2" xfId="11692"/>
    <cellStyle name="SAPBEXaggData 2 3 9 3" xfId="11693"/>
    <cellStyle name="SAPBEXaggData 2 3_401K Summary" xfId="11694"/>
    <cellStyle name="SAPBEXaggData 2 4" xfId="11695"/>
    <cellStyle name="SAPBEXaggData 2 4 2" xfId="11696"/>
    <cellStyle name="SAPBEXaggData 2 4 2 2" xfId="11697"/>
    <cellStyle name="SAPBEXaggData 2 4 2 2 2" xfId="11698"/>
    <cellStyle name="SAPBEXaggData 2 4 2 2 2 2" xfId="11699"/>
    <cellStyle name="SAPBEXaggData 2 4 2 2 3" xfId="11700"/>
    <cellStyle name="SAPBEXaggData 2 4 2 3" xfId="11701"/>
    <cellStyle name="SAPBEXaggData 2 4 2 3 2" xfId="11702"/>
    <cellStyle name="SAPBEXaggData 2 4 2 3 2 2" xfId="11703"/>
    <cellStyle name="SAPBEXaggData 2 4 2 3 3" xfId="11704"/>
    <cellStyle name="SAPBEXaggData 2 4 2 4" xfId="11705"/>
    <cellStyle name="SAPBEXaggData 2 4 2 4 2" xfId="11706"/>
    <cellStyle name="SAPBEXaggData 2 4 2 5" xfId="11707"/>
    <cellStyle name="SAPBEXaggData 2 4 2 5 2" xfId="11708"/>
    <cellStyle name="SAPBEXaggData 2 4 2 6" xfId="11709"/>
    <cellStyle name="SAPBEXaggData 2 4 3" xfId="11710"/>
    <cellStyle name="SAPBEXaggData 2 4 3 2" xfId="11711"/>
    <cellStyle name="SAPBEXaggData 2 4 3 2 2" xfId="11712"/>
    <cellStyle name="SAPBEXaggData 2 4 3 2 2 2" xfId="11713"/>
    <cellStyle name="SAPBEXaggData 2 4 3 2 3" xfId="11714"/>
    <cellStyle name="SAPBEXaggData 2 4 3 3" xfId="11715"/>
    <cellStyle name="SAPBEXaggData 2 4 3 3 2" xfId="11716"/>
    <cellStyle name="SAPBEXaggData 2 4 3 3 2 2" xfId="11717"/>
    <cellStyle name="SAPBEXaggData 2 4 3 3 3" xfId="11718"/>
    <cellStyle name="SAPBEXaggData 2 4 3 4" xfId="11719"/>
    <cellStyle name="SAPBEXaggData 2 4 3 4 2" xfId="11720"/>
    <cellStyle name="SAPBEXaggData 2 4 3 5" xfId="11721"/>
    <cellStyle name="SAPBEXaggData 2 4 3 5 2" xfId="11722"/>
    <cellStyle name="SAPBEXaggData 2 4 3 6" xfId="11723"/>
    <cellStyle name="SAPBEXaggData 2 4 4" xfId="11724"/>
    <cellStyle name="SAPBEXaggData 2 4 4 2" xfId="11725"/>
    <cellStyle name="SAPBEXaggData 2 4 4 2 2" xfId="11726"/>
    <cellStyle name="SAPBEXaggData 2 4 4 2 2 2" xfId="11727"/>
    <cellStyle name="SAPBEXaggData 2 4 4 2 3" xfId="11728"/>
    <cellStyle name="SAPBEXaggData 2 4 4 3" xfId="11729"/>
    <cellStyle name="SAPBEXaggData 2 4 4 3 2" xfId="11730"/>
    <cellStyle name="SAPBEXaggData 2 4 4 3 2 2" xfId="11731"/>
    <cellStyle name="SAPBEXaggData 2 4 4 3 3" xfId="11732"/>
    <cellStyle name="SAPBEXaggData 2 4 4 4" xfId="11733"/>
    <cellStyle name="SAPBEXaggData 2 4 4 4 2" xfId="11734"/>
    <cellStyle name="SAPBEXaggData 2 4 4 5" xfId="11735"/>
    <cellStyle name="SAPBEXaggData 2 4 4 5 2" xfId="11736"/>
    <cellStyle name="SAPBEXaggData 2 4 4 6" xfId="11737"/>
    <cellStyle name="SAPBEXaggData 2 4 5" xfId="11738"/>
    <cellStyle name="SAPBEXaggData 2 4 5 2" xfId="11739"/>
    <cellStyle name="SAPBEXaggData 2 4 5 2 2" xfId="11740"/>
    <cellStyle name="SAPBEXaggData 2 4 5 2 3" xfId="56597"/>
    <cellStyle name="SAPBEXaggData 2 4 5 3" xfId="11741"/>
    <cellStyle name="SAPBEXaggData 2 4 5 4" xfId="56598"/>
    <cellStyle name="SAPBEXaggData 2 4 6" xfId="11742"/>
    <cellStyle name="SAPBEXaggData 2 4 6 2" xfId="51051"/>
    <cellStyle name="SAPBEXaggData 2 4 6 2 2" xfId="56599"/>
    <cellStyle name="SAPBEXaggData 2 4 6 2 3" xfId="56600"/>
    <cellStyle name="SAPBEXaggData 2 4 6 3" xfId="56601"/>
    <cellStyle name="SAPBEXaggData 2 4 6 4" xfId="56602"/>
    <cellStyle name="SAPBEXaggData 2 4 7" xfId="51052"/>
    <cellStyle name="SAPBEXaggData 2 4 7 2" xfId="56603"/>
    <cellStyle name="SAPBEXaggData 2 4 7 3" xfId="56604"/>
    <cellStyle name="SAPBEXaggData 2 4 8" xfId="56605"/>
    <cellStyle name="SAPBEXaggData 2 4 9" xfId="56606"/>
    <cellStyle name="SAPBEXaggData 2 4_Other Benefits Allocation %" xfId="11743"/>
    <cellStyle name="SAPBEXaggData 2 5" xfId="11744"/>
    <cellStyle name="SAPBEXaggData 2 5 2" xfId="51053"/>
    <cellStyle name="SAPBEXaggData 2 5 2 2" xfId="51054"/>
    <cellStyle name="SAPBEXaggData 2 5 2 2 2" xfId="56607"/>
    <cellStyle name="SAPBEXaggData 2 5 2 2 3" xfId="56608"/>
    <cellStyle name="SAPBEXaggData 2 5 2 3" xfId="56609"/>
    <cellStyle name="SAPBEXaggData 2 5 2 4" xfId="56610"/>
    <cellStyle name="SAPBEXaggData 2 5 3" xfId="51055"/>
    <cellStyle name="SAPBEXaggData 2 5 3 2" xfId="51056"/>
    <cellStyle name="SAPBEXaggData 2 5 3 2 2" xfId="56611"/>
    <cellStyle name="SAPBEXaggData 2 5 3 2 3" xfId="56612"/>
    <cellStyle name="SAPBEXaggData 2 5 3 3" xfId="56613"/>
    <cellStyle name="SAPBEXaggData 2 5 3 4" xfId="56614"/>
    <cellStyle name="SAPBEXaggData 2 5 4" xfId="51057"/>
    <cellStyle name="SAPBEXaggData 2 5 4 2" xfId="51058"/>
    <cellStyle name="SAPBEXaggData 2 5 4 2 2" xfId="56615"/>
    <cellStyle name="SAPBEXaggData 2 5 4 2 3" xfId="56616"/>
    <cellStyle name="SAPBEXaggData 2 5 4 3" xfId="56617"/>
    <cellStyle name="SAPBEXaggData 2 5 4 4" xfId="56618"/>
    <cellStyle name="SAPBEXaggData 2 5 5" xfId="51059"/>
    <cellStyle name="SAPBEXaggData 2 5 5 2" xfId="51060"/>
    <cellStyle name="SAPBEXaggData 2 5 5 2 2" xfId="56619"/>
    <cellStyle name="SAPBEXaggData 2 5 5 2 3" xfId="56620"/>
    <cellStyle name="SAPBEXaggData 2 5 5 3" xfId="56621"/>
    <cellStyle name="SAPBEXaggData 2 5 5 4" xfId="56622"/>
    <cellStyle name="SAPBEXaggData 2 5 6" xfId="51061"/>
    <cellStyle name="SAPBEXaggData 2 5 6 2" xfId="51062"/>
    <cellStyle name="SAPBEXaggData 2 5 6 2 2" xfId="56623"/>
    <cellStyle name="SAPBEXaggData 2 5 6 2 3" xfId="56624"/>
    <cellStyle name="SAPBEXaggData 2 5 6 3" xfId="56625"/>
    <cellStyle name="SAPBEXaggData 2 5 6 4" xfId="56626"/>
    <cellStyle name="SAPBEXaggData 2 5 7" xfId="51063"/>
    <cellStyle name="SAPBEXaggData 2 5 7 2" xfId="56627"/>
    <cellStyle name="SAPBEXaggData 2 5 7 3" xfId="56628"/>
    <cellStyle name="SAPBEXaggData 2 5 8" xfId="56629"/>
    <cellStyle name="SAPBEXaggData 2 5 9" xfId="56630"/>
    <cellStyle name="SAPBEXaggData 2 6" xfId="11745"/>
    <cellStyle name="SAPBEXaggData 2 6 2" xfId="51064"/>
    <cellStyle name="SAPBEXaggData 2 6 2 2" xfId="56631"/>
    <cellStyle name="SAPBEXaggData 2 6 2 3" xfId="56632"/>
    <cellStyle name="SAPBEXaggData 2 6 3" xfId="56633"/>
    <cellStyle name="SAPBEXaggData 2 6 4" xfId="56634"/>
    <cellStyle name="SAPBEXaggData 2 7" xfId="11746"/>
    <cellStyle name="SAPBEXaggData 2 7 2" xfId="51065"/>
    <cellStyle name="SAPBEXaggData 2 7 2 2" xfId="56635"/>
    <cellStyle name="SAPBEXaggData 2 7 2 3" xfId="56636"/>
    <cellStyle name="SAPBEXaggData 2 7 3" xfId="56637"/>
    <cellStyle name="SAPBEXaggData 2 7 4" xfId="56638"/>
    <cellStyle name="SAPBEXaggData 2 8" xfId="11747"/>
    <cellStyle name="SAPBEXaggData 2 8 2" xfId="51066"/>
    <cellStyle name="SAPBEXaggData 2 8 2 2" xfId="56639"/>
    <cellStyle name="SAPBEXaggData 2 8 2 3" xfId="56640"/>
    <cellStyle name="SAPBEXaggData 2 8 3" xfId="56641"/>
    <cellStyle name="SAPBEXaggData 2 8 4" xfId="56642"/>
    <cellStyle name="SAPBEXaggData 2 9" xfId="11748"/>
    <cellStyle name="SAPBEXaggData 2 9 2" xfId="11749"/>
    <cellStyle name="SAPBEXaggData 2 9 2 2" xfId="11750"/>
    <cellStyle name="SAPBEXaggData 2 9 2 2 2" xfId="11751"/>
    <cellStyle name="SAPBEXaggData 2 9 2 2 2 2" xfId="11752"/>
    <cellStyle name="SAPBEXaggData 2 9 2 2 3" xfId="11753"/>
    <cellStyle name="SAPBEXaggData 2 9 2 3" xfId="11754"/>
    <cellStyle name="SAPBEXaggData 2 9 2 3 2" xfId="11755"/>
    <cellStyle name="SAPBEXaggData 2 9 2 3 2 2" xfId="11756"/>
    <cellStyle name="SAPBEXaggData 2 9 2 3 3" xfId="11757"/>
    <cellStyle name="SAPBEXaggData 2 9 2 4" xfId="11758"/>
    <cellStyle name="SAPBEXaggData 2 9 2 4 2" xfId="11759"/>
    <cellStyle name="SAPBEXaggData 2 9 2 5" xfId="11760"/>
    <cellStyle name="SAPBEXaggData 2 9 2 5 2" xfId="11761"/>
    <cellStyle name="SAPBEXaggData 2 9 2 6" xfId="11762"/>
    <cellStyle name="SAPBEXaggData 2 9 3" xfId="11763"/>
    <cellStyle name="SAPBEXaggData 2 9 3 2" xfId="11764"/>
    <cellStyle name="SAPBEXaggData 2 9 3 2 2" xfId="11765"/>
    <cellStyle name="SAPBEXaggData 2 9 3 2 2 2" xfId="11766"/>
    <cellStyle name="SAPBEXaggData 2 9 3 2 3" xfId="11767"/>
    <cellStyle name="SAPBEXaggData 2 9 3 3" xfId="11768"/>
    <cellStyle name="SAPBEXaggData 2 9 3 3 2" xfId="11769"/>
    <cellStyle name="SAPBEXaggData 2 9 3 3 2 2" xfId="11770"/>
    <cellStyle name="SAPBEXaggData 2 9 3 3 3" xfId="11771"/>
    <cellStyle name="SAPBEXaggData 2 9 3 4" xfId="11772"/>
    <cellStyle name="SAPBEXaggData 2 9 3 4 2" xfId="11773"/>
    <cellStyle name="SAPBEXaggData 2 9 3 5" xfId="11774"/>
    <cellStyle name="SAPBEXaggData 2 9 3 5 2" xfId="11775"/>
    <cellStyle name="SAPBEXaggData 2 9 3 6" xfId="11776"/>
    <cellStyle name="SAPBEXaggData 2 9 4" xfId="11777"/>
    <cellStyle name="SAPBEXaggData 2 9 4 2" xfId="11778"/>
    <cellStyle name="SAPBEXaggData 2 9 4 2 2" xfId="11779"/>
    <cellStyle name="SAPBEXaggData 2 9 4 3" xfId="11780"/>
    <cellStyle name="SAPBEXaggData 2 9 5" xfId="11781"/>
    <cellStyle name="SAPBEXaggData 2 9 5 2" xfId="11782"/>
    <cellStyle name="SAPBEXaggData 2 9 5 2 2" xfId="11783"/>
    <cellStyle name="SAPBEXaggData 2 9 5 3" xfId="11784"/>
    <cellStyle name="SAPBEXaggData 2 9 6" xfId="11785"/>
    <cellStyle name="SAPBEXaggData 2 9 6 2" xfId="11786"/>
    <cellStyle name="SAPBEXaggData 2 9 7" xfId="11787"/>
    <cellStyle name="SAPBEXaggData 2 9 7 2" xfId="11788"/>
    <cellStyle name="SAPBEXaggData 2 9 8" xfId="11789"/>
    <cellStyle name="SAPBEXaggData 2 9_Other Benefits Allocation %" xfId="11790"/>
    <cellStyle name="SAPBEXaggData 2_401K Summary" xfId="11791"/>
    <cellStyle name="SAPBEXaggData 3" xfId="11792"/>
    <cellStyle name="SAPBEXaggData 3 10" xfId="11793"/>
    <cellStyle name="SAPBEXaggData 3 10 2" xfId="11794"/>
    <cellStyle name="SAPBEXaggData 3 10 2 2" xfId="11795"/>
    <cellStyle name="SAPBEXaggData 3 10 3" xfId="11796"/>
    <cellStyle name="SAPBEXaggData 3 11" xfId="11797"/>
    <cellStyle name="SAPBEXaggData 3 12" xfId="56643"/>
    <cellStyle name="SAPBEXaggData 3 2" xfId="11798"/>
    <cellStyle name="SAPBEXaggData 3 2 2" xfId="51067"/>
    <cellStyle name="SAPBEXaggData 3 2 2 2" xfId="51068"/>
    <cellStyle name="SAPBEXaggData 3 2 2 2 2" xfId="56644"/>
    <cellStyle name="SAPBEXaggData 3 2 2 2 3" xfId="56645"/>
    <cellStyle name="SAPBEXaggData 3 2 2 3" xfId="56646"/>
    <cellStyle name="SAPBEXaggData 3 2 2 4" xfId="56647"/>
    <cellStyle name="SAPBEXaggData 3 2 3" xfId="51069"/>
    <cellStyle name="SAPBEXaggData 3 2 3 2" xfId="51070"/>
    <cellStyle name="SAPBEXaggData 3 2 3 2 2" xfId="56648"/>
    <cellStyle name="SAPBEXaggData 3 2 3 2 3" xfId="56649"/>
    <cellStyle name="SAPBEXaggData 3 2 3 3" xfId="56650"/>
    <cellStyle name="SAPBEXaggData 3 2 3 4" xfId="56651"/>
    <cellStyle name="SAPBEXaggData 3 2 4" xfId="51071"/>
    <cellStyle name="SAPBEXaggData 3 2 4 2" xfId="51072"/>
    <cellStyle name="SAPBEXaggData 3 2 4 2 2" xfId="56652"/>
    <cellStyle name="SAPBEXaggData 3 2 4 2 3" xfId="56653"/>
    <cellStyle name="SAPBEXaggData 3 2 4 3" xfId="56654"/>
    <cellStyle name="SAPBEXaggData 3 2 4 4" xfId="56655"/>
    <cellStyle name="SAPBEXaggData 3 2 5" xfId="51073"/>
    <cellStyle name="SAPBEXaggData 3 2 5 2" xfId="51074"/>
    <cellStyle name="SAPBEXaggData 3 2 5 2 2" xfId="56656"/>
    <cellStyle name="SAPBEXaggData 3 2 5 2 3" xfId="56657"/>
    <cellStyle name="SAPBEXaggData 3 2 5 3" xfId="56658"/>
    <cellStyle name="SAPBEXaggData 3 2 5 4" xfId="56659"/>
    <cellStyle name="SAPBEXaggData 3 2 6" xfId="51075"/>
    <cellStyle name="SAPBEXaggData 3 2 6 2" xfId="51076"/>
    <cellStyle name="SAPBEXaggData 3 2 6 2 2" xfId="56660"/>
    <cellStyle name="SAPBEXaggData 3 2 6 2 3" xfId="56661"/>
    <cellStyle name="SAPBEXaggData 3 2 6 3" xfId="56662"/>
    <cellStyle name="SAPBEXaggData 3 2 6 4" xfId="56663"/>
    <cellStyle name="SAPBEXaggData 3 2 7" xfId="51077"/>
    <cellStyle name="SAPBEXaggData 3 2 7 2" xfId="56664"/>
    <cellStyle name="SAPBEXaggData 3 2 7 3" xfId="56665"/>
    <cellStyle name="SAPBEXaggData 3 2 8" xfId="56666"/>
    <cellStyle name="SAPBEXaggData 3 2 9" xfId="56667"/>
    <cellStyle name="SAPBEXaggData 3 3" xfId="11799"/>
    <cellStyle name="SAPBEXaggData 3 3 2" xfId="11800"/>
    <cellStyle name="SAPBEXaggData 3 3 2 2" xfId="11801"/>
    <cellStyle name="SAPBEXaggData 3 3 2 2 2" xfId="11802"/>
    <cellStyle name="SAPBEXaggData 3 3 2 2 2 2" xfId="11803"/>
    <cellStyle name="SAPBEXaggData 3 3 2 2 3" xfId="11804"/>
    <cellStyle name="SAPBEXaggData 3 3 2 3" xfId="11805"/>
    <cellStyle name="SAPBEXaggData 3 3 2 3 2" xfId="11806"/>
    <cellStyle name="SAPBEXaggData 3 3 2 3 2 2" xfId="11807"/>
    <cellStyle name="SAPBEXaggData 3 3 2 3 3" xfId="11808"/>
    <cellStyle name="SAPBEXaggData 3 3 2 4" xfId="11809"/>
    <cellStyle name="SAPBEXaggData 3 3 2 4 2" xfId="11810"/>
    <cellStyle name="SAPBEXaggData 3 3 2 5" xfId="11811"/>
    <cellStyle name="SAPBEXaggData 3 3 2 5 2" xfId="11812"/>
    <cellStyle name="SAPBEXaggData 3 3 2 6" xfId="11813"/>
    <cellStyle name="SAPBEXaggData 3 3 3" xfId="11814"/>
    <cellStyle name="SAPBEXaggData 3 3 3 2" xfId="11815"/>
    <cellStyle name="SAPBEXaggData 3 3 3 2 2" xfId="11816"/>
    <cellStyle name="SAPBEXaggData 3 3 3 2 2 2" xfId="11817"/>
    <cellStyle name="SAPBEXaggData 3 3 3 2 3" xfId="11818"/>
    <cellStyle name="SAPBEXaggData 3 3 3 3" xfId="11819"/>
    <cellStyle name="SAPBEXaggData 3 3 3 3 2" xfId="11820"/>
    <cellStyle name="SAPBEXaggData 3 3 3 3 2 2" xfId="11821"/>
    <cellStyle name="SAPBEXaggData 3 3 3 3 3" xfId="11822"/>
    <cellStyle name="SAPBEXaggData 3 3 3 4" xfId="11823"/>
    <cellStyle name="SAPBEXaggData 3 3 3 4 2" xfId="11824"/>
    <cellStyle name="SAPBEXaggData 3 3 3 5" xfId="11825"/>
    <cellStyle name="SAPBEXaggData 3 3 3 5 2" xfId="11826"/>
    <cellStyle name="SAPBEXaggData 3 3 3 6" xfId="11827"/>
    <cellStyle name="SAPBEXaggData 3 3 4" xfId="11828"/>
    <cellStyle name="SAPBEXaggData 3 3 4 2" xfId="11829"/>
    <cellStyle name="SAPBEXaggData 3 3 4 2 2" xfId="11830"/>
    <cellStyle name="SAPBEXaggData 3 3 4 2 3" xfId="56668"/>
    <cellStyle name="SAPBEXaggData 3 3 4 3" xfId="11831"/>
    <cellStyle name="SAPBEXaggData 3 3 4 4" xfId="56669"/>
    <cellStyle name="SAPBEXaggData 3 3 5" xfId="11832"/>
    <cellStyle name="SAPBEXaggData 3 3 5 2" xfId="11833"/>
    <cellStyle name="SAPBEXaggData 3 3 5 2 2" xfId="11834"/>
    <cellStyle name="SAPBEXaggData 3 3 5 2 3" xfId="56670"/>
    <cellStyle name="SAPBEXaggData 3 3 5 3" xfId="11835"/>
    <cellStyle name="SAPBEXaggData 3 3 5 4" xfId="56671"/>
    <cellStyle name="SAPBEXaggData 3 3 6" xfId="11836"/>
    <cellStyle name="SAPBEXaggData 3 3 6 2" xfId="11837"/>
    <cellStyle name="SAPBEXaggData 3 3 6 2 2" xfId="56672"/>
    <cellStyle name="SAPBEXaggData 3 3 6 2 3" xfId="56673"/>
    <cellStyle name="SAPBEXaggData 3 3 6 3" xfId="56674"/>
    <cellStyle name="SAPBEXaggData 3 3 6 4" xfId="56675"/>
    <cellStyle name="SAPBEXaggData 3 3 7" xfId="11838"/>
    <cellStyle name="SAPBEXaggData 3 3 7 2" xfId="11839"/>
    <cellStyle name="SAPBEXaggData 3 3 7 3" xfId="56676"/>
    <cellStyle name="SAPBEXaggData 3 3 8" xfId="11840"/>
    <cellStyle name="SAPBEXaggData 3 3 9" xfId="56677"/>
    <cellStyle name="SAPBEXaggData 3 3_Other Benefits Allocation %" xfId="11841"/>
    <cellStyle name="SAPBEXaggData 3 4" xfId="11842"/>
    <cellStyle name="SAPBEXaggData 3 4 2" xfId="11843"/>
    <cellStyle name="SAPBEXaggData 3 4 2 2" xfId="11844"/>
    <cellStyle name="SAPBEXaggData 3 4 2 2 2" xfId="56678"/>
    <cellStyle name="SAPBEXaggData 3 4 2 2 3" xfId="56679"/>
    <cellStyle name="SAPBEXaggData 3 4 2 3" xfId="56680"/>
    <cellStyle name="SAPBEXaggData 3 4 2 4" xfId="56681"/>
    <cellStyle name="SAPBEXaggData 3 4 3" xfId="11845"/>
    <cellStyle name="SAPBEXaggData 3 4 3 2" xfId="51078"/>
    <cellStyle name="SAPBEXaggData 3 4 3 2 2" xfId="56682"/>
    <cellStyle name="SAPBEXaggData 3 4 3 2 3" xfId="56683"/>
    <cellStyle name="SAPBEXaggData 3 4 3 3" xfId="56684"/>
    <cellStyle name="SAPBEXaggData 3 4 3 4" xfId="56685"/>
    <cellStyle name="SAPBEXaggData 3 4 4" xfId="51079"/>
    <cellStyle name="SAPBEXaggData 3 4 4 2" xfId="51080"/>
    <cellStyle name="SAPBEXaggData 3 4 4 2 2" xfId="56686"/>
    <cellStyle name="SAPBEXaggData 3 4 4 2 3" xfId="56687"/>
    <cellStyle name="SAPBEXaggData 3 4 4 3" xfId="56688"/>
    <cellStyle name="SAPBEXaggData 3 4 4 4" xfId="56689"/>
    <cellStyle name="SAPBEXaggData 3 4 5" xfId="51081"/>
    <cellStyle name="SAPBEXaggData 3 4 5 2" xfId="51082"/>
    <cellStyle name="SAPBEXaggData 3 4 5 2 2" xfId="56690"/>
    <cellStyle name="SAPBEXaggData 3 4 5 2 3" xfId="56691"/>
    <cellStyle name="SAPBEXaggData 3 4 5 3" xfId="56692"/>
    <cellStyle name="SAPBEXaggData 3 4 5 4" xfId="56693"/>
    <cellStyle name="SAPBEXaggData 3 4 6" xfId="51083"/>
    <cellStyle name="SAPBEXaggData 3 4 6 2" xfId="51084"/>
    <cellStyle name="SAPBEXaggData 3 4 6 2 2" xfId="56694"/>
    <cellStyle name="SAPBEXaggData 3 4 6 2 3" xfId="56695"/>
    <cellStyle name="SAPBEXaggData 3 4 6 3" xfId="56696"/>
    <cellStyle name="SAPBEXaggData 3 4 6 4" xfId="56697"/>
    <cellStyle name="SAPBEXaggData 3 4 7" xfId="51085"/>
    <cellStyle name="SAPBEXaggData 3 4 7 2" xfId="56698"/>
    <cellStyle name="SAPBEXaggData 3 4 7 3" xfId="56699"/>
    <cellStyle name="SAPBEXaggData 3 4 8" xfId="56700"/>
    <cellStyle name="SAPBEXaggData 3 4 9" xfId="56701"/>
    <cellStyle name="SAPBEXaggData 3 5" xfId="11846"/>
    <cellStyle name="SAPBEXaggData 3 5 2" xfId="11847"/>
    <cellStyle name="SAPBEXaggData 3 5 2 2" xfId="11848"/>
    <cellStyle name="SAPBEXaggData 3 5 2 3" xfId="56702"/>
    <cellStyle name="SAPBEXaggData 3 5 3" xfId="11849"/>
    <cellStyle name="SAPBEXaggData 3 5 4" xfId="56703"/>
    <cellStyle name="SAPBEXaggData 3 6" xfId="11850"/>
    <cellStyle name="SAPBEXaggData 3 6 2" xfId="11851"/>
    <cellStyle name="SAPBEXaggData 3 6 2 2" xfId="11852"/>
    <cellStyle name="SAPBEXaggData 3 6 2 3" xfId="56704"/>
    <cellStyle name="SAPBEXaggData 3 6 3" xfId="11853"/>
    <cellStyle name="SAPBEXaggData 3 6 4" xfId="56705"/>
    <cellStyle name="SAPBEXaggData 3 7" xfId="11854"/>
    <cellStyle name="SAPBEXaggData 3 7 2" xfId="11855"/>
    <cellStyle name="SAPBEXaggData 3 7 2 2" xfId="11856"/>
    <cellStyle name="SAPBEXaggData 3 7 2 3" xfId="56706"/>
    <cellStyle name="SAPBEXaggData 3 7 3" xfId="11857"/>
    <cellStyle name="SAPBEXaggData 3 7 4" xfId="56707"/>
    <cellStyle name="SAPBEXaggData 3 8" xfId="11858"/>
    <cellStyle name="SAPBEXaggData 3 8 2" xfId="11859"/>
    <cellStyle name="SAPBEXaggData 3 8 2 2" xfId="11860"/>
    <cellStyle name="SAPBEXaggData 3 8 2 3" xfId="56708"/>
    <cellStyle name="SAPBEXaggData 3 8 3" xfId="11861"/>
    <cellStyle name="SAPBEXaggData 3 8 4" xfId="56709"/>
    <cellStyle name="SAPBEXaggData 3 9" xfId="11862"/>
    <cellStyle name="SAPBEXaggData 3 9 2" xfId="11863"/>
    <cellStyle name="SAPBEXaggData 3 9 2 2" xfId="11864"/>
    <cellStyle name="SAPBEXaggData 3 9 2 3" xfId="56710"/>
    <cellStyle name="SAPBEXaggData 3 9 3" xfId="11865"/>
    <cellStyle name="SAPBEXaggData 3 9 4" xfId="56711"/>
    <cellStyle name="SAPBEXaggData 3_401K Summary" xfId="11866"/>
    <cellStyle name="SAPBEXaggData 4" xfId="11867"/>
    <cellStyle name="SAPBEXaggData 4 10" xfId="11868"/>
    <cellStyle name="SAPBEXaggData 4 10 2" xfId="11869"/>
    <cellStyle name="SAPBEXaggData 4 10 2 2" xfId="11870"/>
    <cellStyle name="SAPBEXaggData 4 10 3" xfId="11871"/>
    <cellStyle name="SAPBEXaggData 4 11" xfId="11872"/>
    <cellStyle name="SAPBEXaggData 4 11 2" xfId="11873"/>
    <cellStyle name="SAPBEXaggData 4 11 2 2" xfId="11874"/>
    <cellStyle name="SAPBEXaggData 4 11 3" xfId="11875"/>
    <cellStyle name="SAPBEXaggData 4 12" xfId="11876"/>
    <cellStyle name="SAPBEXaggData 4 12 2" xfId="11877"/>
    <cellStyle name="SAPBEXaggData 4 13" xfId="11878"/>
    <cellStyle name="SAPBEXaggData 4 2" xfId="11879"/>
    <cellStyle name="SAPBEXaggData 4 2 2" xfId="11880"/>
    <cellStyle name="SAPBEXaggData 4 2 2 2" xfId="56712"/>
    <cellStyle name="SAPBEXaggData 4 2 2 3" xfId="56713"/>
    <cellStyle name="SAPBEXaggData 4 2 3" xfId="11881"/>
    <cellStyle name="SAPBEXaggData 4 2 4" xfId="56714"/>
    <cellStyle name="SAPBEXaggData 4 2_Other Benefits Allocation %" xfId="11882"/>
    <cellStyle name="SAPBEXaggData 4 3" xfId="11883"/>
    <cellStyle name="SAPBEXaggData 4 3 2" xfId="11884"/>
    <cellStyle name="SAPBEXaggData 4 3 2 2" xfId="11885"/>
    <cellStyle name="SAPBEXaggData 4 3 2 2 2" xfId="11886"/>
    <cellStyle name="SAPBEXaggData 4 3 2 2 2 2" xfId="11887"/>
    <cellStyle name="SAPBEXaggData 4 3 2 2 3" xfId="11888"/>
    <cellStyle name="SAPBEXaggData 4 3 2 3" xfId="11889"/>
    <cellStyle name="SAPBEXaggData 4 3 2 3 2" xfId="11890"/>
    <cellStyle name="SAPBEXaggData 4 3 2 3 2 2" xfId="11891"/>
    <cellStyle name="SAPBEXaggData 4 3 2 3 3" xfId="11892"/>
    <cellStyle name="SAPBEXaggData 4 3 2 4" xfId="11893"/>
    <cellStyle name="SAPBEXaggData 4 3 2 4 2" xfId="11894"/>
    <cellStyle name="SAPBEXaggData 4 3 2 5" xfId="11895"/>
    <cellStyle name="SAPBEXaggData 4 3 2 5 2" xfId="11896"/>
    <cellStyle name="SAPBEXaggData 4 3 2 6" xfId="11897"/>
    <cellStyle name="SAPBEXaggData 4 3 3" xfId="11898"/>
    <cellStyle name="SAPBEXaggData 4 3 3 2" xfId="11899"/>
    <cellStyle name="SAPBEXaggData 4 3 3 2 2" xfId="11900"/>
    <cellStyle name="SAPBEXaggData 4 3 3 2 2 2" xfId="11901"/>
    <cellStyle name="SAPBEXaggData 4 3 3 2 3" xfId="11902"/>
    <cellStyle name="SAPBEXaggData 4 3 3 3" xfId="11903"/>
    <cellStyle name="SAPBEXaggData 4 3 3 3 2" xfId="11904"/>
    <cellStyle name="SAPBEXaggData 4 3 3 3 2 2" xfId="11905"/>
    <cellStyle name="SAPBEXaggData 4 3 3 3 3" xfId="11906"/>
    <cellStyle name="SAPBEXaggData 4 3 3 4" xfId="11907"/>
    <cellStyle name="SAPBEXaggData 4 3 3 4 2" xfId="11908"/>
    <cellStyle name="SAPBEXaggData 4 3 3 5" xfId="11909"/>
    <cellStyle name="SAPBEXaggData 4 3 3 5 2" xfId="11910"/>
    <cellStyle name="SAPBEXaggData 4 3 3 6" xfId="11911"/>
    <cellStyle name="SAPBEXaggData 4 3 4" xfId="11912"/>
    <cellStyle name="SAPBEXaggData 4 3 4 2" xfId="11913"/>
    <cellStyle name="SAPBEXaggData 4 3 4 2 2" xfId="11914"/>
    <cellStyle name="SAPBEXaggData 4 3 4 3" xfId="11915"/>
    <cellStyle name="SAPBEXaggData 4 3 5" xfId="11916"/>
    <cellStyle name="SAPBEXaggData 4 3 5 2" xfId="11917"/>
    <cellStyle name="SAPBEXaggData 4 3 5 2 2" xfId="11918"/>
    <cellStyle name="SAPBEXaggData 4 3 5 3" xfId="11919"/>
    <cellStyle name="SAPBEXaggData 4 3 6" xfId="11920"/>
    <cellStyle name="SAPBEXaggData 4 3 6 2" xfId="11921"/>
    <cellStyle name="SAPBEXaggData 4 3 7" xfId="11922"/>
    <cellStyle name="SAPBEXaggData 4 3 7 2" xfId="11923"/>
    <cellStyle name="SAPBEXaggData 4 3 8" xfId="11924"/>
    <cellStyle name="SAPBEXaggData 4 3_Other Benefits Allocation %" xfId="11925"/>
    <cellStyle name="SAPBEXaggData 4 4" xfId="11926"/>
    <cellStyle name="SAPBEXaggData 4 4 2" xfId="11927"/>
    <cellStyle name="SAPBEXaggData 4 4 2 2" xfId="11928"/>
    <cellStyle name="SAPBEXaggData 4 4 2 3" xfId="56715"/>
    <cellStyle name="SAPBEXaggData 4 4 3" xfId="11929"/>
    <cellStyle name="SAPBEXaggData 4 4 4" xfId="56716"/>
    <cellStyle name="SAPBEXaggData 4 5" xfId="11930"/>
    <cellStyle name="SAPBEXaggData 4 5 2" xfId="11931"/>
    <cellStyle name="SAPBEXaggData 4 5 2 2" xfId="11932"/>
    <cellStyle name="SAPBEXaggData 4 5 2 3" xfId="56717"/>
    <cellStyle name="SAPBEXaggData 4 5 3" xfId="11933"/>
    <cellStyle name="SAPBEXaggData 4 5 4" xfId="56718"/>
    <cellStyle name="SAPBEXaggData 4 6" xfId="11934"/>
    <cellStyle name="SAPBEXaggData 4 6 2" xfId="11935"/>
    <cellStyle name="SAPBEXaggData 4 6 2 2" xfId="11936"/>
    <cellStyle name="SAPBEXaggData 4 6 2 3" xfId="56719"/>
    <cellStyle name="SAPBEXaggData 4 6 3" xfId="11937"/>
    <cellStyle name="SAPBEXaggData 4 6 4" xfId="56720"/>
    <cellStyle name="SAPBEXaggData 4 7" xfId="11938"/>
    <cellStyle name="SAPBEXaggData 4 7 2" xfId="11939"/>
    <cellStyle name="SAPBEXaggData 4 7 2 2" xfId="11940"/>
    <cellStyle name="SAPBEXaggData 4 7 3" xfId="11941"/>
    <cellStyle name="SAPBEXaggData 4 8" xfId="11942"/>
    <cellStyle name="SAPBEXaggData 4 8 2" xfId="11943"/>
    <cellStyle name="SAPBEXaggData 4 8 2 2" xfId="11944"/>
    <cellStyle name="SAPBEXaggData 4 8 3" xfId="11945"/>
    <cellStyle name="SAPBEXaggData 4 9" xfId="11946"/>
    <cellStyle name="SAPBEXaggData 4 9 2" xfId="11947"/>
    <cellStyle name="SAPBEXaggData 4 9 2 2" xfId="11948"/>
    <cellStyle name="SAPBEXaggData 4 9 3" xfId="11949"/>
    <cellStyle name="SAPBEXaggData 4_401K Summary" xfId="11950"/>
    <cellStyle name="SAPBEXaggData 5" xfId="11951"/>
    <cellStyle name="SAPBEXaggData 5 2" xfId="11952"/>
    <cellStyle name="SAPBEXaggData 5 2 2" xfId="51086"/>
    <cellStyle name="SAPBEXaggData 5 2 2 2" xfId="56721"/>
    <cellStyle name="SAPBEXaggData 5 2 2 3" xfId="56722"/>
    <cellStyle name="SAPBEXaggData 5 2 3" xfId="56723"/>
    <cellStyle name="SAPBEXaggData 5 2 4" xfId="56724"/>
    <cellStyle name="SAPBEXaggData 5 3" xfId="11953"/>
    <cellStyle name="SAPBEXaggData 5 3 2" xfId="51087"/>
    <cellStyle name="SAPBEXaggData 5 3 2 2" xfId="56725"/>
    <cellStyle name="SAPBEXaggData 5 3 2 3" xfId="56726"/>
    <cellStyle name="SAPBEXaggData 5 3 3" xfId="56727"/>
    <cellStyle name="SAPBEXaggData 5 3 4" xfId="56728"/>
    <cellStyle name="SAPBEXaggData 5 4" xfId="51088"/>
    <cellStyle name="SAPBEXaggData 5 4 2" xfId="51089"/>
    <cellStyle name="SAPBEXaggData 5 4 2 2" xfId="56729"/>
    <cellStyle name="SAPBEXaggData 5 4 2 3" xfId="56730"/>
    <cellStyle name="SAPBEXaggData 5 4 3" xfId="56731"/>
    <cellStyle name="SAPBEXaggData 5 4 4" xfId="56732"/>
    <cellStyle name="SAPBEXaggData 5 5" xfId="51090"/>
    <cellStyle name="SAPBEXaggData 5 5 2" xfId="51091"/>
    <cellStyle name="SAPBEXaggData 5 5 2 2" xfId="56733"/>
    <cellStyle name="SAPBEXaggData 5 5 2 3" xfId="56734"/>
    <cellStyle name="SAPBEXaggData 5 5 3" xfId="56735"/>
    <cellStyle name="SAPBEXaggData 5 5 4" xfId="56736"/>
    <cellStyle name="SAPBEXaggData 5 6" xfId="51092"/>
    <cellStyle name="SAPBEXaggData 5 6 2" xfId="51093"/>
    <cellStyle name="SAPBEXaggData 5 6 2 2" xfId="56737"/>
    <cellStyle name="SAPBEXaggData 5 6 2 3" xfId="56738"/>
    <cellStyle name="SAPBEXaggData 5 6 3" xfId="56739"/>
    <cellStyle name="SAPBEXaggData 5 6 4" xfId="56740"/>
    <cellStyle name="SAPBEXaggData 5 7" xfId="51094"/>
    <cellStyle name="SAPBEXaggData 5 7 2" xfId="56741"/>
    <cellStyle name="SAPBEXaggData 5 7 3" xfId="56742"/>
    <cellStyle name="SAPBEXaggData 5 8" xfId="56743"/>
    <cellStyle name="SAPBEXaggData 5 9" xfId="56744"/>
    <cellStyle name="SAPBEXaggData 5_Other Benefits Allocation %" xfId="11954"/>
    <cellStyle name="SAPBEXaggData 6" xfId="11955"/>
    <cellStyle name="SAPBEXaggData 6 2" xfId="11956"/>
    <cellStyle name="SAPBEXaggData 6 2 2" xfId="51095"/>
    <cellStyle name="SAPBEXaggData 6 2 2 2" xfId="56745"/>
    <cellStyle name="SAPBEXaggData 6 2 2 3" xfId="56746"/>
    <cellStyle name="SAPBEXaggData 6 2 3" xfId="56747"/>
    <cellStyle name="SAPBEXaggData 6 2 4" xfId="56748"/>
    <cellStyle name="SAPBEXaggData 6 3" xfId="11957"/>
    <cellStyle name="SAPBEXaggData 6 3 2" xfId="51096"/>
    <cellStyle name="SAPBEXaggData 6 3 2 2" xfId="56749"/>
    <cellStyle name="SAPBEXaggData 6 3 2 3" xfId="56750"/>
    <cellStyle name="SAPBEXaggData 6 3 3" xfId="56751"/>
    <cellStyle name="SAPBEXaggData 6 3 4" xfId="56752"/>
    <cellStyle name="SAPBEXaggData 6 4" xfId="51097"/>
    <cellStyle name="SAPBEXaggData 6 4 2" xfId="51098"/>
    <cellStyle name="SAPBEXaggData 6 4 2 2" xfId="56753"/>
    <cellStyle name="SAPBEXaggData 6 4 2 3" xfId="56754"/>
    <cellStyle name="SAPBEXaggData 6 4 3" xfId="56755"/>
    <cellStyle name="SAPBEXaggData 6 4 4" xfId="56756"/>
    <cellStyle name="SAPBEXaggData 6 5" xfId="51099"/>
    <cellStyle name="SAPBEXaggData 6 5 2" xfId="51100"/>
    <cellStyle name="SAPBEXaggData 6 5 2 2" xfId="56757"/>
    <cellStyle name="SAPBEXaggData 6 5 2 3" xfId="56758"/>
    <cellStyle name="SAPBEXaggData 6 5 3" xfId="56759"/>
    <cellStyle name="SAPBEXaggData 6 5 4" xfId="56760"/>
    <cellStyle name="SAPBEXaggData 6 6" xfId="51101"/>
    <cellStyle name="SAPBEXaggData 6 6 2" xfId="51102"/>
    <cellStyle name="SAPBEXaggData 6 6 2 2" xfId="56761"/>
    <cellStyle name="SAPBEXaggData 6 6 2 3" xfId="56762"/>
    <cellStyle name="SAPBEXaggData 6 6 3" xfId="56763"/>
    <cellStyle name="SAPBEXaggData 6 6 4" xfId="56764"/>
    <cellStyle name="SAPBEXaggData 6 7" xfId="51103"/>
    <cellStyle name="SAPBEXaggData 6 7 2" xfId="56765"/>
    <cellStyle name="SAPBEXaggData 6 7 3" xfId="56766"/>
    <cellStyle name="SAPBEXaggData 6 8" xfId="56767"/>
    <cellStyle name="SAPBEXaggData 6 9" xfId="56768"/>
    <cellStyle name="SAPBEXaggData 6_Other Benefits Allocation %" xfId="11958"/>
    <cellStyle name="SAPBEXaggData 7" xfId="11959"/>
    <cellStyle name="SAPBEXaggData 7 2" xfId="11960"/>
    <cellStyle name="SAPBEXaggData 7 2 2" xfId="56769"/>
    <cellStyle name="SAPBEXaggData 7 2 3" xfId="56770"/>
    <cellStyle name="SAPBEXaggData 7 3" xfId="11961"/>
    <cellStyle name="SAPBEXaggData 7 4" xfId="56771"/>
    <cellStyle name="SAPBEXaggData 7_Other Benefits Allocation %" xfId="11962"/>
    <cellStyle name="SAPBEXaggData 8" xfId="11963"/>
    <cellStyle name="SAPBEXaggData 8 2" xfId="11964"/>
    <cellStyle name="SAPBEXaggData 8 2 2" xfId="56772"/>
    <cellStyle name="SAPBEXaggData 8 2 3" xfId="56773"/>
    <cellStyle name="SAPBEXaggData 8 3" xfId="11965"/>
    <cellStyle name="SAPBEXaggData 8 4" xfId="56774"/>
    <cellStyle name="SAPBEXaggData 8_Other Benefits Allocation %" xfId="11966"/>
    <cellStyle name="SAPBEXaggData 9" xfId="11967"/>
    <cellStyle name="SAPBEXaggData 9 2" xfId="11968"/>
    <cellStyle name="SAPBEXaggData 9 2 2" xfId="11969"/>
    <cellStyle name="SAPBEXaggData 9 2 2 2" xfId="11970"/>
    <cellStyle name="SAPBEXaggData 9 2 2 2 2" xfId="11971"/>
    <cellStyle name="SAPBEXaggData 9 2 2 3" xfId="11972"/>
    <cellStyle name="SAPBEXaggData 9 2 3" xfId="11973"/>
    <cellStyle name="SAPBEXaggData 9 2 3 2" xfId="11974"/>
    <cellStyle name="SAPBEXaggData 9 2 3 2 2" xfId="11975"/>
    <cellStyle name="SAPBEXaggData 9 2 3 3" xfId="11976"/>
    <cellStyle name="SAPBEXaggData 9 2 4" xfId="11977"/>
    <cellStyle name="SAPBEXaggData 9 2 4 2" xfId="11978"/>
    <cellStyle name="SAPBEXaggData 9 2 5" xfId="11979"/>
    <cellStyle name="SAPBEXaggData 9 2 5 2" xfId="11980"/>
    <cellStyle name="SAPBEXaggData 9 2 6" xfId="11981"/>
    <cellStyle name="SAPBEXaggData 9 3" xfId="11982"/>
    <cellStyle name="SAPBEXaggData 9 3 2" xfId="11983"/>
    <cellStyle name="SAPBEXaggData 9 3 2 2" xfId="11984"/>
    <cellStyle name="SAPBEXaggData 9 3 2 2 2" xfId="11985"/>
    <cellStyle name="SAPBEXaggData 9 3 2 3" xfId="11986"/>
    <cellStyle name="SAPBEXaggData 9 3 3" xfId="11987"/>
    <cellStyle name="SAPBEXaggData 9 3 3 2" xfId="11988"/>
    <cellStyle name="SAPBEXaggData 9 3 3 2 2" xfId="11989"/>
    <cellStyle name="SAPBEXaggData 9 3 3 3" xfId="11990"/>
    <cellStyle name="SAPBEXaggData 9 3 4" xfId="11991"/>
    <cellStyle name="SAPBEXaggData 9 3 4 2" xfId="11992"/>
    <cellStyle name="SAPBEXaggData 9 3 5" xfId="11993"/>
    <cellStyle name="SAPBEXaggData 9 3 5 2" xfId="11994"/>
    <cellStyle name="SAPBEXaggData 9 3 6" xfId="11995"/>
    <cellStyle name="SAPBEXaggData 9 4" xfId="11996"/>
    <cellStyle name="SAPBEXaggData 9 4 2" xfId="11997"/>
    <cellStyle name="SAPBEXaggData 9 4 2 2" xfId="11998"/>
    <cellStyle name="SAPBEXaggData 9 4 3" xfId="11999"/>
    <cellStyle name="SAPBEXaggData 9 5" xfId="12000"/>
    <cellStyle name="SAPBEXaggData 9 5 2" xfId="12001"/>
    <cellStyle name="SAPBEXaggData 9 5 2 2" xfId="12002"/>
    <cellStyle name="SAPBEXaggData 9 5 3" xfId="12003"/>
    <cellStyle name="SAPBEXaggData 9 6" xfId="12004"/>
    <cellStyle name="SAPBEXaggData 9 6 2" xfId="12005"/>
    <cellStyle name="SAPBEXaggData 9 7" xfId="12006"/>
    <cellStyle name="SAPBEXaggData 9 7 2" xfId="12007"/>
    <cellStyle name="SAPBEXaggData 9 8" xfId="12008"/>
    <cellStyle name="SAPBEXaggData 9_Other Benefits Allocation %" xfId="12009"/>
    <cellStyle name="SAPBEXaggData_2016-18 Budget Payroll" xfId="51104"/>
    <cellStyle name="SAPBEXaggDataEmph" xfId="35"/>
    <cellStyle name="SAPBEXaggDataEmph 10" xfId="12010"/>
    <cellStyle name="SAPBEXaggDataEmph 10 2" xfId="12011"/>
    <cellStyle name="SAPBEXaggDataEmph 10 2 2" xfId="12012"/>
    <cellStyle name="SAPBEXaggDataEmph 10 2 2 2" xfId="12013"/>
    <cellStyle name="SAPBEXaggDataEmph 10 2 2 2 2" xfId="12014"/>
    <cellStyle name="SAPBEXaggDataEmph 10 2 2 3" xfId="12015"/>
    <cellStyle name="SAPBEXaggDataEmph 10 2 3" xfId="12016"/>
    <cellStyle name="SAPBEXaggDataEmph 10 2 3 2" xfId="12017"/>
    <cellStyle name="SAPBEXaggDataEmph 10 2 3 2 2" xfId="12018"/>
    <cellStyle name="SAPBEXaggDataEmph 10 2 3 3" xfId="12019"/>
    <cellStyle name="SAPBEXaggDataEmph 10 2 4" xfId="12020"/>
    <cellStyle name="SAPBEXaggDataEmph 10 2 4 2" xfId="12021"/>
    <cellStyle name="SAPBEXaggDataEmph 10 2 5" xfId="12022"/>
    <cellStyle name="SAPBEXaggDataEmph 10 2 5 2" xfId="12023"/>
    <cellStyle name="SAPBEXaggDataEmph 10 2 6" xfId="12024"/>
    <cellStyle name="SAPBEXaggDataEmph 10 3" xfId="12025"/>
    <cellStyle name="SAPBEXaggDataEmph 10 3 2" xfId="12026"/>
    <cellStyle name="SAPBEXaggDataEmph 10 3 2 2" xfId="12027"/>
    <cellStyle name="SAPBEXaggDataEmph 10 3 2 2 2" xfId="12028"/>
    <cellStyle name="SAPBEXaggDataEmph 10 3 2 3" xfId="12029"/>
    <cellStyle name="SAPBEXaggDataEmph 10 3 3" xfId="12030"/>
    <cellStyle name="SAPBEXaggDataEmph 10 3 3 2" xfId="12031"/>
    <cellStyle name="SAPBEXaggDataEmph 10 3 3 2 2" xfId="12032"/>
    <cellStyle name="SAPBEXaggDataEmph 10 3 3 3" xfId="12033"/>
    <cellStyle name="SAPBEXaggDataEmph 10 3 4" xfId="12034"/>
    <cellStyle name="SAPBEXaggDataEmph 10 3 4 2" xfId="12035"/>
    <cellStyle name="SAPBEXaggDataEmph 10 3 5" xfId="12036"/>
    <cellStyle name="SAPBEXaggDataEmph 10 3 5 2" xfId="12037"/>
    <cellStyle name="SAPBEXaggDataEmph 10 3 6" xfId="12038"/>
    <cellStyle name="SAPBEXaggDataEmph 10 4" xfId="12039"/>
    <cellStyle name="SAPBEXaggDataEmph 10 4 2" xfId="12040"/>
    <cellStyle name="SAPBEXaggDataEmph 10 4 2 2" xfId="12041"/>
    <cellStyle name="SAPBEXaggDataEmph 10 4 2 2 2" xfId="12042"/>
    <cellStyle name="SAPBEXaggDataEmph 10 4 2 3" xfId="12043"/>
    <cellStyle name="SAPBEXaggDataEmph 10 4 3" xfId="12044"/>
    <cellStyle name="SAPBEXaggDataEmph 10 4 3 2" xfId="12045"/>
    <cellStyle name="SAPBEXaggDataEmph 10 4 3 2 2" xfId="12046"/>
    <cellStyle name="SAPBEXaggDataEmph 10 4 3 3" xfId="12047"/>
    <cellStyle name="SAPBEXaggDataEmph 10 4 4" xfId="12048"/>
    <cellStyle name="SAPBEXaggDataEmph 10 4 4 2" xfId="12049"/>
    <cellStyle name="SAPBEXaggDataEmph 10 4 5" xfId="12050"/>
    <cellStyle name="SAPBEXaggDataEmph 10 4 5 2" xfId="12051"/>
    <cellStyle name="SAPBEXaggDataEmph 10 4 6" xfId="12052"/>
    <cellStyle name="SAPBEXaggDataEmph 10 5" xfId="12053"/>
    <cellStyle name="SAPBEXaggDataEmph 10 5 2" xfId="12054"/>
    <cellStyle name="SAPBEXaggDataEmph 10 5 2 2" xfId="12055"/>
    <cellStyle name="SAPBEXaggDataEmph 10 5 3" xfId="12056"/>
    <cellStyle name="SAPBEXaggDataEmph 10 6" xfId="12057"/>
    <cellStyle name="SAPBEXaggDataEmph 10_Other Benefits Allocation %" xfId="12058"/>
    <cellStyle name="SAPBEXaggDataEmph 11" xfId="12059"/>
    <cellStyle name="SAPBEXaggDataEmph 11 2" xfId="12060"/>
    <cellStyle name="SAPBEXaggDataEmph 11 3" xfId="12061"/>
    <cellStyle name="SAPBEXaggDataEmph 11_Other Benefits Allocation %" xfId="12062"/>
    <cellStyle name="SAPBEXaggDataEmph 12" xfId="12063"/>
    <cellStyle name="SAPBEXaggDataEmph 12 2" xfId="12064"/>
    <cellStyle name="SAPBEXaggDataEmph 12 2 2" xfId="12065"/>
    <cellStyle name="SAPBEXaggDataEmph 12 2 2 2" xfId="12066"/>
    <cellStyle name="SAPBEXaggDataEmph 12 2 2 2 2" xfId="12067"/>
    <cellStyle name="SAPBEXaggDataEmph 12 2 2 3" xfId="12068"/>
    <cellStyle name="SAPBEXaggDataEmph 12 2 3" xfId="12069"/>
    <cellStyle name="SAPBEXaggDataEmph 12 2 3 2" xfId="12070"/>
    <cellStyle name="SAPBEXaggDataEmph 12 2 3 2 2" xfId="12071"/>
    <cellStyle name="SAPBEXaggDataEmph 12 2 3 3" xfId="12072"/>
    <cellStyle name="SAPBEXaggDataEmph 12 2 4" xfId="12073"/>
    <cellStyle name="SAPBEXaggDataEmph 12 2 4 2" xfId="12074"/>
    <cellStyle name="SAPBEXaggDataEmph 12 2 5" xfId="12075"/>
    <cellStyle name="SAPBEXaggDataEmph 12 2 5 2" xfId="12076"/>
    <cellStyle name="SAPBEXaggDataEmph 12 2 6" xfId="12077"/>
    <cellStyle name="SAPBEXaggDataEmph 12 3" xfId="12078"/>
    <cellStyle name="SAPBEXaggDataEmph 12 3 2" xfId="12079"/>
    <cellStyle name="SAPBEXaggDataEmph 12 3 2 2" xfId="12080"/>
    <cellStyle name="SAPBEXaggDataEmph 12 3 2 2 2" xfId="12081"/>
    <cellStyle name="SAPBEXaggDataEmph 12 3 2 3" xfId="12082"/>
    <cellStyle name="SAPBEXaggDataEmph 12 3 3" xfId="12083"/>
    <cellStyle name="SAPBEXaggDataEmph 12 3 3 2" xfId="12084"/>
    <cellStyle name="SAPBEXaggDataEmph 12 3 3 2 2" xfId="12085"/>
    <cellStyle name="SAPBEXaggDataEmph 12 3 3 3" xfId="12086"/>
    <cellStyle name="SAPBEXaggDataEmph 12 3 4" xfId="12087"/>
    <cellStyle name="SAPBEXaggDataEmph 12 3 4 2" xfId="12088"/>
    <cellStyle name="SAPBEXaggDataEmph 12 3 5" xfId="12089"/>
    <cellStyle name="SAPBEXaggDataEmph 12 3 5 2" xfId="12090"/>
    <cellStyle name="SAPBEXaggDataEmph 12 3 6" xfId="12091"/>
    <cellStyle name="SAPBEXaggDataEmph 12 4" xfId="12092"/>
    <cellStyle name="SAPBEXaggDataEmph 12 4 2" xfId="12093"/>
    <cellStyle name="SAPBEXaggDataEmph 12 4 2 2" xfId="12094"/>
    <cellStyle name="SAPBEXaggDataEmph 12 4 3" xfId="12095"/>
    <cellStyle name="SAPBEXaggDataEmph 12 5" xfId="12096"/>
    <cellStyle name="SAPBEXaggDataEmph 12 5 2" xfId="12097"/>
    <cellStyle name="SAPBEXaggDataEmph 12 5 2 2" xfId="12098"/>
    <cellStyle name="SAPBEXaggDataEmph 12 5 3" xfId="12099"/>
    <cellStyle name="SAPBEXaggDataEmph 12 6" xfId="12100"/>
    <cellStyle name="SAPBEXaggDataEmph 12 6 2" xfId="12101"/>
    <cellStyle name="SAPBEXaggDataEmph 12 7" xfId="12102"/>
    <cellStyle name="SAPBEXaggDataEmph 12 7 2" xfId="12103"/>
    <cellStyle name="SAPBEXaggDataEmph 12 8" xfId="12104"/>
    <cellStyle name="SAPBEXaggDataEmph 12_Other Benefits Allocation %" xfId="12105"/>
    <cellStyle name="SAPBEXaggDataEmph 13" xfId="12106"/>
    <cellStyle name="SAPBEXaggDataEmph 13 2" xfId="12107"/>
    <cellStyle name="SAPBEXaggDataEmph 13 2 2" xfId="12108"/>
    <cellStyle name="SAPBEXaggDataEmph 13 2 2 2" xfId="12109"/>
    <cellStyle name="SAPBEXaggDataEmph 13 2 3" xfId="12110"/>
    <cellStyle name="SAPBEXaggDataEmph 13 3" xfId="12111"/>
    <cellStyle name="SAPBEXaggDataEmph 13 3 2" xfId="12112"/>
    <cellStyle name="SAPBEXaggDataEmph 13 3 2 2" xfId="12113"/>
    <cellStyle name="SAPBEXaggDataEmph 13 3 3" xfId="12114"/>
    <cellStyle name="SAPBEXaggDataEmph 13 4" xfId="12115"/>
    <cellStyle name="SAPBEXaggDataEmph 13 4 2" xfId="12116"/>
    <cellStyle name="SAPBEXaggDataEmph 13 5" xfId="12117"/>
    <cellStyle name="SAPBEXaggDataEmph 13 5 2" xfId="12118"/>
    <cellStyle name="SAPBEXaggDataEmph 13 6" xfId="12119"/>
    <cellStyle name="SAPBEXaggDataEmph 14" xfId="12120"/>
    <cellStyle name="SAPBEXaggDataEmph 14 2" xfId="12121"/>
    <cellStyle name="SAPBEXaggDataEmph 14 2 2" xfId="12122"/>
    <cellStyle name="SAPBEXaggDataEmph 14 2 2 2" xfId="12123"/>
    <cellStyle name="SAPBEXaggDataEmph 14 2 3" xfId="12124"/>
    <cellStyle name="SAPBEXaggDataEmph 14 3" xfId="12125"/>
    <cellStyle name="SAPBEXaggDataEmph 14 3 2" xfId="12126"/>
    <cellStyle name="SAPBEXaggDataEmph 14 3 2 2" xfId="12127"/>
    <cellStyle name="SAPBEXaggDataEmph 14 3 3" xfId="12128"/>
    <cellStyle name="SAPBEXaggDataEmph 14 4" xfId="12129"/>
    <cellStyle name="SAPBEXaggDataEmph 14 4 2" xfId="12130"/>
    <cellStyle name="SAPBEXaggDataEmph 14 5" xfId="12131"/>
    <cellStyle name="SAPBEXaggDataEmph 14 5 2" xfId="12132"/>
    <cellStyle name="SAPBEXaggDataEmph 14 6" xfId="12133"/>
    <cellStyle name="SAPBEXaggDataEmph 15" xfId="12134"/>
    <cellStyle name="SAPBEXaggDataEmph 15 2" xfId="12135"/>
    <cellStyle name="SAPBEXaggDataEmph 15 2 2" xfId="12136"/>
    <cellStyle name="SAPBEXaggDataEmph 15 2 2 2" xfId="12137"/>
    <cellStyle name="SAPBEXaggDataEmph 15 2 3" xfId="12138"/>
    <cellStyle name="SAPBEXaggDataEmph 15 3" xfId="12139"/>
    <cellStyle name="SAPBEXaggDataEmph 15 3 2" xfId="12140"/>
    <cellStyle name="SAPBEXaggDataEmph 15 3 2 2" xfId="12141"/>
    <cellStyle name="SAPBEXaggDataEmph 15 3 3" xfId="12142"/>
    <cellStyle name="SAPBEXaggDataEmph 15 4" xfId="12143"/>
    <cellStyle name="SAPBEXaggDataEmph 15 4 2" xfId="12144"/>
    <cellStyle name="SAPBEXaggDataEmph 15 5" xfId="12145"/>
    <cellStyle name="SAPBEXaggDataEmph 15 5 2" xfId="12146"/>
    <cellStyle name="SAPBEXaggDataEmph 15 6" xfId="12147"/>
    <cellStyle name="SAPBEXaggDataEmph 16" xfId="12148"/>
    <cellStyle name="SAPBEXaggDataEmph 16 2" xfId="12149"/>
    <cellStyle name="SAPBEXaggDataEmph 16 2 2" xfId="12150"/>
    <cellStyle name="SAPBEXaggDataEmph 16 3" xfId="12151"/>
    <cellStyle name="SAPBEXaggDataEmph 17" xfId="12152"/>
    <cellStyle name="SAPBEXaggDataEmph 17 2" xfId="12153"/>
    <cellStyle name="SAPBEXaggDataEmph 17 2 2" xfId="12154"/>
    <cellStyle name="SAPBEXaggDataEmph 17 3" xfId="12155"/>
    <cellStyle name="SAPBEXaggDataEmph 18" xfId="12156"/>
    <cellStyle name="SAPBEXaggDataEmph 18 2" xfId="12157"/>
    <cellStyle name="SAPBEXaggDataEmph 18 2 2" xfId="12158"/>
    <cellStyle name="SAPBEXaggDataEmph 18 3" xfId="12159"/>
    <cellStyle name="SAPBEXaggDataEmph 19" xfId="12160"/>
    <cellStyle name="SAPBEXaggDataEmph 19 2" xfId="12161"/>
    <cellStyle name="SAPBEXaggDataEmph 19 2 2" xfId="12162"/>
    <cellStyle name="SAPBEXaggDataEmph 19 3" xfId="12163"/>
    <cellStyle name="SAPBEXaggDataEmph 2" xfId="12164"/>
    <cellStyle name="SAPBEXaggDataEmph 2 10" xfId="12165"/>
    <cellStyle name="SAPBEXaggDataEmph 2 10 2" xfId="12166"/>
    <cellStyle name="SAPBEXaggDataEmph 2 10 2 2" xfId="12167"/>
    <cellStyle name="SAPBEXaggDataEmph 2 10 3" xfId="12168"/>
    <cellStyle name="SAPBEXaggDataEmph 2 11" xfId="12169"/>
    <cellStyle name="SAPBEXaggDataEmph 2 11 2" xfId="12170"/>
    <cellStyle name="SAPBEXaggDataEmph 2 11 2 2" xfId="12171"/>
    <cellStyle name="SAPBEXaggDataEmph 2 11 3" xfId="12172"/>
    <cellStyle name="SAPBEXaggDataEmph 2 12" xfId="12173"/>
    <cellStyle name="SAPBEXaggDataEmph 2 12 2" xfId="12174"/>
    <cellStyle name="SAPBEXaggDataEmph 2 12 2 2" xfId="12175"/>
    <cellStyle name="SAPBEXaggDataEmph 2 12 3" xfId="12176"/>
    <cellStyle name="SAPBEXaggDataEmph 2 13" xfId="12177"/>
    <cellStyle name="SAPBEXaggDataEmph 2 13 2" xfId="56775"/>
    <cellStyle name="SAPBEXaggDataEmph 2 13 3" xfId="56776"/>
    <cellStyle name="SAPBEXaggDataEmph 2 14" xfId="51105"/>
    <cellStyle name="SAPBEXaggDataEmph 2 14 2" xfId="56777"/>
    <cellStyle name="SAPBEXaggDataEmph 2 14 3" xfId="56778"/>
    <cellStyle name="SAPBEXaggDataEmph 2 15" xfId="56779"/>
    <cellStyle name="SAPBEXaggDataEmph 2 16" xfId="56780"/>
    <cellStyle name="SAPBEXaggDataEmph 2 2" xfId="12178"/>
    <cellStyle name="SAPBEXaggDataEmph 2 2 10" xfId="12179"/>
    <cellStyle name="SAPBEXaggDataEmph 2 2 10 2" xfId="12180"/>
    <cellStyle name="SAPBEXaggDataEmph 2 2 10 2 2" xfId="12181"/>
    <cellStyle name="SAPBEXaggDataEmph 2 2 10 3" xfId="12182"/>
    <cellStyle name="SAPBEXaggDataEmph 2 2 11" xfId="12183"/>
    <cellStyle name="SAPBEXaggDataEmph 2 2 11 2" xfId="12184"/>
    <cellStyle name="SAPBEXaggDataEmph 2 2 11 2 2" xfId="12185"/>
    <cellStyle name="SAPBEXaggDataEmph 2 2 11 3" xfId="12186"/>
    <cellStyle name="SAPBEXaggDataEmph 2 2 12" xfId="12187"/>
    <cellStyle name="SAPBEXaggDataEmph 2 2 2" xfId="12188"/>
    <cellStyle name="SAPBEXaggDataEmph 2 2 2 2" xfId="12189"/>
    <cellStyle name="SAPBEXaggDataEmph 2 2 2 2 2" xfId="12190"/>
    <cellStyle name="SAPBEXaggDataEmph 2 2 2 2 2 2" xfId="12191"/>
    <cellStyle name="SAPBEXaggDataEmph 2 2 2 2 2 2 2" xfId="12192"/>
    <cellStyle name="SAPBEXaggDataEmph 2 2 2 2 2 3" xfId="12193"/>
    <cellStyle name="SAPBEXaggDataEmph 2 2 2 2 3" xfId="12194"/>
    <cellStyle name="SAPBEXaggDataEmph 2 2 2 2 3 2" xfId="12195"/>
    <cellStyle name="SAPBEXaggDataEmph 2 2 2 2 3 2 2" xfId="12196"/>
    <cellStyle name="SAPBEXaggDataEmph 2 2 2 2 3 3" xfId="12197"/>
    <cellStyle name="SAPBEXaggDataEmph 2 2 2 2 4" xfId="12198"/>
    <cellStyle name="SAPBEXaggDataEmph 2 2 2 2 4 2" xfId="12199"/>
    <cellStyle name="SAPBEXaggDataEmph 2 2 2 2 5" xfId="12200"/>
    <cellStyle name="SAPBEXaggDataEmph 2 2 2 2 5 2" xfId="12201"/>
    <cellStyle name="SAPBEXaggDataEmph 2 2 2 2 6" xfId="12202"/>
    <cellStyle name="SAPBEXaggDataEmph 2 2 2 3" xfId="12203"/>
    <cellStyle name="SAPBEXaggDataEmph 2 2 2 3 2" xfId="12204"/>
    <cellStyle name="SAPBEXaggDataEmph 2 2 2 3 2 2" xfId="12205"/>
    <cellStyle name="SAPBEXaggDataEmph 2 2 2 3 2 2 2" xfId="12206"/>
    <cellStyle name="SAPBEXaggDataEmph 2 2 2 3 2 3" xfId="12207"/>
    <cellStyle name="SAPBEXaggDataEmph 2 2 2 3 3" xfId="12208"/>
    <cellStyle name="SAPBEXaggDataEmph 2 2 2 3 3 2" xfId="12209"/>
    <cellStyle name="SAPBEXaggDataEmph 2 2 2 3 3 2 2" xfId="12210"/>
    <cellStyle name="SAPBEXaggDataEmph 2 2 2 3 3 3" xfId="12211"/>
    <cellStyle name="SAPBEXaggDataEmph 2 2 2 3 4" xfId="12212"/>
    <cellStyle name="SAPBEXaggDataEmph 2 2 2 3 4 2" xfId="12213"/>
    <cellStyle name="SAPBEXaggDataEmph 2 2 2 3 5" xfId="12214"/>
    <cellStyle name="SAPBEXaggDataEmph 2 2 2 3 5 2" xfId="12215"/>
    <cellStyle name="SAPBEXaggDataEmph 2 2 2 3 6" xfId="12216"/>
    <cellStyle name="SAPBEXaggDataEmph 2 2 2 4" xfId="12217"/>
    <cellStyle name="SAPBEXaggDataEmph 2 2 2 4 2" xfId="12218"/>
    <cellStyle name="SAPBEXaggDataEmph 2 2 2 4 2 2" xfId="12219"/>
    <cellStyle name="SAPBEXaggDataEmph 2 2 2 4 2 2 2" xfId="12220"/>
    <cellStyle name="SAPBEXaggDataEmph 2 2 2 4 2 3" xfId="12221"/>
    <cellStyle name="SAPBEXaggDataEmph 2 2 2 4 3" xfId="12222"/>
    <cellStyle name="SAPBEXaggDataEmph 2 2 2 4 3 2" xfId="12223"/>
    <cellStyle name="SAPBEXaggDataEmph 2 2 2 4 3 2 2" xfId="12224"/>
    <cellStyle name="SAPBEXaggDataEmph 2 2 2 4 3 3" xfId="12225"/>
    <cellStyle name="SAPBEXaggDataEmph 2 2 2 4 4" xfId="12226"/>
    <cellStyle name="SAPBEXaggDataEmph 2 2 2 4 4 2" xfId="12227"/>
    <cellStyle name="SAPBEXaggDataEmph 2 2 2 4 5" xfId="12228"/>
    <cellStyle name="SAPBEXaggDataEmph 2 2 2 4 5 2" xfId="12229"/>
    <cellStyle name="SAPBEXaggDataEmph 2 2 2 4 6" xfId="12230"/>
    <cellStyle name="SAPBEXaggDataEmph 2 2 2 5" xfId="12231"/>
    <cellStyle name="SAPBEXaggDataEmph 2 2 2 5 2" xfId="12232"/>
    <cellStyle name="SAPBEXaggDataEmph 2 2 2 5 2 2" xfId="12233"/>
    <cellStyle name="SAPBEXaggDataEmph 2 2 2 5 2 3" xfId="56781"/>
    <cellStyle name="SAPBEXaggDataEmph 2 2 2 5 3" xfId="12234"/>
    <cellStyle name="SAPBEXaggDataEmph 2 2 2 5 4" xfId="56782"/>
    <cellStyle name="SAPBEXaggDataEmph 2 2 2 6" xfId="12235"/>
    <cellStyle name="SAPBEXaggDataEmph 2 2 2 6 2" xfId="51106"/>
    <cellStyle name="SAPBEXaggDataEmph 2 2 2 6 2 2" xfId="56783"/>
    <cellStyle name="SAPBEXaggDataEmph 2 2 2 6 2 3" xfId="56784"/>
    <cellStyle name="SAPBEXaggDataEmph 2 2 2 6 3" xfId="56785"/>
    <cellStyle name="SAPBEXaggDataEmph 2 2 2 6 4" xfId="56786"/>
    <cellStyle name="SAPBEXaggDataEmph 2 2 2 7" xfId="51107"/>
    <cellStyle name="SAPBEXaggDataEmph 2 2 2 7 2" xfId="56787"/>
    <cellStyle name="SAPBEXaggDataEmph 2 2 2 7 3" xfId="56788"/>
    <cellStyle name="SAPBEXaggDataEmph 2 2 2 8" xfId="56789"/>
    <cellStyle name="SAPBEXaggDataEmph 2 2 2 9" xfId="56790"/>
    <cellStyle name="SAPBEXaggDataEmph 2 2 2_Other Benefits Allocation %" xfId="12236"/>
    <cellStyle name="SAPBEXaggDataEmph 2 2 3" xfId="12237"/>
    <cellStyle name="SAPBEXaggDataEmph 2 2 3 2" xfId="12238"/>
    <cellStyle name="SAPBEXaggDataEmph 2 2 3 2 2" xfId="12239"/>
    <cellStyle name="SAPBEXaggDataEmph 2 2 3 2 2 2" xfId="12240"/>
    <cellStyle name="SAPBEXaggDataEmph 2 2 3 2 2 2 2" xfId="12241"/>
    <cellStyle name="SAPBEXaggDataEmph 2 2 3 2 2 3" xfId="12242"/>
    <cellStyle name="SAPBEXaggDataEmph 2 2 3 2 3" xfId="12243"/>
    <cellStyle name="SAPBEXaggDataEmph 2 2 3 2 3 2" xfId="12244"/>
    <cellStyle name="SAPBEXaggDataEmph 2 2 3 2 3 2 2" xfId="12245"/>
    <cellStyle name="SAPBEXaggDataEmph 2 2 3 2 3 3" xfId="12246"/>
    <cellStyle name="SAPBEXaggDataEmph 2 2 3 2 4" xfId="12247"/>
    <cellStyle name="SAPBEXaggDataEmph 2 2 3 2 4 2" xfId="12248"/>
    <cellStyle name="SAPBEXaggDataEmph 2 2 3 2 5" xfId="12249"/>
    <cellStyle name="SAPBEXaggDataEmph 2 2 3 2 5 2" xfId="12250"/>
    <cellStyle name="SAPBEXaggDataEmph 2 2 3 2 6" xfId="12251"/>
    <cellStyle name="SAPBEXaggDataEmph 2 2 3 3" xfId="12252"/>
    <cellStyle name="SAPBEXaggDataEmph 2 2 3 3 2" xfId="12253"/>
    <cellStyle name="SAPBEXaggDataEmph 2 2 3 3 2 2" xfId="12254"/>
    <cellStyle name="SAPBEXaggDataEmph 2 2 3 3 2 2 2" xfId="12255"/>
    <cellStyle name="SAPBEXaggDataEmph 2 2 3 3 2 3" xfId="12256"/>
    <cellStyle name="SAPBEXaggDataEmph 2 2 3 3 3" xfId="12257"/>
    <cellStyle name="SAPBEXaggDataEmph 2 2 3 3 3 2" xfId="12258"/>
    <cellStyle name="SAPBEXaggDataEmph 2 2 3 3 3 2 2" xfId="12259"/>
    <cellStyle name="SAPBEXaggDataEmph 2 2 3 3 3 3" xfId="12260"/>
    <cellStyle name="SAPBEXaggDataEmph 2 2 3 3 4" xfId="12261"/>
    <cellStyle name="SAPBEXaggDataEmph 2 2 3 3 4 2" xfId="12262"/>
    <cellStyle name="SAPBEXaggDataEmph 2 2 3 3 5" xfId="12263"/>
    <cellStyle name="SAPBEXaggDataEmph 2 2 3 3 5 2" xfId="12264"/>
    <cellStyle name="SAPBEXaggDataEmph 2 2 3 3 6" xfId="12265"/>
    <cellStyle name="SAPBEXaggDataEmph 2 2 3 4" xfId="12266"/>
    <cellStyle name="SAPBEXaggDataEmph 2 2 3 4 2" xfId="12267"/>
    <cellStyle name="SAPBEXaggDataEmph 2 2 3 4 2 2" xfId="12268"/>
    <cellStyle name="SAPBEXaggDataEmph 2 2 3 4 2 3" xfId="56791"/>
    <cellStyle name="SAPBEXaggDataEmph 2 2 3 4 3" xfId="12269"/>
    <cellStyle name="SAPBEXaggDataEmph 2 2 3 4 4" xfId="56792"/>
    <cellStyle name="SAPBEXaggDataEmph 2 2 3 5" xfId="12270"/>
    <cellStyle name="SAPBEXaggDataEmph 2 2 3 5 2" xfId="12271"/>
    <cellStyle name="SAPBEXaggDataEmph 2 2 3 5 2 2" xfId="12272"/>
    <cellStyle name="SAPBEXaggDataEmph 2 2 3 5 2 3" xfId="56793"/>
    <cellStyle name="SAPBEXaggDataEmph 2 2 3 5 3" xfId="12273"/>
    <cellStyle name="SAPBEXaggDataEmph 2 2 3 5 4" xfId="56794"/>
    <cellStyle name="SAPBEXaggDataEmph 2 2 3 6" xfId="12274"/>
    <cellStyle name="SAPBEXaggDataEmph 2 2 3 6 2" xfId="12275"/>
    <cellStyle name="SAPBEXaggDataEmph 2 2 3 6 2 2" xfId="56795"/>
    <cellStyle name="SAPBEXaggDataEmph 2 2 3 6 2 3" xfId="56796"/>
    <cellStyle name="SAPBEXaggDataEmph 2 2 3 6 3" xfId="56797"/>
    <cellStyle name="SAPBEXaggDataEmph 2 2 3 6 4" xfId="56798"/>
    <cellStyle name="SAPBEXaggDataEmph 2 2 3 7" xfId="12276"/>
    <cellStyle name="SAPBEXaggDataEmph 2 2 3 7 2" xfId="12277"/>
    <cellStyle name="SAPBEXaggDataEmph 2 2 3 7 3" xfId="56799"/>
    <cellStyle name="SAPBEXaggDataEmph 2 2 3 8" xfId="12278"/>
    <cellStyle name="SAPBEXaggDataEmph 2 2 3 9" xfId="56800"/>
    <cellStyle name="SAPBEXaggDataEmph 2 2 3_Other Benefits Allocation %" xfId="12279"/>
    <cellStyle name="SAPBEXaggDataEmph 2 2 4" xfId="12280"/>
    <cellStyle name="SAPBEXaggDataEmph 2 2 4 2" xfId="12281"/>
    <cellStyle name="SAPBEXaggDataEmph 2 2 4 2 2" xfId="12282"/>
    <cellStyle name="SAPBEXaggDataEmph 2 2 4 2 2 2" xfId="56801"/>
    <cellStyle name="SAPBEXaggDataEmph 2 2 4 2 2 3" xfId="56802"/>
    <cellStyle name="SAPBEXaggDataEmph 2 2 4 2 3" xfId="56803"/>
    <cellStyle name="SAPBEXaggDataEmph 2 2 4 2 4" xfId="56804"/>
    <cellStyle name="SAPBEXaggDataEmph 2 2 4 3" xfId="12283"/>
    <cellStyle name="SAPBEXaggDataEmph 2 2 4 3 2" xfId="51108"/>
    <cellStyle name="SAPBEXaggDataEmph 2 2 4 3 2 2" xfId="56805"/>
    <cellStyle name="SAPBEXaggDataEmph 2 2 4 3 2 3" xfId="56806"/>
    <cellStyle name="SAPBEXaggDataEmph 2 2 4 3 3" xfId="56807"/>
    <cellStyle name="SAPBEXaggDataEmph 2 2 4 3 4" xfId="56808"/>
    <cellStyle name="SAPBEXaggDataEmph 2 2 4 4" xfId="51109"/>
    <cellStyle name="SAPBEXaggDataEmph 2 2 4 4 2" xfId="51110"/>
    <cellStyle name="SAPBEXaggDataEmph 2 2 4 4 2 2" xfId="56809"/>
    <cellStyle name="SAPBEXaggDataEmph 2 2 4 4 2 3" xfId="56810"/>
    <cellStyle name="SAPBEXaggDataEmph 2 2 4 4 3" xfId="56811"/>
    <cellStyle name="SAPBEXaggDataEmph 2 2 4 4 4" xfId="56812"/>
    <cellStyle name="SAPBEXaggDataEmph 2 2 4 5" xfId="51111"/>
    <cellStyle name="SAPBEXaggDataEmph 2 2 4 5 2" xfId="51112"/>
    <cellStyle name="SAPBEXaggDataEmph 2 2 4 5 2 2" xfId="56813"/>
    <cellStyle name="SAPBEXaggDataEmph 2 2 4 5 2 3" xfId="56814"/>
    <cellStyle name="SAPBEXaggDataEmph 2 2 4 5 3" xfId="56815"/>
    <cellStyle name="SAPBEXaggDataEmph 2 2 4 5 4" xfId="56816"/>
    <cellStyle name="SAPBEXaggDataEmph 2 2 4 6" xfId="51113"/>
    <cellStyle name="SAPBEXaggDataEmph 2 2 4 6 2" xfId="51114"/>
    <cellStyle name="SAPBEXaggDataEmph 2 2 4 6 2 2" xfId="56817"/>
    <cellStyle name="SAPBEXaggDataEmph 2 2 4 6 2 3" xfId="56818"/>
    <cellStyle name="SAPBEXaggDataEmph 2 2 4 6 3" xfId="56819"/>
    <cellStyle name="SAPBEXaggDataEmph 2 2 4 6 4" xfId="56820"/>
    <cellStyle name="SAPBEXaggDataEmph 2 2 4 7" xfId="51115"/>
    <cellStyle name="SAPBEXaggDataEmph 2 2 4 7 2" xfId="56821"/>
    <cellStyle name="SAPBEXaggDataEmph 2 2 4 7 3" xfId="56822"/>
    <cellStyle name="SAPBEXaggDataEmph 2 2 4 8" xfId="56823"/>
    <cellStyle name="SAPBEXaggDataEmph 2 2 4 9" xfId="56824"/>
    <cellStyle name="SAPBEXaggDataEmph 2 2 5" xfId="12284"/>
    <cellStyle name="SAPBEXaggDataEmph 2 2 5 2" xfId="12285"/>
    <cellStyle name="SAPBEXaggDataEmph 2 2 5 2 2" xfId="12286"/>
    <cellStyle name="SAPBEXaggDataEmph 2 2 5 2 3" xfId="56825"/>
    <cellStyle name="SAPBEXaggDataEmph 2 2 5 3" xfId="12287"/>
    <cellStyle name="SAPBEXaggDataEmph 2 2 5 4" xfId="56826"/>
    <cellStyle name="SAPBEXaggDataEmph 2 2 6" xfId="12288"/>
    <cellStyle name="SAPBEXaggDataEmph 2 2 6 2" xfId="12289"/>
    <cellStyle name="SAPBEXaggDataEmph 2 2 6 2 2" xfId="12290"/>
    <cellStyle name="SAPBEXaggDataEmph 2 2 6 2 3" xfId="56827"/>
    <cellStyle name="SAPBEXaggDataEmph 2 2 6 3" xfId="12291"/>
    <cellStyle name="SAPBEXaggDataEmph 2 2 6 4" xfId="56828"/>
    <cellStyle name="SAPBEXaggDataEmph 2 2 7" xfId="12292"/>
    <cellStyle name="SAPBEXaggDataEmph 2 2 7 2" xfId="12293"/>
    <cellStyle name="SAPBEXaggDataEmph 2 2 7 2 2" xfId="12294"/>
    <cellStyle name="SAPBEXaggDataEmph 2 2 7 2 3" xfId="56829"/>
    <cellStyle name="SAPBEXaggDataEmph 2 2 7 3" xfId="12295"/>
    <cellStyle name="SAPBEXaggDataEmph 2 2 7 4" xfId="56830"/>
    <cellStyle name="SAPBEXaggDataEmph 2 2 8" xfId="12296"/>
    <cellStyle name="SAPBEXaggDataEmph 2 2 8 2" xfId="12297"/>
    <cellStyle name="SAPBEXaggDataEmph 2 2 8 2 2" xfId="12298"/>
    <cellStyle name="SAPBEXaggDataEmph 2 2 8 2 3" xfId="56831"/>
    <cellStyle name="SAPBEXaggDataEmph 2 2 8 3" xfId="12299"/>
    <cellStyle name="SAPBEXaggDataEmph 2 2 8 4" xfId="56832"/>
    <cellStyle name="SAPBEXaggDataEmph 2 2 9" xfId="12300"/>
    <cellStyle name="SAPBEXaggDataEmph 2 2 9 2" xfId="12301"/>
    <cellStyle name="SAPBEXaggDataEmph 2 2 9 2 2" xfId="12302"/>
    <cellStyle name="SAPBEXaggDataEmph 2 2 9 2 3" xfId="56833"/>
    <cellStyle name="SAPBEXaggDataEmph 2 2 9 3" xfId="12303"/>
    <cellStyle name="SAPBEXaggDataEmph 2 2 9 4" xfId="56834"/>
    <cellStyle name="SAPBEXaggDataEmph 2 2_401K Summary" xfId="12304"/>
    <cellStyle name="SAPBEXaggDataEmph 2 3" xfId="12305"/>
    <cellStyle name="SAPBEXaggDataEmph 2 3 10" xfId="12306"/>
    <cellStyle name="SAPBEXaggDataEmph 2 3 10 2" xfId="12307"/>
    <cellStyle name="SAPBEXaggDataEmph 2 3 10 2 2" xfId="12308"/>
    <cellStyle name="SAPBEXaggDataEmph 2 3 10 3" xfId="12309"/>
    <cellStyle name="SAPBEXaggDataEmph 2 3 11" xfId="12310"/>
    <cellStyle name="SAPBEXaggDataEmph 2 3 11 2" xfId="12311"/>
    <cellStyle name="SAPBEXaggDataEmph 2 3 11 2 2" xfId="12312"/>
    <cellStyle name="SAPBEXaggDataEmph 2 3 11 3" xfId="12313"/>
    <cellStyle name="SAPBEXaggDataEmph 2 3 12" xfId="12314"/>
    <cellStyle name="SAPBEXaggDataEmph 2 3 2" xfId="12315"/>
    <cellStyle name="SAPBEXaggDataEmph 2 3 2 2" xfId="12316"/>
    <cellStyle name="SAPBEXaggDataEmph 2 3 2 2 2" xfId="12317"/>
    <cellStyle name="SAPBEXaggDataEmph 2 3 2 2 2 2" xfId="12318"/>
    <cellStyle name="SAPBEXaggDataEmph 2 3 2 2 2 2 2" xfId="12319"/>
    <cellStyle name="SAPBEXaggDataEmph 2 3 2 2 2 3" xfId="12320"/>
    <cellStyle name="SAPBEXaggDataEmph 2 3 2 2 3" xfId="12321"/>
    <cellStyle name="SAPBEXaggDataEmph 2 3 2 2 3 2" xfId="12322"/>
    <cellStyle name="SAPBEXaggDataEmph 2 3 2 2 3 2 2" xfId="12323"/>
    <cellStyle name="SAPBEXaggDataEmph 2 3 2 2 3 3" xfId="12324"/>
    <cellStyle name="SAPBEXaggDataEmph 2 3 2 2 4" xfId="12325"/>
    <cellStyle name="SAPBEXaggDataEmph 2 3 2 2 4 2" xfId="12326"/>
    <cellStyle name="SAPBEXaggDataEmph 2 3 2 2 5" xfId="12327"/>
    <cellStyle name="SAPBEXaggDataEmph 2 3 2 2 5 2" xfId="12328"/>
    <cellStyle name="SAPBEXaggDataEmph 2 3 2 2 6" xfId="12329"/>
    <cellStyle name="SAPBEXaggDataEmph 2 3 2 3" xfId="12330"/>
    <cellStyle name="SAPBEXaggDataEmph 2 3 2 3 2" xfId="12331"/>
    <cellStyle name="SAPBEXaggDataEmph 2 3 2 3 2 2" xfId="12332"/>
    <cellStyle name="SAPBEXaggDataEmph 2 3 2 3 2 2 2" xfId="12333"/>
    <cellStyle name="SAPBEXaggDataEmph 2 3 2 3 2 3" xfId="12334"/>
    <cellStyle name="SAPBEXaggDataEmph 2 3 2 3 3" xfId="12335"/>
    <cellStyle name="SAPBEXaggDataEmph 2 3 2 3 3 2" xfId="12336"/>
    <cellStyle name="SAPBEXaggDataEmph 2 3 2 3 3 2 2" xfId="12337"/>
    <cellStyle name="SAPBEXaggDataEmph 2 3 2 3 3 3" xfId="12338"/>
    <cellStyle name="SAPBEXaggDataEmph 2 3 2 3 4" xfId="12339"/>
    <cellStyle name="SAPBEXaggDataEmph 2 3 2 3 4 2" xfId="12340"/>
    <cellStyle name="SAPBEXaggDataEmph 2 3 2 3 5" xfId="12341"/>
    <cellStyle name="SAPBEXaggDataEmph 2 3 2 3 5 2" xfId="12342"/>
    <cellStyle name="SAPBEXaggDataEmph 2 3 2 3 6" xfId="12343"/>
    <cellStyle name="SAPBEXaggDataEmph 2 3 2 4" xfId="12344"/>
    <cellStyle name="SAPBEXaggDataEmph 2 3 2 4 2" xfId="12345"/>
    <cellStyle name="SAPBEXaggDataEmph 2 3 2 4 2 2" xfId="12346"/>
    <cellStyle name="SAPBEXaggDataEmph 2 3 2 4 2 2 2" xfId="12347"/>
    <cellStyle name="SAPBEXaggDataEmph 2 3 2 4 2 3" xfId="12348"/>
    <cellStyle name="SAPBEXaggDataEmph 2 3 2 4 3" xfId="12349"/>
    <cellStyle name="SAPBEXaggDataEmph 2 3 2 4 3 2" xfId="12350"/>
    <cellStyle name="SAPBEXaggDataEmph 2 3 2 4 3 2 2" xfId="12351"/>
    <cellStyle name="SAPBEXaggDataEmph 2 3 2 4 3 3" xfId="12352"/>
    <cellStyle name="SAPBEXaggDataEmph 2 3 2 4 4" xfId="12353"/>
    <cellStyle name="SAPBEXaggDataEmph 2 3 2 4 4 2" xfId="12354"/>
    <cellStyle name="SAPBEXaggDataEmph 2 3 2 4 5" xfId="12355"/>
    <cellStyle name="SAPBEXaggDataEmph 2 3 2 4 5 2" xfId="12356"/>
    <cellStyle name="SAPBEXaggDataEmph 2 3 2 4 6" xfId="12357"/>
    <cellStyle name="SAPBEXaggDataEmph 2 3 2 5" xfId="12358"/>
    <cellStyle name="SAPBEXaggDataEmph 2 3 2 5 2" xfId="12359"/>
    <cellStyle name="SAPBEXaggDataEmph 2 3 2 5 2 2" xfId="12360"/>
    <cellStyle name="SAPBEXaggDataEmph 2 3 2 5 3" xfId="12361"/>
    <cellStyle name="SAPBEXaggDataEmph 2 3 2 6" xfId="12362"/>
    <cellStyle name="SAPBEXaggDataEmph 2 3 2_Other Benefits Allocation %" xfId="12363"/>
    <cellStyle name="SAPBEXaggDataEmph 2 3 3" xfId="12364"/>
    <cellStyle name="SAPBEXaggDataEmph 2 3 3 2" xfId="12365"/>
    <cellStyle name="SAPBEXaggDataEmph 2 3 3 2 2" xfId="12366"/>
    <cellStyle name="SAPBEXaggDataEmph 2 3 3 2 2 2" xfId="12367"/>
    <cellStyle name="SAPBEXaggDataEmph 2 3 3 2 2 2 2" xfId="12368"/>
    <cellStyle name="SAPBEXaggDataEmph 2 3 3 2 2 3" xfId="12369"/>
    <cellStyle name="SAPBEXaggDataEmph 2 3 3 2 3" xfId="12370"/>
    <cellStyle name="SAPBEXaggDataEmph 2 3 3 2 3 2" xfId="12371"/>
    <cellStyle name="SAPBEXaggDataEmph 2 3 3 2 3 2 2" xfId="12372"/>
    <cellStyle name="SAPBEXaggDataEmph 2 3 3 2 3 3" xfId="12373"/>
    <cellStyle name="SAPBEXaggDataEmph 2 3 3 2 4" xfId="12374"/>
    <cellStyle name="SAPBEXaggDataEmph 2 3 3 2 4 2" xfId="12375"/>
    <cellStyle name="SAPBEXaggDataEmph 2 3 3 2 5" xfId="12376"/>
    <cellStyle name="SAPBEXaggDataEmph 2 3 3 2 5 2" xfId="12377"/>
    <cellStyle name="SAPBEXaggDataEmph 2 3 3 2 6" xfId="12378"/>
    <cellStyle name="SAPBEXaggDataEmph 2 3 3 3" xfId="12379"/>
    <cellStyle name="SAPBEXaggDataEmph 2 3 3 3 2" xfId="12380"/>
    <cellStyle name="SAPBEXaggDataEmph 2 3 3 3 2 2" xfId="12381"/>
    <cellStyle name="SAPBEXaggDataEmph 2 3 3 3 2 2 2" xfId="12382"/>
    <cellStyle name="SAPBEXaggDataEmph 2 3 3 3 2 3" xfId="12383"/>
    <cellStyle name="SAPBEXaggDataEmph 2 3 3 3 3" xfId="12384"/>
    <cellStyle name="SAPBEXaggDataEmph 2 3 3 3 3 2" xfId="12385"/>
    <cellStyle name="SAPBEXaggDataEmph 2 3 3 3 3 2 2" xfId="12386"/>
    <cellStyle name="SAPBEXaggDataEmph 2 3 3 3 3 3" xfId="12387"/>
    <cellStyle name="SAPBEXaggDataEmph 2 3 3 3 4" xfId="12388"/>
    <cellStyle name="SAPBEXaggDataEmph 2 3 3 3 4 2" xfId="12389"/>
    <cellStyle name="SAPBEXaggDataEmph 2 3 3 3 5" xfId="12390"/>
    <cellStyle name="SAPBEXaggDataEmph 2 3 3 3 5 2" xfId="12391"/>
    <cellStyle name="SAPBEXaggDataEmph 2 3 3 3 6" xfId="12392"/>
    <cellStyle name="SAPBEXaggDataEmph 2 3 3 4" xfId="12393"/>
    <cellStyle name="SAPBEXaggDataEmph 2 3 3 4 2" xfId="12394"/>
    <cellStyle name="SAPBEXaggDataEmph 2 3 3 4 2 2" xfId="12395"/>
    <cellStyle name="SAPBEXaggDataEmph 2 3 3 4 3" xfId="12396"/>
    <cellStyle name="SAPBEXaggDataEmph 2 3 3 5" xfId="12397"/>
    <cellStyle name="SAPBEXaggDataEmph 2 3 3 5 2" xfId="12398"/>
    <cellStyle name="SAPBEXaggDataEmph 2 3 3 5 2 2" xfId="12399"/>
    <cellStyle name="SAPBEXaggDataEmph 2 3 3 5 3" xfId="12400"/>
    <cellStyle name="SAPBEXaggDataEmph 2 3 3 6" xfId="12401"/>
    <cellStyle name="SAPBEXaggDataEmph 2 3 3 6 2" xfId="12402"/>
    <cellStyle name="SAPBEXaggDataEmph 2 3 3 7" xfId="12403"/>
    <cellStyle name="SAPBEXaggDataEmph 2 3 3 7 2" xfId="12404"/>
    <cellStyle name="SAPBEXaggDataEmph 2 3 3 8" xfId="12405"/>
    <cellStyle name="SAPBEXaggDataEmph 2 3 3_Other Benefits Allocation %" xfId="12406"/>
    <cellStyle name="SAPBEXaggDataEmph 2 3 4" xfId="12407"/>
    <cellStyle name="SAPBEXaggDataEmph 2 3 4 2" xfId="12408"/>
    <cellStyle name="SAPBEXaggDataEmph 2 3 4 2 2" xfId="12409"/>
    <cellStyle name="SAPBEXaggDataEmph 2 3 4 2 3" xfId="56835"/>
    <cellStyle name="SAPBEXaggDataEmph 2 3 4 3" xfId="12410"/>
    <cellStyle name="SAPBEXaggDataEmph 2 3 4 4" xfId="56836"/>
    <cellStyle name="SAPBEXaggDataEmph 2 3 5" xfId="12411"/>
    <cellStyle name="SAPBEXaggDataEmph 2 3 5 2" xfId="12412"/>
    <cellStyle name="SAPBEXaggDataEmph 2 3 5 2 2" xfId="12413"/>
    <cellStyle name="SAPBEXaggDataEmph 2 3 5 2 3" xfId="56837"/>
    <cellStyle name="SAPBEXaggDataEmph 2 3 5 3" xfId="12414"/>
    <cellStyle name="SAPBEXaggDataEmph 2 3 5 4" xfId="56838"/>
    <cellStyle name="SAPBEXaggDataEmph 2 3 6" xfId="12415"/>
    <cellStyle name="SAPBEXaggDataEmph 2 3 6 2" xfId="12416"/>
    <cellStyle name="SAPBEXaggDataEmph 2 3 6 2 2" xfId="12417"/>
    <cellStyle name="SAPBEXaggDataEmph 2 3 6 2 3" xfId="56839"/>
    <cellStyle name="SAPBEXaggDataEmph 2 3 6 3" xfId="12418"/>
    <cellStyle name="SAPBEXaggDataEmph 2 3 6 4" xfId="56840"/>
    <cellStyle name="SAPBEXaggDataEmph 2 3 7" xfId="12419"/>
    <cellStyle name="SAPBEXaggDataEmph 2 3 7 2" xfId="12420"/>
    <cellStyle name="SAPBEXaggDataEmph 2 3 7 2 2" xfId="12421"/>
    <cellStyle name="SAPBEXaggDataEmph 2 3 7 3" xfId="12422"/>
    <cellStyle name="SAPBEXaggDataEmph 2 3 8" xfId="12423"/>
    <cellStyle name="SAPBEXaggDataEmph 2 3 8 2" xfId="12424"/>
    <cellStyle name="SAPBEXaggDataEmph 2 3 8 2 2" xfId="12425"/>
    <cellStyle name="SAPBEXaggDataEmph 2 3 8 3" xfId="12426"/>
    <cellStyle name="SAPBEXaggDataEmph 2 3 9" xfId="12427"/>
    <cellStyle name="SAPBEXaggDataEmph 2 3 9 2" xfId="12428"/>
    <cellStyle name="SAPBEXaggDataEmph 2 3 9 2 2" xfId="12429"/>
    <cellStyle name="SAPBEXaggDataEmph 2 3 9 3" xfId="12430"/>
    <cellStyle name="SAPBEXaggDataEmph 2 3_401K Summary" xfId="12431"/>
    <cellStyle name="SAPBEXaggDataEmph 2 4" xfId="12432"/>
    <cellStyle name="SAPBEXaggDataEmph 2 4 2" xfId="12433"/>
    <cellStyle name="SAPBEXaggDataEmph 2 4 2 2" xfId="12434"/>
    <cellStyle name="SAPBEXaggDataEmph 2 4 2 2 2" xfId="12435"/>
    <cellStyle name="SAPBEXaggDataEmph 2 4 2 2 2 2" xfId="12436"/>
    <cellStyle name="SAPBEXaggDataEmph 2 4 2 2 3" xfId="12437"/>
    <cellStyle name="SAPBEXaggDataEmph 2 4 2 3" xfId="12438"/>
    <cellStyle name="SAPBEXaggDataEmph 2 4 2 3 2" xfId="12439"/>
    <cellStyle name="SAPBEXaggDataEmph 2 4 2 3 2 2" xfId="12440"/>
    <cellStyle name="SAPBEXaggDataEmph 2 4 2 3 3" xfId="12441"/>
    <cellStyle name="SAPBEXaggDataEmph 2 4 2 4" xfId="12442"/>
    <cellStyle name="SAPBEXaggDataEmph 2 4 2 4 2" xfId="12443"/>
    <cellStyle name="SAPBEXaggDataEmph 2 4 2 5" xfId="12444"/>
    <cellStyle name="SAPBEXaggDataEmph 2 4 2 5 2" xfId="12445"/>
    <cellStyle name="SAPBEXaggDataEmph 2 4 2 6" xfId="12446"/>
    <cellStyle name="SAPBEXaggDataEmph 2 4 3" xfId="12447"/>
    <cellStyle name="SAPBEXaggDataEmph 2 4 3 2" xfId="12448"/>
    <cellStyle name="SAPBEXaggDataEmph 2 4 3 2 2" xfId="12449"/>
    <cellStyle name="SAPBEXaggDataEmph 2 4 3 2 2 2" xfId="12450"/>
    <cellStyle name="SAPBEXaggDataEmph 2 4 3 2 3" xfId="12451"/>
    <cellStyle name="SAPBEXaggDataEmph 2 4 3 3" xfId="12452"/>
    <cellStyle name="SAPBEXaggDataEmph 2 4 3 3 2" xfId="12453"/>
    <cellStyle name="SAPBEXaggDataEmph 2 4 3 3 2 2" xfId="12454"/>
    <cellStyle name="SAPBEXaggDataEmph 2 4 3 3 3" xfId="12455"/>
    <cellStyle name="SAPBEXaggDataEmph 2 4 3 4" xfId="12456"/>
    <cellStyle name="SAPBEXaggDataEmph 2 4 3 4 2" xfId="12457"/>
    <cellStyle name="SAPBEXaggDataEmph 2 4 3 5" xfId="12458"/>
    <cellStyle name="SAPBEXaggDataEmph 2 4 3 5 2" xfId="12459"/>
    <cellStyle name="SAPBEXaggDataEmph 2 4 3 6" xfId="12460"/>
    <cellStyle name="SAPBEXaggDataEmph 2 4 4" xfId="12461"/>
    <cellStyle name="SAPBEXaggDataEmph 2 4 4 2" xfId="12462"/>
    <cellStyle name="SAPBEXaggDataEmph 2 4 4 2 2" xfId="12463"/>
    <cellStyle name="SAPBEXaggDataEmph 2 4 4 2 2 2" xfId="12464"/>
    <cellStyle name="SAPBEXaggDataEmph 2 4 4 2 3" xfId="12465"/>
    <cellStyle name="SAPBEXaggDataEmph 2 4 4 3" xfId="12466"/>
    <cellStyle name="SAPBEXaggDataEmph 2 4 4 3 2" xfId="12467"/>
    <cellStyle name="SAPBEXaggDataEmph 2 4 4 3 2 2" xfId="12468"/>
    <cellStyle name="SAPBEXaggDataEmph 2 4 4 3 3" xfId="12469"/>
    <cellStyle name="SAPBEXaggDataEmph 2 4 4 4" xfId="12470"/>
    <cellStyle name="SAPBEXaggDataEmph 2 4 4 4 2" xfId="12471"/>
    <cellStyle name="SAPBEXaggDataEmph 2 4 4 5" xfId="12472"/>
    <cellStyle name="SAPBEXaggDataEmph 2 4 4 5 2" xfId="12473"/>
    <cellStyle name="SAPBEXaggDataEmph 2 4 4 6" xfId="12474"/>
    <cellStyle name="SAPBEXaggDataEmph 2 4 5" xfId="12475"/>
    <cellStyle name="SAPBEXaggDataEmph 2 4 5 2" xfId="12476"/>
    <cellStyle name="SAPBEXaggDataEmph 2 4 5 2 2" xfId="12477"/>
    <cellStyle name="SAPBEXaggDataEmph 2 4 5 2 3" xfId="56841"/>
    <cellStyle name="SAPBEXaggDataEmph 2 4 5 3" xfId="12478"/>
    <cellStyle name="SAPBEXaggDataEmph 2 4 5 4" xfId="56842"/>
    <cellStyle name="SAPBEXaggDataEmph 2 4 6" xfId="12479"/>
    <cellStyle name="SAPBEXaggDataEmph 2 4 6 2" xfId="51116"/>
    <cellStyle name="SAPBEXaggDataEmph 2 4 6 2 2" xfId="56843"/>
    <cellStyle name="SAPBEXaggDataEmph 2 4 6 2 3" xfId="56844"/>
    <cellStyle name="SAPBEXaggDataEmph 2 4 6 3" xfId="56845"/>
    <cellStyle name="SAPBEXaggDataEmph 2 4 6 4" xfId="56846"/>
    <cellStyle name="SAPBEXaggDataEmph 2 4 7" xfId="51117"/>
    <cellStyle name="SAPBEXaggDataEmph 2 4 7 2" xfId="56847"/>
    <cellStyle name="SAPBEXaggDataEmph 2 4 7 3" xfId="56848"/>
    <cellStyle name="SAPBEXaggDataEmph 2 4 8" xfId="56849"/>
    <cellStyle name="SAPBEXaggDataEmph 2 4 9" xfId="56850"/>
    <cellStyle name="SAPBEXaggDataEmph 2 4_Other Benefits Allocation %" xfId="12480"/>
    <cellStyle name="SAPBEXaggDataEmph 2 5" xfId="12481"/>
    <cellStyle name="SAPBEXaggDataEmph 2 5 2" xfId="51118"/>
    <cellStyle name="SAPBEXaggDataEmph 2 5 2 2" xfId="51119"/>
    <cellStyle name="SAPBEXaggDataEmph 2 5 2 2 2" xfId="56851"/>
    <cellStyle name="SAPBEXaggDataEmph 2 5 2 2 3" xfId="56852"/>
    <cellStyle name="SAPBEXaggDataEmph 2 5 2 3" xfId="56853"/>
    <cellStyle name="SAPBEXaggDataEmph 2 5 2 4" xfId="56854"/>
    <cellStyle name="SAPBEXaggDataEmph 2 5 3" xfId="51120"/>
    <cellStyle name="SAPBEXaggDataEmph 2 5 3 2" xfId="51121"/>
    <cellStyle name="SAPBEXaggDataEmph 2 5 3 2 2" xfId="56855"/>
    <cellStyle name="SAPBEXaggDataEmph 2 5 3 2 3" xfId="56856"/>
    <cellStyle name="SAPBEXaggDataEmph 2 5 3 3" xfId="56857"/>
    <cellStyle name="SAPBEXaggDataEmph 2 5 3 4" xfId="56858"/>
    <cellStyle name="SAPBEXaggDataEmph 2 5 4" xfId="51122"/>
    <cellStyle name="SAPBEXaggDataEmph 2 5 4 2" xfId="51123"/>
    <cellStyle name="SAPBEXaggDataEmph 2 5 4 2 2" xfId="56859"/>
    <cellStyle name="SAPBEXaggDataEmph 2 5 4 2 3" xfId="56860"/>
    <cellStyle name="SAPBEXaggDataEmph 2 5 4 3" xfId="56861"/>
    <cellStyle name="SAPBEXaggDataEmph 2 5 4 4" xfId="56862"/>
    <cellStyle name="SAPBEXaggDataEmph 2 5 5" xfId="51124"/>
    <cellStyle name="SAPBEXaggDataEmph 2 5 5 2" xfId="51125"/>
    <cellStyle name="SAPBEXaggDataEmph 2 5 5 2 2" xfId="56863"/>
    <cellStyle name="SAPBEXaggDataEmph 2 5 5 2 3" xfId="56864"/>
    <cellStyle name="SAPBEXaggDataEmph 2 5 5 3" xfId="56865"/>
    <cellStyle name="SAPBEXaggDataEmph 2 5 5 4" xfId="56866"/>
    <cellStyle name="SAPBEXaggDataEmph 2 5 6" xfId="51126"/>
    <cellStyle name="SAPBEXaggDataEmph 2 5 6 2" xfId="51127"/>
    <cellStyle name="SAPBEXaggDataEmph 2 5 6 2 2" xfId="56867"/>
    <cellStyle name="SAPBEXaggDataEmph 2 5 6 2 3" xfId="56868"/>
    <cellStyle name="SAPBEXaggDataEmph 2 5 6 3" xfId="56869"/>
    <cellStyle name="SAPBEXaggDataEmph 2 5 6 4" xfId="56870"/>
    <cellStyle name="SAPBEXaggDataEmph 2 5 7" xfId="51128"/>
    <cellStyle name="SAPBEXaggDataEmph 2 5 7 2" xfId="56871"/>
    <cellStyle name="SAPBEXaggDataEmph 2 5 7 3" xfId="56872"/>
    <cellStyle name="SAPBEXaggDataEmph 2 5 8" xfId="56873"/>
    <cellStyle name="SAPBEXaggDataEmph 2 5 9" xfId="56874"/>
    <cellStyle name="SAPBEXaggDataEmph 2 6" xfId="12482"/>
    <cellStyle name="SAPBEXaggDataEmph 2 6 2" xfId="51129"/>
    <cellStyle name="SAPBEXaggDataEmph 2 6 2 2" xfId="56875"/>
    <cellStyle name="SAPBEXaggDataEmph 2 6 2 3" xfId="56876"/>
    <cellStyle name="SAPBEXaggDataEmph 2 6 3" xfId="56877"/>
    <cellStyle name="SAPBEXaggDataEmph 2 6 4" xfId="56878"/>
    <cellStyle name="SAPBEXaggDataEmph 2 7" xfId="12483"/>
    <cellStyle name="SAPBEXaggDataEmph 2 7 2" xfId="51130"/>
    <cellStyle name="SAPBEXaggDataEmph 2 7 2 2" xfId="56879"/>
    <cellStyle name="SAPBEXaggDataEmph 2 7 2 3" xfId="56880"/>
    <cellStyle name="SAPBEXaggDataEmph 2 7 3" xfId="56881"/>
    <cellStyle name="SAPBEXaggDataEmph 2 7 4" xfId="56882"/>
    <cellStyle name="SAPBEXaggDataEmph 2 8" xfId="12484"/>
    <cellStyle name="SAPBEXaggDataEmph 2 8 2" xfId="51131"/>
    <cellStyle name="SAPBEXaggDataEmph 2 8 2 2" xfId="56883"/>
    <cellStyle name="SAPBEXaggDataEmph 2 8 2 3" xfId="56884"/>
    <cellStyle name="SAPBEXaggDataEmph 2 8 3" xfId="56885"/>
    <cellStyle name="SAPBEXaggDataEmph 2 8 4" xfId="56886"/>
    <cellStyle name="SAPBEXaggDataEmph 2 9" xfId="12485"/>
    <cellStyle name="SAPBEXaggDataEmph 2 9 2" xfId="12486"/>
    <cellStyle name="SAPBEXaggDataEmph 2 9 2 2" xfId="12487"/>
    <cellStyle name="SAPBEXaggDataEmph 2 9 2 2 2" xfId="12488"/>
    <cellStyle name="SAPBEXaggDataEmph 2 9 2 2 2 2" xfId="12489"/>
    <cellStyle name="SAPBEXaggDataEmph 2 9 2 2 3" xfId="12490"/>
    <cellStyle name="SAPBEXaggDataEmph 2 9 2 3" xfId="12491"/>
    <cellStyle name="SAPBEXaggDataEmph 2 9 2 3 2" xfId="12492"/>
    <cellStyle name="SAPBEXaggDataEmph 2 9 2 3 2 2" xfId="12493"/>
    <cellStyle name="SAPBEXaggDataEmph 2 9 2 3 3" xfId="12494"/>
    <cellStyle name="SAPBEXaggDataEmph 2 9 2 4" xfId="12495"/>
    <cellStyle name="SAPBEXaggDataEmph 2 9 2 4 2" xfId="12496"/>
    <cellStyle name="SAPBEXaggDataEmph 2 9 2 5" xfId="12497"/>
    <cellStyle name="SAPBEXaggDataEmph 2 9 2 5 2" xfId="12498"/>
    <cellStyle name="SAPBEXaggDataEmph 2 9 2 6" xfId="12499"/>
    <cellStyle name="SAPBEXaggDataEmph 2 9 3" xfId="12500"/>
    <cellStyle name="SAPBEXaggDataEmph 2 9 3 2" xfId="12501"/>
    <cellStyle name="SAPBEXaggDataEmph 2 9 3 2 2" xfId="12502"/>
    <cellStyle name="SAPBEXaggDataEmph 2 9 3 2 2 2" xfId="12503"/>
    <cellStyle name="SAPBEXaggDataEmph 2 9 3 2 3" xfId="12504"/>
    <cellStyle name="SAPBEXaggDataEmph 2 9 3 3" xfId="12505"/>
    <cellStyle name="SAPBEXaggDataEmph 2 9 3 3 2" xfId="12506"/>
    <cellStyle name="SAPBEXaggDataEmph 2 9 3 3 2 2" xfId="12507"/>
    <cellStyle name="SAPBEXaggDataEmph 2 9 3 3 3" xfId="12508"/>
    <cellStyle name="SAPBEXaggDataEmph 2 9 3 4" xfId="12509"/>
    <cellStyle name="SAPBEXaggDataEmph 2 9 3 4 2" xfId="12510"/>
    <cellStyle name="SAPBEXaggDataEmph 2 9 3 5" xfId="12511"/>
    <cellStyle name="SAPBEXaggDataEmph 2 9 3 5 2" xfId="12512"/>
    <cellStyle name="SAPBEXaggDataEmph 2 9 3 6" xfId="12513"/>
    <cellStyle name="SAPBEXaggDataEmph 2 9 4" xfId="12514"/>
    <cellStyle name="SAPBEXaggDataEmph 2 9 4 2" xfId="12515"/>
    <cellStyle name="SAPBEXaggDataEmph 2 9 4 2 2" xfId="12516"/>
    <cellStyle name="SAPBEXaggDataEmph 2 9 4 3" xfId="12517"/>
    <cellStyle name="SAPBEXaggDataEmph 2 9 5" xfId="12518"/>
    <cellStyle name="SAPBEXaggDataEmph 2 9 5 2" xfId="12519"/>
    <cellStyle name="SAPBEXaggDataEmph 2 9 5 2 2" xfId="12520"/>
    <cellStyle name="SAPBEXaggDataEmph 2 9 5 3" xfId="12521"/>
    <cellStyle name="SAPBEXaggDataEmph 2 9 6" xfId="12522"/>
    <cellStyle name="SAPBEXaggDataEmph 2 9 6 2" xfId="12523"/>
    <cellStyle name="SAPBEXaggDataEmph 2 9 7" xfId="12524"/>
    <cellStyle name="SAPBEXaggDataEmph 2 9 7 2" xfId="12525"/>
    <cellStyle name="SAPBEXaggDataEmph 2 9 8" xfId="12526"/>
    <cellStyle name="SAPBEXaggDataEmph 2 9_Other Benefits Allocation %" xfId="12527"/>
    <cellStyle name="SAPBEXaggDataEmph 2_401K Summary" xfId="12528"/>
    <cellStyle name="SAPBEXaggDataEmph 20" xfId="12529"/>
    <cellStyle name="SAPBEXaggDataEmph 20 2" xfId="12530"/>
    <cellStyle name="SAPBEXaggDataEmph 20 2 2" xfId="12531"/>
    <cellStyle name="SAPBEXaggDataEmph 20 3" xfId="12532"/>
    <cellStyle name="SAPBEXaggDataEmph 21" xfId="12533"/>
    <cellStyle name="SAPBEXaggDataEmph 21 2" xfId="12534"/>
    <cellStyle name="SAPBEXaggDataEmph 21 2 2" xfId="12535"/>
    <cellStyle name="SAPBEXaggDataEmph 21 3" xfId="12536"/>
    <cellStyle name="SAPBEXaggDataEmph 22" xfId="12537"/>
    <cellStyle name="SAPBEXaggDataEmph 22 2" xfId="12538"/>
    <cellStyle name="SAPBEXaggDataEmph 22 2 2" xfId="12539"/>
    <cellStyle name="SAPBEXaggDataEmph 22 3" xfId="12540"/>
    <cellStyle name="SAPBEXaggDataEmph 23" xfId="12541"/>
    <cellStyle name="SAPBEXaggDataEmph 23 2" xfId="12542"/>
    <cellStyle name="SAPBEXaggDataEmph 23 2 2" xfId="12543"/>
    <cellStyle name="SAPBEXaggDataEmph 23 3" xfId="12544"/>
    <cellStyle name="SAPBEXaggDataEmph 24" xfId="12545"/>
    <cellStyle name="SAPBEXaggDataEmph 24 2" xfId="12546"/>
    <cellStyle name="SAPBEXaggDataEmph 24 2 2" xfId="12547"/>
    <cellStyle name="SAPBEXaggDataEmph 24 3" xfId="12548"/>
    <cellStyle name="SAPBEXaggDataEmph 25" xfId="12549"/>
    <cellStyle name="SAPBEXaggDataEmph 25 2" xfId="12550"/>
    <cellStyle name="SAPBEXaggDataEmph 25 2 2" xfId="12551"/>
    <cellStyle name="SAPBEXaggDataEmph 25 3" xfId="12552"/>
    <cellStyle name="SAPBEXaggDataEmph 26" xfId="12553"/>
    <cellStyle name="SAPBEXaggDataEmph 26 2" xfId="12554"/>
    <cellStyle name="SAPBEXaggDataEmph 26 2 2" xfId="12555"/>
    <cellStyle name="SAPBEXaggDataEmph 26 3" xfId="12556"/>
    <cellStyle name="SAPBEXaggDataEmph 27" xfId="12557"/>
    <cellStyle name="SAPBEXaggDataEmph 27 2" xfId="12558"/>
    <cellStyle name="SAPBEXaggDataEmph 27 2 2" xfId="12559"/>
    <cellStyle name="SAPBEXaggDataEmph 27 3" xfId="12560"/>
    <cellStyle name="SAPBEXaggDataEmph 28" xfId="12561"/>
    <cellStyle name="SAPBEXaggDataEmph 28 2" xfId="12562"/>
    <cellStyle name="SAPBEXaggDataEmph 29" xfId="12563"/>
    <cellStyle name="SAPBEXaggDataEmph 29 2" xfId="12564"/>
    <cellStyle name="SAPBEXaggDataEmph 3" xfId="12565"/>
    <cellStyle name="SAPBEXaggDataEmph 3 10" xfId="12566"/>
    <cellStyle name="SAPBEXaggDataEmph 3 10 2" xfId="12567"/>
    <cellStyle name="SAPBEXaggDataEmph 3 10 2 2" xfId="12568"/>
    <cellStyle name="SAPBEXaggDataEmph 3 10 3" xfId="12569"/>
    <cellStyle name="SAPBEXaggDataEmph 3 11" xfId="12570"/>
    <cellStyle name="SAPBEXaggDataEmph 3 11 2" xfId="12571"/>
    <cellStyle name="SAPBEXaggDataEmph 3 11 2 2" xfId="12572"/>
    <cellStyle name="SAPBEXaggDataEmph 3 11 3" xfId="12573"/>
    <cellStyle name="SAPBEXaggDataEmph 3 12" xfId="12574"/>
    <cellStyle name="SAPBEXaggDataEmph 3 2" xfId="12575"/>
    <cellStyle name="SAPBEXaggDataEmph 3 2 2" xfId="51132"/>
    <cellStyle name="SAPBEXaggDataEmph 3 2 2 2" xfId="51133"/>
    <cellStyle name="SAPBEXaggDataEmph 3 2 2 2 2" xfId="56887"/>
    <cellStyle name="SAPBEXaggDataEmph 3 2 2 2 3" xfId="56888"/>
    <cellStyle name="SAPBEXaggDataEmph 3 2 2 3" xfId="56889"/>
    <cellStyle name="SAPBEXaggDataEmph 3 2 2 4" xfId="56890"/>
    <cellStyle name="SAPBEXaggDataEmph 3 2 3" xfId="51134"/>
    <cellStyle name="SAPBEXaggDataEmph 3 2 3 2" xfId="51135"/>
    <cellStyle name="SAPBEXaggDataEmph 3 2 3 2 2" xfId="56891"/>
    <cellStyle name="SAPBEXaggDataEmph 3 2 3 2 3" xfId="56892"/>
    <cellStyle name="SAPBEXaggDataEmph 3 2 3 3" xfId="56893"/>
    <cellStyle name="SAPBEXaggDataEmph 3 2 3 4" xfId="56894"/>
    <cellStyle name="SAPBEXaggDataEmph 3 2 4" xfId="51136"/>
    <cellStyle name="SAPBEXaggDataEmph 3 2 4 2" xfId="51137"/>
    <cellStyle name="SAPBEXaggDataEmph 3 2 4 2 2" xfId="56895"/>
    <cellStyle name="SAPBEXaggDataEmph 3 2 4 2 3" xfId="56896"/>
    <cellStyle name="SAPBEXaggDataEmph 3 2 4 3" xfId="56897"/>
    <cellStyle name="SAPBEXaggDataEmph 3 2 4 4" xfId="56898"/>
    <cellStyle name="SAPBEXaggDataEmph 3 2 5" xfId="51138"/>
    <cellStyle name="SAPBEXaggDataEmph 3 2 5 2" xfId="51139"/>
    <cellStyle name="SAPBEXaggDataEmph 3 2 5 2 2" xfId="56899"/>
    <cellStyle name="SAPBEXaggDataEmph 3 2 5 2 3" xfId="56900"/>
    <cellStyle name="SAPBEXaggDataEmph 3 2 5 3" xfId="56901"/>
    <cellStyle name="SAPBEXaggDataEmph 3 2 5 4" xfId="56902"/>
    <cellStyle name="SAPBEXaggDataEmph 3 2 6" xfId="51140"/>
    <cellStyle name="SAPBEXaggDataEmph 3 2 6 2" xfId="51141"/>
    <cellStyle name="SAPBEXaggDataEmph 3 2 6 2 2" xfId="56903"/>
    <cellStyle name="SAPBEXaggDataEmph 3 2 6 2 3" xfId="56904"/>
    <cellStyle name="SAPBEXaggDataEmph 3 2 6 3" xfId="56905"/>
    <cellStyle name="SAPBEXaggDataEmph 3 2 6 4" xfId="56906"/>
    <cellStyle name="SAPBEXaggDataEmph 3 2 7" xfId="51142"/>
    <cellStyle name="SAPBEXaggDataEmph 3 2 7 2" xfId="56907"/>
    <cellStyle name="SAPBEXaggDataEmph 3 2 7 3" xfId="56908"/>
    <cellStyle name="SAPBEXaggDataEmph 3 2 8" xfId="56909"/>
    <cellStyle name="SAPBEXaggDataEmph 3 2 9" xfId="56910"/>
    <cellStyle name="SAPBEXaggDataEmph 3 3" xfId="12576"/>
    <cellStyle name="SAPBEXaggDataEmph 3 3 2" xfId="12577"/>
    <cellStyle name="SAPBEXaggDataEmph 3 3 2 2" xfId="12578"/>
    <cellStyle name="SAPBEXaggDataEmph 3 3 2 2 2" xfId="12579"/>
    <cellStyle name="SAPBEXaggDataEmph 3 3 2 2 2 2" xfId="12580"/>
    <cellStyle name="SAPBEXaggDataEmph 3 3 2 2 3" xfId="12581"/>
    <cellStyle name="SAPBEXaggDataEmph 3 3 2 3" xfId="12582"/>
    <cellStyle name="SAPBEXaggDataEmph 3 3 2 3 2" xfId="12583"/>
    <cellStyle name="SAPBEXaggDataEmph 3 3 2 3 2 2" xfId="12584"/>
    <cellStyle name="SAPBEXaggDataEmph 3 3 2 3 3" xfId="12585"/>
    <cellStyle name="SAPBEXaggDataEmph 3 3 2 4" xfId="12586"/>
    <cellStyle name="SAPBEXaggDataEmph 3 3 2 4 2" xfId="12587"/>
    <cellStyle name="SAPBEXaggDataEmph 3 3 2 5" xfId="12588"/>
    <cellStyle name="SAPBEXaggDataEmph 3 3 2 5 2" xfId="12589"/>
    <cellStyle name="SAPBEXaggDataEmph 3 3 2 6" xfId="12590"/>
    <cellStyle name="SAPBEXaggDataEmph 3 3 3" xfId="12591"/>
    <cellStyle name="SAPBEXaggDataEmph 3 3 3 2" xfId="12592"/>
    <cellStyle name="SAPBEXaggDataEmph 3 3 3 2 2" xfId="12593"/>
    <cellStyle name="SAPBEXaggDataEmph 3 3 3 2 2 2" xfId="12594"/>
    <cellStyle name="SAPBEXaggDataEmph 3 3 3 2 3" xfId="12595"/>
    <cellStyle name="SAPBEXaggDataEmph 3 3 3 3" xfId="12596"/>
    <cellStyle name="SAPBEXaggDataEmph 3 3 3 3 2" xfId="12597"/>
    <cellStyle name="SAPBEXaggDataEmph 3 3 3 3 2 2" xfId="12598"/>
    <cellStyle name="SAPBEXaggDataEmph 3 3 3 3 3" xfId="12599"/>
    <cellStyle name="SAPBEXaggDataEmph 3 3 3 4" xfId="12600"/>
    <cellStyle name="SAPBEXaggDataEmph 3 3 3 4 2" xfId="12601"/>
    <cellStyle name="SAPBEXaggDataEmph 3 3 3 5" xfId="12602"/>
    <cellStyle name="SAPBEXaggDataEmph 3 3 3 5 2" xfId="12603"/>
    <cellStyle name="SAPBEXaggDataEmph 3 3 3 6" xfId="12604"/>
    <cellStyle name="SAPBEXaggDataEmph 3 3 4" xfId="12605"/>
    <cellStyle name="SAPBEXaggDataEmph 3 3 4 2" xfId="12606"/>
    <cellStyle name="SAPBEXaggDataEmph 3 3 4 2 2" xfId="12607"/>
    <cellStyle name="SAPBEXaggDataEmph 3 3 4 2 3" xfId="56911"/>
    <cellStyle name="SAPBEXaggDataEmph 3 3 4 3" xfId="12608"/>
    <cellStyle name="SAPBEXaggDataEmph 3 3 4 4" xfId="56912"/>
    <cellStyle name="SAPBEXaggDataEmph 3 3 5" xfId="12609"/>
    <cellStyle name="SAPBEXaggDataEmph 3 3 5 2" xfId="12610"/>
    <cellStyle name="SAPBEXaggDataEmph 3 3 5 2 2" xfId="12611"/>
    <cellStyle name="SAPBEXaggDataEmph 3 3 5 2 3" xfId="56913"/>
    <cellStyle name="SAPBEXaggDataEmph 3 3 5 3" xfId="12612"/>
    <cellStyle name="SAPBEXaggDataEmph 3 3 5 4" xfId="56914"/>
    <cellStyle name="SAPBEXaggDataEmph 3 3 6" xfId="12613"/>
    <cellStyle name="SAPBEXaggDataEmph 3 3 6 2" xfId="12614"/>
    <cellStyle name="SAPBEXaggDataEmph 3 3 6 2 2" xfId="56915"/>
    <cellStyle name="SAPBEXaggDataEmph 3 3 6 2 3" xfId="56916"/>
    <cellStyle name="SAPBEXaggDataEmph 3 3 6 3" xfId="56917"/>
    <cellStyle name="SAPBEXaggDataEmph 3 3 6 4" xfId="56918"/>
    <cellStyle name="SAPBEXaggDataEmph 3 3 7" xfId="12615"/>
    <cellStyle name="SAPBEXaggDataEmph 3 3 7 2" xfId="12616"/>
    <cellStyle name="SAPBEXaggDataEmph 3 3 7 3" xfId="56919"/>
    <cellStyle name="SAPBEXaggDataEmph 3 3 8" xfId="12617"/>
    <cellStyle name="SAPBEXaggDataEmph 3 3 9" xfId="56920"/>
    <cellStyle name="SAPBEXaggDataEmph 3 3_Other Benefits Allocation %" xfId="12618"/>
    <cellStyle name="SAPBEXaggDataEmph 3 4" xfId="12619"/>
    <cellStyle name="SAPBEXaggDataEmph 3 4 2" xfId="12620"/>
    <cellStyle name="SAPBEXaggDataEmph 3 4 2 2" xfId="12621"/>
    <cellStyle name="SAPBEXaggDataEmph 3 4 2 2 2" xfId="56921"/>
    <cellStyle name="SAPBEXaggDataEmph 3 4 2 2 3" xfId="56922"/>
    <cellStyle name="SAPBEXaggDataEmph 3 4 2 3" xfId="56923"/>
    <cellStyle name="SAPBEXaggDataEmph 3 4 2 4" xfId="56924"/>
    <cellStyle name="SAPBEXaggDataEmph 3 4 3" xfId="12622"/>
    <cellStyle name="SAPBEXaggDataEmph 3 4 3 2" xfId="51143"/>
    <cellStyle name="SAPBEXaggDataEmph 3 4 3 2 2" xfId="56925"/>
    <cellStyle name="SAPBEXaggDataEmph 3 4 3 2 3" xfId="56926"/>
    <cellStyle name="SAPBEXaggDataEmph 3 4 3 3" xfId="56927"/>
    <cellStyle name="SAPBEXaggDataEmph 3 4 3 4" xfId="56928"/>
    <cellStyle name="SAPBEXaggDataEmph 3 4 4" xfId="51144"/>
    <cellStyle name="SAPBEXaggDataEmph 3 4 4 2" xfId="51145"/>
    <cellStyle name="SAPBEXaggDataEmph 3 4 4 2 2" xfId="56929"/>
    <cellStyle name="SAPBEXaggDataEmph 3 4 4 2 3" xfId="56930"/>
    <cellStyle name="SAPBEXaggDataEmph 3 4 4 3" xfId="56931"/>
    <cellStyle name="SAPBEXaggDataEmph 3 4 4 4" xfId="56932"/>
    <cellStyle name="SAPBEXaggDataEmph 3 4 5" xfId="51146"/>
    <cellStyle name="SAPBEXaggDataEmph 3 4 5 2" xfId="51147"/>
    <cellStyle name="SAPBEXaggDataEmph 3 4 5 2 2" xfId="56933"/>
    <cellStyle name="SAPBEXaggDataEmph 3 4 5 2 3" xfId="56934"/>
    <cellStyle name="SAPBEXaggDataEmph 3 4 5 3" xfId="56935"/>
    <cellStyle name="SAPBEXaggDataEmph 3 4 5 4" xfId="56936"/>
    <cellStyle name="SAPBEXaggDataEmph 3 4 6" xfId="51148"/>
    <cellStyle name="SAPBEXaggDataEmph 3 4 6 2" xfId="51149"/>
    <cellStyle name="SAPBEXaggDataEmph 3 4 6 2 2" xfId="56937"/>
    <cellStyle name="SAPBEXaggDataEmph 3 4 6 2 3" xfId="56938"/>
    <cellStyle name="SAPBEXaggDataEmph 3 4 6 3" xfId="56939"/>
    <cellStyle name="SAPBEXaggDataEmph 3 4 6 4" xfId="56940"/>
    <cellStyle name="SAPBEXaggDataEmph 3 4 7" xfId="51150"/>
    <cellStyle name="SAPBEXaggDataEmph 3 4 7 2" xfId="56941"/>
    <cellStyle name="SAPBEXaggDataEmph 3 4 7 3" xfId="56942"/>
    <cellStyle name="SAPBEXaggDataEmph 3 4 8" xfId="56943"/>
    <cellStyle name="SAPBEXaggDataEmph 3 4 9" xfId="56944"/>
    <cellStyle name="SAPBEXaggDataEmph 3 5" xfId="12623"/>
    <cellStyle name="SAPBEXaggDataEmph 3 5 2" xfId="12624"/>
    <cellStyle name="SAPBEXaggDataEmph 3 5 2 2" xfId="12625"/>
    <cellStyle name="SAPBEXaggDataEmph 3 5 2 3" xfId="56945"/>
    <cellStyle name="SAPBEXaggDataEmph 3 5 3" xfId="12626"/>
    <cellStyle name="SAPBEXaggDataEmph 3 5 4" xfId="56946"/>
    <cellStyle name="SAPBEXaggDataEmph 3 6" xfId="12627"/>
    <cellStyle name="SAPBEXaggDataEmph 3 6 2" xfId="12628"/>
    <cellStyle name="SAPBEXaggDataEmph 3 6 2 2" xfId="12629"/>
    <cellStyle name="SAPBEXaggDataEmph 3 6 2 3" xfId="56947"/>
    <cellStyle name="SAPBEXaggDataEmph 3 6 3" xfId="12630"/>
    <cellStyle name="SAPBEXaggDataEmph 3 6 4" xfId="56948"/>
    <cellStyle name="SAPBEXaggDataEmph 3 7" xfId="12631"/>
    <cellStyle name="SAPBEXaggDataEmph 3 7 2" xfId="12632"/>
    <cellStyle name="SAPBEXaggDataEmph 3 7 2 2" xfId="12633"/>
    <cellStyle name="SAPBEXaggDataEmph 3 7 2 3" xfId="56949"/>
    <cellStyle name="SAPBEXaggDataEmph 3 7 3" xfId="12634"/>
    <cellStyle name="SAPBEXaggDataEmph 3 7 4" xfId="56950"/>
    <cellStyle name="SAPBEXaggDataEmph 3 8" xfId="12635"/>
    <cellStyle name="SAPBEXaggDataEmph 3 8 2" xfId="12636"/>
    <cellStyle name="SAPBEXaggDataEmph 3 8 2 2" xfId="12637"/>
    <cellStyle name="SAPBEXaggDataEmph 3 8 2 3" xfId="56951"/>
    <cellStyle name="SAPBEXaggDataEmph 3 8 3" xfId="12638"/>
    <cellStyle name="SAPBEXaggDataEmph 3 8 4" xfId="56952"/>
    <cellStyle name="SAPBEXaggDataEmph 3 9" xfId="12639"/>
    <cellStyle name="SAPBEXaggDataEmph 3 9 2" xfId="12640"/>
    <cellStyle name="SAPBEXaggDataEmph 3 9 2 2" xfId="12641"/>
    <cellStyle name="SAPBEXaggDataEmph 3 9 2 3" xfId="56953"/>
    <cellStyle name="SAPBEXaggDataEmph 3 9 3" xfId="12642"/>
    <cellStyle name="SAPBEXaggDataEmph 3 9 4" xfId="56954"/>
    <cellStyle name="SAPBEXaggDataEmph 3_401K Summary" xfId="12643"/>
    <cellStyle name="SAPBEXaggDataEmph 30" xfId="12644"/>
    <cellStyle name="SAPBEXaggDataEmph 30 2" xfId="12645"/>
    <cellStyle name="SAPBEXaggDataEmph 31" xfId="12646"/>
    <cellStyle name="SAPBEXaggDataEmph 31 2" xfId="12647"/>
    <cellStyle name="SAPBEXaggDataEmph 32" xfId="12648"/>
    <cellStyle name="SAPBEXaggDataEmph 32 2" xfId="12649"/>
    <cellStyle name="SAPBEXaggDataEmph 33" xfId="12650"/>
    <cellStyle name="SAPBEXaggDataEmph 33 2" xfId="12651"/>
    <cellStyle name="SAPBEXaggDataEmph 34" xfId="12652"/>
    <cellStyle name="SAPBEXaggDataEmph 34 2" xfId="12653"/>
    <cellStyle name="SAPBEXaggDataEmph 35" xfId="12654"/>
    <cellStyle name="SAPBEXaggDataEmph 36" xfId="12655"/>
    <cellStyle name="SAPBEXaggDataEmph 37" xfId="12656"/>
    <cellStyle name="SAPBEXaggDataEmph 38" xfId="12657"/>
    <cellStyle name="SAPBEXaggDataEmph 39" xfId="12658"/>
    <cellStyle name="SAPBEXaggDataEmph 4" xfId="12659"/>
    <cellStyle name="SAPBEXaggDataEmph 4 10" xfId="12660"/>
    <cellStyle name="SAPBEXaggDataEmph 4 10 2" xfId="12661"/>
    <cellStyle name="SAPBEXaggDataEmph 4 10 2 2" xfId="12662"/>
    <cellStyle name="SAPBEXaggDataEmph 4 10 3" xfId="12663"/>
    <cellStyle name="SAPBEXaggDataEmph 4 11" xfId="12664"/>
    <cellStyle name="SAPBEXaggDataEmph 4 11 2" xfId="12665"/>
    <cellStyle name="SAPBEXaggDataEmph 4 11 2 2" xfId="12666"/>
    <cellStyle name="SAPBEXaggDataEmph 4 11 3" xfId="12667"/>
    <cellStyle name="SAPBEXaggDataEmph 4 12" xfId="12668"/>
    <cellStyle name="SAPBEXaggDataEmph 4 12 2" xfId="12669"/>
    <cellStyle name="SAPBEXaggDataEmph 4 13" xfId="12670"/>
    <cellStyle name="SAPBEXaggDataEmph 4 2" xfId="12671"/>
    <cellStyle name="SAPBEXaggDataEmph 4 2 2" xfId="12672"/>
    <cellStyle name="SAPBEXaggDataEmph 4 2 2 2" xfId="56955"/>
    <cellStyle name="SAPBEXaggDataEmph 4 2 2 3" xfId="56956"/>
    <cellStyle name="SAPBEXaggDataEmph 4 2 3" xfId="12673"/>
    <cellStyle name="SAPBEXaggDataEmph 4 2 4" xfId="56957"/>
    <cellStyle name="SAPBEXaggDataEmph 4 2_Other Benefits Allocation %" xfId="12674"/>
    <cellStyle name="SAPBEXaggDataEmph 4 3" xfId="12675"/>
    <cellStyle name="SAPBEXaggDataEmph 4 3 2" xfId="12676"/>
    <cellStyle name="SAPBEXaggDataEmph 4 3 2 2" xfId="12677"/>
    <cellStyle name="SAPBEXaggDataEmph 4 3 2 2 2" xfId="12678"/>
    <cellStyle name="SAPBEXaggDataEmph 4 3 2 2 2 2" xfId="12679"/>
    <cellStyle name="SAPBEXaggDataEmph 4 3 2 2 3" xfId="12680"/>
    <cellStyle name="SAPBEXaggDataEmph 4 3 2 3" xfId="12681"/>
    <cellStyle name="SAPBEXaggDataEmph 4 3 2 3 2" xfId="12682"/>
    <cellStyle name="SAPBEXaggDataEmph 4 3 2 3 2 2" xfId="12683"/>
    <cellStyle name="SAPBEXaggDataEmph 4 3 2 3 3" xfId="12684"/>
    <cellStyle name="SAPBEXaggDataEmph 4 3 2 4" xfId="12685"/>
    <cellStyle name="SAPBEXaggDataEmph 4 3 2 4 2" xfId="12686"/>
    <cellStyle name="SAPBEXaggDataEmph 4 3 2 5" xfId="12687"/>
    <cellStyle name="SAPBEXaggDataEmph 4 3 2 5 2" xfId="12688"/>
    <cellStyle name="SAPBEXaggDataEmph 4 3 2 6" xfId="12689"/>
    <cellStyle name="SAPBEXaggDataEmph 4 3 3" xfId="12690"/>
    <cellStyle name="SAPBEXaggDataEmph 4 3 3 2" xfId="12691"/>
    <cellStyle name="SAPBEXaggDataEmph 4 3 3 2 2" xfId="12692"/>
    <cellStyle name="SAPBEXaggDataEmph 4 3 3 2 2 2" xfId="12693"/>
    <cellStyle name="SAPBEXaggDataEmph 4 3 3 2 3" xfId="12694"/>
    <cellStyle name="SAPBEXaggDataEmph 4 3 3 3" xfId="12695"/>
    <cellStyle name="SAPBEXaggDataEmph 4 3 3 3 2" xfId="12696"/>
    <cellStyle name="SAPBEXaggDataEmph 4 3 3 3 2 2" xfId="12697"/>
    <cellStyle name="SAPBEXaggDataEmph 4 3 3 3 3" xfId="12698"/>
    <cellStyle name="SAPBEXaggDataEmph 4 3 3 4" xfId="12699"/>
    <cellStyle name="SAPBEXaggDataEmph 4 3 3 4 2" xfId="12700"/>
    <cellStyle name="SAPBEXaggDataEmph 4 3 3 5" xfId="12701"/>
    <cellStyle name="SAPBEXaggDataEmph 4 3 3 5 2" xfId="12702"/>
    <cellStyle name="SAPBEXaggDataEmph 4 3 3 6" xfId="12703"/>
    <cellStyle name="SAPBEXaggDataEmph 4 3 4" xfId="12704"/>
    <cellStyle name="SAPBEXaggDataEmph 4 3 4 2" xfId="12705"/>
    <cellStyle name="SAPBEXaggDataEmph 4 3 4 2 2" xfId="12706"/>
    <cellStyle name="SAPBEXaggDataEmph 4 3 4 3" xfId="12707"/>
    <cellStyle name="SAPBEXaggDataEmph 4 3 5" xfId="12708"/>
    <cellStyle name="SAPBEXaggDataEmph 4 3 5 2" xfId="12709"/>
    <cellStyle name="SAPBEXaggDataEmph 4 3 5 2 2" xfId="12710"/>
    <cellStyle name="SAPBEXaggDataEmph 4 3 5 3" xfId="12711"/>
    <cellStyle name="SAPBEXaggDataEmph 4 3 6" xfId="12712"/>
    <cellStyle name="SAPBEXaggDataEmph 4 3 6 2" xfId="12713"/>
    <cellStyle name="SAPBEXaggDataEmph 4 3 7" xfId="12714"/>
    <cellStyle name="SAPBEXaggDataEmph 4 3 7 2" xfId="12715"/>
    <cellStyle name="SAPBEXaggDataEmph 4 3 8" xfId="12716"/>
    <cellStyle name="SAPBEXaggDataEmph 4 3_Other Benefits Allocation %" xfId="12717"/>
    <cellStyle name="SAPBEXaggDataEmph 4 4" xfId="12718"/>
    <cellStyle name="SAPBEXaggDataEmph 4 4 2" xfId="12719"/>
    <cellStyle name="SAPBEXaggDataEmph 4 4 2 2" xfId="12720"/>
    <cellStyle name="SAPBEXaggDataEmph 4 4 2 3" xfId="56958"/>
    <cellStyle name="SAPBEXaggDataEmph 4 4 3" xfId="12721"/>
    <cellStyle name="SAPBEXaggDataEmph 4 4 4" xfId="56959"/>
    <cellStyle name="SAPBEXaggDataEmph 4 5" xfId="12722"/>
    <cellStyle name="SAPBEXaggDataEmph 4 5 2" xfId="12723"/>
    <cellStyle name="SAPBEXaggDataEmph 4 5 2 2" xfId="12724"/>
    <cellStyle name="SAPBEXaggDataEmph 4 5 2 3" xfId="56960"/>
    <cellStyle name="SAPBEXaggDataEmph 4 5 3" xfId="12725"/>
    <cellStyle name="SAPBEXaggDataEmph 4 5 4" xfId="56961"/>
    <cellStyle name="SAPBEXaggDataEmph 4 6" xfId="12726"/>
    <cellStyle name="SAPBEXaggDataEmph 4 6 2" xfId="12727"/>
    <cellStyle name="SAPBEXaggDataEmph 4 6 2 2" xfId="12728"/>
    <cellStyle name="SAPBEXaggDataEmph 4 6 2 3" xfId="56962"/>
    <cellStyle name="SAPBEXaggDataEmph 4 6 3" xfId="12729"/>
    <cellStyle name="SAPBEXaggDataEmph 4 6 4" xfId="56963"/>
    <cellStyle name="SAPBEXaggDataEmph 4 7" xfId="12730"/>
    <cellStyle name="SAPBEXaggDataEmph 4 7 2" xfId="12731"/>
    <cellStyle name="SAPBEXaggDataEmph 4 7 2 2" xfId="12732"/>
    <cellStyle name="SAPBEXaggDataEmph 4 7 3" xfId="12733"/>
    <cellStyle name="SAPBEXaggDataEmph 4 8" xfId="12734"/>
    <cellStyle name="SAPBEXaggDataEmph 4 8 2" xfId="12735"/>
    <cellStyle name="SAPBEXaggDataEmph 4 8 2 2" xfId="12736"/>
    <cellStyle name="SAPBEXaggDataEmph 4 8 3" xfId="12737"/>
    <cellStyle name="SAPBEXaggDataEmph 4 9" xfId="12738"/>
    <cellStyle name="SAPBEXaggDataEmph 4 9 2" xfId="12739"/>
    <cellStyle name="SAPBEXaggDataEmph 4 9 2 2" xfId="12740"/>
    <cellStyle name="SAPBEXaggDataEmph 4 9 3" xfId="12741"/>
    <cellStyle name="SAPBEXaggDataEmph 4_401K Summary" xfId="12742"/>
    <cellStyle name="SAPBEXaggDataEmph 40" xfId="12743"/>
    <cellStyle name="SAPBEXaggDataEmph 41" xfId="12744"/>
    <cellStyle name="SAPBEXaggDataEmph 42" xfId="12745"/>
    <cellStyle name="SAPBEXaggDataEmph 43" xfId="12746"/>
    <cellStyle name="SAPBEXaggDataEmph 44" xfId="12747"/>
    <cellStyle name="SAPBEXaggDataEmph 45" xfId="12748"/>
    <cellStyle name="SAPBEXaggDataEmph 46" xfId="12749"/>
    <cellStyle name="SAPBEXaggDataEmph 47" xfId="12750"/>
    <cellStyle name="SAPBEXaggDataEmph 48" xfId="12751"/>
    <cellStyle name="SAPBEXaggDataEmph 5" xfId="12752"/>
    <cellStyle name="SAPBEXaggDataEmph 5 2" xfId="12753"/>
    <cellStyle name="SAPBEXaggDataEmph 5 2 2" xfId="12754"/>
    <cellStyle name="SAPBEXaggDataEmph 5 2 2 2" xfId="12755"/>
    <cellStyle name="SAPBEXaggDataEmph 5 2 2 2 2" xfId="12756"/>
    <cellStyle name="SAPBEXaggDataEmph 5 2 2 3" xfId="12757"/>
    <cellStyle name="SAPBEXaggDataEmph 5 2 3" xfId="12758"/>
    <cellStyle name="SAPBEXaggDataEmph 5 2 3 2" xfId="12759"/>
    <cellStyle name="SAPBEXaggDataEmph 5 2 3 2 2" xfId="12760"/>
    <cellStyle name="SAPBEXaggDataEmph 5 2 3 3" xfId="12761"/>
    <cellStyle name="SAPBEXaggDataEmph 5 2 4" xfId="12762"/>
    <cellStyle name="SAPBEXaggDataEmph 5 2 4 2" xfId="12763"/>
    <cellStyle name="SAPBEXaggDataEmph 5 2 5" xfId="12764"/>
    <cellStyle name="SAPBEXaggDataEmph 5 2 5 2" xfId="12765"/>
    <cellStyle name="SAPBEXaggDataEmph 5 2 6" xfId="12766"/>
    <cellStyle name="SAPBEXaggDataEmph 5 3" xfId="12767"/>
    <cellStyle name="SAPBEXaggDataEmph 5 3 2" xfId="12768"/>
    <cellStyle name="SAPBEXaggDataEmph 5 3 2 2" xfId="12769"/>
    <cellStyle name="SAPBEXaggDataEmph 5 3 2 2 2" xfId="12770"/>
    <cellStyle name="SAPBEXaggDataEmph 5 3 2 3" xfId="12771"/>
    <cellStyle name="SAPBEXaggDataEmph 5 3 3" xfId="12772"/>
    <cellStyle name="SAPBEXaggDataEmph 5 3 3 2" xfId="12773"/>
    <cellStyle name="SAPBEXaggDataEmph 5 3 3 2 2" xfId="12774"/>
    <cellStyle name="SAPBEXaggDataEmph 5 3 3 3" xfId="12775"/>
    <cellStyle name="SAPBEXaggDataEmph 5 3 4" xfId="12776"/>
    <cellStyle name="SAPBEXaggDataEmph 5 3 4 2" xfId="12777"/>
    <cellStyle name="SAPBEXaggDataEmph 5 3 5" xfId="12778"/>
    <cellStyle name="SAPBEXaggDataEmph 5 3 5 2" xfId="12779"/>
    <cellStyle name="SAPBEXaggDataEmph 5 3 6" xfId="12780"/>
    <cellStyle name="SAPBEXaggDataEmph 5 4" xfId="12781"/>
    <cellStyle name="SAPBEXaggDataEmph 5 4 2" xfId="12782"/>
    <cellStyle name="SAPBEXaggDataEmph 5 4 2 2" xfId="12783"/>
    <cellStyle name="SAPBEXaggDataEmph 5 4 2 2 2" xfId="12784"/>
    <cellStyle name="SAPBEXaggDataEmph 5 4 2 3" xfId="12785"/>
    <cellStyle name="SAPBEXaggDataEmph 5 4 3" xfId="12786"/>
    <cellStyle name="SAPBEXaggDataEmph 5 4 3 2" xfId="12787"/>
    <cellStyle name="SAPBEXaggDataEmph 5 4 3 2 2" xfId="12788"/>
    <cellStyle name="SAPBEXaggDataEmph 5 4 3 3" xfId="12789"/>
    <cellStyle name="SAPBEXaggDataEmph 5 4 4" xfId="12790"/>
    <cellStyle name="SAPBEXaggDataEmph 5 4 4 2" xfId="12791"/>
    <cellStyle name="SAPBEXaggDataEmph 5 4 5" xfId="12792"/>
    <cellStyle name="SAPBEXaggDataEmph 5 4 5 2" xfId="12793"/>
    <cellStyle name="SAPBEXaggDataEmph 5 4 6" xfId="12794"/>
    <cellStyle name="SAPBEXaggDataEmph 5 5" xfId="12795"/>
    <cellStyle name="SAPBEXaggDataEmph 5 5 2" xfId="12796"/>
    <cellStyle name="SAPBEXaggDataEmph 5 5 2 2" xfId="12797"/>
    <cellStyle name="SAPBEXaggDataEmph 5 5 2 3" xfId="56964"/>
    <cellStyle name="SAPBEXaggDataEmph 5 5 3" xfId="12798"/>
    <cellStyle name="SAPBEXaggDataEmph 5 5 4" xfId="56965"/>
    <cellStyle name="SAPBEXaggDataEmph 5 6" xfId="12799"/>
    <cellStyle name="SAPBEXaggDataEmph 5 6 2" xfId="51151"/>
    <cellStyle name="SAPBEXaggDataEmph 5 6 2 2" xfId="56966"/>
    <cellStyle name="SAPBEXaggDataEmph 5 6 2 3" xfId="56967"/>
    <cellStyle name="SAPBEXaggDataEmph 5 6 3" xfId="56968"/>
    <cellStyle name="SAPBEXaggDataEmph 5 6 4" xfId="56969"/>
    <cellStyle name="SAPBEXaggDataEmph 5 7" xfId="51152"/>
    <cellStyle name="SAPBEXaggDataEmph 5 7 2" xfId="56970"/>
    <cellStyle name="SAPBEXaggDataEmph 5 7 3" xfId="56971"/>
    <cellStyle name="SAPBEXaggDataEmph 5 8" xfId="56972"/>
    <cellStyle name="SAPBEXaggDataEmph 5 9" xfId="56973"/>
    <cellStyle name="SAPBEXaggDataEmph 5_Other Benefits Allocation %" xfId="12800"/>
    <cellStyle name="SAPBEXaggDataEmph 6" xfId="12801"/>
    <cellStyle name="SAPBEXaggDataEmph 6 2" xfId="12802"/>
    <cellStyle name="SAPBEXaggDataEmph 6 2 2" xfId="12803"/>
    <cellStyle name="SAPBEXaggDataEmph 6 2 2 2" xfId="12804"/>
    <cellStyle name="SAPBEXaggDataEmph 6 2 2 2 2" xfId="12805"/>
    <cellStyle name="SAPBEXaggDataEmph 6 2 2 3" xfId="12806"/>
    <cellStyle name="SAPBEXaggDataEmph 6 2 3" xfId="12807"/>
    <cellStyle name="SAPBEXaggDataEmph 6 2 3 2" xfId="12808"/>
    <cellStyle name="SAPBEXaggDataEmph 6 2 3 2 2" xfId="12809"/>
    <cellStyle name="SAPBEXaggDataEmph 6 2 3 3" xfId="12810"/>
    <cellStyle name="SAPBEXaggDataEmph 6 2 4" xfId="12811"/>
    <cellStyle name="SAPBEXaggDataEmph 6 2 4 2" xfId="12812"/>
    <cellStyle name="SAPBEXaggDataEmph 6 2 5" xfId="12813"/>
    <cellStyle name="SAPBEXaggDataEmph 6 2 5 2" xfId="12814"/>
    <cellStyle name="SAPBEXaggDataEmph 6 2 6" xfId="12815"/>
    <cellStyle name="SAPBEXaggDataEmph 6 3" xfId="12816"/>
    <cellStyle name="SAPBEXaggDataEmph 6 3 2" xfId="12817"/>
    <cellStyle name="SAPBEXaggDataEmph 6 3 2 2" xfId="12818"/>
    <cellStyle name="SAPBEXaggDataEmph 6 3 2 2 2" xfId="12819"/>
    <cellStyle name="SAPBEXaggDataEmph 6 3 2 3" xfId="12820"/>
    <cellStyle name="SAPBEXaggDataEmph 6 3 3" xfId="12821"/>
    <cellStyle name="SAPBEXaggDataEmph 6 3 3 2" xfId="12822"/>
    <cellStyle name="SAPBEXaggDataEmph 6 3 3 2 2" xfId="12823"/>
    <cellStyle name="SAPBEXaggDataEmph 6 3 3 3" xfId="12824"/>
    <cellStyle name="SAPBEXaggDataEmph 6 3 4" xfId="12825"/>
    <cellStyle name="SAPBEXaggDataEmph 6 3 4 2" xfId="12826"/>
    <cellStyle name="SAPBEXaggDataEmph 6 3 5" xfId="12827"/>
    <cellStyle name="SAPBEXaggDataEmph 6 3 5 2" xfId="12828"/>
    <cellStyle name="SAPBEXaggDataEmph 6 3 6" xfId="12829"/>
    <cellStyle name="SAPBEXaggDataEmph 6 4" xfId="12830"/>
    <cellStyle name="SAPBEXaggDataEmph 6 4 2" xfId="12831"/>
    <cellStyle name="SAPBEXaggDataEmph 6 4 2 2" xfId="12832"/>
    <cellStyle name="SAPBEXaggDataEmph 6 4 2 2 2" xfId="12833"/>
    <cellStyle name="SAPBEXaggDataEmph 6 4 2 3" xfId="12834"/>
    <cellStyle name="SAPBEXaggDataEmph 6 4 3" xfId="12835"/>
    <cellStyle name="SAPBEXaggDataEmph 6 4 3 2" xfId="12836"/>
    <cellStyle name="SAPBEXaggDataEmph 6 4 3 2 2" xfId="12837"/>
    <cellStyle name="SAPBEXaggDataEmph 6 4 3 3" xfId="12838"/>
    <cellStyle name="SAPBEXaggDataEmph 6 4 4" xfId="12839"/>
    <cellStyle name="SAPBEXaggDataEmph 6 4 4 2" xfId="12840"/>
    <cellStyle name="SAPBEXaggDataEmph 6 4 5" xfId="12841"/>
    <cellStyle name="SAPBEXaggDataEmph 6 4 5 2" xfId="12842"/>
    <cellStyle name="SAPBEXaggDataEmph 6 4 6" xfId="12843"/>
    <cellStyle name="SAPBEXaggDataEmph 6 5" xfId="12844"/>
    <cellStyle name="SAPBEXaggDataEmph 6 5 2" xfId="12845"/>
    <cellStyle name="SAPBEXaggDataEmph 6 5 2 2" xfId="12846"/>
    <cellStyle name="SAPBEXaggDataEmph 6 5 2 3" xfId="56974"/>
    <cellStyle name="SAPBEXaggDataEmph 6 5 3" xfId="12847"/>
    <cellStyle name="SAPBEXaggDataEmph 6 5 4" xfId="56975"/>
    <cellStyle name="SAPBEXaggDataEmph 6 6" xfId="12848"/>
    <cellStyle name="SAPBEXaggDataEmph 6 6 2" xfId="51153"/>
    <cellStyle name="SAPBEXaggDataEmph 6 6 2 2" xfId="56976"/>
    <cellStyle name="SAPBEXaggDataEmph 6 6 2 3" xfId="56977"/>
    <cellStyle name="SAPBEXaggDataEmph 6 6 3" xfId="56978"/>
    <cellStyle name="SAPBEXaggDataEmph 6 6 4" xfId="56979"/>
    <cellStyle name="SAPBEXaggDataEmph 6 7" xfId="51154"/>
    <cellStyle name="SAPBEXaggDataEmph 6 7 2" xfId="56980"/>
    <cellStyle name="SAPBEXaggDataEmph 6 7 3" xfId="56981"/>
    <cellStyle name="SAPBEXaggDataEmph 6 8" xfId="56982"/>
    <cellStyle name="SAPBEXaggDataEmph 6 9" xfId="56983"/>
    <cellStyle name="SAPBEXaggDataEmph 6_Other Benefits Allocation %" xfId="12849"/>
    <cellStyle name="SAPBEXaggDataEmph 7" xfId="12850"/>
    <cellStyle name="SAPBEXaggDataEmph 7 2" xfId="12851"/>
    <cellStyle name="SAPBEXaggDataEmph 7 2 2" xfId="12852"/>
    <cellStyle name="SAPBEXaggDataEmph 7 2 2 2" xfId="12853"/>
    <cellStyle name="SAPBEXaggDataEmph 7 2 2 2 2" xfId="12854"/>
    <cellStyle name="SAPBEXaggDataEmph 7 2 2 3" xfId="12855"/>
    <cellStyle name="SAPBEXaggDataEmph 7 2 3" xfId="12856"/>
    <cellStyle name="SAPBEXaggDataEmph 7 2 3 2" xfId="12857"/>
    <cellStyle name="SAPBEXaggDataEmph 7 2 3 2 2" xfId="12858"/>
    <cellStyle name="SAPBEXaggDataEmph 7 2 3 3" xfId="12859"/>
    <cellStyle name="SAPBEXaggDataEmph 7 2 4" xfId="12860"/>
    <cellStyle name="SAPBEXaggDataEmph 7 2 4 2" xfId="12861"/>
    <cellStyle name="SAPBEXaggDataEmph 7 2 5" xfId="12862"/>
    <cellStyle name="SAPBEXaggDataEmph 7 2 5 2" xfId="12863"/>
    <cellStyle name="SAPBEXaggDataEmph 7 2 6" xfId="12864"/>
    <cellStyle name="SAPBEXaggDataEmph 7 3" xfId="12865"/>
    <cellStyle name="SAPBEXaggDataEmph 7 3 2" xfId="12866"/>
    <cellStyle name="SAPBEXaggDataEmph 7 3 2 2" xfId="12867"/>
    <cellStyle name="SAPBEXaggDataEmph 7 3 2 2 2" xfId="12868"/>
    <cellStyle name="SAPBEXaggDataEmph 7 3 2 3" xfId="12869"/>
    <cellStyle name="SAPBEXaggDataEmph 7 3 3" xfId="12870"/>
    <cellStyle name="SAPBEXaggDataEmph 7 3 3 2" xfId="12871"/>
    <cellStyle name="SAPBEXaggDataEmph 7 3 3 2 2" xfId="12872"/>
    <cellStyle name="SAPBEXaggDataEmph 7 3 3 3" xfId="12873"/>
    <cellStyle name="SAPBEXaggDataEmph 7 3 4" xfId="12874"/>
    <cellStyle name="SAPBEXaggDataEmph 7 3 4 2" xfId="12875"/>
    <cellStyle name="SAPBEXaggDataEmph 7 3 5" xfId="12876"/>
    <cellStyle name="SAPBEXaggDataEmph 7 3 5 2" xfId="12877"/>
    <cellStyle name="SAPBEXaggDataEmph 7 3 6" xfId="12878"/>
    <cellStyle name="SAPBEXaggDataEmph 7 4" xfId="12879"/>
    <cellStyle name="SAPBEXaggDataEmph 7 4 2" xfId="12880"/>
    <cellStyle name="SAPBEXaggDataEmph 7 4 2 2" xfId="12881"/>
    <cellStyle name="SAPBEXaggDataEmph 7 4 2 2 2" xfId="12882"/>
    <cellStyle name="SAPBEXaggDataEmph 7 4 2 3" xfId="12883"/>
    <cellStyle name="SAPBEXaggDataEmph 7 4 3" xfId="12884"/>
    <cellStyle name="SAPBEXaggDataEmph 7 4 3 2" xfId="12885"/>
    <cellStyle name="SAPBEXaggDataEmph 7 4 3 2 2" xfId="12886"/>
    <cellStyle name="SAPBEXaggDataEmph 7 4 3 3" xfId="12887"/>
    <cellStyle name="SAPBEXaggDataEmph 7 4 4" xfId="12888"/>
    <cellStyle name="SAPBEXaggDataEmph 7 4 4 2" xfId="12889"/>
    <cellStyle name="SAPBEXaggDataEmph 7 4 5" xfId="12890"/>
    <cellStyle name="SAPBEXaggDataEmph 7 4 5 2" xfId="12891"/>
    <cellStyle name="SAPBEXaggDataEmph 7 4 6" xfId="12892"/>
    <cellStyle name="SAPBEXaggDataEmph 7 5" xfId="12893"/>
    <cellStyle name="SAPBEXaggDataEmph 7 5 2" xfId="12894"/>
    <cellStyle name="SAPBEXaggDataEmph 7 5 2 2" xfId="12895"/>
    <cellStyle name="SAPBEXaggDataEmph 7 5 3" xfId="12896"/>
    <cellStyle name="SAPBEXaggDataEmph 7 6" xfId="12897"/>
    <cellStyle name="SAPBEXaggDataEmph 7_Other Benefits Allocation %" xfId="12898"/>
    <cellStyle name="SAPBEXaggDataEmph 8" xfId="12899"/>
    <cellStyle name="SAPBEXaggDataEmph 8 2" xfId="12900"/>
    <cellStyle name="SAPBEXaggDataEmph 8 2 2" xfId="12901"/>
    <cellStyle name="SAPBEXaggDataEmph 8 2 2 2" xfId="12902"/>
    <cellStyle name="SAPBEXaggDataEmph 8 2 2 2 2" xfId="12903"/>
    <cellStyle name="SAPBEXaggDataEmph 8 2 2 3" xfId="12904"/>
    <cellStyle name="SAPBEXaggDataEmph 8 2 3" xfId="12905"/>
    <cellStyle name="SAPBEXaggDataEmph 8 2 3 2" xfId="12906"/>
    <cellStyle name="SAPBEXaggDataEmph 8 2 3 2 2" xfId="12907"/>
    <cellStyle name="SAPBEXaggDataEmph 8 2 3 3" xfId="12908"/>
    <cellStyle name="SAPBEXaggDataEmph 8 2 4" xfId="12909"/>
    <cellStyle name="SAPBEXaggDataEmph 8 2 4 2" xfId="12910"/>
    <cellStyle name="SAPBEXaggDataEmph 8 2 5" xfId="12911"/>
    <cellStyle name="SAPBEXaggDataEmph 8 2 5 2" xfId="12912"/>
    <cellStyle name="SAPBEXaggDataEmph 8 2 6" xfId="12913"/>
    <cellStyle name="SAPBEXaggDataEmph 8 3" xfId="12914"/>
    <cellStyle name="SAPBEXaggDataEmph 8 3 2" xfId="12915"/>
    <cellStyle name="SAPBEXaggDataEmph 8 3 2 2" xfId="12916"/>
    <cellStyle name="SAPBEXaggDataEmph 8 3 2 2 2" xfId="12917"/>
    <cellStyle name="SAPBEXaggDataEmph 8 3 2 3" xfId="12918"/>
    <cellStyle name="SAPBEXaggDataEmph 8 3 3" xfId="12919"/>
    <cellStyle name="SAPBEXaggDataEmph 8 3 3 2" xfId="12920"/>
    <cellStyle name="SAPBEXaggDataEmph 8 3 3 2 2" xfId="12921"/>
    <cellStyle name="SAPBEXaggDataEmph 8 3 3 3" xfId="12922"/>
    <cellStyle name="SAPBEXaggDataEmph 8 3 4" xfId="12923"/>
    <cellStyle name="SAPBEXaggDataEmph 8 3 4 2" xfId="12924"/>
    <cellStyle name="SAPBEXaggDataEmph 8 3 5" xfId="12925"/>
    <cellStyle name="SAPBEXaggDataEmph 8 3 5 2" xfId="12926"/>
    <cellStyle name="SAPBEXaggDataEmph 8 3 6" xfId="12927"/>
    <cellStyle name="SAPBEXaggDataEmph 8 4" xfId="12928"/>
    <cellStyle name="SAPBEXaggDataEmph 8 4 2" xfId="12929"/>
    <cellStyle name="SAPBEXaggDataEmph 8 4 2 2" xfId="12930"/>
    <cellStyle name="SAPBEXaggDataEmph 8 4 2 2 2" xfId="12931"/>
    <cellStyle name="SAPBEXaggDataEmph 8 4 2 3" xfId="12932"/>
    <cellStyle name="SAPBEXaggDataEmph 8 4 3" xfId="12933"/>
    <cellStyle name="SAPBEXaggDataEmph 8 4 3 2" xfId="12934"/>
    <cellStyle name="SAPBEXaggDataEmph 8 4 3 2 2" xfId="12935"/>
    <cellStyle name="SAPBEXaggDataEmph 8 4 3 3" xfId="12936"/>
    <cellStyle name="SAPBEXaggDataEmph 8 4 4" xfId="12937"/>
    <cellStyle name="SAPBEXaggDataEmph 8 4 4 2" xfId="12938"/>
    <cellStyle name="SAPBEXaggDataEmph 8 4 5" xfId="12939"/>
    <cellStyle name="SAPBEXaggDataEmph 8 4 5 2" xfId="12940"/>
    <cellStyle name="SAPBEXaggDataEmph 8 4 6" xfId="12941"/>
    <cellStyle name="SAPBEXaggDataEmph 8 5" xfId="12942"/>
    <cellStyle name="SAPBEXaggDataEmph 8 5 2" xfId="12943"/>
    <cellStyle name="SAPBEXaggDataEmph 8 5 2 2" xfId="12944"/>
    <cellStyle name="SAPBEXaggDataEmph 8 5 3" xfId="12945"/>
    <cellStyle name="SAPBEXaggDataEmph 8 6" xfId="12946"/>
    <cellStyle name="SAPBEXaggDataEmph 8_Other Benefits Allocation %" xfId="12947"/>
    <cellStyle name="SAPBEXaggDataEmph 9" xfId="12948"/>
    <cellStyle name="SAPBEXaggDataEmph 9 2" xfId="12949"/>
    <cellStyle name="SAPBEXaggDataEmph 9 2 2" xfId="12950"/>
    <cellStyle name="SAPBEXaggDataEmph 9 2 2 2" xfId="12951"/>
    <cellStyle name="SAPBEXaggDataEmph 9 2 2 2 2" xfId="12952"/>
    <cellStyle name="SAPBEXaggDataEmph 9 2 2 3" xfId="12953"/>
    <cellStyle name="SAPBEXaggDataEmph 9 2 3" xfId="12954"/>
    <cellStyle name="SAPBEXaggDataEmph 9 2 3 2" xfId="12955"/>
    <cellStyle name="SAPBEXaggDataEmph 9 2 3 2 2" xfId="12956"/>
    <cellStyle name="SAPBEXaggDataEmph 9 2 3 3" xfId="12957"/>
    <cellStyle name="SAPBEXaggDataEmph 9 2 4" xfId="12958"/>
    <cellStyle name="SAPBEXaggDataEmph 9 2 4 2" xfId="12959"/>
    <cellStyle name="SAPBEXaggDataEmph 9 2 5" xfId="12960"/>
    <cellStyle name="SAPBEXaggDataEmph 9 2 5 2" xfId="12961"/>
    <cellStyle name="SAPBEXaggDataEmph 9 2 6" xfId="12962"/>
    <cellStyle name="SAPBEXaggDataEmph 9 3" xfId="12963"/>
    <cellStyle name="SAPBEXaggDataEmph 9 3 2" xfId="12964"/>
    <cellStyle name="SAPBEXaggDataEmph 9 3 2 2" xfId="12965"/>
    <cellStyle name="SAPBEXaggDataEmph 9 3 2 2 2" xfId="12966"/>
    <cellStyle name="SAPBEXaggDataEmph 9 3 2 3" xfId="12967"/>
    <cellStyle name="SAPBEXaggDataEmph 9 3 3" xfId="12968"/>
    <cellStyle name="SAPBEXaggDataEmph 9 3 3 2" xfId="12969"/>
    <cellStyle name="SAPBEXaggDataEmph 9 3 3 2 2" xfId="12970"/>
    <cellStyle name="SAPBEXaggDataEmph 9 3 3 3" xfId="12971"/>
    <cellStyle name="SAPBEXaggDataEmph 9 3 4" xfId="12972"/>
    <cellStyle name="SAPBEXaggDataEmph 9 3 4 2" xfId="12973"/>
    <cellStyle name="SAPBEXaggDataEmph 9 3 5" xfId="12974"/>
    <cellStyle name="SAPBEXaggDataEmph 9 3 5 2" xfId="12975"/>
    <cellStyle name="SAPBEXaggDataEmph 9 3 6" xfId="12976"/>
    <cellStyle name="SAPBEXaggDataEmph 9 4" xfId="12977"/>
    <cellStyle name="SAPBEXaggDataEmph 9 4 2" xfId="12978"/>
    <cellStyle name="SAPBEXaggDataEmph 9 4 2 2" xfId="12979"/>
    <cellStyle name="SAPBEXaggDataEmph 9 4 2 2 2" xfId="12980"/>
    <cellStyle name="SAPBEXaggDataEmph 9 4 2 3" xfId="12981"/>
    <cellStyle name="SAPBEXaggDataEmph 9 4 3" xfId="12982"/>
    <cellStyle name="SAPBEXaggDataEmph 9 4 3 2" xfId="12983"/>
    <cellStyle name="SAPBEXaggDataEmph 9 4 3 2 2" xfId="12984"/>
    <cellStyle name="SAPBEXaggDataEmph 9 4 3 3" xfId="12985"/>
    <cellStyle name="SAPBEXaggDataEmph 9 4 4" xfId="12986"/>
    <cellStyle name="SAPBEXaggDataEmph 9 4 4 2" xfId="12987"/>
    <cellStyle name="SAPBEXaggDataEmph 9 4 5" xfId="12988"/>
    <cellStyle name="SAPBEXaggDataEmph 9 4 5 2" xfId="12989"/>
    <cellStyle name="SAPBEXaggDataEmph 9 4 6" xfId="12990"/>
    <cellStyle name="SAPBEXaggDataEmph 9 5" xfId="12991"/>
    <cellStyle name="SAPBEXaggDataEmph 9 5 2" xfId="12992"/>
    <cellStyle name="SAPBEXaggDataEmph 9 5 2 2" xfId="12993"/>
    <cellStyle name="SAPBEXaggDataEmph 9 5 3" xfId="12994"/>
    <cellStyle name="SAPBEXaggDataEmph 9 6" xfId="12995"/>
    <cellStyle name="SAPBEXaggDataEmph 9_Other Benefits Allocation %" xfId="12996"/>
    <cellStyle name="SAPBEXaggDataEmph_2016-18 Budget Payroll" xfId="51155"/>
    <cellStyle name="SAPBEXaggItem" xfId="9"/>
    <cellStyle name="SAPBEXaggItem 10" xfId="12997"/>
    <cellStyle name="SAPBEXaggItem 10 2" xfId="12998"/>
    <cellStyle name="SAPBEXaggItem 10 2 2" xfId="12999"/>
    <cellStyle name="SAPBEXaggItem 10 2 2 2" xfId="13000"/>
    <cellStyle name="SAPBEXaggItem 10 2 2 2 2" xfId="13001"/>
    <cellStyle name="SAPBEXaggItem 10 2 2 3" xfId="13002"/>
    <cellStyle name="SAPBEXaggItem 10 2 3" xfId="13003"/>
    <cellStyle name="SAPBEXaggItem 10 2 3 2" xfId="13004"/>
    <cellStyle name="SAPBEXaggItem 10 2 3 2 2" xfId="13005"/>
    <cellStyle name="SAPBEXaggItem 10 2 3 3" xfId="13006"/>
    <cellStyle name="SAPBEXaggItem 10 2 4" xfId="13007"/>
    <cellStyle name="SAPBEXaggItem 10 2 4 2" xfId="13008"/>
    <cellStyle name="SAPBEXaggItem 10 2 5" xfId="13009"/>
    <cellStyle name="SAPBEXaggItem 10 2 5 2" xfId="13010"/>
    <cellStyle name="SAPBEXaggItem 10 2 6" xfId="13011"/>
    <cellStyle name="SAPBEXaggItem 10 3" xfId="13012"/>
    <cellStyle name="SAPBEXaggItem 10 3 2" xfId="13013"/>
    <cellStyle name="SAPBEXaggItem 10 3 2 2" xfId="13014"/>
    <cellStyle name="SAPBEXaggItem 10 3 2 2 2" xfId="13015"/>
    <cellStyle name="SAPBEXaggItem 10 3 2 3" xfId="13016"/>
    <cellStyle name="SAPBEXaggItem 10 3 3" xfId="13017"/>
    <cellStyle name="SAPBEXaggItem 10 3 3 2" xfId="13018"/>
    <cellStyle name="SAPBEXaggItem 10 3 3 2 2" xfId="13019"/>
    <cellStyle name="SAPBEXaggItem 10 3 3 3" xfId="13020"/>
    <cellStyle name="SAPBEXaggItem 10 3 4" xfId="13021"/>
    <cellStyle name="SAPBEXaggItem 10 3 4 2" xfId="13022"/>
    <cellStyle name="SAPBEXaggItem 10 3 5" xfId="13023"/>
    <cellStyle name="SAPBEXaggItem 10 3 5 2" xfId="13024"/>
    <cellStyle name="SAPBEXaggItem 10 3 6" xfId="13025"/>
    <cellStyle name="SAPBEXaggItem 10 4" xfId="13026"/>
    <cellStyle name="SAPBEXaggItem 10 4 2" xfId="13027"/>
    <cellStyle name="SAPBEXaggItem 10 4 2 2" xfId="13028"/>
    <cellStyle name="SAPBEXaggItem 10 4 3" xfId="13029"/>
    <cellStyle name="SAPBEXaggItem 10 5" xfId="13030"/>
    <cellStyle name="SAPBEXaggItem 10 5 2" xfId="13031"/>
    <cellStyle name="SAPBEXaggItem 10 5 2 2" xfId="13032"/>
    <cellStyle name="SAPBEXaggItem 10 5 3" xfId="13033"/>
    <cellStyle name="SAPBEXaggItem 10 6" xfId="13034"/>
    <cellStyle name="SAPBEXaggItem 10 6 2" xfId="13035"/>
    <cellStyle name="SAPBEXaggItem 10 7" xfId="13036"/>
    <cellStyle name="SAPBEXaggItem 10 7 2" xfId="13037"/>
    <cellStyle name="SAPBEXaggItem 10 8" xfId="13038"/>
    <cellStyle name="SAPBEXaggItem 10_Other Benefits Allocation %" xfId="13039"/>
    <cellStyle name="SAPBEXaggItem 11" xfId="13040"/>
    <cellStyle name="SAPBEXaggItem 11 2" xfId="13041"/>
    <cellStyle name="SAPBEXaggItem 11 2 2" xfId="13042"/>
    <cellStyle name="SAPBEXaggItem 11 2 2 2" xfId="13043"/>
    <cellStyle name="SAPBEXaggItem 11 2 3" xfId="13044"/>
    <cellStyle name="SAPBEXaggItem 11 3" xfId="13045"/>
    <cellStyle name="SAPBEXaggItem 11 3 2" xfId="13046"/>
    <cellStyle name="SAPBEXaggItem 11 3 2 2" xfId="13047"/>
    <cellStyle name="SAPBEXaggItem 11 3 3" xfId="13048"/>
    <cellStyle name="SAPBEXaggItem 11 4" xfId="13049"/>
    <cellStyle name="SAPBEXaggItem 11 4 2" xfId="13050"/>
    <cellStyle name="SAPBEXaggItem 11 5" xfId="13051"/>
    <cellStyle name="SAPBEXaggItem 11 5 2" xfId="13052"/>
    <cellStyle name="SAPBEXaggItem 11 6" xfId="13053"/>
    <cellStyle name="SAPBEXaggItem 12" xfId="13054"/>
    <cellStyle name="SAPBEXaggItem 12 2" xfId="13055"/>
    <cellStyle name="SAPBEXaggItem 12 2 2" xfId="13056"/>
    <cellStyle name="SAPBEXaggItem 12 2 2 2" xfId="13057"/>
    <cellStyle name="SAPBEXaggItem 12 2 3" xfId="13058"/>
    <cellStyle name="SAPBEXaggItem 12 3" xfId="13059"/>
    <cellStyle name="SAPBEXaggItem 12 3 2" xfId="13060"/>
    <cellStyle name="SAPBEXaggItem 12 3 2 2" xfId="13061"/>
    <cellStyle name="SAPBEXaggItem 12 3 3" xfId="13062"/>
    <cellStyle name="SAPBEXaggItem 12 4" xfId="13063"/>
    <cellStyle name="SAPBEXaggItem 12 4 2" xfId="13064"/>
    <cellStyle name="SAPBEXaggItem 12 5" xfId="13065"/>
    <cellStyle name="SAPBEXaggItem 12 5 2" xfId="13066"/>
    <cellStyle name="SAPBEXaggItem 12 6" xfId="13067"/>
    <cellStyle name="SAPBEXaggItem 13" xfId="13068"/>
    <cellStyle name="SAPBEXaggItem 13 2" xfId="13069"/>
    <cellStyle name="SAPBEXaggItem 13 2 2" xfId="13070"/>
    <cellStyle name="SAPBEXaggItem 13 2 2 2" xfId="13071"/>
    <cellStyle name="SAPBEXaggItem 13 2 3" xfId="13072"/>
    <cellStyle name="SAPBEXaggItem 13 3" xfId="13073"/>
    <cellStyle name="SAPBEXaggItem 13 3 2" xfId="13074"/>
    <cellStyle name="SAPBEXaggItem 13 3 2 2" xfId="13075"/>
    <cellStyle name="SAPBEXaggItem 13 3 3" xfId="13076"/>
    <cellStyle name="SAPBEXaggItem 13 4" xfId="13077"/>
    <cellStyle name="SAPBEXaggItem 13 4 2" xfId="13078"/>
    <cellStyle name="SAPBEXaggItem 13 5" xfId="13079"/>
    <cellStyle name="SAPBEXaggItem 13 5 2" xfId="13080"/>
    <cellStyle name="SAPBEXaggItem 13 6" xfId="13081"/>
    <cellStyle name="SAPBEXaggItem 14" xfId="13082"/>
    <cellStyle name="SAPBEXaggItem 14 2" xfId="13083"/>
    <cellStyle name="SAPBEXaggItem 14 2 2" xfId="13084"/>
    <cellStyle name="SAPBEXaggItem 14 3" xfId="13085"/>
    <cellStyle name="SAPBEXaggItem 15" xfId="13086"/>
    <cellStyle name="SAPBEXaggItem 15 2" xfId="13087"/>
    <cellStyle name="SAPBEXaggItem 15 2 2" xfId="13088"/>
    <cellStyle name="SAPBEXaggItem 15 3" xfId="13089"/>
    <cellStyle name="SAPBEXaggItem 16" xfId="13090"/>
    <cellStyle name="SAPBEXaggItem 16 2" xfId="13091"/>
    <cellStyle name="SAPBEXaggItem 16 2 2" xfId="13092"/>
    <cellStyle name="SAPBEXaggItem 16 3" xfId="13093"/>
    <cellStyle name="SAPBEXaggItem 17" xfId="13094"/>
    <cellStyle name="SAPBEXaggItem 17 2" xfId="13095"/>
    <cellStyle name="SAPBEXaggItem 17 2 2" xfId="13096"/>
    <cellStyle name="SAPBEXaggItem 17 3" xfId="13097"/>
    <cellStyle name="SAPBEXaggItem 18" xfId="13098"/>
    <cellStyle name="SAPBEXaggItem 18 2" xfId="13099"/>
    <cellStyle name="SAPBEXaggItem 18 2 2" xfId="13100"/>
    <cellStyle name="SAPBEXaggItem 18 3" xfId="13101"/>
    <cellStyle name="SAPBEXaggItem 19" xfId="13102"/>
    <cellStyle name="SAPBEXaggItem 19 2" xfId="13103"/>
    <cellStyle name="SAPBEXaggItem 19 2 2" xfId="13104"/>
    <cellStyle name="SAPBEXaggItem 19 3" xfId="13105"/>
    <cellStyle name="SAPBEXaggItem 2" xfId="13106"/>
    <cellStyle name="SAPBEXaggItem 2 10" xfId="13107"/>
    <cellStyle name="SAPBEXaggItem 2 10 2" xfId="13108"/>
    <cellStyle name="SAPBEXaggItem 2 10 2 2" xfId="13109"/>
    <cellStyle name="SAPBEXaggItem 2 10 3" xfId="13110"/>
    <cellStyle name="SAPBEXaggItem 2 11" xfId="13111"/>
    <cellStyle name="SAPBEXaggItem 2 11 2" xfId="13112"/>
    <cellStyle name="SAPBEXaggItem 2 11 2 2" xfId="13113"/>
    <cellStyle name="SAPBEXaggItem 2 11 3" xfId="13114"/>
    <cellStyle name="SAPBEXaggItem 2 12" xfId="13115"/>
    <cellStyle name="SAPBEXaggItem 2 12 2" xfId="13116"/>
    <cellStyle name="SAPBEXaggItem 2 12 2 2" xfId="13117"/>
    <cellStyle name="SAPBEXaggItem 2 12 3" xfId="13118"/>
    <cellStyle name="SAPBEXaggItem 2 13" xfId="13119"/>
    <cellStyle name="SAPBEXaggItem 2 13 2" xfId="13120"/>
    <cellStyle name="SAPBEXaggItem 2 13 2 2" xfId="13121"/>
    <cellStyle name="SAPBEXaggItem 2 13 3" xfId="13122"/>
    <cellStyle name="SAPBEXaggItem 2 14" xfId="13123"/>
    <cellStyle name="SAPBEXaggItem 2 14 2" xfId="56984"/>
    <cellStyle name="SAPBEXaggItem 2 14 3" xfId="56985"/>
    <cellStyle name="SAPBEXaggItem 2 15" xfId="56986"/>
    <cellStyle name="SAPBEXaggItem 2 16" xfId="56987"/>
    <cellStyle name="SAPBEXaggItem 2 2" xfId="13124"/>
    <cellStyle name="SAPBEXaggItem 2 2 10" xfId="13125"/>
    <cellStyle name="SAPBEXaggItem 2 2 10 2" xfId="13126"/>
    <cellStyle name="SAPBEXaggItem 2 2 10 2 2" xfId="13127"/>
    <cellStyle name="SAPBEXaggItem 2 2 10 3" xfId="13128"/>
    <cellStyle name="SAPBEXaggItem 2 2 11" xfId="13129"/>
    <cellStyle name="SAPBEXaggItem 2 2 11 2" xfId="13130"/>
    <cellStyle name="SAPBEXaggItem 2 2 11 2 2" xfId="13131"/>
    <cellStyle name="SAPBEXaggItem 2 2 11 3" xfId="13132"/>
    <cellStyle name="SAPBEXaggItem 2 2 12" xfId="13133"/>
    <cellStyle name="SAPBEXaggItem 2 2 2" xfId="13134"/>
    <cellStyle name="SAPBEXaggItem 2 2 2 2" xfId="13135"/>
    <cellStyle name="SAPBEXaggItem 2 2 2 2 2" xfId="13136"/>
    <cellStyle name="SAPBEXaggItem 2 2 2 2 2 2" xfId="13137"/>
    <cellStyle name="SAPBEXaggItem 2 2 2 2 2 2 2" xfId="13138"/>
    <cellStyle name="SAPBEXaggItem 2 2 2 2 2 3" xfId="13139"/>
    <cellStyle name="SAPBEXaggItem 2 2 2 2 3" xfId="13140"/>
    <cellStyle name="SAPBEXaggItem 2 2 2 2 3 2" xfId="13141"/>
    <cellStyle name="SAPBEXaggItem 2 2 2 2 3 2 2" xfId="13142"/>
    <cellStyle name="SAPBEXaggItem 2 2 2 2 3 3" xfId="13143"/>
    <cellStyle name="SAPBEXaggItem 2 2 2 2 4" xfId="13144"/>
    <cellStyle name="SAPBEXaggItem 2 2 2 2 4 2" xfId="13145"/>
    <cellStyle name="SAPBEXaggItem 2 2 2 2 5" xfId="13146"/>
    <cellStyle name="SAPBEXaggItem 2 2 2 2 5 2" xfId="13147"/>
    <cellStyle name="SAPBEXaggItem 2 2 2 2 6" xfId="13148"/>
    <cellStyle name="SAPBEXaggItem 2 2 2 3" xfId="13149"/>
    <cellStyle name="SAPBEXaggItem 2 2 2 3 2" xfId="13150"/>
    <cellStyle name="SAPBEXaggItem 2 2 2 3 2 2" xfId="13151"/>
    <cellStyle name="SAPBEXaggItem 2 2 2 3 2 2 2" xfId="13152"/>
    <cellStyle name="SAPBEXaggItem 2 2 2 3 2 3" xfId="13153"/>
    <cellStyle name="SAPBEXaggItem 2 2 2 3 3" xfId="13154"/>
    <cellStyle name="SAPBEXaggItem 2 2 2 3 3 2" xfId="13155"/>
    <cellStyle name="SAPBEXaggItem 2 2 2 3 3 2 2" xfId="13156"/>
    <cellStyle name="SAPBEXaggItem 2 2 2 3 3 3" xfId="13157"/>
    <cellStyle name="SAPBEXaggItem 2 2 2 3 4" xfId="13158"/>
    <cellStyle name="SAPBEXaggItem 2 2 2 3 4 2" xfId="13159"/>
    <cellStyle name="SAPBEXaggItem 2 2 2 3 5" xfId="13160"/>
    <cellStyle name="SAPBEXaggItem 2 2 2 3 5 2" xfId="13161"/>
    <cellStyle name="SAPBEXaggItem 2 2 2 3 6" xfId="13162"/>
    <cellStyle name="SAPBEXaggItem 2 2 2 4" xfId="13163"/>
    <cellStyle name="SAPBEXaggItem 2 2 2 4 2" xfId="13164"/>
    <cellStyle name="SAPBEXaggItem 2 2 2 4 2 2" xfId="13165"/>
    <cellStyle name="SAPBEXaggItem 2 2 2 4 2 2 2" xfId="13166"/>
    <cellStyle name="SAPBEXaggItem 2 2 2 4 2 3" xfId="13167"/>
    <cellStyle name="SAPBEXaggItem 2 2 2 4 3" xfId="13168"/>
    <cellStyle name="SAPBEXaggItem 2 2 2 4 3 2" xfId="13169"/>
    <cellStyle name="SAPBEXaggItem 2 2 2 4 3 2 2" xfId="13170"/>
    <cellStyle name="SAPBEXaggItem 2 2 2 4 3 3" xfId="13171"/>
    <cellStyle name="SAPBEXaggItem 2 2 2 4 4" xfId="13172"/>
    <cellStyle name="SAPBEXaggItem 2 2 2 4 4 2" xfId="13173"/>
    <cellStyle name="SAPBEXaggItem 2 2 2 4 5" xfId="13174"/>
    <cellStyle name="SAPBEXaggItem 2 2 2 4 5 2" xfId="13175"/>
    <cellStyle name="SAPBEXaggItem 2 2 2 4 6" xfId="13176"/>
    <cellStyle name="SAPBEXaggItem 2 2 2 5" xfId="13177"/>
    <cellStyle name="SAPBEXaggItem 2 2 2 5 2" xfId="13178"/>
    <cellStyle name="SAPBEXaggItem 2 2 2 5 2 2" xfId="13179"/>
    <cellStyle name="SAPBEXaggItem 2 2 2 5 2 3" xfId="56988"/>
    <cellStyle name="SAPBEXaggItem 2 2 2 5 3" xfId="13180"/>
    <cellStyle name="SAPBEXaggItem 2 2 2 5 4" xfId="56989"/>
    <cellStyle name="SAPBEXaggItem 2 2 2 6" xfId="13181"/>
    <cellStyle name="SAPBEXaggItem 2 2 2 6 2" xfId="51156"/>
    <cellStyle name="SAPBEXaggItem 2 2 2 6 2 2" xfId="56990"/>
    <cellStyle name="SAPBEXaggItem 2 2 2 6 2 3" xfId="56991"/>
    <cellStyle name="SAPBEXaggItem 2 2 2 6 3" xfId="56992"/>
    <cellStyle name="SAPBEXaggItem 2 2 2 6 4" xfId="56993"/>
    <cellStyle name="SAPBEXaggItem 2 2 2 7" xfId="51157"/>
    <cellStyle name="SAPBEXaggItem 2 2 2 7 2" xfId="56994"/>
    <cellStyle name="SAPBEXaggItem 2 2 2 7 3" xfId="56995"/>
    <cellStyle name="SAPBEXaggItem 2 2 2 8" xfId="56996"/>
    <cellStyle name="SAPBEXaggItem 2 2 2 9" xfId="56997"/>
    <cellStyle name="SAPBEXaggItem 2 2 2_Other Benefits Allocation %" xfId="13182"/>
    <cellStyle name="SAPBEXaggItem 2 2 3" xfId="13183"/>
    <cellStyle name="SAPBEXaggItem 2 2 3 2" xfId="13184"/>
    <cellStyle name="SAPBEXaggItem 2 2 3 2 2" xfId="13185"/>
    <cellStyle name="SAPBEXaggItem 2 2 3 2 2 2" xfId="13186"/>
    <cellStyle name="SAPBEXaggItem 2 2 3 2 2 2 2" xfId="13187"/>
    <cellStyle name="SAPBEXaggItem 2 2 3 2 2 3" xfId="13188"/>
    <cellStyle name="SAPBEXaggItem 2 2 3 2 3" xfId="13189"/>
    <cellStyle name="SAPBEXaggItem 2 2 3 2 3 2" xfId="13190"/>
    <cellStyle name="SAPBEXaggItem 2 2 3 2 3 2 2" xfId="13191"/>
    <cellStyle name="SAPBEXaggItem 2 2 3 2 3 3" xfId="13192"/>
    <cellStyle name="SAPBEXaggItem 2 2 3 2 4" xfId="13193"/>
    <cellStyle name="SAPBEXaggItem 2 2 3 2 4 2" xfId="13194"/>
    <cellStyle name="SAPBEXaggItem 2 2 3 2 5" xfId="13195"/>
    <cellStyle name="SAPBEXaggItem 2 2 3 2 5 2" xfId="13196"/>
    <cellStyle name="SAPBEXaggItem 2 2 3 2 6" xfId="13197"/>
    <cellStyle name="SAPBEXaggItem 2 2 3 3" xfId="13198"/>
    <cellStyle name="SAPBEXaggItem 2 2 3 3 2" xfId="13199"/>
    <cellStyle name="SAPBEXaggItem 2 2 3 3 2 2" xfId="13200"/>
    <cellStyle name="SAPBEXaggItem 2 2 3 3 2 2 2" xfId="13201"/>
    <cellStyle name="SAPBEXaggItem 2 2 3 3 2 3" xfId="13202"/>
    <cellStyle name="SAPBEXaggItem 2 2 3 3 3" xfId="13203"/>
    <cellStyle name="SAPBEXaggItem 2 2 3 3 3 2" xfId="13204"/>
    <cellStyle name="SAPBEXaggItem 2 2 3 3 3 2 2" xfId="13205"/>
    <cellStyle name="SAPBEXaggItem 2 2 3 3 3 3" xfId="13206"/>
    <cellStyle name="SAPBEXaggItem 2 2 3 3 4" xfId="13207"/>
    <cellStyle name="SAPBEXaggItem 2 2 3 3 4 2" xfId="13208"/>
    <cellStyle name="SAPBEXaggItem 2 2 3 3 5" xfId="13209"/>
    <cellStyle name="SAPBEXaggItem 2 2 3 3 5 2" xfId="13210"/>
    <cellStyle name="SAPBEXaggItem 2 2 3 3 6" xfId="13211"/>
    <cellStyle name="SAPBEXaggItem 2 2 3 4" xfId="13212"/>
    <cellStyle name="SAPBEXaggItem 2 2 3 4 2" xfId="13213"/>
    <cellStyle name="SAPBEXaggItem 2 2 3 4 2 2" xfId="13214"/>
    <cellStyle name="SAPBEXaggItem 2 2 3 4 2 3" xfId="56998"/>
    <cellStyle name="SAPBEXaggItem 2 2 3 4 3" xfId="13215"/>
    <cellStyle name="SAPBEXaggItem 2 2 3 4 4" xfId="56999"/>
    <cellStyle name="SAPBEXaggItem 2 2 3 5" xfId="13216"/>
    <cellStyle name="SAPBEXaggItem 2 2 3 5 2" xfId="13217"/>
    <cellStyle name="SAPBEXaggItem 2 2 3 5 2 2" xfId="13218"/>
    <cellStyle name="SAPBEXaggItem 2 2 3 5 2 3" xfId="57000"/>
    <cellStyle name="SAPBEXaggItem 2 2 3 5 3" xfId="13219"/>
    <cellStyle name="SAPBEXaggItem 2 2 3 5 4" xfId="57001"/>
    <cellStyle name="SAPBEXaggItem 2 2 3 6" xfId="13220"/>
    <cellStyle name="SAPBEXaggItem 2 2 3 6 2" xfId="13221"/>
    <cellStyle name="SAPBEXaggItem 2 2 3 6 2 2" xfId="57002"/>
    <cellStyle name="SAPBEXaggItem 2 2 3 6 2 3" xfId="57003"/>
    <cellStyle name="SAPBEXaggItem 2 2 3 6 3" xfId="57004"/>
    <cellStyle name="SAPBEXaggItem 2 2 3 6 4" xfId="57005"/>
    <cellStyle name="SAPBEXaggItem 2 2 3 7" xfId="13222"/>
    <cellStyle name="SAPBEXaggItem 2 2 3 7 2" xfId="13223"/>
    <cellStyle name="SAPBEXaggItem 2 2 3 7 3" xfId="57006"/>
    <cellStyle name="SAPBEXaggItem 2 2 3 8" xfId="13224"/>
    <cellStyle name="SAPBEXaggItem 2 2 3 9" xfId="57007"/>
    <cellStyle name="SAPBEXaggItem 2 2 3_Other Benefits Allocation %" xfId="13225"/>
    <cellStyle name="SAPBEXaggItem 2 2 4" xfId="13226"/>
    <cellStyle name="SAPBEXaggItem 2 2 4 2" xfId="13227"/>
    <cellStyle name="SAPBEXaggItem 2 2 4 2 2" xfId="13228"/>
    <cellStyle name="SAPBEXaggItem 2 2 4 2 2 2" xfId="57008"/>
    <cellStyle name="SAPBEXaggItem 2 2 4 2 2 3" xfId="57009"/>
    <cellStyle name="SAPBEXaggItem 2 2 4 2 3" xfId="57010"/>
    <cellStyle name="SAPBEXaggItem 2 2 4 2 4" xfId="57011"/>
    <cellStyle name="SAPBEXaggItem 2 2 4 3" xfId="13229"/>
    <cellStyle name="SAPBEXaggItem 2 2 4 3 2" xfId="51158"/>
    <cellStyle name="SAPBEXaggItem 2 2 4 3 2 2" xfId="57012"/>
    <cellStyle name="SAPBEXaggItem 2 2 4 3 2 3" xfId="57013"/>
    <cellStyle name="SAPBEXaggItem 2 2 4 3 3" xfId="57014"/>
    <cellStyle name="SAPBEXaggItem 2 2 4 3 4" xfId="57015"/>
    <cellStyle name="SAPBEXaggItem 2 2 4 4" xfId="51159"/>
    <cellStyle name="SAPBEXaggItem 2 2 4 4 2" xfId="51160"/>
    <cellStyle name="SAPBEXaggItem 2 2 4 4 2 2" xfId="57016"/>
    <cellStyle name="SAPBEXaggItem 2 2 4 4 2 3" xfId="57017"/>
    <cellStyle name="SAPBEXaggItem 2 2 4 4 3" xfId="57018"/>
    <cellStyle name="SAPBEXaggItem 2 2 4 4 4" xfId="57019"/>
    <cellStyle name="SAPBEXaggItem 2 2 4 5" xfId="51161"/>
    <cellStyle name="SAPBEXaggItem 2 2 4 5 2" xfId="51162"/>
    <cellStyle name="SAPBEXaggItem 2 2 4 5 2 2" xfId="57020"/>
    <cellStyle name="SAPBEXaggItem 2 2 4 5 2 3" xfId="57021"/>
    <cellStyle name="SAPBEXaggItem 2 2 4 5 3" xfId="57022"/>
    <cellStyle name="SAPBEXaggItem 2 2 4 5 4" xfId="57023"/>
    <cellStyle name="SAPBEXaggItem 2 2 4 6" xfId="51163"/>
    <cellStyle name="SAPBEXaggItem 2 2 4 6 2" xfId="51164"/>
    <cellStyle name="SAPBEXaggItem 2 2 4 6 2 2" xfId="57024"/>
    <cellStyle name="SAPBEXaggItem 2 2 4 6 2 3" xfId="57025"/>
    <cellStyle name="SAPBEXaggItem 2 2 4 6 3" xfId="57026"/>
    <cellStyle name="SAPBEXaggItem 2 2 4 6 4" xfId="57027"/>
    <cellStyle name="SAPBEXaggItem 2 2 4 7" xfId="51165"/>
    <cellStyle name="SAPBEXaggItem 2 2 4 7 2" xfId="57028"/>
    <cellStyle name="SAPBEXaggItem 2 2 4 7 3" xfId="57029"/>
    <cellStyle name="SAPBEXaggItem 2 2 4 8" xfId="57030"/>
    <cellStyle name="SAPBEXaggItem 2 2 4 9" xfId="57031"/>
    <cellStyle name="SAPBEXaggItem 2 2 5" xfId="13230"/>
    <cellStyle name="SAPBEXaggItem 2 2 5 2" xfId="13231"/>
    <cellStyle name="SAPBEXaggItem 2 2 5 2 2" xfId="13232"/>
    <cellStyle name="SAPBEXaggItem 2 2 5 2 3" xfId="57032"/>
    <cellStyle name="SAPBEXaggItem 2 2 5 3" xfId="13233"/>
    <cellStyle name="SAPBEXaggItem 2 2 5 4" xfId="57033"/>
    <cellStyle name="SAPBEXaggItem 2 2 6" xfId="13234"/>
    <cellStyle name="SAPBEXaggItem 2 2 6 2" xfId="13235"/>
    <cellStyle name="SAPBEXaggItem 2 2 6 2 2" xfId="13236"/>
    <cellStyle name="SAPBEXaggItem 2 2 6 2 3" xfId="57034"/>
    <cellStyle name="SAPBEXaggItem 2 2 6 3" xfId="13237"/>
    <cellStyle name="SAPBEXaggItem 2 2 6 4" xfId="57035"/>
    <cellStyle name="SAPBEXaggItem 2 2 7" xfId="13238"/>
    <cellStyle name="SAPBEXaggItem 2 2 7 2" xfId="13239"/>
    <cellStyle name="SAPBEXaggItem 2 2 7 2 2" xfId="13240"/>
    <cellStyle name="SAPBEXaggItem 2 2 7 2 3" xfId="57036"/>
    <cellStyle name="SAPBEXaggItem 2 2 7 3" xfId="13241"/>
    <cellStyle name="SAPBEXaggItem 2 2 7 4" xfId="57037"/>
    <cellStyle name="SAPBEXaggItem 2 2 8" xfId="13242"/>
    <cellStyle name="SAPBEXaggItem 2 2 8 2" xfId="13243"/>
    <cellStyle name="SAPBEXaggItem 2 2 8 2 2" xfId="13244"/>
    <cellStyle name="SAPBEXaggItem 2 2 8 2 3" xfId="57038"/>
    <cellStyle name="SAPBEXaggItem 2 2 8 3" xfId="13245"/>
    <cellStyle name="SAPBEXaggItem 2 2 8 4" xfId="57039"/>
    <cellStyle name="SAPBEXaggItem 2 2 9" xfId="13246"/>
    <cellStyle name="SAPBEXaggItem 2 2 9 2" xfId="13247"/>
    <cellStyle name="SAPBEXaggItem 2 2 9 2 2" xfId="13248"/>
    <cellStyle name="SAPBEXaggItem 2 2 9 2 3" xfId="57040"/>
    <cellStyle name="SAPBEXaggItem 2 2 9 3" xfId="13249"/>
    <cellStyle name="SAPBEXaggItem 2 2 9 4" xfId="57041"/>
    <cellStyle name="SAPBEXaggItem 2 2_401K Summary" xfId="13250"/>
    <cellStyle name="SAPBEXaggItem 2 3" xfId="13251"/>
    <cellStyle name="SAPBEXaggItem 2 3 10" xfId="13252"/>
    <cellStyle name="SAPBEXaggItem 2 3 10 2" xfId="13253"/>
    <cellStyle name="SAPBEXaggItem 2 3 10 2 2" xfId="13254"/>
    <cellStyle name="SAPBEXaggItem 2 3 10 3" xfId="13255"/>
    <cellStyle name="SAPBEXaggItem 2 3 11" xfId="13256"/>
    <cellStyle name="SAPBEXaggItem 2 3 11 2" xfId="13257"/>
    <cellStyle name="SAPBEXaggItem 2 3 11 2 2" xfId="13258"/>
    <cellStyle name="SAPBEXaggItem 2 3 11 3" xfId="13259"/>
    <cellStyle name="SAPBEXaggItem 2 3 12" xfId="13260"/>
    <cellStyle name="SAPBEXaggItem 2 3 2" xfId="13261"/>
    <cellStyle name="SAPBEXaggItem 2 3 2 2" xfId="13262"/>
    <cellStyle name="SAPBEXaggItem 2 3 2 2 2" xfId="13263"/>
    <cellStyle name="SAPBEXaggItem 2 3 2 2 2 2" xfId="13264"/>
    <cellStyle name="SAPBEXaggItem 2 3 2 2 2 2 2" xfId="13265"/>
    <cellStyle name="SAPBEXaggItem 2 3 2 2 2 3" xfId="13266"/>
    <cellStyle name="SAPBEXaggItem 2 3 2 2 3" xfId="13267"/>
    <cellStyle name="SAPBEXaggItem 2 3 2 2 3 2" xfId="13268"/>
    <cellStyle name="SAPBEXaggItem 2 3 2 2 3 2 2" xfId="13269"/>
    <cellStyle name="SAPBEXaggItem 2 3 2 2 3 3" xfId="13270"/>
    <cellStyle name="SAPBEXaggItem 2 3 2 2 4" xfId="13271"/>
    <cellStyle name="SAPBEXaggItem 2 3 2 2 4 2" xfId="13272"/>
    <cellStyle name="SAPBEXaggItem 2 3 2 2 5" xfId="13273"/>
    <cellStyle name="SAPBEXaggItem 2 3 2 2 5 2" xfId="13274"/>
    <cellStyle name="SAPBEXaggItem 2 3 2 2 6" xfId="13275"/>
    <cellStyle name="SAPBEXaggItem 2 3 2 3" xfId="13276"/>
    <cellStyle name="SAPBEXaggItem 2 3 2 3 2" xfId="13277"/>
    <cellStyle name="SAPBEXaggItem 2 3 2 3 2 2" xfId="13278"/>
    <cellStyle name="SAPBEXaggItem 2 3 2 3 2 2 2" xfId="13279"/>
    <cellStyle name="SAPBEXaggItem 2 3 2 3 2 3" xfId="13280"/>
    <cellStyle name="SAPBEXaggItem 2 3 2 3 3" xfId="13281"/>
    <cellStyle name="SAPBEXaggItem 2 3 2 3 3 2" xfId="13282"/>
    <cellStyle name="SAPBEXaggItem 2 3 2 3 3 2 2" xfId="13283"/>
    <cellStyle name="SAPBEXaggItem 2 3 2 3 3 3" xfId="13284"/>
    <cellStyle name="SAPBEXaggItem 2 3 2 3 4" xfId="13285"/>
    <cellStyle name="SAPBEXaggItem 2 3 2 3 4 2" xfId="13286"/>
    <cellStyle name="SAPBEXaggItem 2 3 2 3 5" xfId="13287"/>
    <cellStyle name="SAPBEXaggItem 2 3 2 3 5 2" xfId="13288"/>
    <cellStyle name="SAPBEXaggItem 2 3 2 3 6" xfId="13289"/>
    <cellStyle name="SAPBEXaggItem 2 3 2 4" xfId="13290"/>
    <cellStyle name="SAPBEXaggItem 2 3 2 4 2" xfId="13291"/>
    <cellStyle name="SAPBEXaggItem 2 3 2 4 2 2" xfId="13292"/>
    <cellStyle name="SAPBEXaggItem 2 3 2 4 2 2 2" xfId="13293"/>
    <cellStyle name="SAPBEXaggItem 2 3 2 4 2 3" xfId="13294"/>
    <cellStyle name="SAPBEXaggItem 2 3 2 4 3" xfId="13295"/>
    <cellStyle name="SAPBEXaggItem 2 3 2 4 3 2" xfId="13296"/>
    <cellStyle name="SAPBEXaggItem 2 3 2 4 3 2 2" xfId="13297"/>
    <cellStyle name="SAPBEXaggItem 2 3 2 4 3 3" xfId="13298"/>
    <cellStyle name="SAPBEXaggItem 2 3 2 4 4" xfId="13299"/>
    <cellStyle name="SAPBEXaggItem 2 3 2 4 4 2" xfId="13300"/>
    <cellStyle name="SAPBEXaggItem 2 3 2 4 5" xfId="13301"/>
    <cellStyle name="SAPBEXaggItem 2 3 2 4 5 2" xfId="13302"/>
    <cellStyle name="SAPBEXaggItem 2 3 2 4 6" xfId="13303"/>
    <cellStyle name="SAPBEXaggItem 2 3 2 5" xfId="13304"/>
    <cellStyle name="SAPBEXaggItem 2 3 2 5 2" xfId="13305"/>
    <cellStyle name="SAPBEXaggItem 2 3 2 5 2 2" xfId="13306"/>
    <cellStyle name="SAPBEXaggItem 2 3 2 5 3" xfId="13307"/>
    <cellStyle name="SAPBEXaggItem 2 3 2 6" xfId="13308"/>
    <cellStyle name="SAPBEXaggItem 2 3 2_Other Benefits Allocation %" xfId="13309"/>
    <cellStyle name="SAPBEXaggItem 2 3 3" xfId="13310"/>
    <cellStyle name="SAPBEXaggItem 2 3 3 2" xfId="13311"/>
    <cellStyle name="SAPBEXaggItem 2 3 3 2 2" xfId="13312"/>
    <cellStyle name="SAPBEXaggItem 2 3 3 2 2 2" xfId="13313"/>
    <cellStyle name="SAPBEXaggItem 2 3 3 2 2 2 2" xfId="13314"/>
    <cellStyle name="SAPBEXaggItem 2 3 3 2 2 3" xfId="13315"/>
    <cellStyle name="SAPBEXaggItem 2 3 3 2 3" xfId="13316"/>
    <cellStyle name="SAPBEXaggItem 2 3 3 2 3 2" xfId="13317"/>
    <cellStyle name="SAPBEXaggItem 2 3 3 2 3 2 2" xfId="13318"/>
    <cellStyle name="SAPBEXaggItem 2 3 3 2 3 3" xfId="13319"/>
    <cellStyle name="SAPBEXaggItem 2 3 3 2 4" xfId="13320"/>
    <cellStyle name="SAPBEXaggItem 2 3 3 2 4 2" xfId="13321"/>
    <cellStyle name="SAPBEXaggItem 2 3 3 2 5" xfId="13322"/>
    <cellStyle name="SAPBEXaggItem 2 3 3 2 5 2" xfId="13323"/>
    <cellStyle name="SAPBEXaggItem 2 3 3 2 6" xfId="13324"/>
    <cellStyle name="SAPBEXaggItem 2 3 3 3" xfId="13325"/>
    <cellStyle name="SAPBEXaggItem 2 3 3 3 2" xfId="13326"/>
    <cellStyle name="SAPBEXaggItem 2 3 3 3 2 2" xfId="13327"/>
    <cellStyle name="SAPBEXaggItem 2 3 3 3 2 2 2" xfId="13328"/>
    <cellStyle name="SAPBEXaggItem 2 3 3 3 2 3" xfId="13329"/>
    <cellStyle name="SAPBEXaggItem 2 3 3 3 3" xfId="13330"/>
    <cellStyle name="SAPBEXaggItem 2 3 3 3 3 2" xfId="13331"/>
    <cellStyle name="SAPBEXaggItem 2 3 3 3 3 2 2" xfId="13332"/>
    <cellStyle name="SAPBEXaggItem 2 3 3 3 3 3" xfId="13333"/>
    <cellStyle name="SAPBEXaggItem 2 3 3 3 4" xfId="13334"/>
    <cellStyle name="SAPBEXaggItem 2 3 3 3 4 2" xfId="13335"/>
    <cellStyle name="SAPBEXaggItem 2 3 3 3 5" xfId="13336"/>
    <cellStyle name="SAPBEXaggItem 2 3 3 3 5 2" xfId="13337"/>
    <cellStyle name="SAPBEXaggItem 2 3 3 3 6" xfId="13338"/>
    <cellStyle name="SAPBEXaggItem 2 3 3 4" xfId="13339"/>
    <cellStyle name="SAPBEXaggItem 2 3 3 4 2" xfId="13340"/>
    <cellStyle name="SAPBEXaggItem 2 3 3 4 2 2" xfId="13341"/>
    <cellStyle name="SAPBEXaggItem 2 3 3 4 3" xfId="13342"/>
    <cellStyle name="SAPBEXaggItem 2 3 3 5" xfId="13343"/>
    <cellStyle name="SAPBEXaggItem 2 3 3 5 2" xfId="13344"/>
    <cellStyle name="SAPBEXaggItem 2 3 3 5 2 2" xfId="13345"/>
    <cellStyle name="SAPBEXaggItem 2 3 3 5 3" xfId="13346"/>
    <cellStyle name="SAPBEXaggItem 2 3 3 6" xfId="13347"/>
    <cellStyle name="SAPBEXaggItem 2 3 3 6 2" xfId="13348"/>
    <cellStyle name="SAPBEXaggItem 2 3 3 7" xfId="13349"/>
    <cellStyle name="SAPBEXaggItem 2 3 3 7 2" xfId="13350"/>
    <cellStyle name="SAPBEXaggItem 2 3 3 8" xfId="13351"/>
    <cellStyle name="SAPBEXaggItem 2 3 3_Other Benefits Allocation %" xfId="13352"/>
    <cellStyle name="SAPBEXaggItem 2 3 4" xfId="13353"/>
    <cellStyle name="SAPBEXaggItem 2 3 4 2" xfId="13354"/>
    <cellStyle name="SAPBEXaggItem 2 3 4 2 2" xfId="13355"/>
    <cellStyle name="SAPBEXaggItem 2 3 4 2 3" xfId="57042"/>
    <cellStyle name="SAPBEXaggItem 2 3 4 3" xfId="13356"/>
    <cellStyle name="SAPBEXaggItem 2 3 4 4" xfId="57043"/>
    <cellStyle name="SAPBEXaggItem 2 3 5" xfId="13357"/>
    <cellStyle name="SAPBEXaggItem 2 3 5 2" xfId="13358"/>
    <cellStyle name="SAPBEXaggItem 2 3 5 2 2" xfId="13359"/>
    <cellStyle name="SAPBEXaggItem 2 3 5 2 3" xfId="57044"/>
    <cellStyle name="SAPBEXaggItem 2 3 5 3" xfId="13360"/>
    <cellStyle name="SAPBEXaggItem 2 3 5 4" xfId="57045"/>
    <cellStyle name="SAPBEXaggItem 2 3 6" xfId="13361"/>
    <cellStyle name="SAPBEXaggItem 2 3 6 2" xfId="13362"/>
    <cellStyle name="SAPBEXaggItem 2 3 6 2 2" xfId="13363"/>
    <cellStyle name="SAPBEXaggItem 2 3 6 2 3" xfId="57046"/>
    <cellStyle name="SAPBEXaggItem 2 3 6 3" xfId="13364"/>
    <cellStyle name="SAPBEXaggItem 2 3 6 4" xfId="57047"/>
    <cellStyle name="SAPBEXaggItem 2 3 7" xfId="13365"/>
    <cellStyle name="SAPBEXaggItem 2 3 7 2" xfId="13366"/>
    <cellStyle name="SAPBEXaggItem 2 3 7 2 2" xfId="13367"/>
    <cellStyle name="SAPBEXaggItem 2 3 7 3" xfId="13368"/>
    <cellStyle name="SAPBEXaggItem 2 3 8" xfId="13369"/>
    <cellStyle name="SAPBEXaggItem 2 3 8 2" xfId="13370"/>
    <cellStyle name="SAPBEXaggItem 2 3 8 2 2" xfId="13371"/>
    <cellStyle name="SAPBEXaggItem 2 3 8 3" xfId="13372"/>
    <cellStyle name="SAPBEXaggItem 2 3 9" xfId="13373"/>
    <cellStyle name="SAPBEXaggItem 2 3 9 2" xfId="13374"/>
    <cellStyle name="SAPBEXaggItem 2 3 9 2 2" xfId="13375"/>
    <cellStyle name="SAPBEXaggItem 2 3 9 3" xfId="13376"/>
    <cellStyle name="SAPBEXaggItem 2 3_401K Summary" xfId="13377"/>
    <cellStyle name="SAPBEXaggItem 2 4" xfId="13378"/>
    <cellStyle name="SAPBEXaggItem 2 4 2" xfId="13379"/>
    <cellStyle name="SAPBEXaggItem 2 4 2 2" xfId="13380"/>
    <cellStyle name="SAPBEXaggItem 2 4 2 2 2" xfId="13381"/>
    <cellStyle name="SAPBEXaggItem 2 4 2 2 2 2" xfId="13382"/>
    <cellStyle name="SAPBEXaggItem 2 4 2 2 3" xfId="13383"/>
    <cellStyle name="SAPBEXaggItem 2 4 2 3" xfId="13384"/>
    <cellStyle name="SAPBEXaggItem 2 4 2 3 2" xfId="13385"/>
    <cellStyle name="SAPBEXaggItem 2 4 2 3 2 2" xfId="13386"/>
    <cellStyle name="SAPBEXaggItem 2 4 2 3 3" xfId="13387"/>
    <cellStyle name="SAPBEXaggItem 2 4 2 4" xfId="13388"/>
    <cellStyle name="SAPBEXaggItem 2 4 2 4 2" xfId="13389"/>
    <cellStyle name="SAPBEXaggItem 2 4 2 5" xfId="13390"/>
    <cellStyle name="SAPBEXaggItem 2 4 2 5 2" xfId="13391"/>
    <cellStyle name="SAPBEXaggItem 2 4 2 6" xfId="13392"/>
    <cellStyle name="SAPBEXaggItem 2 4 3" xfId="13393"/>
    <cellStyle name="SAPBEXaggItem 2 4 3 2" xfId="13394"/>
    <cellStyle name="SAPBEXaggItem 2 4 3 2 2" xfId="13395"/>
    <cellStyle name="SAPBEXaggItem 2 4 3 2 2 2" xfId="13396"/>
    <cellStyle name="SAPBEXaggItem 2 4 3 2 3" xfId="13397"/>
    <cellStyle name="SAPBEXaggItem 2 4 3 3" xfId="13398"/>
    <cellStyle name="SAPBEXaggItem 2 4 3 3 2" xfId="13399"/>
    <cellStyle name="SAPBEXaggItem 2 4 3 3 2 2" xfId="13400"/>
    <cellStyle name="SAPBEXaggItem 2 4 3 3 3" xfId="13401"/>
    <cellStyle name="SAPBEXaggItem 2 4 3 4" xfId="13402"/>
    <cellStyle name="SAPBEXaggItem 2 4 3 4 2" xfId="13403"/>
    <cellStyle name="SAPBEXaggItem 2 4 3 5" xfId="13404"/>
    <cellStyle name="SAPBEXaggItem 2 4 3 5 2" xfId="13405"/>
    <cellStyle name="SAPBEXaggItem 2 4 3 6" xfId="13406"/>
    <cellStyle name="SAPBEXaggItem 2 4 4" xfId="13407"/>
    <cellStyle name="SAPBEXaggItem 2 4 4 2" xfId="13408"/>
    <cellStyle name="SAPBEXaggItem 2 4 4 2 2" xfId="13409"/>
    <cellStyle name="SAPBEXaggItem 2 4 4 2 2 2" xfId="13410"/>
    <cellStyle name="SAPBEXaggItem 2 4 4 2 3" xfId="13411"/>
    <cellStyle name="SAPBEXaggItem 2 4 4 3" xfId="13412"/>
    <cellStyle name="SAPBEXaggItem 2 4 4 3 2" xfId="13413"/>
    <cellStyle name="SAPBEXaggItem 2 4 4 3 2 2" xfId="13414"/>
    <cellStyle name="SAPBEXaggItem 2 4 4 3 3" xfId="13415"/>
    <cellStyle name="SAPBEXaggItem 2 4 4 4" xfId="13416"/>
    <cellStyle name="SAPBEXaggItem 2 4 4 4 2" xfId="13417"/>
    <cellStyle name="SAPBEXaggItem 2 4 4 5" xfId="13418"/>
    <cellStyle name="SAPBEXaggItem 2 4 4 5 2" xfId="13419"/>
    <cellStyle name="SAPBEXaggItem 2 4 4 6" xfId="13420"/>
    <cellStyle name="SAPBEXaggItem 2 4 5" xfId="13421"/>
    <cellStyle name="SAPBEXaggItem 2 4 5 2" xfId="13422"/>
    <cellStyle name="SAPBEXaggItem 2 4 5 2 2" xfId="13423"/>
    <cellStyle name="SAPBEXaggItem 2 4 5 2 3" xfId="57048"/>
    <cellStyle name="SAPBEXaggItem 2 4 5 3" xfId="13424"/>
    <cellStyle name="SAPBEXaggItem 2 4 5 4" xfId="57049"/>
    <cellStyle name="SAPBEXaggItem 2 4 6" xfId="13425"/>
    <cellStyle name="SAPBEXaggItem 2 4 6 2" xfId="51166"/>
    <cellStyle name="SAPBEXaggItem 2 4 6 2 2" xfId="57050"/>
    <cellStyle name="SAPBEXaggItem 2 4 6 2 3" xfId="57051"/>
    <cellStyle name="SAPBEXaggItem 2 4 6 3" xfId="57052"/>
    <cellStyle name="SAPBEXaggItem 2 4 6 4" xfId="57053"/>
    <cellStyle name="SAPBEXaggItem 2 4 7" xfId="51167"/>
    <cellStyle name="SAPBEXaggItem 2 4 7 2" xfId="57054"/>
    <cellStyle name="SAPBEXaggItem 2 4 7 3" xfId="57055"/>
    <cellStyle name="SAPBEXaggItem 2 4 8" xfId="57056"/>
    <cellStyle name="SAPBEXaggItem 2 4 9" xfId="57057"/>
    <cellStyle name="SAPBEXaggItem 2 4_Other Benefits Allocation %" xfId="13426"/>
    <cellStyle name="SAPBEXaggItem 2 5" xfId="13427"/>
    <cellStyle name="SAPBEXaggItem 2 5 2" xfId="51168"/>
    <cellStyle name="SAPBEXaggItem 2 5 2 2" xfId="51169"/>
    <cellStyle name="SAPBEXaggItem 2 5 2 2 2" xfId="57058"/>
    <cellStyle name="SAPBEXaggItem 2 5 2 2 3" xfId="57059"/>
    <cellStyle name="SAPBEXaggItem 2 5 2 3" xfId="57060"/>
    <cellStyle name="SAPBEXaggItem 2 5 2 4" xfId="57061"/>
    <cellStyle name="SAPBEXaggItem 2 5 3" xfId="51170"/>
    <cellStyle name="SAPBEXaggItem 2 5 3 2" xfId="51171"/>
    <cellStyle name="SAPBEXaggItem 2 5 3 2 2" xfId="57062"/>
    <cellStyle name="SAPBEXaggItem 2 5 3 2 3" xfId="57063"/>
    <cellStyle name="SAPBEXaggItem 2 5 3 3" xfId="57064"/>
    <cellStyle name="SAPBEXaggItem 2 5 3 4" xfId="57065"/>
    <cellStyle name="SAPBEXaggItem 2 5 4" xfId="51172"/>
    <cellStyle name="SAPBEXaggItem 2 5 4 2" xfId="51173"/>
    <cellStyle name="SAPBEXaggItem 2 5 4 2 2" xfId="57066"/>
    <cellStyle name="SAPBEXaggItem 2 5 4 2 3" xfId="57067"/>
    <cellStyle name="SAPBEXaggItem 2 5 4 3" xfId="57068"/>
    <cellStyle name="SAPBEXaggItem 2 5 4 4" xfId="57069"/>
    <cellStyle name="SAPBEXaggItem 2 5 5" xfId="51174"/>
    <cellStyle name="SAPBEXaggItem 2 5 5 2" xfId="51175"/>
    <cellStyle name="SAPBEXaggItem 2 5 5 2 2" xfId="57070"/>
    <cellStyle name="SAPBEXaggItem 2 5 5 2 3" xfId="57071"/>
    <cellStyle name="SAPBEXaggItem 2 5 5 3" xfId="57072"/>
    <cellStyle name="SAPBEXaggItem 2 5 5 4" xfId="57073"/>
    <cellStyle name="SAPBEXaggItem 2 5 6" xfId="51176"/>
    <cellStyle name="SAPBEXaggItem 2 5 6 2" xfId="51177"/>
    <cellStyle name="SAPBEXaggItem 2 5 6 2 2" xfId="57074"/>
    <cellStyle name="SAPBEXaggItem 2 5 6 2 3" xfId="57075"/>
    <cellStyle name="SAPBEXaggItem 2 5 6 3" xfId="57076"/>
    <cellStyle name="SAPBEXaggItem 2 5 6 4" xfId="57077"/>
    <cellStyle name="SAPBEXaggItem 2 5 7" xfId="51178"/>
    <cellStyle name="SAPBEXaggItem 2 5 7 2" xfId="57078"/>
    <cellStyle name="SAPBEXaggItem 2 5 7 3" xfId="57079"/>
    <cellStyle name="SAPBEXaggItem 2 5 8" xfId="57080"/>
    <cellStyle name="SAPBEXaggItem 2 5 9" xfId="57081"/>
    <cellStyle name="SAPBEXaggItem 2 6" xfId="13428"/>
    <cellStyle name="SAPBEXaggItem 2 6 2" xfId="51179"/>
    <cellStyle name="SAPBEXaggItem 2 6 2 2" xfId="57082"/>
    <cellStyle name="SAPBEXaggItem 2 6 2 3" xfId="57083"/>
    <cellStyle name="SAPBEXaggItem 2 6 3" xfId="57084"/>
    <cellStyle name="SAPBEXaggItem 2 6 4" xfId="57085"/>
    <cellStyle name="SAPBEXaggItem 2 7" xfId="13429"/>
    <cellStyle name="SAPBEXaggItem 2 7 2" xfId="51180"/>
    <cellStyle name="SAPBEXaggItem 2 7 2 2" xfId="57086"/>
    <cellStyle name="SAPBEXaggItem 2 7 2 3" xfId="57087"/>
    <cellStyle name="SAPBEXaggItem 2 7 3" xfId="57088"/>
    <cellStyle name="SAPBEXaggItem 2 7 4" xfId="57089"/>
    <cellStyle name="SAPBEXaggItem 2 8" xfId="13430"/>
    <cellStyle name="SAPBEXaggItem 2 8 2" xfId="51181"/>
    <cellStyle name="SAPBEXaggItem 2 8 2 2" xfId="57090"/>
    <cellStyle name="SAPBEXaggItem 2 8 2 3" xfId="57091"/>
    <cellStyle name="SAPBEXaggItem 2 8 3" xfId="57092"/>
    <cellStyle name="SAPBEXaggItem 2 8 4" xfId="57093"/>
    <cellStyle name="SAPBEXaggItem 2 9" xfId="13431"/>
    <cellStyle name="SAPBEXaggItem 2 9 2" xfId="13432"/>
    <cellStyle name="SAPBEXaggItem 2 9 2 2" xfId="13433"/>
    <cellStyle name="SAPBEXaggItem 2 9 2 2 2" xfId="13434"/>
    <cellStyle name="SAPBEXaggItem 2 9 2 2 2 2" xfId="13435"/>
    <cellStyle name="SAPBEXaggItem 2 9 2 2 3" xfId="13436"/>
    <cellStyle name="SAPBEXaggItem 2 9 2 3" xfId="13437"/>
    <cellStyle name="SAPBEXaggItem 2 9 2 3 2" xfId="13438"/>
    <cellStyle name="SAPBEXaggItem 2 9 2 3 2 2" xfId="13439"/>
    <cellStyle name="SAPBEXaggItem 2 9 2 3 3" xfId="13440"/>
    <cellStyle name="SAPBEXaggItem 2 9 2 4" xfId="13441"/>
    <cellStyle name="SAPBEXaggItem 2 9 2 4 2" xfId="13442"/>
    <cellStyle name="SAPBEXaggItem 2 9 2 5" xfId="13443"/>
    <cellStyle name="SAPBEXaggItem 2 9 2 5 2" xfId="13444"/>
    <cellStyle name="SAPBEXaggItem 2 9 2 6" xfId="13445"/>
    <cellStyle name="SAPBEXaggItem 2 9 3" xfId="13446"/>
    <cellStyle name="SAPBEXaggItem 2 9 3 2" xfId="13447"/>
    <cellStyle name="SAPBEXaggItem 2 9 3 2 2" xfId="13448"/>
    <cellStyle name="SAPBEXaggItem 2 9 3 2 2 2" xfId="13449"/>
    <cellStyle name="SAPBEXaggItem 2 9 3 2 3" xfId="13450"/>
    <cellStyle name="SAPBEXaggItem 2 9 3 3" xfId="13451"/>
    <cellStyle name="SAPBEXaggItem 2 9 3 3 2" xfId="13452"/>
    <cellStyle name="SAPBEXaggItem 2 9 3 3 2 2" xfId="13453"/>
    <cellStyle name="SAPBEXaggItem 2 9 3 3 3" xfId="13454"/>
    <cellStyle name="SAPBEXaggItem 2 9 3 4" xfId="13455"/>
    <cellStyle name="SAPBEXaggItem 2 9 3 4 2" xfId="13456"/>
    <cellStyle name="SAPBEXaggItem 2 9 3 5" xfId="13457"/>
    <cellStyle name="SAPBEXaggItem 2 9 3 5 2" xfId="13458"/>
    <cellStyle name="SAPBEXaggItem 2 9 3 6" xfId="13459"/>
    <cellStyle name="SAPBEXaggItem 2 9 4" xfId="13460"/>
    <cellStyle name="SAPBEXaggItem 2 9 4 2" xfId="13461"/>
    <cellStyle name="SAPBEXaggItem 2 9 4 2 2" xfId="13462"/>
    <cellStyle name="SAPBEXaggItem 2 9 4 3" xfId="13463"/>
    <cellStyle name="SAPBEXaggItem 2 9 5" xfId="13464"/>
    <cellStyle name="SAPBEXaggItem 2 9 5 2" xfId="13465"/>
    <cellStyle name="SAPBEXaggItem 2 9 5 2 2" xfId="13466"/>
    <cellStyle name="SAPBEXaggItem 2 9 5 3" xfId="13467"/>
    <cellStyle name="SAPBEXaggItem 2 9 6" xfId="13468"/>
    <cellStyle name="SAPBEXaggItem 2 9 6 2" xfId="13469"/>
    <cellStyle name="SAPBEXaggItem 2 9 7" xfId="13470"/>
    <cellStyle name="SAPBEXaggItem 2 9 7 2" xfId="13471"/>
    <cellStyle name="SAPBEXaggItem 2 9 8" xfId="13472"/>
    <cellStyle name="SAPBEXaggItem 2 9_Other Benefits Allocation %" xfId="13473"/>
    <cellStyle name="SAPBEXaggItem 2_401K Summary" xfId="13474"/>
    <cellStyle name="SAPBEXaggItem 20" xfId="13475"/>
    <cellStyle name="SAPBEXaggItem 20 2" xfId="13476"/>
    <cellStyle name="SAPBEXaggItem 20 2 2" xfId="13477"/>
    <cellStyle name="SAPBEXaggItem 20 3" xfId="13478"/>
    <cellStyle name="SAPBEXaggItem 21" xfId="13479"/>
    <cellStyle name="SAPBEXaggItem 21 2" xfId="13480"/>
    <cellStyle name="SAPBEXaggItem 21 2 2" xfId="13481"/>
    <cellStyle name="SAPBEXaggItem 21 3" xfId="13482"/>
    <cellStyle name="SAPBEXaggItem 22" xfId="13483"/>
    <cellStyle name="SAPBEXaggItem 22 2" xfId="13484"/>
    <cellStyle name="SAPBEXaggItem 22 2 2" xfId="13485"/>
    <cellStyle name="SAPBEXaggItem 22 3" xfId="13486"/>
    <cellStyle name="SAPBEXaggItem 23" xfId="13487"/>
    <cellStyle name="SAPBEXaggItem 23 2" xfId="13488"/>
    <cellStyle name="SAPBEXaggItem 23 2 2" xfId="13489"/>
    <cellStyle name="SAPBEXaggItem 23 3" xfId="13490"/>
    <cellStyle name="SAPBEXaggItem 24" xfId="13491"/>
    <cellStyle name="SAPBEXaggItem 24 2" xfId="13492"/>
    <cellStyle name="SAPBEXaggItem 24 2 2" xfId="13493"/>
    <cellStyle name="SAPBEXaggItem 24 3" xfId="13494"/>
    <cellStyle name="SAPBEXaggItem 25" xfId="13495"/>
    <cellStyle name="SAPBEXaggItem 25 2" xfId="13496"/>
    <cellStyle name="SAPBEXaggItem 25 2 2" xfId="13497"/>
    <cellStyle name="SAPBEXaggItem 25 3" xfId="13498"/>
    <cellStyle name="SAPBEXaggItem 26" xfId="13499"/>
    <cellStyle name="SAPBEXaggItem 26 2" xfId="13500"/>
    <cellStyle name="SAPBEXaggItem 27" xfId="13501"/>
    <cellStyle name="SAPBEXaggItem 27 2" xfId="13502"/>
    <cellStyle name="SAPBEXaggItem 28" xfId="13503"/>
    <cellStyle name="SAPBEXaggItem 28 2" xfId="13504"/>
    <cellStyle name="SAPBEXaggItem 29" xfId="13505"/>
    <cellStyle name="SAPBEXaggItem 29 2" xfId="13506"/>
    <cellStyle name="SAPBEXaggItem 3" xfId="13507"/>
    <cellStyle name="SAPBEXaggItem 3 10" xfId="13508"/>
    <cellStyle name="SAPBEXaggItem 3 10 2" xfId="13509"/>
    <cellStyle name="SAPBEXaggItem 3 10 2 2" xfId="13510"/>
    <cellStyle name="SAPBEXaggItem 3 10 3" xfId="13511"/>
    <cellStyle name="SAPBEXaggItem 3 11" xfId="13512"/>
    <cellStyle name="SAPBEXaggItem 3 11 2" xfId="13513"/>
    <cellStyle name="SAPBEXaggItem 3 11 2 2" xfId="13514"/>
    <cellStyle name="SAPBEXaggItem 3 11 3" xfId="13515"/>
    <cellStyle name="SAPBEXaggItem 3 12" xfId="13516"/>
    <cellStyle name="SAPBEXaggItem 3 2" xfId="13517"/>
    <cellStyle name="SAPBEXaggItem 3 2 2" xfId="51182"/>
    <cellStyle name="SAPBEXaggItem 3 2 2 2" xfId="51183"/>
    <cellStyle name="SAPBEXaggItem 3 2 2 2 2" xfId="57094"/>
    <cellStyle name="SAPBEXaggItem 3 2 2 2 3" xfId="57095"/>
    <cellStyle name="SAPBEXaggItem 3 2 2 3" xfId="57096"/>
    <cellStyle name="SAPBEXaggItem 3 2 2 4" xfId="57097"/>
    <cellStyle name="SAPBEXaggItem 3 2 3" xfId="51184"/>
    <cellStyle name="SAPBEXaggItem 3 2 3 2" xfId="51185"/>
    <cellStyle name="SAPBEXaggItem 3 2 3 2 2" xfId="57098"/>
    <cellStyle name="SAPBEXaggItem 3 2 3 2 3" xfId="57099"/>
    <cellStyle name="SAPBEXaggItem 3 2 3 3" xfId="57100"/>
    <cellStyle name="SAPBEXaggItem 3 2 3 4" xfId="57101"/>
    <cellStyle name="SAPBEXaggItem 3 2 4" xfId="51186"/>
    <cellStyle name="SAPBEXaggItem 3 2 4 2" xfId="51187"/>
    <cellStyle name="SAPBEXaggItem 3 2 4 2 2" xfId="57102"/>
    <cellStyle name="SAPBEXaggItem 3 2 4 2 3" xfId="57103"/>
    <cellStyle name="SAPBEXaggItem 3 2 4 3" xfId="57104"/>
    <cellStyle name="SAPBEXaggItem 3 2 4 4" xfId="57105"/>
    <cellStyle name="SAPBEXaggItem 3 2 5" xfId="51188"/>
    <cellStyle name="SAPBEXaggItem 3 2 5 2" xfId="51189"/>
    <cellStyle name="SAPBEXaggItem 3 2 5 2 2" xfId="57106"/>
    <cellStyle name="SAPBEXaggItem 3 2 5 2 3" xfId="57107"/>
    <cellStyle name="SAPBEXaggItem 3 2 5 3" xfId="57108"/>
    <cellStyle name="SAPBEXaggItem 3 2 5 4" xfId="57109"/>
    <cellStyle name="SAPBEXaggItem 3 2 6" xfId="51190"/>
    <cellStyle name="SAPBEXaggItem 3 2 6 2" xfId="51191"/>
    <cellStyle name="SAPBEXaggItem 3 2 6 2 2" xfId="57110"/>
    <cellStyle name="SAPBEXaggItem 3 2 6 2 3" xfId="57111"/>
    <cellStyle name="SAPBEXaggItem 3 2 6 3" xfId="57112"/>
    <cellStyle name="SAPBEXaggItem 3 2 6 4" xfId="57113"/>
    <cellStyle name="SAPBEXaggItem 3 2 7" xfId="51192"/>
    <cellStyle name="SAPBEXaggItem 3 2 7 2" xfId="57114"/>
    <cellStyle name="SAPBEXaggItem 3 2 7 3" xfId="57115"/>
    <cellStyle name="SAPBEXaggItem 3 2 8" xfId="57116"/>
    <cellStyle name="SAPBEXaggItem 3 2 9" xfId="57117"/>
    <cellStyle name="SAPBEXaggItem 3 3" xfId="13518"/>
    <cellStyle name="SAPBEXaggItem 3 3 2" xfId="13519"/>
    <cellStyle name="SAPBEXaggItem 3 3 2 2" xfId="13520"/>
    <cellStyle name="SAPBEXaggItem 3 3 2 2 2" xfId="13521"/>
    <cellStyle name="SAPBEXaggItem 3 3 2 2 2 2" xfId="13522"/>
    <cellStyle name="SAPBEXaggItem 3 3 2 2 3" xfId="13523"/>
    <cellStyle name="SAPBEXaggItem 3 3 2 3" xfId="13524"/>
    <cellStyle name="SAPBEXaggItem 3 3 2 3 2" xfId="13525"/>
    <cellStyle name="SAPBEXaggItem 3 3 2 3 2 2" xfId="13526"/>
    <cellStyle name="SAPBEXaggItem 3 3 2 3 3" xfId="13527"/>
    <cellStyle name="SAPBEXaggItem 3 3 2 4" xfId="13528"/>
    <cellStyle name="SAPBEXaggItem 3 3 2 4 2" xfId="13529"/>
    <cellStyle name="SAPBEXaggItem 3 3 2 5" xfId="13530"/>
    <cellStyle name="SAPBEXaggItem 3 3 2 5 2" xfId="13531"/>
    <cellStyle name="SAPBEXaggItem 3 3 2 6" xfId="13532"/>
    <cellStyle name="SAPBEXaggItem 3 3 3" xfId="13533"/>
    <cellStyle name="SAPBEXaggItem 3 3 3 2" xfId="13534"/>
    <cellStyle name="SAPBEXaggItem 3 3 3 2 2" xfId="13535"/>
    <cellStyle name="SAPBEXaggItem 3 3 3 2 2 2" xfId="13536"/>
    <cellStyle name="SAPBEXaggItem 3 3 3 2 3" xfId="13537"/>
    <cellStyle name="SAPBEXaggItem 3 3 3 3" xfId="13538"/>
    <cellStyle name="SAPBEXaggItem 3 3 3 3 2" xfId="13539"/>
    <cellStyle name="SAPBEXaggItem 3 3 3 3 2 2" xfId="13540"/>
    <cellStyle name="SAPBEXaggItem 3 3 3 3 3" xfId="13541"/>
    <cellStyle name="SAPBEXaggItem 3 3 3 4" xfId="13542"/>
    <cellStyle name="SAPBEXaggItem 3 3 3 4 2" xfId="13543"/>
    <cellStyle name="SAPBEXaggItem 3 3 3 5" xfId="13544"/>
    <cellStyle name="SAPBEXaggItem 3 3 3 5 2" xfId="13545"/>
    <cellStyle name="SAPBEXaggItem 3 3 3 6" xfId="13546"/>
    <cellStyle name="SAPBEXaggItem 3 3 4" xfId="13547"/>
    <cellStyle name="SAPBEXaggItem 3 3 4 2" xfId="13548"/>
    <cellStyle name="SAPBEXaggItem 3 3 4 2 2" xfId="13549"/>
    <cellStyle name="SAPBEXaggItem 3 3 4 2 3" xfId="57118"/>
    <cellStyle name="SAPBEXaggItem 3 3 4 3" xfId="13550"/>
    <cellStyle name="SAPBEXaggItem 3 3 4 4" xfId="57119"/>
    <cellStyle name="SAPBEXaggItem 3 3 5" xfId="13551"/>
    <cellStyle name="SAPBEXaggItem 3 3 5 2" xfId="13552"/>
    <cellStyle name="SAPBEXaggItem 3 3 5 2 2" xfId="13553"/>
    <cellStyle name="SAPBEXaggItem 3 3 5 2 3" xfId="57120"/>
    <cellStyle name="SAPBEXaggItem 3 3 5 3" xfId="13554"/>
    <cellStyle name="SAPBEXaggItem 3 3 5 4" xfId="57121"/>
    <cellStyle name="SAPBEXaggItem 3 3 6" xfId="13555"/>
    <cellStyle name="SAPBEXaggItem 3 3 6 2" xfId="13556"/>
    <cellStyle name="SAPBEXaggItem 3 3 6 2 2" xfId="57122"/>
    <cellStyle name="SAPBEXaggItem 3 3 6 2 3" xfId="57123"/>
    <cellStyle name="SAPBEXaggItem 3 3 6 3" xfId="57124"/>
    <cellStyle name="SAPBEXaggItem 3 3 6 4" xfId="57125"/>
    <cellStyle name="SAPBEXaggItem 3 3 7" xfId="13557"/>
    <cellStyle name="SAPBEXaggItem 3 3 7 2" xfId="13558"/>
    <cellStyle name="SAPBEXaggItem 3 3 7 3" xfId="57126"/>
    <cellStyle name="SAPBEXaggItem 3 3 8" xfId="13559"/>
    <cellStyle name="SAPBEXaggItem 3 3 9" xfId="57127"/>
    <cellStyle name="SAPBEXaggItem 3 3_Other Benefits Allocation %" xfId="13560"/>
    <cellStyle name="SAPBEXaggItem 3 4" xfId="13561"/>
    <cellStyle name="SAPBEXaggItem 3 4 2" xfId="13562"/>
    <cellStyle name="SAPBEXaggItem 3 4 2 2" xfId="13563"/>
    <cellStyle name="SAPBEXaggItem 3 4 2 2 2" xfId="57128"/>
    <cellStyle name="SAPBEXaggItem 3 4 2 2 3" xfId="57129"/>
    <cellStyle name="SAPBEXaggItem 3 4 2 3" xfId="57130"/>
    <cellStyle name="SAPBEXaggItem 3 4 2 4" xfId="57131"/>
    <cellStyle name="SAPBEXaggItem 3 4 3" xfId="13564"/>
    <cellStyle name="SAPBEXaggItem 3 4 3 2" xfId="51193"/>
    <cellStyle name="SAPBEXaggItem 3 4 3 2 2" xfId="57132"/>
    <cellStyle name="SAPBEXaggItem 3 4 3 2 3" xfId="57133"/>
    <cellStyle name="SAPBEXaggItem 3 4 3 3" xfId="57134"/>
    <cellStyle name="SAPBEXaggItem 3 4 3 4" xfId="57135"/>
    <cellStyle name="SAPBEXaggItem 3 4 4" xfId="51194"/>
    <cellStyle name="SAPBEXaggItem 3 4 4 2" xfId="51195"/>
    <cellStyle name="SAPBEXaggItem 3 4 4 2 2" xfId="57136"/>
    <cellStyle name="SAPBEXaggItem 3 4 4 2 3" xfId="57137"/>
    <cellStyle name="SAPBEXaggItem 3 4 4 3" xfId="57138"/>
    <cellStyle name="SAPBEXaggItem 3 4 4 4" xfId="57139"/>
    <cellStyle name="SAPBEXaggItem 3 4 5" xfId="51196"/>
    <cellStyle name="SAPBEXaggItem 3 4 5 2" xfId="51197"/>
    <cellStyle name="SAPBEXaggItem 3 4 5 2 2" xfId="57140"/>
    <cellStyle name="SAPBEXaggItem 3 4 5 2 3" xfId="57141"/>
    <cellStyle name="SAPBEXaggItem 3 4 5 3" xfId="57142"/>
    <cellStyle name="SAPBEXaggItem 3 4 5 4" xfId="57143"/>
    <cellStyle name="SAPBEXaggItem 3 4 6" xfId="51198"/>
    <cellStyle name="SAPBEXaggItem 3 4 6 2" xfId="51199"/>
    <cellStyle name="SAPBEXaggItem 3 4 6 2 2" xfId="57144"/>
    <cellStyle name="SAPBEXaggItem 3 4 6 2 3" xfId="57145"/>
    <cellStyle name="SAPBEXaggItem 3 4 6 3" xfId="57146"/>
    <cellStyle name="SAPBEXaggItem 3 4 6 4" xfId="57147"/>
    <cellStyle name="SAPBEXaggItem 3 4 7" xfId="51200"/>
    <cellStyle name="SAPBEXaggItem 3 4 7 2" xfId="57148"/>
    <cellStyle name="SAPBEXaggItem 3 4 7 3" xfId="57149"/>
    <cellStyle name="SAPBEXaggItem 3 4 8" xfId="57150"/>
    <cellStyle name="SAPBEXaggItem 3 4 9" xfId="57151"/>
    <cellStyle name="SAPBEXaggItem 3 5" xfId="13565"/>
    <cellStyle name="SAPBEXaggItem 3 5 2" xfId="13566"/>
    <cellStyle name="SAPBEXaggItem 3 5 2 2" xfId="13567"/>
    <cellStyle name="SAPBEXaggItem 3 5 2 3" xfId="57152"/>
    <cellStyle name="SAPBEXaggItem 3 5 3" xfId="13568"/>
    <cellStyle name="SAPBEXaggItem 3 5 4" xfId="57153"/>
    <cellStyle name="SAPBEXaggItem 3 6" xfId="13569"/>
    <cellStyle name="SAPBEXaggItem 3 6 2" xfId="13570"/>
    <cellStyle name="SAPBEXaggItem 3 6 2 2" xfId="13571"/>
    <cellStyle name="SAPBEXaggItem 3 6 2 3" xfId="57154"/>
    <cellStyle name="SAPBEXaggItem 3 6 3" xfId="13572"/>
    <cellStyle name="SAPBEXaggItem 3 6 4" xfId="57155"/>
    <cellStyle name="SAPBEXaggItem 3 7" xfId="13573"/>
    <cellStyle name="SAPBEXaggItem 3 7 2" xfId="13574"/>
    <cellStyle name="SAPBEXaggItem 3 7 2 2" xfId="13575"/>
    <cellStyle name="SAPBEXaggItem 3 7 2 3" xfId="57156"/>
    <cellStyle name="SAPBEXaggItem 3 7 3" xfId="13576"/>
    <cellStyle name="SAPBEXaggItem 3 7 4" xfId="57157"/>
    <cellStyle name="SAPBEXaggItem 3 8" xfId="13577"/>
    <cellStyle name="SAPBEXaggItem 3 8 2" xfId="13578"/>
    <cellStyle name="SAPBEXaggItem 3 8 2 2" xfId="13579"/>
    <cellStyle name="SAPBEXaggItem 3 8 2 3" xfId="57158"/>
    <cellStyle name="SAPBEXaggItem 3 8 3" xfId="13580"/>
    <cellStyle name="SAPBEXaggItem 3 8 4" xfId="57159"/>
    <cellStyle name="SAPBEXaggItem 3 9" xfId="13581"/>
    <cellStyle name="SAPBEXaggItem 3 9 2" xfId="13582"/>
    <cellStyle name="SAPBEXaggItem 3 9 2 2" xfId="13583"/>
    <cellStyle name="SAPBEXaggItem 3 9 2 3" xfId="57160"/>
    <cellStyle name="SAPBEXaggItem 3 9 3" xfId="13584"/>
    <cellStyle name="SAPBEXaggItem 3 9 4" xfId="57161"/>
    <cellStyle name="SAPBEXaggItem 3_401K Summary" xfId="13585"/>
    <cellStyle name="SAPBEXaggItem 30" xfId="13586"/>
    <cellStyle name="SAPBEXaggItem 30 2" xfId="13587"/>
    <cellStyle name="SAPBEXaggItem 31" xfId="13588"/>
    <cellStyle name="SAPBEXaggItem 31 2" xfId="13589"/>
    <cellStyle name="SAPBEXaggItem 32" xfId="13590"/>
    <cellStyle name="SAPBEXaggItem 32 2" xfId="13591"/>
    <cellStyle name="SAPBEXaggItem 33" xfId="13592"/>
    <cellStyle name="SAPBEXaggItem 34" xfId="13593"/>
    <cellStyle name="SAPBEXaggItem 35" xfId="13594"/>
    <cellStyle name="SAPBEXaggItem 36" xfId="13595"/>
    <cellStyle name="SAPBEXaggItem 37" xfId="13596"/>
    <cellStyle name="SAPBEXaggItem 38" xfId="13597"/>
    <cellStyle name="SAPBEXaggItem 39" xfId="13598"/>
    <cellStyle name="SAPBEXaggItem 4" xfId="13599"/>
    <cellStyle name="SAPBEXaggItem 4 10" xfId="13600"/>
    <cellStyle name="SAPBEXaggItem 4 10 2" xfId="13601"/>
    <cellStyle name="SAPBEXaggItem 4 10 2 2" xfId="13602"/>
    <cellStyle name="SAPBEXaggItem 4 10 3" xfId="13603"/>
    <cellStyle name="SAPBEXaggItem 4 11" xfId="13604"/>
    <cellStyle name="SAPBEXaggItem 4 11 2" xfId="13605"/>
    <cellStyle name="SAPBEXaggItem 4 11 2 2" xfId="13606"/>
    <cellStyle name="SAPBEXaggItem 4 11 3" xfId="13607"/>
    <cellStyle name="SAPBEXaggItem 4 12" xfId="13608"/>
    <cellStyle name="SAPBEXaggItem 4 12 2" xfId="13609"/>
    <cellStyle name="SAPBEXaggItem 4 13" xfId="13610"/>
    <cellStyle name="SAPBEXaggItem 4 2" xfId="13611"/>
    <cellStyle name="SAPBEXaggItem 4 2 2" xfId="13612"/>
    <cellStyle name="SAPBEXaggItem 4 2 2 2" xfId="57162"/>
    <cellStyle name="SAPBEXaggItem 4 2 2 3" xfId="57163"/>
    <cellStyle name="SAPBEXaggItem 4 2 3" xfId="13613"/>
    <cellStyle name="SAPBEXaggItem 4 2 4" xfId="57164"/>
    <cellStyle name="SAPBEXaggItem 4 2_Other Benefits Allocation %" xfId="13614"/>
    <cellStyle name="SAPBEXaggItem 4 3" xfId="13615"/>
    <cellStyle name="SAPBEXaggItem 4 3 2" xfId="13616"/>
    <cellStyle name="SAPBEXaggItem 4 3 2 2" xfId="13617"/>
    <cellStyle name="SAPBEXaggItem 4 3 2 2 2" xfId="13618"/>
    <cellStyle name="SAPBEXaggItem 4 3 2 2 2 2" xfId="13619"/>
    <cellStyle name="SAPBEXaggItem 4 3 2 2 3" xfId="13620"/>
    <cellStyle name="SAPBEXaggItem 4 3 2 3" xfId="13621"/>
    <cellStyle name="SAPBEXaggItem 4 3 2 3 2" xfId="13622"/>
    <cellStyle name="SAPBEXaggItem 4 3 2 3 2 2" xfId="13623"/>
    <cellStyle name="SAPBEXaggItem 4 3 2 3 3" xfId="13624"/>
    <cellStyle name="SAPBEXaggItem 4 3 2 4" xfId="13625"/>
    <cellStyle name="SAPBEXaggItem 4 3 2 4 2" xfId="13626"/>
    <cellStyle name="SAPBEXaggItem 4 3 2 5" xfId="13627"/>
    <cellStyle name="SAPBEXaggItem 4 3 2 5 2" xfId="13628"/>
    <cellStyle name="SAPBEXaggItem 4 3 2 6" xfId="13629"/>
    <cellStyle name="SAPBEXaggItem 4 3 3" xfId="13630"/>
    <cellStyle name="SAPBEXaggItem 4 3 3 2" xfId="13631"/>
    <cellStyle name="SAPBEXaggItem 4 3 3 2 2" xfId="13632"/>
    <cellStyle name="SAPBEXaggItem 4 3 3 2 2 2" xfId="13633"/>
    <cellStyle name="SAPBEXaggItem 4 3 3 2 3" xfId="13634"/>
    <cellStyle name="SAPBEXaggItem 4 3 3 3" xfId="13635"/>
    <cellStyle name="SAPBEXaggItem 4 3 3 3 2" xfId="13636"/>
    <cellStyle name="SAPBEXaggItem 4 3 3 3 2 2" xfId="13637"/>
    <cellStyle name="SAPBEXaggItem 4 3 3 3 3" xfId="13638"/>
    <cellStyle name="SAPBEXaggItem 4 3 3 4" xfId="13639"/>
    <cellStyle name="SAPBEXaggItem 4 3 3 4 2" xfId="13640"/>
    <cellStyle name="SAPBEXaggItem 4 3 3 5" xfId="13641"/>
    <cellStyle name="SAPBEXaggItem 4 3 3 5 2" xfId="13642"/>
    <cellStyle name="SAPBEXaggItem 4 3 3 6" xfId="13643"/>
    <cellStyle name="SAPBEXaggItem 4 3 4" xfId="13644"/>
    <cellStyle name="SAPBEXaggItem 4 3 4 2" xfId="13645"/>
    <cellStyle name="SAPBEXaggItem 4 3 4 2 2" xfId="13646"/>
    <cellStyle name="SAPBEXaggItem 4 3 4 3" xfId="13647"/>
    <cellStyle name="SAPBEXaggItem 4 3 5" xfId="13648"/>
    <cellStyle name="SAPBEXaggItem 4 3 5 2" xfId="13649"/>
    <cellStyle name="SAPBEXaggItem 4 3 5 2 2" xfId="13650"/>
    <cellStyle name="SAPBEXaggItem 4 3 5 3" xfId="13651"/>
    <cellStyle name="SAPBEXaggItem 4 3 6" xfId="13652"/>
    <cellStyle name="SAPBEXaggItem 4 3 6 2" xfId="13653"/>
    <cellStyle name="SAPBEXaggItem 4 3 7" xfId="13654"/>
    <cellStyle name="SAPBEXaggItem 4 3 7 2" xfId="13655"/>
    <cellStyle name="SAPBEXaggItem 4 3 8" xfId="13656"/>
    <cellStyle name="SAPBEXaggItem 4 3_Other Benefits Allocation %" xfId="13657"/>
    <cellStyle name="SAPBEXaggItem 4 4" xfId="13658"/>
    <cellStyle name="SAPBEXaggItem 4 4 2" xfId="13659"/>
    <cellStyle name="SAPBEXaggItem 4 4 2 2" xfId="13660"/>
    <cellStyle name="SAPBEXaggItem 4 4 2 3" xfId="57165"/>
    <cellStyle name="SAPBEXaggItem 4 4 3" xfId="13661"/>
    <cellStyle name="SAPBEXaggItem 4 4 4" xfId="57166"/>
    <cellStyle name="SAPBEXaggItem 4 5" xfId="13662"/>
    <cellStyle name="SAPBEXaggItem 4 5 2" xfId="13663"/>
    <cellStyle name="SAPBEXaggItem 4 5 2 2" xfId="13664"/>
    <cellStyle name="SAPBEXaggItem 4 5 2 3" xfId="57167"/>
    <cellStyle name="SAPBEXaggItem 4 5 3" xfId="13665"/>
    <cellStyle name="SAPBEXaggItem 4 5 4" xfId="57168"/>
    <cellStyle name="SAPBEXaggItem 4 6" xfId="13666"/>
    <cellStyle name="SAPBEXaggItem 4 6 2" xfId="13667"/>
    <cellStyle name="SAPBEXaggItem 4 6 2 2" xfId="13668"/>
    <cellStyle name="SAPBEXaggItem 4 6 2 3" xfId="57169"/>
    <cellStyle name="SAPBEXaggItem 4 6 3" xfId="13669"/>
    <cellStyle name="SAPBEXaggItem 4 6 4" xfId="57170"/>
    <cellStyle name="SAPBEXaggItem 4 7" xfId="13670"/>
    <cellStyle name="SAPBEXaggItem 4 7 2" xfId="13671"/>
    <cellStyle name="SAPBEXaggItem 4 7 2 2" xfId="13672"/>
    <cellStyle name="SAPBEXaggItem 4 7 3" xfId="13673"/>
    <cellStyle name="SAPBEXaggItem 4 8" xfId="13674"/>
    <cellStyle name="SAPBEXaggItem 4 8 2" xfId="13675"/>
    <cellStyle name="SAPBEXaggItem 4 8 2 2" xfId="13676"/>
    <cellStyle name="SAPBEXaggItem 4 8 3" xfId="13677"/>
    <cellStyle name="SAPBEXaggItem 4 9" xfId="13678"/>
    <cellStyle name="SAPBEXaggItem 4 9 2" xfId="13679"/>
    <cellStyle name="SAPBEXaggItem 4 9 2 2" xfId="13680"/>
    <cellStyle name="SAPBEXaggItem 4 9 3" xfId="13681"/>
    <cellStyle name="SAPBEXaggItem 4_401K Summary" xfId="13682"/>
    <cellStyle name="SAPBEXaggItem 40" xfId="13683"/>
    <cellStyle name="SAPBEXaggItem 41" xfId="13684"/>
    <cellStyle name="SAPBEXaggItem 42" xfId="13685"/>
    <cellStyle name="SAPBEXaggItem 43" xfId="13686"/>
    <cellStyle name="SAPBEXaggItem 44" xfId="13687"/>
    <cellStyle name="SAPBEXaggItem 45" xfId="13688"/>
    <cellStyle name="SAPBEXaggItem 46" xfId="13689"/>
    <cellStyle name="SAPBEXaggItem 47" xfId="13690"/>
    <cellStyle name="SAPBEXaggItem 5" xfId="13691"/>
    <cellStyle name="SAPBEXaggItem 5 2" xfId="13692"/>
    <cellStyle name="SAPBEXaggItem 5 2 2" xfId="13693"/>
    <cellStyle name="SAPBEXaggItem 5 2 2 2" xfId="13694"/>
    <cellStyle name="SAPBEXaggItem 5 2 2 2 2" xfId="13695"/>
    <cellStyle name="SAPBEXaggItem 5 2 2 3" xfId="13696"/>
    <cellStyle name="SAPBEXaggItem 5 2 3" xfId="13697"/>
    <cellStyle name="SAPBEXaggItem 5 2 3 2" xfId="13698"/>
    <cellStyle name="SAPBEXaggItem 5 2 3 2 2" xfId="13699"/>
    <cellStyle name="SAPBEXaggItem 5 2 3 3" xfId="13700"/>
    <cellStyle name="SAPBEXaggItem 5 2 4" xfId="13701"/>
    <cellStyle name="SAPBEXaggItem 5 2 4 2" xfId="13702"/>
    <cellStyle name="SAPBEXaggItem 5 2 5" xfId="13703"/>
    <cellStyle name="SAPBEXaggItem 5 2 5 2" xfId="13704"/>
    <cellStyle name="SAPBEXaggItem 5 2 6" xfId="13705"/>
    <cellStyle name="SAPBEXaggItem 5 3" xfId="13706"/>
    <cellStyle name="SAPBEXaggItem 5 3 2" xfId="13707"/>
    <cellStyle name="SAPBEXaggItem 5 3 2 2" xfId="13708"/>
    <cellStyle name="SAPBEXaggItem 5 3 2 2 2" xfId="13709"/>
    <cellStyle name="SAPBEXaggItem 5 3 2 3" xfId="13710"/>
    <cellStyle name="SAPBEXaggItem 5 3 3" xfId="13711"/>
    <cellStyle name="SAPBEXaggItem 5 3 3 2" xfId="13712"/>
    <cellStyle name="SAPBEXaggItem 5 3 3 2 2" xfId="13713"/>
    <cellStyle name="SAPBEXaggItem 5 3 3 3" xfId="13714"/>
    <cellStyle name="SAPBEXaggItem 5 3 4" xfId="13715"/>
    <cellStyle name="SAPBEXaggItem 5 3 4 2" xfId="13716"/>
    <cellStyle name="SAPBEXaggItem 5 3 5" xfId="13717"/>
    <cellStyle name="SAPBEXaggItem 5 3 5 2" xfId="13718"/>
    <cellStyle name="SAPBEXaggItem 5 3 6" xfId="13719"/>
    <cellStyle name="SAPBEXaggItem 5 4" xfId="13720"/>
    <cellStyle name="SAPBEXaggItem 5 4 2" xfId="13721"/>
    <cellStyle name="SAPBEXaggItem 5 4 2 2" xfId="13722"/>
    <cellStyle name="SAPBEXaggItem 5 4 2 2 2" xfId="13723"/>
    <cellStyle name="SAPBEXaggItem 5 4 2 3" xfId="13724"/>
    <cellStyle name="SAPBEXaggItem 5 4 3" xfId="13725"/>
    <cellStyle name="SAPBEXaggItem 5 4 3 2" xfId="13726"/>
    <cellStyle name="SAPBEXaggItem 5 4 3 2 2" xfId="13727"/>
    <cellStyle name="SAPBEXaggItem 5 4 3 3" xfId="13728"/>
    <cellStyle name="SAPBEXaggItem 5 4 4" xfId="13729"/>
    <cellStyle name="SAPBEXaggItem 5 4 4 2" xfId="13730"/>
    <cellStyle name="SAPBEXaggItem 5 4 5" xfId="13731"/>
    <cellStyle name="SAPBEXaggItem 5 4 5 2" xfId="13732"/>
    <cellStyle name="SAPBEXaggItem 5 4 6" xfId="13733"/>
    <cellStyle name="SAPBEXaggItem 5 5" xfId="13734"/>
    <cellStyle name="SAPBEXaggItem 5 5 2" xfId="13735"/>
    <cellStyle name="SAPBEXaggItem 5 5 2 2" xfId="13736"/>
    <cellStyle name="SAPBEXaggItem 5 5 2 3" xfId="57171"/>
    <cellStyle name="SAPBEXaggItem 5 5 3" xfId="13737"/>
    <cellStyle name="SAPBEXaggItem 5 5 4" xfId="57172"/>
    <cellStyle name="SAPBEXaggItem 5 6" xfId="13738"/>
    <cellStyle name="SAPBEXaggItem 5 6 2" xfId="51201"/>
    <cellStyle name="SAPBEXaggItem 5 6 2 2" xfId="57173"/>
    <cellStyle name="SAPBEXaggItem 5 6 2 3" xfId="57174"/>
    <cellStyle name="SAPBEXaggItem 5 6 3" xfId="57175"/>
    <cellStyle name="SAPBEXaggItem 5 6 4" xfId="57176"/>
    <cellStyle name="SAPBEXaggItem 5 7" xfId="51202"/>
    <cellStyle name="SAPBEXaggItem 5 7 2" xfId="57177"/>
    <cellStyle name="SAPBEXaggItem 5 7 3" xfId="57178"/>
    <cellStyle name="SAPBEXaggItem 5 8" xfId="57179"/>
    <cellStyle name="SAPBEXaggItem 5 9" xfId="57180"/>
    <cellStyle name="SAPBEXaggItem 5_Other Benefits Allocation %" xfId="13739"/>
    <cellStyle name="SAPBEXaggItem 6" xfId="13740"/>
    <cellStyle name="SAPBEXaggItem 6 2" xfId="13741"/>
    <cellStyle name="SAPBEXaggItem 6 2 2" xfId="51203"/>
    <cellStyle name="SAPBEXaggItem 6 2 2 2" xfId="57181"/>
    <cellStyle name="SAPBEXaggItem 6 2 2 3" xfId="57182"/>
    <cellStyle name="SAPBEXaggItem 6 2 3" xfId="57183"/>
    <cellStyle name="SAPBEXaggItem 6 2 4" xfId="57184"/>
    <cellStyle name="SAPBEXaggItem 6 3" xfId="13742"/>
    <cellStyle name="SAPBEXaggItem 6 3 2" xfId="51204"/>
    <cellStyle name="SAPBEXaggItem 6 3 2 2" xfId="57185"/>
    <cellStyle name="SAPBEXaggItem 6 3 2 3" xfId="57186"/>
    <cellStyle name="SAPBEXaggItem 6 3 3" xfId="57187"/>
    <cellStyle name="SAPBEXaggItem 6 3 4" xfId="57188"/>
    <cellStyle name="SAPBEXaggItem 6 4" xfId="51205"/>
    <cellStyle name="SAPBEXaggItem 6 4 2" xfId="51206"/>
    <cellStyle name="SAPBEXaggItem 6 4 2 2" xfId="57189"/>
    <cellStyle name="SAPBEXaggItem 6 4 2 3" xfId="57190"/>
    <cellStyle name="SAPBEXaggItem 6 4 3" xfId="57191"/>
    <cellStyle name="SAPBEXaggItem 6 4 4" xfId="57192"/>
    <cellStyle name="SAPBEXaggItem 6 5" xfId="51207"/>
    <cellStyle name="SAPBEXaggItem 6 5 2" xfId="51208"/>
    <cellStyle name="SAPBEXaggItem 6 5 2 2" xfId="57193"/>
    <cellStyle name="SAPBEXaggItem 6 5 2 3" xfId="57194"/>
    <cellStyle name="SAPBEXaggItem 6 5 3" xfId="57195"/>
    <cellStyle name="SAPBEXaggItem 6 5 4" xfId="57196"/>
    <cellStyle name="SAPBEXaggItem 6 6" xfId="51209"/>
    <cellStyle name="SAPBEXaggItem 6 6 2" xfId="51210"/>
    <cellStyle name="SAPBEXaggItem 6 6 2 2" xfId="57197"/>
    <cellStyle name="SAPBEXaggItem 6 6 2 3" xfId="57198"/>
    <cellStyle name="SAPBEXaggItem 6 6 3" xfId="57199"/>
    <cellStyle name="SAPBEXaggItem 6 6 4" xfId="57200"/>
    <cellStyle name="SAPBEXaggItem 6 7" xfId="51211"/>
    <cellStyle name="SAPBEXaggItem 6 7 2" xfId="57201"/>
    <cellStyle name="SAPBEXaggItem 6 7 3" xfId="57202"/>
    <cellStyle name="SAPBEXaggItem 6 8" xfId="57203"/>
    <cellStyle name="SAPBEXaggItem 6 9" xfId="57204"/>
    <cellStyle name="SAPBEXaggItem 6_Other Benefits Allocation %" xfId="13743"/>
    <cellStyle name="SAPBEXaggItem 7" xfId="13744"/>
    <cellStyle name="SAPBEXaggItem 7 2" xfId="13745"/>
    <cellStyle name="SAPBEXaggItem 7 2 2" xfId="57205"/>
    <cellStyle name="SAPBEXaggItem 7 2 3" xfId="57206"/>
    <cellStyle name="SAPBEXaggItem 7 3" xfId="13746"/>
    <cellStyle name="SAPBEXaggItem 7 4" xfId="57207"/>
    <cellStyle name="SAPBEXaggItem 7_Other Benefits Allocation %" xfId="13747"/>
    <cellStyle name="SAPBEXaggItem 8" xfId="13748"/>
    <cellStyle name="SAPBEXaggItem 8 2" xfId="13749"/>
    <cellStyle name="SAPBEXaggItem 8 2 2" xfId="57208"/>
    <cellStyle name="SAPBEXaggItem 8 2 3" xfId="57209"/>
    <cellStyle name="SAPBEXaggItem 8 3" xfId="13750"/>
    <cellStyle name="SAPBEXaggItem 8 4" xfId="57210"/>
    <cellStyle name="SAPBEXaggItem 8_Other Benefits Allocation %" xfId="13751"/>
    <cellStyle name="SAPBEXaggItem 9" xfId="13752"/>
    <cellStyle name="SAPBEXaggItem 9 2" xfId="13753"/>
    <cellStyle name="SAPBEXaggItem 9 2 2" xfId="57211"/>
    <cellStyle name="SAPBEXaggItem 9 2 3" xfId="57212"/>
    <cellStyle name="SAPBEXaggItem 9 3" xfId="13754"/>
    <cellStyle name="SAPBEXaggItem 9 4" xfId="57213"/>
    <cellStyle name="SAPBEXaggItem 9_Other Benefits Allocation %" xfId="13755"/>
    <cellStyle name="SAPBEXaggItem_2016-18 Budget Payroll" xfId="51212"/>
    <cellStyle name="SAPBEXaggItemX" xfId="36"/>
    <cellStyle name="SAPBEXaggItemX 10" xfId="13756"/>
    <cellStyle name="SAPBEXaggItemX 10 2" xfId="13757"/>
    <cellStyle name="SAPBEXaggItemX 10 2 2" xfId="13758"/>
    <cellStyle name="SAPBEXaggItemX 10 2 2 2" xfId="13759"/>
    <cellStyle name="SAPBEXaggItemX 10 2 2 2 2" xfId="13760"/>
    <cellStyle name="SAPBEXaggItemX 10 2 2 3" xfId="13761"/>
    <cellStyle name="SAPBEXaggItemX 10 2 3" xfId="13762"/>
    <cellStyle name="SAPBEXaggItemX 10 2 3 2" xfId="13763"/>
    <cellStyle name="SAPBEXaggItemX 10 2 3 2 2" xfId="13764"/>
    <cellStyle name="SAPBEXaggItemX 10 2 3 3" xfId="13765"/>
    <cellStyle name="SAPBEXaggItemX 10 2 4" xfId="13766"/>
    <cellStyle name="SAPBEXaggItemX 10 2 4 2" xfId="13767"/>
    <cellStyle name="SAPBEXaggItemX 10 2 5" xfId="13768"/>
    <cellStyle name="SAPBEXaggItemX 10 2 5 2" xfId="13769"/>
    <cellStyle name="SAPBEXaggItemX 10 2 6" xfId="13770"/>
    <cellStyle name="SAPBEXaggItemX 10 3" xfId="13771"/>
    <cellStyle name="SAPBEXaggItemX 10 3 2" xfId="13772"/>
    <cellStyle name="SAPBEXaggItemX 10 3 2 2" xfId="13773"/>
    <cellStyle name="SAPBEXaggItemX 10 3 2 2 2" xfId="13774"/>
    <cellStyle name="SAPBEXaggItemX 10 3 2 3" xfId="13775"/>
    <cellStyle name="SAPBEXaggItemX 10 3 3" xfId="13776"/>
    <cellStyle name="SAPBEXaggItemX 10 3 3 2" xfId="13777"/>
    <cellStyle name="SAPBEXaggItemX 10 3 3 2 2" xfId="13778"/>
    <cellStyle name="SAPBEXaggItemX 10 3 3 3" xfId="13779"/>
    <cellStyle name="SAPBEXaggItemX 10 3 4" xfId="13780"/>
    <cellStyle name="SAPBEXaggItemX 10 3 4 2" xfId="13781"/>
    <cellStyle name="SAPBEXaggItemX 10 3 5" xfId="13782"/>
    <cellStyle name="SAPBEXaggItemX 10 3 5 2" xfId="13783"/>
    <cellStyle name="SAPBEXaggItemX 10 3 6" xfId="13784"/>
    <cellStyle name="SAPBEXaggItemX 10 4" xfId="13785"/>
    <cellStyle name="SAPBEXaggItemX 10 4 2" xfId="13786"/>
    <cellStyle name="SAPBEXaggItemX 10 4 2 2" xfId="13787"/>
    <cellStyle name="SAPBEXaggItemX 10 4 2 2 2" xfId="13788"/>
    <cellStyle name="SAPBEXaggItemX 10 4 2 3" xfId="13789"/>
    <cellStyle name="SAPBEXaggItemX 10 4 3" xfId="13790"/>
    <cellStyle name="SAPBEXaggItemX 10 4 3 2" xfId="13791"/>
    <cellStyle name="SAPBEXaggItemX 10 4 3 2 2" xfId="13792"/>
    <cellStyle name="SAPBEXaggItemX 10 4 3 3" xfId="13793"/>
    <cellStyle name="SAPBEXaggItemX 10 4 4" xfId="13794"/>
    <cellStyle name="SAPBEXaggItemX 10 4 4 2" xfId="13795"/>
    <cellStyle name="SAPBEXaggItemX 10 4 5" xfId="13796"/>
    <cellStyle name="SAPBEXaggItemX 10 4 5 2" xfId="13797"/>
    <cellStyle name="SAPBEXaggItemX 10 4 6" xfId="13798"/>
    <cellStyle name="SAPBEXaggItemX 10 5" xfId="13799"/>
    <cellStyle name="SAPBEXaggItemX 10 5 2" xfId="13800"/>
    <cellStyle name="SAPBEXaggItemX 10 5 2 2" xfId="13801"/>
    <cellStyle name="SAPBEXaggItemX 10 5 3" xfId="13802"/>
    <cellStyle name="SAPBEXaggItemX 10 6" xfId="13803"/>
    <cellStyle name="SAPBEXaggItemX 10_Other Benefits Allocation %" xfId="13804"/>
    <cellStyle name="SAPBEXaggItemX 11" xfId="13805"/>
    <cellStyle name="SAPBEXaggItemX 11 2" xfId="13806"/>
    <cellStyle name="SAPBEXaggItemX 11 3" xfId="13807"/>
    <cellStyle name="SAPBEXaggItemX 11_Other Benefits Allocation %" xfId="13808"/>
    <cellStyle name="SAPBEXaggItemX 12" xfId="13809"/>
    <cellStyle name="SAPBEXaggItemX 12 2" xfId="13810"/>
    <cellStyle name="SAPBEXaggItemX 12 2 2" xfId="13811"/>
    <cellStyle name="SAPBEXaggItemX 12 2 2 2" xfId="13812"/>
    <cellStyle name="SAPBEXaggItemX 12 2 2 2 2" xfId="13813"/>
    <cellStyle name="SAPBEXaggItemX 12 2 2 3" xfId="13814"/>
    <cellStyle name="SAPBEXaggItemX 12 2 3" xfId="13815"/>
    <cellStyle name="SAPBEXaggItemX 12 2 3 2" xfId="13816"/>
    <cellStyle name="SAPBEXaggItemX 12 2 3 2 2" xfId="13817"/>
    <cellStyle name="SAPBEXaggItemX 12 2 3 3" xfId="13818"/>
    <cellStyle name="SAPBEXaggItemX 12 2 4" xfId="13819"/>
    <cellStyle name="SAPBEXaggItemX 12 2 4 2" xfId="13820"/>
    <cellStyle name="SAPBEXaggItemX 12 2 5" xfId="13821"/>
    <cellStyle name="SAPBEXaggItemX 12 2 5 2" xfId="13822"/>
    <cellStyle name="SAPBEXaggItemX 12 2 6" xfId="13823"/>
    <cellStyle name="SAPBEXaggItemX 12 3" xfId="13824"/>
    <cellStyle name="SAPBEXaggItemX 12 3 2" xfId="13825"/>
    <cellStyle name="SAPBEXaggItemX 12 3 2 2" xfId="13826"/>
    <cellStyle name="SAPBEXaggItemX 12 3 2 2 2" xfId="13827"/>
    <cellStyle name="SAPBEXaggItemX 12 3 2 3" xfId="13828"/>
    <cellStyle name="SAPBEXaggItemX 12 3 3" xfId="13829"/>
    <cellStyle name="SAPBEXaggItemX 12 3 3 2" xfId="13830"/>
    <cellStyle name="SAPBEXaggItemX 12 3 3 2 2" xfId="13831"/>
    <cellStyle name="SAPBEXaggItemX 12 3 3 3" xfId="13832"/>
    <cellStyle name="SAPBEXaggItemX 12 3 4" xfId="13833"/>
    <cellStyle name="SAPBEXaggItemX 12 3 4 2" xfId="13834"/>
    <cellStyle name="SAPBEXaggItemX 12 3 5" xfId="13835"/>
    <cellStyle name="SAPBEXaggItemX 12 3 5 2" xfId="13836"/>
    <cellStyle name="SAPBEXaggItemX 12 3 6" xfId="13837"/>
    <cellStyle name="SAPBEXaggItemX 12 4" xfId="13838"/>
    <cellStyle name="SAPBEXaggItemX 12 4 2" xfId="13839"/>
    <cellStyle name="SAPBEXaggItemX 12 4 2 2" xfId="13840"/>
    <cellStyle name="SAPBEXaggItemX 12 4 3" xfId="13841"/>
    <cellStyle name="SAPBEXaggItemX 12 5" xfId="13842"/>
    <cellStyle name="SAPBEXaggItemX 12 5 2" xfId="13843"/>
    <cellStyle name="SAPBEXaggItemX 12 5 2 2" xfId="13844"/>
    <cellStyle name="SAPBEXaggItemX 12 5 3" xfId="13845"/>
    <cellStyle name="SAPBEXaggItemX 12 6" xfId="13846"/>
    <cellStyle name="SAPBEXaggItemX 12 6 2" xfId="13847"/>
    <cellStyle name="SAPBEXaggItemX 12 7" xfId="13848"/>
    <cellStyle name="SAPBEXaggItemX 12 7 2" xfId="13849"/>
    <cellStyle name="SAPBEXaggItemX 12 8" xfId="13850"/>
    <cellStyle name="SAPBEXaggItemX 12_Other Benefits Allocation %" xfId="13851"/>
    <cellStyle name="SAPBEXaggItemX 13" xfId="13852"/>
    <cellStyle name="SAPBEXaggItemX 13 2" xfId="13853"/>
    <cellStyle name="SAPBEXaggItemX 13 2 2" xfId="13854"/>
    <cellStyle name="SAPBEXaggItemX 13 2 2 2" xfId="13855"/>
    <cellStyle name="SAPBEXaggItemX 13 2 3" xfId="13856"/>
    <cellStyle name="SAPBEXaggItemX 13 3" xfId="13857"/>
    <cellStyle name="SAPBEXaggItemX 13 3 2" xfId="13858"/>
    <cellStyle name="SAPBEXaggItemX 13 3 2 2" xfId="13859"/>
    <cellStyle name="SAPBEXaggItemX 13 3 3" xfId="13860"/>
    <cellStyle name="SAPBEXaggItemX 13 4" xfId="13861"/>
    <cellStyle name="SAPBEXaggItemX 13 4 2" xfId="13862"/>
    <cellStyle name="SAPBEXaggItemX 13 5" xfId="13863"/>
    <cellStyle name="SAPBEXaggItemX 13 5 2" xfId="13864"/>
    <cellStyle name="SAPBEXaggItemX 13 6" xfId="13865"/>
    <cellStyle name="SAPBEXaggItemX 14" xfId="13866"/>
    <cellStyle name="SAPBEXaggItemX 14 2" xfId="13867"/>
    <cellStyle name="SAPBEXaggItemX 14 2 2" xfId="13868"/>
    <cellStyle name="SAPBEXaggItemX 14 2 2 2" xfId="13869"/>
    <cellStyle name="SAPBEXaggItemX 14 2 3" xfId="13870"/>
    <cellStyle name="SAPBEXaggItemX 14 3" xfId="13871"/>
    <cellStyle name="SAPBEXaggItemX 14 3 2" xfId="13872"/>
    <cellStyle name="SAPBEXaggItemX 14 3 2 2" xfId="13873"/>
    <cellStyle name="SAPBEXaggItemX 14 3 3" xfId="13874"/>
    <cellStyle name="SAPBEXaggItemX 14 4" xfId="13875"/>
    <cellStyle name="SAPBEXaggItemX 14 4 2" xfId="13876"/>
    <cellStyle name="SAPBEXaggItemX 14 5" xfId="13877"/>
    <cellStyle name="SAPBEXaggItemX 14 5 2" xfId="13878"/>
    <cellStyle name="SAPBEXaggItemX 14 6" xfId="13879"/>
    <cellStyle name="SAPBEXaggItemX 15" xfId="13880"/>
    <cellStyle name="SAPBEXaggItemX 15 2" xfId="13881"/>
    <cellStyle name="SAPBEXaggItemX 15 2 2" xfId="13882"/>
    <cellStyle name="SAPBEXaggItemX 15 2 2 2" xfId="13883"/>
    <cellStyle name="SAPBEXaggItemX 15 2 3" xfId="13884"/>
    <cellStyle name="SAPBEXaggItemX 15 3" xfId="13885"/>
    <cellStyle name="SAPBEXaggItemX 15 3 2" xfId="13886"/>
    <cellStyle name="SAPBEXaggItemX 15 3 2 2" xfId="13887"/>
    <cellStyle name="SAPBEXaggItemX 15 3 3" xfId="13888"/>
    <cellStyle name="SAPBEXaggItemX 15 4" xfId="13889"/>
    <cellStyle name="SAPBEXaggItemX 15 4 2" xfId="13890"/>
    <cellStyle name="SAPBEXaggItemX 15 5" xfId="13891"/>
    <cellStyle name="SAPBEXaggItemX 15 5 2" xfId="13892"/>
    <cellStyle name="SAPBEXaggItemX 15 6" xfId="13893"/>
    <cellStyle name="SAPBEXaggItemX 16" xfId="13894"/>
    <cellStyle name="SAPBEXaggItemX 16 2" xfId="13895"/>
    <cellStyle name="SAPBEXaggItemX 16 2 2" xfId="13896"/>
    <cellStyle name="SAPBEXaggItemX 16 3" xfId="13897"/>
    <cellStyle name="SAPBEXaggItemX 17" xfId="13898"/>
    <cellStyle name="SAPBEXaggItemX 17 2" xfId="13899"/>
    <cellStyle name="SAPBEXaggItemX 17 2 2" xfId="13900"/>
    <cellStyle name="SAPBEXaggItemX 17 3" xfId="13901"/>
    <cellStyle name="SAPBEXaggItemX 18" xfId="13902"/>
    <cellStyle name="SAPBEXaggItemX 18 2" xfId="13903"/>
    <cellStyle name="SAPBEXaggItemX 18 2 2" xfId="13904"/>
    <cellStyle name="SAPBEXaggItemX 18 3" xfId="13905"/>
    <cellStyle name="SAPBEXaggItemX 19" xfId="13906"/>
    <cellStyle name="SAPBEXaggItemX 19 2" xfId="13907"/>
    <cellStyle name="SAPBEXaggItemX 19 2 2" xfId="13908"/>
    <cellStyle name="SAPBEXaggItemX 19 3" xfId="13909"/>
    <cellStyle name="SAPBEXaggItemX 2" xfId="13910"/>
    <cellStyle name="SAPBEXaggItemX 2 10" xfId="13911"/>
    <cellStyle name="SAPBEXaggItemX 2 10 2" xfId="13912"/>
    <cellStyle name="SAPBEXaggItemX 2 10 2 2" xfId="13913"/>
    <cellStyle name="SAPBEXaggItemX 2 10 3" xfId="13914"/>
    <cellStyle name="SAPBEXaggItemX 2 11" xfId="13915"/>
    <cellStyle name="SAPBEXaggItemX 2 11 2" xfId="13916"/>
    <cellStyle name="SAPBEXaggItemX 2 11 2 2" xfId="13917"/>
    <cellStyle name="SAPBEXaggItemX 2 11 3" xfId="13918"/>
    <cellStyle name="SAPBEXaggItemX 2 12" xfId="13919"/>
    <cellStyle name="SAPBEXaggItemX 2 12 2" xfId="57214"/>
    <cellStyle name="SAPBEXaggItemX 2 12 3" xfId="57215"/>
    <cellStyle name="SAPBEXaggItemX 2 13" xfId="51213"/>
    <cellStyle name="SAPBEXaggItemX 2 13 2" xfId="57216"/>
    <cellStyle name="SAPBEXaggItemX 2 13 3" xfId="57217"/>
    <cellStyle name="SAPBEXaggItemX 2 14" xfId="51214"/>
    <cellStyle name="SAPBEXaggItemX 2 14 2" xfId="57218"/>
    <cellStyle name="SAPBEXaggItemX 2 14 3" xfId="57219"/>
    <cellStyle name="SAPBEXaggItemX 2 15" xfId="57220"/>
    <cellStyle name="SAPBEXaggItemX 2 16" xfId="57221"/>
    <cellStyle name="SAPBEXaggItemX 2 2" xfId="13920"/>
    <cellStyle name="SAPBEXaggItemX 2 2 10" xfId="13921"/>
    <cellStyle name="SAPBEXaggItemX 2 2 10 2" xfId="13922"/>
    <cellStyle name="SAPBEXaggItemX 2 2 10 2 2" xfId="13923"/>
    <cellStyle name="SAPBEXaggItemX 2 2 10 3" xfId="13924"/>
    <cellStyle name="SAPBEXaggItemX 2 2 11" xfId="13925"/>
    <cellStyle name="SAPBEXaggItemX 2 2 11 2" xfId="13926"/>
    <cellStyle name="SAPBEXaggItemX 2 2 11 2 2" xfId="13927"/>
    <cellStyle name="SAPBEXaggItemX 2 2 11 3" xfId="13928"/>
    <cellStyle name="SAPBEXaggItemX 2 2 12" xfId="13929"/>
    <cellStyle name="SAPBEXaggItemX 2 2 2" xfId="13930"/>
    <cellStyle name="SAPBEXaggItemX 2 2 2 2" xfId="13931"/>
    <cellStyle name="SAPBEXaggItemX 2 2 2 2 2" xfId="13932"/>
    <cellStyle name="SAPBEXaggItemX 2 2 2 2 2 2" xfId="13933"/>
    <cellStyle name="SAPBEXaggItemX 2 2 2 2 2 2 2" xfId="13934"/>
    <cellStyle name="SAPBEXaggItemX 2 2 2 2 2 3" xfId="13935"/>
    <cellStyle name="SAPBEXaggItemX 2 2 2 2 3" xfId="13936"/>
    <cellStyle name="SAPBEXaggItemX 2 2 2 2 3 2" xfId="13937"/>
    <cellStyle name="SAPBEXaggItemX 2 2 2 2 3 2 2" xfId="13938"/>
    <cellStyle name="SAPBEXaggItemX 2 2 2 2 3 3" xfId="13939"/>
    <cellStyle name="SAPBEXaggItemX 2 2 2 2 4" xfId="13940"/>
    <cellStyle name="SAPBEXaggItemX 2 2 2 2 4 2" xfId="13941"/>
    <cellStyle name="SAPBEXaggItemX 2 2 2 2 5" xfId="13942"/>
    <cellStyle name="SAPBEXaggItemX 2 2 2 2 5 2" xfId="13943"/>
    <cellStyle name="SAPBEXaggItemX 2 2 2 2 6" xfId="13944"/>
    <cellStyle name="SAPBEXaggItemX 2 2 2 3" xfId="13945"/>
    <cellStyle name="SAPBEXaggItemX 2 2 2 3 2" xfId="13946"/>
    <cellStyle name="SAPBEXaggItemX 2 2 2 3 2 2" xfId="13947"/>
    <cellStyle name="SAPBEXaggItemX 2 2 2 3 2 2 2" xfId="13948"/>
    <cellStyle name="SAPBEXaggItemX 2 2 2 3 2 3" xfId="13949"/>
    <cellStyle name="SAPBEXaggItemX 2 2 2 3 3" xfId="13950"/>
    <cellStyle name="SAPBEXaggItemX 2 2 2 3 3 2" xfId="13951"/>
    <cellStyle name="SAPBEXaggItemX 2 2 2 3 3 2 2" xfId="13952"/>
    <cellStyle name="SAPBEXaggItemX 2 2 2 3 3 3" xfId="13953"/>
    <cellStyle name="SAPBEXaggItemX 2 2 2 3 4" xfId="13954"/>
    <cellStyle name="SAPBEXaggItemX 2 2 2 3 4 2" xfId="13955"/>
    <cellStyle name="SAPBEXaggItemX 2 2 2 3 5" xfId="13956"/>
    <cellStyle name="SAPBEXaggItemX 2 2 2 3 5 2" xfId="13957"/>
    <cellStyle name="SAPBEXaggItemX 2 2 2 3 6" xfId="13958"/>
    <cellStyle name="SAPBEXaggItemX 2 2 2 4" xfId="13959"/>
    <cellStyle name="SAPBEXaggItemX 2 2 2 4 2" xfId="13960"/>
    <cellStyle name="SAPBEXaggItemX 2 2 2 4 2 2" xfId="13961"/>
    <cellStyle name="SAPBEXaggItemX 2 2 2 4 2 3" xfId="57222"/>
    <cellStyle name="SAPBEXaggItemX 2 2 2 4 3" xfId="13962"/>
    <cellStyle name="SAPBEXaggItemX 2 2 2 4 4" xfId="57223"/>
    <cellStyle name="SAPBEXaggItemX 2 2 2 5" xfId="13963"/>
    <cellStyle name="SAPBEXaggItemX 2 2 2 5 2" xfId="13964"/>
    <cellStyle name="SAPBEXaggItemX 2 2 2 5 2 2" xfId="13965"/>
    <cellStyle name="SAPBEXaggItemX 2 2 2 5 2 3" xfId="57224"/>
    <cellStyle name="SAPBEXaggItemX 2 2 2 5 3" xfId="13966"/>
    <cellStyle name="SAPBEXaggItemX 2 2 2 5 4" xfId="57225"/>
    <cellStyle name="SAPBEXaggItemX 2 2 2 6" xfId="13967"/>
    <cellStyle name="SAPBEXaggItemX 2 2 2 6 2" xfId="13968"/>
    <cellStyle name="SAPBEXaggItemX 2 2 2 6 2 2" xfId="57226"/>
    <cellStyle name="SAPBEXaggItemX 2 2 2 6 2 3" xfId="57227"/>
    <cellStyle name="SAPBEXaggItemX 2 2 2 6 3" xfId="57228"/>
    <cellStyle name="SAPBEXaggItemX 2 2 2 6 4" xfId="57229"/>
    <cellStyle name="SAPBEXaggItemX 2 2 2 7" xfId="13969"/>
    <cellStyle name="SAPBEXaggItemX 2 2 2 7 2" xfId="13970"/>
    <cellStyle name="SAPBEXaggItemX 2 2 2 7 3" xfId="57230"/>
    <cellStyle name="SAPBEXaggItemX 2 2 2 8" xfId="13971"/>
    <cellStyle name="SAPBEXaggItemX 2 2 2 9" xfId="57231"/>
    <cellStyle name="SAPBEXaggItemX 2 2 2_Other Benefits Allocation %" xfId="13972"/>
    <cellStyle name="SAPBEXaggItemX 2 2 3" xfId="13973"/>
    <cellStyle name="SAPBEXaggItemX 2 2 3 2" xfId="13974"/>
    <cellStyle name="SAPBEXaggItemX 2 2 3 2 2" xfId="13975"/>
    <cellStyle name="SAPBEXaggItemX 2 2 3 2 2 2" xfId="57232"/>
    <cellStyle name="SAPBEXaggItemX 2 2 3 2 2 3" xfId="57233"/>
    <cellStyle name="SAPBEXaggItemX 2 2 3 2 3" xfId="57234"/>
    <cellStyle name="SAPBEXaggItemX 2 2 3 2 4" xfId="57235"/>
    <cellStyle name="SAPBEXaggItemX 2 2 3 3" xfId="13976"/>
    <cellStyle name="SAPBEXaggItemX 2 2 3 3 2" xfId="51215"/>
    <cellStyle name="SAPBEXaggItemX 2 2 3 3 2 2" xfId="57236"/>
    <cellStyle name="SAPBEXaggItemX 2 2 3 3 2 3" xfId="57237"/>
    <cellStyle name="SAPBEXaggItemX 2 2 3 3 3" xfId="57238"/>
    <cellStyle name="SAPBEXaggItemX 2 2 3 3 4" xfId="57239"/>
    <cellStyle name="SAPBEXaggItemX 2 2 3 4" xfId="51216"/>
    <cellStyle name="SAPBEXaggItemX 2 2 3 4 2" xfId="51217"/>
    <cellStyle name="SAPBEXaggItemX 2 2 3 4 2 2" xfId="57240"/>
    <cellStyle name="SAPBEXaggItemX 2 2 3 4 2 3" xfId="57241"/>
    <cellStyle name="SAPBEXaggItemX 2 2 3 4 3" xfId="57242"/>
    <cellStyle name="SAPBEXaggItemX 2 2 3 4 4" xfId="57243"/>
    <cellStyle name="SAPBEXaggItemX 2 2 3 5" xfId="51218"/>
    <cellStyle name="SAPBEXaggItemX 2 2 3 5 2" xfId="51219"/>
    <cellStyle name="SAPBEXaggItemX 2 2 3 5 2 2" xfId="57244"/>
    <cellStyle name="SAPBEXaggItemX 2 2 3 5 2 3" xfId="57245"/>
    <cellStyle name="SAPBEXaggItemX 2 2 3 5 3" xfId="57246"/>
    <cellStyle name="SAPBEXaggItemX 2 2 3 5 4" xfId="57247"/>
    <cellStyle name="SAPBEXaggItemX 2 2 3 6" xfId="51220"/>
    <cellStyle name="SAPBEXaggItemX 2 2 3 6 2" xfId="51221"/>
    <cellStyle name="SAPBEXaggItemX 2 2 3 6 2 2" xfId="57248"/>
    <cellStyle name="SAPBEXaggItemX 2 2 3 6 2 3" xfId="57249"/>
    <cellStyle name="SAPBEXaggItemX 2 2 3 6 3" xfId="57250"/>
    <cellStyle name="SAPBEXaggItemX 2 2 3 6 4" xfId="57251"/>
    <cellStyle name="SAPBEXaggItemX 2 2 3 7" xfId="51222"/>
    <cellStyle name="SAPBEXaggItemX 2 2 3 7 2" xfId="57252"/>
    <cellStyle name="SAPBEXaggItemX 2 2 3 7 3" xfId="57253"/>
    <cellStyle name="SAPBEXaggItemX 2 2 3 8" xfId="57254"/>
    <cellStyle name="SAPBEXaggItemX 2 2 3 9" xfId="57255"/>
    <cellStyle name="SAPBEXaggItemX 2 2 4" xfId="13977"/>
    <cellStyle name="SAPBEXaggItemX 2 2 4 2" xfId="13978"/>
    <cellStyle name="SAPBEXaggItemX 2 2 4 2 2" xfId="13979"/>
    <cellStyle name="SAPBEXaggItemX 2 2 4 2 2 2" xfId="57256"/>
    <cellStyle name="SAPBEXaggItemX 2 2 4 2 2 3" xfId="57257"/>
    <cellStyle name="SAPBEXaggItemX 2 2 4 2 3" xfId="57258"/>
    <cellStyle name="SAPBEXaggItemX 2 2 4 2 4" xfId="57259"/>
    <cellStyle name="SAPBEXaggItemX 2 2 4 3" xfId="13980"/>
    <cellStyle name="SAPBEXaggItemX 2 2 4 3 2" xfId="51223"/>
    <cellStyle name="SAPBEXaggItemX 2 2 4 3 2 2" xfId="57260"/>
    <cellStyle name="SAPBEXaggItemX 2 2 4 3 2 3" xfId="57261"/>
    <cellStyle name="SAPBEXaggItemX 2 2 4 3 3" xfId="57262"/>
    <cellStyle name="SAPBEXaggItemX 2 2 4 3 4" xfId="57263"/>
    <cellStyle name="SAPBEXaggItemX 2 2 4 4" xfId="51224"/>
    <cellStyle name="SAPBEXaggItemX 2 2 4 4 2" xfId="51225"/>
    <cellStyle name="SAPBEXaggItemX 2 2 4 4 2 2" xfId="57264"/>
    <cellStyle name="SAPBEXaggItemX 2 2 4 4 2 3" xfId="57265"/>
    <cellStyle name="SAPBEXaggItemX 2 2 4 4 3" xfId="57266"/>
    <cellStyle name="SAPBEXaggItemX 2 2 4 4 4" xfId="57267"/>
    <cellStyle name="SAPBEXaggItemX 2 2 4 5" xfId="51226"/>
    <cellStyle name="SAPBEXaggItemX 2 2 4 5 2" xfId="51227"/>
    <cellStyle name="SAPBEXaggItemX 2 2 4 5 2 2" xfId="57268"/>
    <cellStyle name="SAPBEXaggItemX 2 2 4 5 2 3" xfId="57269"/>
    <cellStyle name="SAPBEXaggItemX 2 2 4 5 3" xfId="57270"/>
    <cellStyle name="SAPBEXaggItemX 2 2 4 5 4" xfId="57271"/>
    <cellStyle name="SAPBEXaggItemX 2 2 4 6" xfId="51228"/>
    <cellStyle name="SAPBEXaggItemX 2 2 4 6 2" xfId="51229"/>
    <cellStyle name="SAPBEXaggItemX 2 2 4 6 2 2" xfId="57272"/>
    <cellStyle name="SAPBEXaggItemX 2 2 4 6 2 3" xfId="57273"/>
    <cellStyle name="SAPBEXaggItemX 2 2 4 6 3" xfId="57274"/>
    <cellStyle name="SAPBEXaggItemX 2 2 4 6 4" xfId="57275"/>
    <cellStyle name="SAPBEXaggItemX 2 2 4 7" xfId="51230"/>
    <cellStyle name="SAPBEXaggItemX 2 2 4 7 2" xfId="57276"/>
    <cellStyle name="SAPBEXaggItemX 2 2 4 7 3" xfId="57277"/>
    <cellStyle name="SAPBEXaggItemX 2 2 4 8" xfId="57278"/>
    <cellStyle name="SAPBEXaggItemX 2 2 4 9" xfId="57279"/>
    <cellStyle name="SAPBEXaggItemX 2 2 5" xfId="13981"/>
    <cellStyle name="SAPBEXaggItemX 2 2 5 2" xfId="13982"/>
    <cellStyle name="SAPBEXaggItemX 2 2 5 2 2" xfId="13983"/>
    <cellStyle name="SAPBEXaggItemX 2 2 5 2 3" xfId="57280"/>
    <cellStyle name="SAPBEXaggItemX 2 2 5 3" xfId="13984"/>
    <cellStyle name="SAPBEXaggItemX 2 2 5 4" xfId="57281"/>
    <cellStyle name="SAPBEXaggItemX 2 2 6" xfId="13985"/>
    <cellStyle name="SAPBEXaggItemX 2 2 6 2" xfId="13986"/>
    <cellStyle name="SAPBEXaggItemX 2 2 6 2 2" xfId="13987"/>
    <cellStyle name="SAPBEXaggItemX 2 2 6 2 3" xfId="57282"/>
    <cellStyle name="SAPBEXaggItemX 2 2 6 3" xfId="13988"/>
    <cellStyle name="SAPBEXaggItemX 2 2 6 4" xfId="57283"/>
    <cellStyle name="SAPBEXaggItemX 2 2 7" xfId="13989"/>
    <cellStyle name="SAPBEXaggItemX 2 2 7 2" xfId="13990"/>
    <cellStyle name="SAPBEXaggItemX 2 2 7 2 2" xfId="13991"/>
    <cellStyle name="SAPBEXaggItemX 2 2 7 2 3" xfId="57284"/>
    <cellStyle name="SAPBEXaggItemX 2 2 7 3" xfId="13992"/>
    <cellStyle name="SAPBEXaggItemX 2 2 7 4" xfId="57285"/>
    <cellStyle name="SAPBEXaggItemX 2 2 8" xfId="13993"/>
    <cellStyle name="SAPBEXaggItemX 2 2 8 2" xfId="13994"/>
    <cellStyle name="SAPBEXaggItemX 2 2 8 2 2" xfId="13995"/>
    <cellStyle name="SAPBEXaggItemX 2 2 8 2 3" xfId="57286"/>
    <cellStyle name="SAPBEXaggItemX 2 2 8 3" xfId="13996"/>
    <cellStyle name="SAPBEXaggItemX 2 2 8 4" xfId="57287"/>
    <cellStyle name="SAPBEXaggItemX 2 2 9" xfId="13997"/>
    <cellStyle name="SAPBEXaggItemX 2 2 9 2" xfId="13998"/>
    <cellStyle name="SAPBEXaggItemX 2 2 9 2 2" xfId="13999"/>
    <cellStyle name="SAPBEXaggItemX 2 2 9 2 3" xfId="57288"/>
    <cellStyle name="SAPBEXaggItemX 2 2 9 3" xfId="14000"/>
    <cellStyle name="SAPBEXaggItemX 2 2 9 4" xfId="57289"/>
    <cellStyle name="SAPBEXaggItemX 2 2_Other Benefits Allocation %" xfId="14001"/>
    <cellStyle name="SAPBEXaggItemX 2 3" xfId="14002"/>
    <cellStyle name="SAPBEXaggItemX 2 3 10" xfId="14003"/>
    <cellStyle name="SAPBEXaggItemX 2 3 10 2" xfId="14004"/>
    <cellStyle name="SAPBEXaggItemX 2 3 10 2 2" xfId="14005"/>
    <cellStyle name="SAPBEXaggItemX 2 3 10 3" xfId="14006"/>
    <cellStyle name="SAPBEXaggItemX 2 3 11" xfId="14007"/>
    <cellStyle name="SAPBEXaggItemX 2 3 11 2" xfId="14008"/>
    <cellStyle name="SAPBEXaggItemX 2 3 11 2 2" xfId="14009"/>
    <cellStyle name="SAPBEXaggItemX 2 3 11 3" xfId="14010"/>
    <cellStyle name="SAPBEXaggItemX 2 3 12" xfId="14011"/>
    <cellStyle name="SAPBEXaggItemX 2 3 2" xfId="14012"/>
    <cellStyle name="SAPBEXaggItemX 2 3 2 2" xfId="14013"/>
    <cellStyle name="SAPBEXaggItemX 2 3 2 2 2" xfId="14014"/>
    <cellStyle name="SAPBEXaggItemX 2 3 2 2 2 2" xfId="14015"/>
    <cellStyle name="SAPBEXaggItemX 2 3 2 2 2 2 2" xfId="14016"/>
    <cellStyle name="SAPBEXaggItemX 2 3 2 2 2 3" xfId="14017"/>
    <cellStyle name="SAPBEXaggItemX 2 3 2 2 3" xfId="14018"/>
    <cellStyle name="SAPBEXaggItemX 2 3 2 2 3 2" xfId="14019"/>
    <cellStyle name="SAPBEXaggItemX 2 3 2 2 3 2 2" xfId="14020"/>
    <cellStyle name="SAPBEXaggItemX 2 3 2 2 3 3" xfId="14021"/>
    <cellStyle name="SAPBEXaggItemX 2 3 2 2 4" xfId="14022"/>
    <cellStyle name="SAPBEXaggItemX 2 3 2 2 4 2" xfId="14023"/>
    <cellStyle name="SAPBEXaggItemX 2 3 2 2 5" xfId="14024"/>
    <cellStyle name="SAPBEXaggItemX 2 3 2 2 5 2" xfId="14025"/>
    <cellStyle name="SAPBEXaggItemX 2 3 2 2 6" xfId="14026"/>
    <cellStyle name="SAPBEXaggItemX 2 3 2 3" xfId="14027"/>
    <cellStyle name="SAPBEXaggItemX 2 3 2 3 2" xfId="14028"/>
    <cellStyle name="SAPBEXaggItemX 2 3 2 3 2 2" xfId="14029"/>
    <cellStyle name="SAPBEXaggItemX 2 3 2 3 2 2 2" xfId="14030"/>
    <cellStyle name="SAPBEXaggItemX 2 3 2 3 2 3" xfId="14031"/>
    <cellStyle name="SAPBEXaggItemX 2 3 2 3 3" xfId="14032"/>
    <cellStyle name="SAPBEXaggItemX 2 3 2 3 3 2" xfId="14033"/>
    <cellStyle name="SAPBEXaggItemX 2 3 2 3 3 2 2" xfId="14034"/>
    <cellStyle name="SAPBEXaggItemX 2 3 2 3 3 3" xfId="14035"/>
    <cellStyle name="SAPBEXaggItemX 2 3 2 3 4" xfId="14036"/>
    <cellStyle name="SAPBEXaggItemX 2 3 2 3 4 2" xfId="14037"/>
    <cellStyle name="SAPBEXaggItemX 2 3 2 3 5" xfId="14038"/>
    <cellStyle name="SAPBEXaggItemX 2 3 2 3 5 2" xfId="14039"/>
    <cellStyle name="SAPBEXaggItemX 2 3 2 3 6" xfId="14040"/>
    <cellStyle name="SAPBEXaggItemX 2 3 2 4" xfId="14041"/>
    <cellStyle name="SAPBEXaggItemX 2 3 2 4 2" xfId="14042"/>
    <cellStyle name="SAPBEXaggItemX 2 3 2 4 2 2" xfId="14043"/>
    <cellStyle name="SAPBEXaggItemX 2 3 2 4 3" xfId="14044"/>
    <cellStyle name="SAPBEXaggItemX 2 3 2 5" xfId="14045"/>
    <cellStyle name="SAPBEXaggItemX 2 3 2 5 2" xfId="14046"/>
    <cellStyle name="SAPBEXaggItemX 2 3 2 5 2 2" xfId="14047"/>
    <cellStyle name="SAPBEXaggItemX 2 3 2 5 3" xfId="14048"/>
    <cellStyle name="SAPBEXaggItemX 2 3 2 6" xfId="14049"/>
    <cellStyle name="SAPBEXaggItemX 2 3 2 6 2" xfId="14050"/>
    <cellStyle name="SAPBEXaggItemX 2 3 2 7" xfId="14051"/>
    <cellStyle name="SAPBEXaggItemX 2 3 2 7 2" xfId="14052"/>
    <cellStyle name="SAPBEXaggItemX 2 3 2 8" xfId="14053"/>
    <cellStyle name="SAPBEXaggItemX 2 3 2_Other Benefits Allocation %" xfId="14054"/>
    <cellStyle name="SAPBEXaggItemX 2 3 3" xfId="14055"/>
    <cellStyle name="SAPBEXaggItemX 2 3 3 2" xfId="14056"/>
    <cellStyle name="SAPBEXaggItemX 2 3 3 2 2" xfId="14057"/>
    <cellStyle name="SAPBEXaggItemX 2 3 3 2 3" xfId="57290"/>
    <cellStyle name="SAPBEXaggItemX 2 3 3 3" xfId="14058"/>
    <cellStyle name="SAPBEXaggItemX 2 3 3 4" xfId="57291"/>
    <cellStyle name="SAPBEXaggItemX 2 3 4" xfId="14059"/>
    <cellStyle name="SAPBEXaggItemX 2 3 4 2" xfId="14060"/>
    <cellStyle name="SAPBEXaggItemX 2 3 4 2 2" xfId="14061"/>
    <cellStyle name="SAPBEXaggItemX 2 3 4 2 3" xfId="57292"/>
    <cellStyle name="SAPBEXaggItemX 2 3 4 3" xfId="14062"/>
    <cellStyle name="SAPBEXaggItemX 2 3 4 4" xfId="57293"/>
    <cellStyle name="SAPBEXaggItemX 2 3 5" xfId="14063"/>
    <cellStyle name="SAPBEXaggItemX 2 3 5 2" xfId="14064"/>
    <cellStyle name="SAPBEXaggItemX 2 3 5 2 2" xfId="14065"/>
    <cellStyle name="SAPBEXaggItemX 2 3 5 2 3" xfId="57294"/>
    <cellStyle name="SAPBEXaggItemX 2 3 5 3" xfId="14066"/>
    <cellStyle name="SAPBEXaggItemX 2 3 5 4" xfId="57295"/>
    <cellStyle name="SAPBEXaggItemX 2 3 6" xfId="14067"/>
    <cellStyle name="SAPBEXaggItemX 2 3 6 2" xfId="14068"/>
    <cellStyle name="SAPBEXaggItemX 2 3 6 2 2" xfId="14069"/>
    <cellStyle name="SAPBEXaggItemX 2 3 6 2 3" xfId="57296"/>
    <cellStyle name="SAPBEXaggItemX 2 3 6 3" xfId="14070"/>
    <cellStyle name="SAPBEXaggItemX 2 3 6 4" xfId="57297"/>
    <cellStyle name="SAPBEXaggItemX 2 3 7" xfId="14071"/>
    <cellStyle name="SAPBEXaggItemX 2 3 7 2" xfId="14072"/>
    <cellStyle name="SAPBEXaggItemX 2 3 7 2 2" xfId="14073"/>
    <cellStyle name="SAPBEXaggItemX 2 3 7 3" xfId="14074"/>
    <cellStyle name="SAPBEXaggItemX 2 3 8" xfId="14075"/>
    <cellStyle name="SAPBEXaggItemX 2 3 8 2" xfId="14076"/>
    <cellStyle name="SAPBEXaggItemX 2 3 8 2 2" xfId="14077"/>
    <cellStyle name="SAPBEXaggItemX 2 3 8 3" xfId="14078"/>
    <cellStyle name="SAPBEXaggItemX 2 3 9" xfId="14079"/>
    <cellStyle name="SAPBEXaggItemX 2 3 9 2" xfId="14080"/>
    <cellStyle name="SAPBEXaggItemX 2 3 9 2 2" xfId="14081"/>
    <cellStyle name="SAPBEXaggItemX 2 3 9 3" xfId="14082"/>
    <cellStyle name="SAPBEXaggItemX 2 3_Other Benefits Allocation %" xfId="14083"/>
    <cellStyle name="SAPBEXaggItemX 2 4" xfId="14084"/>
    <cellStyle name="SAPBEXaggItemX 2 4 2" xfId="51231"/>
    <cellStyle name="SAPBEXaggItemX 2 4 2 2" xfId="51232"/>
    <cellStyle name="SAPBEXaggItemX 2 4 2 2 2" xfId="57298"/>
    <cellStyle name="SAPBEXaggItemX 2 4 2 2 3" xfId="57299"/>
    <cellStyle name="SAPBEXaggItemX 2 4 2 3" xfId="57300"/>
    <cellStyle name="SAPBEXaggItemX 2 4 2 4" xfId="57301"/>
    <cellStyle name="SAPBEXaggItemX 2 4 3" xfId="51233"/>
    <cellStyle name="SAPBEXaggItemX 2 4 3 2" xfId="51234"/>
    <cellStyle name="SAPBEXaggItemX 2 4 3 2 2" xfId="57302"/>
    <cellStyle name="SAPBEXaggItemX 2 4 3 2 3" xfId="57303"/>
    <cellStyle name="SAPBEXaggItemX 2 4 3 3" xfId="57304"/>
    <cellStyle name="SAPBEXaggItemX 2 4 3 4" xfId="57305"/>
    <cellStyle name="SAPBEXaggItemX 2 4 4" xfId="51235"/>
    <cellStyle name="SAPBEXaggItemX 2 4 4 2" xfId="51236"/>
    <cellStyle name="SAPBEXaggItemX 2 4 4 2 2" xfId="57306"/>
    <cellStyle name="SAPBEXaggItemX 2 4 4 2 3" xfId="57307"/>
    <cellStyle name="SAPBEXaggItemX 2 4 4 3" xfId="57308"/>
    <cellStyle name="SAPBEXaggItemX 2 4 4 4" xfId="57309"/>
    <cellStyle name="SAPBEXaggItemX 2 4 5" xfId="51237"/>
    <cellStyle name="SAPBEXaggItemX 2 4 5 2" xfId="51238"/>
    <cellStyle name="SAPBEXaggItemX 2 4 5 2 2" xfId="57310"/>
    <cellStyle name="SAPBEXaggItemX 2 4 5 2 3" xfId="57311"/>
    <cellStyle name="SAPBEXaggItemX 2 4 5 3" xfId="57312"/>
    <cellStyle name="SAPBEXaggItemX 2 4 5 4" xfId="57313"/>
    <cellStyle name="SAPBEXaggItemX 2 4 6" xfId="51239"/>
    <cellStyle name="SAPBEXaggItemX 2 4 6 2" xfId="51240"/>
    <cellStyle name="SAPBEXaggItemX 2 4 6 2 2" xfId="57314"/>
    <cellStyle name="SAPBEXaggItemX 2 4 6 2 3" xfId="57315"/>
    <cellStyle name="SAPBEXaggItemX 2 4 6 3" xfId="57316"/>
    <cellStyle name="SAPBEXaggItemX 2 4 6 4" xfId="57317"/>
    <cellStyle name="SAPBEXaggItemX 2 4 7" xfId="51241"/>
    <cellStyle name="SAPBEXaggItemX 2 4 7 2" xfId="57318"/>
    <cellStyle name="SAPBEXaggItemX 2 4 7 3" xfId="57319"/>
    <cellStyle name="SAPBEXaggItemX 2 4 8" xfId="57320"/>
    <cellStyle name="SAPBEXaggItemX 2 4 9" xfId="57321"/>
    <cellStyle name="SAPBEXaggItemX 2 5" xfId="14085"/>
    <cellStyle name="SAPBEXaggItemX 2 5 2" xfId="14086"/>
    <cellStyle name="SAPBEXaggItemX 2 5 2 2" xfId="14087"/>
    <cellStyle name="SAPBEXaggItemX 2 5 2 2 2" xfId="14088"/>
    <cellStyle name="SAPBEXaggItemX 2 5 2 2 2 2" xfId="14089"/>
    <cellStyle name="SAPBEXaggItemX 2 5 2 2 3" xfId="14090"/>
    <cellStyle name="SAPBEXaggItemX 2 5 2 3" xfId="14091"/>
    <cellStyle name="SAPBEXaggItemX 2 5 2 3 2" xfId="14092"/>
    <cellStyle name="SAPBEXaggItemX 2 5 2 3 2 2" xfId="14093"/>
    <cellStyle name="SAPBEXaggItemX 2 5 2 3 3" xfId="14094"/>
    <cellStyle name="SAPBEXaggItemX 2 5 2 4" xfId="14095"/>
    <cellStyle name="SAPBEXaggItemX 2 5 2 4 2" xfId="14096"/>
    <cellStyle name="SAPBEXaggItemX 2 5 2 5" xfId="14097"/>
    <cellStyle name="SAPBEXaggItemX 2 5 2 5 2" xfId="14098"/>
    <cellStyle name="SAPBEXaggItemX 2 5 2 6" xfId="14099"/>
    <cellStyle name="SAPBEXaggItemX 2 5 3" xfId="14100"/>
    <cellStyle name="SAPBEXaggItemX 2 5 3 2" xfId="14101"/>
    <cellStyle name="SAPBEXaggItemX 2 5 3 2 2" xfId="14102"/>
    <cellStyle name="SAPBEXaggItemX 2 5 3 2 2 2" xfId="14103"/>
    <cellStyle name="SAPBEXaggItemX 2 5 3 2 3" xfId="14104"/>
    <cellStyle name="SAPBEXaggItemX 2 5 3 3" xfId="14105"/>
    <cellStyle name="SAPBEXaggItemX 2 5 3 3 2" xfId="14106"/>
    <cellStyle name="SAPBEXaggItemX 2 5 3 3 2 2" xfId="14107"/>
    <cellStyle name="SAPBEXaggItemX 2 5 3 3 3" xfId="14108"/>
    <cellStyle name="SAPBEXaggItemX 2 5 3 4" xfId="14109"/>
    <cellStyle name="SAPBEXaggItemX 2 5 3 4 2" xfId="14110"/>
    <cellStyle name="SAPBEXaggItemX 2 5 3 5" xfId="14111"/>
    <cellStyle name="SAPBEXaggItemX 2 5 3 5 2" xfId="14112"/>
    <cellStyle name="SAPBEXaggItemX 2 5 3 6" xfId="14113"/>
    <cellStyle name="SAPBEXaggItemX 2 5 4" xfId="14114"/>
    <cellStyle name="SAPBEXaggItemX 2 5 4 2" xfId="14115"/>
    <cellStyle name="SAPBEXaggItemX 2 5 4 2 2" xfId="14116"/>
    <cellStyle name="SAPBEXaggItemX 2 5 4 2 3" xfId="57322"/>
    <cellStyle name="SAPBEXaggItemX 2 5 4 3" xfId="14117"/>
    <cellStyle name="SAPBEXaggItemX 2 5 4 4" xfId="57323"/>
    <cellStyle name="SAPBEXaggItemX 2 5 5" xfId="14118"/>
    <cellStyle name="SAPBEXaggItemX 2 5 5 2" xfId="14119"/>
    <cellStyle name="SAPBEXaggItemX 2 5 5 2 2" xfId="14120"/>
    <cellStyle name="SAPBEXaggItemX 2 5 5 2 3" xfId="57324"/>
    <cellStyle name="SAPBEXaggItemX 2 5 5 3" xfId="14121"/>
    <cellStyle name="SAPBEXaggItemX 2 5 5 4" xfId="57325"/>
    <cellStyle name="SAPBEXaggItemX 2 5 6" xfId="14122"/>
    <cellStyle name="SAPBEXaggItemX 2 5 6 2" xfId="14123"/>
    <cellStyle name="SAPBEXaggItemX 2 5 6 2 2" xfId="57326"/>
    <cellStyle name="SAPBEXaggItemX 2 5 6 2 3" xfId="57327"/>
    <cellStyle name="SAPBEXaggItemX 2 5 6 3" xfId="57328"/>
    <cellStyle name="SAPBEXaggItemX 2 5 6 4" xfId="57329"/>
    <cellStyle name="SAPBEXaggItemX 2 5 7" xfId="14124"/>
    <cellStyle name="SAPBEXaggItemX 2 5 7 2" xfId="14125"/>
    <cellStyle name="SAPBEXaggItemX 2 5 7 3" xfId="57330"/>
    <cellStyle name="SAPBEXaggItemX 2 5 8" xfId="14126"/>
    <cellStyle name="SAPBEXaggItemX 2 5 9" xfId="57331"/>
    <cellStyle name="SAPBEXaggItemX 2 5_Other Benefits Allocation %" xfId="14127"/>
    <cellStyle name="SAPBEXaggItemX 2 6" xfId="14128"/>
    <cellStyle name="SAPBEXaggItemX 2 6 2" xfId="14129"/>
    <cellStyle name="SAPBEXaggItemX 2 6 2 2" xfId="14130"/>
    <cellStyle name="SAPBEXaggItemX 2 6 2 3" xfId="57332"/>
    <cellStyle name="SAPBEXaggItemX 2 6 3" xfId="14131"/>
    <cellStyle name="SAPBEXaggItemX 2 6 4" xfId="57333"/>
    <cellStyle name="SAPBEXaggItemX 2 7" xfId="14132"/>
    <cellStyle name="SAPBEXaggItemX 2 7 2" xfId="14133"/>
    <cellStyle name="SAPBEXaggItemX 2 7 2 2" xfId="14134"/>
    <cellStyle name="SAPBEXaggItemX 2 7 2 3" xfId="57334"/>
    <cellStyle name="SAPBEXaggItemX 2 7 3" xfId="14135"/>
    <cellStyle name="SAPBEXaggItemX 2 7 4" xfId="57335"/>
    <cellStyle name="SAPBEXaggItemX 2 8" xfId="14136"/>
    <cellStyle name="SAPBEXaggItemX 2 8 2" xfId="14137"/>
    <cellStyle name="SAPBEXaggItemX 2 8 2 2" xfId="14138"/>
    <cellStyle name="SAPBEXaggItemX 2 8 2 3" xfId="57336"/>
    <cellStyle name="SAPBEXaggItemX 2 8 3" xfId="14139"/>
    <cellStyle name="SAPBEXaggItemX 2 8 4" xfId="57337"/>
    <cellStyle name="SAPBEXaggItemX 2 9" xfId="14140"/>
    <cellStyle name="SAPBEXaggItemX 2 9 2" xfId="14141"/>
    <cellStyle name="SAPBEXaggItemX 2 9 2 2" xfId="14142"/>
    <cellStyle name="SAPBEXaggItemX 2 9 2 3" xfId="57338"/>
    <cellStyle name="SAPBEXaggItemX 2 9 3" xfId="14143"/>
    <cellStyle name="SAPBEXaggItemX 2 9 4" xfId="57339"/>
    <cellStyle name="SAPBEXaggItemX 2_401K Summary" xfId="14144"/>
    <cellStyle name="SAPBEXaggItemX 20" xfId="14145"/>
    <cellStyle name="SAPBEXaggItemX 20 2" xfId="14146"/>
    <cellStyle name="SAPBEXaggItemX 20 2 2" xfId="14147"/>
    <cellStyle name="SAPBEXaggItemX 20 3" xfId="14148"/>
    <cellStyle name="SAPBEXaggItemX 21" xfId="14149"/>
    <cellStyle name="SAPBEXaggItemX 21 2" xfId="14150"/>
    <cellStyle name="SAPBEXaggItemX 21 2 2" xfId="14151"/>
    <cellStyle name="SAPBEXaggItemX 21 3" xfId="14152"/>
    <cellStyle name="SAPBEXaggItemX 22" xfId="14153"/>
    <cellStyle name="SAPBEXaggItemX 22 2" xfId="14154"/>
    <cellStyle name="SAPBEXaggItemX 22 2 2" xfId="14155"/>
    <cellStyle name="SAPBEXaggItemX 22 3" xfId="14156"/>
    <cellStyle name="SAPBEXaggItemX 23" xfId="14157"/>
    <cellStyle name="SAPBEXaggItemX 23 2" xfId="14158"/>
    <cellStyle name="SAPBEXaggItemX 23 2 2" xfId="14159"/>
    <cellStyle name="SAPBEXaggItemX 23 3" xfId="14160"/>
    <cellStyle name="SAPBEXaggItemX 24" xfId="14161"/>
    <cellStyle name="SAPBEXaggItemX 24 2" xfId="14162"/>
    <cellStyle name="SAPBEXaggItemX 24 2 2" xfId="14163"/>
    <cellStyle name="SAPBEXaggItemX 24 3" xfId="14164"/>
    <cellStyle name="SAPBEXaggItemX 25" xfId="14165"/>
    <cellStyle name="SAPBEXaggItemX 25 2" xfId="14166"/>
    <cellStyle name="SAPBEXaggItemX 25 2 2" xfId="14167"/>
    <cellStyle name="SAPBEXaggItemX 25 3" xfId="14168"/>
    <cellStyle name="SAPBEXaggItemX 26" xfId="14169"/>
    <cellStyle name="SAPBEXaggItemX 26 2" xfId="14170"/>
    <cellStyle name="SAPBEXaggItemX 26 2 2" xfId="14171"/>
    <cellStyle name="SAPBEXaggItemX 26 3" xfId="14172"/>
    <cellStyle name="SAPBEXaggItemX 27" xfId="14173"/>
    <cellStyle name="SAPBEXaggItemX 27 2" xfId="14174"/>
    <cellStyle name="SAPBEXaggItemX 27 2 2" xfId="14175"/>
    <cellStyle name="SAPBEXaggItemX 27 3" xfId="14176"/>
    <cellStyle name="SAPBEXaggItemX 28" xfId="14177"/>
    <cellStyle name="SAPBEXaggItemX 28 2" xfId="14178"/>
    <cellStyle name="SAPBEXaggItemX 29" xfId="14179"/>
    <cellStyle name="SAPBEXaggItemX 29 2" xfId="14180"/>
    <cellStyle name="SAPBEXaggItemX 3" xfId="14181"/>
    <cellStyle name="SAPBEXaggItemX 3 10" xfId="14182"/>
    <cellStyle name="SAPBEXaggItemX 3 10 2" xfId="14183"/>
    <cellStyle name="SAPBEXaggItemX 3 10 2 2" xfId="14184"/>
    <cellStyle name="SAPBEXaggItemX 3 10 3" xfId="14185"/>
    <cellStyle name="SAPBEXaggItemX 3 11" xfId="14186"/>
    <cellStyle name="SAPBEXaggItemX 3 11 2" xfId="14187"/>
    <cellStyle name="SAPBEXaggItemX 3 11 2 2" xfId="14188"/>
    <cellStyle name="SAPBEXaggItemX 3 11 3" xfId="14189"/>
    <cellStyle name="SAPBEXaggItemX 3 12" xfId="14190"/>
    <cellStyle name="SAPBEXaggItemX 3 2" xfId="14191"/>
    <cellStyle name="SAPBEXaggItemX 3 2 2" xfId="51242"/>
    <cellStyle name="SAPBEXaggItemX 3 2 2 2" xfId="51243"/>
    <cellStyle name="SAPBEXaggItemX 3 2 2 2 2" xfId="57340"/>
    <cellStyle name="SAPBEXaggItemX 3 2 2 2 3" xfId="57341"/>
    <cellStyle name="SAPBEXaggItemX 3 2 2 3" xfId="57342"/>
    <cellStyle name="SAPBEXaggItemX 3 2 2 4" xfId="57343"/>
    <cellStyle name="SAPBEXaggItemX 3 2 3" xfId="51244"/>
    <cellStyle name="SAPBEXaggItemX 3 2 3 2" xfId="51245"/>
    <cellStyle name="SAPBEXaggItemX 3 2 3 2 2" xfId="57344"/>
    <cellStyle name="SAPBEXaggItemX 3 2 3 2 3" xfId="57345"/>
    <cellStyle name="SAPBEXaggItemX 3 2 3 3" xfId="57346"/>
    <cellStyle name="SAPBEXaggItemX 3 2 3 4" xfId="57347"/>
    <cellStyle name="SAPBEXaggItemX 3 2 4" xfId="51246"/>
    <cellStyle name="SAPBEXaggItemX 3 2 4 2" xfId="51247"/>
    <cellStyle name="SAPBEXaggItemX 3 2 4 2 2" xfId="57348"/>
    <cellStyle name="SAPBEXaggItemX 3 2 4 2 3" xfId="57349"/>
    <cellStyle name="SAPBEXaggItemX 3 2 4 3" xfId="57350"/>
    <cellStyle name="SAPBEXaggItemX 3 2 4 4" xfId="57351"/>
    <cellStyle name="SAPBEXaggItemX 3 2 5" xfId="51248"/>
    <cellStyle name="SAPBEXaggItemX 3 2 5 2" xfId="51249"/>
    <cellStyle name="SAPBEXaggItemX 3 2 5 2 2" xfId="57352"/>
    <cellStyle name="SAPBEXaggItemX 3 2 5 2 3" xfId="57353"/>
    <cellStyle name="SAPBEXaggItemX 3 2 5 3" xfId="57354"/>
    <cellStyle name="SAPBEXaggItemX 3 2 5 4" xfId="57355"/>
    <cellStyle name="SAPBEXaggItemX 3 2 6" xfId="51250"/>
    <cellStyle name="SAPBEXaggItemX 3 2 6 2" xfId="51251"/>
    <cellStyle name="SAPBEXaggItemX 3 2 6 2 2" xfId="57356"/>
    <cellStyle name="SAPBEXaggItemX 3 2 6 2 3" xfId="57357"/>
    <cellStyle name="SAPBEXaggItemX 3 2 6 3" xfId="57358"/>
    <cellStyle name="SAPBEXaggItemX 3 2 6 4" xfId="57359"/>
    <cellStyle name="SAPBEXaggItemX 3 2 7" xfId="51252"/>
    <cellStyle name="SAPBEXaggItemX 3 2 7 2" xfId="57360"/>
    <cellStyle name="SAPBEXaggItemX 3 2 7 3" xfId="57361"/>
    <cellStyle name="SAPBEXaggItemX 3 2 8" xfId="57362"/>
    <cellStyle name="SAPBEXaggItemX 3 2 9" xfId="57363"/>
    <cellStyle name="SAPBEXaggItemX 3 3" xfId="14192"/>
    <cellStyle name="SAPBEXaggItemX 3 3 2" xfId="14193"/>
    <cellStyle name="SAPBEXaggItemX 3 3 2 2" xfId="14194"/>
    <cellStyle name="SAPBEXaggItemX 3 3 2 2 2" xfId="14195"/>
    <cellStyle name="SAPBEXaggItemX 3 3 2 2 2 2" xfId="14196"/>
    <cellStyle name="SAPBEXaggItemX 3 3 2 2 3" xfId="14197"/>
    <cellStyle name="SAPBEXaggItemX 3 3 2 3" xfId="14198"/>
    <cellStyle name="SAPBEXaggItemX 3 3 2 3 2" xfId="14199"/>
    <cellStyle name="SAPBEXaggItemX 3 3 2 3 2 2" xfId="14200"/>
    <cellStyle name="SAPBEXaggItemX 3 3 2 3 3" xfId="14201"/>
    <cellStyle name="SAPBEXaggItemX 3 3 2 4" xfId="14202"/>
    <cellStyle name="SAPBEXaggItemX 3 3 2 4 2" xfId="14203"/>
    <cellStyle name="SAPBEXaggItemX 3 3 2 5" xfId="14204"/>
    <cellStyle name="SAPBEXaggItemX 3 3 2 5 2" xfId="14205"/>
    <cellStyle name="SAPBEXaggItemX 3 3 2 6" xfId="14206"/>
    <cellStyle name="SAPBEXaggItemX 3 3 3" xfId="14207"/>
    <cellStyle name="SAPBEXaggItemX 3 3 3 2" xfId="14208"/>
    <cellStyle name="SAPBEXaggItemX 3 3 3 2 2" xfId="14209"/>
    <cellStyle name="SAPBEXaggItemX 3 3 3 2 2 2" xfId="14210"/>
    <cellStyle name="SAPBEXaggItemX 3 3 3 2 3" xfId="14211"/>
    <cellStyle name="SAPBEXaggItemX 3 3 3 3" xfId="14212"/>
    <cellStyle name="SAPBEXaggItemX 3 3 3 3 2" xfId="14213"/>
    <cellStyle name="SAPBEXaggItemX 3 3 3 3 2 2" xfId="14214"/>
    <cellStyle name="SAPBEXaggItemX 3 3 3 3 3" xfId="14215"/>
    <cellStyle name="SAPBEXaggItemX 3 3 3 4" xfId="14216"/>
    <cellStyle name="SAPBEXaggItemX 3 3 3 4 2" xfId="14217"/>
    <cellStyle name="SAPBEXaggItemX 3 3 3 5" xfId="14218"/>
    <cellStyle name="SAPBEXaggItemX 3 3 3 5 2" xfId="14219"/>
    <cellStyle name="SAPBEXaggItemX 3 3 3 6" xfId="14220"/>
    <cellStyle name="SAPBEXaggItemX 3 3 4" xfId="14221"/>
    <cellStyle name="SAPBEXaggItemX 3 3 4 2" xfId="14222"/>
    <cellStyle name="SAPBEXaggItemX 3 3 4 2 2" xfId="14223"/>
    <cellStyle name="SAPBEXaggItemX 3 3 4 2 3" xfId="57364"/>
    <cellStyle name="SAPBEXaggItemX 3 3 4 3" xfId="14224"/>
    <cellStyle name="SAPBEXaggItemX 3 3 4 4" xfId="57365"/>
    <cellStyle name="SAPBEXaggItemX 3 3 5" xfId="14225"/>
    <cellStyle name="SAPBEXaggItemX 3 3 5 2" xfId="14226"/>
    <cellStyle name="SAPBEXaggItemX 3 3 5 2 2" xfId="14227"/>
    <cellStyle name="SAPBEXaggItemX 3 3 5 2 3" xfId="57366"/>
    <cellStyle name="SAPBEXaggItemX 3 3 5 3" xfId="14228"/>
    <cellStyle name="SAPBEXaggItemX 3 3 5 4" xfId="57367"/>
    <cellStyle name="SAPBEXaggItemX 3 3 6" xfId="14229"/>
    <cellStyle name="SAPBEXaggItemX 3 3 6 2" xfId="14230"/>
    <cellStyle name="SAPBEXaggItemX 3 3 6 2 2" xfId="57368"/>
    <cellStyle name="SAPBEXaggItemX 3 3 6 2 3" xfId="57369"/>
    <cellStyle name="SAPBEXaggItemX 3 3 6 3" xfId="57370"/>
    <cellStyle name="SAPBEXaggItemX 3 3 6 4" xfId="57371"/>
    <cellStyle name="SAPBEXaggItemX 3 3 7" xfId="14231"/>
    <cellStyle name="SAPBEXaggItemX 3 3 7 2" xfId="14232"/>
    <cellStyle name="SAPBEXaggItemX 3 3 7 3" xfId="57372"/>
    <cellStyle name="SAPBEXaggItemX 3 3 8" xfId="14233"/>
    <cellStyle name="SAPBEXaggItemX 3 3 9" xfId="57373"/>
    <cellStyle name="SAPBEXaggItemX 3 3_Other Benefits Allocation %" xfId="14234"/>
    <cellStyle name="SAPBEXaggItemX 3 4" xfId="14235"/>
    <cellStyle name="SAPBEXaggItemX 3 4 2" xfId="14236"/>
    <cellStyle name="SAPBEXaggItemX 3 4 2 2" xfId="14237"/>
    <cellStyle name="SAPBEXaggItemX 3 4 2 2 2" xfId="57374"/>
    <cellStyle name="SAPBEXaggItemX 3 4 2 2 3" xfId="57375"/>
    <cellStyle name="SAPBEXaggItemX 3 4 2 3" xfId="57376"/>
    <cellStyle name="SAPBEXaggItemX 3 4 2 4" xfId="57377"/>
    <cellStyle name="SAPBEXaggItemX 3 4 3" xfId="14238"/>
    <cellStyle name="SAPBEXaggItemX 3 4 3 2" xfId="51253"/>
    <cellStyle name="SAPBEXaggItemX 3 4 3 2 2" xfId="57378"/>
    <cellStyle name="SAPBEXaggItemX 3 4 3 2 3" xfId="57379"/>
    <cellStyle name="SAPBEXaggItemX 3 4 3 3" xfId="57380"/>
    <cellStyle name="SAPBEXaggItemX 3 4 3 4" xfId="57381"/>
    <cellStyle name="SAPBEXaggItemX 3 4 4" xfId="51254"/>
    <cellStyle name="SAPBEXaggItemX 3 4 4 2" xfId="51255"/>
    <cellStyle name="SAPBEXaggItemX 3 4 4 2 2" xfId="57382"/>
    <cellStyle name="SAPBEXaggItemX 3 4 4 2 3" xfId="57383"/>
    <cellStyle name="SAPBEXaggItemX 3 4 4 3" xfId="57384"/>
    <cellStyle name="SAPBEXaggItemX 3 4 4 4" xfId="57385"/>
    <cellStyle name="SAPBEXaggItemX 3 4 5" xfId="51256"/>
    <cellStyle name="SAPBEXaggItemX 3 4 5 2" xfId="51257"/>
    <cellStyle name="SAPBEXaggItemX 3 4 5 2 2" xfId="57386"/>
    <cellStyle name="SAPBEXaggItemX 3 4 5 2 3" xfId="57387"/>
    <cellStyle name="SAPBEXaggItemX 3 4 5 3" xfId="57388"/>
    <cellStyle name="SAPBEXaggItemX 3 4 5 4" xfId="57389"/>
    <cellStyle name="SAPBEXaggItemX 3 4 6" xfId="51258"/>
    <cellStyle name="SAPBEXaggItemX 3 4 6 2" xfId="51259"/>
    <cellStyle name="SAPBEXaggItemX 3 4 6 2 2" xfId="57390"/>
    <cellStyle name="SAPBEXaggItemX 3 4 6 2 3" xfId="57391"/>
    <cellStyle name="SAPBEXaggItemX 3 4 6 3" xfId="57392"/>
    <cellStyle name="SAPBEXaggItemX 3 4 6 4" xfId="57393"/>
    <cellStyle name="SAPBEXaggItemX 3 4 7" xfId="51260"/>
    <cellStyle name="SAPBEXaggItemX 3 4 7 2" xfId="57394"/>
    <cellStyle name="SAPBEXaggItemX 3 4 7 3" xfId="57395"/>
    <cellStyle name="SAPBEXaggItemX 3 4 8" xfId="57396"/>
    <cellStyle name="SAPBEXaggItemX 3 4 9" xfId="57397"/>
    <cellStyle name="SAPBEXaggItemX 3 5" xfId="14239"/>
    <cellStyle name="SAPBEXaggItemX 3 5 2" xfId="14240"/>
    <cellStyle name="SAPBEXaggItemX 3 5 2 2" xfId="14241"/>
    <cellStyle name="SAPBEXaggItemX 3 5 2 3" xfId="57398"/>
    <cellStyle name="SAPBEXaggItemX 3 5 3" xfId="14242"/>
    <cellStyle name="SAPBEXaggItemX 3 5 4" xfId="57399"/>
    <cellStyle name="SAPBEXaggItemX 3 6" xfId="14243"/>
    <cellStyle name="SAPBEXaggItemX 3 6 2" xfId="14244"/>
    <cellStyle name="SAPBEXaggItemX 3 6 2 2" xfId="14245"/>
    <cellStyle name="SAPBEXaggItemX 3 6 2 3" xfId="57400"/>
    <cellStyle name="SAPBEXaggItemX 3 6 3" xfId="14246"/>
    <cellStyle name="SAPBEXaggItemX 3 6 4" xfId="57401"/>
    <cellStyle name="SAPBEXaggItemX 3 7" xfId="14247"/>
    <cellStyle name="SAPBEXaggItemX 3 7 2" xfId="14248"/>
    <cellStyle name="SAPBEXaggItemX 3 7 2 2" xfId="14249"/>
    <cellStyle name="SAPBEXaggItemX 3 7 2 3" xfId="57402"/>
    <cellStyle name="SAPBEXaggItemX 3 7 3" xfId="14250"/>
    <cellStyle name="SAPBEXaggItemX 3 7 4" xfId="57403"/>
    <cellStyle name="SAPBEXaggItemX 3 8" xfId="14251"/>
    <cellStyle name="SAPBEXaggItemX 3 8 2" xfId="14252"/>
    <cellStyle name="SAPBEXaggItemX 3 8 2 2" xfId="14253"/>
    <cellStyle name="SAPBEXaggItemX 3 8 2 3" xfId="57404"/>
    <cellStyle name="SAPBEXaggItemX 3 8 3" xfId="14254"/>
    <cellStyle name="SAPBEXaggItemX 3 8 4" xfId="57405"/>
    <cellStyle name="SAPBEXaggItemX 3 9" xfId="14255"/>
    <cellStyle name="SAPBEXaggItemX 3 9 2" xfId="14256"/>
    <cellStyle name="SAPBEXaggItemX 3 9 2 2" xfId="14257"/>
    <cellStyle name="SAPBEXaggItemX 3 9 2 3" xfId="57406"/>
    <cellStyle name="SAPBEXaggItemX 3 9 3" xfId="14258"/>
    <cellStyle name="SAPBEXaggItemX 3 9 4" xfId="57407"/>
    <cellStyle name="SAPBEXaggItemX 3_401K Summary" xfId="14259"/>
    <cellStyle name="SAPBEXaggItemX 30" xfId="14260"/>
    <cellStyle name="SAPBEXaggItemX 30 2" xfId="14261"/>
    <cellStyle name="SAPBEXaggItemX 31" xfId="14262"/>
    <cellStyle name="SAPBEXaggItemX 31 2" xfId="14263"/>
    <cellStyle name="SAPBEXaggItemX 32" xfId="14264"/>
    <cellStyle name="SAPBEXaggItemX 32 2" xfId="14265"/>
    <cellStyle name="SAPBEXaggItemX 33" xfId="14266"/>
    <cellStyle name="SAPBEXaggItemX 33 2" xfId="14267"/>
    <cellStyle name="SAPBEXaggItemX 34" xfId="14268"/>
    <cellStyle name="SAPBEXaggItemX 34 2" xfId="14269"/>
    <cellStyle name="SAPBEXaggItemX 35" xfId="14270"/>
    <cellStyle name="SAPBEXaggItemX 36" xfId="14271"/>
    <cellStyle name="SAPBEXaggItemX 37" xfId="14272"/>
    <cellStyle name="SAPBEXaggItemX 38" xfId="14273"/>
    <cellStyle name="SAPBEXaggItemX 39" xfId="14274"/>
    <cellStyle name="SAPBEXaggItemX 4" xfId="14275"/>
    <cellStyle name="SAPBEXaggItemX 4 10" xfId="14276"/>
    <cellStyle name="SAPBEXaggItemX 4 10 2" xfId="14277"/>
    <cellStyle name="SAPBEXaggItemX 4 10 2 2" xfId="14278"/>
    <cellStyle name="SAPBEXaggItemX 4 10 3" xfId="14279"/>
    <cellStyle name="SAPBEXaggItemX 4 11" xfId="14280"/>
    <cellStyle name="SAPBEXaggItemX 4 11 2" xfId="14281"/>
    <cellStyle name="SAPBEXaggItemX 4 11 2 2" xfId="14282"/>
    <cellStyle name="SAPBEXaggItemX 4 11 3" xfId="14283"/>
    <cellStyle name="SAPBEXaggItemX 4 12" xfId="14284"/>
    <cellStyle name="SAPBEXaggItemX 4 12 2" xfId="14285"/>
    <cellStyle name="SAPBEXaggItemX 4 13" xfId="14286"/>
    <cellStyle name="SAPBEXaggItemX 4 2" xfId="14287"/>
    <cellStyle name="SAPBEXaggItemX 4 2 2" xfId="14288"/>
    <cellStyle name="SAPBEXaggItemX 4 2 2 2" xfId="57408"/>
    <cellStyle name="SAPBEXaggItemX 4 2 2 3" xfId="57409"/>
    <cellStyle name="SAPBEXaggItemX 4 2 3" xfId="14289"/>
    <cellStyle name="SAPBEXaggItemX 4 2 4" xfId="57410"/>
    <cellStyle name="SAPBEXaggItemX 4 2_Other Benefits Allocation %" xfId="14290"/>
    <cellStyle name="SAPBEXaggItemX 4 3" xfId="14291"/>
    <cellStyle name="SAPBEXaggItemX 4 3 2" xfId="14292"/>
    <cellStyle name="SAPBEXaggItemX 4 3 2 2" xfId="14293"/>
    <cellStyle name="SAPBEXaggItemX 4 3 2 2 2" xfId="14294"/>
    <cellStyle name="SAPBEXaggItemX 4 3 2 2 2 2" xfId="14295"/>
    <cellStyle name="SAPBEXaggItemX 4 3 2 2 3" xfId="14296"/>
    <cellStyle name="SAPBEXaggItemX 4 3 2 3" xfId="14297"/>
    <cellStyle name="SAPBEXaggItemX 4 3 2 3 2" xfId="14298"/>
    <cellStyle name="SAPBEXaggItemX 4 3 2 3 2 2" xfId="14299"/>
    <cellStyle name="SAPBEXaggItemX 4 3 2 3 3" xfId="14300"/>
    <cellStyle name="SAPBEXaggItemX 4 3 2 4" xfId="14301"/>
    <cellStyle name="SAPBEXaggItemX 4 3 2 4 2" xfId="14302"/>
    <cellStyle name="SAPBEXaggItemX 4 3 2 5" xfId="14303"/>
    <cellStyle name="SAPBEXaggItemX 4 3 2 5 2" xfId="14304"/>
    <cellStyle name="SAPBEXaggItemX 4 3 2 6" xfId="14305"/>
    <cellStyle name="SAPBEXaggItemX 4 3 3" xfId="14306"/>
    <cellStyle name="SAPBEXaggItemX 4 3 3 2" xfId="14307"/>
    <cellStyle name="SAPBEXaggItemX 4 3 3 2 2" xfId="14308"/>
    <cellStyle name="SAPBEXaggItemX 4 3 3 2 2 2" xfId="14309"/>
    <cellStyle name="SAPBEXaggItemX 4 3 3 2 3" xfId="14310"/>
    <cellStyle name="SAPBEXaggItemX 4 3 3 3" xfId="14311"/>
    <cellStyle name="SAPBEXaggItemX 4 3 3 3 2" xfId="14312"/>
    <cellStyle name="SAPBEXaggItemX 4 3 3 3 2 2" xfId="14313"/>
    <cellStyle name="SAPBEXaggItemX 4 3 3 3 3" xfId="14314"/>
    <cellStyle name="SAPBEXaggItemX 4 3 3 4" xfId="14315"/>
    <cellStyle name="SAPBEXaggItemX 4 3 3 4 2" xfId="14316"/>
    <cellStyle name="SAPBEXaggItemX 4 3 3 5" xfId="14317"/>
    <cellStyle name="SAPBEXaggItemX 4 3 3 5 2" xfId="14318"/>
    <cellStyle name="SAPBEXaggItemX 4 3 3 6" xfId="14319"/>
    <cellStyle name="SAPBEXaggItemX 4 3 4" xfId="14320"/>
    <cellStyle name="SAPBEXaggItemX 4 3 4 2" xfId="14321"/>
    <cellStyle name="SAPBEXaggItemX 4 3 4 2 2" xfId="14322"/>
    <cellStyle name="SAPBEXaggItemX 4 3 4 3" xfId="14323"/>
    <cellStyle name="SAPBEXaggItemX 4 3 5" xfId="14324"/>
    <cellStyle name="SAPBEXaggItemX 4 3 5 2" xfId="14325"/>
    <cellStyle name="SAPBEXaggItemX 4 3 5 2 2" xfId="14326"/>
    <cellStyle name="SAPBEXaggItemX 4 3 5 3" xfId="14327"/>
    <cellStyle name="SAPBEXaggItemX 4 3 6" xfId="14328"/>
    <cellStyle name="SAPBEXaggItemX 4 3 6 2" xfId="14329"/>
    <cellStyle name="SAPBEXaggItemX 4 3 7" xfId="14330"/>
    <cellStyle name="SAPBEXaggItemX 4 3 7 2" xfId="14331"/>
    <cellStyle name="SAPBEXaggItemX 4 3 8" xfId="14332"/>
    <cellStyle name="SAPBEXaggItemX 4 3_Other Benefits Allocation %" xfId="14333"/>
    <cellStyle name="SAPBEXaggItemX 4 4" xfId="14334"/>
    <cellStyle name="SAPBEXaggItemX 4 4 2" xfId="14335"/>
    <cellStyle name="SAPBEXaggItemX 4 4 2 2" xfId="14336"/>
    <cellStyle name="SAPBEXaggItemX 4 4 2 3" xfId="57411"/>
    <cellStyle name="SAPBEXaggItemX 4 4 3" xfId="14337"/>
    <cellStyle name="SAPBEXaggItemX 4 4 4" xfId="57412"/>
    <cellStyle name="SAPBEXaggItemX 4 5" xfId="14338"/>
    <cellStyle name="SAPBEXaggItemX 4 5 2" xfId="14339"/>
    <cellStyle name="SAPBEXaggItemX 4 5 2 2" xfId="14340"/>
    <cellStyle name="SAPBEXaggItemX 4 5 2 3" xfId="57413"/>
    <cellStyle name="SAPBEXaggItemX 4 5 3" xfId="14341"/>
    <cellStyle name="SAPBEXaggItemX 4 5 4" xfId="57414"/>
    <cellStyle name="SAPBEXaggItemX 4 6" xfId="14342"/>
    <cellStyle name="SAPBEXaggItemX 4 6 2" xfId="14343"/>
    <cellStyle name="SAPBEXaggItemX 4 6 2 2" xfId="14344"/>
    <cellStyle name="SAPBEXaggItemX 4 6 2 3" xfId="57415"/>
    <cellStyle name="SAPBEXaggItemX 4 6 3" xfId="14345"/>
    <cellStyle name="SAPBEXaggItemX 4 6 4" xfId="57416"/>
    <cellStyle name="SAPBEXaggItemX 4 7" xfId="14346"/>
    <cellStyle name="SAPBEXaggItemX 4 7 2" xfId="14347"/>
    <cellStyle name="SAPBEXaggItemX 4 7 2 2" xfId="14348"/>
    <cellStyle name="SAPBEXaggItemX 4 7 3" xfId="14349"/>
    <cellStyle name="SAPBEXaggItemX 4 8" xfId="14350"/>
    <cellStyle name="SAPBEXaggItemX 4 8 2" xfId="14351"/>
    <cellStyle name="SAPBEXaggItemX 4 8 2 2" xfId="14352"/>
    <cellStyle name="SAPBEXaggItemX 4 8 3" xfId="14353"/>
    <cellStyle name="SAPBEXaggItemX 4 9" xfId="14354"/>
    <cellStyle name="SAPBEXaggItemX 4 9 2" xfId="14355"/>
    <cellStyle name="SAPBEXaggItemX 4 9 2 2" xfId="14356"/>
    <cellStyle name="SAPBEXaggItemX 4 9 3" xfId="14357"/>
    <cellStyle name="SAPBEXaggItemX 4_401K Summary" xfId="14358"/>
    <cellStyle name="SAPBEXaggItemX 40" xfId="14359"/>
    <cellStyle name="SAPBEXaggItemX 41" xfId="14360"/>
    <cellStyle name="SAPBEXaggItemX 42" xfId="14361"/>
    <cellStyle name="SAPBEXaggItemX 43" xfId="14362"/>
    <cellStyle name="SAPBEXaggItemX 44" xfId="14363"/>
    <cellStyle name="SAPBEXaggItemX 45" xfId="14364"/>
    <cellStyle name="SAPBEXaggItemX 46" xfId="14365"/>
    <cellStyle name="SAPBEXaggItemX 47" xfId="14366"/>
    <cellStyle name="SAPBEXaggItemX 48" xfId="14367"/>
    <cellStyle name="SAPBEXaggItemX 5" xfId="14368"/>
    <cellStyle name="SAPBEXaggItemX 5 2" xfId="14369"/>
    <cellStyle name="SAPBEXaggItemX 5 2 2" xfId="14370"/>
    <cellStyle name="SAPBEXaggItemX 5 2 2 2" xfId="14371"/>
    <cellStyle name="SAPBEXaggItemX 5 2 2 2 2" xfId="14372"/>
    <cellStyle name="SAPBEXaggItemX 5 2 2 3" xfId="14373"/>
    <cellStyle name="SAPBEXaggItemX 5 2 3" xfId="14374"/>
    <cellStyle name="SAPBEXaggItemX 5 2 3 2" xfId="14375"/>
    <cellStyle name="SAPBEXaggItemX 5 2 3 2 2" xfId="14376"/>
    <cellStyle name="SAPBEXaggItemX 5 2 3 3" xfId="14377"/>
    <cellStyle name="SAPBEXaggItemX 5 2 4" xfId="14378"/>
    <cellStyle name="SAPBEXaggItemX 5 2 4 2" xfId="14379"/>
    <cellStyle name="SAPBEXaggItemX 5 2 5" xfId="14380"/>
    <cellStyle name="SAPBEXaggItemX 5 2 5 2" xfId="14381"/>
    <cellStyle name="SAPBEXaggItemX 5 2 6" xfId="14382"/>
    <cellStyle name="SAPBEXaggItemX 5 3" xfId="14383"/>
    <cellStyle name="SAPBEXaggItemX 5 3 2" xfId="14384"/>
    <cellStyle name="SAPBEXaggItemX 5 3 2 2" xfId="14385"/>
    <cellStyle name="SAPBEXaggItemX 5 3 2 2 2" xfId="14386"/>
    <cellStyle name="SAPBEXaggItemX 5 3 2 3" xfId="14387"/>
    <cellStyle name="SAPBEXaggItemX 5 3 3" xfId="14388"/>
    <cellStyle name="SAPBEXaggItemX 5 3 3 2" xfId="14389"/>
    <cellStyle name="SAPBEXaggItemX 5 3 3 2 2" xfId="14390"/>
    <cellStyle name="SAPBEXaggItemX 5 3 3 3" xfId="14391"/>
    <cellStyle name="SAPBEXaggItemX 5 3 4" xfId="14392"/>
    <cellStyle name="SAPBEXaggItemX 5 3 4 2" xfId="14393"/>
    <cellStyle name="SAPBEXaggItemX 5 3 5" xfId="14394"/>
    <cellStyle name="SAPBEXaggItemX 5 3 5 2" xfId="14395"/>
    <cellStyle name="SAPBEXaggItemX 5 3 6" xfId="14396"/>
    <cellStyle name="SAPBEXaggItemX 5 4" xfId="14397"/>
    <cellStyle name="SAPBEXaggItemX 5 4 2" xfId="14398"/>
    <cellStyle name="SAPBEXaggItemX 5 4 2 2" xfId="14399"/>
    <cellStyle name="SAPBEXaggItemX 5 4 2 2 2" xfId="14400"/>
    <cellStyle name="SAPBEXaggItemX 5 4 2 3" xfId="14401"/>
    <cellStyle name="SAPBEXaggItemX 5 4 3" xfId="14402"/>
    <cellStyle name="SAPBEXaggItemX 5 4 3 2" xfId="14403"/>
    <cellStyle name="SAPBEXaggItemX 5 4 3 2 2" xfId="14404"/>
    <cellStyle name="SAPBEXaggItemX 5 4 3 3" xfId="14405"/>
    <cellStyle name="SAPBEXaggItemX 5 4 4" xfId="14406"/>
    <cellStyle name="SAPBEXaggItemX 5 4 4 2" xfId="14407"/>
    <cellStyle name="SAPBEXaggItemX 5 4 5" xfId="14408"/>
    <cellStyle name="SAPBEXaggItemX 5 4 5 2" xfId="14409"/>
    <cellStyle name="SAPBEXaggItemX 5 4 6" xfId="14410"/>
    <cellStyle name="SAPBEXaggItemX 5 5" xfId="14411"/>
    <cellStyle name="SAPBEXaggItemX 5 5 2" xfId="14412"/>
    <cellStyle name="SAPBEXaggItemX 5 5 2 2" xfId="14413"/>
    <cellStyle name="SAPBEXaggItemX 5 5 2 3" xfId="57417"/>
    <cellStyle name="SAPBEXaggItemX 5 5 3" xfId="14414"/>
    <cellStyle name="SAPBEXaggItemX 5 5 4" xfId="57418"/>
    <cellStyle name="SAPBEXaggItemX 5 6" xfId="14415"/>
    <cellStyle name="SAPBEXaggItemX 5 6 2" xfId="51261"/>
    <cellStyle name="SAPBEXaggItemX 5 6 2 2" xfId="57419"/>
    <cellStyle name="SAPBEXaggItemX 5 6 2 3" xfId="57420"/>
    <cellStyle name="SAPBEXaggItemX 5 6 3" xfId="57421"/>
    <cellStyle name="SAPBEXaggItemX 5 6 4" xfId="57422"/>
    <cellStyle name="SAPBEXaggItemX 5 7" xfId="51262"/>
    <cellStyle name="SAPBEXaggItemX 5 7 2" xfId="57423"/>
    <cellStyle name="SAPBEXaggItemX 5 7 3" xfId="57424"/>
    <cellStyle name="SAPBEXaggItemX 5 8" xfId="57425"/>
    <cellStyle name="SAPBEXaggItemX 5 9" xfId="57426"/>
    <cellStyle name="SAPBEXaggItemX 5_Other Benefits Allocation %" xfId="14416"/>
    <cellStyle name="SAPBEXaggItemX 6" xfId="14417"/>
    <cellStyle name="SAPBEXaggItemX 6 2" xfId="14418"/>
    <cellStyle name="SAPBEXaggItemX 6 2 2" xfId="14419"/>
    <cellStyle name="SAPBEXaggItemX 6 2 2 2" xfId="14420"/>
    <cellStyle name="SAPBEXaggItemX 6 2 2 2 2" xfId="14421"/>
    <cellStyle name="SAPBEXaggItemX 6 2 2 3" xfId="14422"/>
    <cellStyle name="SAPBEXaggItemX 6 2 3" xfId="14423"/>
    <cellStyle name="SAPBEXaggItemX 6 2 3 2" xfId="14424"/>
    <cellStyle name="SAPBEXaggItemX 6 2 3 2 2" xfId="14425"/>
    <cellStyle name="SAPBEXaggItemX 6 2 3 3" xfId="14426"/>
    <cellStyle name="SAPBEXaggItemX 6 2 4" xfId="14427"/>
    <cellStyle name="SAPBEXaggItemX 6 2 4 2" xfId="14428"/>
    <cellStyle name="SAPBEXaggItemX 6 2 5" xfId="14429"/>
    <cellStyle name="SAPBEXaggItemX 6 2 5 2" xfId="14430"/>
    <cellStyle name="SAPBEXaggItemX 6 2 6" xfId="14431"/>
    <cellStyle name="SAPBEXaggItemX 6 3" xfId="14432"/>
    <cellStyle name="SAPBEXaggItemX 6 3 2" xfId="14433"/>
    <cellStyle name="SAPBEXaggItemX 6 3 2 2" xfId="14434"/>
    <cellStyle name="SAPBEXaggItemX 6 3 2 2 2" xfId="14435"/>
    <cellStyle name="SAPBEXaggItemX 6 3 2 3" xfId="14436"/>
    <cellStyle name="SAPBEXaggItemX 6 3 3" xfId="14437"/>
    <cellStyle name="SAPBEXaggItemX 6 3 3 2" xfId="14438"/>
    <cellStyle name="SAPBEXaggItemX 6 3 3 2 2" xfId="14439"/>
    <cellStyle name="SAPBEXaggItemX 6 3 3 3" xfId="14440"/>
    <cellStyle name="SAPBEXaggItemX 6 3 4" xfId="14441"/>
    <cellStyle name="SAPBEXaggItemX 6 3 4 2" xfId="14442"/>
    <cellStyle name="SAPBEXaggItemX 6 3 5" xfId="14443"/>
    <cellStyle name="SAPBEXaggItemX 6 3 5 2" xfId="14444"/>
    <cellStyle name="SAPBEXaggItemX 6 3 6" xfId="14445"/>
    <cellStyle name="SAPBEXaggItemX 6 4" xfId="14446"/>
    <cellStyle name="SAPBEXaggItemX 6 4 2" xfId="14447"/>
    <cellStyle name="SAPBEXaggItemX 6 4 2 2" xfId="14448"/>
    <cellStyle name="SAPBEXaggItemX 6 4 2 2 2" xfId="14449"/>
    <cellStyle name="SAPBEXaggItemX 6 4 2 3" xfId="14450"/>
    <cellStyle name="SAPBEXaggItemX 6 4 3" xfId="14451"/>
    <cellStyle name="SAPBEXaggItemX 6 4 3 2" xfId="14452"/>
    <cellStyle name="SAPBEXaggItemX 6 4 3 2 2" xfId="14453"/>
    <cellStyle name="SAPBEXaggItemX 6 4 3 3" xfId="14454"/>
    <cellStyle name="SAPBEXaggItemX 6 4 4" xfId="14455"/>
    <cellStyle name="SAPBEXaggItemX 6 4 4 2" xfId="14456"/>
    <cellStyle name="SAPBEXaggItemX 6 4 5" xfId="14457"/>
    <cellStyle name="SAPBEXaggItemX 6 4 5 2" xfId="14458"/>
    <cellStyle name="SAPBEXaggItemX 6 4 6" xfId="14459"/>
    <cellStyle name="SAPBEXaggItemX 6 5" xfId="14460"/>
    <cellStyle name="SAPBEXaggItemX 6 5 2" xfId="14461"/>
    <cellStyle name="SAPBEXaggItemX 6 5 2 2" xfId="14462"/>
    <cellStyle name="SAPBEXaggItemX 6 5 2 3" xfId="57427"/>
    <cellStyle name="SAPBEXaggItemX 6 5 3" xfId="14463"/>
    <cellStyle name="SAPBEXaggItemX 6 5 4" xfId="57428"/>
    <cellStyle name="SAPBEXaggItemX 6 6" xfId="14464"/>
    <cellStyle name="SAPBEXaggItemX 6 6 2" xfId="51263"/>
    <cellStyle name="SAPBEXaggItemX 6 6 2 2" xfId="57429"/>
    <cellStyle name="SAPBEXaggItemX 6 6 2 3" xfId="57430"/>
    <cellStyle name="SAPBEXaggItemX 6 6 3" xfId="57431"/>
    <cellStyle name="SAPBEXaggItemX 6 6 4" xfId="57432"/>
    <cellStyle name="SAPBEXaggItemX 6 7" xfId="51264"/>
    <cellStyle name="SAPBEXaggItemX 6 7 2" xfId="57433"/>
    <cellStyle name="SAPBEXaggItemX 6 7 3" xfId="57434"/>
    <cellStyle name="SAPBEXaggItemX 6 8" xfId="57435"/>
    <cellStyle name="SAPBEXaggItemX 6 9" xfId="57436"/>
    <cellStyle name="SAPBEXaggItemX 6_Other Benefits Allocation %" xfId="14465"/>
    <cellStyle name="SAPBEXaggItemX 7" xfId="14466"/>
    <cellStyle name="SAPBEXaggItemX 7 2" xfId="14467"/>
    <cellStyle name="SAPBEXaggItemX 7 2 2" xfId="14468"/>
    <cellStyle name="SAPBEXaggItemX 7 2 2 2" xfId="14469"/>
    <cellStyle name="SAPBEXaggItemX 7 2 2 2 2" xfId="14470"/>
    <cellStyle name="SAPBEXaggItemX 7 2 2 3" xfId="14471"/>
    <cellStyle name="SAPBEXaggItemX 7 2 3" xfId="14472"/>
    <cellStyle name="SAPBEXaggItemX 7 2 3 2" xfId="14473"/>
    <cellStyle name="SAPBEXaggItemX 7 2 3 2 2" xfId="14474"/>
    <cellStyle name="SAPBEXaggItemX 7 2 3 3" xfId="14475"/>
    <cellStyle name="SAPBEXaggItemX 7 2 4" xfId="14476"/>
    <cellStyle name="SAPBEXaggItemX 7 2 4 2" xfId="14477"/>
    <cellStyle name="SAPBEXaggItemX 7 2 5" xfId="14478"/>
    <cellStyle name="SAPBEXaggItemX 7 2 5 2" xfId="14479"/>
    <cellStyle name="SAPBEXaggItemX 7 2 6" xfId="14480"/>
    <cellStyle name="SAPBEXaggItemX 7 3" xfId="14481"/>
    <cellStyle name="SAPBEXaggItemX 7 3 2" xfId="14482"/>
    <cellStyle name="SAPBEXaggItemX 7 3 2 2" xfId="14483"/>
    <cellStyle name="SAPBEXaggItemX 7 3 2 2 2" xfId="14484"/>
    <cellStyle name="SAPBEXaggItemX 7 3 2 3" xfId="14485"/>
    <cellStyle name="SAPBEXaggItemX 7 3 3" xfId="14486"/>
    <cellStyle name="SAPBEXaggItemX 7 3 3 2" xfId="14487"/>
    <cellStyle name="SAPBEXaggItemX 7 3 3 2 2" xfId="14488"/>
    <cellStyle name="SAPBEXaggItemX 7 3 3 3" xfId="14489"/>
    <cellStyle name="SAPBEXaggItemX 7 3 4" xfId="14490"/>
    <cellStyle name="SAPBEXaggItemX 7 3 4 2" xfId="14491"/>
    <cellStyle name="SAPBEXaggItemX 7 3 5" xfId="14492"/>
    <cellStyle name="SAPBEXaggItemX 7 3 5 2" xfId="14493"/>
    <cellStyle name="SAPBEXaggItemX 7 3 6" xfId="14494"/>
    <cellStyle name="SAPBEXaggItemX 7 4" xfId="14495"/>
    <cellStyle name="SAPBEXaggItemX 7 4 2" xfId="14496"/>
    <cellStyle name="SAPBEXaggItemX 7 4 2 2" xfId="14497"/>
    <cellStyle name="SAPBEXaggItemX 7 4 2 2 2" xfId="14498"/>
    <cellStyle name="SAPBEXaggItemX 7 4 2 3" xfId="14499"/>
    <cellStyle name="SAPBEXaggItemX 7 4 3" xfId="14500"/>
    <cellStyle name="SAPBEXaggItemX 7 4 3 2" xfId="14501"/>
    <cellStyle name="SAPBEXaggItemX 7 4 3 2 2" xfId="14502"/>
    <cellStyle name="SAPBEXaggItemX 7 4 3 3" xfId="14503"/>
    <cellStyle name="SAPBEXaggItemX 7 4 4" xfId="14504"/>
    <cellStyle name="SAPBEXaggItemX 7 4 4 2" xfId="14505"/>
    <cellStyle name="SAPBEXaggItemX 7 4 5" xfId="14506"/>
    <cellStyle name="SAPBEXaggItemX 7 4 5 2" xfId="14507"/>
    <cellStyle name="SAPBEXaggItemX 7 4 6" xfId="14508"/>
    <cellStyle name="SAPBEXaggItemX 7 5" xfId="14509"/>
    <cellStyle name="SAPBEXaggItemX 7 5 2" xfId="14510"/>
    <cellStyle name="SAPBEXaggItemX 7 5 2 2" xfId="14511"/>
    <cellStyle name="SAPBEXaggItemX 7 5 3" xfId="14512"/>
    <cellStyle name="SAPBEXaggItemX 7 6" xfId="14513"/>
    <cellStyle name="SAPBEXaggItemX 7_Other Benefits Allocation %" xfId="14514"/>
    <cellStyle name="SAPBEXaggItemX 8" xfId="14515"/>
    <cellStyle name="SAPBEXaggItemX 8 2" xfId="14516"/>
    <cellStyle name="SAPBEXaggItemX 8 2 2" xfId="14517"/>
    <cellStyle name="SAPBEXaggItemX 8 2 2 2" xfId="14518"/>
    <cellStyle name="SAPBEXaggItemX 8 2 2 2 2" xfId="14519"/>
    <cellStyle name="SAPBEXaggItemX 8 2 2 3" xfId="14520"/>
    <cellStyle name="SAPBEXaggItemX 8 2 3" xfId="14521"/>
    <cellStyle name="SAPBEXaggItemX 8 2 3 2" xfId="14522"/>
    <cellStyle name="SAPBEXaggItemX 8 2 3 2 2" xfId="14523"/>
    <cellStyle name="SAPBEXaggItemX 8 2 3 3" xfId="14524"/>
    <cellStyle name="SAPBEXaggItemX 8 2 4" xfId="14525"/>
    <cellStyle name="SAPBEXaggItemX 8 2 4 2" xfId="14526"/>
    <cellStyle name="SAPBEXaggItemX 8 2 5" xfId="14527"/>
    <cellStyle name="SAPBEXaggItemX 8 2 5 2" xfId="14528"/>
    <cellStyle name="SAPBEXaggItemX 8 2 6" xfId="14529"/>
    <cellStyle name="SAPBEXaggItemX 8 3" xfId="14530"/>
    <cellStyle name="SAPBEXaggItemX 8 3 2" xfId="14531"/>
    <cellStyle name="SAPBEXaggItemX 8 3 2 2" xfId="14532"/>
    <cellStyle name="SAPBEXaggItemX 8 3 2 2 2" xfId="14533"/>
    <cellStyle name="SAPBEXaggItemX 8 3 2 3" xfId="14534"/>
    <cellStyle name="SAPBEXaggItemX 8 3 3" xfId="14535"/>
    <cellStyle name="SAPBEXaggItemX 8 3 3 2" xfId="14536"/>
    <cellStyle name="SAPBEXaggItemX 8 3 3 2 2" xfId="14537"/>
    <cellStyle name="SAPBEXaggItemX 8 3 3 3" xfId="14538"/>
    <cellStyle name="SAPBEXaggItemX 8 3 4" xfId="14539"/>
    <cellStyle name="SAPBEXaggItemX 8 3 4 2" xfId="14540"/>
    <cellStyle name="SAPBEXaggItemX 8 3 5" xfId="14541"/>
    <cellStyle name="SAPBEXaggItemX 8 3 5 2" xfId="14542"/>
    <cellStyle name="SAPBEXaggItemX 8 3 6" xfId="14543"/>
    <cellStyle name="SAPBEXaggItemX 8 4" xfId="14544"/>
    <cellStyle name="SAPBEXaggItemX 8 4 2" xfId="14545"/>
    <cellStyle name="SAPBEXaggItemX 8 4 2 2" xfId="14546"/>
    <cellStyle name="SAPBEXaggItemX 8 4 2 2 2" xfId="14547"/>
    <cellStyle name="SAPBEXaggItemX 8 4 2 3" xfId="14548"/>
    <cellStyle name="SAPBEXaggItemX 8 4 3" xfId="14549"/>
    <cellStyle name="SAPBEXaggItemX 8 4 3 2" xfId="14550"/>
    <cellStyle name="SAPBEXaggItemX 8 4 3 2 2" xfId="14551"/>
    <cellStyle name="SAPBEXaggItemX 8 4 3 3" xfId="14552"/>
    <cellStyle name="SAPBEXaggItemX 8 4 4" xfId="14553"/>
    <cellStyle name="SAPBEXaggItemX 8 4 4 2" xfId="14554"/>
    <cellStyle name="SAPBEXaggItemX 8 4 5" xfId="14555"/>
    <cellStyle name="SAPBEXaggItemX 8 4 5 2" xfId="14556"/>
    <cellStyle name="SAPBEXaggItemX 8 4 6" xfId="14557"/>
    <cellStyle name="SAPBEXaggItemX 8 5" xfId="14558"/>
    <cellStyle name="SAPBEXaggItemX 8 5 2" xfId="14559"/>
    <cellStyle name="SAPBEXaggItemX 8 5 2 2" xfId="14560"/>
    <cellStyle name="SAPBEXaggItemX 8 5 3" xfId="14561"/>
    <cellStyle name="SAPBEXaggItemX 8 6" xfId="14562"/>
    <cellStyle name="SAPBEXaggItemX 8_Other Benefits Allocation %" xfId="14563"/>
    <cellStyle name="SAPBEXaggItemX 9" xfId="14564"/>
    <cellStyle name="SAPBEXaggItemX 9 2" xfId="14565"/>
    <cellStyle name="SAPBEXaggItemX 9 2 2" xfId="14566"/>
    <cellStyle name="SAPBEXaggItemX 9 2 2 2" xfId="14567"/>
    <cellStyle name="SAPBEXaggItemX 9 2 2 2 2" xfId="14568"/>
    <cellStyle name="SAPBEXaggItemX 9 2 2 3" xfId="14569"/>
    <cellStyle name="SAPBEXaggItemX 9 2 3" xfId="14570"/>
    <cellStyle name="SAPBEXaggItemX 9 2 3 2" xfId="14571"/>
    <cellStyle name="SAPBEXaggItemX 9 2 3 2 2" xfId="14572"/>
    <cellStyle name="SAPBEXaggItemX 9 2 3 3" xfId="14573"/>
    <cellStyle name="SAPBEXaggItemX 9 2 4" xfId="14574"/>
    <cellStyle name="SAPBEXaggItemX 9 2 4 2" xfId="14575"/>
    <cellStyle name="SAPBEXaggItemX 9 2 5" xfId="14576"/>
    <cellStyle name="SAPBEXaggItemX 9 2 5 2" xfId="14577"/>
    <cellStyle name="SAPBEXaggItemX 9 2 6" xfId="14578"/>
    <cellStyle name="SAPBEXaggItemX 9 3" xfId="14579"/>
    <cellStyle name="SAPBEXaggItemX 9 3 2" xfId="14580"/>
    <cellStyle name="SAPBEXaggItemX 9 3 2 2" xfId="14581"/>
    <cellStyle name="SAPBEXaggItemX 9 3 2 2 2" xfId="14582"/>
    <cellStyle name="SAPBEXaggItemX 9 3 2 3" xfId="14583"/>
    <cellStyle name="SAPBEXaggItemX 9 3 3" xfId="14584"/>
    <cellStyle name="SAPBEXaggItemX 9 3 3 2" xfId="14585"/>
    <cellStyle name="SAPBEXaggItemX 9 3 3 2 2" xfId="14586"/>
    <cellStyle name="SAPBEXaggItemX 9 3 3 3" xfId="14587"/>
    <cellStyle name="SAPBEXaggItemX 9 3 4" xfId="14588"/>
    <cellStyle name="SAPBEXaggItemX 9 3 4 2" xfId="14589"/>
    <cellStyle name="SAPBEXaggItemX 9 3 5" xfId="14590"/>
    <cellStyle name="SAPBEXaggItemX 9 3 5 2" xfId="14591"/>
    <cellStyle name="SAPBEXaggItemX 9 3 6" xfId="14592"/>
    <cellStyle name="SAPBEXaggItemX 9 4" xfId="14593"/>
    <cellStyle name="SAPBEXaggItemX 9 4 2" xfId="14594"/>
    <cellStyle name="SAPBEXaggItemX 9 4 2 2" xfId="14595"/>
    <cellStyle name="SAPBEXaggItemX 9 4 2 2 2" xfId="14596"/>
    <cellStyle name="SAPBEXaggItemX 9 4 2 3" xfId="14597"/>
    <cellStyle name="SAPBEXaggItemX 9 4 3" xfId="14598"/>
    <cellStyle name="SAPBEXaggItemX 9 4 3 2" xfId="14599"/>
    <cellStyle name="SAPBEXaggItemX 9 4 3 2 2" xfId="14600"/>
    <cellStyle name="SAPBEXaggItemX 9 4 3 3" xfId="14601"/>
    <cellStyle name="SAPBEXaggItemX 9 4 4" xfId="14602"/>
    <cellStyle name="SAPBEXaggItemX 9 4 4 2" xfId="14603"/>
    <cellStyle name="SAPBEXaggItemX 9 4 5" xfId="14604"/>
    <cellStyle name="SAPBEXaggItemX 9 4 5 2" xfId="14605"/>
    <cellStyle name="SAPBEXaggItemX 9 4 6" xfId="14606"/>
    <cellStyle name="SAPBEXaggItemX 9 5" xfId="14607"/>
    <cellStyle name="SAPBEXaggItemX 9 5 2" xfId="14608"/>
    <cellStyle name="SAPBEXaggItemX 9 5 2 2" xfId="14609"/>
    <cellStyle name="SAPBEXaggItemX 9 5 3" xfId="14610"/>
    <cellStyle name="SAPBEXaggItemX 9 6" xfId="14611"/>
    <cellStyle name="SAPBEXaggItemX 9_Other Benefits Allocation %" xfId="14612"/>
    <cellStyle name="SAPBEXaggItemX_2016-18 Budget Payroll" xfId="51265"/>
    <cellStyle name="SAPBEXchaText" xfId="5"/>
    <cellStyle name="SAPBEXchaText 10" xfId="14613"/>
    <cellStyle name="SAPBEXchaText 10 2" xfId="14614"/>
    <cellStyle name="SAPBEXchaText 10 2 2" xfId="14615"/>
    <cellStyle name="SAPBEXchaText 10 2 2 2" xfId="14616"/>
    <cellStyle name="SAPBEXchaText 10 2 2 2 2" xfId="14617"/>
    <cellStyle name="SAPBEXchaText 10 2 2 3" xfId="14618"/>
    <cellStyle name="SAPBEXchaText 10 2 3" xfId="14619"/>
    <cellStyle name="SAPBEXchaText 10 2 3 2" xfId="14620"/>
    <cellStyle name="SAPBEXchaText 10 2 3 2 2" xfId="14621"/>
    <cellStyle name="SAPBEXchaText 10 2 3 3" xfId="14622"/>
    <cellStyle name="SAPBEXchaText 10 2 4" xfId="14623"/>
    <cellStyle name="SAPBEXchaText 10 2 4 2" xfId="14624"/>
    <cellStyle name="SAPBEXchaText 10 2 5" xfId="14625"/>
    <cellStyle name="SAPBEXchaText 10 2 5 2" xfId="14626"/>
    <cellStyle name="SAPBEXchaText 10 2 6" xfId="14627"/>
    <cellStyle name="SAPBEXchaText 10 3" xfId="14628"/>
    <cellStyle name="SAPBEXchaText 10 3 2" xfId="14629"/>
    <cellStyle name="SAPBEXchaText 10 3 2 2" xfId="14630"/>
    <cellStyle name="SAPBEXchaText 10 3 2 2 2" xfId="14631"/>
    <cellStyle name="SAPBEXchaText 10 3 2 3" xfId="14632"/>
    <cellStyle name="SAPBEXchaText 10 3 3" xfId="14633"/>
    <cellStyle name="SAPBEXchaText 10 3 3 2" xfId="14634"/>
    <cellStyle name="SAPBEXchaText 10 3 3 2 2" xfId="14635"/>
    <cellStyle name="SAPBEXchaText 10 3 3 3" xfId="14636"/>
    <cellStyle name="SAPBEXchaText 10 3 4" xfId="14637"/>
    <cellStyle name="SAPBEXchaText 10 3 4 2" xfId="14638"/>
    <cellStyle name="SAPBEXchaText 10 3 5" xfId="14639"/>
    <cellStyle name="SAPBEXchaText 10 3 5 2" xfId="14640"/>
    <cellStyle name="SAPBEXchaText 10 3 6" xfId="14641"/>
    <cellStyle name="SAPBEXchaText 10 4" xfId="14642"/>
    <cellStyle name="SAPBEXchaText 10 4 2" xfId="14643"/>
    <cellStyle name="SAPBEXchaText 10 4 2 2" xfId="14644"/>
    <cellStyle name="SAPBEXchaText 10 4 2 2 2" xfId="14645"/>
    <cellStyle name="SAPBEXchaText 10 4 2 3" xfId="14646"/>
    <cellStyle name="SAPBEXchaText 10 4 3" xfId="14647"/>
    <cellStyle name="SAPBEXchaText 10 4 3 2" xfId="14648"/>
    <cellStyle name="SAPBEXchaText 10 4 3 2 2" xfId="14649"/>
    <cellStyle name="SAPBEXchaText 10 4 3 3" xfId="14650"/>
    <cellStyle name="SAPBEXchaText 10 4 4" xfId="14651"/>
    <cellStyle name="SAPBEXchaText 10 4 4 2" xfId="14652"/>
    <cellStyle name="SAPBEXchaText 10 4 5" xfId="14653"/>
    <cellStyle name="SAPBEXchaText 10 4 5 2" xfId="14654"/>
    <cellStyle name="SAPBEXchaText 10 4 6" xfId="14655"/>
    <cellStyle name="SAPBEXchaText 10 5" xfId="14656"/>
    <cellStyle name="SAPBEXchaText 10 5 2" xfId="14657"/>
    <cellStyle name="SAPBEXchaText 10 5 2 2" xfId="14658"/>
    <cellStyle name="SAPBEXchaText 10 5 3" xfId="14659"/>
    <cellStyle name="SAPBEXchaText 10 6" xfId="14660"/>
    <cellStyle name="SAPBEXchaText 10_Other Benefits Allocation %" xfId="14661"/>
    <cellStyle name="SAPBEXchaText 11" xfId="14662"/>
    <cellStyle name="SAPBEXchaText 11 2" xfId="57437"/>
    <cellStyle name="SAPBEXchaText 11 3" xfId="57438"/>
    <cellStyle name="SAPBEXchaText 12" xfId="14663"/>
    <cellStyle name="SAPBEXchaText 12 2" xfId="14664"/>
    <cellStyle name="SAPBEXchaText 12 3" xfId="14665"/>
    <cellStyle name="SAPBEXchaText 12_Other Benefits Allocation %" xfId="14666"/>
    <cellStyle name="SAPBEXchaText 13" xfId="14667"/>
    <cellStyle name="SAPBEXchaText 13 2" xfId="57439"/>
    <cellStyle name="SAPBEXchaText 13 3" xfId="57440"/>
    <cellStyle name="SAPBEXchaText 14" xfId="14668"/>
    <cellStyle name="SAPBEXchaText 14 2" xfId="57441"/>
    <cellStyle name="SAPBEXchaText 14 3" xfId="57442"/>
    <cellStyle name="SAPBEXchaText 15" xfId="14669"/>
    <cellStyle name="SAPBEXchaText 15 2" xfId="57443"/>
    <cellStyle name="SAPBEXchaText 15 3" xfId="57444"/>
    <cellStyle name="SAPBEXchaText 16" xfId="14670"/>
    <cellStyle name="SAPBEXchaText 17" xfId="14671"/>
    <cellStyle name="SAPBEXchaText 18" xfId="14672"/>
    <cellStyle name="SAPBEXchaText 19" xfId="14673"/>
    <cellStyle name="SAPBEXchaText 2" xfId="14674"/>
    <cellStyle name="SAPBEXchaText 2 10" xfId="14675"/>
    <cellStyle name="SAPBEXchaText 2 10 2" xfId="57445"/>
    <cellStyle name="SAPBEXchaText 2 10 3" xfId="57446"/>
    <cellStyle name="SAPBEXchaText 2 11" xfId="14676"/>
    <cellStyle name="SAPBEXchaText 2 11 2" xfId="14677"/>
    <cellStyle name="SAPBEXchaText 2 11 2 2" xfId="14678"/>
    <cellStyle name="SAPBEXchaText 2 11 3" xfId="14679"/>
    <cellStyle name="SAPBEXchaText 2 12" xfId="14680"/>
    <cellStyle name="SAPBEXchaText 2 12 2" xfId="14681"/>
    <cellStyle name="SAPBEXchaText 2 12 2 2" xfId="14682"/>
    <cellStyle name="SAPBEXchaText 2 12 3" xfId="14683"/>
    <cellStyle name="SAPBEXchaText 2 13" xfId="14684"/>
    <cellStyle name="SAPBEXchaText 2 13 2" xfId="57447"/>
    <cellStyle name="SAPBEXchaText 2 13 3" xfId="57448"/>
    <cellStyle name="SAPBEXchaText 2 14" xfId="51266"/>
    <cellStyle name="SAPBEXchaText 2 14 2" xfId="57449"/>
    <cellStyle name="SAPBEXchaText 2 14 3" xfId="57450"/>
    <cellStyle name="SAPBEXchaText 2 15" xfId="57451"/>
    <cellStyle name="SAPBEXchaText 2 16" xfId="57452"/>
    <cellStyle name="SAPBEXchaText 2 2" xfId="14685"/>
    <cellStyle name="SAPBEXchaText 2 2 10" xfId="14686"/>
    <cellStyle name="SAPBEXchaText 2 2 10 2" xfId="14687"/>
    <cellStyle name="SAPBEXchaText 2 2 10 2 2" xfId="14688"/>
    <cellStyle name="SAPBEXchaText 2 2 10 3" xfId="14689"/>
    <cellStyle name="SAPBEXchaText 2 2 11" xfId="14690"/>
    <cellStyle name="SAPBEXchaText 2 2 11 2" xfId="14691"/>
    <cellStyle name="SAPBEXchaText 2 2 11 2 2" xfId="14692"/>
    <cellStyle name="SAPBEXchaText 2 2 11 3" xfId="14693"/>
    <cellStyle name="SAPBEXchaText 2 2 12" xfId="14694"/>
    <cellStyle name="SAPBEXchaText 2 2 2" xfId="14695"/>
    <cellStyle name="SAPBEXchaText 2 2 2 2" xfId="14696"/>
    <cellStyle name="SAPBEXchaText 2 2 2 2 2" xfId="14697"/>
    <cellStyle name="SAPBEXchaText 2 2 2 2 2 2" xfId="14698"/>
    <cellStyle name="SAPBEXchaText 2 2 2 2 2 2 2" xfId="14699"/>
    <cellStyle name="SAPBEXchaText 2 2 2 2 2 3" xfId="14700"/>
    <cellStyle name="SAPBEXchaText 2 2 2 2 3" xfId="14701"/>
    <cellStyle name="SAPBEXchaText 2 2 2 2 3 2" xfId="14702"/>
    <cellStyle name="SAPBEXchaText 2 2 2 2 3 2 2" xfId="14703"/>
    <cellStyle name="SAPBEXchaText 2 2 2 2 3 3" xfId="14704"/>
    <cellStyle name="SAPBEXchaText 2 2 2 2 4" xfId="14705"/>
    <cellStyle name="SAPBEXchaText 2 2 2 2 4 2" xfId="14706"/>
    <cellStyle name="SAPBEXchaText 2 2 2 2 5" xfId="14707"/>
    <cellStyle name="SAPBEXchaText 2 2 2 2 5 2" xfId="14708"/>
    <cellStyle name="SAPBEXchaText 2 2 2 2 6" xfId="14709"/>
    <cellStyle name="SAPBEXchaText 2 2 2 3" xfId="14710"/>
    <cellStyle name="SAPBEXchaText 2 2 2 3 2" xfId="14711"/>
    <cellStyle name="SAPBEXchaText 2 2 2 3 2 2" xfId="14712"/>
    <cellStyle name="SAPBEXchaText 2 2 2 3 2 2 2" xfId="14713"/>
    <cellStyle name="SAPBEXchaText 2 2 2 3 2 3" xfId="14714"/>
    <cellStyle name="SAPBEXchaText 2 2 2 3 3" xfId="14715"/>
    <cellStyle name="SAPBEXchaText 2 2 2 3 3 2" xfId="14716"/>
    <cellStyle name="SAPBEXchaText 2 2 2 3 3 2 2" xfId="14717"/>
    <cellStyle name="SAPBEXchaText 2 2 2 3 3 3" xfId="14718"/>
    <cellStyle name="SAPBEXchaText 2 2 2 3 4" xfId="14719"/>
    <cellStyle name="SAPBEXchaText 2 2 2 3 4 2" xfId="14720"/>
    <cellStyle name="SAPBEXchaText 2 2 2 3 5" xfId="14721"/>
    <cellStyle name="SAPBEXchaText 2 2 2 3 5 2" xfId="14722"/>
    <cellStyle name="SAPBEXchaText 2 2 2 3 6" xfId="14723"/>
    <cellStyle name="SAPBEXchaText 2 2 2 4" xfId="14724"/>
    <cellStyle name="SAPBEXchaText 2 2 2 4 2" xfId="14725"/>
    <cellStyle name="SAPBEXchaText 2 2 2 4 2 2" xfId="14726"/>
    <cellStyle name="SAPBEXchaText 2 2 2 4 2 2 2" xfId="14727"/>
    <cellStyle name="SAPBEXchaText 2 2 2 4 2 3" xfId="14728"/>
    <cellStyle name="SAPBEXchaText 2 2 2 4 3" xfId="14729"/>
    <cellStyle name="SAPBEXchaText 2 2 2 4 3 2" xfId="14730"/>
    <cellStyle name="SAPBEXchaText 2 2 2 4 3 2 2" xfId="14731"/>
    <cellStyle name="SAPBEXchaText 2 2 2 4 3 3" xfId="14732"/>
    <cellStyle name="SAPBEXchaText 2 2 2 4 4" xfId="14733"/>
    <cellStyle name="SAPBEXchaText 2 2 2 4 4 2" xfId="14734"/>
    <cellStyle name="SAPBEXchaText 2 2 2 4 5" xfId="14735"/>
    <cellStyle name="SAPBEXchaText 2 2 2 4 5 2" xfId="14736"/>
    <cellStyle name="SAPBEXchaText 2 2 2 4 6" xfId="14737"/>
    <cellStyle name="SAPBEXchaText 2 2 2 5" xfId="14738"/>
    <cellStyle name="SAPBEXchaText 2 2 2 5 2" xfId="14739"/>
    <cellStyle name="SAPBEXchaText 2 2 2 5 2 2" xfId="14740"/>
    <cellStyle name="SAPBEXchaText 2 2 2 5 2 3" xfId="57453"/>
    <cellStyle name="SAPBEXchaText 2 2 2 5 3" xfId="14741"/>
    <cellStyle name="SAPBEXchaText 2 2 2 5 4" xfId="57454"/>
    <cellStyle name="SAPBEXchaText 2 2 2 6" xfId="14742"/>
    <cellStyle name="SAPBEXchaText 2 2 2 6 2" xfId="51267"/>
    <cellStyle name="SAPBEXchaText 2 2 2 6 2 2" xfId="57455"/>
    <cellStyle name="SAPBEXchaText 2 2 2 6 2 3" xfId="57456"/>
    <cellStyle name="SAPBEXchaText 2 2 2 6 3" xfId="57457"/>
    <cellStyle name="SAPBEXchaText 2 2 2 6 4" xfId="57458"/>
    <cellStyle name="SAPBEXchaText 2 2 2 7" xfId="51268"/>
    <cellStyle name="SAPBEXchaText 2 2 2 7 2" xfId="57459"/>
    <cellStyle name="SAPBEXchaText 2 2 2 7 3" xfId="57460"/>
    <cellStyle name="SAPBEXchaText 2 2 2 8" xfId="57461"/>
    <cellStyle name="SAPBEXchaText 2 2 2 9" xfId="57462"/>
    <cellStyle name="SAPBEXchaText 2 2 2_Other Benefits Allocation %" xfId="14743"/>
    <cellStyle name="SAPBEXchaText 2 2 3" xfId="14744"/>
    <cellStyle name="SAPBEXchaText 2 2 3 2" xfId="14745"/>
    <cellStyle name="SAPBEXchaText 2 2 3 2 2" xfId="14746"/>
    <cellStyle name="SAPBEXchaText 2 2 3 2 2 2" xfId="14747"/>
    <cellStyle name="SAPBEXchaText 2 2 3 2 2 2 2" xfId="14748"/>
    <cellStyle name="SAPBEXchaText 2 2 3 2 2 3" xfId="14749"/>
    <cellStyle name="SAPBEXchaText 2 2 3 2 3" xfId="14750"/>
    <cellStyle name="SAPBEXchaText 2 2 3 2 3 2" xfId="14751"/>
    <cellStyle name="SAPBEXchaText 2 2 3 2 3 2 2" xfId="14752"/>
    <cellStyle name="SAPBEXchaText 2 2 3 2 3 3" xfId="14753"/>
    <cellStyle name="SAPBEXchaText 2 2 3 2 4" xfId="14754"/>
    <cellStyle name="SAPBEXchaText 2 2 3 2 4 2" xfId="14755"/>
    <cellStyle name="SAPBEXchaText 2 2 3 2 5" xfId="14756"/>
    <cellStyle name="SAPBEXchaText 2 2 3 2 5 2" xfId="14757"/>
    <cellStyle name="SAPBEXchaText 2 2 3 2 6" xfId="14758"/>
    <cellStyle name="SAPBEXchaText 2 2 3 3" xfId="14759"/>
    <cellStyle name="SAPBEXchaText 2 2 3 3 2" xfId="14760"/>
    <cellStyle name="SAPBEXchaText 2 2 3 3 2 2" xfId="14761"/>
    <cellStyle name="SAPBEXchaText 2 2 3 3 2 2 2" xfId="14762"/>
    <cellStyle name="SAPBEXchaText 2 2 3 3 2 3" xfId="14763"/>
    <cellStyle name="SAPBEXchaText 2 2 3 3 3" xfId="14764"/>
    <cellStyle name="SAPBEXchaText 2 2 3 3 3 2" xfId="14765"/>
    <cellStyle name="SAPBEXchaText 2 2 3 3 3 2 2" xfId="14766"/>
    <cellStyle name="SAPBEXchaText 2 2 3 3 3 3" xfId="14767"/>
    <cellStyle name="SAPBEXchaText 2 2 3 3 4" xfId="14768"/>
    <cellStyle name="SAPBEXchaText 2 2 3 3 4 2" xfId="14769"/>
    <cellStyle name="SAPBEXchaText 2 2 3 3 5" xfId="14770"/>
    <cellStyle name="SAPBEXchaText 2 2 3 3 5 2" xfId="14771"/>
    <cellStyle name="SAPBEXchaText 2 2 3 3 6" xfId="14772"/>
    <cellStyle name="SAPBEXchaText 2 2 3 4" xfId="14773"/>
    <cellStyle name="SAPBEXchaText 2 2 3 4 2" xfId="14774"/>
    <cellStyle name="SAPBEXchaText 2 2 3 4 2 2" xfId="14775"/>
    <cellStyle name="SAPBEXchaText 2 2 3 4 2 3" xfId="57463"/>
    <cellStyle name="SAPBEXchaText 2 2 3 4 3" xfId="14776"/>
    <cellStyle name="SAPBEXchaText 2 2 3 4 4" xfId="57464"/>
    <cellStyle name="SAPBEXchaText 2 2 3 5" xfId="14777"/>
    <cellStyle name="SAPBEXchaText 2 2 3 5 2" xfId="14778"/>
    <cellStyle name="SAPBEXchaText 2 2 3 5 2 2" xfId="14779"/>
    <cellStyle name="SAPBEXchaText 2 2 3 5 2 3" xfId="57465"/>
    <cellStyle name="SAPBEXchaText 2 2 3 5 3" xfId="14780"/>
    <cellStyle name="SAPBEXchaText 2 2 3 5 4" xfId="57466"/>
    <cellStyle name="SAPBEXchaText 2 2 3 6" xfId="14781"/>
    <cellStyle name="SAPBEXchaText 2 2 3 6 2" xfId="14782"/>
    <cellStyle name="SAPBEXchaText 2 2 3 6 2 2" xfId="57467"/>
    <cellStyle name="SAPBEXchaText 2 2 3 6 2 3" xfId="57468"/>
    <cellStyle name="SAPBEXchaText 2 2 3 6 3" xfId="57469"/>
    <cellStyle name="SAPBEXchaText 2 2 3 6 4" xfId="57470"/>
    <cellStyle name="SAPBEXchaText 2 2 3 7" xfId="14783"/>
    <cellStyle name="SAPBEXchaText 2 2 3 7 2" xfId="14784"/>
    <cellStyle name="SAPBEXchaText 2 2 3 7 3" xfId="57471"/>
    <cellStyle name="SAPBEXchaText 2 2 3 8" xfId="14785"/>
    <cellStyle name="SAPBEXchaText 2 2 3 9" xfId="57472"/>
    <cellStyle name="SAPBEXchaText 2 2 3_Other Benefits Allocation %" xfId="14786"/>
    <cellStyle name="SAPBEXchaText 2 2 4" xfId="14787"/>
    <cellStyle name="SAPBEXchaText 2 2 4 2" xfId="14788"/>
    <cellStyle name="SAPBEXchaText 2 2 4 2 2" xfId="14789"/>
    <cellStyle name="SAPBEXchaText 2 2 4 2 2 2" xfId="57473"/>
    <cellStyle name="SAPBEXchaText 2 2 4 2 2 3" xfId="57474"/>
    <cellStyle name="SAPBEXchaText 2 2 4 2 3" xfId="57475"/>
    <cellStyle name="SAPBEXchaText 2 2 4 2 4" xfId="57476"/>
    <cellStyle name="SAPBEXchaText 2 2 4 3" xfId="14790"/>
    <cellStyle name="SAPBEXchaText 2 2 4 3 2" xfId="51269"/>
    <cellStyle name="SAPBEXchaText 2 2 4 3 2 2" xfId="57477"/>
    <cellStyle name="SAPBEXchaText 2 2 4 3 2 3" xfId="57478"/>
    <cellStyle name="SAPBEXchaText 2 2 4 3 3" xfId="57479"/>
    <cellStyle name="SAPBEXchaText 2 2 4 3 4" xfId="57480"/>
    <cellStyle name="SAPBEXchaText 2 2 4 4" xfId="51270"/>
    <cellStyle name="SAPBEXchaText 2 2 4 4 2" xfId="51271"/>
    <cellStyle name="SAPBEXchaText 2 2 4 4 2 2" xfId="57481"/>
    <cellStyle name="SAPBEXchaText 2 2 4 4 2 3" xfId="57482"/>
    <cellStyle name="SAPBEXchaText 2 2 4 4 3" xfId="57483"/>
    <cellStyle name="SAPBEXchaText 2 2 4 4 4" xfId="57484"/>
    <cellStyle name="SAPBEXchaText 2 2 4 5" xfId="51272"/>
    <cellStyle name="SAPBEXchaText 2 2 4 5 2" xfId="51273"/>
    <cellStyle name="SAPBEXchaText 2 2 4 5 2 2" xfId="57485"/>
    <cellStyle name="SAPBEXchaText 2 2 4 5 2 3" xfId="57486"/>
    <cellStyle name="SAPBEXchaText 2 2 4 5 3" xfId="57487"/>
    <cellStyle name="SAPBEXchaText 2 2 4 5 4" xfId="57488"/>
    <cellStyle name="SAPBEXchaText 2 2 4 6" xfId="51274"/>
    <cellStyle name="SAPBEXchaText 2 2 4 6 2" xfId="51275"/>
    <cellStyle name="SAPBEXchaText 2 2 4 6 2 2" xfId="57489"/>
    <cellStyle name="SAPBEXchaText 2 2 4 6 2 3" xfId="57490"/>
    <cellStyle name="SAPBEXchaText 2 2 4 6 3" xfId="57491"/>
    <cellStyle name="SAPBEXchaText 2 2 4 6 4" xfId="57492"/>
    <cellStyle name="SAPBEXchaText 2 2 4 7" xfId="51276"/>
    <cellStyle name="SAPBEXchaText 2 2 4 7 2" xfId="57493"/>
    <cellStyle name="SAPBEXchaText 2 2 4 7 3" xfId="57494"/>
    <cellStyle name="SAPBEXchaText 2 2 4 8" xfId="57495"/>
    <cellStyle name="SAPBEXchaText 2 2 4 9" xfId="57496"/>
    <cellStyle name="SAPBEXchaText 2 2 5" xfId="14791"/>
    <cellStyle name="SAPBEXchaText 2 2 5 2" xfId="14792"/>
    <cellStyle name="SAPBEXchaText 2 2 5 2 2" xfId="14793"/>
    <cellStyle name="SAPBEXchaText 2 2 5 2 3" xfId="57497"/>
    <cellStyle name="SAPBEXchaText 2 2 5 3" xfId="14794"/>
    <cellStyle name="SAPBEXchaText 2 2 5 4" xfId="57498"/>
    <cellStyle name="SAPBEXchaText 2 2 6" xfId="14795"/>
    <cellStyle name="SAPBEXchaText 2 2 6 2" xfId="14796"/>
    <cellStyle name="SAPBEXchaText 2 2 6 2 2" xfId="14797"/>
    <cellStyle name="SAPBEXchaText 2 2 6 2 3" xfId="57499"/>
    <cellStyle name="SAPBEXchaText 2 2 6 3" xfId="14798"/>
    <cellStyle name="SAPBEXchaText 2 2 6 4" xfId="57500"/>
    <cellStyle name="SAPBEXchaText 2 2 7" xfId="14799"/>
    <cellStyle name="SAPBEXchaText 2 2 7 2" xfId="14800"/>
    <cellStyle name="SAPBEXchaText 2 2 7 2 2" xfId="14801"/>
    <cellStyle name="SAPBEXchaText 2 2 7 2 3" xfId="57501"/>
    <cellStyle name="SAPBEXchaText 2 2 7 3" xfId="14802"/>
    <cellStyle name="SAPBEXchaText 2 2 7 4" xfId="57502"/>
    <cellStyle name="SAPBEXchaText 2 2 8" xfId="14803"/>
    <cellStyle name="SAPBEXchaText 2 2 8 2" xfId="14804"/>
    <cellStyle name="SAPBEXchaText 2 2 8 2 2" xfId="14805"/>
    <cellStyle name="SAPBEXchaText 2 2 8 2 3" xfId="57503"/>
    <cellStyle name="SAPBEXchaText 2 2 8 3" xfId="14806"/>
    <cellStyle name="SAPBEXchaText 2 2 8 4" xfId="57504"/>
    <cellStyle name="SAPBEXchaText 2 2 9" xfId="14807"/>
    <cellStyle name="SAPBEXchaText 2 2 9 2" xfId="14808"/>
    <cellStyle name="SAPBEXchaText 2 2 9 2 2" xfId="14809"/>
    <cellStyle name="SAPBEXchaText 2 2 9 2 3" xfId="57505"/>
    <cellStyle name="SAPBEXchaText 2 2 9 3" xfId="14810"/>
    <cellStyle name="SAPBEXchaText 2 2 9 4" xfId="57506"/>
    <cellStyle name="SAPBEXchaText 2 2_401K Summary" xfId="14811"/>
    <cellStyle name="SAPBEXchaText 2 3" xfId="14812"/>
    <cellStyle name="SAPBEXchaText 2 3 10" xfId="14813"/>
    <cellStyle name="SAPBEXchaText 2 3 11" xfId="14814"/>
    <cellStyle name="SAPBEXchaText 2 3 11 2" xfId="14815"/>
    <cellStyle name="SAPBEXchaText 2 3 11 2 2" xfId="14816"/>
    <cellStyle name="SAPBEXchaText 2 3 11 3" xfId="14817"/>
    <cellStyle name="SAPBEXchaText 2 3 12" xfId="14818"/>
    <cellStyle name="SAPBEXchaText 2 3 2" xfId="14819"/>
    <cellStyle name="SAPBEXchaText 2 3 2 2" xfId="14820"/>
    <cellStyle name="SAPBEXchaText 2 3 2 2 2" xfId="14821"/>
    <cellStyle name="SAPBEXchaText 2 3 2 2 2 2" xfId="14822"/>
    <cellStyle name="SAPBEXchaText 2 3 2 2 2 2 2" xfId="14823"/>
    <cellStyle name="SAPBEXchaText 2 3 2 2 2 3" xfId="14824"/>
    <cellStyle name="SAPBEXchaText 2 3 2 2 3" xfId="14825"/>
    <cellStyle name="SAPBEXchaText 2 3 2 2 3 2" xfId="14826"/>
    <cellStyle name="SAPBEXchaText 2 3 2 2 3 2 2" xfId="14827"/>
    <cellStyle name="SAPBEXchaText 2 3 2 2 3 3" xfId="14828"/>
    <cellStyle name="SAPBEXchaText 2 3 2 2 4" xfId="14829"/>
    <cellStyle name="SAPBEXchaText 2 3 2 2 4 2" xfId="14830"/>
    <cellStyle name="SAPBEXchaText 2 3 2 2 5" xfId="14831"/>
    <cellStyle name="SAPBEXchaText 2 3 2 2 5 2" xfId="14832"/>
    <cellStyle name="SAPBEXchaText 2 3 2 2 6" xfId="14833"/>
    <cellStyle name="SAPBEXchaText 2 3 2 3" xfId="14834"/>
    <cellStyle name="SAPBEXchaText 2 3 2 3 2" xfId="14835"/>
    <cellStyle name="SAPBEXchaText 2 3 2 3 2 2" xfId="14836"/>
    <cellStyle name="SAPBEXchaText 2 3 2 3 2 2 2" xfId="14837"/>
    <cellStyle name="SAPBEXchaText 2 3 2 3 2 3" xfId="14838"/>
    <cellStyle name="SAPBEXchaText 2 3 2 3 3" xfId="14839"/>
    <cellStyle name="SAPBEXchaText 2 3 2 3 3 2" xfId="14840"/>
    <cellStyle name="SAPBEXchaText 2 3 2 3 3 2 2" xfId="14841"/>
    <cellStyle name="SAPBEXchaText 2 3 2 3 3 3" xfId="14842"/>
    <cellStyle name="SAPBEXchaText 2 3 2 3 4" xfId="14843"/>
    <cellStyle name="SAPBEXchaText 2 3 2 3 4 2" xfId="14844"/>
    <cellStyle name="SAPBEXchaText 2 3 2 3 5" xfId="14845"/>
    <cellStyle name="SAPBEXchaText 2 3 2 3 5 2" xfId="14846"/>
    <cellStyle name="SAPBEXchaText 2 3 2 3 6" xfId="14847"/>
    <cellStyle name="SAPBEXchaText 2 3 2 4" xfId="14848"/>
    <cellStyle name="SAPBEXchaText 2 3 2 4 2" xfId="14849"/>
    <cellStyle name="SAPBEXchaText 2 3 2 4 2 2" xfId="14850"/>
    <cellStyle name="SAPBEXchaText 2 3 2 4 2 2 2" xfId="14851"/>
    <cellStyle name="SAPBEXchaText 2 3 2 4 2 3" xfId="14852"/>
    <cellStyle name="SAPBEXchaText 2 3 2 4 3" xfId="14853"/>
    <cellStyle name="SAPBEXchaText 2 3 2 4 3 2" xfId="14854"/>
    <cellStyle name="SAPBEXchaText 2 3 2 4 3 2 2" xfId="14855"/>
    <cellStyle name="SAPBEXchaText 2 3 2 4 3 3" xfId="14856"/>
    <cellStyle name="SAPBEXchaText 2 3 2 4 4" xfId="14857"/>
    <cellStyle name="SAPBEXchaText 2 3 2 4 4 2" xfId="14858"/>
    <cellStyle name="SAPBEXchaText 2 3 2 4 5" xfId="14859"/>
    <cellStyle name="SAPBEXchaText 2 3 2 4 5 2" xfId="14860"/>
    <cellStyle name="SAPBEXchaText 2 3 2 4 6" xfId="14861"/>
    <cellStyle name="SAPBEXchaText 2 3 2 5" xfId="14862"/>
    <cellStyle name="SAPBEXchaText 2 3 2 5 2" xfId="14863"/>
    <cellStyle name="SAPBEXchaText 2 3 2 5 2 2" xfId="14864"/>
    <cellStyle name="SAPBEXchaText 2 3 2 5 3" xfId="14865"/>
    <cellStyle name="SAPBEXchaText 2 3 2 6" xfId="14866"/>
    <cellStyle name="SAPBEXchaText 2 3 2_Other Benefits Allocation %" xfId="14867"/>
    <cellStyle name="SAPBEXchaText 2 3 3" xfId="14868"/>
    <cellStyle name="SAPBEXchaText 2 3 3 2" xfId="14869"/>
    <cellStyle name="SAPBEXchaText 2 3 3 2 2" xfId="14870"/>
    <cellStyle name="SAPBEXchaText 2 3 3 2 2 2" xfId="14871"/>
    <cellStyle name="SAPBEXchaText 2 3 3 2 2 2 2" xfId="14872"/>
    <cellStyle name="SAPBEXchaText 2 3 3 2 2 3" xfId="14873"/>
    <cellStyle name="SAPBEXchaText 2 3 3 2 3" xfId="14874"/>
    <cellStyle name="SAPBEXchaText 2 3 3 2 3 2" xfId="14875"/>
    <cellStyle name="SAPBEXchaText 2 3 3 2 3 2 2" xfId="14876"/>
    <cellStyle name="SAPBEXchaText 2 3 3 2 3 3" xfId="14877"/>
    <cellStyle name="SAPBEXchaText 2 3 3 2 4" xfId="14878"/>
    <cellStyle name="SAPBEXchaText 2 3 3 2 4 2" xfId="14879"/>
    <cellStyle name="SAPBEXchaText 2 3 3 2 5" xfId="14880"/>
    <cellStyle name="SAPBEXchaText 2 3 3 2 5 2" xfId="14881"/>
    <cellStyle name="SAPBEXchaText 2 3 3 2 6" xfId="14882"/>
    <cellStyle name="SAPBEXchaText 2 3 3 3" xfId="14883"/>
    <cellStyle name="SAPBEXchaText 2 3 3 3 2" xfId="14884"/>
    <cellStyle name="SAPBEXchaText 2 3 3 3 2 2" xfId="14885"/>
    <cellStyle name="SAPBEXchaText 2 3 3 3 2 2 2" xfId="14886"/>
    <cellStyle name="SAPBEXchaText 2 3 3 3 2 3" xfId="14887"/>
    <cellStyle name="SAPBEXchaText 2 3 3 3 3" xfId="14888"/>
    <cellStyle name="SAPBEXchaText 2 3 3 3 3 2" xfId="14889"/>
    <cellStyle name="SAPBEXchaText 2 3 3 3 3 2 2" xfId="14890"/>
    <cellStyle name="SAPBEXchaText 2 3 3 3 3 3" xfId="14891"/>
    <cellStyle name="SAPBEXchaText 2 3 3 3 4" xfId="14892"/>
    <cellStyle name="SAPBEXchaText 2 3 3 3 4 2" xfId="14893"/>
    <cellStyle name="SAPBEXchaText 2 3 3 3 5" xfId="14894"/>
    <cellStyle name="SAPBEXchaText 2 3 3 3 5 2" xfId="14895"/>
    <cellStyle name="SAPBEXchaText 2 3 3 3 6" xfId="14896"/>
    <cellStyle name="SAPBEXchaText 2 3 3 4" xfId="14897"/>
    <cellStyle name="SAPBEXchaText 2 3 3 4 2" xfId="14898"/>
    <cellStyle name="SAPBEXchaText 2 3 3 4 2 2" xfId="14899"/>
    <cellStyle name="SAPBEXchaText 2 3 3 4 3" xfId="14900"/>
    <cellStyle name="SAPBEXchaText 2 3 3 5" xfId="14901"/>
    <cellStyle name="SAPBEXchaText 2 3 3 5 2" xfId="14902"/>
    <cellStyle name="SAPBEXchaText 2 3 3 5 2 2" xfId="14903"/>
    <cellStyle name="SAPBEXchaText 2 3 3 5 3" xfId="14904"/>
    <cellStyle name="SAPBEXchaText 2 3 3 6" xfId="14905"/>
    <cellStyle name="SAPBEXchaText 2 3 3 6 2" xfId="14906"/>
    <cellStyle name="SAPBEXchaText 2 3 3 7" xfId="14907"/>
    <cellStyle name="SAPBEXchaText 2 3 3 7 2" xfId="14908"/>
    <cellStyle name="SAPBEXchaText 2 3 3 8" xfId="14909"/>
    <cellStyle name="SAPBEXchaText 2 3 3_Other Benefits Allocation %" xfId="14910"/>
    <cellStyle name="SAPBEXchaText 2 3 4" xfId="14911"/>
    <cellStyle name="SAPBEXchaText 2 3 4 2" xfId="51277"/>
    <cellStyle name="SAPBEXchaText 2 3 4 2 2" xfId="57507"/>
    <cellStyle name="SAPBEXchaText 2 3 4 2 3" xfId="57508"/>
    <cellStyle name="SAPBEXchaText 2 3 4 3" xfId="57509"/>
    <cellStyle name="SAPBEXchaText 2 3 4 4" xfId="57510"/>
    <cellStyle name="SAPBEXchaText 2 3 5" xfId="14912"/>
    <cellStyle name="SAPBEXchaText 2 3 5 2" xfId="51278"/>
    <cellStyle name="SAPBEXchaText 2 3 5 2 2" xfId="57511"/>
    <cellStyle name="SAPBEXchaText 2 3 5 2 3" xfId="57512"/>
    <cellStyle name="SAPBEXchaText 2 3 5 3" xfId="57513"/>
    <cellStyle name="SAPBEXchaText 2 3 5 4" xfId="57514"/>
    <cellStyle name="SAPBEXchaText 2 3 6" xfId="14913"/>
    <cellStyle name="SAPBEXchaText 2 3 6 2" xfId="51279"/>
    <cellStyle name="SAPBEXchaText 2 3 6 2 2" xfId="57515"/>
    <cellStyle name="SAPBEXchaText 2 3 6 2 3" xfId="57516"/>
    <cellStyle name="SAPBEXchaText 2 3 6 3" xfId="57517"/>
    <cellStyle name="SAPBEXchaText 2 3 6 4" xfId="57518"/>
    <cellStyle name="SAPBEXchaText 2 3 7" xfId="14914"/>
    <cellStyle name="SAPBEXchaText 2 3 7 2" xfId="57519"/>
    <cellStyle name="SAPBEXchaText 2 3 7 3" xfId="57520"/>
    <cellStyle name="SAPBEXchaText 2 3 8" xfId="14915"/>
    <cellStyle name="SAPBEXchaText 2 3 9" xfId="14916"/>
    <cellStyle name="SAPBEXchaText 2 3_401K Summary" xfId="14917"/>
    <cellStyle name="SAPBEXchaText 2 4" xfId="14918"/>
    <cellStyle name="SAPBEXchaText 2 4 2" xfId="14919"/>
    <cellStyle name="SAPBEXchaText 2 4 2 2" xfId="14920"/>
    <cellStyle name="SAPBEXchaText 2 4 2 2 2" xfId="14921"/>
    <cellStyle name="SAPBEXchaText 2 4 2 2 2 2" xfId="14922"/>
    <cellStyle name="SAPBEXchaText 2 4 2 2 3" xfId="14923"/>
    <cellStyle name="SAPBEXchaText 2 4 2 3" xfId="14924"/>
    <cellStyle name="SAPBEXchaText 2 4 2 3 2" xfId="14925"/>
    <cellStyle name="SAPBEXchaText 2 4 2 3 2 2" xfId="14926"/>
    <cellStyle name="SAPBEXchaText 2 4 2 3 3" xfId="14927"/>
    <cellStyle name="SAPBEXchaText 2 4 2 4" xfId="14928"/>
    <cellStyle name="SAPBEXchaText 2 4 2 4 2" xfId="14929"/>
    <cellStyle name="SAPBEXchaText 2 4 2 5" xfId="14930"/>
    <cellStyle name="SAPBEXchaText 2 4 2 5 2" xfId="14931"/>
    <cellStyle name="SAPBEXchaText 2 4 2 6" xfId="14932"/>
    <cellStyle name="SAPBEXchaText 2 4 3" xfId="14933"/>
    <cellStyle name="SAPBEXchaText 2 4 3 2" xfId="14934"/>
    <cellStyle name="SAPBEXchaText 2 4 3 2 2" xfId="14935"/>
    <cellStyle name="SAPBEXchaText 2 4 3 2 2 2" xfId="14936"/>
    <cellStyle name="SAPBEXchaText 2 4 3 2 3" xfId="14937"/>
    <cellStyle name="SAPBEXchaText 2 4 3 3" xfId="14938"/>
    <cellStyle name="SAPBEXchaText 2 4 3 3 2" xfId="14939"/>
    <cellStyle name="SAPBEXchaText 2 4 3 3 2 2" xfId="14940"/>
    <cellStyle name="SAPBEXchaText 2 4 3 3 3" xfId="14941"/>
    <cellStyle name="SAPBEXchaText 2 4 3 4" xfId="14942"/>
    <cellStyle name="SAPBEXchaText 2 4 3 4 2" xfId="14943"/>
    <cellStyle name="SAPBEXchaText 2 4 3 5" xfId="14944"/>
    <cellStyle name="SAPBEXchaText 2 4 3 5 2" xfId="14945"/>
    <cellStyle name="SAPBEXchaText 2 4 3 6" xfId="14946"/>
    <cellStyle name="SAPBEXchaText 2 4 4" xfId="14947"/>
    <cellStyle name="SAPBEXchaText 2 4 4 2" xfId="14948"/>
    <cellStyle name="SAPBEXchaText 2 4 4 2 2" xfId="14949"/>
    <cellStyle name="SAPBEXchaText 2 4 4 2 2 2" xfId="14950"/>
    <cellStyle name="SAPBEXchaText 2 4 4 2 3" xfId="14951"/>
    <cellStyle name="SAPBEXchaText 2 4 4 3" xfId="14952"/>
    <cellStyle name="SAPBEXchaText 2 4 4 3 2" xfId="14953"/>
    <cellStyle name="SAPBEXchaText 2 4 4 3 2 2" xfId="14954"/>
    <cellStyle name="SAPBEXchaText 2 4 4 3 3" xfId="14955"/>
    <cellStyle name="SAPBEXchaText 2 4 4 4" xfId="14956"/>
    <cellStyle name="SAPBEXchaText 2 4 4 4 2" xfId="14957"/>
    <cellStyle name="SAPBEXchaText 2 4 4 5" xfId="14958"/>
    <cellStyle name="SAPBEXchaText 2 4 4 5 2" xfId="14959"/>
    <cellStyle name="SAPBEXchaText 2 4 4 6" xfId="14960"/>
    <cellStyle name="SAPBEXchaText 2 4 5" xfId="14961"/>
    <cellStyle name="SAPBEXchaText 2 4 5 2" xfId="14962"/>
    <cellStyle name="SAPBEXchaText 2 4 5 2 2" xfId="14963"/>
    <cellStyle name="SAPBEXchaText 2 4 5 2 3" xfId="57521"/>
    <cellStyle name="SAPBEXchaText 2 4 5 3" xfId="14964"/>
    <cellStyle name="SAPBEXchaText 2 4 5 4" xfId="57522"/>
    <cellStyle name="SAPBEXchaText 2 4 6" xfId="14965"/>
    <cellStyle name="SAPBEXchaText 2 4 6 2" xfId="14966"/>
    <cellStyle name="SAPBEXchaText 2 4 6 2 2" xfId="14967"/>
    <cellStyle name="SAPBEXchaText 2 4 6 2 3" xfId="57523"/>
    <cellStyle name="SAPBEXchaText 2 4 6 3" xfId="14968"/>
    <cellStyle name="SAPBEXchaText 2 4 6 4" xfId="57524"/>
    <cellStyle name="SAPBEXchaText 2 4 7" xfId="14969"/>
    <cellStyle name="SAPBEXchaText 2 4 7 2" xfId="14970"/>
    <cellStyle name="SAPBEXchaText 2 4 7 2 2" xfId="14971"/>
    <cellStyle name="SAPBEXchaText 2 4 7 3" xfId="14972"/>
    <cellStyle name="SAPBEXchaText 2 4 8" xfId="14973"/>
    <cellStyle name="SAPBEXchaText 2 4 9" xfId="57525"/>
    <cellStyle name="SAPBEXchaText 2 4_Other Benefits Allocation %" xfId="14974"/>
    <cellStyle name="SAPBEXchaText 2 5" xfId="14975"/>
    <cellStyle name="SAPBEXchaText 2 5 2" xfId="14976"/>
    <cellStyle name="SAPBEXchaText 2 5 2 2" xfId="14977"/>
    <cellStyle name="SAPBEXchaText 2 5 2 2 2" xfId="14978"/>
    <cellStyle name="SAPBEXchaText 2 5 2 2 3" xfId="57526"/>
    <cellStyle name="SAPBEXchaText 2 5 2 3" xfId="14979"/>
    <cellStyle name="SAPBEXchaText 2 5 2 4" xfId="57527"/>
    <cellStyle name="SAPBEXchaText 2 5 3" xfId="14980"/>
    <cellStyle name="SAPBEXchaText 2 5 3 2" xfId="14981"/>
    <cellStyle name="SAPBEXchaText 2 5 3 2 2" xfId="14982"/>
    <cellStyle name="SAPBEXchaText 2 5 3 2 3" xfId="57528"/>
    <cellStyle name="SAPBEXchaText 2 5 3 3" xfId="14983"/>
    <cellStyle name="SAPBEXchaText 2 5 3 4" xfId="57529"/>
    <cellStyle name="SAPBEXchaText 2 5 4" xfId="51280"/>
    <cellStyle name="SAPBEXchaText 2 5 4 2" xfId="51281"/>
    <cellStyle name="SAPBEXchaText 2 5 4 2 2" xfId="57530"/>
    <cellStyle name="SAPBEXchaText 2 5 4 2 3" xfId="57531"/>
    <cellStyle name="SAPBEXchaText 2 5 4 3" xfId="57532"/>
    <cellStyle name="SAPBEXchaText 2 5 4 4" xfId="57533"/>
    <cellStyle name="SAPBEXchaText 2 5 5" xfId="51282"/>
    <cellStyle name="SAPBEXchaText 2 5 5 2" xfId="51283"/>
    <cellStyle name="SAPBEXchaText 2 5 5 2 2" xfId="57534"/>
    <cellStyle name="SAPBEXchaText 2 5 5 2 3" xfId="57535"/>
    <cellStyle name="SAPBEXchaText 2 5 5 3" xfId="57536"/>
    <cellStyle name="SAPBEXchaText 2 5 5 4" xfId="57537"/>
    <cellStyle name="SAPBEXchaText 2 5 6" xfId="51284"/>
    <cellStyle name="SAPBEXchaText 2 5 6 2" xfId="51285"/>
    <cellStyle name="SAPBEXchaText 2 5 6 2 2" xfId="57538"/>
    <cellStyle name="SAPBEXchaText 2 5 6 2 3" xfId="57539"/>
    <cellStyle name="SAPBEXchaText 2 5 6 3" xfId="57540"/>
    <cellStyle name="SAPBEXchaText 2 5 6 4" xfId="57541"/>
    <cellStyle name="SAPBEXchaText 2 5 7" xfId="51286"/>
    <cellStyle name="SAPBEXchaText 2 5 7 2" xfId="57542"/>
    <cellStyle name="SAPBEXchaText 2 5 7 3" xfId="57543"/>
    <cellStyle name="SAPBEXchaText 2 5 8" xfId="57544"/>
    <cellStyle name="SAPBEXchaText 2 5 9" xfId="57545"/>
    <cellStyle name="SAPBEXchaText 2 6" xfId="14984"/>
    <cellStyle name="SAPBEXchaText 2 6 2" xfId="51287"/>
    <cellStyle name="SAPBEXchaText 2 6 2 2" xfId="57546"/>
    <cellStyle name="SAPBEXchaText 2 6 2 3" xfId="57547"/>
    <cellStyle name="SAPBEXchaText 2 6 3" xfId="57548"/>
    <cellStyle name="SAPBEXchaText 2 6 4" xfId="57549"/>
    <cellStyle name="SAPBEXchaText 2 7" xfId="14985"/>
    <cellStyle name="SAPBEXchaText 2 7 2" xfId="51288"/>
    <cellStyle name="SAPBEXchaText 2 7 2 2" xfId="57550"/>
    <cellStyle name="SAPBEXchaText 2 7 2 3" xfId="57551"/>
    <cellStyle name="SAPBEXchaText 2 7 3" xfId="57552"/>
    <cellStyle name="SAPBEXchaText 2 7 4" xfId="57553"/>
    <cellStyle name="SAPBEXchaText 2 8" xfId="14986"/>
    <cellStyle name="SAPBEXchaText 2 8 2" xfId="51289"/>
    <cellStyle name="SAPBEXchaText 2 8 2 2" xfId="57554"/>
    <cellStyle name="SAPBEXchaText 2 8 2 3" xfId="57555"/>
    <cellStyle name="SAPBEXchaText 2 8 3" xfId="57556"/>
    <cellStyle name="SAPBEXchaText 2 8 4" xfId="57557"/>
    <cellStyle name="SAPBEXchaText 2 9" xfId="14987"/>
    <cellStyle name="SAPBEXchaText 2 9 2" xfId="14988"/>
    <cellStyle name="SAPBEXchaText 2 9 2 2" xfId="14989"/>
    <cellStyle name="SAPBEXchaText 2 9 2 2 2" xfId="14990"/>
    <cellStyle name="SAPBEXchaText 2 9 2 2 2 2" xfId="14991"/>
    <cellStyle name="SAPBEXchaText 2 9 2 2 3" xfId="14992"/>
    <cellStyle name="SAPBEXchaText 2 9 2 3" xfId="14993"/>
    <cellStyle name="SAPBEXchaText 2 9 2 3 2" xfId="14994"/>
    <cellStyle name="SAPBEXchaText 2 9 2 3 2 2" xfId="14995"/>
    <cellStyle name="SAPBEXchaText 2 9 2 3 3" xfId="14996"/>
    <cellStyle name="SAPBEXchaText 2 9 2 4" xfId="14997"/>
    <cellStyle name="SAPBEXchaText 2 9 2 4 2" xfId="14998"/>
    <cellStyle name="SAPBEXchaText 2 9 2 5" xfId="14999"/>
    <cellStyle name="SAPBEXchaText 2 9 2 5 2" xfId="15000"/>
    <cellStyle name="SAPBEXchaText 2 9 2 6" xfId="15001"/>
    <cellStyle name="SAPBEXchaText 2 9 3" xfId="15002"/>
    <cellStyle name="SAPBEXchaText 2 9 3 2" xfId="15003"/>
    <cellStyle name="SAPBEXchaText 2 9 3 2 2" xfId="15004"/>
    <cellStyle name="SAPBEXchaText 2 9 3 2 2 2" xfId="15005"/>
    <cellStyle name="SAPBEXchaText 2 9 3 2 3" xfId="15006"/>
    <cellStyle name="SAPBEXchaText 2 9 3 3" xfId="15007"/>
    <cellStyle name="SAPBEXchaText 2 9 3 3 2" xfId="15008"/>
    <cellStyle name="SAPBEXchaText 2 9 3 3 2 2" xfId="15009"/>
    <cellStyle name="SAPBEXchaText 2 9 3 3 3" xfId="15010"/>
    <cellStyle name="SAPBEXchaText 2 9 3 4" xfId="15011"/>
    <cellStyle name="SAPBEXchaText 2 9 3 4 2" xfId="15012"/>
    <cellStyle name="SAPBEXchaText 2 9 3 5" xfId="15013"/>
    <cellStyle name="SAPBEXchaText 2 9 3 5 2" xfId="15014"/>
    <cellStyle name="SAPBEXchaText 2 9 3 6" xfId="15015"/>
    <cellStyle name="SAPBEXchaText 2 9 4" xfId="15016"/>
    <cellStyle name="SAPBEXchaText 2 9 4 2" xfId="15017"/>
    <cellStyle name="SAPBEXchaText 2 9 4 2 2" xfId="15018"/>
    <cellStyle name="SAPBEXchaText 2 9 4 3" xfId="15019"/>
    <cellStyle name="SAPBEXchaText 2 9 5" xfId="15020"/>
    <cellStyle name="SAPBEXchaText 2 9 5 2" xfId="15021"/>
    <cellStyle name="SAPBEXchaText 2 9 5 2 2" xfId="15022"/>
    <cellStyle name="SAPBEXchaText 2 9 5 3" xfId="15023"/>
    <cellStyle name="SAPBEXchaText 2 9 6" xfId="15024"/>
    <cellStyle name="SAPBEXchaText 2 9 6 2" xfId="15025"/>
    <cellStyle name="SAPBEXchaText 2 9 7" xfId="15026"/>
    <cellStyle name="SAPBEXchaText 2 9 7 2" xfId="15027"/>
    <cellStyle name="SAPBEXchaText 2 9 8" xfId="15028"/>
    <cellStyle name="SAPBEXchaText 2 9_Other Benefits Allocation %" xfId="15029"/>
    <cellStyle name="SAPBEXchaText 2_401K Summary" xfId="15030"/>
    <cellStyle name="SAPBEXchaText 20" xfId="15031"/>
    <cellStyle name="SAPBEXchaText 21" xfId="15032"/>
    <cellStyle name="SAPBEXchaText 21 2" xfId="15033"/>
    <cellStyle name="SAPBEXchaText 21 2 2" xfId="15034"/>
    <cellStyle name="SAPBEXchaText 21 3" xfId="15035"/>
    <cellStyle name="SAPBEXchaText 22" xfId="15036"/>
    <cellStyle name="SAPBEXchaText 23" xfId="15037"/>
    <cellStyle name="SAPBEXchaText 23 2" xfId="15038"/>
    <cellStyle name="SAPBEXchaText 23 2 2" xfId="15039"/>
    <cellStyle name="SAPBEXchaText 23 3" xfId="15040"/>
    <cellStyle name="SAPBEXchaText 24" xfId="15041"/>
    <cellStyle name="SAPBEXchaText 25" xfId="15042"/>
    <cellStyle name="SAPBEXchaText 26" xfId="15043"/>
    <cellStyle name="SAPBEXchaText 27" xfId="15044"/>
    <cellStyle name="SAPBEXchaText 28" xfId="15045"/>
    <cellStyle name="SAPBEXchaText 29" xfId="15046"/>
    <cellStyle name="SAPBEXchaText 3" xfId="15047"/>
    <cellStyle name="SAPBEXchaText 3 10" xfId="15048"/>
    <cellStyle name="SAPBEXchaText 3 10 2" xfId="15049"/>
    <cellStyle name="SAPBEXchaText 3 10 2 2" xfId="15050"/>
    <cellStyle name="SAPBEXchaText 3 10 3" xfId="15051"/>
    <cellStyle name="SAPBEXchaText 3 11" xfId="15052"/>
    <cellStyle name="SAPBEXchaText 3 11 2" xfId="15053"/>
    <cellStyle name="SAPBEXchaText 3 11 2 2" xfId="15054"/>
    <cellStyle name="SAPBEXchaText 3 11 3" xfId="15055"/>
    <cellStyle name="SAPBEXchaText 3 12" xfId="15056"/>
    <cellStyle name="SAPBEXchaText 3 2" xfId="15057"/>
    <cellStyle name="SAPBEXchaText 3 2 2" xfId="15058"/>
    <cellStyle name="SAPBEXchaText 3 2 2 2" xfId="15059"/>
    <cellStyle name="SAPBEXchaText 3 2 2 2 2" xfId="15060"/>
    <cellStyle name="SAPBEXchaText 3 2 2 2 2 2" xfId="15061"/>
    <cellStyle name="SAPBEXchaText 3 2 2 2 3" xfId="15062"/>
    <cellStyle name="SAPBEXchaText 3 2 2 3" xfId="15063"/>
    <cellStyle name="SAPBEXchaText 3 2 2 3 2" xfId="15064"/>
    <cellStyle name="SAPBEXchaText 3 2 2 3 2 2" xfId="15065"/>
    <cellStyle name="SAPBEXchaText 3 2 2 3 3" xfId="15066"/>
    <cellStyle name="SAPBEXchaText 3 2 2 4" xfId="15067"/>
    <cellStyle name="SAPBEXchaText 3 2 2 4 2" xfId="15068"/>
    <cellStyle name="SAPBEXchaText 3 2 2 5" xfId="15069"/>
    <cellStyle name="SAPBEXchaText 3 2 2 5 2" xfId="15070"/>
    <cellStyle name="SAPBEXchaText 3 2 2 6" xfId="15071"/>
    <cellStyle name="SAPBEXchaText 3 2 3" xfId="15072"/>
    <cellStyle name="SAPBEXchaText 3 2 3 2" xfId="15073"/>
    <cellStyle name="SAPBEXchaText 3 2 3 2 2" xfId="15074"/>
    <cellStyle name="SAPBEXchaText 3 2 3 2 2 2" xfId="15075"/>
    <cellStyle name="SAPBEXchaText 3 2 3 2 3" xfId="15076"/>
    <cellStyle name="SAPBEXchaText 3 2 3 3" xfId="15077"/>
    <cellStyle name="SAPBEXchaText 3 2 3 3 2" xfId="15078"/>
    <cellStyle name="SAPBEXchaText 3 2 3 3 2 2" xfId="15079"/>
    <cellStyle name="SAPBEXchaText 3 2 3 3 3" xfId="15080"/>
    <cellStyle name="SAPBEXchaText 3 2 3 4" xfId="15081"/>
    <cellStyle name="SAPBEXchaText 3 2 3 4 2" xfId="15082"/>
    <cellStyle name="SAPBEXchaText 3 2 3 5" xfId="15083"/>
    <cellStyle name="SAPBEXchaText 3 2 3 5 2" xfId="15084"/>
    <cellStyle name="SAPBEXchaText 3 2 3 6" xfId="15085"/>
    <cellStyle name="SAPBEXchaText 3 2 4" xfId="15086"/>
    <cellStyle name="SAPBEXchaText 3 2 4 2" xfId="15087"/>
    <cellStyle name="SAPBEXchaText 3 2 4 2 2" xfId="15088"/>
    <cellStyle name="SAPBEXchaText 3 2 4 2 2 2" xfId="15089"/>
    <cellStyle name="SAPBEXchaText 3 2 4 2 3" xfId="15090"/>
    <cellStyle name="SAPBEXchaText 3 2 4 3" xfId="15091"/>
    <cellStyle name="SAPBEXchaText 3 2 4 3 2" xfId="15092"/>
    <cellStyle name="SAPBEXchaText 3 2 4 3 2 2" xfId="15093"/>
    <cellStyle name="SAPBEXchaText 3 2 4 3 3" xfId="15094"/>
    <cellStyle name="SAPBEXchaText 3 2 4 4" xfId="15095"/>
    <cellStyle name="SAPBEXchaText 3 2 4 4 2" xfId="15096"/>
    <cellStyle name="SAPBEXchaText 3 2 4 5" xfId="15097"/>
    <cellStyle name="SAPBEXchaText 3 2 4 5 2" xfId="15098"/>
    <cellStyle name="SAPBEXchaText 3 2 4 6" xfId="15099"/>
    <cellStyle name="SAPBEXchaText 3 2 5" xfId="15100"/>
    <cellStyle name="SAPBEXchaText 3 2 5 2" xfId="15101"/>
    <cellStyle name="SAPBEXchaText 3 2 5 2 2" xfId="15102"/>
    <cellStyle name="SAPBEXchaText 3 2 5 2 3" xfId="57558"/>
    <cellStyle name="SAPBEXchaText 3 2 5 3" xfId="15103"/>
    <cellStyle name="SAPBEXchaText 3 2 5 4" xfId="57559"/>
    <cellStyle name="SAPBEXchaText 3 2 6" xfId="15104"/>
    <cellStyle name="SAPBEXchaText 3 2 6 2" xfId="51290"/>
    <cellStyle name="SAPBEXchaText 3 2 6 2 2" xfId="57560"/>
    <cellStyle name="SAPBEXchaText 3 2 6 2 3" xfId="57561"/>
    <cellStyle name="SAPBEXchaText 3 2 6 3" xfId="57562"/>
    <cellStyle name="SAPBEXchaText 3 2 6 4" xfId="57563"/>
    <cellStyle name="SAPBEXchaText 3 2 7" xfId="51291"/>
    <cellStyle name="SAPBEXchaText 3 2 7 2" xfId="57564"/>
    <cellStyle name="SAPBEXchaText 3 2 7 3" xfId="57565"/>
    <cellStyle name="SAPBEXchaText 3 2 8" xfId="57566"/>
    <cellStyle name="SAPBEXchaText 3 2 9" xfId="57567"/>
    <cellStyle name="SAPBEXchaText 3 2_Other Benefits Allocation %" xfId="15105"/>
    <cellStyle name="SAPBEXchaText 3 3" xfId="15106"/>
    <cellStyle name="SAPBEXchaText 3 3 2" xfId="51292"/>
    <cellStyle name="SAPBEXchaText 3 3 2 2" xfId="51293"/>
    <cellStyle name="SAPBEXchaText 3 3 2 2 2" xfId="57568"/>
    <cellStyle name="SAPBEXchaText 3 3 2 2 3" xfId="57569"/>
    <cellStyle name="SAPBEXchaText 3 3 2 3" xfId="57570"/>
    <cellStyle name="SAPBEXchaText 3 3 2 4" xfId="57571"/>
    <cellStyle name="SAPBEXchaText 3 3 3" xfId="51294"/>
    <cellStyle name="SAPBEXchaText 3 3 3 2" xfId="51295"/>
    <cellStyle name="SAPBEXchaText 3 3 3 2 2" xfId="57572"/>
    <cellStyle name="SAPBEXchaText 3 3 3 2 3" xfId="57573"/>
    <cellStyle name="SAPBEXchaText 3 3 3 3" xfId="57574"/>
    <cellStyle name="SAPBEXchaText 3 3 3 4" xfId="57575"/>
    <cellStyle name="SAPBEXchaText 3 3 4" xfId="51296"/>
    <cellStyle name="SAPBEXchaText 3 3 4 2" xfId="51297"/>
    <cellStyle name="SAPBEXchaText 3 3 4 2 2" xfId="57576"/>
    <cellStyle name="SAPBEXchaText 3 3 4 2 3" xfId="57577"/>
    <cellStyle name="SAPBEXchaText 3 3 4 3" xfId="57578"/>
    <cellStyle name="SAPBEXchaText 3 3 4 4" xfId="57579"/>
    <cellStyle name="SAPBEXchaText 3 3 5" xfId="51298"/>
    <cellStyle name="SAPBEXchaText 3 3 5 2" xfId="51299"/>
    <cellStyle name="SAPBEXchaText 3 3 5 2 2" xfId="57580"/>
    <cellStyle name="SAPBEXchaText 3 3 5 2 3" xfId="57581"/>
    <cellStyle name="SAPBEXchaText 3 3 5 3" xfId="57582"/>
    <cellStyle name="SAPBEXchaText 3 3 5 4" xfId="57583"/>
    <cellStyle name="SAPBEXchaText 3 3 6" xfId="51300"/>
    <cellStyle name="SAPBEXchaText 3 3 6 2" xfId="51301"/>
    <cellStyle name="SAPBEXchaText 3 3 6 2 2" xfId="57584"/>
    <cellStyle name="SAPBEXchaText 3 3 6 2 3" xfId="57585"/>
    <cellStyle name="SAPBEXchaText 3 3 6 3" xfId="57586"/>
    <cellStyle name="SAPBEXchaText 3 3 6 4" xfId="57587"/>
    <cellStyle name="SAPBEXchaText 3 3 7" xfId="51302"/>
    <cellStyle name="SAPBEXchaText 3 3 7 2" xfId="57588"/>
    <cellStyle name="SAPBEXchaText 3 3 7 3" xfId="57589"/>
    <cellStyle name="SAPBEXchaText 3 3 8" xfId="57590"/>
    <cellStyle name="SAPBEXchaText 3 3 9" xfId="57591"/>
    <cellStyle name="SAPBEXchaText 3 4" xfId="15107"/>
    <cellStyle name="SAPBEXchaText 3 4 2" xfId="15108"/>
    <cellStyle name="SAPBEXchaText 3 4 2 2" xfId="15109"/>
    <cellStyle name="SAPBEXchaText 3 4 2 2 2" xfId="15110"/>
    <cellStyle name="SAPBEXchaText 3 4 2 2 2 2" xfId="15111"/>
    <cellStyle name="SAPBEXchaText 3 4 2 2 3" xfId="15112"/>
    <cellStyle name="SAPBEXchaText 3 4 2 3" xfId="15113"/>
    <cellStyle name="SAPBEXchaText 3 4 2 3 2" xfId="15114"/>
    <cellStyle name="SAPBEXchaText 3 4 2 3 2 2" xfId="15115"/>
    <cellStyle name="SAPBEXchaText 3 4 2 3 3" xfId="15116"/>
    <cellStyle name="SAPBEXchaText 3 4 2 4" xfId="15117"/>
    <cellStyle name="SAPBEXchaText 3 4 2 4 2" xfId="15118"/>
    <cellStyle name="SAPBEXchaText 3 4 2 5" xfId="15119"/>
    <cellStyle name="SAPBEXchaText 3 4 2 5 2" xfId="15120"/>
    <cellStyle name="SAPBEXchaText 3 4 2 6" xfId="15121"/>
    <cellStyle name="SAPBEXchaText 3 4 3" xfId="15122"/>
    <cellStyle name="SAPBEXchaText 3 4 3 2" xfId="15123"/>
    <cellStyle name="SAPBEXchaText 3 4 3 2 2" xfId="15124"/>
    <cellStyle name="SAPBEXchaText 3 4 3 2 2 2" xfId="15125"/>
    <cellStyle name="SAPBEXchaText 3 4 3 2 3" xfId="15126"/>
    <cellStyle name="SAPBEXchaText 3 4 3 3" xfId="15127"/>
    <cellStyle name="SAPBEXchaText 3 4 3 3 2" xfId="15128"/>
    <cellStyle name="SAPBEXchaText 3 4 3 3 2 2" xfId="15129"/>
    <cellStyle name="SAPBEXchaText 3 4 3 3 3" xfId="15130"/>
    <cellStyle name="SAPBEXchaText 3 4 3 4" xfId="15131"/>
    <cellStyle name="SAPBEXchaText 3 4 3 4 2" xfId="15132"/>
    <cellStyle name="SAPBEXchaText 3 4 3 5" xfId="15133"/>
    <cellStyle name="SAPBEXchaText 3 4 3 5 2" xfId="15134"/>
    <cellStyle name="SAPBEXchaText 3 4 3 6" xfId="15135"/>
    <cellStyle name="SAPBEXchaText 3 4 4" xfId="15136"/>
    <cellStyle name="SAPBEXchaText 3 4 4 2" xfId="15137"/>
    <cellStyle name="SAPBEXchaText 3 4 4 2 2" xfId="15138"/>
    <cellStyle name="SAPBEXchaText 3 4 4 2 3" xfId="57592"/>
    <cellStyle name="SAPBEXchaText 3 4 4 3" xfId="15139"/>
    <cellStyle name="SAPBEXchaText 3 4 4 4" xfId="57593"/>
    <cellStyle name="SAPBEXchaText 3 4 5" xfId="15140"/>
    <cellStyle name="SAPBEXchaText 3 4 5 2" xfId="15141"/>
    <cellStyle name="SAPBEXchaText 3 4 5 2 2" xfId="15142"/>
    <cellStyle name="SAPBEXchaText 3 4 5 2 3" xfId="57594"/>
    <cellStyle name="SAPBEXchaText 3 4 5 3" xfId="15143"/>
    <cellStyle name="SAPBEXchaText 3 4 5 4" xfId="57595"/>
    <cellStyle name="SAPBEXchaText 3 4 6" xfId="15144"/>
    <cellStyle name="SAPBEXchaText 3 4 6 2" xfId="15145"/>
    <cellStyle name="SAPBEXchaText 3 4 6 2 2" xfId="57596"/>
    <cellStyle name="SAPBEXchaText 3 4 6 2 3" xfId="57597"/>
    <cellStyle name="SAPBEXchaText 3 4 6 3" xfId="57598"/>
    <cellStyle name="SAPBEXchaText 3 4 6 4" xfId="57599"/>
    <cellStyle name="SAPBEXchaText 3 4 7" xfId="15146"/>
    <cellStyle name="SAPBEXchaText 3 4 7 2" xfId="15147"/>
    <cellStyle name="SAPBEXchaText 3 4 7 3" xfId="57600"/>
    <cellStyle name="SAPBEXchaText 3 4 8" xfId="15148"/>
    <cellStyle name="SAPBEXchaText 3 4 9" xfId="57601"/>
    <cellStyle name="SAPBEXchaText 3 4_Other Benefits Allocation %" xfId="15149"/>
    <cellStyle name="SAPBEXchaText 3 5" xfId="15150"/>
    <cellStyle name="SAPBEXchaText 3 5 2" xfId="15151"/>
    <cellStyle name="SAPBEXchaText 3 5 2 2" xfId="15152"/>
    <cellStyle name="SAPBEXchaText 3 5 2 3" xfId="57602"/>
    <cellStyle name="SAPBEXchaText 3 5 3" xfId="15153"/>
    <cellStyle name="SAPBEXchaText 3 5 4" xfId="57603"/>
    <cellStyle name="SAPBEXchaText 3 6" xfId="15154"/>
    <cellStyle name="SAPBEXchaText 3 6 2" xfId="15155"/>
    <cellStyle name="SAPBEXchaText 3 6 2 2" xfId="15156"/>
    <cellStyle name="SAPBEXchaText 3 6 2 3" xfId="57604"/>
    <cellStyle name="SAPBEXchaText 3 6 3" xfId="15157"/>
    <cellStyle name="SAPBEXchaText 3 6 4" xfId="57605"/>
    <cellStyle name="SAPBEXchaText 3 7" xfId="15158"/>
    <cellStyle name="SAPBEXchaText 3 7 2" xfId="15159"/>
    <cellStyle name="SAPBEXchaText 3 7 2 2" xfId="15160"/>
    <cellStyle name="SAPBEXchaText 3 7 2 3" xfId="57606"/>
    <cellStyle name="SAPBEXchaText 3 7 3" xfId="15161"/>
    <cellStyle name="SAPBEXchaText 3 7 4" xfId="57607"/>
    <cellStyle name="SAPBEXchaText 3 8" xfId="15162"/>
    <cellStyle name="SAPBEXchaText 3 8 2" xfId="15163"/>
    <cellStyle name="SAPBEXchaText 3 8 2 2" xfId="15164"/>
    <cellStyle name="SAPBEXchaText 3 8 2 3" xfId="57608"/>
    <cellStyle name="SAPBEXchaText 3 8 3" xfId="15165"/>
    <cellStyle name="SAPBEXchaText 3 8 4" xfId="57609"/>
    <cellStyle name="SAPBEXchaText 3 9" xfId="15166"/>
    <cellStyle name="SAPBEXchaText 3 9 2" xfId="15167"/>
    <cellStyle name="SAPBEXchaText 3 9 2 2" xfId="15168"/>
    <cellStyle name="SAPBEXchaText 3 9 2 3" xfId="57610"/>
    <cellStyle name="SAPBEXchaText 3 9 3" xfId="15169"/>
    <cellStyle name="SAPBEXchaText 3 9 4" xfId="57611"/>
    <cellStyle name="SAPBEXchaText 3_401K Summary" xfId="15170"/>
    <cellStyle name="SAPBEXchaText 30" xfId="15171"/>
    <cellStyle name="SAPBEXchaText 31" xfId="15172"/>
    <cellStyle name="SAPBEXchaText 32" xfId="15173"/>
    <cellStyle name="SAPBEXchaText 33" xfId="15174"/>
    <cellStyle name="SAPBEXchaText 34" xfId="15175"/>
    <cellStyle name="SAPBEXchaText 4" xfId="15176"/>
    <cellStyle name="SAPBEXchaText 4 10" xfId="15177"/>
    <cellStyle name="SAPBEXchaText 4 11" xfId="15178"/>
    <cellStyle name="SAPBEXchaText 4 11 2" xfId="15179"/>
    <cellStyle name="SAPBEXchaText 4 11 2 2" xfId="15180"/>
    <cellStyle name="SAPBEXchaText 4 11 3" xfId="15181"/>
    <cellStyle name="SAPBEXchaText 4 12" xfId="15182"/>
    <cellStyle name="SAPBEXchaText 4 2" xfId="15183"/>
    <cellStyle name="SAPBEXchaText 4 2 2" xfId="15184"/>
    <cellStyle name="SAPBEXchaText 4 2 2 2" xfId="15185"/>
    <cellStyle name="SAPBEXchaText 4 2 2 2 2" xfId="15186"/>
    <cellStyle name="SAPBEXchaText 4 2 2 2 2 2" xfId="15187"/>
    <cellStyle name="SAPBEXchaText 4 2 2 2 3" xfId="15188"/>
    <cellStyle name="SAPBEXchaText 4 2 2 3" xfId="15189"/>
    <cellStyle name="SAPBEXchaText 4 2 2 3 2" xfId="15190"/>
    <cellStyle name="SAPBEXchaText 4 2 2 3 2 2" xfId="15191"/>
    <cellStyle name="SAPBEXchaText 4 2 2 3 3" xfId="15192"/>
    <cellStyle name="SAPBEXchaText 4 2 2 4" xfId="15193"/>
    <cellStyle name="SAPBEXchaText 4 2 2 4 2" xfId="15194"/>
    <cellStyle name="SAPBEXchaText 4 2 2 5" xfId="15195"/>
    <cellStyle name="SAPBEXchaText 4 2 2 5 2" xfId="15196"/>
    <cellStyle name="SAPBEXchaText 4 2 2 6" xfId="15197"/>
    <cellStyle name="SAPBEXchaText 4 2 3" xfId="15198"/>
    <cellStyle name="SAPBEXchaText 4 2 3 2" xfId="15199"/>
    <cellStyle name="SAPBEXchaText 4 2 3 2 2" xfId="15200"/>
    <cellStyle name="SAPBEXchaText 4 2 3 2 2 2" xfId="15201"/>
    <cellStyle name="SAPBEXchaText 4 2 3 2 3" xfId="15202"/>
    <cellStyle name="SAPBEXchaText 4 2 3 3" xfId="15203"/>
    <cellStyle name="SAPBEXchaText 4 2 3 3 2" xfId="15204"/>
    <cellStyle name="SAPBEXchaText 4 2 3 3 2 2" xfId="15205"/>
    <cellStyle name="SAPBEXchaText 4 2 3 3 3" xfId="15206"/>
    <cellStyle name="SAPBEXchaText 4 2 3 4" xfId="15207"/>
    <cellStyle name="SAPBEXchaText 4 2 3 4 2" xfId="15208"/>
    <cellStyle name="SAPBEXchaText 4 2 3 5" xfId="15209"/>
    <cellStyle name="SAPBEXchaText 4 2 3 5 2" xfId="15210"/>
    <cellStyle name="SAPBEXchaText 4 2 3 6" xfId="15211"/>
    <cellStyle name="SAPBEXchaText 4 2 4" xfId="15212"/>
    <cellStyle name="SAPBEXchaText 4 2 4 2" xfId="15213"/>
    <cellStyle name="SAPBEXchaText 4 2 4 2 2" xfId="15214"/>
    <cellStyle name="SAPBEXchaText 4 2 4 2 2 2" xfId="15215"/>
    <cellStyle name="SAPBEXchaText 4 2 4 2 3" xfId="15216"/>
    <cellStyle name="SAPBEXchaText 4 2 4 3" xfId="15217"/>
    <cellStyle name="SAPBEXchaText 4 2 4 3 2" xfId="15218"/>
    <cellStyle name="SAPBEXchaText 4 2 4 3 2 2" xfId="15219"/>
    <cellStyle name="SAPBEXchaText 4 2 4 3 3" xfId="15220"/>
    <cellStyle name="SAPBEXchaText 4 2 4 4" xfId="15221"/>
    <cellStyle name="SAPBEXchaText 4 2 4 4 2" xfId="15222"/>
    <cellStyle name="SAPBEXchaText 4 2 4 5" xfId="15223"/>
    <cellStyle name="SAPBEXchaText 4 2 4 5 2" xfId="15224"/>
    <cellStyle name="SAPBEXchaText 4 2 4 6" xfId="15225"/>
    <cellStyle name="SAPBEXchaText 4 2 5" xfId="15226"/>
    <cellStyle name="SAPBEXchaText 4 2 5 2" xfId="15227"/>
    <cellStyle name="SAPBEXchaText 4 2 5 2 2" xfId="15228"/>
    <cellStyle name="SAPBEXchaText 4 2 5 3" xfId="15229"/>
    <cellStyle name="SAPBEXchaText 4 2 6" xfId="15230"/>
    <cellStyle name="SAPBEXchaText 4 2_Other Benefits Allocation %" xfId="15231"/>
    <cellStyle name="SAPBEXchaText 4 3" xfId="15232"/>
    <cellStyle name="SAPBEXchaText 4 3 2" xfId="15233"/>
    <cellStyle name="SAPBEXchaText 4 3 2 2" xfId="57612"/>
    <cellStyle name="SAPBEXchaText 4 3 2 3" xfId="57613"/>
    <cellStyle name="SAPBEXchaText 4 3 3" xfId="15234"/>
    <cellStyle name="SAPBEXchaText 4 3 4" xfId="57614"/>
    <cellStyle name="SAPBEXchaText 4 3_Other Benefits Allocation %" xfId="15235"/>
    <cellStyle name="SAPBEXchaText 4 4" xfId="15236"/>
    <cellStyle name="SAPBEXchaText 4 4 2" xfId="15237"/>
    <cellStyle name="SAPBEXchaText 4 4 2 2" xfId="15238"/>
    <cellStyle name="SAPBEXchaText 4 4 2 2 2" xfId="15239"/>
    <cellStyle name="SAPBEXchaText 4 4 2 2 2 2" xfId="15240"/>
    <cellStyle name="SAPBEXchaText 4 4 2 2 3" xfId="15241"/>
    <cellStyle name="SAPBEXchaText 4 4 2 3" xfId="15242"/>
    <cellStyle name="SAPBEXchaText 4 4 2 3 2" xfId="15243"/>
    <cellStyle name="SAPBEXchaText 4 4 2 3 2 2" xfId="15244"/>
    <cellStyle name="SAPBEXchaText 4 4 2 3 3" xfId="15245"/>
    <cellStyle name="SAPBEXchaText 4 4 2 4" xfId="15246"/>
    <cellStyle name="SAPBEXchaText 4 4 2 4 2" xfId="15247"/>
    <cellStyle name="SAPBEXchaText 4 4 2 5" xfId="15248"/>
    <cellStyle name="SAPBEXchaText 4 4 2 5 2" xfId="15249"/>
    <cellStyle name="SAPBEXchaText 4 4 2 6" xfId="15250"/>
    <cellStyle name="SAPBEXchaText 4 4 3" xfId="15251"/>
    <cellStyle name="SAPBEXchaText 4 4 3 2" xfId="15252"/>
    <cellStyle name="SAPBEXchaText 4 4 3 2 2" xfId="15253"/>
    <cellStyle name="SAPBEXchaText 4 4 3 2 2 2" xfId="15254"/>
    <cellStyle name="SAPBEXchaText 4 4 3 2 3" xfId="15255"/>
    <cellStyle name="SAPBEXchaText 4 4 3 3" xfId="15256"/>
    <cellStyle name="SAPBEXchaText 4 4 3 3 2" xfId="15257"/>
    <cellStyle name="SAPBEXchaText 4 4 3 3 2 2" xfId="15258"/>
    <cellStyle name="SAPBEXchaText 4 4 3 3 3" xfId="15259"/>
    <cellStyle name="SAPBEXchaText 4 4 3 4" xfId="15260"/>
    <cellStyle name="SAPBEXchaText 4 4 3 4 2" xfId="15261"/>
    <cellStyle name="SAPBEXchaText 4 4 3 5" xfId="15262"/>
    <cellStyle name="SAPBEXchaText 4 4 3 5 2" xfId="15263"/>
    <cellStyle name="SAPBEXchaText 4 4 3 6" xfId="15264"/>
    <cellStyle name="SAPBEXchaText 4 4 4" xfId="15265"/>
    <cellStyle name="SAPBEXchaText 4 4 4 2" xfId="15266"/>
    <cellStyle name="SAPBEXchaText 4 4 4 2 2" xfId="15267"/>
    <cellStyle name="SAPBEXchaText 4 4 4 3" xfId="15268"/>
    <cellStyle name="SAPBEXchaText 4 4 5" xfId="15269"/>
    <cellStyle name="SAPBEXchaText 4 4 5 2" xfId="15270"/>
    <cellStyle name="SAPBEXchaText 4 4 5 2 2" xfId="15271"/>
    <cellStyle name="SAPBEXchaText 4 4 5 3" xfId="15272"/>
    <cellStyle name="SAPBEXchaText 4 4 6" xfId="15273"/>
    <cellStyle name="SAPBEXchaText 4 4 6 2" xfId="15274"/>
    <cellStyle name="SAPBEXchaText 4 4 7" xfId="15275"/>
    <cellStyle name="SAPBEXchaText 4 4 7 2" xfId="15276"/>
    <cellStyle name="SAPBEXchaText 4 4 8" xfId="15277"/>
    <cellStyle name="SAPBEXchaText 4 4_Other Benefits Allocation %" xfId="15278"/>
    <cellStyle name="SAPBEXchaText 4 5" xfId="15279"/>
    <cellStyle name="SAPBEXchaText 4 5 2" xfId="51303"/>
    <cellStyle name="SAPBEXchaText 4 5 2 2" xfId="57615"/>
    <cellStyle name="SAPBEXchaText 4 5 2 3" xfId="57616"/>
    <cellStyle name="SAPBEXchaText 4 5 3" xfId="57617"/>
    <cellStyle name="SAPBEXchaText 4 5 4" xfId="57618"/>
    <cellStyle name="SAPBEXchaText 4 6" xfId="15280"/>
    <cellStyle name="SAPBEXchaText 4 6 2" xfId="51304"/>
    <cellStyle name="SAPBEXchaText 4 6 2 2" xfId="57619"/>
    <cellStyle name="SAPBEXchaText 4 6 2 3" xfId="57620"/>
    <cellStyle name="SAPBEXchaText 4 6 3" xfId="57621"/>
    <cellStyle name="SAPBEXchaText 4 6 4" xfId="57622"/>
    <cellStyle name="SAPBEXchaText 4 7" xfId="15281"/>
    <cellStyle name="SAPBEXchaText 4 7 2" xfId="57623"/>
    <cellStyle name="SAPBEXchaText 4 7 3" xfId="57624"/>
    <cellStyle name="SAPBEXchaText 4 8" xfId="15282"/>
    <cellStyle name="SAPBEXchaText 4 9" xfId="15283"/>
    <cellStyle name="SAPBEXchaText 4_401K Summary" xfId="15284"/>
    <cellStyle name="SAPBEXchaText 5" xfId="15285"/>
    <cellStyle name="SAPBEXchaText 5 2" xfId="15286"/>
    <cellStyle name="SAPBEXchaText 5 2 2" xfId="15287"/>
    <cellStyle name="SAPBEXchaText 5 2 2 2" xfId="15288"/>
    <cellStyle name="SAPBEXchaText 5 2 2 3" xfId="57625"/>
    <cellStyle name="SAPBEXchaText 5 2 3" xfId="15289"/>
    <cellStyle name="SAPBEXchaText 5 2 4" xfId="57626"/>
    <cellStyle name="SAPBEXchaText 5 3" xfId="15290"/>
    <cellStyle name="SAPBEXchaText 5 3 2" xfId="15291"/>
    <cellStyle name="SAPBEXchaText 5 3 2 2" xfId="15292"/>
    <cellStyle name="SAPBEXchaText 5 3 2 3" xfId="57627"/>
    <cellStyle name="SAPBEXchaText 5 3 3" xfId="15293"/>
    <cellStyle name="SAPBEXchaText 5 3 4" xfId="57628"/>
    <cellStyle name="SAPBEXchaText 5 4" xfId="51305"/>
    <cellStyle name="SAPBEXchaText 5 4 2" xfId="51306"/>
    <cellStyle name="SAPBEXchaText 5 4 2 2" xfId="57629"/>
    <cellStyle name="SAPBEXchaText 5 4 2 3" xfId="57630"/>
    <cellStyle name="SAPBEXchaText 5 4 3" xfId="57631"/>
    <cellStyle name="SAPBEXchaText 5 4 4" xfId="57632"/>
    <cellStyle name="SAPBEXchaText 5 5" xfId="51307"/>
    <cellStyle name="SAPBEXchaText 5 5 2" xfId="51308"/>
    <cellStyle name="SAPBEXchaText 5 5 2 2" xfId="57633"/>
    <cellStyle name="SAPBEXchaText 5 5 2 3" xfId="57634"/>
    <cellStyle name="SAPBEXchaText 5 5 3" xfId="57635"/>
    <cellStyle name="SAPBEXchaText 5 5 4" xfId="57636"/>
    <cellStyle name="SAPBEXchaText 5 6" xfId="51309"/>
    <cellStyle name="SAPBEXchaText 5 6 2" xfId="51310"/>
    <cellStyle name="SAPBEXchaText 5 6 2 2" xfId="57637"/>
    <cellStyle name="SAPBEXchaText 5 6 2 3" xfId="57638"/>
    <cellStyle name="SAPBEXchaText 5 6 3" xfId="57639"/>
    <cellStyle name="SAPBEXchaText 5 6 4" xfId="57640"/>
    <cellStyle name="SAPBEXchaText 5 7" xfId="51311"/>
    <cellStyle name="SAPBEXchaText 5 7 2" xfId="57641"/>
    <cellStyle name="SAPBEXchaText 5 7 3" xfId="57642"/>
    <cellStyle name="SAPBEXchaText 5 8" xfId="57643"/>
    <cellStyle name="SAPBEXchaText 5 9" xfId="57644"/>
    <cellStyle name="SAPBEXchaText 6" xfId="15294"/>
    <cellStyle name="SAPBEXchaText 6 2" xfId="51312"/>
    <cellStyle name="SAPBEXchaText 6 2 2" xfId="51313"/>
    <cellStyle name="SAPBEXchaText 6 2 2 2" xfId="57645"/>
    <cellStyle name="SAPBEXchaText 6 2 2 3" xfId="57646"/>
    <cellStyle name="SAPBEXchaText 6 2 3" xfId="57647"/>
    <cellStyle name="SAPBEXchaText 6 2 4" xfId="57648"/>
    <cellStyle name="SAPBEXchaText 6 3" xfId="51314"/>
    <cellStyle name="SAPBEXchaText 6 3 2" xfId="51315"/>
    <cellStyle name="SAPBEXchaText 6 3 2 2" xfId="57649"/>
    <cellStyle name="SAPBEXchaText 6 3 2 3" xfId="57650"/>
    <cellStyle name="SAPBEXchaText 6 3 3" xfId="57651"/>
    <cellStyle name="SAPBEXchaText 6 3 4" xfId="57652"/>
    <cellStyle name="SAPBEXchaText 6 4" xfId="51316"/>
    <cellStyle name="SAPBEXchaText 6 4 2" xfId="51317"/>
    <cellStyle name="SAPBEXchaText 6 4 2 2" xfId="57653"/>
    <cellStyle name="SAPBEXchaText 6 4 2 3" xfId="57654"/>
    <cellStyle name="SAPBEXchaText 6 4 3" xfId="57655"/>
    <cellStyle name="SAPBEXchaText 6 4 4" xfId="57656"/>
    <cellStyle name="SAPBEXchaText 6 5" xfId="51318"/>
    <cellStyle name="SAPBEXchaText 6 5 2" xfId="51319"/>
    <cellStyle name="SAPBEXchaText 6 5 2 2" xfId="57657"/>
    <cellStyle name="SAPBEXchaText 6 5 2 3" xfId="57658"/>
    <cellStyle name="SAPBEXchaText 6 5 3" xfId="57659"/>
    <cellStyle name="SAPBEXchaText 6 5 4" xfId="57660"/>
    <cellStyle name="SAPBEXchaText 6 6" xfId="51320"/>
    <cellStyle name="SAPBEXchaText 6 6 2" xfId="51321"/>
    <cellStyle name="SAPBEXchaText 6 6 2 2" xfId="57661"/>
    <cellStyle name="SAPBEXchaText 6 6 2 3" xfId="57662"/>
    <cellStyle name="SAPBEXchaText 6 6 3" xfId="57663"/>
    <cellStyle name="SAPBEXchaText 6 6 4" xfId="57664"/>
    <cellStyle name="SAPBEXchaText 6 7" xfId="51322"/>
    <cellStyle name="SAPBEXchaText 6 7 2" xfId="57665"/>
    <cellStyle name="SAPBEXchaText 6 7 3" xfId="57666"/>
    <cellStyle name="SAPBEXchaText 6 8" xfId="57667"/>
    <cellStyle name="SAPBEXchaText 6 9" xfId="57668"/>
    <cellStyle name="SAPBEXchaText 7" xfId="15295"/>
    <cellStyle name="SAPBEXchaText 7 2" xfId="51323"/>
    <cellStyle name="SAPBEXchaText 7 2 2" xfId="57669"/>
    <cellStyle name="SAPBEXchaText 7 2 3" xfId="57670"/>
    <cellStyle name="SAPBEXchaText 7 3" xfId="57671"/>
    <cellStyle name="SAPBEXchaText 7 4" xfId="57672"/>
    <cellStyle name="SAPBEXchaText 8" xfId="15296"/>
    <cellStyle name="SAPBEXchaText 8 2" xfId="51324"/>
    <cellStyle name="SAPBEXchaText 8 2 2" xfId="57673"/>
    <cellStyle name="SAPBEXchaText 8 2 3" xfId="57674"/>
    <cellStyle name="SAPBEXchaText 8 3" xfId="57675"/>
    <cellStyle name="SAPBEXchaText 8 4" xfId="57676"/>
    <cellStyle name="SAPBEXchaText 9" xfId="15297"/>
    <cellStyle name="SAPBEXchaText 9 2" xfId="51325"/>
    <cellStyle name="SAPBEXchaText 9 2 2" xfId="57677"/>
    <cellStyle name="SAPBEXchaText 9 2 3" xfId="57678"/>
    <cellStyle name="SAPBEXchaText 9 3" xfId="57679"/>
    <cellStyle name="SAPBEXchaText 9 4" xfId="57680"/>
    <cellStyle name="SAPBEXchaText_01-13 NEE  F&amp;O Prelim" xfId="15298"/>
    <cellStyle name="SAPBEXexcBad7" xfId="37"/>
    <cellStyle name="SAPBEXexcBad7 10" xfId="15299"/>
    <cellStyle name="SAPBEXexcBad7 10 2" xfId="15300"/>
    <cellStyle name="SAPBEXexcBad7 10 2 2" xfId="15301"/>
    <cellStyle name="SAPBEXexcBad7 10 2 2 2" xfId="15302"/>
    <cellStyle name="SAPBEXexcBad7 10 2 3" xfId="15303"/>
    <cellStyle name="SAPBEXexcBad7 10 3" xfId="15304"/>
    <cellStyle name="SAPBEXexcBad7 10 3 2" xfId="15305"/>
    <cellStyle name="SAPBEXexcBad7 10 3 2 2" xfId="15306"/>
    <cellStyle name="SAPBEXexcBad7 10 3 3" xfId="15307"/>
    <cellStyle name="SAPBEXexcBad7 10 4" xfId="15308"/>
    <cellStyle name="SAPBEXexcBad7 10 4 2" xfId="15309"/>
    <cellStyle name="SAPBEXexcBad7 10 5" xfId="15310"/>
    <cellStyle name="SAPBEXexcBad7 10 5 2" xfId="15311"/>
    <cellStyle name="SAPBEXexcBad7 10 6" xfId="15312"/>
    <cellStyle name="SAPBEXexcBad7 11" xfId="15313"/>
    <cellStyle name="SAPBEXexcBad7 11 2" xfId="15314"/>
    <cellStyle name="SAPBEXexcBad7 11 2 2" xfId="15315"/>
    <cellStyle name="SAPBEXexcBad7 11 2 2 2" xfId="15316"/>
    <cellStyle name="SAPBEXexcBad7 11 2 3" xfId="15317"/>
    <cellStyle name="SAPBEXexcBad7 11 3" xfId="15318"/>
    <cellStyle name="SAPBEXexcBad7 11 3 2" xfId="15319"/>
    <cellStyle name="SAPBEXexcBad7 11 3 2 2" xfId="15320"/>
    <cellStyle name="SAPBEXexcBad7 11 3 3" xfId="15321"/>
    <cellStyle name="SAPBEXexcBad7 11 4" xfId="15322"/>
    <cellStyle name="SAPBEXexcBad7 11 4 2" xfId="15323"/>
    <cellStyle name="SAPBEXexcBad7 11 5" xfId="15324"/>
    <cellStyle name="SAPBEXexcBad7 11 5 2" xfId="15325"/>
    <cellStyle name="SAPBEXexcBad7 11 6" xfId="15326"/>
    <cellStyle name="SAPBEXexcBad7 12" xfId="15327"/>
    <cellStyle name="SAPBEXexcBad7 12 2" xfId="15328"/>
    <cellStyle name="SAPBEXexcBad7 12 2 2" xfId="15329"/>
    <cellStyle name="SAPBEXexcBad7 12 2 2 2" xfId="15330"/>
    <cellStyle name="SAPBEXexcBad7 12 2 3" xfId="15331"/>
    <cellStyle name="SAPBEXexcBad7 12 3" xfId="15332"/>
    <cellStyle name="SAPBEXexcBad7 12 3 2" xfId="15333"/>
    <cellStyle name="SAPBEXexcBad7 12 3 2 2" xfId="15334"/>
    <cellStyle name="SAPBEXexcBad7 12 3 3" xfId="15335"/>
    <cellStyle name="SAPBEXexcBad7 12 4" xfId="15336"/>
    <cellStyle name="SAPBEXexcBad7 12 4 2" xfId="15337"/>
    <cellStyle name="SAPBEXexcBad7 12 5" xfId="15338"/>
    <cellStyle name="SAPBEXexcBad7 12 5 2" xfId="15339"/>
    <cellStyle name="SAPBEXexcBad7 12 6" xfId="15340"/>
    <cellStyle name="SAPBEXexcBad7 13" xfId="15341"/>
    <cellStyle name="SAPBEXexcBad7 13 2" xfId="15342"/>
    <cellStyle name="SAPBEXexcBad7 13 2 2" xfId="15343"/>
    <cellStyle name="SAPBEXexcBad7 13 3" xfId="15344"/>
    <cellStyle name="SAPBEXexcBad7 14" xfId="15345"/>
    <cellStyle name="SAPBEXexcBad7 14 2" xfId="15346"/>
    <cellStyle name="SAPBEXexcBad7 14 2 2" xfId="15347"/>
    <cellStyle name="SAPBEXexcBad7 14 3" xfId="15348"/>
    <cellStyle name="SAPBEXexcBad7 15" xfId="15349"/>
    <cellStyle name="SAPBEXexcBad7 15 2" xfId="15350"/>
    <cellStyle name="SAPBEXexcBad7 15 2 2" xfId="15351"/>
    <cellStyle name="SAPBEXexcBad7 15 3" xfId="15352"/>
    <cellStyle name="SAPBEXexcBad7 16" xfId="15353"/>
    <cellStyle name="SAPBEXexcBad7 17" xfId="15354"/>
    <cellStyle name="SAPBEXexcBad7 2" xfId="15355"/>
    <cellStyle name="SAPBEXexcBad7 2 10" xfId="15356"/>
    <cellStyle name="SAPBEXexcBad7 2 10 2" xfId="15357"/>
    <cellStyle name="SAPBEXexcBad7 2 10 2 2" xfId="15358"/>
    <cellStyle name="SAPBEXexcBad7 2 10 3" xfId="15359"/>
    <cellStyle name="SAPBEXexcBad7 2 11" xfId="15360"/>
    <cellStyle name="SAPBEXexcBad7 2 11 2" xfId="15361"/>
    <cellStyle name="SAPBEXexcBad7 2 11 2 2" xfId="15362"/>
    <cellStyle name="SAPBEXexcBad7 2 11 3" xfId="15363"/>
    <cellStyle name="SAPBEXexcBad7 2 12" xfId="15364"/>
    <cellStyle name="SAPBEXexcBad7 2 12 2" xfId="15365"/>
    <cellStyle name="SAPBEXexcBad7 2 12 2 2" xfId="15366"/>
    <cellStyle name="SAPBEXexcBad7 2 12 3" xfId="15367"/>
    <cellStyle name="SAPBEXexcBad7 2 13" xfId="15368"/>
    <cellStyle name="SAPBEXexcBad7 2 13 2" xfId="15369"/>
    <cellStyle name="SAPBEXexcBad7 2 13 2 2" xfId="15370"/>
    <cellStyle name="SAPBEXexcBad7 2 13 3" xfId="15371"/>
    <cellStyle name="SAPBEXexcBad7 2 14" xfId="15372"/>
    <cellStyle name="SAPBEXexcBad7 2 14 2" xfId="15373"/>
    <cellStyle name="SAPBEXexcBad7 2 14 3" xfId="57681"/>
    <cellStyle name="SAPBEXexcBad7 2 15" xfId="15374"/>
    <cellStyle name="SAPBEXexcBad7 2 16" xfId="57682"/>
    <cellStyle name="SAPBEXexcBad7 2 2" xfId="15375"/>
    <cellStyle name="SAPBEXexcBad7 2 2 10" xfId="15376"/>
    <cellStyle name="SAPBEXexcBad7 2 2 10 2" xfId="15377"/>
    <cellStyle name="SAPBEXexcBad7 2 2 10 2 2" xfId="15378"/>
    <cellStyle name="SAPBEXexcBad7 2 2 10 3" xfId="15379"/>
    <cellStyle name="SAPBEXexcBad7 2 2 11" xfId="15380"/>
    <cellStyle name="SAPBEXexcBad7 2 2 11 2" xfId="15381"/>
    <cellStyle name="SAPBEXexcBad7 2 2 11 2 2" xfId="15382"/>
    <cellStyle name="SAPBEXexcBad7 2 2 11 3" xfId="15383"/>
    <cellStyle name="SAPBEXexcBad7 2 2 12" xfId="15384"/>
    <cellStyle name="SAPBEXexcBad7 2 2 2" xfId="15385"/>
    <cellStyle name="SAPBEXexcBad7 2 2 2 2" xfId="15386"/>
    <cellStyle name="SAPBEXexcBad7 2 2 2 2 2" xfId="15387"/>
    <cellStyle name="SAPBEXexcBad7 2 2 2 2 2 2" xfId="15388"/>
    <cellStyle name="SAPBEXexcBad7 2 2 2 2 2 2 2" xfId="15389"/>
    <cellStyle name="SAPBEXexcBad7 2 2 2 2 2 3" xfId="15390"/>
    <cellStyle name="SAPBEXexcBad7 2 2 2 2 3" xfId="15391"/>
    <cellStyle name="SAPBEXexcBad7 2 2 2 2 3 2" xfId="15392"/>
    <cellStyle name="SAPBEXexcBad7 2 2 2 2 3 2 2" xfId="15393"/>
    <cellStyle name="SAPBEXexcBad7 2 2 2 2 3 3" xfId="15394"/>
    <cellStyle name="SAPBEXexcBad7 2 2 2 2 4" xfId="15395"/>
    <cellStyle name="SAPBEXexcBad7 2 2 2 2 4 2" xfId="15396"/>
    <cellStyle name="SAPBEXexcBad7 2 2 2 2 5" xfId="15397"/>
    <cellStyle name="SAPBEXexcBad7 2 2 2 2 5 2" xfId="15398"/>
    <cellStyle name="SAPBEXexcBad7 2 2 2 2 6" xfId="15399"/>
    <cellStyle name="SAPBEXexcBad7 2 2 2 3" xfId="15400"/>
    <cellStyle name="SAPBEXexcBad7 2 2 2 3 2" xfId="15401"/>
    <cellStyle name="SAPBEXexcBad7 2 2 2 3 2 2" xfId="15402"/>
    <cellStyle name="SAPBEXexcBad7 2 2 2 3 2 2 2" xfId="15403"/>
    <cellStyle name="SAPBEXexcBad7 2 2 2 3 2 3" xfId="15404"/>
    <cellStyle name="SAPBEXexcBad7 2 2 2 3 3" xfId="15405"/>
    <cellStyle name="SAPBEXexcBad7 2 2 2 3 3 2" xfId="15406"/>
    <cellStyle name="SAPBEXexcBad7 2 2 2 3 3 2 2" xfId="15407"/>
    <cellStyle name="SAPBEXexcBad7 2 2 2 3 3 3" xfId="15408"/>
    <cellStyle name="SAPBEXexcBad7 2 2 2 3 4" xfId="15409"/>
    <cellStyle name="SAPBEXexcBad7 2 2 2 3 4 2" xfId="15410"/>
    <cellStyle name="SAPBEXexcBad7 2 2 2 3 5" xfId="15411"/>
    <cellStyle name="SAPBEXexcBad7 2 2 2 3 5 2" xfId="15412"/>
    <cellStyle name="SAPBEXexcBad7 2 2 2 3 6" xfId="15413"/>
    <cellStyle name="SAPBEXexcBad7 2 2 2 4" xfId="15414"/>
    <cellStyle name="SAPBEXexcBad7 2 2 2 4 2" xfId="15415"/>
    <cellStyle name="SAPBEXexcBad7 2 2 2 4 2 2" xfId="15416"/>
    <cellStyle name="SAPBEXexcBad7 2 2 2 4 2 2 2" xfId="15417"/>
    <cellStyle name="SAPBEXexcBad7 2 2 2 4 2 3" xfId="15418"/>
    <cellStyle name="SAPBEXexcBad7 2 2 2 4 3" xfId="15419"/>
    <cellStyle name="SAPBEXexcBad7 2 2 2 4 3 2" xfId="15420"/>
    <cellStyle name="SAPBEXexcBad7 2 2 2 4 3 2 2" xfId="15421"/>
    <cellStyle name="SAPBEXexcBad7 2 2 2 4 3 3" xfId="15422"/>
    <cellStyle name="SAPBEXexcBad7 2 2 2 4 4" xfId="15423"/>
    <cellStyle name="SAPBEXexcBad7 2 2 2 4 4 2" xfId="15424"/>
    <cellStyle name="SAPBEXexcBad7 2 2 2 4 5" xfId="15425"/>
    <cellStyle name="SAPBEXexcBad7 2 2 2 4 5 2" xfId="15426"/>
    <cellStyle name="SAPBEXexcBad7 2 2 2 4 6" xfId="15427"/>
    <cellStyle name="SAPBEXexcBad7 2 2 2 5" xfId="15428"/>
    <cellStyle name="SAPBEXexcBad7 2 2 2 5 2" xfId="15429"/>
    <cellStyle name="SAPBEXexcBad7 2 2 2 5 2 2" xfId="15430"/>
    <cellStyle name="SAPBEXexcBad7 2 2 2 5 2 3" xfId="57683"/>
    <cellStyle name="SAPBEXexcBad7 2 2 2 5 3" xfId="15431"/>
    <cellStyle name="SAPBEXexcBad7 2 2 2 5 4" xfId="57684"/>
    <cellStyle name="SAPBEXexcBad7 2 2 2 6" xfId="15432"/>
    <cellStyle name="SAPBEXexcBad7 2 2 2 6 2" xfId="51326"/>
    <cellStyle name="SAPBEXexcBad7 2 2 2 6 2 2" xfId="57685"/>
    <cellStyle name="SAPBEXexcBad7 2 2 2 6 2 3" xfId="57686"/>
    <cellStyle name="SAPBEXexcBad7 2 2 2 6 3" xfId="57687"/>
    <cellStyle name="SAPBEXexcBad7 2 2 2 6 4" xfId="57688"/>
    <cellStyle name="SAPBEXexcBad7 2 2 2 7" xfId="51327"/>
    <cellStyle name="SAPBEXexcBad7 2 2 2 7 2" xfId="57689"/>
    <cellStyle name="SAPBEXexcBad7 2 2 2 7 3" xfId="57690"/>
    <cellStyle name="SAPBEXexcBad7 2 2 2 8" xfId="57691"/>
    <cellStyle name="SAPBEXexcBad7 2 2 2 9" xfId="57692"/>
    <cellStyle name="SAPBEXexcBad7 2 2 2_Other Benefits Allocation %" xfId="15433"/>
    <cellStyle name="SAPBEXexcBad7 2 2 3" xfId="15434"/>
    <cellStyle name="SAPBEXexcBad7 2 2 3 2" xfId="15435"/>
    <cellStyle name="SAPBEXexcBad7 2 2 3 2 2" xfId="15436"/>
    <cellStyle name="SAPBEXexcBad7 2 2 3 2 2 2" xfId="15437"/>
    <cellStyle name="SAPBEXexcBad7 2 2 3 2 2 2 2" xfId="15438"/>
    <cellStyle name="SAPBEXexcBad7 2 2 3 2 2 3" xfId="15439"/>
    <cellStyle name="SAPBEXexcBad7 2 2 3 2 3" xfId="15440"/>
    <cellStyle name="SAPBEXexcBad7 2 2 3 2 3 2" xfId="15441"/>
    <cellStyle name="SAPBEXexcBad7 2 2 3 2 3 2 2" xfId="15442"/>
    <cellStyle name="SAPBEXexcBad7 2 2 3 2 3 3" xfId="15443"/>
    <cellStyle name="SAPBEXexcBad7 2 2 3 2 4" xfId="15444"/>
    <cellStyle name="SAPBEXexcBad7 2 2 3 2 4 2" xfId="15445"/>
    <cellStyle name="SAPBEXexcBad7 2 2 3 2 5" xfId="15446"/>
    <cellStyle name="SAPBEXexcBad7 2 2 3 2 5 2" xfId="15447"/>
    <cellStyle name="SAPBEXexcBad7 2 2 3 2 6" xfId="15448"/>
    <cellStyle name="SAPBEXexcBad7 2 2 3 3" xfId="15449"/>
    <cellStyle name="SAPBEXexcBad7 2 2 3 3 2" xfId="15450"/>
    <cellStyle name="SAPBEXexcBad7 2 2 3 3 2 2" xfId="15451"/>
    <cellStyle name="SAPBEXexcBad7 2 2 3 3 2 2 2" xfId="15452"/>
    <cellStyle name="SAPBEXexcBad7 2 2 3 3 2 3" xfId="15453"/>
    <cellStyle name="SAPBEXexcBad7 2 2 3 3 3" xfId="15454"/>
    <cellStyle name="SAPBEXexcBad7 2 2 3 3 3 2" xfId="15455"/>
    <cellStyle name="SAPBEXexcBad7 2 2 3 3 3 2 2" xfId="15456"/>
    <cellStyle name="SAPBEXexcBad7 2 2 3 3 3 3" xfId="15457"/>
    <cellStyle name="SAPBEXexcBad7 2 2 3 3 4" xfId="15458"/>
    <cellStyle name="SAPBEXexcBad7 2 2 3 3 4 2" xfId="15459"/>
    <cellStyle name="SAPBEXexcBad7 2 2 3 3 5" xfId="15460"/>
    <cellStyle name="SAPBEXexcBad7 2 2 3 3 5 2" xfId="15461"/>
    <cellStyle name="SAPBEXexcBad7 2 2 3 3 6" xfId="15462"/>
    <cellStyle name="SAPBEXexcBad7 2 2 3 4" xfId="15463"/>
    <cellStyle name="SAPBEXexcBad7 2 2 3 4 2" xfId="15464"/>
    <cellStyle name="SAPBEXexcBad7 2 2 3 4 2 2" xfId="15465"/>
    <cellStyle name="SAPBEXexcBad7 2 2 3 4 2 3" xfId="57693"/>
    <cellStyle name="SAPBEXexcBad7 2 2 3 4 3" xfId="15466"/>
    <cellStyle name="SAPBEXexcBad7 2 2 3 4 4" xfId="57694"/>
    <cellStyle name="SAPBEXexcBad7 2 2 3 5" xfId="15467"/>
    <cellStyle name="SAPBEXexcBad7 2 2 3 5 2" xfId="15468"/>
    <cellStyle name="SAPBEXexcBad7 2 2 3 5 2 2" xfId="15469"/>
    <cellStyle name="SAPBEXexcBad7 2 2 3 5 2 3" xfId="57695"/>
    <cellStyle name="SAPBEXexcBad7 2 2 3 5 3" xfId="15470"/>
    <cellStyle name="SAPBEXexcBad7 2 2 3 5 4" xfId="57696"/>
    <cellStyle name="SAPBEXexcBad7 2 2 3 6" xfId="15471"/>
    <cellStyle name="SAPBEXexcBad7 2 2 3 6 2" xfId="15472"/>
    <cellStyle name="SAPBEXexcBad7 2 2 3 6 2 2" xfId="57697"/>
    <cellStyle name="SAPBEXexcBad7 2 2 3 6 2 3" xfId="57698"/>
    <cellStyle name="SAPBEXexcBad7 2 2 3 6 3" xfId="57699"/>
    <cellStyle name="SAPBEXexcBad7 2 2 3 6 4" xfId="57700"/>
    <cellStyle name="SAPBEXexcBad7 2 2 3 7" xfId="15473"/>
    <cellStyle name="SAPBEXexcBad7 2 2 3 7 2" xfId="15474"/>
    <cellStyle name="SAPBEXexcBad7 2 2 3 7 3" xfId="57701"/>
    <cellStyle name="SAPBEXexcBad7 2 2 3 8" xfId="15475"/>
    <cellStyle name="SAPBEXexcBad7 2 2 3 9" xfId="57702"/>
    <cellStyle name="SAPBEXexcBad7 2 2 3_Other Benefits Allocation %" xfId="15476"/>
    <cellStyle name="SAPBEXexcBad7 2 2 4" xfId="15477"/>
    <cellStyle name="SAPBEXexcBad7 2 2 4 2" xfId="15478"/>
    <cellStyle name="SAPBEXexcBad7 2 2 4 2 2" xfId="15479"/>
    <cellStyle name="SAPBEXexcBad7 2 2 4 2 2 2" xfId="57703"/>
    <cellStyle name="SAPBEXexcBad7 2 2 4 2 2 3" xfId="57704"/>
    <cellStyle name="SAPBEXexcBad7 2 2 4 2 3" xfId="57705"/>
    <cellStyle name="SAPBEXexcBad7 2 2 4 2 4" xfId="57706"/>
    <cellStyle name="SAPBEXexcBad7 2 2 4 3" xfId="15480"/>
    <cellStyle name="SAPBEXexcBad7 2 2 4 3 2" xfId="51328"/>
    <cellStyle name="SAPBEXexcBad7 2 2 4 3 2 2" xfId="57707"/>
    <cellStyle name="SAPBEXexcBad7 2 2 4 3 2 3" xfId="57708"/>
    <cellStyle name="SAPBEXexcBad7 2 2 4 3 3" xfId="57709"/>
    <cellStyle name="SAPBEXexcBad7 2 2 4 3 4" xfId="57710"/>
    <cellStyle name="SAPBEXexcBad7 2 2 4 4" xfId="51329"/>
    <cellStyle name="SAPBEXexcBad7 2 2 4 4 2" xfId="51330"/>
    <cellStyle name="SAPBEXexcBad7 2 2 4 4 2 2" xfId="57711"/>
    <cellStyle name="SAPBEXexcBad7 2 2 4 4 2 3" xfId="57712"/>
    <cellStyle name="SAPBEXexcBad7 2 2 4 4 3" xfId="57713"/>
    <cellStyle name="SAPBEXexcBad7 2 2 4 4 4" xfId="57714"/>
    <cellStyle name="SAPBEXexcBad7 2 2 4 5" xfId="51331"/>
    <cellStyle name="SAPBEXexcBad7 2 2 4 5 2" xfId="51332"/>
    <cellStyle name="SAPBEXexcBad7 2 2 4 5 2 2" xfId="57715"/>
    <cellStyle name="SAPBEXexcBad7 2 2 4 5 2 3" xfId="57716"/>
    <cellStyle name="SAPBEXexcBad7 2 2 4 5 3" xfId="57717"/>
    <cellStyle name="SAPBEXexcBad7 2 2 4 5 4" xfId="57718"/>
    <cellStyle name="SAPBEXexcBad7 2 2 4 6" xfId="51333"/>
    <cellStyle name="SAPBEXexcBad7 2 2 4 6 2" xfId="51334"/>
    <cellStyle name="SAPBEXexcBad7 2 2 4 6 2 2" xfId="57719"/>
    <cellStyle name="SAPBEXexcBad7 2 2 4 6 2 3" xfId="57720"/>
    <cellStyle name="SAPBEXexcBad7 2 2 4 6 3" xfId="57721"/>
    <cellStyle name="SAPBEXexcBad7 2 2 4 6 4" xfId="57722"/>
    <cellStyle name="SAPBEXexcBad7 2 2 4 7" xfId="51335"/>
    <cellStyle name="SAPBEXexcBad7 2 2 4 7 2" xfId="57723"/>
    <cellStyle name="SAPBEXexcBad7 2 2 4 7 3" xfId="57724"/>
    <cellStyle name="SAPBEXexcBad7 2 2 4 8" xfId="57725"/>
    <cellStyle name="SAPBEXexcBad7 2 2 4 9" xfId="57726"/>
    <cellStyle name="SAPBEXexcBad7 2 2 5" xfId="15481"/>
    <cellStyle name="SAPBEXexcBad7 2 2 5 2" xfId="15482"/>
    <cellStyle name="SAPBEXexcBad7 2 2 5 2 2" xfId="15483"/>
    <cellStyle name="SAPBEXexcBad7 2 2 5 2 3" xfId="57727"/>
    <cellStyle name="SAPBEXexcBad7 2 2 5 3" xfId="15484"/>
    <cellStyle name="SAPBEXexcBad7 2 2 5 4" xfId="57728"/>
    <cellStyle name="SAPBEXexcBad7 2 2 6" xfId="15485"/>
    <cellStyle name="SAPBEXexcBad7 2 2 6 2" xfId="15486"/>
    <cellStyle name="SAPBEXexcBad7 2 2 6 2 2" xfId="15487"/>
    <cellStyle name="SAPBEXexcBad7 2 2 6 2 3" xfId="57729"/>
    <cellStyle name="SAPBEXexcBad7 2 2 6 3" xfId="15488"/>
    <cellStyle name="SAPBEXexcBad7 2 2 6 4" xfId="57730"/>
    <cellStyle name="SAPBEXexcBad7 2 2 7" xfId="15489"/>
    <cellStyle name="SAPBEXexcBad7 2 2 7 2" xfId="15490"/>
    <cellStyle name="SAPBEXexcBad7 2 2 7 2 2" xfId="15491"/>
    <cellStyle name="SAPBEXexcBad7 2 2 7 2 3" xfId="57731"/>
    <cellStyle name="SAPBEXexcBad7 2 2 7 3" xfId="15492"/>
    <cellStyle name="SAPBEXexcBad7 2 2 7 4" xfId="57732"/>
    <cellStyle name="SAPBEXexcBad7 2 2 8" xfId="15493"/>
    <cellStyle name="SAPBEXexcBad7 2 2 8 2" xfId="15494"/>
    <cellStyle name="SAPBEXexcBad7 2 2 8 2 2" xfId="15495"/>
    <cellStyle name="SAPBEXexcBad7 2 2 8 2 3" xfId="57733"/>
    <cellStyle name="SAPBEXexcBad7 2 2 8 3" xfId="15496"/>
    <cellStyle name="SAPBEXexcBad7 2 2 8 4" xfId="57734"/>
    <cellStyle name="SAPBEXexcBad7 2 2 9" xfId="15497"/>
    <cellStyle name="SAPBEXexcBad7 2 2 9 2" xfId="15498"/>
    <cellStyle name="SAPBEXexcBad7 2 2 9 2 2" xfId="15499"/>
    <cellStyle name="SAPBEXexcBad7 2 2 9 2 3" xfId="57735"/>
    <cellStyle name="SAPBEXexcBad7 2 2 9 3" xfId="15500"/>
    <cellStyle name="SAPBEXexcBad7 2 2 9 4" xfId="57736"/>
    <cellStyle name="SAPBEXexcBad7 2 2_401K Summary" xfId="15501"/>
    <cellStyle name="SAPBEXexcBad7 2 3" xfId="15502"/>
    <cellStyle name="SAPBEXexcBad7 2 3 10" xfId="15503"/>
    <cellStyle name="SAPBEXexcBad7 2 3 10 2" xfId="15504"/>
    <cellStyle name="SAPBEXexcBad7 2 3 10 2 2" xfId="15505"/>
    <cellStyle name="SAPBEXexcBad7 2 3 10 3" xfId="15506"/>
    <cellStyle name="SAPBEXexcBad7 2 3 11" xfId="15507"/>
    <cellStyle name="SAPBEXexcBad7 2 3 11 2" xfId="15508"/>
    <cellStyle name="SAPBEXexcBad7 2 3 11 2 2" xfId="15509"/>
    <cellStyle name="SAPBEXexcBad7 2 3 11 3" xfId="15510"/>
    <cellStyle name="SAPBEXexcBad7 2 3 12" xfId="15511"/>
    <cellStyle name="SAPBEXexcBad7 2 3 2" xfId="15512"/>
    <cellStyle name="SAPBEXexcBad7 2 3 2 2" xfId="15513"/>
    <cellStyle name="SAPBEXexcBad7 2 3 2 2 2" xfId="15514"/>
    <cellStyle name="SAPBEXexcBad7 2 3 2 2 2 2" xfId="15515"/>
    <cellStyle name="SAPBEXexcBad7 2 3 2 2 2 2 2" xfId="15516"/>
    <cellStyle name="SAPBEXexcBad7 2 3 2 2 2 3" xfId="15517"/>
    <cellStyle name="SAPBEXexcBad7 2 3 2 2 3" xfId="15518"/>
    <cellStyle name="SAPBEXexcBad7 2 3 2 2 3 2" xfId="15519"/>
    <cellStyle name="SAPBEXexcBad7 2 3 2 2 3 2 2" xfId="15520"/>
    <cellStyle name="SAPBEXexcBad7 2 3 2 2 3 3" xfId="15521"/>
    <cellStyle name="SAPBEXexcBad7 2 3 2 2 4" xfId="15522"/>
    <cellStyle name="SAPBEXexcBad7 2 3 2 2 4 2" xfId="15523"/>
    <cellStyle name="SAPBEXexcBad7 2 3 2 2 5" xfId="15524"/>
    <cellStyle name="SAPBEXexcBad7 2 3 2 2 5 2" xfId="15525"/>
    <cellStyle name="SAPBEXexcBad7 2 3 2 2 6" xfId="15526"/>
    <cellStyle name="SAPBEXexcBad7 2 3 2 3" xfId="15527"/>
    <cellStyle name="SAPBEXexcBad7 2 3 2 3 2" xfId="15528"/>
    <cellStyle name="SAPBEXexcBad7 2 3 2 3 2 2" xfId="15529"/>
    <cellStyle name="SAPBEXexcBad7 2 3 2 3 2 2 2" xfId="15530"/>
    <cellStyle name="SAPBEXexcBad7 2 3 2 3 2 3" xfId="15531"/>
    <cellStyle name="SAPBEXexcBad7 2 3 2 3 3" xfId="15532"/>
    <cellStyle name="SAPBEXexcBad7 2 3 2 3 3 2" xfId="15533"/>
    <cellStyle name="SAPBEXexcBad7 2 3 2 3 3 2 2" xfId="15534"/>
    <cellStyle name="SAPBEXexcBad7 2 3 2 3 3 3" xfId="15535"/>
    <cellStyle name="SAPBEXexcBad7 2 3 2 3 4" xfId="15536"/>
    <cellStyle name="SAPBEXexcBad7 2 3 2 3 4 2" xfId="15537"/>
    <cellStyle name="SAPBEXexcBad7 2 3 2 3 5" xfId="15538"/>
    <cellStyle name="SAPBEXexcBad7 2 3 2 3 5 2" xfId="15539"/>
    <cellStyle name="SAPBEXexcBad7 2 3 2 3 6" xfId="15540"/>
    <cellStyle name="SAPBEXexcBad7 2 3 2 4" xfId="15541"/>
    <cellStyle name="SAPBEXexcBad7 2 3 2 4 2" xfId="15542"/>
    <cellStyle name="SAPBEXexcBad7 2 3 2 4 2 2" xfId="15543"/>
    <cellStyle name="SAPBEXexcBad7 2 3 2 4 2 2 2" xfId="15544"/>
    <cellStyle name="SAPBEXexcBad7 2 3 2 4 2 3" xfId="15545"/>
    <cellStyle name="SAPBEXexcBad7 2 3 2 4 3" xfId="15546"/>
    <cellStyle name="SAPBEXexcBad7 2 3 2 4 3 2" xfId="15547"/>
    <cellStyle name="SAPBEXexcBad7 2 3 2 4 3 2 2" xfId="15548"/>
    <cellStyle name="SAPBEXexcBad7 2 3 2 4 3 3" xfId="15549"/>
    <cellStyle name="SAPBEXexcBad7 2 3 2 4 4" xfId="15550"/>
    <cellStyle name="SAPBEXexcBad7 2 3 2 4 4 2" xfId="15551"/>
    <cellStyle name="SAPBEXexcBad7 2 3 2 4 5" xfId="15552"/>
    <cellStyle name="SAPBEXexcBad7 2 3 2 4 5 2" xfId="15553"/>
    <cellStyle name="SAPBEXexcBad7 2 3 2 4 6" xfId="15554"/>
    <cellStyle name="SAPBEXexcBad7 2 3 2 5" xfId="15555"/>
    <cellStyle name="SAPBEXexcBad7 2 3 2 5 2" xfId="15556"/>
    <cellStyle name="SAPBEXexcBad7 2 3 2 5 2 2" xfId="15557"/>
    <cellStyle name="SAPBEXexcBad7 2 3 2 5 3" xfId="15558"/>
    <cellStyle name="SAPBEXexcBad7 2 3 2 6" xfId="15559"/>
    <cellStyle name="SAPBEXexcBad7 2 3 2_Other Benefits Allocation %" xfId="15560"/>
    <cellStyle name="SAPBEXexcBad7 2 3 3" xfId="15561"/>
    <cellStyle name="SAPBEXexcBad7 2 3 3 2" xfId="15562"/>
    <cellStyle name="SAPBEXexcBad7 2 3 3 2 2" xfId="15563"/>
    <cellStyle name="SAPBEXexcBad7 2 3 3 2 2 2" xfId="15564"/>
    <cellStyle name="SAPBEXexcBad7 2 3 3 2 2 2 2" xfId="15565"/>
    <cellStyle name="SAPBEXexcBad7 2 3 3 2 2 3" xfId="15566"/>
    <cellStyle name="SAPBEXexcBad7 2 3 3 2 3" xfId="15567"/>
    <cellStyle name="SAPBEXexcBad7 2 3 3 2 3 2" xfId="15568"/>
    <cellStyle name="SAPBEXexcBad7 2 3 3 2 3 2 2" xfId="15569"/>
    <cellStyle name="SAPBEXexcBad7 2 3 3 2 3 3" xfId="15570"/>
    <cellStyle name="SAPBEXexcBad7 2 3 3 2 4" xfId="15571"/>
    <cellStyle name="SAPBEXexcBad7 2 3 3 2 4 2" xfId="15572"/>
    <cellStyle name="SAPBEXexcBad7 2 3 3 2 5" xfId="15573"/>
    <cellStyle name="SAPBEXexcBad7 2 3 3 2 5 2" xfId="15574"/>
    <cellStyle name="SAPBEXexcBad7 2 3 3 2 6" xfId="15575"/>
    <cellStyle name="SAPBEXexcBad7 2 3 3 3" xfId="15576"/>
    <cellStyle name="SAPBEXexcBad7 2 3 3 3 2" xfId="15577"/>
    <cellStyle name="SAPBEXexcBad7 2 3 3 3 2 2" xfId="15578"/>
    <cellStyle name="SAPBEXexcBad7 2 3 3 3 2 2 2" xfId="15579"/>
    <cellStyle name="SAPBEXexcBad7 2 3 3 3 2 3" xfId="15580"/>
    <cellStyle name="SAPBEXexcBad7 2 3 3 3 3" xfId="15581"/>
    <cellStyle name="SAPBEXexcBad7 2 3 3 3 3 2" xfId="15582"/>
    <cellStyle name="SAPBEXexcBad7 2 3 3 3 3 2 2" xfId="15583"/>
    <cellStyle name="SAPBEXexcBad7 2 3 3 3 3 3" xfId="15584"/>
    <cellStyle name="SAPBEXexcBad7 2 3 3 3 4" xfId="15585"/>
    <cellStyle name="SAPBEXexcBad7 2 3 3 3 4 2" xfId="15586"/>
    <cellStyle name="SAPBEXexcBad7 2 3 3 3 5" xfId="15587"/>
    <cellStyle name="SAPBEXexcBad7 2 3 3 3 5 2" xfId="15588"/>
    <cellStyle name="SAPBEXexcBad7 2 3 3 3 6" xfId="15589"/>
    <cellStyle name="SAPBEXexcBad7 2 3 3 4" xfId="15590"/>
    <cellStyle name="SAPBEXexcBad7 2 3 3 4 2" xfId="15591"/>
    <cellStyle name="SAPBEXexcBad7 2 3 3 4 2 2" xfId="15592"/>
    <cellStyle name="SAPBEXexcBad7 2 3 3 4 3" xfId="15593"/>
    <cellStyle name="SAPBEXexcBad7 2 3 3 5" xfId="15594"/>
    <cellStyle name="SAPBEXexcBad7 2 3 3 5 2" xfId="15595"/>
    <cellStyle name="SAPBEXexcBad7 2 3 3 5 2 2" xfId="15596"/>
    <cellStyle name="SAPBEXexcBad7 2 3 3 5 3" xfId="15597"/>
    <cellStyle name="SAPBEXexcBad7 2 3 3 6" xfId="15598"/>
    <cellStyle name="SAPBEXexcBad7 2 3 3 6 2" xfId="15599"/>
    <cellStyle name="SAPBEXexcBad7 2 3 3 7" xfId="15600"/>
    <cellStyle name="SAPBEXexcBad7 2 3 3 7 2" xfId="15601"/>
    <cellStyle name="SAPBEXexcBad7 2 3 3 8" xfId="15602"/>
    <cellStyle name="SAPBEXexcBad7 2 3 3_Other Benefits Allocation %" xfId="15603"/>
    <cellStyle name="SAPBEXexcBad7 2 3 4" xfId="15604"/>
    <cellStyle name="SAPBEXexcBad7 2 3 4 2" xfId="15605"/>
    <cellStyle name="SAPBEXexcBad7 2 3 4 2 2" xfId="15606"/>
    <cellStyle name="SAPBEXexcBad7 2 3 4 2 3" xfId="57737"/>
    <cellStyle name="SAPBEXexcBad7 2 3 4 3" xfId="15607"/>
    <cellStyle name="SAPBEXexcBad7 2 3 4 4" xfId="57738"/>
    <cellStyle name="SAPBEXexcBad7 2 3 5" xfId="15608"/>
    <cellStyle name="SAPBEXexcBad7 2 3 5 2" xfId="15609"/>
    <cellStyle name="SAPBEXexcBad7 2 3 5 2 2" xfId="15610"/>
    <cellStyle name="SAPBEXexcBad7 2 3 5 2 3" xfId="57739"/>
    <cellStyle name="SAPBEXexcBad7 2 3 5 3" xfId="15611"/>
    <cellStyle name="SAPBEXexcBad7 2 3 5 4" xfId="57740"/>
    <cellStyle name="SAPBEXexcBad7 2 3 6" xfId="15612"/>
    <cellStyle name="SAPBEXexcBad7 2 3 6 2" xfId="15613"/>
    <cellStyle name="SAPBEXexcBad7 2 3 6 2 2" xfId="15614"/>
    <cellStyle name="SAPBEXexcBad7 2 3 6 2 3" xfId="57741"/>
    <cellStyle name="SAPBEXexcBad7 2 3 6 3" xfId="15615"/>
    <cellStyle name="SAPBEXexcBad7 2 3 6 4" xfId="57742"/>
    <cellStyle name="SAPBEXexcBad7 2 3 7" xfId="15616"/>
    <cellStyle name="SAPBEXexcBad7 2 3 7 2" xfId="15617"/>
    <cellStyle name="SAPBEXexcBad7 2 3 7 2 2" xfId="15618"/>
    <cellStyle name="SAPBEXexcBad7 2 3 7 3" xfId="15619"/>
    <cellStyle name="SAPBEXexcBad7 2 3 8" xfId="15620"/>
    <cellStyle name="SAPBEXexcBad7 2 3 8 2" xfId="15621"/>
    <cellStyle name="SAPBEXexcBad7 2 3 8 2 2" xfId="15622"/>
    <cellStyle name="SAPBEXexcBad7 2 3 8 3" xfId="15623"/>
    <cellStyle name="SAPBEXexcBad7 2 3 9" xfId="15624"/>
    <cellStyle name="SAPBEXexcBad7 2 3 9 2" xfId="15625"/>
    <cellStyle name="SAPBEXexcBad7 2 3 9 2 2" xfId="15626"/>
    <cellStyle name="SAPBEXexcBad7 2 3 9 3" xfId="15627"/>
    <cellStyle name="SAPBEXexcBad7 2 3_401K Summary" xfId="15628"/>
    <cellStyle name="SAPBEXexcBad7 2 4" xfId="15629"/>
    <cellStyle name="SAPBEXexcBad7 2 4 2" xfId="15630"/>
    <cellStyle name="SAPBEXexcBad7 2 4 2 2" xfId="15631"/>
    <cellStyle name="SAPBEXexcBad7 2 4 2 2 2" xfId="15632"/>
    <cellStyle name="SAPBEXexcBad7 2 4 2 2 2 2" xfId="15633"/>
    <cellStyle name="SAPBEXexcBad7 2 4 2 2 3" xfId="15634"/>
    <cellStyle name="SAPBEXexcBad7 2 4 2 3" xfId="15635"/>
    <cellStyle name="SAPBEXexcBad7 2 4 2 3 2" xfId="15636"/>
    <cellStyle name="SAPBEXexcBad7 2 4 2 3 2 2" xfId="15637"/>
    <cellStyle name="SAPBEXexcBad7 2 4 2 3 3" xfId="15638"/>
    <cellStyle name="SAPBEXexcBad7 2 4 2 4" xfId="15639"/>
    <cellStyle name="SAPBEXexcBad7 2 4 2 4 2" xfId="15640"/>
    <cellStyle name="SAPBEXexcBad7 2 4 2 5" xfId="15641"/>
    <cellStyle name="SAPBEXexcBad7 2 4 2 5 2" xfId="15642"/>
    <cellStyle name="SAPBEXexcBad7 2 4 2 6" xfId="15643"/>
    <cellStyle name="SAPBEXexcBad7 2 4 3" xfId="15644"/>
    <cellStyle name="SAPBEXexcBad7 2 4 3 2" xfId="15645"/>
    <cellStyle name="SAPBEXexcBad7 2 4 3 2 2" xfId="15646"/>
    <cellStyle name="SAPBEXexcBad7 2 4 3 2 2 2" xfId="15647"/>
    <cellStyle name="SAPBEXexcBad7 2 4 3 2 3" xfId="15648"/>
    <cellStyle name="SAPBEXexcBad7 2 4 3 3" xfId="15649"/>
    <cellStyle name="SAPBEXexcBad7 2 4 3 3 2" xfId="15650"/>
    <cellStyle name="SAPBEXexcBad7 2 4 3 3 2 2" xfId="15651"/>
    <cellStyle name="SAPBEXexcBad7 2 4 3 3 3" xfId="15652"/>
    <cellStyle name="SAPBEXexcBad7 2 4 3 4" xfId="15653"/>
    <cellStyle name="SAPBEXexcBad7 2 4 3 4 2" xfId="15654"/>
    <cellStyle name="SAPBEXexcBad7 2 4 3 5" xfId="15655"/>
    <cellStyle name="SAPBEXexcBad7 2 4 3 5 2" xfId="15656"/>
    <cellStyle name="SAPBEXexcBad7 2 4 3 6" xfId="15657"/>
    <cellStyle name="SAPBEXexcBad7 2 4 4" xfId="15658"/>
    <cellStyle name="SAPBEXexcBad7 2 4 4 2" xfId="15659"/>
    <cellStyle name="SAPBEXexcBad7 2 4 4 2 2" xfId="15660"/>
    <cellStyle name="SAPBEXexcBad7 2 4 4 2 2 2" xfId="15661"/>
    <cellStyle name="SAPBEXexcBad7 2 4 4 2 3" xfId="15662"/>
    <cellStyle name="SAPBEXexcBad7 2 4 4 3" xfId="15663"/>
    <cellStyle name="SAPBEXexcBad7 2 4 4 3 2" xfId="15664"/>
    <cellStyle name="SAPBEXexcBad7 2 4 4 3 2 2" xfId="15665"/>
    <cellStyle name="SAPBEXexcBad7 2 4 4 3 3" xfId="15666"/>
    <cellStyle name="SAPBEXexcBad7 2 4 4 4" xfId="15667"/>
    <cellStyle name="SAPBEXexcBad7 2 4 4 4 2" xfId="15668"/>
    <cellStyle name="SAPBEXexcBad7 2 4 4 5" xfId="15669"/>
    <cellStyle name="SAPBEXexcBad7 2 4 4 5 2" xfId="15670"/>
    <cellStyle name="SAPBEXexcBad7 2 4 4 6" xfId="15671"/>
    <cellStyle name="SAPBEXexcBad7 2 4 5" xfId="15672"/>
    <cellStyle name="SAPBEXexcBad7 2 4 5 2" xfId="15673"/>
    <cellStyle name="SAPBEXexcBad7 2 4 5 2 2" xfId="15674"/>
    <cellStyle name="SAPBEXexcBad7 2 4 5 2 3" xfId="57743"/>
    <cellStyle name="SAPBEXexcBad7 2 4 5 3" xfId="15675"/>
    <cellStyle name="SAPBEXexcBad7 2 4 5 4" xfId="57744"/>
    <cellStyle name="SAPBEXexcBad7 2 4 6" xfId="15676"/>
    <cellStyle name="SAPBEXexcBad7 2 4 6 2" xfId="51336"/>
    <cellStyle name="SAPBEXexcBad7 2 4 6 2 2" xfId="57745"/>
    <cellStyle name="SAPBEXexcBad7 2 4 6 2 3" xfId="57746"/>
    <cellStyle name="SAPBEXexcBad7 2 4 6 3" xfId="57747"/>
    <cellStyle name="SAPBEXexcBad7 2 4 6 4" xfId="57748"/>
    <cellStyle name="SAPBEXexcBad7 2 4 7" xfId="51337"/>
    <cellStyle name="SAPBEXexcBad7 2 4 7 2" xfId="57749"/>
    <cellStyle name="SAPBEXexcBad7 2 4 7 3" xfId="57750"/>
    <cellStyle name="SAPBEXexcBad7 2 4 8" xfId="57751"/>
    <cellStyle name="SAPBEXexcBad7 2 4 9" xfId="57752"/>
    <cellStyle name="SAPBEXexcBad7 2 4_Other Benefits Allocation %" xfId="15677"/>
    <cellStyle name="SAPBEXexcBad7 2 5" xfId="15678"/>
    <cellStyle name="SAPBEXexcBad7 2 5 2" xfId="51338"/>
    <cellStyle name="SAPBEXexcBad7 2 5 2 2" xfId="51339"/>
    <cellStyle name="SAPBEXexcBad7 2 5 2 2 2" xfId="57753"/>
    <cellStyle name="SAPBEXexcBad7 2 5 2 2 3" xfId="57754"/>
    <cellStyle name="SAPBEXexcBad7 2 5 2 3" xfId="57755"/>
    <cellStyle name="SAPBEXexcBad7 2 5 2 4" xfId="57756"/>
    <cellStyle name="SAPBEXexcBad7 2 5 3" xfId="51340"/>
    <cellStyle name="SAPBEXexcBad7 2 5 3 2" xfId="51341"/>
    <cellStyle name="SAPBEXexcBad7 2 5 3 2 2" xfId="57757"/>
    <cellStyle name="SAPBEXexcBad7 2 5 3 2 3" xfId="57758"/>
    <cellStyle name="SAPBEXexcBad7 2 5 3 3" xfId="57759"/>
    <cellStyle name="SAPBEXexcBad7 2 5 3 4" xfId="57760"/>
    <cellStyle name="SAPBEXexcBad7 2 5 4" xfId="51342"/>
    <cellStyle name="SAPBEXexcBad7 2 5 4 2" xfId="51343"/>
    <cellStyle name="SAPBEXexcBad7 2 5 4 2 2" xfId="57761"/>
    <cellStyle name="SAPBEXexcBad7 2 5 4 2 3" xfId="57762"/>
    <cellStyle name="SAPBEXexcBad7 2 5 4 3" xfId="57763"/>
    <cellStyle name="SAPBEXexcBad7 2 5 4 4" xfId="57764"/>
    <cellStyle name="SAPBEXexcBad7 2 5 5" xfId="51344"/>
    <cellStyle name="SAPBEXexcBad7 2 5 5 2" xfId="51345"/>
    <cellStyle name="SAPBEXexcBad7 2 5 5 2 2" xfId="57765"/>
    <cellStyle name="SAPBEXexcBad7 2 5 5 2 3" xfId="57766"/>
    <cellStyle name="SAPBEXexcBad7 2 5 5 3" xfId="57767"/>
    <cellStyle name="SAPBEXexcBad7 2 5 5 4" xfId="57768"/>
    <cellStyle name="SAPBEXexcBad7 2 5 6" xfId="51346"/>
    <cellStyle name="SAPBEXexcBad7 2 5 6 2" xfId="51347"/>
    <cellStyle name="SAPBEXexcBad7 2 5 6 2 2" xfId="57769"/>
    <cellStyle name="SAPBEXexcBad7 2 5 6 2 3" xfId="57770"/>
    <cellStyle name="SAPBEXexcBad7 2 5 6 3" xfId="57771"/>
    <cellStyle name="SAPBEXexcBad7 2 5 6 4" xfId="57772"/>
    <cellStyle name="SAPBEXexcBad7 2 5 7" xfId="51348"/>
    <cellStyle name="SAPBEXexcBad7 2 5 7 2" xfId="57773"/>
    <cellStyle name="SAPBEXexcBad7 2 5 7 3" xfId="57774"/>
    <cellStyle name="SAPBEXexcBad7 2 5 8" xfId="57775"/>
    <cellStyle name="SAPBEXexcBad7 2 5 9" xfId="57776"/>
    <cellStyle name="SAPBEXexcBad7 2 6" xfId="15679"/>
    <cellStyle name="SAPBEXexcBad7 2 6 2" xfId="51349"/>
    <cellStyle name="SAPBEXexcBad7 2 6 2 2" xfId="57777"/>
    <cellStyle name="SAPBEXexcBad7 2 6 2 3" xfId="57778"/>
    <cellStyle name="SAPBEXexcBad7 2 6 3" xfId="57779"/>
    <cellStyle name="SAPBEXexcBad7 2 6 4" xfId="57780"/>
    <cellStyle name="SAPBEXexcBad7 2 7" xfId="15680"/>
    <cellStyle name="SAPBEXexcBad7 2 7 2" xfId="51350"/>
    <cellStyle name="SAPBEXexcBad7 2 7 2 2" xfId="57781"/>
    <cellStyle name="SAPBEXexcBad7 2 7 2 3" xfId="57782"/>
    <cellStyle name="SAPBEXexcBad7 2 7 3" xfId="57783"/>
    <cellStyle name="SAPBEXexcBad7 2 7 4" xfId="57784"/>
    <cellStyle name="SAPBEXexcBad7 2 8" xfId="15681"/>
    <cellStyle name="SAPBEXexcBad7 2 8 2" xfId="51351"/>
    <cellStyle name="SAPBEXexcBad7 2 8 2 2" xfId="57785"/>
    <cellStyle name="SAPBEXexcBad7 2 8 2 3" xfId="57786"/>
    <cellStyle name="SAPBEXexcBad7 2 8 3" xfId="57787"/>
    <cellStyle name="SAPBEXexcBad7 2 8 4" xfId="57788"/>
    <cellStyle name="SAPBEXexcBad7 2 9" xfId="15682"/>
    <cellStyle name="SAPBEXexcBad7 2 9 2" xfId="15683"/>
    <cellStyle name="SAPBEXexcBad7 2 9 2 2" xfId="15684"/>
    <cellStyle name="SAPBEXexcBad7 2 9 2 2 2" xfId="15685"/>
    <cellStyle name="SAPBEXexcBad7 2 9 2 2 2 2" xfId="15686"/>
    <cellStyle name="SAPBEXexcBad7 2 9 2 2 3" xfId="15687"/>
    <cellStyle name="SAPBEXexcBad7 2 9 2 3" xfId="15688"/>
    <cellStyle name="SAPBEXexcBad7 2 9 2 3 2" xfId="15689"/>
    <cellStyle name="SAPBEXexcBad7 2 9 2 3 2 2" xfId="15690"/>
    <cellStyle name="SAPBEXexcBad7 2 9 2 3 3" xfId="15691"/>
    <cellStyle name="SAPBEXexcBad7 2 9 2 4" xfId="15692"/>
    <cellStyle name="SAPBEXexcBad7 2 9 2 4 2" xfId="15693"/>
    <cellStyle name="SAPBEXexcBad7 2 9 2 5" xfId="15694"/>
    <cellStyle name="SAPBEXexcBad7 2 9 2 5 2" xfId="15695"/>
    <cellStyle name="SAPBEXexcBad7 2 9 2 6" xfId="15696"/>
    <cellStyle name="SAPBEXexcBad7 2 9 3" xfId="15697"/>
    <cellStyle name="SAPBEXexcBad7 2 9 3 2" xfId="15698"/>
    <cellStyle name="SAPBEXexcBad7 2 9 3 2 2" xfId="15699"/>
    <cellStyle name="SAPBEXexcBad7 2 9 3 2 2 2" xfId="15700"/>
    <cellStyle name="SAPBEXexcBad7 2 9 3 2 3" xfId="15701"/>
    <cellStyle name="SAPBEXexcBad7 2 9 3 3" xfId="15702"/>
    <cellStyle name="SAPBEXexcBad7 2 9 3 3 2" xfId="15703"/>
    <cellStyle name="SAPBEXexcBad7 2 9 3 3 2 2" xfId="15704"/>
    <cellStyle name="SAPBEXexcBad7 2 9 3 3 3" xfId="15705"/>
    <cellStyle name="SAPBEXexcBad7 2 9 3 4" xfId="15706"/>
    <cellStyle name="SAPBEXexcBad7 2 9 3 4 2" xfId="15707"/>
    <cellStyle name="SAPBEXexcBad7 2 9 3 5" xfId="15708"/>
    <cellStyle name="SAPBEXexcBad7 2 9 3 5 2" xfId="15709"/>
    <cellStyle name="SAPBEXexcBad7 2 9 3 6" xfId="15710"/>
    <cellStyle name="SAPBEXexcBad7 2 9 4" xfId="15711"/>
    <cellStyle name="SAPBEXexcBad7 2 9 4 2" xfId="15712"/>
    <cellStyle name="SAPBEXexcBad7 2 9 4 2 2" xfId="15713"/>
    <cellStyle name="SAPBEXexcBad7 2 9 4 3" xfId="15714"/>
    <cellStyle name="SAPBEXexcBad7 2 9 5" xfId="15715"/>
    <cellStyle name="SAPBEXexcBad7 2 9 5 2" xfId="15716"/>
    <cellStyle name="SAPBEXexcBad7 2 9 5 2 2" xfId="15717"/>
    <cellStyle name="SAPBEXexcBad7 2 9 5 3" xfId="15718"/>
    <cellStyle name="SAPBEXexcBad7 2 9 6" xfId="15719"/>
    <cellStyle name="SAPBEXexcBad7 2 9 6 2" xfId="15720"/>
    <cellStyle name="SAPBEXexcBad7 2 9 7" xfId="15721"/>
    <cellStyle name="SAPBEXexcBad7 2 9 7 2" xfId="15722"/>
    <cellStyle name="SAPBEXexcBad7 2 9 8" xfId="15723"/>
    <cellStyle name="SAPBEXexcBad7 2 9_Other Benefits Allocation %" xfId="15724"/>
    <cellStyle name="SAPBEXexcBad7 2_401K Summary" xfId="15725"/>
    <cellStyle name="SAPBEXexcBad7 3" xfId="15726"/>
    <cellStyle name="SAPBEXexcBad7 3 10" xfId="15727"/>
    <cellStyle name="SAPBEXexcBad7 3 10 2" xfId="15728"/>
    <cellStyle name="SAPBEXexcBad7 3 10 2 2" xfId="15729"/>
    <cellStyle name="SAPBEXexcBad7 3 10 3" xfId="15730"/>
    <cellStyle name="SAPBEXexcBad7 3 11" xfId="15731"/>
    <cellStyle name="SAPBEXexcBad7 3 11 2" xfId="15732"/>
    <cellStyle name="SAPBEXexcBad7 3 11 2 2" xfId="15733"/>
    <cellStyle name="SAPBEXexcBad7 3 11 3" xfId="15734"/>
    <cellStyle name="SAPBEXexcBad7 3 12" xfId="15735"/>
    <cellStyle name="SAPBEXexcBad7 3 12 2" xfId="15736"/>
    <cellStyle name="SAPBEXexcBad7 3 13" xfId="15737"/>
    <cellStyle name="SAPBEXexcBad7 3 2" xfId="15738"/>
    <cellStyle name="SAPBEXexcBad7 3 2 2" xfId="15739"/>
    <cellStyle name="SAPBEXexcBad7 3 2 2 2" xfId="15740"/>
    <cellStyle name="SAPBEXexcBad7 3 2 2 2 2" xfId="15741"/>
    <cellStyle name="SAPBEXexcBad7 3 2 2 2 2 2" xfId="15742"/>
    <cellStyle name="SAPBEXexcBad7 3 2 2 2 2 2 2" xfId="15743"/>
    <cellStyle name="SAPBEXexcBad7 3 2 2 2 2 3" xfId="15744"/>
    <cellStyle name="SAPBEXexcBad7 3 2 2 2 3" xfId="15745"/>
    <cellStyle name="SAPBEXexcBad7 3 2 2 2 3 2" xfId="15746"/>
    <cellStyle name="SAPBEXexcBad7 3 2 2 2 3 2 2" xfId="15747"/>
    <cellStyle name="SAPBEXexcBad7 3 2 2 2 3 3" xfId="15748"/>
    <cellStyle name="SAPBEXexcBad7 3 2 2 2 4" xfId="15749"/>
    <cellStyle name="SAPBEXexcBad7 3 2 2 2 4 2" xfId="15750"/>
    <cellStyle name="SAPBEXexcBad7 3 2 2 2 5" xfId="15751"/>
    <cellStyle name="SAPBEXexcBad7 3 2 2 2 5 2" xfId="15752"/>
    <cellStyle name="SAPBEXexcBad7 3 2 2 2 6" xfId="15753"/>
    <cellStyle name="SAPBEXexcBad7 3 2 2 3" xfId="15754"/>
    <cellStyle name="SAPBEXexcBad7 3 2 2 3 2" xfId="15755"/>
    <cellStyle name="SAPBEXexcBad7 3 2 2 3 2 2" xfId="15756"/>
    <cellStyle name="SAPBEXexcBad7 3 2 2 3 2 2 2" xfId="15757"/>
    <cellStyle name="SAPBEXexcBad7 3 2 2 3 2 3" xfId="15758"/>
    <cellStyle name="SAPBEXexcBad7 3 2 2 3 3" xfId="15759"/>
    <cellStyle name="SAPBEXexcBad7 3 2 2 3 3 2" xfId="15760"/>
    <cellStyle name="SAPBEXexcBad7 3 2 2 3 3 2 2" xfId="15761"/>
    <cellStyle name="SAPBEXexcBad7 3 2 2 3 3 3" xfId="15762"/>
    <cellStyle name="SAPBEXexcBad7 3 2 2 3 4" xfId="15763"/>
    <cellStyle name="SAPBEXexcBad7 3 2 2 3 4 2" xfId="15764"/>
    <cellStyle name="SAPBEXexcBad7 3 2 2 3 5" xfId="15765"/>
    <cellStyle name="SAPBEXexcBad7 3 2 2 3 5 2" xfId="15766"/>
    <cellStyle name="SAPBEXexcBad7 3 2 2 3 6" xfId="15767"/>
    <cellStyle name="SAPBEXexcBad7 3 2 2 4" xfId="15768"/>
    <cellStyle name="SAPBEXexcBad7 3 2 2 4 2" xfId="15769"/>
    <cellStyle name="SAPBEXexcBad7 3 2 2 4 2 2" xfId="15770"/>
    <cellStyle name="SAPBEXexcBad7 3 2 2 4 2 2 2" xfId="15771"/>
    <cellStyle name="SAPBEXexcBad7 3 2 2 4 2 3" xfId="15772"/>
    <cellStyle name="SAPBEXexcBad7 3 2 2 4 3" xfId="15773"/>
    <cellStyle name="SAPBEXexcBad7 3 2 2 4 3 2" xfId="15774"/>
    <cellStyle name="SAPBEXexcBad7 3 2 2 4 3 2 2" xfId="15775"/>
    <cellStyle name="SAPBEXexcBad7 3 2 2 4 3 3" xfId="15776"/>
    <cellStyle name="SAPBEXexcBad7 3 2 2 4 4" xfId="15777"/>
    <cellStyle name="SAPBEXexcBad7 3 2 2 4 4 2" xfId="15778"/>
    <cellStyle name="SAPBEXexcBad7 3 2 2 4 5" xfId="15779"/>
    <cellStyle name="SAPBEXexcBad7 3 2 2 4 5 2" xfId="15780"/>
    <cellStyle name="SAPBEXexcBad7 3 2 2 4 6" xfId="15781"/>
    <cellStyle name="SAPBEXexcBad7 3 2 2 5" xfId="15782"/>
    <cellStyle name="SAPBEXexcBad7 3 2 2 5 2" xfId="15783"/>
    <cellStyle name="SAPBEXexcBad7 3 2 2 5 2 2" xfId="15784"/>
    <cellStyle name="SAPBEXexcBad7 3 2 2 5 3" xfId="15785"/>
    <cellStyle name="SAPBEXexcBad7 3 2 2 6" xfId="15786"/>
    <cellStyle name="SAPBEXexcBad7 3 2 2_Other Benefits Allocation %" xfId="15787"/>
    <cellStyle name="SAPBEXexcBad7 3 2 3" xfId="15788"/>
    <cellStyle name="SAPBEXexcBad7 3 2 3 2" xfId="15789"/>
    <cellStyle name="SAPBEXexcBad7 3 2 3 2 2" xfId="15790"/>
    <cellStyle name="SAPBEXexcBad7 3 2 3 2 2 2" xfId="15791"/>
    <cellStyle name="SAPBEXexcBad7 3 2 3 2 3" xfId="15792"/>
    <cellStyle name="SAPBEXexcBad7 3 2 3 3" xfId="15793"/>
    <cellStyle name="SAPBEXexcBad7 3 2 3 3 2" xfId="15794"/>
    <cellStyle name="SAPBEXexcBad7 3 2 3 3 2 2" xfId="15795"/>
    <cellStyle name="SAPBEXexcBad7 3 2 3 3 3" xfId="15796"/>
    <cellStyle name="SAPBEXexcBad7 3 2 3 4" xfId="15797"/>
    <cellStyle name="SAPBEXexcBad7 3 2 3 4 2" xfId="15798"/>
    <cellStyle name="SAPBEXexcBad7 3 2 3 5" xfId="15799"/>
    <cellStyle name="SAPBEXexcBad7 3 2 3 5 2" xfId="15800"/>
    <cellStyle name="SAPBEXexcBad7 3 2 3 6" xfId="15801"/>
    <cellStyle name="SAPBEXexcBad7 3 2 4" xfId="15802"/>
    <cellStyle name="SAPBEXexcBad7 3 2 4 2" xfId="15803"/>
    <cellStyle name="SAPBEXexcBad7 3 2 4 2 2" xfId="15804"/>
    <cellStyle name="SAPBEXexcBad7 3 2 4 2 2 2" xfId="15805"/>
    <cellStyle name="SAPBEXexcBad7 3 2 4 2 3" xfId="15806"/>
    <cellStyle name="SAPBEXexcBad7 3 2 4 3" xfId="15807"/>
    <cellStyle name="SAPBEXexcBad7 3 2 4 3 2" xfId="15808"/>
    <cellStyle name="SAPBEXexcBad7 3 2 4 3 2 2" xfId="15809"/>
    <cellStyle name="SAPBEXexcBad7 3 2 4 3 3" xfId="15810"/>
    <cellStyle name="SAPBEXexcBad7 3 2 4 4" xfId="15811"/>
    <cellStyle name="SAPBEXexcBad7 3 2 4 4 2" xfId="15812"/>
    <cellStyle name="SAPBEXexcBad7 3 2 4 5" xfId="15813"/>
    <cellStyle name="SAPBEXexcBad7 3 2 4 5 2" xfId="15814"/>
    <cellStyle name="SAPBEXexcBad7 3 2 4 6" xfId="15815"/>
    <cellStyle name="SAPBEXexcBad7 3 2 5" xfId="15816"/>
    <cellStyle name="SAPBEXexcBad7 3 2 5 2" xfId="15817"/>
    <cellStyle name="SAPBEXexcBad7 3 2 5 2 2" xfId="15818"/>
    <cellStyle name="SAPBEXexcBad7 3 2 5 2 2 2" xfId="15819"/>
    <cellStyle name="SAPBEXexcBad7 3 2 5 2 3" xfId="15820"/>
    <cellStyle name="SAPBEXexcBad7 3 2 5 3" xfId="15821"/>
    <cellStyle name="SAPBEXexcBad7 3 2 5 3 2" xfId="15822"/>
    <cellStyle name="SAPBEXexcBad7 3 2 5 3 2 2" xfId="15823"/>
    <cellStyle name="SAPBEXexcBad7 3 2 5 3 3" xfId="15824"/>
    <cellStyle name="SAPBEXexcBad7 3 2 5 4" xfId="15825"/>
    <cellStyle name="SAPBEXexcBad7 3 2 5 4 2" xfId="15826"/>
    <cellStyle name="SAPBEXexcBad7 3 2 5 5" xfId="15827"/>
    <cellStyle name="SAPBEXexcBad7 3 2 5 5 2" xfId="15828"/>
    <cellStyle name="SAPBEXexcBad7 3 2 5 6" xfId="15829"/>
    <cellStyle name="SAPBEXexcBad7 3 2 6" xfId="15830"/>
    <cellStyle name="SAPBEXexcBad7 3 2 6 2" xfId="15831"/>
    <cellStyle name="SAPBEXexcBad7 3 2 6 2 2" xfId="15832"/>
    <cellStyle name="SAPBEXexcBad7 3 2 6 2 3" xfId="57789"/>
    <cellStyle name="SAPBEXexcBad7 3 2 6 3" xfId="15833"/>
    <cellStyle name="SAPBEXexcBad7 3 2 6 4" xfId="57790"/>
    <cellStyle name="SAPBEXexcBad7 3 2 7" xfId="15834"/>
    <cellStyle name="SAPBEXexcBad7 3 2 7 2" xfId="57791"/>
    <cellStyle name="SAPBEXexcBad7 3 2 7 3" xfId="57792"/>
    <cellStyle name="SAPBEXexcBad7 3 2 8" xfId="57793"/>
    <cellStyle name="SAPBEXexcBad7 3 2 9" xfId="57794"/>
    <cellStyle name="SAPBEXexcBad7 3 2_Other Benefits Allocation %" xfId="15835"/>
    <cellStyle name="SAPBEXexcBad7 3 3" xfId="15836"/>
    <cellStyle name="SAPBEXexcBad7 3 3 2" xfId="51352"/>
    <cellStyle name="SAPBEXexcBad7 3 3 2 2" xfId="51353"/>
    <cellStyle name="SAPBEXexcBad7 3 3 2 2 2" xfId="57795"/>
    <cellStyle name="SAPBEXexcBad7 3 3 2 2 3" xfId="57796"/>
    <cellStyle name="SAPBEXexcBad7 3 3 2 3" xfId="57797"/>
    <cellStyle name="SAPBEXexcBad7 3 3 2 4" xfId="57798"/>
    <cellStyle name="SAPBEXexcBad7 3 3 3" xfId="51354"/>
    <cellStyle name="SAPBEXexcBad7 3 3 3 2" xfId="51355"/>
    <cellStyle name="SAPBEXexcBad7 3 3 3 2 2" xfId="57799"/>
    <cellStyle name="SAPBEXexcBad7 3 3 3 2 3" xfId="57800"/>
    <cellStyle name="SAPBEXexcBad7 3 3 3 3" xfId="57801"/>
    <cellStyle name="SAPBEXexcBad7 3 3 3 4" xfId="57802"/>
    <cellStyle name="SAPBEXexcBad7 3 3 4" xfId="51356"/>
    <cellStyle name="SAPBEXexcBad7 3 3 4 2" xfId="51357"/>
    <cellStyle name="SAPBEXexcBad7 3 3 4 2 2" xfId="57803"/>
    <cellStyle name="SAPBEXexcBad7 3 3 4 2 3" xfId="57804"/>
    <cellStyle name="SAPBEXexcBad7 3 3 4 3" xfId="57805"/>
    <cellStyle name="SAPBEXexcBad7 3 3 4 4" xfId="57806"/>
    <cellStyle name="SAPBEXexcBad7 3 3 5" xfId="51358"/>
    <cellStyle name="SAPBEXexcBad7 3 3 5 2" xfId="51359"/>
    <cellStyle name="SAPBEXexcBad7 3 3 5 2 2" xfId="57807"/>
    <cellStyle name="SAPBEXexcBad7 3 3 5 2 3" xfId="57808"/>
    <cellStyle name="SAPBEXexcBad7 3 3 5 3" xfId="57809"/>
    <cellStyle name="SAPBEXexcBad7 3 3 5 4" xfId="57810"/>
    <cellStyle name="SAPBEXexcBad7 3 3 6" xfId="51360"/>
    <cellStyle name="SAPBEXexcBad7 3 3 6 2" xfId="51361"/>
    <cellStyle name="SAPBEXexcBad7 3 3 6 2 2" xfId="57811"/>
    <cellStyle name="SAPBEXexcBad7 3 3 6 2 3" xfId="57812"/>
    <cellStyle name="SAPBEXexcBad7 3 3 6 3" xfId="57813"/>
    <cellStyle name="SAPBEXexcBad7 3 3 6 4" xfId="57814"/>
    <cellStyle name="SAPBEXexcBad7 3 3 7" xfId="51362"/>
    <cellStyle name="SAPBEXexcBad7 3 3 7 2" xfId="57815"/>
    <cellStyle name="SAPBEXexcBad7 3 3 7 3" xfId="57816"/>
    <cellStyle name="SAPBEXexcBad7 3 3 8" xfId="57817"/>
    <cellStyle name="SAPBEXexcBad7 3 3 9" xfId="57818"/>
    <cellStyle name="SAPBEXexcBad7 3 4" xfId="15837"/>
    <cellStyle name="SAPBEXexcBad7 3 4 2" xfId="15838"/>
    <cellStyle name="SAPBEXexcBad7 3 4 2 2" xfId="15839"/>
    <cellStyle name="SAPBEXexcBad7 3 4 2 2 2" xfId="15840"/>
    <cellStyle name="SAPBEXexcBad7 3 4 2 2 2 2" xfId="15841"/>
    <cellStyle name="SAPBEXexcBad7 3 4 2 2 3" xfId="15842"/>
    <cellStyle name="SAPBEXexcBad7 3 4 2 3" xfId="15843"/>
    <cellStyle name="SAPBEXexcBad7 3 4 2 3 2" xfId="15844"/>
    <cellStyle name="SAPBEXexcBad7 3 4 2 3 2 2" xfId="15845"/>
    <cellStyle name="SAPBEXexcBad7 3 4 2 3 3" xfId="15846"/>
    <cellStyle name="SAPBEXexcBad7 3 4 2 4" xfId="15847"/>
    <cellStyle name="SAPBEXexcBad7 3 4 2 4 2" xfId="15848"/>
    <cellStyle name="SAPBEXexcBad7 3 4 2 5" xfId="15849"/>
    <cellStyle name="SAPBEXexcBad7 3 4 2 5 2" xfId="15850"/>
    <cellStyle name="SAPBEXexcBad7 3 4 2 6" xfId="15851"/>
    <cellStyle name="SAPBEXexcBad7 3 4 3" xfId="15852"/>
    <cellStyle name="SAPBEXexcBad7 3 4 3 2" xfId="15853"/>
    <cellStyle name="SAPBEXexcBad7 3 4 3 2 2" xfId="15854"/>
    <cellStyle name="SAPBEXexcBad7 3 4 3 2 2 2" xfId="15855"/>
    <cellStyle name="SAPBEXexcBad7 3 4 3 2 3" xfId="15856"/>
    <cellStyle name="SAPBEXexcBad7 3 4 3 3" xfId="15857"/>
    <cellStyle name="SAPBEXexcBad7 3 4 3 3 2" xfId="15858"/>
    <cellStyle name="SAPBEXexcBad7 3 4 3 3 2 2" xfId="15859"/>
    <cellStyle name="SAPBEXexcBad7 3 4 3 3 3" xfId="15860"/>
    <cellStyle name="SAPBEXexcBad7 3 4 3 4" xfId="15861"/>
    <cellStyle name="SAPBEXexcBad7 3 4 3 4 2" xfId="15862"/>
    <cellStyle name="SAPBEXexcBad7 3 4 3 5" xfId="15863"/>
    <cellStyle name="SAPBEXexcBad7 3 4 3 5 2" xfId="15864"/>
    <cellStyle name="SAPBEXexcBad7 3 4 3 6" xfId="15865"/>
    <cellStyle name="SAPBEXexcBad7 3 4 4" xfId="15866"/>
    <cellStyle name="SAPBEXexcBad7 3 4 4 2" xfId="15867"/>
    <cellStyle name="SAPBEXexcBad7 3 4 4 2 2" xfId="15868"/>
    <cellStyle name="SAPBEXexcBad7 3 4 4 2 3" xfId="57819"/>
    <cellStyle name="SAPBEXexcBad7 3 4 4 3" xfId="15869"/>
    <cellStyle name="SAPBEXexcBad7 3 4 4 4" xfId="57820"/>
    <cellStyle name="SAPBEXexcBad7 3 4 5" xfId="15870"/>
    <cellStyle name="SAPBEXexcBad7 3 4 5 2" xfId="15871"/>
    <cellStyle name="SAPBEXexcBad7 3 4 5 2 2" xfId="15872"/>
    <cellStyle name="SAPBEXexcBad7 3 4 5 2 3" xfId="57821"/>
    <cellStyle name="SAPBEXexcBad7 3 4 5 3" xfId="15873"/>
    <cellStyle name="SAPBEXexcBad7 3 4 5 4" xfId="57822"/>
    <cellStyle name="SAPBEXexcBad7 3 4 6" xfId="15874"/>
    <cellStyle name="SAPBEXexcBad7 3 4 6 2" xfId="15875"/>
    <cellStyle name="SAPBEXexcBad7 3 4 6 2 2" xfId="57823"/>
    <cellStyle name="SAPBEXexcBad7 3 4 6 2 3" xfId="57824"/>
    <cellStyle name="SAPBEXexcBad7 3 4 6 3" xfId="57825"/>
    <cellStyle name="SAPBEXexcBad7 3 4 6 4" xfId="57826"/>
    <cellStyle name="SAPBEXexcBad7 3 4 7" xfId="15876"/>
    <cellStyle name="SAPBEXexcBad7 3 4 7 2" xfId="15877"/>
    <cellStyle name="SAPBEXexcBad7 3 4 7 3" xfId="57827"/>
    <cellStyle name="SAPBEXexcBad7 3 4 8" xfId="15878"/>
    <cellStyle name="SAPBEXexcBad7 3 4 9" xfId="57828"/>
    <cellStyle name="SAPBEXexcBad7 3 4_Other Benefits Allocation %" xfId="15879"/>
    <cellStyle name="SAPBEXexcBad7 3 5" xfId="15880"/>
    <cellStyle name="SAPBEXexcBad7 3 5 2" xfId="15881"/>
    <cellStyle name="SAPBEXexcBad7 3 5 2 2" xfId="15882"/>
    <cellStyle name="SAPBEXexcBad7 3 5 2 2 2" xfId="15883"/>
    <cellStyle name="SAPBEXexcBad7 3 5 2 3" xfId="15884"/>
    <cellStyle name="SAPBEXexcBad7 3 5 3" xfId="15885"/>
    <cellStyle name="SAPBEXexcBad7 3 5 3 2" xfId="15886"/>
    <cellStyle name="SAPBEXexcBad7 3 5 3 2 2" xfId="15887"/>
    <cellStyle name="SAPBEXexcBad7 3 5 3 3" xfId="15888"/>
    <cellStyle name="SAPBEXexcBad7 3 5 4" xfId="15889"/>
    <cellStyle name="SAPBEXexcBad7 3 5 4 2" xfId="15890"/>
    <cellStyle name="SAPBEXexcBad7 3 5 5" xfId="15891"/>
    <cellStyle name="SAPBEXexcBad7 3 5 5 2" xfId="15892"/>
    <cellStyle name="SAPBEXexcBad7 3 5 6" xfId="15893"/>
    <cellStyle name="SAPBEXexcBad7 3 6" xfId="15894"/>
    <cellStyle name="SAPBEXexcBad7 3 6 2" xfId="15895"/>
    <cellStyle name="SAPBEXexcBad7 3 6 2 2" xfId="15896"/>
    <cellStyle name="SAPBEXexcBad7 3 6 2 2 2" xfId="15897"/>
    <cellStyle name="SAPBEXexcBad7 3 6 2 3" xfId="15898"/>
    <cellStyle name="SAPBEXexcBad7 3 6 3" xfId="15899"/>
    <cellStyle name="SAPBEXexcBad7 3 6 3 2" xfId="15900"/>
    <cellStyle name="SAPBEXexcBad7 3 6 3 2 2" xfId="15901"/>
    <cellStyle name="SAPBEXexcBad7 3 6 3 3" xfId="15902"/>
    <cellStyle name="SAPBEXexcBad7 3 6 4" xfId="15903"/>
    <cellStyle name="SAPBEXexcBad7 3 6 4 2" xfId="15904"/>
    <cellStyle name="SAPBEXexcBad7 3 6 5" xfId="15905"/>
    <cellStyle name="SAPBEXexcBad7 3 6 5 2" xfId="15906"/>
    <cellStyle name="SAPBEXexcBad7 3 6 6" xfId="15907"/>
    <cellStyle name="SAPBEXexcBad7 3 7" xfId="15908"/>
    <cellStyle name="SAPBEXexcBad7 3 7 2" xfId="15909"/>
    <cellStyle name="SAPBEXexcBad7 3 7 2 2" xfId="15910"/>
    <cellStyle name="SAPBEXexcBad7 3 7 2 2 2" xfId="15911"/>
    <cellStyle name="SAPBEXexcBad7 3 7 2 3" xfId="15912"/>
    <cellStyle name="SAPBEXexcBad7 3 7 3" xfId="15913"/>
    <cellStyle name="SAPBEXexcBad7 3 7 3 2" xfId="15914"/>
    <cellStyle name="SAPBEXexcBad7 3 7 3 2 2" xfId="15915"/>
    <cellStyle name="SAPBEXexcBad7 3 7 3 3" xfId="15916"/>
    <cellStyle name="SAPBEXexcBad7 3 7 4" xfId="15917"/>
    <cellStyle name="SAPBEXexcBad7 3 7 4 2" xfId="15918"/>
    <cellStyle name="SAPBEXexcBad7 3 7 5" xfId="15919"/>
    <cellStyle name="SAPBEXexcBad7 3 7 5 2" xfId="15920"/>
    <cellStyle name="SAPBEXexcBad7 3 7 6" xfId="15921"/>
    <cellStyle name="SAPBEXexcBad7 3 8" xfId="15922"/>
    <cellStyle name="SAPBEXexcBad7 3 8 2" xfId="15923"/>
    <cellStyle name="SAPBEXexcBad7 3 8 2 2" xfId="15924"/>
    <cellStyle name="SAPBEXexcBad7 3 8 2 3" xfId="57829"/>
    <cellStyle name="SAPBEXexcBad7 3 8 3" xfId="15925"/>
    <cellStyle name="SAPBEXexcBad7 3 8 4" xfId="57830"/>
    <cellStyle name="SAPBEXexcBad7 3 9" xfId="15926"/>
    <cellStyle name="SAPBEXexcBad7 3 9 2" xfId="15927"/>
    <cellStyle name="SAPBEXexcBad7 3 9 2 2" xfId="15928"/>
    <cellStyle name="SAPBEXexcBad7 3 9 2 3" xfId="57831"/>
    <cellStyle name="SAPBEXexcBad7 3 9 3" xfId="15929"/>
    <cellStyle name="SAPBEXexcBad7 3 9 4" xfId="57832"/>
    <cellStyle name="SAPBEXexcBad7 3_401K Summary" xfId="15930"/>
    <cellStyle name="SAPBEXexcBad7 4" xfId="15931"/>
    <cellStyle name="SAPBEXexcBad7 4 10" xfId="15932"/>
    <cellStyle name="SAPBEXexcBad7 4 10 2" xfId="15933"/>
    <cellStyle name="SAPBEXexcBad7 4 10 2 2" xfId="15934"/>
    <cellStyle name="SAPBEXexcBad7 4 10 3" xfId="15935"/>
    <cellStyle name="SAPBEXexcBad7 4 11" xfId="15936"/>
    <cellStyle name="SAPBEXexcBad7 4 11 2" xfId="15937"/>
    <cellStyle name="SAPBEXexcBad7 4 11 2 2" xfId="15938"/>
    <cellStyle name="SAPBEXexcBad7 4 11 3" xfId="15939"/>
    <cellStyle name="SAPBEXexcBad7 4 12" xfId="15940"/>
    <cellStyle name="SAPBEXexcBad7 4 12 2" xfId="15941"/>
    <cellStyle name="SAPBEXexcBad7 4 13" xfId="15942"/>
    <cellStyle name="SAPBEXexcBad7 4 2" xfId="15943"/>
    <cellStyle name="SAPBEXexcBad7 4 2 2" xfId="15944"/>
    <cellStyle name="SAPBEXexcBad7 4 2 2 2" xfId="57833"/>
    <cellStyle name="SAPBEXexcBad7 4 2 2 3" xfId="57834"/>
    <cellStyle name="SAPBEXexcBad7 4 2 3" xfId="15945"/>
    <cellStyle name="SAPBEXexcBad7 4 2 4" xfId="57835"/>
    <cellStyle name="SAPBEXexcBad7 4 2_Other Benefits Allocation %" xfId="15946"/>
    <cellStyle name="SAPBEXexcBad7 4 3" xfId="15947"/>
    <cellStyle name="SAPBEXexcBad7 4 3 2" xfId="15948"/>
    <cellStyle name="SAPBEXexcBad7 4 3 2 2" xfId="15949"/>
    <cellStyle name="SAPBEXexcBad7 4 3 2 2 2" xfId="15950"/>
    <cellStyle name="SAPBEXexcBad7 4 3 2 2 2 2" xfId="15951"/>
    <cellStyle name="SAPBEXexcBad7 4 3 2 2 3" xfId="15952"/>
    <cellStyle name="SAPBEXexcBad7 4 3 2 3" xfId="15953"/>
    <cellStyle name="SAPBEXexcBad7 4 3 2 3 2" xfId="15954"/>
    <cellStyle name="SAPBEXexcBad7 4 3 2 3 2 2" xfId="15955"/>
    <cellStyle name="SAPBEXexcBad7 4 3 2 3 3" xfId="15956"/>
    <cellStyle name="SAPBEXexcBad7 4 3 2 4" xfId="15957"/>
    <cellStyle name="SAPBEXexcBad7 4 3 2 4 2" xfId="15958"/>
    <cellStyle name="SAPBEXexcBad7 4 3 2 5" xfId="15959"/>
    <cellStyle name="SAPBEXexcBad7 4 3 2 5 2" xfId="15960"/>
    <cellStyle name="SAPBEXexcBad7 4 3 2 6" xfId="15961"/>
    <cellStyle name="SAPBEXexcBad7 4 3 3" xfId="15962"/>
    <cellStyle name="SAPBEXexcBad7 4 3 3 2" xfId="15963"/>
    <cellStyle name="SAPBEXexcBad7 4 3 3 2 2" xfId="15964"/>
    <cellStyle name="SAPBEXexcBad7 4 3 3 2 2 2" xfId="15965"/>
    <cellStyle name="SAPBEXexcBad7 4 3 3 2 3" xfId="15966"/>
    <cellStyle name="SAPBEXexcBad7 4 3 3 3" xfId="15967"/>
    <cellStyle name="SAPBEXexcBad7 4 3 3 3 2" xfId="15968"/>
    <cellStyle name="SAPBEXexcBad7 4 3 3 3 2 2" xfId="15969"/>
    <cellStyle name="SAPBEXexcBad7 4 3 3 3 3" xfId="15970"/>
    <cellStyle name="SAPBEXexcBad7 4 3 3 4" xfId="15971"/>
    <cellStyle name="SAPBEXexcBad7 4 3 3 4 2" xfId="15972"/>
    <cellStyle name="SAPBEXexcBad7 4 3 3 5" xfId="15973"/>
    <cellStyle name="SAPBEXexcBad7 4 3 3 5 2" xfId="15974"/>
    <cellStyle name="SAPBEXexcBad7 4 3 3 6" xfId="15975"/>
    <cellStyle name="SAPBEXexcBad7 4 3 4" xfId="15976"/>
    <cellStyle name="SAPBEXexcBad7 4 3 4 2" xfId="15977"/>
    <cellStyle name="SAPBEXexcBad7 4 3 4 2 2" xfId="15978"/>
    <cellStyle name="SAPBEXexcBad7 4 3 4 3" xfId="15979"/>
    <cellStyle name="SAPBEXexcBad7 4 3 5" xfId="15980"/>
    <cellStyle name="SAPBEXexcBad7 4 3 5 2" xfId="15981"/>
    <cellStyle name="SAPBEXexcBad7 4 3 5 2 2" xfId="15982"/>
    <cellStyle name="SAPBEXexcBad7 4 3 5 3" xfId="15983"/>
    <cellStyle name="SAPBEXexcBad7 4 3 6" xfId="15984"/>
    <cellStyle name="SAPBEXexcBad7 4 3 6 2" xfId="15985"/>
    <cellStyle name="SAPBEXexcBad7 4 3 7" xfId="15986"/>
    <cellStyle name="SAPBEXexcBad7 4 3 7 2" xfId="15987"/>
    <cellStyle name="SAPBEXexcBad7 4 3 8" xfId="15988"/>
    <cellStyle name="SAPBEXexcBad7 4 3_Other Benefits Allocation %" xfId="15989"/>
    <cellStyle name="SAPBEXexcBad7 4 4" xfId="15990"/>
    <cellStyle name="SAPBEXexcBad7 4 4 2" xfId="15991"/>
    <cellStyle name="SAPBEXexcBad7 4 4 2 2" xfId="15992"/>
    <cellStyle name="SAPBEXexcBad7 4 4 2 3" xfId="57836"/>
    <cellStyle name="SAPBEXexcBad7 4 4 3" xfId="15993"/>
    <cellStyle name="SAPBEXexcBad7 4 4 4" xfId="57837"/>
    <cellStyle name="SAPBEXexcBad7 4 5" xfId="15994"/>
    <cellStyle name="SAPBEXexcBad7 4 5 2" xfId="15995"/>
    <cellStyle name="SAPBEXexcBad7 4 5 2 2" xfId="15996"/>
    <cellStyle name="SAPBEXexcBad7 4 5 2 3" xfId="57838"/>
    <cellStyle name="SAPBEXexcBad7 4 5 3" xfId="15997"/>
    <cellStyle name="SAPBEXexcBad7 4 5 4" xfId="57839"/>
    <cellStyle name="SAPBEXexcBad7 4 6" xfId="15998"/>
    <cellStyle name="SAPBEXexcBad7 4 6 2" xfId="15999"/>
    <cellStyle name="SAPBEXexcBad7 4 6 2 2" xfId="16000"/>
    <cellStyle name="SAPBEXexcBad7 4 6 2 3" xfId="57840"/>
    <cellStyle name="SAPBEXexcBad7 4 6 3" xfId="16001"/>
    <cellStyle name="SAPBEXexcBad7 4 6 4" xfId="57841"/>
    <cellStyle name="SAPBEXexcBad7 4 7" xfId="16002"/>
    <cellStyle name="SAPBEXexcBad7 4 7 2" xfId="16003"/>
    <cellStyle name="SAPBEXexcBad7 4 7 2 2" xfId="16004"/>
    <cellStyle name="SAPBEXexcBad7 4 7 3" xfId="16005"/>
    <cellStyle name="SAPBEXexcBad7 4 8" xfId="16006"/>
    <cellStyle name="SAPBEXexcBad7 4 8 2" xfId="16007"/>
    <cellStyle name="SAPBEXexcBad7 4 8 2 2" xfId="16008"/>
    <cellStyle name="SAPBEXexcBad7 4 8 3" xfId="16009"/>
    <cellStyle name="SAPBEXexcBad7 4 9" xfId="16010"/>
    <cellStyle name="SAPBEXexcBad7 4 9 2" xfId="16011"/>
    <cellStyle name="SAPBEXexcBad7 4 9 2 2" xfId="16012"/>
    <cellStyle name="SAPBEXexcBad7 4 9 3" xfId="16013"/>
    <cellStyle name="SAPBEXexcBad7 4_401K Summary" xfId="16014"/>
    <cellStyle name="SAPBEXexcBad7 5" xfId="16015"/>
    <cellStyle name="SAPBEXexcBad7 5 2" xfId="16016"/>
    <cellStyle name="SAPBEXexcBad7 5 2 2" xfId="51363"/>
    <cellStyle name="SAPBEXexcBad7 5 2 2 2" xfId="57842"/>
    <cellStyle name="SAPBEXexcBad7 5 2 2 3" xfId="57843"/>
    <cellStyle name="SAPBEXexcBad7 5 2 3" xfId="57844"/>
    <cellStyle name="SAPBEXexcBad7 5 2 4" xfId="57845"/>
    <cellStyle name="SAPBEXexcBad7 5 3" xfId="16017"/>
    <cellStyle name="SAPBEXexcBad7 5 3 2" xfId="51364"/>
    <cellStyle name="SAPBEXexcBad7 5 3 2 2" xfId="57846"/>
    <cellStyle name="SAPBEXexcBad7 5 3 2 3" xfId="57847"/>
    <cellStyle name="SAPBEXexcBad7 5 3 3" xfId="57848"/>
    <cellStyle name="SAPBEXexcBad7 5 3 4" xfId="57849"/>
    <cellStyle name="SAPBEXexcBad7 5 4" xfId="51365"/>
    <cellStyle name="SAPBEXexcBad7 5 4 2" xfId="51366"/>
    <cellStyle name="SAPBEXexcBad7 5 4 2 2" xfId="57850"/>
    <cellStyle name="SAPBEXexcBad7 5 4 2 3" xfId="57851"/>
    <cellStyle name="SAPBEXexcBad7 5 4 3" xfId="57852"/>
    <cellStyle name="SAPBEXexcBad7 5 4 4" xfId="57853"/>
    <cellStyle name="SAPBEXexcBad7 5 5" xfId="51367"/>
    <cellStyle name="SAPBEXexcBad7 5 5 2" xfId="51368"/>
    <cellStyle name="SAPBEXexcBad7 5 5 2 2" xfId="57854"/>
    <cellStyle name="SAPBEXexcBad7 5 5 2 3" xfId="57855"/>
    <cellStyle name="SAPBEXexcBad7 5 5 3" xfId="57856"/>
    <cellStyle name="SAPBEXexcBad7 5 5 4" xfId="57857"/>
    <cellStyle name="SAPBEXexcBad7 5 6" xfId="51369"/>
    <cellStyle name="SAPBEXexcBad7 5 6 2" xfId="51370"/>
    <cellStyle name="SAPBEXexcBad7 5 6 2 2" xfId="57858"/>
    <cellStyle name="SAPBEXexcBad7 5 6 2 3" xfId="57859"/>
    <cellStyle name="SAPBEXexcBad7 5 6 3" xfId="57860"/>
    <cellStyle name="SAPBEXexcBad7 5 6 4" xfId="57861"/>
    <cellStyle name="SAPBEXexcBad7 5 7" xfId="51371"/>
    <cellStyle name="SAPBEXexcBad7 5 7 2" xfId="57862"/>
    <cellStyle name="SAPBEXexcBad7 5 7 3" xfId="57863"/>
    <cellStyle name="SAPBEXexcBad7 5 8" xfId="57864"/>
    <cellStyle name="SAPBEXexcBad7 5 9" xfId="57865"/>
    <cellStyle name="SAPBEXexcBad7 5_Other Benefits Allocation %" xfId="16018"/>
    <cellStyle name="SAPBEXexcBad7 6" xfId="16019"/>
    <cellStyle name="SAPBEXexcBad7 6 2" xfId="16020"/>
    <cellStyle name="SAPBEXexcBad7 6 2 2" xfId="51372"/>
    <cellStyle name="SAPBEXexcBad7 6 2 2 2" xfId="57866"/>
    <cellStyle name="SAPBEXexcBad7 6 2 2 3" xfId="57867"/>
    <cellStyle name="SAPBEXexcBad7 6 2 3" xfId="57868"/>
    <cellStyle name="SAPBEXexcBad7 6 2 4" xfId="57869"/>
    <cellStyle name="SAPBEXexcBad7 6 3" xfId="16021"/>
    <cellStyle name="SAPBEXexcBad7 6 3 2" xfId="51373"/>
    <cellStyle name="SAPBEXexcBad7 6 3 2 2" xfId="57870"/>
    <cellStyle name="SAPBEXexcBad7 6 3 2 3" xfId="57871"/>
    <cellStyle name="SAPBEXexcBad7 6 3 3" xfId="57872"/>
    <cellStyle name="SAPBEXexcBad7 6 3 4" xfId="57873"/>
    <cellStyle name="SAPBEXexcBad7 6 4" xfId="51374"/>
    <cellStyle name="SAPBEXexcBad7 6 4 2" xfId="51375"/>
    <cellStyle name="SAPBEXexcBad7 6 4 2 2" xfId="57874"/>
    <cellStyle name="SAPBEXexcBad7 6 4 2 3" xfId="57875"/>
    <cellStyle name="SAPBEXexcBad7 6 4 3" xfId="57876"/>
    <cellStyle name="SAPBEXexcBad7 6 4 4" xfId="57877"/>
    <cellStyle name="SAPBEXexcBad7 6 5" xfId="51376"/>
    <cellStyle name="SAPBEXexcBad7 6 5 2" xfId="51377"/>
    <cellStyle name="SAPBEXexcBad7 6 5 2 2" xfId="57878"/>
    <cellStyle name="SAPBEXexcBad7 6 5 2 3" xfId="57879"/>
    <cellStyle name="SAPBEXexcBad7 6 5 3" xfId="57880"/>
    <cellStyle name="SAPBEXexcBad7 6 5 4" xfId="57881"/>
    <cellStyle name="SAPBEXexcBad7 6 6" xfId="51378"/>
    <cellStyle name="SAPBEXexcBad7 6 6 2" xfId="51379"/>
    <cellStyle name="SAPBEXexcBad7 6 6 2 2" xfId="57882"/>
    <cellStyle name="SAPBEXexcBad7 6 6 2 3" xfId="57883"/>
    <cellStyle name="SAPBEXexcBad7 6 6 3" xfId="57884"/>
    <cellStyle name="SAPBEXexcBad7 6 6 4" xfId="57885"/>
    <cellStyle name="SAPBEXexcBad7 6 7" xfId="51380"/>
    <cellStyle name="SAPBEXexcBad7 6 7 2" xfId="57886"/>
    <cellStyle name="SAPBEXexcBad7 6 7 3" xfId="57887"/>
    <cellStyle name="SAPBEXexcBad7 6 8" xfId="57888"/>
    <cellStyle name="SAPBEXexcBad7 6 9" xfId="57889"/>
    <cellStyle name="SAPBEXexcBad7 6_Other Benefits Allocation %" xfId="16022"/>
    <cellStyle name="SAPBEXexcBad7 7" xfId="16023"/>
    <cellStyle name="SAPBEXexcBad7 7 2" xfId="16024"/>
    <cellStyle name="SAPBEXexcBad7 7 2 2" xfId="57890"/>
    <cellStyle name="SAPBEXexcBad7 7 2 3" xfId="57891"/>
    <cellStyle name="SAPBEXexcBad7 7 3" xfId="16025"/>
    <cellStyle name="SAPBEXexcBad7 7 4" xfId="57892"/>
    <cellStyle name="SAPBEXexcBad7 7_Other Benefits Allocation %" xfId="16026"/>
    <cellStyle name="SAPBEXexcBad7 8" xfId="16027"/>
    <cellStyle name="SAPBEXexcBad7 8 2" xfId="16028"/>
    <cellStyle name="SAPBEXexcBad7 8 2 2" xfId="57893"/>
    <cellStyle name="SAPBEXexcBad7 8 2 3" xfId="57894"/>
    <cellStyle name="SAPBEXexcBad7 8 3" xfId="16029"/>
    <cellStyle name="SAPBEXexcBad7 8 4" xfId="57895"/>
    <cellStyle name="SAPBEXexcBad7 8_Other Benefits Allocation %" xfId="16030"/>
    <cellStyle name="SAPBEXexcBad7 9" xfId="16031"/>
    <cellStyle name="SAPBEXexcBad7 9 2" xfId="16032"/>
    <cellStyle name="SAPBEXexcBad7 9 2 2" xfId="16033"/>
    <cellStyle name="SAPBEXexcBad7 9 2 2 2" xfId="16034"/>
    <cellStyle name="SAPBEXexcBad7 9 2 2 2 2" xfId="16035"/>
    <cellStyle name="SAPBEXexcBad7 9 2 2 3" xfId="16036"/>
    <cellStyle name="SAPBEXexcBad7 9 2 3" xfId="16037"/>
    <cellStyle name="SAPBEXexcBad7 9 2 3 2" xfId="16038"/>
    <cellStyle name="SAPBEXexcBad7 9 2 3 2 2" xfId="16039"/>
    <cellStyle name="SAPBEXexcBad7 9 2 3 3" xfId="16040"/>
    <cellStyle name="SAPBEXexcBad7 9 2 4" xfId="16041"/>
    <cellStyle name="SAPBEXexcBad7 9 2 4 2" xfId="16042"/>
    <cellStyle name="SAPBEXexcBad7 9 2 5" xfId="16043"/>
    <cellStyle name="SAPBEXexcBad7 9 2 5 2" xfId="16044"/>
    <cellStyle name="SAPBEXexcBad7 9 2 6" xfId="16045"/>
    <cellStyle name="SAPBEXexcBad7 9 3" xfId="16046"/>
    <cellStyle name="SAPBEXexcBad7 9 3 2" xfId="16047"/>
    <cellStyle name="SAPBEXexcBad7 9 3 2 2" xfId="16048"/>
    <cellStyle name="SAPBEXexcBad7 9 3 2 2 2" xfId="16049"/>
    <cellStyle name="SAPBEXexcBad7 9 3 2 3" xfId="16050"/>
    <cellStyle name="SAPBEXexcBad7 9 3 3" xfId="16051"/>
    <cellStyle name="SAPBEXexcBad7 9 3 3 2" xfId="16052"/>
    <cellStyle name="SAPBEXexcBad7 9 3 3 2 2" xfId="16053"/>
    <cellStyle name="SAPBEXexcBad7 9 3 3 3" xfId="16054"/>
    <cellStyle name="SAPBEXexcBad7 9 3 4" xfId="16055"/>
    <cellStyle name="SAPBEXexcBad7 9 3 4 2" xfId="16056"/>
    <cellStyle name="SAPBEXexcBad7 9 3 5" xfId="16057"/>
    <cellStyle name="SAPBEXexcBad7 9 3 5 2" xfId="16058"/>
    <cellStyle name="SAPBEXexcBad7 9 3 6" xfId="16059"/>
    <cellStyle name="SAPBEXexcBad7 9 4" xfId="16060"/>
    <cellStyle name="SAPBEXexcBad7 9 4 2" xfId="16061"/>
    <cellStyle name="SAPBEXexcBad7 9 4 2 2" xfId="16062"/>
    <cellStyle name="SAPBEXexcBad7 9 4 3" xfId="16063"/>
    <cellStyle name="SAPBEXexcBad7 9 5" xfId="16064"/>
    <cellStyle name="SAPBEXexcBad7 9 5 2" xfId="16065"/>
    <cellStyle name="SAPBEXexcBad7 9 5 2 2" xfId="16066"/>
    <cellStyle name="SAPBEXexcBad7 9 5 3" xfId="16067"/>
    <cellStyle name="SAPBEXexcBad7 9 6" xfId="16068"/>
    <cellStyle name="SAPBEXexcBad7 9 6 2" xfId="16069"/>
    <cellStyle name="SAPBEXexcBad7 9 7" xfId="16070"/>
    <cellStyle name="SAPBEXexcBad7 9 7 2" xfId="16071"/>
    <cellStyle name="SAPBEXexcBad7 9 8" xfId="16072"/>
    <cellStyle name="SAPBEXexcBad7 9_Other Benefits Allocation %" xfId="16073"/>
    <cellStyle name="SAPBEXexcBad7_2016-18 Budget Payroll" xfId="51381"/>
    <cellStyle name="SAPBEXexcBad8" xfId="38"/>
    <cellStyle name="SAPBEXexcBad8 10" xfId="16074"/>
    <cellStyle name="SAPBEXexcBad8 10 2" xfId="16075"/>
    <cellStyle name="SAPBEXexcBad8 10 2 2" xfId="16076"/>
    <cellStyle name="SAPBEXexcBad8 10 2 2 2" xfId="16077"/>
    <cellStyle name="SAPBEXexcBad8 10 2 3" xfId="16078"/>
    <cellStyle name="SAPBEXexcBad8 10 3" xfId="16079"/>
    <cellStyle name="SAPBEXexcBad8 10 3 2" xfId="16080"/>
    <cellStyle name="SAPBEXexcBad8 10 3 2 2" xfId="16081"/>
    <cellStyle name="SAPBEXexcBad8 10 3 3" xfId="16082"/>
    <cellStyle name="SAPBEXexcBad8 10 4" xfId="16083"/>
    <cellStyle name="SAPBEXexcBad8 10 4 2" xfId="16084"/>
    <cellStyle name="SAPBEXexcBad8 10 5" xfId="16085"/>
    <cellStyle name="SAPBEXexcBad8 10 5 2" xfId="16086"/>
    <cellStyle name="SAPBEXexcBad8 10 6" xfId="16087"/>
    <cellStyle name="SAPBEXexcBad8 11" xfId="16088"/>
    <cellStyle name="SAPBEXexcBad8 11 2" xfId="16089"/>
    <cellStyle name="SAPBEXexcBad8 11 2 2" xfId="16090"/>
    <cellStyle name="SAPBEXexcBad8 11 2 2 2" xfId="16091"/>
    <cellStyle name="SAPBEXexcBad8 11 2 3" xfId="16092"/>
    <cellStyle name="SAPBEXexcBad8 11 3" xfId="16093"/>
    <cellStyle name="SAPBEXexcBad8 11 3 2" xfId="16094"/>
    <cellStyle name="SAPBEXexcBad8 11 3 2 2" xfId="16095"/>
    <cellStyle name="SAPBEXexcBad8 11 3 3" xfId="16096"/>
    <cellStyle name="SAPBEXexcBad8 11 4" xfId="16097"/>
    <cellStyle name="SAPBEXexcBad8 11 4 2" xfId="16098"/>
    <cellStyle name="SAPBEXexcBad8 11 5" xfId="16099"/>
    <cellStyle name="SAPBEXexcBad8 11 5 2" xfId="16100"/>
    <cellStyle name="SAPBEXexcBad8 11 6" xfId="16101"/>
    <cellStyle name="SAPBEXexcBad8 12" xfId="16102"/>
    <cellStyle name="SAPBEXexcBad8 12 2" xfId="16103"/>
    <cellStyle name="SAPBEXexcBad8 12 2 2" xfId="16104"/>
    <cellStyle name="SAPBEXexcBad8 12 2 2 2" xfId="16105"/>
    <cellStyle name="SAPBEXexcBad8 12 2 3" xfId="16106"/>
    <cellStyle name="SAPBEXexcBad8 12 3" xfId="16107"/>
    <cellStyle name="SAPBEXexcBad8 12 3 2" xfId="16108"/>
    <cellStyle name="SAPBEXexcBad8 12 3 2 2" xfId="16109"/>
    <cellStyle name="SAPBEXexcBad8 12 3 3" xfId="16110"/>
    <cellStyle name="SAPBEXexcBad8 12 4" xfId="16111"/>
    <cellStyle name="SAPBEXexcBad8 12 4 2" xfId="16112"/>
    <cellStyle name="SAPBEXexcBad8 12 5" xfId="16113"/>
    <cellStyle name="SAPBEXexcBad8 12 5 2" xfId="16114"/>
    <cellStyle name="SAPBEXexcBad8 12 6" xfId="16115"/>
    <cellStyle name="SAPBEXexcBad8 13" xfId="16116"/>
    <cellStyle name="SAPBEXexcBad8 13 2" xfId="16117"/>
    <cellStyle name="SAPBEXexcBad8 13 2 2" xfId="16118"/>
    <cellStyle name="SAPBEXexcBad8 13 3" xfId="16119"/>
    <cellStyle name="SAPBEXexcBad8 14" xfId="16120"/>
    <cellStyle name="SAPBEXexcBad8 14 2" xfId="16121"/>
    <cellStyle name="SAPBEXexcBad8 14 2 2" xfId="16122"/>
    <cellStyle name="SAPBEXexcBad8 14 3" xfId="16123"/>
    <cellStyle name="SAPBEXexcBad8 15" xfId="16124"/>
    <cellStyle name="SAPBEXexcBad8 15 2" xfId="16125"/>
    <cellStyle name="SAPBEXexcBad8 15 2 2" xfId="16126"/>
    <cellStyle name="SAPBEXexcBad8 15 3" xfId="16127"/>
    <cellStyle name="SAPBEXexcBad8 16" xfId="16128"/>
    <cellStyle name="SAPBEXexcBad8 17" xfId="16129"/>
    <cellStyle name="SAPBEXexcBad8 2" xfId="16130"/>
    <cellStyle name="SAPBEXexcBad8 2 10" xfId="16131"/>
    <cellStyle name="SAPBEXexcBad8 2 10 2" xfId="16132"/>
    <cellStyle name="SAPBEXexcBad8 2 10 2 2" xfId="16133"/>
    <cellStyle name="SAPBEXexcBad8 2 10 3" xfId="16134"/>
    <cellStyle name="SAPBEXexcBad8 2 11" xfId="16135"/>
    <cellStyle name="SAPBEXexcBad8 2 11 2" xfId="16136"/>
    <cellStyle name="SAPBEXexcBad8 2 11 2 2" xfId="16137"/>
    <cellStyle name="SAPBEXexcBad8 2 11 3" xfId="16138"/>
    <cellStyle name="SAPBEXexcBad8 2 12" xfId="16139"/>
    <cellStyle name="SAPBEXexcBad8 2 12 2" xfId="16140"/>
    <cellStyle name="SAPBEXexcBad8 2 12 2 2" xfId="16141"/>
    <cellStyle name="SAPBEXexcBad8 2 12 3" xfId="16142"/>
    <cellStyle name="SAPBEXexcBad8 2 13" xfId="16143"/>
    <cellStyle name="SAPBEXexcBad8 2 13 2" xfId="16144"/>
    <cellStyle name="SAPBEXexcBad8 2 13 2 2" xfId="16145"/>
    <cellStyle name="SAPBEXexcBad8 2 13 3" xfId="16146"/>
    <cellStyle name="SAPBEXexcBad8 2 14" xfId="16147"/>
    <cellStyle name="SAPBEXexcBad8 2 14 2" xfId="16148"/>
    <cellStyle name="SAPBEXexcBad8 2 14 3" xfId="57896"/>
    <cellStyle name="SAPBEXexcBad8 2 15" xfId="16149"/>
    <cellStyle name="SAPBEXexcBad8 2 16" xfId="57897"/>
    <cellStyle name="SAPBEXexcBad8 2 2" xfId="16150"/>
    <cellStyle name="SAPBEXexcBad8 2 2 10" xfId="16151"/>
    <cellStyle name="SAPBEXexcBad8 2 2 10 2" xfId="16152"/>
    <cellStyle name="SAPBEXexcBad8 2 2 10 2 2" xfId="16153"/>
    <cellStyle name="SAPBEXexcBad8 2 2 10 3" xfId="16154"/>
    <cellStyle name="SAPBEXexcBad8 2 2 11" xfId="16155"/>
    <cellStyle name="SAPBEXexcBad8 2 2 11 2" xfId="16156"/>
    <cellStyle name="SAPBEXexcBad8 2 2 11 2 2" xfId="16157"/>
    <cellStyle name="SAPBEXexcBad8 2 2 11 3" xfId="16158"/>
    <cellStyle name="SAPBEXexcBad8 2 2 12" xfId="16159"/>
    <cellStyle name="SAPBEXexcBad8 2 2 2" xfId="16160"/>
    <cellStyle name="SAPBEXexcBad8 2 2 2 2" xfId="16161"/>
    <cellStyle name="SAPBEXexcBad8 2 2 2 2 2" xfId="16162"/>
    <cellStyle name="SAPBEXexcBad8 2 2 2 2 2 2" xfId="16163"/>
    <cellStyle name="SAPBEXexcBad8 2 2 2 2 2 2 2" xfId="16164"/>
    <cellStyle name="SAPBEXexcBad8 2 2 2 2 2 3" xfId="16165"/>
    <cellStyle name="SAPBEXexcBad8 2 2 2 2 3" xfId="16166"/>
    <cellStyle name="SAPBEXexcBad8 2 2 2 2 3 2" xfId="16167"/>
    <cellStyle name="SAPBEXexcBad8 2 2 2 2 3 2 2" xfId="16168"/>
    <cellStyle name="SAPBEXexcBad8 2 2 2 2 3 3" xfId="16169"/>
    <cellStyle name="SAPBEXexcBad8 2 2 2 2 4" xfId="16170"/>
    <cellStyle name="SAPBEXexcBad8 2 2 2 2 4 2" xfId="16171"/>
    <cellStyle name="SAPBEXexcBad8 2 2 2 2 5" xfId="16172"/>
    <cellStyle name="SAPBEXexcBad8 2 2 2 2 5 2" xfId="16173"/>
    <cellStyle name="SAPBEXexcBad8 2 2 2 2 6" xfId="16174"/>
    <cellStyle name="SAPBEXexcBad8 2 2 2 3" xfId="16175"/>
    <cellStyle name="SAPBEXexcBad8 2 2 2 3 2" xfId="16176"/>
    <cellStyle name="SAPBEXexcBad8 2 2 2 3 2 2" xfId="16177"/>
    <cellStyle name="SAPBEXexcBad8 2 2 2 3 2 2 2" xfId="16178"/>
    <cellStyle name="SAPBEXexcBad8 2 2 2 3 2 3" xfId="16179"/>
    <cellStyle name="SAPBEXexcBad8 2 2 2 3 3" xfId="16180"/>
    <cellStyle name="SAPBEXexcBad8 2 2 2 3 3 2" xfId="16181"/>
    <cellStyle name="SAPBEXexcBad8 2 2 2 3 3 2 2" xfId="16182"/>
    <cellStyle name="SAPBEXexcBad8 2 2 2 3 3 3" xfId="16183"/>
    <cellStyle name="SAPBEXexcBad8 2 2 2 3 4" xfId="16184"/>
    <cellStyle name="SAPBEXexcBad8 2 2 2 3 4 2" xfId="16185"/>
    <cellStyle name="SAPBEXexcBad8 2 2 2 3 5" xfId="16186"/>
    <cellStyle name="SAPBEXexcBad8 2 2 2 3 5 2" xfId="16187"/>
    <cellStyle name="SAPBEXexcBad8 2 2 2 3 6" xfId="16188"/>
    <cellStyle name="SAPBEXexcBad8 2 2 2 4" xfId="16189"/>
    <cellStyle name="SAPBEXexcBad8 2 2 2 4 2" xfId="16190"/>
    <cellStyle name="SAPBEXexcBad8 2 2 2 4 2 2" xfId="16191"/>
    <cellStyle name="SAPBEXexcBad8 2 2 2 4 2 2 2" xfId="16192"/>
    <cellStyle name="SAPBEXexcBad8 2 2 2 4 2 3" xfId="16193"/>
    <cellStyle name="SAPBEXexcBad8 2 2 2 4 3" xfId="16194"/>
    <cellStyle name="SAPBEXexcBad8 2 2 2 4 3 2" xfId="16195"/>
    <cellStyle name="SAPBEXexcBad8 2 2 2 4 3 2 2" xfId="16196"/>
    <cellStyle name="SAPBEXexcBad8 2 2 2 4 3 3" xfId="16197"/>
    <cellStyle name="SAPBEXexcBad8 2 2 2 4 4" xfId="16198"/>
    <cellStyle name="SAPBEXexcBad8 2 2 2 4 4 2" xfId="16199"/>
    <cellStyle name="SAPBEXexcBad8 2 2 2 4 5" xfId="16200"/>
    <cellStyle name="SAPBEXexcBad8 2 2 2 4 5 2" xfId="16201"/>
    <cellStyle name="SAPBEXexcBad8 2 2 2 4 6" xfId="16202"/>
    <cellStyle name="SAPBEXexcBad8 2 2 2 5" xfId="16203"/>
    <cellStyle name="SAPBEXexcBad8 2 2 2 5 2" xfId="16204"/>
    <cellStyle name="SAPBEXexcBad8 2 2 2 5 2 2" xfId="16205"/>
    <cellStyle name="SAPBEXexcBad8 2 2 2 5 2 3" xfId="57898"/>
    <cellStyle name="SAPBEXexcBad8 2 2 2 5 3" xfId="16206"/>
    <cellStyle name="SAPBEXexcBad8 2 2 2 5 4" xfId="57899"/>
    <cellStyle name="SAPBEXexcBad8 2 2 2 6" xfId="16207"/>
    <cellStyle name="SAPBEXexcBad8 2 2 2 6 2" xfId="51382"/>
    <cellStyle name="SAPBEXexcBad8 2 2 2 6 2 2" xfId="57900"/>
    <cellStyle name="SAPBEXexcBad8 2 2 2 6 2 3" xfId="57901"/>
    <cellStyle name="SAPBEXexcBad8 2 2 2 6 3" xfId="57902"/>
    <cellStyle name="SAPBEXexcBad8 2 2 2 6 4" xfId="57903"/>
    <cellStyle name="SAPBEXexcBad8 2 2 2 7" xfId="51383"/>
    <cellStyle name="SAPBEXexcBad8 2 2 2 7 2" xfId="57904"/>
    <cellStyle name="SAPBEXexcBad8 2 2 2 7 3" xfId="57905"/>
    <cellStyle name="SAPBEXexcBad8 2 2 2 8" xfId="57906"/>
    <cellStyle name="SAPBEXexcBad8 2 2 2 9" xfId="57907"/>
    <cellStyle name="SAPBEXexcBad8 2 2 2_Other Benefits Allocation %" xfId="16208"/>
    <cellStyle name="SAPBEXexcBad8 2 2 3" xfId="16209"/>
    <cellStyle name="SAPBEXexcBad8 2 2 3 2" xfId="16210"/>
    <cellStyle name="SAPBEXexcBad8 2 2 3 2 2" xfId="16211"/>
    <cellStyle name="SAPBEXexcBad8 2 2 3 2 2 2" xfId="16212"/>
    <cellStyle name="SAPBEXexcBad8 2 2 3 2 2 2 2" xfId="16213"/>
    <cellStyle name="SAPBEXexcBad8 2 2 3 2 2 3" xfId="16214"/>
    <cellStyle name="SAPBEXexcBad8 2 2 3 2 3" xfId="16215"/>
    <cellStyle name="SAPBEXexcBad8 2 2 3 2 3 2" xfId="16216"/>
    <cellStyle name="SAPBEXexcBad8 2 2 3 2 3 2 2" xfId="16217"/>
    <cellStyle name="SAPBEXexcBad8 2 2 3 2 3 3" xfId="16218"/>
    <cellStyle name="SAPBEXexcBad8 2 2 3 2 4" xfId="16219"/>
    <cellStyle name="SAPBEXexcBad8 2 2 3 2 4 2" xfId="16220"/>
    <cellStyle name="SAPBEXexcBad8 2 2 3 2 5" xfId="16221"/>
    <cellStyle name="SAPBEXexcBad8 2 2 3 2 5 2" xfId="16222"/>
    <cellStyle name="SAPBEXexcBad8 2 2 3 2 6" xfId="16223"/>
    <cellStyle name="SAPBEXexcBad8 2 2 3 3" xfId="16224"/>
    <cellStyle name="SAPBEXexcBad8 2 2 3 3 2" xfId="16225"/>
    <cellStyle name="SAPBEXexcBad8 2 2 3 3 2 2" xfId="16226"/>
    <cellStyle name="SAPBEXexcBad8 2 2 3 3 2 2 2" xfId="16227"/>
    <cellStyle name="SAPBEXexcBad8 2 2 3 3 2 3" xfId="16228"/>
    <cellStyle name="SAPBEXexcBad8 2 2 3 3 3" xfId="16229"/>
    <cellStyle name="SAPBEXexcBad8 2 2 3 3 3 2" xfId="16230"/>
    <cellStyle name="SAPBEXexcBad8 2 2 3 3 3 2 2" xfId="16231"/>
    <cellStyle name="SAPBEXexcBad8 2 2 3 3 3 3" xfId="16232"/>
    <cellStyle name="SAPBEXexcBad8 2 2 3 3 4" xfId="16233"/>
    <cellStyle name="SAPBEXexcBad8 2 2 3 3 4 2" xfId="16234"/>
    <cellStyle name="SAPBEXexcBad8 2 2 3 3 5" xfId="16235"/>
    <cellStyle name="SAPBEXexcBad8 2 2 3 3 5 2" xfId="16236"/>
    <cellStyle name="SAPBEXexcBad8 2 2 3 3 6" xfId="16237"/>
    <cellStyle name="SAPBEXexcBad8 2 2 3 4" xfId="16238"/>
    <cellStyle name="SAPBEXexcBad8 2 2 3 4 2" xfId="16239"/>
    <cellStyle name="SAPBEXexcBad8 2 2 3 4 2 2" xfId="16240"/>
    <cellStyle name="SAPBEXexcBad8 2 2 3 4 2 3" xfId="57908"/>
    <cellStyle name="SAPBEXexcBad8 2 2 3 4 3" xfId="16241"/>
    <cellStyle name="SAPBEXexcBad8 2 2 3 4 4" xfId="57909"/>
    <cellStyle name="SAPBEXexcBad8 2 2 3 5" xfId="16242"/>
    <cellStyle name="SAPBEXexcBad8 2 2 3 5 2" xfId="16243"/>
    <cellStyle name="SAPBEXexcBad8 2 2 3 5 2 2" xfId="16244"/>
    <cellStyle name="SAPBEXexcBad8 2 2 3 5 2 3" xfId="57910"/>
    <cellStyle name="SAPBEXexcBad8 2 2 3 5 3" xfId="16245"/>
    <cellStyle name="SAPBEXexcBad8 2 2 3 5 4" xfId="57911"/>
    <cellStyle name="SAPBEXexcBad8 2 2 3 6" xfId="16246"/>
    <cellStyle name="SAPBEXexcBad8 2 2 3 6 2" xfId="16247"/>
    <cellStyle name="SAPBEXexcBad8 2 2 3 6 2 2" xfId="57912"/>
    <cellStyle name="SAPBEXexcBad8 2 2 3 6 2 3" xfId="57913"/>
    <cellStyle name="SAPBEXexcBad8 2 2 3 6 3" xfId="57914"/>
    <cellStyle name="SAPBEXexcBad8 2 2 3 6 4" xfId="57915"/>
    <cellStyle name="SAPBEXexcBad8 2 2 3 7" xfId="16248"/>
    <cellStyle name="SAPBEXexcBad8 2 2 3 7 2" xfId="16249"/>
    <cellStyle name="SAPBEXexcBad8 2 2 3 7 3" xfId="57916"/>
    <cellStyle name="SAPBEXexcBad8 2 2 3 8" xfId="16250"/>
    <cellStyle name="SAPBEXexcBad8 2 2 3 9" xfId="57917"/>
    <cellStyle name="SAPBEXexcBad8 2 2 3_Other Benefits Allocation %" xfId="16251"/>
    <cellStyle name="SAPBEXexcBad8 2 2 4" xfId="16252"/>
    <cellStyle name="SAPBEXexcBad8 2 2 4 2" xfId="16253"/>
    <cellStyle name="SAPBEXexcBad8 2 2 4 2 2" xfId="16254"/>
    <cellStyle name="SAPBEXexcBad8 2 2 4 2 2 2" xfId="57918"/>
    <cellStyle name="SAPBEXexcBad8 2 2 4 2 2 3" xfId="57919"/>
    <cellStyle name="SAPBEXexcBad8 2 2 4 2 3" xfId="57920"/>
    <cellStyle name="SAPBEXexcBad8 2 2 4 2 4" xfId="57921"/>
    <cellStyle name="SAPBEXexcBad8 2 2 4 3" xfId="16255"/>
    <cellStyle name="SAPBEXexcBad8 2 2 4 3 2" xfId="51384"/>
    <cellStyle name="SAPBEXexcBad8 2 2 4 3 2 2" xfId="57922"/>
    <cellStyle name="SAPBEXexcBad8 2 2 4 3 2 3" xfId="57923"/>
    <cellStyle name="SAPBEXexcBad8 2 2 4 3 3" xfId="57924"/>
    <cellStyle name="SAPBEXexcBad8 2 2 4 3 4" xfId="57925"/>
    <cellStyle name="SAPBEXexcBad8 2 2 4 4" xfId="51385"/>
    <cellStyle name="SAPBEXexcBad8 2 2 4 4 2" xfId="51386"/>
    <cellStyle name="SAPBEXexcBad8 2 2 4 4 2 2" xfId="57926"/>
    <cellStyle name="SAPBEXexcBad8 2 2 4 4 2 3" xfId="57927"/>
    <cellStyle name="SAPBEXexcBad8 2 2 4 4 3" xfId="57928"/>
    <cellStyle name="SAPBEXexcBad8 2 2 4 4 4" xfId="57929"/>
    <cellStyle name="SAPBEXexcBad8 2 2 4 5" xfId="51387"/>
    <cellStyle name="SAPBEXexcBad8 2 2 4 5 2" xfId="51388"/>
    <cellStyle name="SAPBEXexcBad8 2 2 4 5 2 2" xfId="57930"/>
    <cellStyle name="SAPBEXexcBad8 2 2 4 5 2 3" xfId="57931"/>
    <cellStyle name="SAPBEXexcBad8 2 2 4 5 3" xfId="57932"/>
    <cellStyle name="SAPBEXexcBad8 2 2 4 5 4" xfId="57933"/>
    <cellStyle name="SAPBEXexcBad8 2 2 4 6" xfId="51389"/>
    <cellStyle name="SAPBEXexcBad8 2 2 4 6 2" xfId="51390"/>
    <cellStyle name="SAPBEXexcBad8 2 2 4 6 2 2" xfId="57934"/>
    <cellStyle name="SAPBEXexcBad8 2 2 4 6 2 3" xfId="57935"/>
    <cellStyle name="SAPBEXexcBad8 2 2 4 6 3" xfId="57936"/>
    <cellStyle name="SAPBEXexcBad8 2 2 4 6 4" xfId="57937"/>
    <cellStyle name="SAPBEXexcBad8 2 2 4 7" xfId="51391"/>
    <cellStyle name="SAPBEXexcBad8 2 2 4 7 2" xfId="57938"/>
    <cellStyle name="SAPBEXexcBad8 2 2 4 7 3" xfId="57939"/>
    <cellStyle name="SAPBEXexcBad8 2 2 4 8" xfId="57940"/>
    <cellStyle name="SAPBEXexcBad8 2 2 4 9" xfId="57941"/>
    <cellStyle name="SAPBEXexcBad8 2 2 5" xfId="16256"/>
    <cellStyle name="SAPBEXexcBad8 2 2 5 2" xfId="16257"/>
    <cellStyle name="SAPBEXexcBad8 2 2 5 2 2" xfId="16258"/>
    <cellStyle name="SAPBEXexcBad8 2 2 5 2 3" xfId="57942"/>
    <cellStyle name="SAPBEXexcBad8 2 2 5 3" xfId="16259"/>
    <cellStyle name="SAPBEXexcBad8 2 2 5 4" xfId="57943"/>
    <cellStyle name="SAPBEXexcBad8 2 2 6" xfId="16260"/>
    <cellStyle name="SAPBEXexcBad8 2 2 6 2" xfId="16261"/>
    <cellStyle name="SAPBEXexcBad8 2 2 6 2 2" xfId="16262"/>
    <cellStyle name="SAPBEXexcBad8 2 2 6 2 3" xfId="57944"/>
    <cellStyle name="SAPBEXexcBad8 2 2 6 3" xfId="16263"/>
    <cellStyle name="SAPBEXexcBad8 2 2 6 4" xfId="57945"/>
    <cellStyle name="SAPBEXexcBad8 2 2 7" xfId="16264"/>
    <cellStyle name="SAPBEXexcBad8 2 2 7 2" xfId="16265"/>
    <cellStyle name="SAPBEXexcBad8 2 2 7 2 2" xfId="16266"/>
    <cellStyle name="SAPBEXexcBad8 2 2 7 2 3" xfId="57946"/>
    <cellStyle name="SAPBEXexcBad8 2 2 7 3" xfId="16267"/>
    <cellStyle name="SAPBEXexcBad8 2 2 7 4" xfId="57947"/>
    <cellStyle name="SAPBEXexcBad8 2 2 8" xfId="16268"/>
    <cellStyle name="SAPBEXexcBad8 2 2 8 2" xfId="16269"/>
    <cellStyle name="SAPBEXexcBad8 2 2 8 2 2" xfId="16270"/>
    <cellStyle name="SAPBEXexcBad8 2 2 8 2 3" xfId="57948"/>
    <cellStyle name="SAPBEXexcBad8 2 2 8 3" xfId="16271"/>
    <cellStyle name="SAPBEXexcBad8 2 2 8 4" xfId="57949"/>
    <cellStyle name="SAPBEXexcBad8 2 2 9" xfId="16272"/>
    <cellStyle name="SAPBEXexcBad8 2 2 9 2" xfId="16273"/>
    <cellStyle name="SAPBEXexcBad8 2 2 9 2 2" xfId="16274"/>
    <cellStyle name="SAPBEXexcBad8 2 2 9 2 3" xfId="57950"/>
    <cellStyle name="SAPBEXexcBad8 2 2 9 3" xfId="16275"/>
    <cellStyle name="SAPBEXexcBad8 2 2 9 4" xfId="57951"/>
    <cellStyle name="SAPBEXexcBad8 2 2_401K Summary" xfId="16276"/>
    <cellStyle name="SAPBEXexcBad8 2 3" xfId="16277"/>
    <cellStyle name="SAPBEXexcBad8 2 3 10" xfId="16278"/>
    <cellStyle name="SAPBEXexcBad8 2 3 10 2" xfId="16279"/>
    <cellStyle name="SAPBEXexcBad8 2 3 10 2 2" xfId="16280"/>
    <cellStyle name="SAPBEXexcBad8 2 3 10 3" xfId="16281"/>
    <cellStyle name="SAPBEXexcBad8 2 3 11" xfId="16282"/>
    <cellStyle name="SAPBEXexcBad8 2 3 11 2" xfId="16283"/>
    <cellStyle name="SAPBEXexcBad8 2 3 11 2 2" xfId="16284"/>
    <cellStyle name="SAPBEXexcBad8 2 3 11 3" xfId="16285"/>
    <cellStyle name="SAPBEXexcBad8 2 3 12" xfId="16286"/>
    <cellStyle name="SAPBEXexcBad8 2 3 2" xfId="16287"/>
    <cellStyle name="SAPBEXexcBad8 2 3 2 2" xfId="16288"/>
    <cellStyle name="SAPBEXexcBad8 2 3 2 2 2" xfId="16289"/>
    <cellStyle name="SAPBEXexcBad8 2 3 2 2 2 2" xfId="16290"/>
    <cellStyle name="SAPBEXexcBad8 2 3 2 2 2 2 2" xfId="16291"/>
    <cellStyle name="SAPBEXexcBad8 2 3 2 2 2 3" xfId="16292"/>
    <cellStyle name="SAPBEXexcBad8 2 3 2 2 3" xfId="16293"/>
    <cellStyle name="SAPBEXexcBad8 2 3 2 2 3 2" xfId="16294"/>
    <cellStyle name="SAPBEXexcBad8 2 3 2 2 3 2 2" xfId="16295"/>
    <cellStyle name="SAPBEXexcBad8 2 3 2 2 3 3" xfId="16296"/>
    <cellStyle name="SAPBEXexcBad8 2 3 2 2 4" xfId="16297"/>
    <cellStyle name="SAPBEXexcBad8 2 3 2 2 4 2" xfId="16298"/>
    <cellStyle name="SAPBEXexcBad8 2 3 2 2 5" xfId="16299"/>
    <cellStyle name="SAPBEXexcBad8 2 3 2 2 5 2" xfId="16300"/>
    <cellStyle name="SAPBEXexcBad8 2 3 2 2 6" xfId="16301"/>
    <cellStyle name="SAPBEXexcBad8 2 3 2 3" xfId="16302"/>
    <cellStyle name="SAPBEXexcBad8 2 3 2 3 2" xfId="16303"/>
    <cellStyle name="SAPBEXexcBad8 2 3 2 3 2 2" xfId="16304"/>
    <cellStyle name="SAPBEXexcBad8 2 3 2 3 2 2 2" xfId="16305"/>
    <cellStyle name="SAPBEXexcBad8 2 3 2 3 2 3" xfId="16306"/>
    <cellStyle name="SAPBEXexcBad8 2 3 2 3 3" xfId="16307"/>
    <cellStyle name="SAPBEXexcBad8 2 3 2 3 3 2" xfId="16308"/>
    <cellStyle name="SAPBEXexcBad8 2 3 2 3 3 2 2" xfId="16309"/>
    <cellStyle name="SAPBEXexcBad8 2 3 2 3 3 3" xfId="16310"/>
    <cellStyle name="SAPBEXexcBad8 2 3 2 3 4" xfId="16311"/>
    <cellStyle name="SAPBEXexcBad8 2 3 2 3 4 2" xfId="16312"/>
    <cellStyle name="SAPBEXexcBad8 2 3 2 3 5" xfId="16313"/>
    <cellStyle name="SAPBEXexcBad8 2 3 2 3 5 2" xfId="16314"/>
    <cellStyle name="SAPBEXexcBad8 2 3 2 3 6" xfId="16315"/>
    <cellStyle name="SAPBEXexcBad8 2 3 2 4" xfId="16316"/>
    <cellStyle name="SAPBEXexcBad8 2 3 2 4 2" xfId="16317"/>
    <cellStyle name="SAPBEXexcBad8 2 3 2 4 2 2" xfId="16318"/>
    <cellStyle name="SAPBEXexcBad8 2 3 2 4 2 2 2" xfId="16319"/>
    <cellStyle name="SAPBEXexcBad8 2 3 2 4 2 3" xfId="16320"/>
    <cellStyle name="SAPBEXexcBad8 2 3 2 4 3" xfId="16321"/>
    <cellStyle name="SAPBEXexcBad8 2 3 2 4 3 2" xfId="16322"/>
    <cellStyle name="SAPBEXexcBad8 2 3 2 4 3 2 2" xfId="16323"/>
    <cellStyle name="SAPBEXexcBad8 2 3 2 4 3 3" xfId="16324"/>
    <cellStyle name="SAPBEXexcBad8 2 3 2 4 4" xfId="16325"/>
    <cellStyle name="SAPBEXexcBad8 2 3 2 4 4 2" xfId="16326"/>
    <cellStyle name="SAPBEXexcBad8 2 3 2 4 5" xfId="16327"/>
    <cellStyle name="SAPBEXexcBad8 2 3 2 4 5 2" xfId="16328"/>
    <cellStyle name="SAPBEXexcBad8 2 3 2 4 6" xfId="16329"/>
    <cellStyle name="SAPBEXexcBad8 2 3 2 5" xfId="16330"/>
    <cellStyle name="SAPBEXexcBad8 2 3 2 5 2" xfId="16331"/>
    <cellStyle name="SAPBEXexcBad8 2 3 2 5 2 2" xfId="16332"/>
    <cellStyle name="SAPBEXexcBad8 2 3 2 5 3" xfId="16333"/>
    <cellStyle name="SAPBEXexcBad8 2 3 2 6" xfId="16334"/>
    <cellStyle name="SAPBEXexcBad8 2 3 2_Other Benefits Allocation %" xfId="16335"/>
    <cellStyle name="SAPBEXexcBad8 2 3 3" xfId="16336"/>
    <cellStyle name="SAPBEXexcBad8 2 3 3 2" xfId="16337"/>
    <cellStyle name="SAPBEXexcBad8 2 3 3 2 2" xfId="16338"/>
    <cellStyle name="SAPBEXexcBad8 2 3 3 2 2 2" xfId="16339"/>
    <cellStyle name="SAPBEXexcBad8 2 3 3 2 2 2 2" xfId="16340"/>
    <cellStyle name="SAPBEXexcBad8 2 3 3 2 2 3" xfId="16341"/>
    <cellStyle name="SAPBEXexcBad8 2 3 3 2 3" xfId="16342"/>
    <cellStyle name="SAPBEXexcBad8 2 3 3 2 3 2" xfId="16343"/>
    <cellStyle name="SAPBEXexcBad8 2 3 3 2 3 2 2" xfId="16344"/>
    <cellStyle name="SAPBEXexcBad8 2 3 3 2 3 3" xfId="16345"/>
    <cellStyle name="SAPBEXexcBad8 2 3 3 2 4" xfId="16346"/>
    <cellStyle name="SAPBEXexcBad8 2 3 3 2 4 2" xfId="16347"/>
    <cellStyle name="SAPBEXexcBad8 2 3 3 2 5" xfId="16348"/>
    <cellStyle name="SAPBEXexcBad8 2 3 3 2 5 2" xfId="16349"/>
    <cellStyle name="SAPBEXexcBad8 2 3 3 2 6" xfId="16350"/>
    <cellStyle name="SAPBEXexcBad8 2 3 3 3" xfId="16351"/>
    <cellStyle name="SAPBEXexcBad8 2 3 3 3 2" xfId="16352"/>
    <cellStyle name="SAPBEXexcBad8 2 3 3 3 2 2" xfId="16353"/>
    <cellStyle name="SAPBEXexcBad8 2 3 3 3 2 2 2" xfId="16354"/>
    <cellStyle name="SAPBEXexcBad8 2 3 3 3 2 3" xfId="16355"/>
    <cellStyle name="SAPBEXexcBad8 2 3 3 3 3" xfId="16356"/>
    <cellStyle name="SAPBEXexcBad8 2 3 3 3 3 2" xfId="16357"/>
    <cellStyle name="SAPBEXexcBad8 2 3 3 3 3 2 2" xfId="16358"/>
    <cellStyle name="SAPBEXexcBad8 2 3 3 3 3 3" xfId="16359"/>
    <cellStyle name="SAPBEXexcBad8 2 3 3 3 4" xfId="16360"/>
    <cellStyle name="SAPBEXexcBad8 2 3 3 3 4 2" xfId="16361"/>
    <cellStyle name="SAPBEXexcBad8 2 3 3 3 5" xfId="16362"/>
    <cellStyle name="SAPBEXexcBad8 2 3 3 3 5 2" xfId="16363"/>
    <cellStyle name="SAPBEXexcBad8 2 3 3 3 6" xfId="16364"/>
    <cellStyle name="SAPBEXexcBad8 2 3 3 4" xfId="16365"/>
    <cellStyle name="SAPBEXexcBad8 2 3 3 4 2" xfId="16366"/>
    <cellStyle name="SAPBEXexcBad8 2 3 3 4 2 2" xfId="16367"/>
    <cellStyle name="SAPBEXexcBad8 2 3 3 4 3" xfId="16368"/>
    <cellStyle name="SAPBEXexcBad8 2 3 3 5" xfId="16369"/>
    <cellStyle name="SAPBEXexcBad8 2 3 3 5 2" xfId="16370"/>
    <cellStyle name="SAPBEXexcBad8 2 3 3 5 2 2" xfId="16371"/>
    <cellStyle name="SAPBEXexcBad8 2 3 3 5 3" xfId="16372"/>
    <cellStyle name="SAPBEXexcBad8 2 3 3 6" xfId="16373"/>
    <cellStyle name="SAPBEXexcBad8 2 3 3 6 2" xfId="16374"/>
    <cellStyle name="SAPBEXexcBad8 2 3 3 7" xfId="16375"/>
    <cellStyle name="SAPBEXexcBad8 2 3 3 7 2" xfId="16376"/>
    <cellStyle name="SAPBEXexcBad8 2 3 3 8" xfId="16377"/>
    <cellStyle name="SAPBEXexcBad8 2 3 3_Other Benefits Allocation %" xfId="16378"/>
    <cellStyle name="SAPBEXexcBad8 2 3 4" xfId="16379"/>
    <cellStyle name="SAPBEXexcBad8 2 3 4 2" xfId="16380"/>
    <cellStyle name="SAPBEXexcBad8 2 3 4 2 2" xfId="16381"/>
    <cellStyle name="SAPBEXexcBad8 2 3 4 2 3" xfId="57952"/>
    <cellStyle name="SAPBEXexcBad8 2 3 4 3" xfId="16382"/>
    <cellStyle name="SAPBEXexcBad8 2 3 4 4" xfId="57953"/>
    <cellStyle name="SAPBEXexcBad8 2 3 5" xfId="16383"/>
    <cellStyle name="SAPBEXexcBad8 2 3 5 2" xfId="16384"/>
    <cellStyle name="SAPBEXexcBad8 2 3 5 2 2" xfId="16385"/>
    <cellStyle name="SAPBEXexcBad8 2 3 5 2 3" xfId="57954"/>
    <cellStyle name="SAPBEXexcBad8 2 3 5 3" xfId="16386"/>
    <cellStyle name="SAPBEXexcBad8 2 3 5 4" xfId="57955"/>
    <cellStyle name="SAPBEXexcBad8 2 3 6" xfId="16387"/>
    <cellStyle name="SAPBEXexcBad8 2 3 6 2" xfId="16388"/>
    <cellStyle name="SAPBEXexcBad8 2 3 6 2 2" xfId="16389"/>
    <cellStyle name="SAPBEXexcBad8 2 3 6 2 3" xfId="57956"/>
    <cellStyle name="SAPBEXexcBad8 2 3 6 3" xfId="16390"/>
    <cellStyle name="SAPBEXexcBad8 2 3 6 4" xfId="57957"/>
    <cellStyle name="SAPBEXexcBad8 2 3 7" xfId="16391"/>
    <cellStyle name="SAPBEXexcBad8 2 3 7 2" xfId="16392"/>
    <cellStyle name="SAPBEXexcBad8 2 3 7 2 2" xfId="16393"/>
    <cellStyle name="SAPBEXexcBad8 2 3 7 3" xfId="16394"/>
    <cellStyle name="SAPBEXexcBad8 2 3 8" xfId="16395"/>
    <cellStyle name="SAPBEXexcBad8 2 3 8 2" xfId="16396"/>
    <cellStyle name="SAPBEXexcBad8 2 3 8 2 2" xfId="16397"/>
    <cellStyle name="SAPBEXexcBad8 2 3 8 3" xfId="16398"/>
    <cellStyle name="SAPBEXexcBad8 2 3 9" xfId="16399"/>
    <cellStyle name="SAPBEXexcBad8 2 3 9 2" xfId="16400"/>
    <cellStyle name="SAPBEXexcBad8 2 3 9 2 2" xfId="16401"/>
    <cellStyle name="SAPBEXexcBad8 2 3 9 3" xfId="16402"/>
    <cellStyle name="SAPBEXexcBad8 2 3_401K Summary" xfId="16403"/>
    <cellStyle name="SAPBEXexcBad8 2 4" xfId="16404"/>
    <cellStyle name="SAPBEXexcBad8 2 4 2" xfId="16405"/>
    <cellStyle name="SAPBEXexcBad8 2 4 2 2" xfId="16406"/>
    <cellStyle name="SAPBEXexcBad8 2 4 2 2 2" xfId="16407"/>
    <cellStyle name="SAPBEXexcBad8 2 4 2 2 2 2" xfId="16408"/>
    <cellStyle name="SAPBEXexcBad8 2 4 2 2 3" xfId="16409"/>
    <cellStyle name="SAPBEXexcBad8 2 4 2 3" xfId="16410"/>
    <cellStyle name="SAPBEXexcBad8 2 4 2 3 2" xfId="16411"/>
    <cellStyle name="SAPBEXexcBad8 2 4 2 3 2 2" xfId="16412"/>
    <cellStyle name="SAPBEXexcBad8 2 4 2 3 3" xfId="16413"/>
    <cellStyle name="SAPBEXexcBad8 2 4 2 4" xfId="16414"/>
    <cellStyle name="SAPBEXexcBad8 2 4 2 4 2" xfId="16415"/>
    <cellStyle name="SAPBEXexcBad8 2 4 2 5" xfId="16416"/>
    <cellStyle name="SAPBEXexcBad8 2 4 2 5 2" xfId="16417"/>
    <cellStyle name="SAPBEXexcBad8 2 4 2 6" xfId="16418"/>
    <cellStyle name="SAPBEXexcBad8 2 4 3" xfId="16419"/>
    <cellStyle name="SAPBEXexcBad8 2 4 3 2" xfId="16420"/>
    <cellStyle name="SAPBEXexcBad8 2 4 3 2 2" xfId="16421"/>
    <cellStyle name="SAPBEXexcBad8 2 4 3 2 2 2" xfId="16422"/>
    <cellStyle name="SAPBEXexcBad8 2 4 3 2 3" xfId="16423"/>
    <cellStyle name="SAPBEXexcBad8 2 4 3 3" xfId="16424"/>
    <cellStyle name="SAPBEXexcBad8 2 4 3 3 2" xfId="16425"/>
    <cellStyle name="SAPBEXexcBad8 2 4 3 3 2 2" xfId="16426"/>
    <cellStyle name="SAPBEXexcBad8 2 4 3 3 3" xfId="16427"/>
    <cellStyle name="SAPBEXexcBad8 2 4 3 4" xfId="16428"/>
    <cellStyle name="SAPBEXexcBad8 2 4 3 4 2" xfId="16429"/>
    <cellStyle name="SAPBEXexcBad8 2 4 3 5" xfId="16430"/>
    <cellStyle name="SAPBEXexcBad8 2 4 3 5 2" xfId="16431"/>
    <cellStyle name="SAPBEXexcBad8 2 4 3 6" xfId="16432"/>
    <cellStyle name="SAPBEXexcBad8 2 4 4" xfId="16433"/>
    <cellStyle name="SAPBEXexcBad8 2 4 4 2" xfId="16434"/>
    <cellStyle name="SAPBEXexcBad8 2 4 4 2 2" xfId="16435"/>
    <cellStyle name="SAPBEXexcBad8 2 4 4 2 2 2" xfId="16436"/>
    <cellStyle name="SAPBEXexcBad8 2 4 4 2 3" xfId="16437"/>
    <cellStyle name="SAPBEXexcBad8 2 4 4 3" xfId="16438"/>
    <cellStyle name="SAPBEXexcBad8 2 4 4 3 2" xfId="16439"/>
    <cellStyle name="SAPBEXexcBad8 2 4 4 3 2 2" xfId="16440"/>
    <cellStyle name="SAPBEXexcBad8 2 4 4 3 3" xfId="16441"/>
    <cellStyle name="SAPBEXexcBad8 2 4 4 4" xfId="16442"/>
    <cellStyle name="SAPBEXexcBad8 2 4 4 4 2" xfId="16443"/>
    <cellStyle name="SAPBEXexcBad8 2 4 4 5" xfId="16444"/>
    <cellStyle name="SAPBEXexcBad8 2 4 4 5 2" xfId="16445"/>
    <cellStyle name="SAPBEXexcBad8 2 4 4 6" xfId="16446"/>
    <cellStyle name="SAPBEXexcBad8 2 4 5" xfId="16447"/>
    <cellStyle name="SAPBEXexcBad8 2 4 5 2" xfId="16448"/>
    <cellStyle name="SAPBEXexcBad8 2 4 5 2 2" xfId="16449"/>
    <cellStyle name="SAPBEXexcBad8 2 4 5 2 3" xfId="57958"/>
    <cellStyle name="SAPBEXexcBad8 2 4 5 3" xfId="16450"/>
    <cellStyle name="SAPBEXexcBad8 2 4 5 4" xfId="57959"/>
    <cellStyle name="SAPBEXexcBad8 2 4 6" xfId="16451"/>
    <cellStyle name="SAPBEXexcBad8 2 4 6 2" xfId="51392"/>
    <cellStyle name="SAPBEXexcBad8 2 4 6 2 2" xfId="57960"/>
    <cellStyle name="SAPBEXexcBad8 2 4 6 2 3" xfId="57961"/>
    <cellStyle name="SAPBEXexcBad8 2 4 6 3" xfId="57962"/>
    <cellStyle name="SAPBEXexcBad8 2 4 6 4" xfId="57963"/>
    <cellStyle name="SAPBEXexcBad8 2 4 7" xfId="51393"/>
    <cellStyle name="SAPBEXexcBad8 2 4 7 2" xfId="57964"/>
    <cellStyle name="SAPBEXexcBad8 2 4 7 3" xfId="57965"/>
    <cellStyle name="SAPBEXexcBad8 2 4 8" xfId="57966"/>
    <cellStyle name="SAPBEXexcBad8 2 4 9" xfId="57967"/>
    <cellStyle name="SAPBEXexcBad8 2 4_Other Benefits Allocation %" xfId="16452"/>
    <cellStyle name="SAPBEXexcBad8 2 5" xfId="16453"/>
    <cellStyle name="SAPBEXexcBad8 2 5 2" xfId="51394"/>
    <cellStyle name="SAPBEXexcBad8 2 5 2 2" xfId="51395"/>
    <cellStyle name="SAPBEXexcBad8 2 5 2 2 2" xfId="57968"/>
    <cellStyle name="SAPBEXexcBad8 2 5 2 2 3" xfId="57969"/>
    <cellStyle name="SAPBEXexcBad8 2 5 2 3" xfId="57970"/>
    <cellStyle name="SAPBEXexcBad8 2 5 2 4" xfId="57971"/>
    <cellStyle name="SAPBEXexcBad8 2 5 3" xfId="51396"/>
    <cellStyle name="SAPBEXexcBad8 2 5 3 2" xfId="51397"/>
    <cellStyle name="SAPBEXexcBad8 2 5 3 2 2" xfId="57972"/>
    <cellStyle name="SAPBEXexcBad8 2 5 3 2 3" xfId="57973"/>
    <cellStyle name="SAPBEXexcBad8 2 5 3 3" xfId="57974"/>
    <cellStyle name="SAPBEXexcBad8 2 5 3 4" xfId="57975"/>
    <cellStyle name="SAPBEXexcBad8 2 5 4" xfId="51398"/>
    <cellStyle name="SAPBEXexcBad8 2 5 4 2" xfId="51399"/>
    <cellStyle name="SAPBEXexcBad8 2 5 4 2 2" xfId="57976"/>
    <cellStyle name="SAPBEXexcBad8 2 5 4 2 3" xfId="57977"/>
    <cellStyle name="SAPBEXexcBad8 2 5 4 3" xfId="57978"/>
    <cellStyle name="SAPBEXexcBad8 2 5 4 4" xfId="57979"/>
    <cellStyle name="SAPBEXexcBad8 2 5 5" xfId="51400"/>
    <cellStyle name="SAPBEXexcBad8 2 5 5 2" xfId="51401"/>
    <cellStyle name="SAPBEXexcBad8 2 5 5 2 2" xfId="57980"/>
    <cellStyle name="SAPBEXexcBad8 2 5 5 2 3" xfId="57981"/>
    <cellStyle name="SAPBEXexcBad8 2 5 5 3" xfId="57982"/>
    <cellStyle name="SAPBEXexcBad8 2 5 5 4" xfId="57983"/>
    <cellStyle name="SAPBEXexcBad8 2 5 6" xfId="51402"/>
    <cellStyle name="SAPBEXexcBad8 2 5 6 2" xfId="51403"/>
    <cellStyle name="SAPBEXexcBad8 2 5 6 2 2" xfId="57984"/>
    <cellStyle name="SAPBEXexcBad8 2 5 6 2 3" xfId="57985"/>
    <cellStyle name="SAPBEXexcBad8 2 5 6 3" xfId="57986"/>
    <cellStyle name="SAPBEXexcBad8 2 5 6 4" xfId="57987"/>
    <cellStyle name="SAPBEXexcBad8 2 5 7" xfId="51404"/>
    <cellStyle name="SAPBEXexcBad8 2 5 7 2" xfId="57988"/>
    <cellStyle name="SAPBEXexcBad8 2 5 7 3" xfId="57989"/>
    <cellStyle name="SAPBEXexcBad8 2 5 8" xfId="57990"/>
    <cellStyle name="SAPBEXexcBad8 2 5 9" xfId="57991"/>
    <cellStyle name="SAPBEXexcBad8 2 6" xfId="16454"/>
    <cellStyle name="SAPBEXexcBad8 2 6 2" xfId="51405"/>
    <cellStyle name="SAPBEXexcBad8 2 6 2 2" xfId="57992"/>
    <cellStyle name="SAPBEXexcBad8 2 6 2 3" xfId="57993"/>
    <cellStyle name="SAPBEXexcBad8 2 6 3" xfId="57994"/>
    <cellStyle name="SAPBEXexcBad8 2 6 4" xfId="57995"/>
    <cellStyle name="SAPBEXexcBad8 2 7" xfId="16455"/>
    <cellStyle name="SAPBEXexcBad8 2 7 2" xfId="51406"/>
    <cellStyle name="SAPBEXexcBad8 2 7 2 2" xfId="57996"/>
    <cellStyle name="SAPBEXexcBad8 2 7 2 3" xfId="57997"/>
    <cellStyle name="SAPBEXexcBad8 2 7 3" xfId="57998"/>
    <cellStyle name="SAPBEXexcBad8 2 7 4" xfId="57999"/>
    <cellStyle name="SAPBEXexcBad8 2 8" xfId="16456"/>
    <cellStyle name="SAPBEXexcBad8 2 8 2" xfId="51407"/>
    <cellStyle name="SAPBEXexcBad8 2 8 2 2" xfId="58000"/>
    <cellStyle name="SAPBEXexcBad8 2 8 2 3" xfId="58001"/>
    <cellStyle name="SAPBEXexcBad8 2 8 3" xfId="58002"/>
    <cellStyle name="SAPBEXexcBad8 2 8 4" xfId="58003"/>
    <cellStyle name="SAPBEXexcBad8 2 9" xfId="16457"/>
    <cellStyle name="SAPBEXexcBad8 2 9 2" xfId="16458"/>
    <cellStyle name="SAPBEXexcBad8 2 9 2 2" xfId="16459"/>
    <cellStyle name="SAPBEXexcBad8 2 9 2 2 2" xfId="16460"/>
    <cellStyle name="SAPBEXexcBad8 2 9 2 2 2 2" xfId="16461"/>
    <cellStyle name="SAPBEXexcBad8 2 9 2 2 3" xfId="16462"/>
    <cellStyle name="SAPBEXexcBad8 2 9 2 3" xfId="16463"/>
    <cellStyle name="SAPBEXexcBad8 2 9 2 3 2" xfId="16464"/>
    <cellStyle name="SAPBEXexcBad8 2 9 2 3 2 2" xfId="16465"/>
    <cellStyle name="SAPBEXexcBad8 2 9 2 3 3" xfId="16466"/>
    <cellStyle name="SAPBEXexcBad8 2 9 2 4" xfId="16467"/>
    <cellStyle name="SAPBEXexcBad8 2 9 2 4 2" xfId="16468"/>
    <cellStyle name="SAPBEXexcBad8 2 9 2 5" xfId="16469"/>
    <cellStyle name="SAPBEXexcBad8 2 9 2 5 2" xfId="16470"/>
    <cellStyle name="SAPBEXexcBad8 2 9 2 6" xfId="16471"/>
    <cellStyle name="SAPBEXexcBad8 2 9 3" xfId="16472"/>
    <cellStyle name="SAPBEXexcBad8 2 9 3 2" xfId="16473"/>
    <cellStyle name="SAPBEXexcBad8 2 9 3 2 2" xfId="16474"/>
    <cellStyle name="SAPBEXexcBad8 2 9 3 2 2 2" xfId="16475"/>
    <cellStyle name="SAPBEXexcBad8 2 9 3 2 3" xfId="16476"/>
    <cellStyle name="SAPBEXexcBad8 2 9 3 3" xfId="16477"/>
    <cellStyle name="SAPBEXexcBad8 2 9 3 3 2" xfId="16478"/>
    <cellStyle name="SAPBEXexcBad8 2 9 3 3 2 2" xfId="16479"/>
    <cellStyle name="SAPBEXexcBad8 2 9 3 3 3" xfId="16480"/>
    <cellStyle name="SAPBEXexcBad8 2 9 3 4" xfId="16481"/>
    <cellStyle name="SAPBEXexcBad8 2 9 3 4 2" xfId="16482"/>
    <cellStyle name="SAPBEXexcBad8 2 9 3 5" xfId="16483"/>
    <cellStyle name="SAPBEXexcBad8 2 9 3 5 2" xfId="16484"/>
    <cellStyle name="SAPBEXexcBad8 2 9 3 6" xfId="16485"/>
    <cellStyle name="SAPBEXexcBad8 2 9 4" xfId="16486"/>
    <cellStyle name="SAPBEXexcBad8 2 9 4 2" xfId="16487"/>
    <cellStyle name="SAPBEXexcBad8 2 9 4 2 2" xfId="16488"/>
    <cellStyle name="SAPBEXexcBad8 2 9 4 3" xfId="16489"/>
    <cellStyle name="SAPBEXexcBad8 2 9 5" xfId="16490"/>
    <cellStyle name="SAPBEXexcBad8 2 9 5 2" xfId="16491"/>
    <cellStyle name="SAPBEXexcBad8 2 9 5 2 2" xfId="16492"/>
    <cellStyle name="SAPBEXexcBad8 2 9 5 3" xfId="16493"/>
    <cellStyle name="SAPBEXexcBad8 2 9 6" xfId="16494"/>
    <cellStyle name="SAPBEXexcBad8 2 9 6 2" xfId="16495"/>
    <cellStyle name="SAPBEXexcBad8 2 9 7" xfId="16496"/>
    <cellStyle name="SAPBEXexcBad8 2 9 7 2" xfId="16497"/>
    <cellStyle name="SAPBEXexcBad8 2 9 8" xfId="16498"/>
    <cellStyle name="SAPBEXexcBad8 2 9_Other Benefits Allocation %" xfId="16499"/>
    <cellStyle name="SAPBEXexcBad8 2_401K Summary" xfId="16500"/>
    <cellStyle name="SAPBEXexcBad8 3" xfId="16501"/>
    <cellStyle name="SAPBEXexcBad8 3 10" xfId="16502"/>
    <cellStyle name="SAPBEXexcBad8 3 10 2" xfId="16503"/>
    <cellStyle name="SAPBEXexcBad8 3 10 2 2" xfId="16504"/>
    <cellStyle name="SAPBEXexcBad8 3 10 3" xfId="16505"/>
    <cellStyle name="SAPBEXexcBad8 3 11" xfId="16506"/>
    <cellStyle name="SAPBEXexcBad8 3 11 2" xfId="16507"/>
    <cellStyle name="SAPBEXexcBad8 3 11 2 2" xfId="16508"/>
    <cellStyle name="SAPBEXexcBad8 3 11 3" xfId="16509"/>
    <cellStyle name="SAPBEXexcBad8 3 12" xfId="16510"/>
    <cellStyle name="SAPBEXexcBad8 3 12 2" xfId="16511"/>
    <cellStyle name="SAPBEXexcBad8 3 13" xfId="16512"/>
    <cellStyle name="SAPBEXexcBad8 3 2" xfId="16513"/>
    <cellStyle name="SAPBEXexcBad8 3 2 2" xfId="16514"/>
    <cellStyle name="SAPBEXexcBad8 3 2 2 2" xfId="16515"/>
    <cellStyle name="SAPBEXexcBad8 3 2 2 2 2" xfId="16516"/>
    <cellStyle name="SAPBEXexcBad8 3 2 2 2 2 2" xfId="16517"/>
    <cellStyle name="SAPBEXexcBad8 3 2 2 2 2 2 2" xfId="16518"/>
    <cellStyle name="SAPBEXexcBad8 3 2 2 2 2 3" xfId="16519"/>
    <cellStyle name="SAPBEXexcBad8 3 2 2 2 3" xfId="16520"/>
    <cellStyle name="SAPBEXexcBad8 3 2 2 2 3 2" xfId="16521"/>
    <cellStyle name="SAPBEXexcBad8 3 2 2 2 3 2 2" xfId="16522"/>
    <cellStyle name="SAPBEXexcBad8 3 2 2 2 3 3" xfId="16523"/>
    <cellStyle name="SAPBEXexcBad8 3 2 2 2 4" xfId="16524"/>
    <cellStyle name="SAPBEXexcBad8 3 2 2 2 4 2" xfId="16525"/>
    <cellStyle name="SAPBEXexcBad8 3 2 2 2 5" xfId="16526"/>
    <cellStyle name="SAPBEXexcBad8 3 2 2 2 5 2" xfId="16527"/>
    <cellStyle name="SAPBEXexcBad8 3 2 2 2 6" xfId="16528"/>
    <cellStyle name="SAPBEXexcBad8 3 2 2 3" xfId="16529"/>
    <cellStyle name="SAPBEXexcBad8 3 2 2 3 2" xfId="16530"/>
    <cellStyle name="SAPBEXexcBad8 3 2 2 3 2 2" xfId="16531"/>
    <cellStyle name="SAPBEXexcBad8 3 2 2 3 2 2 2" xfId="16532"/>
    <cellStyle name="SAPBEXexcBad8 3 2 2 3 2 3" xfId="16533"/>
    <cellStyle name="SAPBEXexcBad8 3 2 2 3 3" xfId="16534"/>
    <cellStyle name="SAPBEXexcBad8 3 2 2 3 3 2" xfId="16535"/>
    <cellStyle name="SAPBEXexcBad8 3 2 2 3 3 2 2" xfId="16536"/>
    <cellStyle name="SAPBEXexcBad8 3 2 2 3 3 3" xfId="16537"/>
    <cellStyle name="SAPBEXexcBad8 3 2 2 3 4" xfId="16538"/>
    <cellStyle name="SAPBEXexcBad8 3 2 2 3 4 2" xfId="16539"/>
    <cellStyle name="SAPBEXexcBad8 3 2 2 3 5" xfId="16540"/>
    <cellStyle name="SAPBEXexcBad8 3 2 2 3 5 2" xfId="16541"/>
    <cellStyle name="SAPBEXexcBad8 3 2 2 3 6" xfId="16542"/>
    <cellStyle name="SAPBEXexcBad8 3 2 2 4" xfId="16543"/>
    <cellStyle name="SAPBEXexcBad8 3 2 2 4 2" xfId="16544"/>
    <cellStyle name="SAPBEXexcBad8 3 2 2 4 2 2" xfId="16545"/>
    <cellStyle name="SAPBEXexcBad8 3 2 2 4 2 2 2" xfId="16546"/>
    <cellStyle name="SAPBEXexcBad8 3 2 2 4 2 3" xfId="16547"/>
    <cellStyle name="SAPBEXexcBad8 3 2 2 4 3" xfId="16548"/>
    <cellStyle name="SAPBEXexcBad8 3 2 2 4 3 2" xfId="16549"/>
    <cellStyle name="SAPBEXexcBad8 3 2 2 4 3 2 2" xfId="16550"/>
    <cellStyle name="SAPBEXexcBad8 3 2 2 4 3 3" xfId="16551"/>
    <cellStyle name="SAPBEXexcBad8 3 2 2 4 4" xfId="16552"/>
    <cellStyle name="SAPBEXexcBad8 3 2 2 4 4 2" xfId="16553"/>
    <cellStyle name="SAPBEXexcBad8 3 2 2 4 5" xfId="16554"/>
    <cellStyle name="SAPBEXexcBad8 3 2 2 4 5 2" xfId="16555"/>
    <cellStyle name="SAPBEXexcBad8 3 2 2 4 6" xfId="16556"/>
    <cellStyle name="SAPBEXexcBad8 3 2 2 5" xfId="16557"/>
    <cellStyle name="SAPBEXexcBad8 3 2 2 5 2" xfId="16558"/>
    <cellStyle name="SAPBEXexcBad8 3 2 2 5 2 2" xfId="16559"/>
    <cellStyle name="SAPBEXexcBad8 3 2 2 5 3" xfId="16560"/>
    <cellStyle name="SAPBEXexcBad8 3 2 2 6" xfId="16561"/>
    <cellStyle name="SAPBEXexcBad8 3 2 2_Other Benefits Allocation %" xfId="16562"/>
    <cellStyle name="SAPBEXexcBad8 3 2 3" xfId="16563"/>
    <cellStyle name="SAPBEXexcBad8 3 2 3 2" xfId="16564"/>
    <cellStyle name="SAPBEXexcBad8 3 2 3 2 2" xfId="16565"/>
    <cellStyle name="SAPBEXexcBad8 3 2 3 2 2 2" xfId="16566"/>
    <cellStyle name="SAPBEXexcBad8 3 2 3 2 3" xfId="16567"/>
    <cellStyle name="SAPBEXexcBad8 3 2 3 3" xfId="16568"/>
    <cellStyle name="SAPBEXexcBad8 3 2 3 3 2" xfId="16569"/>
    <cellStyle name="SAPBEXexcBad8 3 2 3 3 2 2" xfId="16570"/>
    <cellStyle name="SAPBEXexcBad8 3 2 3 3 3" xfId="16571"/>
    <cellStyle name="SAPBEXexcBad8 3 2 3 4" xfId="16572"/>
    <cellStyle name="SAPBEXexcBad8 3 2 3 4 2" xfId="16573"/>
    <cellStyle name="SAPBEXexcBad8 3 2 3 5" xfId="16574"/>
    <cellStyle name="SAPBEXexcBad8 3 2 3 5 2" xfId="16575"/>
    <cellStyle name="SAPBEXexcBad8 3 2 3 6" xfId="16576"/>
    <cellStyle name="SAPBEXexcBad8 3 2 4" xfId="16577"/>
    <cellStyle name="SAPBEXexcBad8 3 2 4 2" xfId="16578"/>
    <cellStyle name="SAPBEXexcBad8 3 2 4 2 2" xfId="16579"/>
    <cellStyle name="SAPBEXexcBad8 3 2 4 2 2 2" xfId="16580"/>
    <cellStyle name="SAPBEXexcBad8 3 2 4 2 3" xfId="16581"/>
    <cellStyle name="SAPBEXexcBad8 3 2 4 3" xfId="16582"/>
    <cellStyle name="SAPBEXexcBad8 3 2 4 3 2" xfId="16583"/>
    <cellStyle name="SAPBEXexcBad8 3 2 4 3 2 2" xfId="16584"/>
    <cellStyle name="SAPBEXexcBad8 3 2 4 3 3" xfId="16585"/>
    <cellStyle name="SAPBEXexcBad8 3 2 4 4" xfId="16586"/>
    <cellStyle name="SAPBEXexcBad8 3 2 4 4 2" xfId="16587"/>
    <cellStyle name="SAPBEXexcBad8 3 2 4 5" xfId="16588"/>
    <cellStyle name="SAPBEXexcBad8 3 2 4 5 2" xfId="16589"/>
    <cellStyle name="SAPBEXexcBad8 3 2 4 6" xfId="16590"/>
    <cellStyle name="SAPBEXexcBad8 3 2 5" xfId="16591"/>
    <cellStyle name="SAPBEXexcBad8 3 2 5 2" xfId="16592"/>
    <cellStyle name="SAPBEXexcBad8 3 2 5 2 2" xfId="16593"/>
    <cellStyle name="SAPBEXexcBad8 3 2 5 2 2 2" xfId="16594"/>
    <cellStyle name="SAPBEXexcBad8 3 2 5 2 3" xfId="16595"/>
    <cellStyle name="SAPBEXexcBad8 3 2 5 3" xfId="16596"/>
    <cellStyle name="SAPBEXexcBad8 3 2 5 3 2" xfId="16597"/>
    <cellStyle name="SAPBEXexcBad8 3 2 5 3 2 2" xfId="16598"/>
    <cellStyle name="SAPBEXexcBad8 3 2 5 3 3" xfId="16599"/>
    <cellStyle name="SAPBEXexcBad8 3 2 5 4" xfId="16600"/>
    <cellStyle name="SAPBEXexcBad8 3 2 5 4 2" xfId="16601"/>
    <cellStyle name="SAPBEXexcBad8 3 2 5 5" xfId="16602"/>
    <cellStyle name="SAPBEXexcBad8 3 2 5 5 2" xfId="16603"/>
    <cellStyle name="SAPBEXexcBad8 3 2 5 6" xfId="16604"/>
    <cellStyle name="SAPBEXexcBad8 3 2 6" xfId="16605"/>
    <cellStyle name="SAPBEXexcBad8 3 2 6 2" xfId="16606"/>
    <cellStyle name="SAPBEXexcBad8 3 2 6 2 2" xfId="16607"/>
    <cellStyle name="SAPBEXexcBad8 3 2 6 2 3" xfId="58004"/>
    <cellStyle name="SAPBEXexcBad8 3 2 6 3" xfId="16608"/>
    <cellStyle name="SAPBEXexcBad8 3 2 6 4" xfId="58005"/>
    <cellStyle name="SAPBEXexcBad8 3 2 7" xfId="16609"/>
    <cellStyle name="SAPBEXexcBad8 3 2 7 2" xfId="58006"/>
    <cellStyle name="SAPBEXexcBad8 3 2 7 3" xfId="58007"/>
    <cellStyle name="SAPBEXexcBad8 3 2 8" xfId="58008"/>
    <cellStyle name="SAPBEXexcBad8 3 2 9" xfId="58009"/>
    <cellStyle name="SAPBEXexcBad8 3 2_Other Benefits Allocation %" xfId="16610"/>
    <cellStyle name="SAPBEXexcBad8 3 3" xfId="16611"/>
    <cellStyle name="SAPBEXexcBad8 3 3 2" xfId="51408"/>
    <cellStyle name="SAPBEXexcBad8 3 3 2 2" xfId="51409"/>
    <cellStyle name="SAPBEXexcBad8 3 3 2 2 2" xfId="58010"/>
    <cellStyle name="SAPBEXexcBad8 3 3 2 2 3" xfId="58011"/>
    <cellStyle name="SAPBEXexcBad8 3 3 2 3" xfId="58012"/>
    <cellStyle name="SAPBEXexcBad8 3 3 2 4" xfId="58013"/>
    <cellStyle name="SAPBEXexcBad8 3 3 3" xfId="51410"/>
    <cellStyle name="SAPBEXexcBad8 3 3 3 2" xfId="51411"/>
    <cellStyle name="SAPBEXexcBad8 3 3 3 2 2" xfId="58014"/>
    <cellStyle name="SAPBEXexcBad8 3 3 3 2 3" xfId="58015"/>
    <cellStyle name="SAPBEXexcBad8 3 3 3 3" xfId="58016"/>
    <cellStyle name="SAPBEXexcBad8 3 3 3 4" xfId="58017"/>
    <cellStyle name="SAPBEXexcBad8 3 3 4" xfId="51412"/>
    <cellStyle name="SAPBEXexcBad8 3 3 4 2" xfId="51413"/>
    <cellStyle name="SAPBEXexcBad8 3 3 4 2 2" xfId="58018"/>
    <cellStyle name="SAPBEXexcBad8 3 3 4 2 3" xfId="58019"/>
    <cellStyle name="SAPBEXexcBad8 3 3 4 3" xfId="58020"/>
    <cellStyle name="SAPBEXexcBad8 3 3 4 4" xfId="58021"/>
    <cellStyle name="SAPBEXexcBad8 3 3 5" xfId="51414"/>
    <cellStyle name="SAPBEXexcBad8 3 3 5 2" xfId="51415"/>
    <cellStyle name="SAPBEXexcBad8 3 3 5 2 2" xfId="58022"/>
    <cellStyle name="SAPBEXexcBad8 3 3 5 2 3" xfId="58023"/>
    <cellStyle name="SAPBEXexcBad8 3 3 5 3" xfId="58024"/>
    <cellStyle name="SAPBEXexcBad8 3 3 5 4" xfId="58025"/>
    <cellStyle name="SAPBEXexcBad8 3 3 6" xfId="51416"/>
    <cellStyle name="SAPBEXexcBad8 3 3 6 2" xfId="51417"/>
    <cellStyle name="SAPBEXexcBad8 3 3 6 2 2" xfId="58026"/>
    <cellStyle name="SAPBEXexcBad8 3 3 6 2 3" xfId="58027"/>
    <cellStyle name="SAPBEXexcBad8 3 3 6 3" xfId="58028"/>
    <cellStyle name="SAPBEXexcBad8 3 3 6 4" xfId="58029"/>
    <cellStyle name="SAPBEXexcBad8 3 3 7" xfId="51418"/>
    <cellStyle name="SAPBEXexcBad8 3 3 7 2" xfId="58030"/>
    <cellStyle name="SAPBEXexcBad8 3 3 7 3" xfId="58031"/>
    <cellStyle name="SAPBEXexcBad8 3 3 8" xfId="58032"/>
    <cellStyle name="SAPBEXexcBad8 3 3 9" xfId="58033"/>
    <cellStyle name="SAPBEXexcBad8 3 4" xfId="16612"/>
    <cellStyle name="SAPBEXexcBad8 3 4 2" xfId="16613"/>
    <cellStyle name="SAPBEXexcBad8 3 4 2 2" xfId="16614"/>
    <cellStyle name="SAPBEXexcBad8 3 4 2 2 2" xfId="16615"/>
    <cellStyle name="SAPBEXexcBad8 3 4 2 2 2 2" xfId="16616"/>
    <cellStyle name="SAPBEXexcBad8 3 4 2 2 3" xfId="16617"/>
    <cellStyle name="SAPBEXexcBad8 3 4 2 3" xfId="16618"/>
    <cellStyle name="SAPBEXexcBad8 3 4 2 3 2" xfId="16619"/>
    <cellStyle name="SAPBEXexcBad8 3 4 2 3 2 2" xfId="16620"/>
    <cellStyle name="SAPBEXexcBad8 3 4 2 3 3" xfId="16621"/>
    <cellStyle name="SAPBEXexcBad8 3 4 2 4" xfId="16622"/>
    <cellStyle name="SAPBEXexcBad8 3 4 2 4 2" xfId="16623"/>
    <cellStyle name="SAPBEXexcBad8 3 4 2 5" xfId="16624"/>
    <cellStyle name="SAPBEXexcBad8 3 4 2 5 2" xfId="16625"/>
    <cellStyle name="SAPBEXexcBad8 3 4 2 6" xfId="16626"/>
    <cellStyle name="SAPBEXexcBad8 3 4 3" xfId="16627"/>
    <cellStyle name="SAPBEXexcBad8 3 4 3 2" xfId="16628"/>
    <cellStyle name="SAPBEXexcBad8 3 4 3 2 2" xfId="16629"/>
    <cellStyle name="SAPBEXexcBad8 3 4 3 2 2 2" xfId="16630"/>
    <cellStyle name="SAPBEXexcBad8 3 4 3 2 3" xfId="16631"/>
    <cellStyle name="SAPBEXexcBad8 3 4 3 3" xfId="16632"/>
    <cellStyle name="SAPBEXexcBad8 3 4 3 3 2" xfId="16633"/>
    <cellStyle name="SAPBEXexcBad8 3 4 3 3 2 2" xfId="16634"/>
    <cellStyle name="SAPBEXexcBad8 3 4 3 3 3" xfId="16635"/>
    <cellStyle name="SAPBEXexcBad8 3 4 3 4" xfId="16636"/>
    <cellStyle name="SAPBEXexcBad8 3 4 3 4 2" xfId="16637"/>
    <cellStyle name="SAPBEXexcBad8 3 4 3 5" xfId="16638"/>
    <cellStyle name="SAPBEXexcBad8 3 4 3 5 2" xfId="16639"/>
    <cellStyle name="SAPBEXexcBad8 3 4 3 6" xfId="16640"/>
    <cellStyle name="SAPBEXexcBad8 3 4 4" xfId="16641"/>
    <cellStyle name="SAPBEXexcBad8 3 4 4 2" xfId="16642"/>
    <cellStyle name="SAPBEXexcBad8 3 4 4 2 2" xfId="16643"/>
    <cellStyle name="SAPBEXexcBad8 3 4 4 2 3" xfId="58034"/>
    <cellStyle name="SAPBEXexcBad8 3 4 4 3" xfId="16644"/>
    <cellStyle name="SAPBEXexcBad8 3 4 4 4" xfId="58035"/>
    <cellStyle name="SAPBEXexcBad8 3 4 5" xfId="16645"/>
    <cellStyle name="SAPBEXexcBad8 3 4 5 2" xfId="16646"/>
    <cellStyle name="SAPBEXexcBad8 3 4 5 2 2" xfId="16647"/>
    <cellStyle name="SAPBEXexcBad8 3 4 5 2 3" xfId="58036"/>
    <cellStyle name="SAPBEXexcBad8 3 4 5 3" xfId="16648"/>
    <cellStyle name="SAPBEXexcBad8 3 4 5 4" xfId="58037"/>
    <cellStyle name="SAPBEXexcBad8 3 4 6" xfId="16649"/>
    <cellStyle name="SAPBEXexcBad8 3 4 6 2" xfId="16650"/>
    <cellStyle name="SAPBEXexcBad8 3 4 6 2 2" xfId="58038"/>
    <cellStyle name="SAPBEXexcBad8 3 4 6 2 3" xfId="58039"/>
    <cellStyle name="SAPBEXexcBad8 3 4 6 3" xfId="58040"/>
    <cellStyle name="SAPBEXexcBad8 3 4 6 4" xfId="58041"/>
    <cellStyle name="SAPBEXexcBad8 3 4 7" xfId="16651"/>
    <cellStyle name="SAPBEXexcBad8 3 4 7 2" xfId="16652"/>
    <cellStyle name="SAPBEXexcBad8 3 4 7 3" xfId="58042"/>
    <cellStyle name="SAPBEXexcBad8 3 4 8" xfId="16653"/>
    <cellStyle name="SAPBEXexcBad8 3 4 9" xfId="58043"/>
    <cellStyle name="SAPBEXexcBad8 3 4_Other Benefits Allocation %" xfId="16654"/>
    <cellStyle name="SAPBEXexcBad8 3 5" xfId="16655"/>
    <cellStyle name="SAPBEXexcBad8 3 5 2" xfId="16656"/>
    <cellStyle name="SAPBEXexcBad8 3 5 2 2" xfId="16657"/>
    <cellStyle name="SAPBEXexcBad8 3 5 2 2 2" xfId="16658"/>
    <cellStyle name="SAPBEXexcBad8 3 5 2 3" xfId="16659"/>
    <cellStyle name="SAPBEXexcBad8 3 5 3" xfId="16660"/>
    <cellStyle name="SAPBEXexcBad8 3 5 3 2" xfId="16661"/>
    <cellStyle name="SAPBEXexcBad8 3 5 3 2 2" xfId="16662"/>
    <cellStyle name="SAPBEXexcBad8 3 5 3 3" xfId="16663"/>
    <cellStyle name="SAPBEXexcBad8 3 5 4" xfId="16664"/>
    <cellStyle name="SAPBEXexcBad8 3 5 4 2" xfId="16665"/>
    <cellStyle name="SAPBEXexcBad8 3 5 5" xfId="16666"/>
    <cellStyle name="SAPBEXexcBad8 3 5 5 2" xfId="16667"/>
    <cellStyle name="SAPBEXexcBad8 3 5 6" xfId="16668"/>
    <cellStyle name="SAPBEXexcBad8 3 6" xfId="16669"/>
    <cellStyle name="SAPBEXexcBad8 3 6 2" xfId="16670"/>
    <cellStyle name="SAPBEXexcBad8 3 6 2 2" xfId="16671"/>
    <cellStyle name="SAPBEXexcBad8 3 6 2 2 2" xfId="16672"/>
    <cellStyle name="SAPBEXexcBad8 3 6 2 3" xfId="16673"/>
    <cellStyle name="SAPBEXexcBad8 3 6 3" xfId="16674"/>
    <cellStyle name="SAPBEXexcBad8 3 6 3 2" xfId="16675"/>
    <cellStyle name="SAPBEXexcBad8 3 6 3 2 2" xfId="16676"/>
    <cellStyle name="SAPBEXexcBad8 3 6 3 3" xfId="16677"/>
    <cellStyle name="SAPBEXexcBad8 3 6 4" xfId="16678"/>
    <cellStyle name="SAPBEXexcBad8 3 6 4 2" xfId="16679"/>
    <cellStyle name="SAPBEXexcBad8 3 6 5" xfId="16680"/>
    <cellStyle name="SAPBEXexcBad8 3 6 5 2" xfId="16681"/>
    <cellStyle name="SAPBEXexcBad8 3 6 6" xfId="16682"/>
    <cellStyle name="SAPBEXexcBad8 3 7" xfId="16683"/>
    <cellStyle name="SAPBEXexcBad8 3 7 2" xfId="16684"/>
    <cellStyle name="SAPBEXexcBad8 3 7 2 2" xfId="16685"/>
    <cellStyle name="SAPBEXexcBad8 3 7 2 2 2" xfId="16686"/>
    <cellStyle name="SAPBEXexcBad8 3 7 2 3" xfId="16687"/>
    <cellStyle name="SAPBEXexcBad8 3 7 3" xfId="16688"/>
    <cellStyle name="SAPBEXexcBad8 3 7 3 2" xfId="16689"/>
    <cellStyle name="SAPBEXexcBad8 3 7 3 2 2" xfId="16690"/>
    <cellStyle name="SAPBEXexcBad8 3 7 3 3" xfId="16691"/>
    <cellStyle name="SAPBEXexcBad8 3 7 4" xfId="16692"/>
    <cellStyle name="SAPBEXexcBad8 3 7 4 2" xfId="16693"/>
    <cellStyle name="SAPBEXexcBad8 3 7 5" xfId="16694"/>
    <cellStyle name="SAPBEXexcBad8 3 7 5 2" xfId="16695"/>
    <cellStyle name="SAPBEXexcBad8 3 7 6" xfId="16696"/>
    <cellStyle name="SAPBEXexcBad8 3 8" xfId="16697"/>
    <cellStyle name="SAPBEXexcBad8 3 8 2" xfId="16698"/>
    <cellStyle name="SAPBEXexcBad8 3 8 2 2" xfId="16699"/>
    <cellStyle name="SAPBEXexcBad8 3 8 2 3" xfId="58044"/>
    <cellStyle name="SAPBEXexcBad8 3 8 3" xfId="16700"/>
    <cellStyle name="SAPBEXexcBad8 3 8 4" xfId="58045"/>
    <cellStyle name="SAPBEXexcBad8 3 9" xfId="16701"/>
    <cellStyle name="SAPBEXexcBad8 3 9 2" xfId="16702"/>
    <cellStyle name="SAPBEXexcBad8 3 9 2 2" xfId="16703"/>
    <cellStyle name="SAPBEXexcBad8 3 9 2 3" xfId="58046"/>
    <cellStyle name="SAPBEXexcBad8 3 9 3" xfId="16704"/>
    <cellStyle name="SAPBEXexcBad8 3 9 4" xfId="58047"/>
    <cellStyle name="SAPBEXexcBad8 3_401K Summary" xfId="16705"/>
    <cellStyle name="SAPBEXexcBad8 4" xfId="16706"/>
    <cellStyle name="SAPBEXexcBad8 4 10" xfId="16707"/>
    <cellStyle name="SAPBEXexcBad8 4 10 2" xfId="16708"/>
    <cellStyle name="SAPBEXexcBad8 4 10 2 2" xfId="16709"/>
    <cellStyle name="SAPBEXexcBad8 4 10 3" xfId="16710"/>
    <cellStyle name="SAPBEXexcBad8 4 11" xfId="16711"/>
    <cellStyle name="SAPBEXexcBad8 4 11 2" xfId="16712"/>
    <cellStyle name="SAPBEXexcBad8 4 11 2 2" xfId="16713"/>
    <cellStyle name="SAPBEXexcBad8 4 11 3" xfId="16714"/>
    <cellStyle name="SAPBEXexcBad8 4 12" xfId="16715"/>
    <cellStyle name="SAPBEXexcBad8 4 12 2" xfId="16716"/>
    <cellStyle name="SAPBEXexcBad8 4 13" xfId="16717"/>
    <cellStyle name="SAPBEXexcBad8 4 2" xfId="16718"/>
    <cellStyle name="SAPBEXexcBad8 4 2 2" xfId="16719"/>
    <cellStyle name="SAPBEXexcBad8 4 2 2 2" xfId="58048"/>
    <cellStyle name="SAPBEXexcBad8 4 2 2 3" xfId="58049"/>
    <cellStyle name="SAPBEXexcBad8 4 2 3" xfId="16720"/>
    <cellStyle name="SAPBEXexcBad8 4 2 4" xfId="58050"/>
    <cellStyle name="SAPBEXexcBad8 4 2_Other Benefits Allocation %" xfId="16721"/>
    <cellStyle name="SAPBEXexcBad8 4 3" xfId="16722"/>
    <cellStyle name="SAPBEXexcBad8 4 3 2" xfId="16723"/>
    <cellStyle name="SAPBEXexcBad8 4 3 2 2" xfId="16724"/>
    <cellStyle name="SAPBEXexcBad8 4 3 2 2 2" xfId="16725"/>
    <cellStyle name="SAPBEXexcBad8 4 3 2 2 2 2" xfId="16726"/>
    <cellStyle name="SAPBEXexcBad8 4 3 2 2 3" xfId="16727"/>
    <cellStyle name="SAPBEXexcBad8 4 3 2 3" xfId="16728"/>
    <cellStyle name="SAPBEXexcBad8 4 3 2 3 2" xfId="16729"/>
    <cellStyle name="SAPBEXexcBad8 4 3 2 3 2 2" xfId="16730"/>
    <cellStyle name="SAPBEXexcBad8 4 3 2 3 3" xfId="16731"/>
    <cellStyle name="SAPBEXexcBad8 4 3 2 4" xfId="16732"/>
    <cellStyle name="SAPBEXexcBad8 4 3 2 4 2" xfId="16733"/>
    <cellStyle name="SAPBEXexcBad8 4 3 2 5" xfId="16734"/>
    <cellStyle name="SAPBEXexcBad8 4 3 2 5 2" xfId="16735"/>
    <cellStyle name="SAPBEXexcBad8 4 3 2 6" xfId="16736"/>
    <cellStyle name="SAPBEXexcBad8 4 3 3" xfId="16737"/>
    <cellStyle name="SAPBEXexcBad8 4 3 3 2" xfId="16738"/>
    <cellStyle name="SAPBEXexcBad8 4 3 3 2 2" xfId="16739"/>
    <cellStyle name="SAPBEXexcBad8 4 3 3 2 2 2" xfId="16740"/>
    <cellStyle name="SAPBEXexcBad8 4 3 3 2 3" xfId="16741"/>
    <cellStyle name="SAPBEXexcBad8 4 3 3 3" xfId="16742"/>
    <cellStyle name="SAPBEXexcBad8 4 3 3 3 2" xfId="16743"/>
    <cellStyle name="SAPBEXexcBad8 4 3 3 3 2 2" xfId="16744"/>
    <cellStyle name="SAPBEXexcBad8 4 3 3 3 3" xfId="16745"/>
    <cellStyle name="SAPBEXexcBad8 4 3 3 4" xfId="16746"/>
    <cellStyle name="SAPBEXexcBad8 4 3 3 4 2" xfId="16747"/>
    <cellStyle name="SAPBEXexcBad8 4 3 3 5" xfId="16748"/>
    <cellStyle name="SAPBEXexcBad8 4 3 3 5 2" xfId="16749"/>
    <cellStyle name="SAPBEXexcBad8 4 3 3 6" xfId="16750"/>
    <cellStyle name="SAPBEXexcBad8 4 3 4" xfId="16751"/>
    <cellStyle name="SAPBEXexcBad8 4 3 4 2" xfId="16752"/>
    <cellStyle name="SAPBEXexcBad8 4 3 4 2 2" xfId="16753"/>
    <cellStyle name="SAPBEXexcBad8 4 3 4 3" xfId="16754"/>
    <cellStyle name="SAPBEXexcBad8 4 3 5" xfId="16755"/>
    <cellStyle name="SAPBEXexcBad8 4 3 5 2" xfId="16756"/>
    <cellStyle name="SAPBEXexcBad8 4 3 5 2 2" xfId="16757"/>
    <cellStyle name="SAPBEXexcBad8 4 3 5 3" xfId="16758"/>
    <cellStyle name="SAPBEXexcBad8 4 3 6" xfId="16759"/>
    <cellStyle name="SAPBEXexcBad8 4 3 6 2" xfId="16760"/>
    <cellStyle name="SAPBEXexcBad8 4 3 7" xfId="16761"/>
    <cellStyle name="SAPBEXexcBad8 4 3 7 2" xfId="16762"/>
    <cellStyle name="SAPBEXexcBad8 4 3 8" xfId="16763"/>
    <cellStyle name="SAPBEXexcBad8 4 3_Other Benefits Allocation %" xfId="16764"/>
    <cellStyle name="SAPBEXexcBad8 4 4" xfId="16765"/>
    <cellStyle name="SAPBEXexcBad8 4 4 2" xfId="16766"/>
    <cellStyle name="SAPBEXexcBad8 4 4 2 2" xfId="16767"/>
    <cellStyle name="SAPBEXexcBad8 4 4 2 3" xfId="58051"/>
    <cellStyle name="SAPBEXexcBad8 4 4 3" xfId="16768"/>
    <cellStyle name="SAPBEXexcBad8 4 4 4" xfId="58052"/>
    <cellStyle name="SAPBEXexcBad8 4 5" xfId="16769"/>
    <cellStyle name="SAPBEXexcBad8 4 5 2" xfId="16770"/>
    <cellStyle name="SAPBEXexcBad8 4 5 2 2" xfId="16771"/>
    <cellStyle name="SAPBEXexcBad8 4 5 2 3" xfId="58053"/>
    <cellStyle name="SAPBEXexcBad8 4 5 3" xfId="16772"/>
    <cellStyle name="SAPBEXexcBad8 4 5 4" xfId="58054"/>
    <cellStyle name="SAPBEXexcBad8 4 6" xfId="16773"/>
    <cellStyle name="SAPBEXexcBad8 4 6 2" xfId="16774"/>
    <cellStyle name="SAPBEXexcBad8 4 6 2 2" xfId="16775"/>
    <cellStyle name="SAPBEXexcBad8 4 6 2 3" xfId="58055"/>
    <cellStyle name="SAPBEXexcBad8 4 6 3" xfId="16776"/>
    <cellStyle name="SAPBEXexcBad8 4 6 4" xfId="58056"/>
    <cellStyle name="SAPBEXexcBad8 4 7" xfId="16777"/>
    <cellStyle name="SAPBEXexcBad8 4 7 2" xfId="16778"/>
    <cellStyle name="SAPBEXexcBad8 4 7 2 2" xfId="16779"/>
    <cellStyle name="SAPBEXexcBad8 4 7 3" xfId="16780"/>
    <cellStyle name="SAPBEXexcBad8 4 8" xfId="16781"/>
    <cellStyle name="SAPBEXexcBad8 4 8 2" xfId="16782"/>
    <cellStyle name="SAPBEXexcBad8 4 8 2 2" xfId="16783"/>
    <cellStyle name="SAPBEXexcBad8 4 8 3" xfId="16784"/>
    <cellStyle name="SAPBEXexcBad8 4 9" xfId="16785"/>
    <cellStyle name="SAPBEXexcBad8 4 9 2" xfId="16786"/>
    <cellStyle name="SAPBEXexcBad8 4 9 2 2" xfId="16787"/>
    <cellStyle name="SAPBEXexcBad8 4 9 3" xfId="16788"/>
    <cellStyle name="SAPBEXexcBad8 4_401K Summary" xfId="16789"/>
    <cellStyle name="SAPBEXexcBad8 5" xfId="16790"/>
    <cellStyle name="SAPBEXexcBad8 5 2" xfId="16791"/>
    <cellStyle name="SAPBEXexcBad8 5 2 2" xfId="51419"/>
    <cellStyle name="SAPBEXexcBad8 5 2 2 2" xfId="58057"/>
    <cellStyle name="SAPBEXexcBad8 5 2 2 3" xfId="58058"/>
    <cellStyle name="SAPBEXexcBad8 5 2 3" xfId="58059"/>
    <cellStyle name="SAPBEXexcBad8 5 2 4" xfId="58060"/>
    <cellStyle name="SAPBEXexcBad8 5 3" xfId="16792"/>
    <cellStyle name="SAPBEXexcBad8 5 3 2" xfId="51420"/>
    <cellStyle name="SAPBEXexcBad8 5 3 2 2" xfId="58061"/>
    <cellStyle name="SAPBEXexcBad8 5 3 2 3" xfId="58062"/>
    <cellStyle name="SAPBEXexcBad8 5 3 3" xfId="58063"/>
    <cellStyle name="SAPBEXexcBad8 5 3 4" xfId="58064"/>
    <cellStyle name="SAPBEXexcBad8 5 4" xfId="51421"/>
    <cellStyle name="SAPBEXexcBad8 5 4 2" xfId="51422"/>
    <cellStyle name="SAPBEXexcBad8 5 4 2 2" xfId="58065"/>
    <cellStyle name="SAPBEXexcBad8 5 4 2 3" xfId="58066"/>
    <cellStyle name="SAPBEXexcBad8 5 4 3" xfId="58067"/>
    <cellStyle name="SAPBEXexcBad8 5 4 4" xfId="58068"/>
    <cellStyle name="SAPBEXexcBad8 5 5" xfId="51423"/>
    <cellStyle name="SAPBEXexcBad8 5 5 2" xfId="51424"/>
    <cellStyle name="SAPBEXexcBad8 5 5 2 2" xfId="58069"/>
    <cellStyle name="SAPBEXexcBad8 5 5 2 3" xfId="58070"/>
    <cellStyle name="SAPBEXexcBad8 5 5 3" xfId="58071"/>
    <cellStyle name="SAPBEXexcBad8 5 5 4" xfId="58072"/>
    <cellStyle name="SAPBEXexcBad8 5 6" xfId="51425"/>
    <cellStyle name="SAPBEXexcBad8 5 6 2" xfId="51426"/>
    <cellStyle name="SAPBEXexcBad8 5 6 2 2" xfId="58073"/>
    <cellStyle name="SAPBEXexcBad8 5 6 2 3" xfId="58074"/>
    <cellStyle name="SAPBEXexcBad8 5 6 3" xfId="58075"/>
    <cellStyle name="SAPBEXexcBad8 5 6 4" xfId="58076"/>
    <cellStyle name="SAPBEXexcBad8 5 7" xfId="51427"/>
    <cellStyle name="SAPBEXexcBad8 5 7 2" xfId="58077"/>
    <cellStyle name="SAPBEXexcBad8 5 7 3" xfId="58078"/>
    <cellStyle name="SAPBEXexcBad8 5 8" xfId="58079"/>
    <cellStyle name="SAPBEXexcBad8 5 9" xfId="58080"/>
    <cellStyle name="SAPBEXexcBad8 5_Other Benefits Allocation %" xfId="16793"/>
    <cellStyle name="SAPBEXexcBad8 6" xfId="16794"/>
    <cellStyle name="SAPBEXexcBad8 6 2" xfId="16795"/>
    <cellStyle name="SAPBEXexcBad8 6 2 2" xfId="51428"/>
    <cellStyle name="SAPBEXexcBad8 6 2 2 2" xfId="58081"/>
    <cellStyle name="SAPBEXexcBad8 6 2 2 3" xfId="58082"/>
    <cellStyle name="SAPBEXexcBad8 6 2 3" xfId="58083"/>
    <cellStyle name="SAPBEXexcBad8 6 2 4" xfId="58084"/>
    <cellStyle name="SAPBEXexcBad8 6 3" xfId="16796"/>
    <cellStyle name="SAPBEXexcBad8 6 3 2" xfId="51429"/>
    <cellStyle name="SAPBEXexcBad8 6 3 2 2" xfId="58085"/>
    <cellStyle name="SAPBEXexcBad8 6 3 2 3" xfId="58086"/>
    <cellStyle name="SAPBEXexcBad8 6 3 3" xfId="58087"/>
    <cellStyle name="SAPBEXexcBad8 6 3 4" xfId="58088"/>
    <cellStyle name="SAPBEXexcBad8 6 4" xfId="51430"/>
    <cellStyle name="SAPBEXexcBad8 6 4 2" xfId="51431"/>
    <cellStyle name="SAPBEXexcBad8 6 4 2 2" xfId="58089"/>
    <cellStyle name="SAPBEXexcBad8 6 4 2 3" xfId="58090"/>
    <cellStyle name="SAPBEXexcBad8 6 4 3" xfId="58091"/>
    <cellStyle name="SAPBEXexcBad8 6 4 4" xfId="58092"/>
    <cellStyle name="SAPBEXexcBad8 6 5" xfId="51432"/>
    <cellStyle name="SAPBEXexcBad8 6 5 2" xfId="51433"/>
    <cellStyle name="SAPBEXexcBad8 6 5 2 2" xfId="58093"/>
    <cellStyle name="SAPBEXexcBad8 6 5 2 3" xfId="58094"/>
    <cellStyle name="SAPBEXexcBad8 6 5 3" xfId="58095"/>
    <cellStyle name="SAPBEXexcBad8 6 5 4" xfId="58096"/>
    <cellStyle name="SAPBEXexcBad8 6 6" xfId="51434"/>
    <cellStyle name="SAPBEXexcBad8 6 6 2" xfId="51435"/>
    <cellStyle name="SAPBEXexcBad8 6 6 2 2" xfId="58097"/>
    <cellStyle name="SAPBEXexcBad8 6 6 2 3" xfId="58098"/>
    <cellStyle name="SAPBEXexcBad8 6 6 3" xfId="58099"/>
    <cellStyle name="SAPBEXexcBad8 6 6 4" xfId="58100"/>
    <cellStyle name="SAPBEXexcBad8 6 7" xfId="51436"/>
    <cellStyle name="SAPBEXexcBad8 6 7 2" xfId="58101"/>
    <cellStyle name="SAPBEXexcBad8 6 7 3" xfId="58102"/>
    <cellStyle name="SAPBEXexcBad8 6 8" xfId="58103"/>
    <cellStyle name="SAPBEXexcBad8 6 9" xfId="58104"/>
    <cellStyle name="SAPBEXexcBad8 6_Other Benefits Allocation %" xfId="16797"/>
    <cellStyle name="SAPBEXexcBad8 7" xfId="16798"/>
    <cellStyle name="SAPBEXexcBad8 7 2" xfId="16799"/>
    <cellStyle name="SAPBEXexcBad8 7 2 2" xfId="58105"/>
    <cellStyle name="SAPBEXexcBad8 7 2 3" xfId="58106"/>
    <cellStyle name="SAPBEXexcBad8 7 3" xfId="16800"/>
    <cellStyle name="SAPBEXexcBad8 7 4" xfId="58107"/>
    <cellStyle name="SAPBEXexcBad8 7_Other Benefits Allocation %" xfId="16801"/>
    <cellStyle name="SAPBEXexcBad8 8" xfId="16802"/>
    <cellStyle name="SAPBEXexcBad8 8 2" xfId="16803"/>
    <cellStyle name="SAPBEXexcBad8 8 2 2" xfId="58108"/>
    <cellStyle name="SAPBEXexcBad8 8 2 3" xfId="58109"/>
    <cellStyle name="SAPBEXexcBad8 8 3" xfId="16804"/>
    <cellStyle name="SAPBEXexcBad8 8 4" xfId="58110"/>
    <cellStyle name="SAPBEXexcBad8 8_Other Benefits Allocation %" xfId="16805"/>
    <cellStyle name="SAPBEXexcBad8 9" xfId="16806"/>
    <cellStyle name="SAPBEXexcBad8 9 2" xfId="16807"/>
    <cellStyle name="SAPBEXexcBad8 9 2 2" xfId="16808"/>
    <cellStyle name="SAPBEXexcBad8 9 2 2 2" xfId="16809"/>
    <cellStyle name="SAPBEXexcBad8 9 2 2 2 2" xfId="16810"/>
    <cellStyle name="SAPBEXexcBad8 9 2 2 3" xfId="16811"/>
    <cellStyle name="SAPBEXexcBad8 9 2 3" xfId="16812"/>
    <cellStyle name="SAPBEXexcBad8 9 2 3 2" xfId="16813"/>
    <cellStyle name="SAPBEXexcBad8 9 2 3 2 2" xfId="16814"/>
    <cellStyle name="SAPBEXexcBad8 9 2 3 3" xfId="16815"/>
    <cellStyle name="SAPBEXexcBad8 9 2 4" xfId="16816"/>
    <cellStyle name="SAPBEXexcBad8 9 2 4 2" xfId="16817"/>
    <cellStyle name="SAPBEXexcBad8 9 2 5" xfId="16818"/>
    <cellStyle name="SAPBEXexcBad8 9 2 5 2" xfId="16819"/>
    <cellStyle name="SAPBEXexcBad8 9 2 6" xfId="16820"/>
    <cellStyle name="SAPBEXexcBad8 9 3" xfId="16821"/>
    <cellStyle name="SAPBEXexcBad8 9 3 2" xfId="16822"/>
    <cellStyle name="SAPBEXexcBad8 9 3 2 2" xfId="16823"/>
    <cellStyle name="SAPBEXexcBad8 9 3 2 2 2" xfId="16824"/>
    <cellStyle name="SAPBEXexcBad8 9 3 2 3" xfId="16825"/>
    <cellStyle name="SAPBEXexcBad8 9 3 3" xfId="16826"/>
    <cellStyle name="SAPBEXexcBad8 9 3 3 2" xfId="16827"/>
    <cellStyle name="SAPBEXexcBad8 9 3 3 2 2" xfId="16828"/>
    <cellStyle name="SAPBEXexcBad8 9 3 3 3" xfId="16829"/>
    <cellStyle name="SAPBEXexcBad8 9 3 4" xfId="16830"/>
    <cellStyle name="SAPBEXexcBad8 9 3 4 2" xfId="16831"/>
    <cellStyle name="SAPBEXexcBad8 9 3 5" xfId="16832"/>
    <cellStyle name="SAPBEXexcBad8 9 3 5 2" xfId="16833"/>
    <cellStyle name="SAPBEXexcBad8 9 3 6" xfId="16834"/>
    <cellStyle name="SAPBEXexcBad8 9 4" xfId="16835"/>
    <cellStyle name="SAPBEXexcBad8 9 4 2" xfId="16836"/>
    <cellStyle name="SAPBEXexcBad8 9 4 2 2" xfId="16837"/>
    <cellStyle name="SAPBEXexcBad8 9 4 3" xfId="16838"/>
    <cellStyle name="SAPBEXexcBad8 9 5" xfId="16839"/>
    <cellStyle name="SAPBEXexcBad8 9 5 2" xfId="16840"/>
    <cellStyle name="SAPBEXexcBad8 9 5 2 2" xfId="16841"/>
    <cellStyle name="SAPBEXexcBad8 9 5 3" xfId="16842"/>
    <cellStyle name="SAPBEXexcBad8 9 6" xfId="16843"/>
    <cellStyle name="SAPBEXexcBad8 9 6 2" xfId="16844"/>
    <cellStyle name="SAPBEXexcBad8 9 7" xfId="16845"/>
    <cellStyle name="SAPBEXexcBad8 9 7 2" xfId="16846"/>
    <cellStyle name="SAPBEXexcBad8 9 8" xfId="16847"/>
    <cellStyle name="SAPBEXexcBad8 9_Other Benefits Allocation %" xfId="16848"/>
    <cellStyle name="SAPBEXexcBad8_2016-18 Budget Payroll" xfId="51437"/>
    <cellStyle name="SAPBEXexcBad9" xfId="39"/>
    <cellStyle name="SAPBEXexcBad9 10" xfId="16849"/>
    <cellStyle name="SAPBEXexcBad9 10 2" xfId="16850"/>
    <cellStyle name="SAPBEXexcBad9 10 2 2" xfId="16851"/>
    <cellStyle name="SAPBEXexcBad9 10 2 2 2" xfId="16852"/>
    <cellStyle name="SAPBEXexcBad9 10 2 3" xfId="16853"/>
    <cellStyle name="SAPBEXexcBad9 10 3" xfId="16854"/>
    <cellStyle name="SAPBEXexcBad9 10 3 2" xfId="16855"/>
    <cellStyle name="SAPBEXexcBad9 10 3 2 2" xfId="16856"/>
    <cellStyle name="SAPBEXexcBad9 10 3 3" xfId="16857"/>
    <cellStyle name="SAPBEXexcBad9 10 4" xfId="16858"/>
    <cellStyle name="SAPBEXexcBad9 10 4 2" xfId="16859"/>
    <cellStyle name="SAPBEXexcBad9 10 5" xfId="16860"/>
    <cellStyle name="SAPBEXexcBad9 10 5 2" xfId="16861"/>
    <cellStyle name="SAPBEXexcBad9 10 6" xfId="16862"/>
    <cellStyle name="SAPBEXexcBad9 11" xfId="16863"/>
    <cellStyle name="SAPBEXexcBad9 11 2" xfId="16864"/>
    <cellStyle name="SAPBEXexcBad9 11 2 2" xfId="16865"/>
    <cellStyle name="SAPBEXexcBad9 11 2 2 2" xfId="16866"/>
    <cellStyle name="SAPBEXexcBad9 11 2 3" xfId="16867"/>
    <cellStyle name="SAPBEXexcBad9 11 3" xfId="16868"/>
    <cellStyle name="SAPBEXexcBad9 11 3 2" xfId="16869"/>
    <cellStyle name="SAPBEXexcBad9 11 3 2 2" xfId="16870"/>
    <cellStyle name="SAPBEXexcBad9 11 3 3" xfId="16871"/>
    <cellStyle name="SAPBEXexcBad9 11 4" xfId="16872"/>
    <cellStyle name="SAPBEXexcBad9 11 4 2" xfId="16873"/>
    <cellStyle name="SAPBEXexcBad9 11 5" xfId="16874"/>
    <cellStyle name="SAPBEXexcBad9 11 5 2" xfId="16875"/>
    <cellStyle name="SAPBEXexcBad9 11 6" xfId="16876"/>
    <cellStyle name="SAPBEXexcBad9 12" xfId="16877"/>
    <cellStyle name="SAPBEXexcBad9 12 2" xfId="16878"/>
    <cellStyle name="SAPBEXexcBad9 12 2 2" xfId="16879"/>
    <cellStyle name="SAPBEXexcBad9 12 2 2 2" xfId="16880"/>
    <cellStyle name="SAPBEXexcBad9 12 2 3" xfId="16881"/>
    <cellStyle name="SAPBEXexcBad9 12 3" xfId="16882"/>
    <cellStyle name="SAPBEXexcBad9 12 3 2" xfId="16883"/>
    <cellStyle name="SAPBEXexcBad9 12 3 2 2" xfId="16884"/>
    <cellStyle name="SAPBEXexcBad9 12 3 3" xfId="16885"/>
    <cellStyle name="SAPBEXexcBad9 12 4" xfId="16886"/>
    <cellStyle name="SAPBEXexcBad9 12 4 2" xfId="16887"/>
    <cellStyle name="SAPBEXexcBad9 12 5" xfId="16888"/>
    <cellStyle name="SAPBEXexcBad9 12 5 2" xfId="16889"/>
    <cellStyle name="SAPBEXexcBad9 12 6" xfId="16890"/>
    <cellStyle name="SAPBEXexcBad9 13" xfId="16891"/>
    <cellStyle name="SAPBEXexcBad9 13 2" xfId="16892"/>
    <cellStyle name="SAPBEXexcBad9 13 2 2" xfId="16893"/>
    <cellStyle name="SAPBEXexcBad9 13 3" xfId="16894"/>
    <cellStyle name="SAPBEXexcBad9 14" xfId="16895"/>
    <cellStyle name="SAPBEXexcBad9 14 2" xfId="16896"/>
    <cellStyle name="SAPBEXexcBad9 14 2 2" xfId="16897"/>
    <cellStyle name="SAPBEXexcBad9 14 3" xfId="16898"/>
    <cellStyle name="SAPBEXexcBad9 15" xfId="16899"/>
    <cellStyle name="SAPBEXexcBad9 15 2" xfId="58111"/>
    <cellStyle name="SAPBEXexcBad9 15 3" xfId="58112"/>
    <cellStyle name="SAPBEXexcBad9 16" xfId="16900"/>
    <cellStyle name="SAPBEXexcBad9 17" xfId="58113"/>
    <cellStyle name="SAPBEXexcBad9 2" xfId="16901"/>
    <cellStyle name="SAPBEXexcBad9 2 10" xfId="16902"/>
    <cellStyle name="SAPBEXexcBad9 2 10 2" xfId="16903"/>
    <cellStyle name="SAPBEXexcBad9 2 10 2 2" xfId="16904"/>
    <cellStyle name="SAPBEXexcBad9 2 10 3" xfId="16905"/>
    <cellStyle name="SAPBEXexcBad9 2 11" xfId="16906"/>
    <cellStyle name="SAPBEXexcBad9 2 11 2" xfId="16907"/>
    <cellStyle name="SAPBEXexcBad9 2 11 2 2" xfId="16908"/>
    <cellStyle name="SAPBEXexcBad9 2 11 3" xfId="16909"/>
    <cellStyle name="SAPBEXexcBad9 2 12" xfId="16910"/>
    <cellStyle name="SAPBEXexcBad9 2 12 2" xfId="16911"/>
    <cellStyle name="SAPBEXexcBad9 2 12 3" xfId="58114"/>
    <cellStyle name="SAPBEXexcBad9 2 13" xfId="16912"/>
    <cellStyle name="SAPBEXexcBad9 2 13 2" xfId="58115"/>
    <cellStyle name="SAPBEXexcBad9 2 13 3" xfId="58116"/>
    <cellStyle name="SAPBEXexcBad9 2 14" xfId="51438"/>
    <cellStyle name="SAPBEXexcBad9 2 14 2" xfId="58117"/>
    <cellStyle name="SAPBEXexcBad9 2 14 3" xfId="58118"/>
    <cellStyle name="SAPBEXexcBad9 2 15" xfId="58119"/>
    <cellStyle name="SAPBEXexcBad9 2 16" xfId="58120"/>
    <cellStyle name="SAPBEXexcBad9 2 2" xfId="16913"/>
    <cellStyle name="SAPBEXexcBad9 2 2 10" xfId="16914"/>
    <cellStyle name="SAPBEXexcBad9 2 2 10 2" xfId="16915"/>
    <cellStyle name="SAPBEXexcBad9 2 2 10 2 2" xfId="16916"/>
    <cellStyle name="SAPBEXexcBad9 2 2 10 3" xfId="16917"/>
    <cellStyle name="SAPBEXexcBad9 2 2 11" xfId="16918"/>
    <cellStyle name="SAPBEXexcBad9 2 2 11 2" xfId="16919"/>
    <cellStyle name="SAPBEXexcBad9 2 2 11 2 2" xfId="16920"/>
    <cellStyle name="SAPBEXexcBad9 2 2 11 3" xfId="16921"/>
    <cellStyle name="SAPBEXexcBad9 2 2 12" xfId="16922"/>
    <cellStyle name="SAPBEXexcBad9 2 2 2" xfId="16923"/>
    <cellStyle name="SAPBEXexcBad9 2 2 2 2" xfId="16924"/>
    <cellStyle name="SAPBEXexcBad9 2 2 2 2 2" xfId="16925"/>
    <cellStyle name="SAPBEXexcBad9 2 2 2 2 2 2" xfId="16926"/>
    <cellStyle name="SAPBEXexcBad9 2 2 2 2 2 2 2" xfId="16927"/>
    <cellStyle name="SAPBEXexcBad9 2 2 2 2 2 3" xfId="16928"/>
    <cellStyle name="SAPBEXexcBad9 2 2 2 2 3" xfId="16929"/>
    <cellStyle name="SAPBEXexcBad9 2 2 2 2 3 2" xfId="16930"/>
    <cellStyle name="SAPBEXexcBad9 2 2 2 2 3 2 2" xfId="16931"/>
    <cellStyle name="SAPBEXexcBad9 2 2 2 2 3 3" xfId="16932"/>
    <cellStyle name="SAPBEXexcBad9 2 2 2 2 4" xfId="16933"/>
    <cellStyle name="SAPBEXexcBad9 2 2 2 2 4 2" xfId="16934"/>
    <cellStyle name="SAPBEXexcBad9 2 2 2 2 5" xfId="16935"/>
    <cellStyle name="SAPBEXexcBad9 2 2 2 2 5 2" xfId="16936"/>
    <cellStyle name="SAPBEXexcBad9 2 2 2 2 6" xfId="16937"/>
    <cellStyle name="SAPBEXexcBad9 2 2 2 3" xfId="16938"/>
    <cellStyle name="SAPBEXexcBad9 2 2 2 3 2" xfId="16939"/>
    <cellStyle name="SAPBEXexcBad9 2 2 2 3 2 2" xfId="16940"/>
    <cellStyle name="SAPBEXexcBad9 2 2 2 3 2 2 2" xfId="16941"/>
    <cellStyle name="SAPBEXexcBad9 2 2 2 3 2 3" xfId="16942"/>
    <cellStyle name="SAPBEXexcBad9 2 2 2 3 3" xfId="16943"/>
    <cellStyle name="SAPBEXexcBad9 2 2 2 3 3 2" xfId="16944"/>
    <cellStyle name="SAPBEXexcBad9 2 2 2 3 3 2 2" xfId="16945"/>
    <cellStyle name="SAPBEXexcBad9 2 2 2 3 3 3" xfId="16946"/>
    <cellStyle name="SAPBEXexcBad9 2 2 2 3 4" xfId="16947"/>
    <cellStyle name="SAPBEXexcBad9 2 2 2 3 4 2" xfId="16948"/>
    <cellStyle name="SAPBEXexcBad9 2 2 2 3 5" xfId="16949"/>
    <cellStyle name="SAPBEXexcBad9 2 2 2 3 5 2" xfId="16950"/>
    <cellStyle name="SAPBEXexcBad9 2 2 2 3 6" xfId="16951"/>
    <cellStyle name="SAPBEXexcBad9 2 2 2 4" xfId="16952"/>
    <cellStyle name="SAPBEXexcBad9 2 2 2 4 2" xfId="16953"/>
    <cellStyle name="SAPBEXexcBad9 2 2 2 4 2 2" xfId="16954"/>
    <cellStyle name="SAPBEXexcBad9 2 2 2 4 2 3" xfId="58121"/>
    <cellStyle name="SAPBEXexcBad9 2 2 2 4 3" xfId="16955"/>
    <cellStyle name="SAPBEXexcBad9 2 2 2 4 4" xfId="58122"/>
    <cellStyle name="SAPBEXexcBad9 2 2 2 5" xfId="16956"/>
    <cellStyle name="SAPBEXexcBad9 2 2 2 5 2" xfId="16957"/>
    <cellStyle name="SAPBEXexcBad9 2 2 2 5 2 2" xfId="16958"/>
    <cellStyle name="SAPBEXexcBad9 2 2 2 5 2 3" xfId="58123"/>
    <cellStyle name="SAPBEXexcBad9 2 2 2 5 3" xfId="16959"/>
    <cellStyle name="SAPBEXexcBad9 2 2 2 5 4" xfId="58124"/>
    <cellStyle name="SAPBEXexcBad9 2 2 2 6" xfId="16960"/>
    <cellStyle name="SAPBEXexcBad9 2 2 2 6 2" xfId="16961"/>
    <cellStyle name="SAPBEXexcBad9 2 2 2 6 2 2" xfId="58125"/>
    <cellStyle name="SAPBEXexcBad9 2 2 2 6 2 3" xfId="58126"/>
    <cellStyle name="SAPBEXexcBad9 2 2 2 6 3" xfId="58127"/>
    <cellStyle name="SAPBEXexcBad9 2 2 2 6 4" xfId="58128"/>
    <cellStyle name="SAPBEXexcBad9 2 2 2 7" xfId="16962"/>
    <cellStyle name="SAPBEXexcBad9 2 2 2 7 2" xfId="16963"/>
    <cellStyle name="SAPBEXexcBad9 2 2 2 7 3" xfId="58129"/>
    <cellStyle name="SAPBEXexcBad9 2 2 2 8" xfId="16964"/>
    <cellStyle name="SAPBEXexcBad9 2 2 2 9" xfId="58130"/>
    <cellStyle name="SAPBEXexcBad9 2 2 2_Other Benefits Allocation %" xfId="16965"/>
    <cellStyle name="SAPBEXexcBad9 2 2 3" xfId="16966"/>
    <cellStyle name="SAPBEXexcBad9 2 2 3 2" xfId="16967"/>
    <cellStyle name="SAPBEXexcBad9 2 2 3 2 2" xfId="16968"/>
    <cellStyle name="SAPBEXexcBad9 2 2 3 2 2 2" xfId="58131"/>
    <cellStyle name="SAPBEXexcBad9 2 2 3 2 2 3" xfId="58132"/>
    <cellStyle name="SAPBEXexcBad9 2 2 3 2 3" xfId="58133"/>
    <cellStyle name="SAPBEXexcBad9 2 2 3 2 4" xfId="58134"/>
    <cellStyle name="SAPBEXexcBad9 2 2 3 3" xfId="16969"/>
    <cellStyle name="SAPBEXexcBad9 2 2 3 3 2" xfId="51439"/>
    <cellStyle name="SAPBEXexcBad9 2 2 3 3 2 2" xfId="58135"/>
    <cellStyle name="SAPBEXexcBad9 2 2 3 3 2 3" xfId="58136"/>
    <cellStyle name="SAPBEXexcBad9 2 2 3 3 3" xfId="58137"/>
    <cellStyle name="SAPBEXexcBad9 2 2 3 3 4" xfId="58138"/>
    <cellStyle name="SAPBEXexcBad9 2 2 3 4" xfId="51440"/>
    <cellStyle name="SAPBEXexcBad9 2 2 3 4 2" xfId="51441"/>
    <cellStyle name="SAPBEXexcBad9 2 2 3 4 2 2" xfId="58139"/>
    <cellStyle name="SAPBEXexcBad9 2 2 3 4 2 3" xfId="58140"/>
    <cellStyle name="SAPBEXexcBad9 2 2 3 4 3" xfId="58141"/>
    <cellStyle name="SAPBEXexcBad9 2 2 3 4 4" xfId="58142"/>
    <cellStyle name="SAPBEXexcBad9 2 2 3 5" xfId="51442"/>
    <cellStyle name="SAPBEXexcBad9 2 2 3 5 2" xfId="51443"/>
    <cellStyle name="SAPBEXexcBad9 2 2 3 5 2 2" xfId="58143"/>
    <cellStyle name="SAPBEXexcBad9 2 2 3 5 2 3" xfId="58144"/>
    <cellStyle name="SAPBEXexcBad9 2 2 3 5 3" xfId="58145"/>
    <cellStyle name="SAPBEXexcBad9 2 2 3 5 4" xfId="58146"/>
    <cellStyle name="SAPBEXexcBad9 2 2 3 6" xfId="51444"/>
    <cellStyle name="SAPBEXexcBad9 2 2 3 6 2" xfId="51445"/>
    <cellStyle name="SAPBEXexcBad9 2 2 3 6 2 2" xfId="58147"/>
    <cellStyle name="SAPBEXexcBad9 2 2 3 6 2 3" xfId="58148"/>
    <cellStyle name="SAPBEXexcBad9 2 2 3 6 3" xfId="58149"/>
    <cellStyle name="SAPBEXexcBad9 2 2 3 6 4" xfId="58150"/>
    <cellStyle name="SAPBEXexcBad9 2 2 3 7" xfId="51446"/>
    <cellStyle name="SAPBEXexcBad9 2 2 3 7 2" xfId="58151"/>
    <cellStyle name="SAPBEXexcBad9 2 2 3 7 3" xfId="58152"/>
    <cellStyle name="SAPBEXexcBad9 2 2 3 8" xfId="58153"/>
    <cellStyle name="SAPBEXexcBad9 2 2 3 9" xfId="58154"/>
    <cellStyle name="SAPBEXexcBad9 2 2 4" xfId="16970"/>
    <cellStyle name="SAPBEXexcBad9 2 2 4 2" xfId="16971"/>
    <cellStyle name="SAPBEXexcBad9 2 2 4 2 2" xfId="16972"/>
    <cellStyle name="SAPBEXexcBad9 2 2 4 2 2 2" xfId="58155"/>
    <cellStyle name="SAPBEXexcBad9 2 2 4 2 2 3" xfId="58156"/>
    <cellStyle name="SAPBEXexcBad9 2 2 4 2 3" xfId="58157"/>
    <cellStyle name="SAPBEXexcBad9 2 2 4 2 4" xfId="58158"/>
    <cellStyle name="SAPBEXexcBad9 2 2 4 3" xfId="16973"/>
    <cellStyle name="SAPBEXexcBad9 2 2 4 3 2" xfId="51447"/>
    <cellStyle name="SAPBEXexcBad9 2 2 4 3 2 2" xfId="58159"/>
    <cellStyle name="SAPBEXexcBad9 2 2 4 3 2 3" xfId="58160"/>
    <cellStyle name="SAPBEXexcBad9 2 2 4 3 3" xfId="58161"/>
    <cellStyle name="SAPBEXexcBad9 2 2 4 3 4" xfId="58162"/>
    <cellStyle name="SAPBEXexcBad9 2 2 4 4" xfId="51448"/>
    <cellStyle name="SAPBEXexcBad9 2 2 4 4 2" xfId="51449"/>
    <cellStyle name="SAPBEXexcBad9 2 2 4 4 2 2" xfId="58163"/>
    <cellStyle name="SAPBEXexcBad9 2 2 4 4 2 3" xfId="58164"/>
    <cellStyle name="SAPBEXexcBad9 2 2 4 4 3" xfId="58165"/>
    <cellStyle name="SAPBEXexcBad9 2 2 4 4 4" xfId="58166"/>
    <cellStyle name="SAPBEXexcBad9 2 2 4 5" xfId="51450"/>
    <cellStyle name="SAPBEXexcBad9 2 2 4 5 2" xfId="51451"/>
    <cellStyle name="SAPBEXexcBad9 2 2 4 5 2 2" xfId="58167"/>
    <cellStyle name="SAPBEXexcBad9 2 2 4 5 2 3" xfId="58168"/>
    <cellStyle name="SAPBEXexcBad9 2 2 4 5 3" xfId="58169"/>
    <cellStyle name="SAPBEXexcBad9 2 2 4 5 4" xfId="58170"/>
    <cellStyle name="SAPBEXexcBad9 2 2 4 6" xfId="51452"/>
    <cellStyle name="SAPBEXexcBad9 2 2 4 6 2" xfId="51453"/>
    <cellStyle name="SAPBEXexcBad9 2 2 4 6 2 2" xfId="58171"/>
    <cellStyle name="SAPBEXexcBad9 2 2 4 6 2 3" xfId="58172"/>
    <cellStyle name="SAPBEXexcBad9 2 2 4 6 3" xfId="58173"/>
    <cellStyle name="SAPBEXexcBad9 2 2 4 6 4" xfId="58174"/>
    <cellStyle name="SAPBEXexcBad9 2 2 4 7" xfId="51454"/>
    <cellStyle name="SAPBEXexcBad9 2 2 4 7 2" xfId="58175"/>
    <cellStyle name="SAPBEXexcBad9 2 2 4 7 3" xfId="58176"/>
    <cellStyle name="SAPBEXexcBad9 2 2 4 8" xfId="58177"/>
    <cellStyle name="SAPBEXexcBad9 2 2 4 9" xfId="58178"/>
    <cellStyle name="SAPBEXexcBad9 2 2 5" xfId="16974"/>
    <cellStyle name="SAPBEXexcBad9 2 2 5 2" xfId="16975"/>
    <cellStyle name="SAPBEXexcBad9 2 2 5 2 2" xfId="16976"/>
    <cellStyle name="SAPBEXexcBad9 2 2 5 2 3" xfId="58179"/>
    <cellStyle name="SAPBEXexcBad9 2 2 5 3" xfId="16977"/>
    <cellStyle name="SAPBEXexcBad9 2 2 5 4" xfId="58180"/>
    <cellStyle name="SAPBEXexcBad9 2 2 6" xfId="16978"/>
    <cellStyle name="SAPBEXexcBad9 2 2 6 2" xfId="16979"/>
    <cellStyle name="SAPBEXexcBad9 2 2 6 2 2" xfId="16980"/>
    <cellStyle name="SAPBEXexcBad9 2 2 6 2 3" xfId="58181"/>
    <cellStyle name="SAPBEXexcBad9 2 2 6 3" xfId="16981"/>
    <cellStyle name="SAPBEXexcBad9 2 2 6 4" xfId="58182"/>
    <cellStyle name="SAPBEXexcBad9 2 2 7" xfId="16982"/>
    <cellStyle name="SAPBEXexcBad9 2 2 7 2" xfId="16983"/>
    <cellStyle name="SAPBEXexcBad9 2 2 7 2 2" xfId="16984"/>
    <cellStyle name="SAPBEXexcBad9 2 2 7 2 3" xfId="58183"/>
    <cellStyle name="SAPBEXexcBad9 2 2 7 3" xfId="16985"/>
    <cellStyle name="SAPBEXexcBad9 2 2 7 4" xfId="58184"/>
    <cellStyle name="SAPBEXexcBad9 2 2 8" xfId="16986"/>
    <cellStyle name="SAPBEXexcBad9 2 2 8 2" xfId="16987"/>
    <cellStyle name="SAPBEXexcBad9 2 2 8 2 2" xfId="16988"/>
    <cellStyle name="SAPBEXexcBad9 2 2 8 2 3" xfId="58185"/>
    <cellStyle name="SAPBEXexcBad9 2 2 8 3" xfId="16989"/>
    <cellStyle name="SAPBEXexcBad9 2 2 8 4" xfId="58186"/>
    <cellStyle name="SAPBEXexcBad9 2 2 9" xfId="16990"/>
    <cellStyle name="SAPBEXexcBad9 2 2 9 2" xfId="16991"/>
    <cellStyle name="SAPBEXexcBad9 2 2 9 2 2" xfId="16992"/>
    <cellStyle name="SAPBEXexcBad9 2 2 9 2 3" xfId="58187"/>
    <cellStyle name="SAPBEXexcBad9 2 2 9 3" xfId="16993"/>
    <cellStyle name="SAPBEXexcBad9 2 2 9 4" xfId="58188"/>
    <cellStyle name="SAPBEXexcBad9 2 2_Other Benefits Allocation %" xfId="16994"/>
    <cellStyle name="SAPBEXexcBad9 2 3" xfId="16995"/>
    <cellStyle name="SAPBEXexcBad9 2 3 10" xfId="16996"/>
    <cellStyle name="SAPBEXexcBad9 2 3 10 2" xfId="16997"/>
    <cellStyle name="SAPBEXexcBad9 2 3 10 2 2" xfId="16998"/>
    <cellStyle name="SAPBEXexcBad9 2 3 10 3" xfId="16999"/>
    <cellStyle name="SAPBEXexcBad9 2 3 11" xfId="17000"/>
    <cellStyle name="SAPBEXexcBad9 2 3 11 2" xfId="17001"/>
    <cellStyle name="SAPBEXexcBad9 2 3 11 2 2" xfId="17002"/>
    <cellStyle name="SAPBEXexcBad9 2 3 11 3" xfId="17003"/>
    <cellStyle name="SAPBEXexcBad9 2 3 12" xfId="17004"/>
    <cellStyle name="SAPBEXexcBad9 2 3 2" xfId="17005"/>
    <cellStyle name="SAPBEXexcBad9 2 3 2 2" xfId="17006"/>
    <cellStyle name="SAPBEXexcBad9 2 3 2 2 2" xfId="17007"/>
    <cellStyle name="SAPBEXexcBad9 2 3 2 2 2 2" xfId="17008"/>
    <cellStyle name="SAPBEXexcBad9 2 3 2 2 2 2 2" xfId="17009"/>
    <cellStyle name="SAPBEXexcBad9 2 3 2 2 2 3" xfId="17010"/>
    <cellStyle name="SAPBEXexcBad9 2 3 2 2 3" xfId="17011"/>
    <cellStyle name="SAPBEXexcBad9 2 3 2 2 3 2" xfId="17012"/>
    <cellStyle name="SAPBEXexcBad9 2 3 2 2 3 2 2" xfId="17013"/>
    <cellStyle name="SAPBEXexcBad9 2 3 2 2 3 3" xfId="17014"/>
    <cellStyle name="SAPBEXexcBad9 2 3 2 2 4" xfId="17015"/>
    <cellStyle name="SAPBEXexcBad9 2 3 2 2 4 2" xfId="17016"/>
    <cellStyle name="SAPBEXexcBad9 2 3 2 2 5" xfId="17017"/>
    <cellStyle name="SAPBEXexcBad9 2 3 2 2 5 2" xfId="17018"/>
    <cellStyle name="SAPBEXexcBad9 2 3 2 2 6" xfId="17019"/>
    <cellStyle name="SAPBEXexcBad9 2 3 2 3" xfId="17020"/>
    <cellStyle name="SAPBEXexcBad9 2 3 2 3 2" xfId="17021"/>
    <cellStyle name="SAPBEXexcBad9 2 3 2 3 2 2" xfId="17022"/>
    <cellStyle name="SAPBEXexcBad9 2 3 2 3 2 2 2" xfId="17023"/>
    <cellStyle name="SAPBEXexcBad9 2 3 2 3 2 3" xfId="17024"/>
    <cellStyle name="SAPBEXexcBad9 2 3 2 3 3" xfId="17025"/>
    <cellStyle name="SAPBEXexcBad9 2 3 2 3 3 2" xfId="17026"/>
    <cellStyle name="SAPBEXexcBad9 2 3 2 3 3 2 2" xfId="17027"/>
    <cellStyle name="SAPBEXexcBad9 2 3 2 3 3 3" xfId="17028"/>
    <cellStyle name="SAPBEXexcBad9 2 3 2 3 4" xfId="17029"/>
    <cellStyle name="SAPBEXexcBad9 2 3 2 3 4 2" xfId="17030"/>
    <cellStyle name="SAPBEXexcBad9 2 3 2 3 5" xfId="17031"/>
    <cellStyle name="SAPBEXexcBad9 2 3 2 3 5 2" xfId="17032"/>
    <cellStyle name="SAPBEXexcBad9 2 3 2 3 6" xfId="17033"/>
    <cellStyle name="SAPBEXexcBad9 2 3 2 4" xfId="17034"/>
    <cellStyle name="SAPBEXexcBad9 2 3 2 4 2" xfId="17035"/>
    <cellStyle name="SAPBEXexcBad9 2 3 2 4 2 2" xfId="17036"/>
    <cellStyle name="SAPBEXexcBad9 2 3 2 4 3" xfId="17037"/>
    <cellStyle name="SAPBEXexcBad9 2 3 2 5" xfId="17038"/>
    <cellStyle name="SAPBEXexcBad9 2 3 2 5 2" xfId="17039"/>
    <cellStyle name="SAPBEXexcBad9 2 3 2 5 2 2" xfId="17040"/>
    <cellStyle name="SAPBEXexcBad9 2 3 2 5 3" xfId="17041"/>
    <cellStyle name="SAPBEXexcBad9 2 3 2 6" xfId="17042"/>
    <cellStyle name="SAPBEXexcBad9 2 3 2 6 2" xfId="17043"/>
    <cellStyle name="SAPBEXexcBad9 2 3 2 7" xfId="17044"/>
    <cellStyle name="SAPBEXexcBad9 2 3 2 7 2" xfId="17045"/>
    <cellStyle name="SAPBEXexcBad9 2 3 2 8" xfId="17046"/>
    <cellStyle name="SAPBEXexcBad9 2 3 2_Other Benefits Allocation %" xfId="17047"/>
    <cellStyle name="SAPBEXexcBad9 2 3 3" xfId="17048"/>
    <cellStyle name="SAPBEXexcBad9 2 3 3 2" xfId="17049"/>
    <cellStyle name="SAPBEXexcBad9 2 3 3 2 2" xfId="17050"/>
    <cellStyle name="SAPBEXexcBad9 2 3 3 2 3" xfId="58189"/>
    <cellStyle name="SAPBEXexcBad9 2 3 3 3" xfId="17051"/>
    <cellStyle name="SAPBEXexcBad9 2 3 3 4" xfId="58190"/>
    <cellStyle name="SAPBEXexcBad9 2 3 4" xfId="17052"/>
    <cellStyle name="SAPBEXexcBad9 2 3 4 2" xfId="17053"/>
    <cellStyle name="SAPBEXexcBad9 2 3 4 2 2" xfId="17054"/>
    <cellStyle name="SAPBEXexcBad9 2 3 4 2 3" xfId="58191"/>
    <cellStyle name="SAPBEXexcBad9 2 3 4 3" xfId="17055"/>
    <cellStyle name="SAPBEXexcBad9 2 3 4 4" xfId="58192"/>
    <cellStyle name="SAPBEXexcBad9 2 3 5" xfId="17056"/>
    <cellStyle name="SAPBEXexcBad9 2 3 5 2" xfId="17057"/>
    <cellStyle name="SAPBEXexcBad9 2 3 5 2 2" xfId="17058"/>
    <cellStyle name="SAPBEXexcBad9 2 3 5 2 3" xfId="58193"/>
    <cellStyle name="SAPBEXexcBad9 2 3 5 3" xfId="17059"/>
    <cellStyle name="SAPBEXexcBad9 2 3 5 4" xfId="58194"/>
    <cellStyle name="SAPBEXexcBad9 2 3 6" xfId="17060"/>
    <cellStyle name="SAPBEXexcBad9 2 3 6 2" xfId="17061"/>
    <cellStyle name="SAPBEXexcBad9 2 3 6 2 2" xfId="17062"/>
    <cellStyle name="SAPBEXexcBad9 2 3 6 2 3" xfId="58195"/>
    <cellStyle name="SAPBEXexcBad9 2 3 6 3" xfId="17063"/>
    <cellStyle name="SAPBEXexcBad9 2 3 6 4" xfId="58196"/>
    <cellStyle name="SAPBEXexcBad9 2 3 7" xfId="17064"/>
    <cellStyle name="SAPBEXexcBad9 2 3 7 2" xfId="17065"/>
    <cellStyle name="SAPBEXexcBad9 2 3 7 2 2" xfId="17066"/>
    <cellStyle name="SAPBEXexcBad9 2 3 7 3" xfId="17067"/>
    <cellStyle name="SAPBEXexcBad9 2 3 8" xfId="17068"/>
    <cellStyle name="SAPBEXexcBad9 2 3 8 2" xfId="17069"/>
    <cellStyle name="SAPBEXexcBad9 2 3 8 2 2" xfId="17070"/>
    <cellStyle name="SAPBEXexcBad9 2 3 8 3" xfId="17071"/>
    <cellStyle name="SAPBEXexcBad9 2 3 9" xfId="17072"/>
    <cellStyle name="SAPBEXexcBad9 2 3 9 2" xfId="17073"/>
    <cellStyle name="SAPBEXexcBad9 2 3 9 2 2" xfId="17074"/>
    <cellStyle name="SAPBEXexcBad9 2 3 9 3" xfId="17075"/>
    <cellStyle name="SAPBEXexcBad9 2 3_Other Benefits Allocation %" xfId="17076"/>
    <cellStyle name="SAPBEXexcBad9 2 4" xfId="17077"/>
    <cellStyle name="SAPBEXexcBad9 2 4 2" xfId="51455"/>
    <cellStyle name="SAPBEXexcBad9 2 4 2 2" xfId="51456"/>
    <cellStyle name="SAPBEXexcBad9 2 4 2 2 2" xfId="58197"/>
    <cellStyle name="SAPBEXexcBad9 2 4 2 2 3" xfId="58198"/>
    <cellStyle name="SAPBEXexcBad9 2 4 2 3" xfId="58199"/>
    <cellStyle name="SAPBEXexcBad9 2 4 2 4" xfId="58200"/>
    <cellStyle name="SAPBEXexcBad9 2 4 3" xfId="51457"/>
    <cellStyle name="SAPBEXexcBad9 2 4 3 2" xfId="51458"/>
    <cellStyle name="SAPBEXexcBad9 2 4 3 2 2" xfId="58201"/>
    <cellStyle name="SAPBEXexcBad9 2 4 3 2 3" xfId="58202"/>
    <cellStyle name="SAPBEXexcBad9 2 4 3 3" xfId="58203"/>
    <cellStyle name="SAPBEXexcBad9 2 4 3 4" xfId="58204"/>
    <cellStyle name="SAPBEXexcBad9 2 4 4" xfId="51459"/>
    <cellStyle name="SAPBEXexcBad9 2 4 4 2" xfId="51460"/>
    <cellStyle name="SAPBEXexcBad9 2 4 4 2 2" xfId="58205"/>
    <cellStyle name="SAPBEXexcBad9 2 4 4 2 3" xfId="58206"/>
    <cellStyle name="SAPBEXexcBad9 2 4 4 3" xfId="58207"/>
    <cellStyle name="SAPBEXexcBad9 2 4 4 4" xfId="58208"/>
    <cellStyle name="SAPBEXexcBad9 2 4 5" xfId="51461"/>
    <cellStyle name="SAPBEXexcBad9 2 4 5 2" xfId="51462"/>
    <cellStyle name="SAPBEXexcBad9 2 4 5 2 2" xfId="58209"/>
    <cellStyle name="SAPBEXexcBad9 2 4 5 2 3" xfId="58210"/>
    <cellStyle name="SAPBEXexcBad9 2 4 5 3" xfId="58211"/>
    <cellStyle name="SAPBEXexcBad9 2 4 5 4" xfId="58212"/>
    <cellStyle name="SAPBEXexcBad9 2 4 6" xfId="51463"/>
    <cellStyle name="SAPBEXexcBad9 2 4 6 2" xfId="51464"/>
    <cellStyle name="SAPBEXexcBad9 2 4 6 2 2" xfId="58213"/>
    <cellStyle name="SAPBEXexcBad9 2 4 6 2 3" xfId="58214"/>
    <cellStyle name="SAPBEXexcBad9 2 4 6 3" xfId="58215"/>
    <cellStyle name="SAPBEXexcBad9 2 4 6 4" xfId="58216"/>
    <cellStyle name="SAPBEXexcBad9 2 4 7" xfId="51465"/>
    <cellStyle name="SAPBEXexcBad9 2 4 7 2" xfId="58217"/>
    <cellStyle name="SAPBEXexcBad9 2 4 7 3" xfId="58218"/>
    <cellStyle name="SAPBEXexcBad9 2 4 8" xfId="58219"/>
    <cellStyle name="SAPBEXexcBad9 2 4 9" xfId="58220"/>
    <cellStyle name="SAPBEXexcBad9 2 5" xfId="17078"/>
    <cellStyle name="SAPBEXexcBad9 2 5 2" xfId="17079"/>
    <cellStyle name="SAPBEXexcBad9 2 5 2 2" xfId="17080"/>
    <cellStyle name="SAPBEXexcBad9 2 5 2 2 2" xfId="17081"/>
    <cellStyle name="SAPBEXexcBad9 2 5 2 2 2 2" xfId="17082"/>
    <cellStyle name="SAPBEXexcBad9 2 5 2 2 3" xfId="17083"/>
    <cellStyle name="SAPBEXexcBad9 2 5 2 3" xfId="17084"/>
    <cellStyle name="SAPBEXexcBad9 2 5 2 3 2" xfId="17085"/>
    <cellStyle name="SAPBEXexcBad9 2 5 2 3 2 2" xfId="17086"/>
    <cellStyle name="SAPBEXexcBad9 2 5 2 3 3" xfId="17087"/>
    <cellStyle name="SAPBEXexcBad9 2 5 2 4" xfId="17088"/>
    <cellStyle name="SAPBEXexcBad9 2 5 2 4 2" xfId="17089"/>
    <cellStyle name="SAPBEXexcBad9 2 5 2 5" xfId="17090"/>
    <cellStyle name="SAPBEXexcBad9 2 5 2 5 2" xfId="17091"/>
    <cellStyle name="SAPBEXexcBad9 2 5 2 6" xfId="17092"/>
    <cellStyle name="SAPBEXexcBad9 2 5 3" xfId="17093"/>
    <cellStyle name="SAPBEXexcBad9 2 5 3 2" xfId="17094"/>
    <cellStyle name="SAPBEXexcBad9 2 5 3 2 2" xfId="17095"/>
    <cellStyle name="SAPBEXexcBad9 2 5 3 2 2 2" xfId="17096"/>
    <cellStyle name="SAPBEXexcBad9 2 5 3 2 3" xfId="17097"/>
    <cellStyle name="SAPBEXexcBad9 2 5 3 3" xfId="17098"/>
    <cellStyle name="SAPBEXexcBad9 2 5 3 3 2" xfId="17099"/>
    <cellStyle name="SAPBEXexcBad9 2 5 3 3 2 2" xfId="17100"/>
    <cellStyle name="SAPBEXexcBad9 2 5 3 3 3" xfId="17101"/>
    <cellStyle name="SAPBEXexcBad9 2 5 3 4" xfId="17102"/>
    <cellStyle name="SAPBEXexcBad9 2 5 3 4 2" xfId="17103"/>
    <cellStyle name="SAPBEXexcBad9 2 5 3 5" xfId="17104"/>
    <cellStyle name="SAPBEXexcBad9 2 5 3 5 2" xfId="17105"/>
    <cellStyle name="SAPBEXexcBad9 2 5 3 6" xfId="17106"/>
    <cellStyle name="SAPBEXexcBad9 2 5 4" xfId="17107"/>
    <cellStyle name="SAPBEXexcBad9 2 5 4 2" xfId="17108"/>
    <cellStyle name="SAPBEXexcBad9 2 5 4 2 2" xfId="17109"/>
    <cellStyle name="SAPBEXexcBad9 2 5 4 2 3" xfId="58221"/>
    <cellStyle name="SAPBEXexcBad9 2 5 4 3" xfId="17110"/>
    <cellStyle name="SAPBEXexcBad9 2 5 4 4" xfId="58222"/>
    <cellStyle name="SAPBEXexcBad9 2 5 5" xfId="17111"/>
    <cellStyle name="SAPBEXexcBad9 2 5 5 2" xfId="17112"/>
    <cellStyle name="SAPBEXexcBad9 2 5 5 2 2" xfId="17113"/>
    <cellStyle name="SAPBEXexcBad9 2 5 5 2 3" xfId="58223"/>
    <cellStyle name="SAPBEXexcBad9 2 5 5 3" xfId="17114"/>
    <cellStyle name="SAPBEXexcBad9 2 5 5 4" xfId="58224"/>
    <cellStyle name="SAPBEXexcBad9 2 5 6" xfId="17115"/>
    <cellStyle name="SAPBEXexcBad9 2 5 6 2" xfId="17116"/>
    <cellStyle name="SAPBEXexcBad9 2 5 6 2 2" xfId="58225"/>
    <cellStyle name="SAPBEXexcBad9 2 5 6 2 3" xfId="58226"/>
    <cellStyle name="SAPBEXexcBad9 2 5 6 3" xfId="58227"/>
    <cellStyle name="SAPBEXexcBad9 2 5 6 4" xfId="58228"/>
    <cellStyle name="SAPBEXexcBad9 2 5 7" xfId="17117"/>
    <cellStyle name="SAPBEXexcBad9 2 5 7 2" xfId="17118"/>
    <cellStyle name="SAPBEXexcBad9 2 5 7 3" xfId="58229"/>
    <cellStyle name="SAPBEXexcBad9 2 5 8" xfId="17119"/>
    <cellStyle name="SAPBEXexcBad9 2 5 9" xfId="58230"/>
    <cellStyle name="SAPBEXexcBad9 2 5_Other Benefits Allocation %" xfId="17120"/>
    <cellStyle name="SAPBEXexcBad9 2 6" xfId="17121"/>
    <cellStyle name="SAPBEXexcBad9 2 6 2" xfId="17122"/>
    <cellStyle name="SAPBEXexcBad9 2 6 2 2" xfId="17123"/>
    <cellStyle name="SAPBEXexcBad9 2 6 2 3" xfId="58231"/>
    <cellStyle name="SAPBEXexcBad9 2 6 3" xfId="17124"/>
    <cellStyle name="SAPBEXexcBad9 2 6 4" xfId="58232"/>
    <cellStyle name="SAPBEXexcBad9 2 7" xfId="17125"/>
    <cellStyle name="SAPBEXexcBad9 2 7 2" xfId="17126"/>
    <cellStyle name="SAPBEXexcBad9 2 7 2 2" xfId="17127"/>
    <cellStyle name="SAPBEXexcBad9 2 7 2 3" xfId="58233"/>
    <cellStyle name="SAPBEXexcBad9 2 7 3" xfId="17128"/>
    <cellStyle name="SAPBEXexcBad9 2 7 4" xfId="58234"/>
    <cellStyle name="SAPBEXexcBad9 2 8" xfId="17129"/>
    <cellStyle name="SAPBEXexcBad9 2 8 2" xfId="17130"/>
    <cellStyle name="SAPBEXexcBad9 2 8 2 2" xfId="17131"/>
    <cellStyle name="SAPBEXexcBad9 2 8 2 3" xfId="58235"/>
    <cellStyle name="SAPBEXexcBad9 2 8 3" xfId="17132"/>
    <cellStyle name="SAPBEXexcBad9 2 8 4" xfId="58236"/>
    <cellStyle name="SAPBEXexcBad9 2 9" xfId="17133"/>
    <cellStyle name="SAPBEXexcBad9 2 9 2" xfId="17134"/>
    <cellStyle name="SAPBEXexcBad9 2 9 2 2" xfId="17135"/>
    <cellStyle name="SAPBEXexcBad9 2 9 2 3" xfId="58237"/>
    <cellStyle name="SAPBEXexcBad9 2 9 3" xfId="17136"/>
    <cellStyle name="SAPBEXexcBad9 2 9 4" xfId="58238"/>
    <cellStyle name="SAPBEXexcBad9 2_401K Summary" xfId="17137"/>
    <cellStyle name="SAPBEXexcBad9 3" xfId="17138"/>
    <cellStyle name="SAPBEXexcBad9 3 10" xfId="17139"/>
    <cellStyle name="SAPBEXexcBad9 3 10 2" xfId="17140"/>
    <cellStyle name="SAPBEXexcBad9 3 10 2 2" xfId="17141"/>
    <cellStyle name="SAPBEXexcBad9 3 10 3" xfId="17142"/>
    <cellStyle name="SAPBEXexcBad9 3 11" xfId="17143"/>
    <cellStyle name="SAPBEXexcBad9 3 11 2" xfId="17144"/>
    <cellStyle name="SAPBEXexcBad9 3 11 2 2" xfId="17145"/>
    <cellStyle name="SAPBEXexcBad9 3 11 3" xfId="17146"/>
    <cellStyle name="SAPBEXexcBad9 3 12" xfId="17147"/>
    <cellStyle name="SAPBEXexcBad9 3 12 2" xfId="17148"/>
    <cellStyle name="SAPBEXexcBad9 3 13" xfId="17149"/>
    <cellStyle name="SAPBEXexcBad9 3 2" xfId="17150"/>
    <cellStyle name="SAPBEXexcBad9 3 2 2" xfId="17151"/>
    <cellStyle name="SAPBEXexcBad9 3 2 2 2" xfId="17152"/>
    <cellStyle name="SAPBEXexcBad9 3 2 2 2 2" xfId="17153"/>
    <cellStyle name="SAPBEXexcBad9 3 2 2 2 2 2" xfId="17154"/>
    <cellStyle name="SAPBEXexcBad9 3 2 2 2 3" xfId="17155"/>
    <cellStyle name="SAPBEXexcBad9 3 2 2 3" xfId="17156"/>
    <cellStyle name="SAPBEXexcBad9 3 2 2 3 2" xfId="17157"/>
    <cellStyle name="SAPBEXexcBad9 3 2 2 3 2 2" xfId="17158"/>
    <cellStyle name="SAPBEXexcBad9 3 2 2 3 3" xfId="17159"/>
    <cellStyle name="SAPBEXexcBad9 3 2 2 4" xfId="17160"/>
    <cellStyle name="SAPBEXexcBad9 3 2 2 4 2" xfId="17161"/>
    <cellStyle name="SAPBEXexcBad9 3 2 2 5" xfId="17162"/>
    <cellStyle name="SAPBEXexcBad9 3 2 2 5 2" xfId="17163"/>
    <cellStyle name="SAPBEXexcBad9 3 2 2 6" xfId="17164"/>
    <cellStyle name="SAPBEXexcBad9 3 2 3" xfId="17165"/>
    <cellStyle name="SAPBEXexcBad9 3 2 3 2" xfId="17166"/>
    <cellStyle name="SAPBEXexcBad9 3 2 3 2 2" xfId="17167"/>
    <cellStyle name="SAPBEXexcBad9 3 2 3 2 2 2" xfId="17168"/>
    <cellStyle name="SAPBEXexcBad9 3 2 3 2 3" xfId="17169"/>
    <cellStyle name="SAPBEXexcBad9 3 2 3 3" xfId="17170"/>
    <cellStyle name="SAPBEXexcBad9 3 2 3 3 2" xfId="17171"/>
    <cellStyle name="SAPBEXexcBad9 3 2 3 3 2 2" xfId="17172"/>
    <cellStyle name="SAPBEXexcBad9 3 2 3 3 3" xfId="17173"/>
    <cellStyle name="SAPBEXexcBad9 3 2 3 4" xfId="17174"/>
    <cellStyle name="SAPBEXexcBad9 3 2 3 4 2" xfId="17175"/>
    <cellStyle name="SAPBEXexcBad9 3 2 3 5" xfId="17176"/>
    <cellStyle name="SAPBEXexcBad9 3 2 3 5 2" xfId="17177"/>
    <cellStyle name="SAPBEXexcBad9 3 2 3 6" xfId="17178"/>
    <cellStyle name="SAPBEXexcBad9 3 2 4" xfId="17179"/>
    <cellStyle name="SAPBEXexcBad9 3 2 4 2" xfId="17180"/>
    <cellStyle name="SAPBEXexcBad9 3 2 4 2 2" xfId="17181"/>
    <cellStyle name="SAPBEXexcBad9 3 2 4 2 2 2" xfId="17182"/>
    <cellStyle name="SAPBEXexcBad9 3 2 4 2 3" xfId="17183"/>
    <cellStyle name="SAPBEXexcBad9 3 2 4 3" xfId="17184"/>
    <cellStyle name="SAPBEXexcBad9 3 2 4 3 2" xfId="17185"/>
    <cellStyle name="SAPBEXexcBad9 3 2 4 3 2 2" xfId="17186"/>
    <cellStyle name="SAPBEXexcBad9 3 2 4 3 3" xfId="17187"/>
    <cellStyle name="SAPBEXexcBad9 3 2 4 4" xfId="17188"/>
    <cellStyle name="SAPBEXexcBad9 3 2 4 4 2" xfId="17189"/>
    <cellStyle name="SAPBEXexcBad9 3 2 4 5" xfId="17190"/>
    <cellStyle name="SAPBEXexcBad9 3 2 4 5 2" xfId="17191"/>
    <cellStyle name="SAPBEXexcBad9 3 2 4 6" xfId="17192"/>
    <cellStyle name="SAPBEXexcBad9 3 2 5" xfId="17193"/>
    <cellStyle name="SAPBEXexcBad9 3 2 5 2" xfId="17194"/>
    <cellStyle name="SAPBEXexcBad9 3 2 5 2 2" xfId="17195"/>
    <cellStyle name="SAPBEXexcBad9 3 2 5 2 3" xfId="58239"/>
    <cellStyle name="SAPBEXexcBad9 3 2 5 3" xfId="17196"/>
    <cellStyle name="SAPBEXexcBad9 3 2 5 4" xfId="58240"/>
    <cellStyle name="SAPBEXexcBad9 3 2 6" xfId="17197"/>
    <cellStyle name="SAPBEXexcBad9 3 2 6 2" xfId="51466"/>
    <cellStyle name="SAPBEXexcBad9 3 2 6 2 2" xfId="58241"/>
    <cellStyle name="SAPBEXexcBad9 3 2 6 2 3" xfId="58242"/>
    <cellStyle name="SAPBEXexcBad9 3 2 6 3" xfId="58243"/>
    <cellStyle name="SAPBEXexcBad9 3 2 6 4" xfId="58244"/>
    <cellStyle name="SAPBEXexcBad9 3 2 7" xfId="51467"/>
    <cellStyle name="SAPBEXexcBad9 3 2 7 2" xfId="58245"/>
    <cellStyle name="SAPBEXexcBad9 3 2 7 3" xfId="58246"/>
    <cellStyle name="SAPBEXexcBad9 3 2 8" xfId="58247"/>
    <cellStyle name="SAPBEXexcBad9 3 2 9" xfId="58248"/>
    <cellStyle name="SAPBEXexcBad9 3 2_Other Benefits Allocation %" xfId="17198"/>
    <cellStyle name="SAPBEXexcBad9 3 3" xfId="17199"/>
    <cellStyle name="SAPBEXexcBad9 3 3 2" xfId="51468"/>
    <cellStyle name="SAPBEXexcBad9 3 3 2 2" xfId="51469"/>
    <cellStyle name="SAPBEXexcBad9 3 3 2 2 2" xfId="58249"/>
    <cellStyle name="SAPBEXexcBad9 3 3 2 2 3" xfId="58250"/>
    <cellStyle name="SAPBEXexcBad9 3 3 2 3" xfId="58251"/>
    <cellStyle name="SAPBEXexcBad9 3 3 2 4" xfId="58252"/>
    <cellStyle name="SAPBEXexcBad9 3 3 3" xfId="51470"/>
    <cellStyle name="SAPBEXexcBad9 3 3 3 2" xfId="51471"/>
    <cellStyle name="SAPBEXexcBad9 3 3 3 2 2" xfId="58253"/>
    <cellStyle name="SAPBEXexcBad9 3 3 3 2 3" xfId="58254"/>
    <cellStyle name="SAPBEXexcBad9 3 3 3 3" xfId="58255"/>
    <cellStyle name="SAPBEXexcBad9 3 3 3 4" xfId="58256"/>
    <cellStyle name="SAPBEXexcBad9 3 3 4" xfId="51472"/>
    <cellStyle name="SAPBEXexcBad9 3 3 4 2" xfId="51473"/>
    <cellStyle name="SAPBEXexcBad9 3 3 4 2 2" xfId="58257"/>
    <cellStyle name="SAPBEXexcBad9 3 3 4 2 3" xfId="58258"/>
    <cellStyle name="SAPBEXexcBad9 3 3 4 3" xfId="58259"/>
    <cellStyle name="SAPBEXexcBad9 3 3 4 4" xfId="58260"/>
    <cellStyle name="SAPBEXexcBad9 3 3 5" xfId="51474"/>
    <cellStyle name="SAPBEXexcBad9 3 3 5 2" xfId="51475"/>
    <cellStyle name="SAPBEXexcBad9 3 3 5 2 2" xfId="58261"/>
    <cellStyle name="SAPBEXexcBad9 3 3 5 2 3" xfId="58262"/>
    <cellStyle name="SAPBEXexcBad9 3 3 5 3" xfId="58263"/>
    <cellStyle name="SAPBEXexcBad9 3 3 5 4" xfId="58264"/>
    <cellStyle name="SAPBEXexcBad9 3 3 6" xfId="51476"/>
    <cellStyle name="SAPBEXexcBad9 3 3 6 2" xfId="51477"/>
    <cellStyle name="SAPBEXexcBad9 3 3 6 2 2" xfId="58265"/>
    <cellStyle name="SAPBEXexcBad9 3 3 6 2 3" xfId="58266"/>
    <cellStyle name="SAPBEXexcBad9 3 3 6 3" xfId="58267"/>
    <cellStyle name="SAPBEXexcBad9 3 3 6 4" xfId="58268"/>
    <cellStyle name="SAPBEXexcBad9 3 3 7" xfId="51478"/>
    <cellStyle name="SAPBEXexcBad9 3 3 7 2" xfId="58269"/>
    <cellStyle name="SAPBEXexcBad9 3 3 7 3" xfId="58270"/>
    <cellStyle name="SAPBEXexcBad9 3 3 8" xfId="58271"/>
    <cellStyle name="SAPBEXexcBad9 3 3 9" xfId="58272"/>
    <cellStyle name="SAPBEXexcBad9 3 4" xfId="17200"/>
    <cellStyle name="SAPBEXexcBad9 3 4 2" xfId="17201"/>
    <cellStyle name="SAPBEXexcBad9 3 4 2 2" xfId="17202"/>
    <cellStyle name="SAPBEXexcBad9 3 4 2 2 2" xfId="17203"/>
    <cellStyle name="SAPBEXexcBad9 3 4 2 2 2 2" xfId="17204"/>
    <cellStyle name="SAPBEXexcBad9 3 4 2 2 3" xfId="17205"/>
    <cellStyle name="SAPBEXexcBad9 3 4 2 3" xfId="17206"/>
    <cellStyle name="SAPBEXexcBad9 3 4 2 3 2" xfId="17207"/>
    <cellStyle name="SAPBEXexcBad9 3 4 2 3 2 2" xfId="17208"/>
    <cellStyle name="SAPBEXexcBad9 3 4 2 3 3" xfId="17209"/>
    <cellStyle name="SAPBEXexcBad9 3 4 2 4" xfId="17210"/>
    <cellStyle name="SAPBEXexcBad9 3 4 2 4 2" xfId="17211"/>
    <cellStyle name="SAPBEXexcBad9 3 4 2 5" xfId="17212"/>
    <cellStyle name="SAPBEXexcBad9 3 4 2 5 2" xfId="17213"/>
    <cellStyle name="SAPBEXexcBad9 3 4 2 6" xfId="17214"/>
    <cellStyle name="SAPBEXexcBad9 3 4 3" xfId="17215"/>
    <cellStyle name="SAPBEXexcBad9 3 4 3 2" xfId="17216"/>
    <cellStyle name="SAPBEXexcBad9 3 4 3 2 2" xfId="17217"/>
    <cellStyle name="SAPBEXexcBad9 3 4 3 2 2 2" xfId="17218"/>
    <cellStyle name="SAPBEXexcBad9 3 4 3 2 3" xfId="17219"/>
    <cellStyle name="SAPBEXexcBad9 3 4 3 3" xfId="17220"/>
    <cellStyle name="SAPBEXexcBad9 3 4 3 3 2" xfId="17221"/>
    <cellStyle name="SAPBEXexcBad9 3 4 3 3 2 2" xfId="17222"/>
    <cellStyle name="SAPBEXexcBad9 3 4 3 3 3" xfId="17223"/>
    <cellStyle name="SAPBEXexcBad9 3 4 3 4" xfId="17224"/>
    <cellStyle name="SAPBEXexcBad9 3 4 3 4 2" xfId="17225"/>
    <cellStyle name="SAPBEXexcBad9 3 4 3 5" xfId="17226"/>
    <cellStyle name="SAPBEXexcBad9 3 4 3 5 2" xfId="17227"/>
    <cellStyle name="SAPBEXexcBad9 3 4 3 6" xfId="17228"/>
    <cellStyle name="SAPBEXexcBad9 3 4 4" xfId="17229"/>
    <cellStyle name="SAPBEXexcBad9 3 4 4 2" xfId="17230"/>
    <cellStyle name="SAPBEXexcBad9 3 4 4 2 2" xfId="17231"/>
    <cellStyle name="SAPBEXexcBad9 3 4 4 2 3" xfId="58273"/>
    <cellStyle name="SAPBEXexcBad9 3 4 4 3" xfId="17232"/>
    <cellStyle name="SAPBEXexcBad9 3 4 4 4" xfId="58274"/>
    <cellStyle name="SAPBEXexcBad9 3 4 5" xfId="17233"/>
    <cellStyle name="SAPBEXexcBad9 3 4 5 2" xfId="17234"/>
    <cellStyle name="SAPBEXexcBad9 3 4 5 2 2" xfId="17235"/>
    <cellStyle name="SAPBEXexcBad9 3 4 5 2 3" xfId="58275"/>
    <cellStyle name="SAPBEXexcBad9 3 4 5 3" xfId="17236"/>
    <cellStyle name="SAPBEXexcBad9 3 4 5 4" xfId="58276"/>
    <cellStyle name="SAPBEXexcBad9 3 4 6" xfId="17237"/>
    <cellStyle name="SAPBEXexcBad9 3 4 6 2" xfId="17238"/>
    <cellStyle name="SAPBEXexcBad9 3 4 6 2 2" xfId="58277"/>
    <cellStyle name="SAPBEXexcBad9 3 4 6 2 3" xfId="58278"/>
    <cellStyle name="SAPBEXexcBad9 3 4 6 3" xfId="58279"/>
    <cellStyle name="SAPBEXexcBad9 3 4 6 4" xfId="58280"/>
    <cellStyle name="SAPBEXexcBad9 3 4 7" xfId="17239"/>
    <cellStyle name="SAPBEXexcBad9 3 4 7 2" xfId="17240"/>
    <cellStyle name="SAPBEXexcBad9 3 4 7 3" xfId="58281"/>
    <cellStyle name="SAPBEXexcBad9 3 4 8" xfId="17241"/>
    <cellStyle name="SAPBEXexcBad9 3 4 9" xfId="58282"/>
    <cellStyle name="SAPBEXexcBad9 3 4_Other Benefits Allocation %" xfId="17242"/>
    <cellStyle name="SAPBEXexcBad9 3 5" xfId="17243"/>
    <cellStyle name="SAPBEXexcBad9 3 5 2" xfId="17244"/>
    <cellStyle name="SAPBEXexcBad9 3 5 2 2" xfId="17245"/>
    <cellStyle name="SAPBEXexcBad9 3 5 2 2 2" xfId="17246"/>
    <cellStyle name="SAPBEXexcBad9 3 5 2 3" xfId="17247"/>
    <cellStyle name="SAPBEXexcBad9 3 5 3" xfId="17248"/>
    <cellStyle name="SAPBEXexcBad9 3 5 3 2" xfId="17249"/>
    <cellStyle name="SAPBEXexcBad9 3 5 3 2 2" xfId="17250"/>
    <cellStyle name="SAPBEXexcBad9 3 5 3 3" xfId="17251"/>
    <cellStyle name="SAPBEXexcBad9 3 5 4" xfId="17252"/>
    <cellStyle name="SAPBEXexcBad9 3 5 4 2" xfId="17253"/>
    <cellStyle name="SAPBEXexcBad9 3 5 5" xfId="17254"/>
    <cellStyle name="SAPBEXexcBad9 3 5 5 2" xfId="17255"/>
    <cellStyle name="SAPBEXexcBad9 3 5 6" xfId="17256"/>
    <cellStyle name="SAPBEXexcBad9 3 6" xfId="17257"/>
    <cellStyle name="SAPBEXexcBad9 3 6 2" xfId="17258"/>
    <cellStyle name="SAPBEXexcBad9 3 6 2 2" xfId="17259"/>
    <cellStyle name="SAPBEXexcBad9 3 6 2 2 2" xfId="17260"/>
    <cellStyle name="SAPBEXexcBad9 3 6 2 3" xfId="17261"/>
    <cellStyle name="SAPBEXexcBad9 3 6 3" xfId="17262"/>
    <cellStyle name="SAPBEXexcBad9 3 6 3 2" xfId="17263"/>
    <cellStyle name="SAPBEXexcBad9 3 6 3 2 2" xfId="17264"/>
    <cellStyle name="SAPBEXexcBad9 3 6 3 3" xfId="17265"/>
    <cellStyle name="SAPBEXexcBad9 3 6 4" xfId="17266"/>
    <cellStyle name="SAPBEXexcBad9 3 6 4 2" xfId="17267"/>
    <cellStyle name="SAPBEXexcBad9 3 6 5" xfId="17268"/>
    <cellStyle name="SAPBEXexcBad9 3 6 5 2" xfId="17269"/>
    <cellStyle name="SAPBEXexcBad9 3 6 6" xfId="17270"/>
    <cellStyle name="SAPBEXexcBad9 3 7" xfId="17271"/>
    <cellStyle name="SAPBEXexcBad9 3 7 2" xfId="17272"/>
    <cellStyle name="SAPBEXexcBad9 3 7 2 2" xfId="17273"/>
    <cellStyle name="SAPBEXexcBad9 3 7 2 2 2" xfId="17274"/>
    <cellStyle name="SAPBEXexcBad9 3 7 2 3" xfId="17275"/>
    <cellStyle name="SAPBEXexcBad9 3 7 3" xfId="17276"/>
    <cellStyle name="SAPBEXexcBad9 3 7 3 2" xfId="17277"/>
    <cellStyle name="SAPBEXexcBad9 3 7 3 2 2" xfId="17278"/>
    <cellStyle name="SAPBEXexcBad9 3 7 3 3" xfId="17279"/>
    <cellStyle name="SAPBEXexcBad9 3 7 4" xfId="17280"/>
    <cellStyle name="SAPBEXexcBad9 3 7 4 2" xfId="17281"/>
    <cellStyle name="SAPBEXexcBad9 3 7 5" xfId="17282"/>
    <cellStyle name="SAPBEXexcBad9 3 7 5 2" xfId="17283"/>
    <cellStyle name="SAPBEXexcBad9 3 7 6" xfId="17284"/>
    <cellStyle name="SAPBEXexcBad9 3 8" xfId="17285"/>
    <cellStyle name="SAPBEXexcBad9 3 8 2" xfId="17286"/>
    <cellStyle name="SAPBEXexcBad9 3 8 2 2" xfId="17287"/>
    <cellStyle name="SAPBEXexcBad9 3 8 2 3" xfId="58283"/>
    <cellStyle name="SAPBEXexcBad9 3 8 3" xfId="17288"/>
    <cellStyle name="SAPBEXexcBad9 3 8 4" xfId="58284"/>
    <cellStyle name="SAPBEXexcBad9 3 9" xfId="17289"/>
    <cellStyle name="SAPBEXexcBad9 3 9 2" xfId="17290"/>
    <cellStyle name="SAPBEXexcBad9 3 9 2 2" xfId="17291"/>
    <cellStyle name="SAPBEXexcBad9 3 9 2 3" xfId="58285"/>
    <cellStyle name="SAPBEXexcBad9 3 9 3" xfId="17292"/>
    <cellStyle name="SAPBEXexcBad9 3 9 4" xfId="58286"/>
    <cellStyle name="SAPBEXexcBad9 3_401K Summary" xfId="17293"/>
    <cellStyle name="SAPBEXexcBad9 4" xfId="17294"/>
    <cellStyle name="SAPBEXexcBad9 4 10" xfId="17295"/>
    <cellStyle name="SAPBEXexcBad9 4 10 2" xfId="17296"/>
    <cellStyle name="SAPBEXexcBad9 4 10 2 2" xfId="17297"/>
    <cellStyle name="SAPBEXexcBad9 4 10 3" xfId="17298"/>
    <cellStyle name="SAPBEXexcBad9 4 11" xfId="17299"/>
    <cellStyle name="SAPBEXexcBad9 4 11 2" xfId="17300"/>
    <cellStyle name="SAPBEXexcBad9 4 11 2 2" xfId="17301"/>
    <cellStyle name="SAPBEXexcBad9 4 11 3" xfId="17302"/>
    <cellStyle name="SAPBEXexcBad9 4 12" xfId="17303"/>
    <cellStyle name="SAPBEXexcBad9 4 12 2" xfId="17304"/>
    <cellStyle name="SAPBEXexcBad9 4 13" xfId="17305"/>
    <cellStyle name="SAPBEXexcBad9 4 2" xfId="17306"/>
    <cellStyle name="SAPBEXexcBad9 4 2 2" xfId="17307"/>
    <cellStyle name="SAPBEXexcBad9 4 2 2 2" xfId="58287"/>
    <cellStyle name="SAPBEXexcBad9 4 2 2 3" xfId="58288"/>
    <cellStyle name="SAPBEXexcBad9 4 2 3" xfId="17308"/>
    <cellStyle name="SAPBEXexcBad9 4 2 4" xfId="58289"/>
    <cellStyle name="SAPBEXexcBad9 4 2_Other Benefits Allocation %" xfId="17309"/>
    <cellStyle name="SAPBEXexcBad9 4 3" xfId="17310"/>
    <cellStyle name="SAPBEXexcBad9 4 3 2" xfId="17311"/>
    <cellStyle name="SAPBEXexcBad9 4 3 2 2" xfId="17312"/>
    <cellStyle name="SAPBEXexcBad9 4 3 2 2 2" xfId="17313"/>
    <cellStyle name="SAPBEXexcBad9 4 3 2 2 2 2" xfId="17314"/>
    <cellStyle name="SAPBEXexcBad9 4 3 2 2 3" xfId="17315"/>
    <cellStyle name="SAPBEXexcBad9 4 3 2 3" xfId="17316"/>
    <cellStyle name="SAPBEXexcBad9 4 3 2 3 2" xfId="17317"/>
    <cellStyle name="SAPBEXexcBad9 4 3 2 3 2 2" xfId="17318"/>
    <cellStyle name="SAPBEXexcBad9 4 3 2 3 3" xfId="17319"/>
    <cellStyle name="SAPBEXexcBad9 4 3 2 4" xfId="17320"/>
    <cellStyle name="SAPBEXexcBad9 4 3 2 4 2" xfId="17321"/>
    <cellStyle name="SAPBEXexcBad9 4 3 2 5" xfId="17322"/>
    <cellStyle name="SAPBEXexcBad9 4 3 2 5 2" xfId="17323"/>
    <cellStyle name="SAPBEXexcBad9 4 3 2 6" xfId="17324"/>
    <cellStyle name="SAPBEXexcBad9 4 3 3" xfId="17325"/>
    <cellStyle name="SAPBEXexcBad9 4 3 3 2" xfId="17326"/>
    <cellStyle name="SAPBEXexcBad9 4 3 3 2 2" xfId="17327"/>
    <cellStyle name="SAPBEXexcBad9 4 3 3 2 2 2" xfId="17328"/>
    <cellStyle name="SAPBEXexcBad9 4 3 3 2 3" xfId="17329"/>
    <cellStyle name="SAPBEXexcBad9 4 3 3 3" xfId="17330"/>
    <cellStyle name="SAPBEXexcBad9 4 3 3 3 2" xfId="17331"/>
    <cellStyle name="SAPBEXexcBad9 4 3 3 3 2 2" xfId="17332"/>
    <cellStyle name="SAPBEXexcBad9 4 3 3 3 3" xfId="17333"/>
    <cellStyle name="SAPBEXexcBad9 4 3 3 4" xfId="17334"/>
    <cellStyle name="SAPBEXexcBad9 4 3 3 4 2" xfId="17335"/>
    <cellStyle name="SAPBEXexcBad9 4 3 3 5" xfId="17336"/>
    <cellStyle name="SAPBEXexcBad9 4 3 3 5 2" xfId="17337"/>
    <cellStyle name="SAPBEXexcBad9 4 3 3 6" xfId="17338"/>
    <cellStyle name="SAPBEXexcBad9 4 3 4" xfId="17339"/>
    <cellStyle name="SAPBEXexcBad9 4 3 4 2" xfId="17340"/>
    <cellStyle name="SAPBEXexcBad9 4 3 4 2 2" xfId="17341"/>
    <cellStyle name="SAPBEXexcBad9 4 3 4 3" xfId="17342"/>
    <cellStyle name="SAPBEXexcBad9 4 3 5" xfId="17343"/>
    <cellStyle name="SAPBEXexcBad9 4 3 5 2" xfId="17344"/>
    <cellStyle name="SAPBEXexcBad9 4 3 5 2 2" xfId="17345"/>
    <cellStyle name="SAPBEXexcBad9 4 3 5 3" xfId="17346"/>
    <cellStyle name="SAPBEXexcBad9 4 3 6" xfId="17347"/>
    <cellStyle name="SAPBEXexcBad9 4 3 6 2" xfId="17348"/>
    <cellStyle name="SAPBEXexcBad9 4 3 7" xfId="17349"/>
    <cellStyle name="SAPBEXexcBad9 4 3 7 2" xfId="17350"/>
    <cellStyle name="SAPBEXexcBad9 4 3 8" xfId="17351"/>
    <cellStyle name="SAPBEXexcBad9 4 3_Other Benefits Allocation %" xfId="17352"/>
    <cellStyle name="SAPBEXexcBad9 4 4" xfId="17353"/>
    <cellStyle name="SAPBEXexcBad9 4 4 2" xfId="17354"/>
    <cellStyle name="SAPBEXexcBad9 4 4 2 2" xfId="17355"/>
    <cellStyle name="SAPBEXexcBad9 4 4 2 3" xfId="58290"/>
    <cellStyle name="SAPBEXexcBad9 4 4 3" xfId="17356"/>
    <cellStyle name="SAPBEXexcBad9 4 4 4" xfId="58291"/>
    <cellStyle name="SAPBEXexcBad9 4 5" xfId="17357"/>
    <cellStyle name="SAPBEXexcBad9 4 5 2" xfId="17358"/>
    <cellStyle name="SAPBEXexcBad9 4 5 2 2" xfId="17359"/>
    <cellStyle name="SAPBEXexcBad9 4 5 2 3" xfId="58292"/>
    <cellStyle name="SAPBEXexcBad9 4 5 3" xfId="17360"/>
    <cellStyle name="SAPBEXexcBad9 4 5 4" xfId="58293"/>
    <cellStyle name="SAPBEXexcBad9 4 6" xfId="17361"/>
    <cellStyle name="SAPBEXexcBad9 4 6 2" xfId="17362"/>
    <cellStyle name="SAPBEXexcBad9 4 6 2 2" xfId="17363"/>
    <cellStyle name="SAPBEXexcBad9 4 6 2 3" xfId="58294"/>
    <cellStyle name="SAPBEXexcBad9 4 6 3" xfId="17364"/>
    <cellStyle name="SAPBEXexcBad9 4 6 4" xfId="58295"/>
    <cellStyle name="SAPBEXexcBad9 4 7" xfId="17365"/>
    <cellStyle name="SAPBEXexcBad9 4 7 2" xfId="17366"/>
    <cellStyle name="SAPBEXexcBad9 4 7 2 2" xfId="17367"/>
    <cellStyle name="SAPBEXexcBad9 4 7 3" xfId="17368"/>
    <cellStyle name="SAPBEXexcBad9 4 8" xfId="17369"/>
    <cellStyle name="SAPBEXexcBad9 4 8 2" xfId="17370"/>
    <cellStyle name="SAPBEXexcBad9 4 8 2 2" xfId="17371"/>
    <cellStyle name="SAPBEXexcBad9 4 8 3" xfId="17372"/>
    <cellStyle name="SAPBEXexcBad9 4 9" xfId="17373"/>
    <cellStyle name="SAPBEXexcBad9 4 9 2" xfId="17374"/>
    <cellStyle name="SAPBEXexcBad9 4 9 2 2" xfId="17375"/>
    <cellStyle name="SAPBEXexcBad9 4 9 3" xfId="17376"/>
    <cellStyle name="SAPBEXexcBad9 4_401K Summary" xfId="17377"/>
    <cellStyle name="SAPBEXexcBad9 5" xfId="17378"/>
    <cellStyle name="SAPBEXexcBad9 5 2" xfId="17379"/>
    <cellStyle name="SAPBEXexcBad9 5 2 2" xfId="51479"/>
    <cellStyle name="SAPBEXexcBad9 5 2 2 2" xfId="58296"/>
    <cellStyle name="SAPBEXexcBad9 5 2 2 3" xfId="58297"/>
    <cellStyle name="SAPBEXexcBad9 5 2 3" xfId="58298"/>
    <cellStyle name="SAPBEXexcBad9 5 2 4" xfId="58299"/>
    <cellStyle name="SAPBEXexcBad9 5 3" xfId="17380"/>
    <cellStyle name="SAPBEXexcBad9 5 3 2" xfId="51480"/>
    <cellStyle name="SAPBEXexcBad9 5 3 2 2" xfId="58300"/>
    <cellStyle name="SAPBEXexcBad9 5 3 2 3" xfId="58301"/>
    <cellStyle name="SAPBEXexcBad9 5 3 3" xfId="58302"/>
    <cellStyle name="SAPBEXexcBad9 5 3 4" xfId="58303"/>
    <cellStyle name="SAPBEXexcBad9 5 4" xfId="51481"/>
    <cellStyle name="SAPBEXexcBad9 5 4 2" xfId="51482"/>
    <cellStyle name="SAPBEXexcBad9 5 4 2 2" xfId="58304"/>
    <cellStyle name="SAPBEXexcBad9 5 4 2 3" xfId="58305"/>
    <cellStyle name="SAPBEXexcBad9 5 4 3" xfId="58306"/>
    <cellStyle name="SAPBEXexcBad9 5 4 4" xfId="58307"/>
    <cellStyle name="SAPBEXexcBad9 5 5" xfId="51483"/>
    <cellStyle name="SAPBEXexcBad9 5 5 2" xfId="51484"/>
    <cellStyle name="SAPBEXexcBad9 5 5 2 2" xfId="58308"/>
    <cellStyle name="SAPBEXexcBad9 5 5 2 3" xfId="58309"/>
    <cellStyle name="SAPBEXexcBad9 5 5 3" xfId="58310"/>
    <cellStyle name="SAPBEXexcBad9 5 5 4" xfId="58311"/>
    <cellStyle name="SAPBEXexcBad9 5 6" xfId="51485"/>
    <cellStyle name="SAPBEXexcBad9 5 6 2" xfId="51486"/>
    <cellStyle name="SAPBEXexcBad9 5 6 2 2" xfId="58312"/>
    <cellStyle name="SAPBEXexcBad9 5 6 2 3" xfId="58313"/>
    <cellStyle name="SAPBEXexcBad9 5 6 3" xfId="58314"/>
    <cellStyle name="SAPBEXexcBad9 5 6 4" xfId="58315"/>
    <cellStyle name="SAPBEXexcBad9 5 7" xfId="51487"/>
    <cellStyle name="SAPBEXexcBad9 5 7 2" xfId="58316"/>
    <cellStyle name="SAPBEXexcBad9 5 7 3" xfId="58317"/>
    <cellStyle name="SAPBEXexcBad9 5 8" xfId="58318"/>
    <cellStyle name="SAPBEXexcBad9 5 9" xfId="58319"/>
    <cellStyle name="SAPBEXexcBad9 5_Other Benefits Allocation %" xfId="17381"/>
    <cellStyle name="SAPBEXexcBad9 6" xfId="17382"/>
    <cellStyle name="SAPBEXexcBad9 6 2" xfId="17383"/>
    <cellStyle name="SAPBEXexcBad9 6 2 2" xfId="51488"/>
    <cellStyle name="SAPBEXexcBad9 6 2 2 2" xfId="58320"/>
    <cellStyle name="SAPBEXexcBad9 6 2 2 3" xfId="58321"/>
    <cellStyle name="SAPBEXexcBad9 6 2 3" xfId="58322"/>
    <cellStyle name="SAPBEXexcBad9 6 2 4" xfId="58323"/>
    <cellStyle name="SAPBEXexcBad9 6 3" xfId="17384"/>
    <cellStyle name="SAPBEXexcBad9 6 3 2" xfId="51489"/>
    <cellStyle name="SAPBEXexcBad9 6 3 2 2" xfId="58324"/>
    <cellStyle name="SAPBEXexcBad9 6 3 2 3" xfId="58325"/>
    <cellStyle name="SAPBEXexcBad9 6 3 3" xfId="58326"/>
    <cellStyle name="SAPBEXexcBad9 6 3 4" xfId="58327"/>
    <cellStyle name="SAPBEXexcBad9 6 4" xfId="51490"/>
    <cellStyle name="SAPBEXexcBad9 6 4 2" xfId="51491"/>
    <cellStyle name="SAPBEXexcBad9 6 4 2 2" xfId="58328"/>
    <cellStyle name="SAPBEXexcBad9 6 4 2 3" xfId="58329"/>
    <cellStyle name="SAPBEXexcBad9 6 4 3" xfId="58330"/>
    <cellStyle name="SAPBEXexcBad9 6 4 4" xfId="58331"/>
    <cellStyle name="SAPBEXexcBad9 6 5" xfId="51492"/>
    <cellStyle name="SAPBEXexcBad9 6 5 2" xfId="51493"/>
    <cellStyle name="SAPBEXexcBad9 6 5 2 2" xfId="58332"/>
    <cellStyle name="SAPBEXexcBad9 6 5 2 3" xfId="58333"/>
    <cellStyle name="SAPBEXexcBad9 6 5 3" xfId="58334"/>
    <cellStyle name="SAPBEXexcBad9 6 5 4" xfId="58335"/>
    <cellStyle name="SAPBEXexcBad9 6 6" xfId="51494"/>
    <cellStyle name="SAPBEXexcBad9 6 6 2" xfId="51495"/>
    <cellStyle name="SAPBEXexcBad9 6 6 2 2" xfId="58336"/>
    <cellStyle name="SAPBEXexcBad9 6 6 2 3" xfId="58337"/>
    <cellStyle name="SAPBEXexcBad9 6 6 3" xfId="58338"/>
    <cellStyle name="SAPBEXexcBad9 6 6 4" xfId="58339"/>
    <cellStyle name="SAPBEXexcBad9 6 7" xfId="51496"/>
    <cellStyle name="SAPBEXexcBad9 6 7 2" xfId="58340"/>
    <cellStyle name="SAPBEXexcBad9 6 7 3" xfId="58341"/>
    <cellStyle name="SAPBEXexcBad9 6 8" xfId="58342"/>
    <cellStyle name="SAPBEXexcBad9 6 9" xfId="58343"/>
    <cellStyle name="SAPBEXexcBad9 6_Other Benefits Allocation %" xfId="17385"/>
    <cellStyle name="SAPBEXexcBad9 7" xfId="17386"/>
    <cellStyle name="SAPBEXexcBad9 7 2" xfId="17387"/>
    <cellStyle name="SAPBEXexcBad9 7 2 2" xfId="58344"/>
    <cellStyle name="SAPBEXexcBad9 7 2 3" xfId="58345"/>
    <cellStyle name="SAPBEXexcBad9 7 3" xfId="17388"/>
    <cellStyle name="SAPBEXexcBad9 7 4" xfId="58346"/>
    <cellStyle name="SAPBEXexcBad9 7_Other Benefits Allocation %" xfId="17389"/>
    <cellStyle name="SAPBEXexcBad9 8" xfId="17390"/>
    <cellStyle name="SAPBEXexcBad9 8 2" xfId="17391"/>
    <cellStyle name="SAPBEXexcBad9 8 2 2" xfId="58347"/>
    <cellStyle name="SAPBEXexcBad9 8 2 3" xfId="58348"/>
    <cellStyle name="SAPBEXexcBad9 8 3" xfId="17392"/>
    <cellStyle name="SAPBEXexcBad9 8 4" xfId="58349"/>
    <cellStyle name="SAPBEXexcBad9 8_Other Benefits Allocation %" xfId="17393"/>
    <cellStyle name="SAPBEXexcBad9 9" xfId="17394"/>
    <cellStyle name="SAPBEXexcBad9 9 2" xfId="17395"/>
    <cellStyle name="SAPBEXexcBad9 9 2 2" xfId="17396"/>
    <cellStyle name="SAPBEXexcBad9 9 2 2 2" xfId="17397"/>
    <cellStyle name="SAPBEXexcBad9 9 2 2 2 2" xfId="17398"/>
    <cellStyle name="SAPBEXexcBad9 9 2 2 3" xfId="17399"/>
    <cellStyle name="SAPBEXexcBad9 9 2 3" xfId="17400"/>
    <cellStyle name="SAPBEXexcBad9 9 2 3 2" xfId="17401"/>
    <cellStyle name="SAPBEXexcBad9 9 2 3 2 2" xfId="17402"/>
    <cellStyle name="SAPBEXexcBad9 9 2 3 3" xfId="17403"/>
    <cellStyle name="SAPBEXexcBad9 9 2 4" xfId="17404"/>
    <cellStyle name="SAPBEXexcBad9 9 2 4 2" xfId="17405"/>
    <cellStyle name="SAPBEXexcBad9 9 2 5" xfId="17406"/>
    <cellStyle name="SAPBEXexcBad9 9 2 5 2" xfId="17407"/>
    <cellStyle name="SAPBEXexcBad9 9 2 6" xfId="17408"/>
    <cellStyle name="SAPBEXexcBad9 9 3" xfId="17409"/>
    <cellStyle name="SAPBEXexcBad9 9 3 2" xfId="17410"/>
    <cellStyle name="SAPBEXexcBad9 9 3 2 2" xfId="17411"/>
    <cellStyle name="SAPBEXexcBad9 9 3 2 2 2" xfId="17412"/>
    <cellStyle name="SAPBEXexcBad9 9 3 2 3" xfId="17413"/>
    <cellStyle name="SAPBEXexcBad9 9 3 3" xfId="17414"/>
    <cellStyle name="SAPBEXexcBad9 9 3 3 2" xfId="17415"/>
    <cellStyle name="SAPBEXexcBad9 9 3 3 2 2" xfId="17416"/>
    <cellStyle name="SAPBEXexcBad9 9 3 3 3" xfId="17417"/>
    <cellStyle name="SAPBEXexcBad9 9 3 4" xfId="17418"/>
    <cellStyle name="SAPBEXexcBad9 9 3 4 2" xfId="17419"/>
    <cellStyle name="SAPBEXexcBad9 9 3 5" xfId="17420"/>
    <cellStyle name="SAPBEXexcBad9 9 3 5 2" xfId="17421"/>
    <cellStyle name="SAPBEXexcBad9 9 3 6" xfId="17422"/>
    <cellStyle name="SAPBEXexcBad9 9 4" xfId="17423"/>
    <cellStyle name="SAPBEXexcBad9 9 4 2" xfId="17424"/>
    <cellStyle name="SAPBEXexcBad9 9 4 2 2" xfId="17425"/>
    <cellStyle name="SAPBEXexcBad9 9 4 3" xfId="17426"/>
    <cellStyle name="SAPBEXexcBad9 9 5" xfId="17427"/>
    <cellStyle name="SAPBEXexcBad9 9 5 2" xfId="17428"/>
    <cellStyle name="SAPBEXexcBad9 9 5 2 2" xfId="17429"/>
    <cellStyle name="SAPBEXexcBad9 9 5 3" xfId="17430"/>
    <cellStyle name="SAPBEXexcBad9 9 6" xfId="17431"/>
    <cellStyle name="SAPBEXexcBad9 9 6 2" xfId="17432"/>
    <cellStyle name="SAPBEXexcBad9 9 7" xfId="17433"/>
    <cellStyle name="SAPBEXexcBad9 9 7 2" xfId="17434"/>
    <cellStyle name="SAPBEXexcBad9 9 8" xfId="17435"/>
    <cellStyle name="SAPBEXexcBad9 9_Other Benefits Allocation %" xfId="17436"/>
    <cellStyle name="SAPBEXexcBad9_2016-18 Budget Payroll" xfId="51497"/>
    <cellStyle name="SAPBEXexcCritical4" xfId="40"/>
    <cellStyle name="SAPBEXexcCritical4 10" xfId="17437"/>
    <cellStyle name="SAPBEXexcCritical4 10 2" xfId="17438"/>
    <cellStyle name="SAPBEXexcCritical4 10 2 2" xfId="17439"/>
    <cellStyle name="SAPBEXexcCritical4 10 2 2 2" xfId="17440"/>
    <cellStyle name="SAPBEXexcCritical4 10 2 3" xfId="17441"/>
    <cellStyle name="SAPBEXexcCritical4 10 3" xfId="17442"/>
    <cellStyle name="SAPBEXexcCritical4 10 3 2" xfId="17443"/>
    <cellStyle name="SAPBEXexcCritical4 10 3 2 2" xfId="17444"/>
    <cellStyle name="SAPBEXexcCritical4 10 3 3" xfId="17445"/>
    <cellStyle name="SAPBEXexcCritical4 10 4" xfId="17446"/>
    <cellStyle name="SAPBEXexcCritical4 10 4 2" xfId="17447"/>
    <cellStyle name="SAPBEXexcCritical4 10 5" xfId="17448"/>
    <cellStyle name="SAPBEXexcCritical4 10 5 2" xfId="17449"/>
    <cellStyle name="SAPBEXexcCritical4 10 6" xfId="17450"/>
    <cellStyle name="SAPBEXexcCritical4 11" xfId="17451"/>
    <cellStyle name="SAPBEXexcCritical4 11 2" xfId="17452"/>
    <cellStyle name="SAPBEXexcCritical4 11 2 2" xfId="17453"/>
    <cellStyle name="SAPBEXexcCritical4 11 2 2 2" xfId="17454"/>
    <cellStyle name="SAPBEXexcCritical4 11 2 3" xfId="17455"/>
    <cellStyle name="SAPBEXexcCritical4 11 3" xfId="17456"/>
    <cellStyle name="SAPBEXexcCritical4 11 3 2" xfId="17457"/>
    <cellStyle name="SAPBEXexcCritical4 11 3 2 2" xfId="17458"/>
    <cellStyle name="SAPBEXexcCritical4 11 3 3" xfId="17459"/>
    <cellStyle name="SAPBEXexcCritical4 11 4" xfId="17460"/>
    <cellStyle name="SAPBEXexcCritical4 11 4 2" xfId="17461"/>
    <cellStyle name="SAPBEXexcCritical4 11 5" xfId="17462"/>
    <cellStyle name="SAPBEXexcCritical4 11 5 2" xfId="17463"/>
    <cellStyle name="SAPBEXexcCritical4 11 6" xfId="17464"/>
    <cellStyle name="SAPBEXexcCritical4 12" xfId="17465"/>
    <cellStyle name="SAPBEXexcCritical4 12 2" xfId="17466"/>
    <cellStyle name="SAPBEXexcCritical4 12 2 2" xfId="17467"/>
    <cellStyle name="SAPBEXexcCritical4 12 2 2 2" xfId="17468"/>
    <cellStyle name="SAPBEXexcCritical4 12 2 3" xfId="17469"/>
    <cellStyle name="SAPBEXexcCritical4 12 3" xfId="17470"/>
    <cellStyle name="SAPBEXexcCritical4 12 3 2" xfId="17471"/>
    <cellStyle name="SAPBEXexcCritical4 12 3 2 2" xfId="17472"/>
    <cellStyle name="SAPBEXexcCritical4 12 3 3" xfId="17473"/>
    <cellStyle name="SAPBEXexcCritical4 12 4" xfId="17474"/>
    <cellStyle name="SAPBEXexcCritical4 12 4 2" xfId="17475"/>
    <cellStyle name="SAPBEXexcCritical4 12 5" xfId="17476"/>
    <cellStyle name="SAPBEXexcCritical4 12 5 2" xfId="17477"/>
    <cellStyle name="SAPBEXexcCritical4 12 6" xfId="17478"/>
    <cellStyle name="SAPBEXexcCritical4 13" xfId="17479"/>
    <cellStyle name="SAPBEXexcCritical4 13 2" xfId="17480"/>
    <cellStyle name="SAPBEXexcCritical4 13 2 2" xfId="17481"/>
    <cellStyle name="SAPBEXexcCritical4 13 3" xfId="17482"/>
    <cellStyle name="SAPBEXexcCritical4 14" xfId="17483"/>
    <cellStyle name="SAPBEXexcCritical4 14 2" xfId="17484"/>
    <cellStyle name="SAPBEXexcCritical4 14 2 2" xfId="17485"/>
    <cellStyle name="SAPBEXexcCritical4 14 3" xfId="17486"/>
    <cellStyle name="SAPBEXexcCritical4 15" xfId="17487"/>
    <cellStyle name="SAPBEXexcCritical4 15 2" xfId="17488"/>
    <cellStyle name="SAPBEXexcCritical4 15 2 2" xfId="17489"/>
    <cellStyle name="SAPBEXexcCritical4 15 3" xfId="17490"/>
    <cellStyle name="SAPBEXexcCritical4 16" xfId="17491"/>
    <cellStyle name="SAPBEXexcCritical4 17" xfId="17492"/>
    <cellStyle name="SAPBEXexcCritical4 2" xfId="17493"/>
    <cellStyle name="SAPBEXexcCritical4 2 10" xfId="17494"/>
    <cellStyle name="SAPBEXexcCritical4 2 10 2" xfId="17495"/>
    <cellStyle name="SAPBEXexcCritical4 2 10 2 2" xfId="17496"/>
    <cellStyle name="SAPBEXexcCritical4 2 10 3" xfId="17497"/>
    <cellStyle name="SAPBEXexcCritical4 2 11" xfId="17498"/>
    <cellStyle name="SAPBEXexcCritical4 2 11 2" xfId="17499"/>
    <cellStyle name="SAPBEXexcCritical4 2 11 2 2" xfId="17500"/>
    <cellStyle name="SAPBEXexcCritical4 2 11 3" xfId="17501"/>
    <cellStyle name="SAPBEXexcCritical4 2 12" xfId="17502"/>
    <cellStyle name="SAPBEXexcCritical4 2 12 2" xfId="17503"/>
    <cellStyle name="SAPBEXexcCritical4 2 12 2 2" xfId="17504"/>
    <cellStyle name="SAPBEXexcCritical4 2 12 3" xfId="17505"/>
    <cellStyle name="SAPBEXexcCritical4 2 13" xfId="17506"/>
    <cellStyle name="SAPBEXexcCritical4 2 13 2" xfId="17507"/>
    <cellStyle name="SAPBEXexcCritical4 2 13 2 2" xfId="17508"/>
    <cellStyle name="SAPBEXexcCritical4 2 13 3" xfId="17509"/>
    <cellStyle name="SAPBEXexcCritical4 2 14" xfId="17510"/>
    <cellStyle name="SAPBEXexcCritical4 2 14 2" xfId="17511"/>
    <cellStyle name="SAPBEXexcCritical4 2 14 3" xfId="58350"/>
    <cellStyle name="SAPBEXexcCritical4 2 15" xfId="17512"/>
    <cellStyle name="SAPBEXexcCritical4 2 16" xfId="58351"/>
    <cellStyle name="SAPBEXexcCritical4 2 2" xfId="17513"/>
    <cellStyle name="SAPBEXexcCritical4 2 2 10" xfId="17514"/>
    <cellStyle name="SAPBEXexcCritical4 2 2 10 2" xfId="17515"/>
    <cellStyle name="SAPBEXexcCritical4 2 2 10 2 2" xfId="17516"/>
    <cellStyle name="SAPBEXexcCritical4 2 2 10 3" xfId="17517"/>
    <cellStyle name="SAPBEXexcCritical4 2 2 11" xfId="17518"/>
    <cellStyle name="SAPBEXexcCritical4 2 2 11 2" xfId="17519"/>
    <cellStyle name="SAPBEXexcCritical4 2 2 11 2 2" xfId="17520"/>
    <cellStyle name="SAPBEXexcCritical4 2 2 11 3" xfId="17521"/>
    <cellStyle name="SAPBEXexcCritical4 2 2 12" xfId="17522"/>
    <cellStyle name="SAPBEXexcCritical4 2 2 2" xfId="17523"/>
    <cellStyle name="SAPBEXexcCritical4 2 2 2 2" xfId="17524"/>
    <cellStyle name="SAPBEXexcCritical4 2 2 2 2 2" xfId="17525"/>
    <cellStyle name="SAPBEXexcCritical4 2 2 2 2 2 2" xfId="17526"/>
    <cellStyle name="SAPBEXexcCritical4 2 2 2 2 2 2 2" xfId="17527"/>
    <cellStyle name="SAPBEXexcCritical4 2 2 2 2 2 3" xfId="17528"/>
    <cellStyle name="SAPBEXexcCritical4 2 2 2 2 3" xfId="17529"/>
    <cellStyle name="SAPBEXexcCritical4 2 2 2 2 3 2" xfId="17530"/>
    <cellStyle name="SAPBEXexcCritical4 2 2 2 2 3 2 2" xfId="17531"/>
    <cellStyle name="SAPBEXexcCritical4 2 2 2 2 3 3" xfId="17532"/>
    <cellStyle name="SAPBEXexcCritical4 2 2 2 2 4" xfId="17533"/>
    <cellStyle name="SAPBEXexcCritical4 2 2 2 2 4 2" xfId="17534"/>
    <cellStyle name="SAPBEXexcCritical4 2 2 2 2 5" xfId="17535"/>
    <cellStyle name="SAPBEXexcCritical4 2 2 2 2 5 2" xfId="17536"/>
    <cellStyle name="SAPBEXexcCritical4 2 2 2 2 6" xfId="17537"/>
    <cellStyle name="SAPBEXexcCritical4 2 2 2 3" xfId="17538"/>
    <cellStyle name="SAPBEXexcCritical4 2 2 2 3 2" xfId="17539"/>
    <cellStyle name="SAPBEXexcCritical4 2 2 2 3 2 2" xfId="17540"/>
    <cellStyle name="SAPBEXexcCritical4 2 2 2 3 2 2 2" xfId="17541"/>
    <cellStyle name="SAPBEXexcCritical4 2 2 2 3 2 3" xfId="17542"/>
    <cellStyle name="SAPBEXexcCritical4 2 2 2 3 3" xfId="17543"/>
    <cellStyle name="SAPBEXexcCritical4 2 2 2 3 3 2" xfId="17544"/>
    <cellStyle name="SAPBEXexcCritical4 2 2 2 3 3 2 2" xfId="17545"/>
    <cellStyle name="SAPBEXexcCritical4 2 2 2 3 3 3" xfId="17546"/>
    <cellStyle name="SAPBEXexcCritical4 2 2 2 3 4" xfId="17547"/>
    <cellStyle name="SAPBEXexcCritical4 2 2 2 3 4 2" xfId="17548"/>
    <cellStyle name="SAPBEXexcCritical4 2 2 2 3 5" xfId="17549"/>
    <cellStyle name="SAPBEXexcCritical4 2 2 2 3 5 2" xfId="17550"/>
    <cellStyle name="SAPBEXexcCritical4 2 2 2 3 6" xfId="17551"/>
    <cellStyle name="SAPBEXexcCritical4 2 2 2 4" xfId="17552"/>
    <cellStyle name="SAPBEXexcCritical4 2 2 2 4 2" xfId="17553"/>
    <cellStyle name="SAPBEXexcCritical4 2 2 2 4 2 2" xfId="17554"/>
    <cellStyle name="SAPBEXexcCritical4 2 2 2 4 2 2 2" xfId="17555"/>
    <cellStyle name="SAPBEXexcCritical4 2 2 2 4 2 3" xfId="17556"/>
    <cellStyle name="SAPBEXexcCritical4 2 2 2 4 3" xfId="17557"/>
    <cellStyle name="SAPBEXexcCritical4 2 2 2 4 3 2" xfId="17558"/>
    <cellStyle name="SAPBEXexcCritical4 2 2 2 4 3 2 2" xfId="17559"/>
    <cellStyle name="SAPBEXexcCritical4 2 2 2 4 3 3" xfId="17560"/>
    <cellStyle name="SAPBEXexcCritical4 2 2 2 4 4" xfId="17561"/>
    <cellStyle name="SAPBEXexcCritical4 2 2 2 4 4 2" xfId="17562"/>
    <cellStyle name="SAPBEXexcCritical4 2 2 2 4 5" xfId="17563"/>
    <cellStyle name="SAPBEXexcCritical4 2 2 2 4 5 2" xfId="17564"/>
    <cellStyle name="SAPBEXexcCritical4 2 2 2 4 6" xfId="17565"/>
    <cellStyle name="SAPBEXexcCritical4 2 2 2 5" xfId="17566"/>
    <cellStyle name="SAPBEXexcCritical4 2 2 2 5 2" xfId="17567"/>
    <cellStyle name="SAPBEXexcCritical4 2 2 2 5 2 2" xfId="17568"/>
    <cellStyle name="SAPBEXexcCritical4 2 2 2 5 2 3" xfId="58352"/>
    <cellStyle name="SAPBEXexcCritical4 2 2 2 5 3" xfId="17569"/>
    <cellStyle name="SAPBEXexcCritical4 2 2 2 5 4" xfId="58353"/>
    <cellStyle name="SAPBEXexcCritical4 2 2 2 6" xfId="17570"/>
    <cellStyle name="SAPBEXexcCritical4 2 2 2 6 2" xfId="51498"/>
    <cellStyle name="SAPBEXexcCritical4 2 2 2 6 2 2" xfId="58354"/>
    <cellStyle name="SAPBEXexcCritical4 2 2 2 6 2 3" xfId="58355"/>
    <cellStyle name="SAPBEXexcCritical4 2 2 2 6 3" xfId="58356"/>
    <cellStyle name="SAPBEXexcCritical4 2 2 2 6 4" xfId="58357"/>
    <cellStyle name="SAPBEXexcCritical4 2 2 2 7" xfId="51499"/>
    <cellStyle name="SAPBEXexcCritical4 2 2 2 7 2" xfId="58358"/>
    <cellStyle name="SAPBEXexcCritical4 2 2 2 7 3" xfId="58359"/>
    <cellStyle name="SAPBEXexcCritical4 2 2 2 8" xfId="58360"/>
    <cellStyle name="SAPBEXexcCritical4 2 2 2 9" xfId="58361"/>
    <cellStyle name="SAPBEXexcCritical4 2 2 2_Other Benefits Allocation %" xfId="17571"/>
    <cellStyle name="SAPBEXexcCritical4 2 2 3" xfId="17572"/>
    <cellStyle name="SAPBEXexcCritical4 2 2 3 2" xfId="17573"/>
    <cellStyle name="SAPBEXexcCritical4 2 2 3 2 2" xfId="17574"/>
    <cellStyle name="SAPBEXexcCritical4 2 2 3 2 2 2" xfId="17575"/>
    <cellStyle name="SAPBEXexcCritical4 2 2 3 2 2 2 2" xfId="17576"/>
    <cellStyle name="SAPBEXexcCritical4 2 2 3 2 2 3" xfId="17577"/>
    <cellStyle name="SAPBEXexcCritical4 2 2 3 2 3" xfId="17578"/>
    <cellStyle name="SAPBEXexcCritical4 2 2 3 2 3 2" xfId="17579"/>
    <cellStyle name="SAPBEXexcCritical4 2 2 3 2 3 2 2" xfId="17580"/>
    <cellStyle name="SAPBEXexcCritical4 2 2 3 2 3 3" xfId="17581"/>
    <cellStyle name="SAPBEXexcCritical4 2 2 3 2 4" xfId="17582"/>
    <cellStyle name="SAPBEXexcCritical4 2 2 3 2 4 2" xfId="17583"/>
    <cellStyle name="SAPBEXexcCritical4 2 2 3 2 5" xfId="17584"/>
    <cellStyle name="SAPBEXexcCritical4 2 2 3 2 5 2" xfId="17585"/>
    <cellStyle name="SAPBEXexcCritical4 2 2 3 2 6" xfId="17586"/>
    <cellStyle name="SAPBEXexcCritical4 2 2 3 3" xfId="17587"/>
    <cellStyle name="SAPBEXexcCritical4 2 2 3 3 2" xfId="17588"/>
    <cellStyle name="SAPBEXexcCritical4 2 2 3 3 2 2" xfId="17589"/>
    <cellStyle name="SAPBEXexcCritical4 2 2 3 3 2 2 2" xfId="17590"/>
    <cellStyle name="SAPBEXexcCritical4 2 2 3 3 2 3" xfId="17591"/>
    <cellStyle name="SAPBEXexcCritical4 2 2 3 3 3" xfId="17592"/>
    <cellStyle name="SAPBEXexcCritical4 2 2 3 3 3 2" xfId="17593"/>
    <cellStyle name="SAPBEXexcCritical4 2 2 3 3 3 2 2" xfId="17594"/>
    <cellStyle name="SAPBEXexcCritical4 2 2 3 3 3 3" xfId="17595"/>
    <cellStyle name="SAPBEXexcCritical4 2 2 3 3 4" xfId="17596"/>
    <cellStyle name="SAPBEXexcCritical4 2 2 3 3 4 2" xfId="17597"/>
    <cellStyle name="SAPBEXexcCritical4 2 2 3 3 5" xfId="17598"/>
    <cellStyle name="SAPBEXexcCritical4 2 2 3 3 5 2" xfId="17599"/>
    <cellStyle name="SAPBEXexcCritical4 2 2 3 3 6" xfId="17600"/>
    <cellStyle name="SAPBEXexcCritical4 2 2 3 4" xfId="17601"/>
    <cellStyle name="SAPBEXexcCritical4 2 2 3 4 2" xfId="17602"/>
    <cellStyle name="SAPBEXexcCritical4 2 2 3 4 2 2" xfId="17603"/>
    <cellStyle name="SAPBEXexcCritical4 2 2 3 4 2 3" xfId="58362"/>
    <cellStyle name="SAPBEXexcCritical4 2 2 3 4 3" xfId="17604"/>
    <cellStyle name="SAPBEXexcCritical4 2 2 3 4 4" xfId="58363"/>
    <cellStyle name="SAPBEXexcCritical4 2 2 3 5" xfId="17605"/>
    <cellStyle name="SAPBEXexcCritical4 2 2 3 5 2" xfId="17606"/>
    <cellStyle name="SAPBEXexcCritical4 2 2 3 5 2 2" xfId="17607"/>
    <cellStyle name="SAPBEXexcCritical4 2 2 3 5 2 3" xfId="58364"/>
    <cellStyle name="SAPBEXexcCritical4 2 2 3 5 3" xfId="17608"/>
    <cellStyle name="SAPBEXexcCritical4 2 2 3 5 4" xfId="58365"/>
    <cellStyle name="SAPBEXexcCritical4 2 2 3 6" xfId="17609"/>
    <cellStyle name="SAPBEXexcCritical4 2 2 3 6 2" xfId="17610"/>
    <cellStyle name="SAPBEXexcCritical4 2 2 3 6 2 2" xfId="58366"/>
    <cellStyle name="SAPBEXexcCritical4 2 2 3 6 2 3" xfId="58367"/>
    <cellStyle name="SAPBEXexcCritical4 2 2 3 6 3" xfId="58368"/>
    <cellStyle name="SAPBEXexcCritical4 2 2 3 6 4" xfId="58369"/>
    <cellStyle name="SAPBEXexcCritical4 2 2 3 7" xfId="17611"/>
    <cellStyle name="SAPBEXexcCritical4 2 2 3 7 2" xfId="17612"/>
    <cellStyle name="SAPBEXexcCritical4 2 2 3 7 3" xfId="58370"/>
    <cellStyle name="SAPBEXexcCritical4 2 2 3 8" xfId="17613"/>
    <cellStyle name="SAPBEXexcCritical4 2 2 3 9" xfId="58371"/>
    <cellStyle name="SAPBEXexcCritical4 2 2 3_Other Benefits Allocation %" xfId="17614"/>
    <cellStyle name="SAPBEXexcCritical4 2 2 4" xfId="17615"/>
    <cellStyle name="SAPBEXexcCritical4 2 2 4 2" xfId="17616"/>
    <cellStyle name="SAPBEXexcCritical4 2 2 4 2 2" xfId="17617"/>
    <cellStyle name="SAPBEXexcCritical4 2 2 4 2 2 2" xfId="58372"/>
    <cellStyle name="SAPBEXexcCritical4 2 2 4 2 2 3" xfId="58373"/>
    <cellStyle name="SAPBEXexcCritical4 2 2 4 2 3" xfId="58374"/>
    <cellStyle name="SAPBEXexcCritical4 2 2 4 2 4" xfId="58375"/>
    <cellStyle name="SAPBEXexcCritical4 2 2 4 3" xfId="17618"/>
    <cellStyle name="SAPBEXexcCritical4 2 2 4 3 2" xfId="51500"/>
    <cellStyle name="SAPBEXexcCritical4 2 2 4 3 2 2" xfId="58376"/>
    <cellStyle name="SAPBEXexcCritical4 2 2 4 3 2 3" xfId="58377"/>
    <cellStyle name="SAPBEXexcCritical4 2 2 4 3 3" xfId="58378"/>
    <cellStyle name="SAPBEXexcCritical4 2 2 4 3 4" xfId="58379"/>
    <cellStyle name="SAPBEXexcCritical4 2 2 4 4" xfId="51501"/>
    <cellStyle name="SAPBEXexcCritical4 2 2 4 4 2" xfId="51502"/>
    <cellStyle name="SAPBEXexcCritical4 2 2 4 4 2 2" xfId="58380"/>
    <cellStyle name="SAPBEXexcCritical4 2 2 4 4 2 3" xfId="58381"/>
    <cellStyle name="SAPBEXexcCritical4 2 2 4 4 3" xfId="58382"/>
    <cellStyle name="SAPBEXexcCritical4 2 2 4 4 4" xfId="58383"/>
    <cellStyle name="SAPBEXexcCritical4 2 2 4 5" xfId="51503"/>
    <cellStyle name="SAPBEXexcCritical4 2 2 4 5 2" xfId="51504"/>
    <cellStyle name="SAPBEXexcCritical4 2 2 4 5 2 2" xfId="58384"/>
    <cellStyle name="SAPBEXexcCritical4 2 2 4 5 2 3" xfId="58385"/>
    <cellStyle name="SAPBEXexcCritical4 2 2 4 5 3" xfId="58386"/>
    <cellStyle name="SAPBEXexcCritical4 2 2 4 5 4" xfId="58387"/>
    <cellStyle name="SAPBEXexcCritical4 2 2 4 6" xfId="51505"/>
    <cellStyle name="SAPBEXexcCritical4 2 2 4 6 2" xfId="51506"/>
    <cellStyle name="SAPBEXexcCritical4 2 2 4 6 2 2" xfId="58388"/>
    <cellStyle name="SAPBEXexcCritical4 2 2 4 6 2 3" xfId="58389"/>
    <cellStyle name="SAPBEXexcCritical4 2 2 4 6 3" xfId="58390"/>
    <cellStyle name="SAPBEXexcCritical4 2 2 4 6 4" xfId="58391"/>
    <cellStyle name="SAPBEXexcCritical4 2 2 4 7" xfId="51507"/>
    <cellStyle name="SAPBEXexcCritical4 2 2 4 7 2" xfId="58392"/>
    <cellStyle name="SAPBEXexcCritical4 2 2 4 7 3" xfId="58393"/>
    <cellStyle name="SAPBEXexcCritical4 2 2 4 8" xfId="58394"/>
    <cellStyle name="SAPBEXexcCritical4 2 2 4 9" xfId="58395"/>
    <cellStyle name="SAPBEXexcCritical4 2 2 5" xfId="17619"/>
    <cellStyle name="SAPBEXexcCritical4 2 2 5 2" xfId="17620"/>
    <cellStyle name="SAPBEXexcCritical4 2 2 5 2 2" xfId="17621"/>
    <cellStyle name="SAPBEXexcCritical4 2 2 5 2 3" xfId="58396"/>
    <cellStyle name="SAPBEXexcCritical4 2 2 5 3" xfId="17622"/>
    <cellStyle name="SAPBEXexcCritical4 2 2 5 4" xfId="58397"/>
    <cellStyle name="SAPBEXexcCritical4 2 2 6" xfId="17623"/>
    <cellStyle name="SAPBEXexcCritical4 2 2 6 2" xfId="17624"/>
    <cellStyle name="SAPBEXexcCritical4 2 2 6 2 2" xfId="17625"/>
    <cellStyle name="SAPBEXexcCritical4 2 2 6 2 3" xfId="58398"/>
    <cellStyle name="SAPBEXexcCritical4 2 2 6 3" xfId="17626"/>
    <cellStyle name="SAPBEXexcCritical4 2 2 6 4" xfId="58399"/>
    <cellStyle name="SAPBEXexcCritical4 2 2 7" xfId="17627"/>
    <cellStyle name="SAPBEXexcCritical4 2 2 7 2" xfId="17628"/>
    <cellStyle name="SAPBEXexcCritical4 2 2 7 2 2" xfId="17629"/>
    <cellStyle name="SAPBEXexcCritical4 2 2 7 2 3" xfId="58400"/>
    <cellStyle name="SAPBEXexcCritical4 2 2 7 3" xfId="17630"/>
    <cellStyle name="SAPBEXexcCritical4 2 2 7 4" xfId="58401"/>
    <cellStyle name="SAPBEXexcCritical4 2 2 8" xfId="17631"/>
    <cellStyle name="SAPBEXexcCritical4 2 2 8 2" xfId="17632"/>
    <cellStyle name="SAPBEXexcCritical4 2 2 8 2 2" xfId="17633"/>
    <cellStyle name="SAPBEXexcCritical4 2 2 8 2 3" xfId="58402"/>
    <cellStyle name="SAPBEXexcCritical4 2 2 8 3" xfId="17634"/>
    <cellStyle name="SAPBEXexcCritical4 2 2 8 4" xfId="58403"/>
    <cellStyle name="SAPBEXexcCritical4 2 2 9" xfId="17635"/>
    <cellStyle name="SAPBEXexcCritical4 2 2 9 2" xfId="17636"/>
    <cellStyle name="SAPBEXexcCritical4 2 2 9 2 2" xfId="17637"/>
    <cellStyle name="SAPBEXexcCritical4 2 2 9 2 3" xfId="58404"/>
    <cellStyle name="SAPBEXexcCritical4 2 2 9 3" xfId="17638"/>
    <cellStyle name="SAPBEXexcCritical4 2 2 9 4" xfId="58405"/>
    <cellStyle name="SAPBEXexcCritical4 2 2_401K Summary" xfId="17639"/>
    <cellStyle name="SAPBEXexcCritical4 2 3" xfId="17640"/>
    <cellStyle name="SAPBEXexcCritical4 2 3 10" xfId="17641"/>
    <cellStyle name="SAPBEXexcCritical4 2 3 10 2" xfId="17642"/>
    <cellStyle name="SAPBEXexcCritical4 2 3 10 2 2" xfId="17643"/>
    <cellStyle name="SAPBEXexcCritical4 2 3 10 3" xfId="17644"/>
    <cellStyle name="SAPBEXexcCritical4 2 3 11" xfId="17645"/>
    <cellStyle name="SAPBEXexcCritical4 2 3 11 2" xfId="17646"/>
    <cellStyle name="SAPBEXexcCritical4 2 3 11 2 2" xfId="17647"/>
    <cellStyle name="SAPBEXexcCritical4 2 3 11 3" xfId="17648"/>
    <cellStyle name="SAPBEXexcCritical4 2 3 12" xfId="17649"/>
    <cellStyle name="SAPBEXexcCritical4 2 3 2" xfId="17650"/>
    <cellStyle name="SAPBEXexcCritical4 2 3 2 2" xfId="17651"/>
    <cellStyle name="SAPBEXexcCritical4 2 3 2 2 2" xfId="17652"/>
    <cellStyle name="SAPBEXexcCritical4 2 3 2 2 2 2" xfId="17653"/>
    <cellStyle name="SAPBEXexcCritical4 2 3 2 2 2 2 2" xfId="17654"/>
    <cellStyle name="SAPBEXexcCritical4 2 3 2 2 2 3" xfId="17655"/>
    <cellStyle name="SAPBEXexcCritical4 2 3 2 2 3" xfId="17656"/>
    <cellStyle name="SAPBEXexcCritical4 2 3 2 2 3 2" xfId="17657"/>
    <cellStyle name="SAPBEXexcCritical4 2 3 2 2 3 2 2" xfId="17658"/>
    <cellStyle name="SAPBEXexcCritical4 2 3 2 2 3 3" xfId="17659"/>
    <cellStyle name="SAPBEXexcCritical4 2 3 2 2 4" xfId="17660"/>
    <cellStyle name="SAPBEXexcCritical4 2 3 2 2 4 2" xfId="17661"/>
    <cellStyle name="SAPBEXexcCritical4 2 3 2 2 5" xfId="17662"/>
    <cellStyle name="SAPBEXexcCritical4 2 3 2 2 5 2" xfId="17663"/>
    <cellStyle name="SAPBEXexcCritical4 2 3 2 2 6" xfId="17664"/>
    <cellStyle name="SAPBEXexcCritical4 2 3 2 3" xfId="17665"/>
    <cellStyle name="SAPBEXexcCritical4 2 3 2 3 2" xfId="17666"/>
    <cellStyle name="SAPBEXexcCritical4 2 3 2 3 2 2" xfId="17667"/>
    <cellStyle name="SAPBEXexcCritical4 2 3 2 3 2 2 2" xfId="17668"/>
    <cellStyle name="SAPBEXexcCritical4 2 3 2 3 2 3" xfId="17669"/>
    <cellStyle name="SAPBEXexcCritical4 2 3 2 3 3" xfId="17670"/>
    <cellStyle name="SAPBEXexcCritical4 2 3 2 3 3 2" xfId="17671"/>
    <cellStyle name="SAPBEXexcCritical4 2 3 2 3 3 2 2" xfId="17672"/>
    <cellStyle name="SAPBEXexcCritical4 2 3 2 3 3 3" xfId="17673"/>
    <cellStyle name="SAPBEXexcCritical4 2 3 2 3 4" xfId="17674"/>
    <cellStyle name="SAPBEXexcCritical4 2 3 2 3 4 2" xfId="17675"/>
    <cellStyle name="SAPBEXexcCritical4 2 3 2 3 5" xfId="17676"/>
    <cellStyle name="SAPBEXexcCritical4 2 3 2 3 5 2" xfId="17677"/>
    <cellStyle name="SAPBEXexcCritical4 2 3 2 3 6" xfId="17678"/>
    <cellStyle name="SAPBEXexcCritical4 2 3 2 4" xfId="17679"/>
    <cellStyle name="SAPBEXexcCritical4 2 3 2 4 2" xfId="17680"/>
    <cellStyle name="SAPBEXexcCritical4 2 3 2 4 2 2" xfId="17681"/>
    <cellStyle name="SAPBEXexcCritical4 2 3 2 4 2 2 2" xfId="17682"/>
    <cellStyle name="SAPBEXexcCritical4 2 3 2 4 2 3" xfId="17683"/>
    <cellStyle name="SAPBEXexcCritical4 2 3 2 4 3" xfId="17684"/>
    <cellStyle name="SAPBEXexcCritical4 2 3 2 4 3 2" xfId="17685"/>
    <cellStyle name="SAPBEXexcCritical4 2 3 2 4 3 2 2" xfId="17686"/>
    <cellStyle name="SAPBEXexcCritical4 2 3 2 4 3 3" xfId="17687"/>
    <cellStyle name="SAPBEXexcCritical4 2 3 2 4 4" xfId="17688"/>
    <cellStyle name="SAPBEXexcCritical4 2 3 2 4 4 2" xfId="17689"/>
    <cellStyle name="SAPBEXexcCritical4 2 3 2 4 5" xfId="17690"/>
    <cellStyle name="SAPBEXexcCritical4 2 3 2 4 5 2" xfId="17691"/>
    <cellStyle name="SAPBEXexcCritical4 2 3 2 4 6" xfId="17692"/>
    <cellStyle name="SAPBEXexcCritical4 2 3 2 5" xfId="17693"/>
    <cellStyle name="SAPBEXexcCritical4 2 3 2 5 2" xfId="17694"/>
    <cellStyle name="SAPBEXexcCritical4 2 3 2 5 2 2" xfId="17695"/>
    <cellStyle name="SAPBEXexcCritical4 2 3 2 5 3" xfId="17696"/>
    <cellStyle name="SAPBEXexcCritical4 2 3 2 6" xfId="17697"/>
    <cellStyle name="SAPBEXexcCritical4 2 3 2_Other Benefits Allocation %" xfId="17698"/>
    <cellStyle name="SAPBEXexcCritical4 2 3 3" xfId="17699"/>
    <cellStyle name="SAPBEXexcCritical4 2 3 3 2" xfId="17700"/>
    <cellStyle name="SAPBEXexcCritical4 2 3 3 2 2" xfId="17701"/>
    <cellStyle name="SAPBEXexcCritical4 2 3 3 2 2 2" xfId="17702"/>
    <cellStyle name="SAPBEXexcCritical4 2 3 3 2 2 2 2" xfId="17703"/>
    <cellStyle name="SAPBEXexcCritical4 2 3 3 2 2 3" xfId="17704"/>
    <cellStyle name="SAPBEXexcCritical4 2 3 3 2 3" xfId="17705"/>
    <cellStyle name="SAPBEXexcCritical4 2 3 3 2 3 2" xfId="17706"/>
    <cellStyle name="SAPBEXexcCritical4 2 3 3 2 3 2 2" xfId="17707"/>
    <cellStyle name="SAPBEXexcCritical4 2 3 3 2 3 3" xfId="17708"/>
    <cellStyle name="SAPBEXexcCritical4 2 3 3 2 4" xfId="17709"/>
    <cellStyle name="SAPBEXexcCritical4 2 3 3 2 4 2" xfId="17710"/>
    <cellStyle name="SAPBEXexcCritical4 2 3 3 2 5" xfId="17711"/>
    <cellStyle name="SAPBEXexcCritical4 2 3 3 2 5 2" xfId="17712"/>
    <cellStyle name="SAPBEXexcCritical4 2 3 3 2 6" xfId="17713"/>
    <cellStyle name="SAPBEXexcCritical4 2 3 3 3" xfId="17714"/>
    <cellStyle name="SAPBEXexcCritical4 2 3 3 3 2" xfId="17715"/>
    <cellStyle name="SAPBEXexcCritical4 2 3 3 3 2 2" xfId="17716"/>
    <cellStyle name="SAPBEXexcCritical4 2 3 3 3 2 2 2" xfId="17717"/>
    <cellStyle name="SAPBEXexcCritical4 2 3 3 3 2 3" xfId="17718"/>
    <cellStyle name="SAPBEXexcCritical4 2 3 3 3 3" xfId="17719"/>
    <cellStyle name="SAPBEXexcCritical4 2 3 3 3 3 2" xfId="17720"/>
    <cellStyle name="SAPBEXexcCritical4 2 3 3 3 3 2 2" xfId="17721"/>
    <cellStyle name="SAPBEXexcCritical4 2 3 3 3 3 3" xfId="17722"/>
    <cellStyle name="SAPBEXexcCritical4 2 3 3 3 4" xfId="17723"/>
    <cellStyle name="SAPBEXexcCritical4 2 3 3 3 4 2" xfId="17724"/>
    <cellStyle name="SAPBEXexcCritical4 2 3 3 3 5" xfId="17725"/>
    <cellStyle name="SAPBEXexcCritical4 2 3 3 3 5 2" xfId="17726"/>
    <cellStyle name="SAPBEXexcCritical4 2 3 3 3 6" xfId="17727"/>
    <cellStyle name="SAPBEXexcCritical4 2 3 3 4" xfId="17728"/>
    <cellStyle name="SAPBEXexcCritical4 2 3 3 4 2" xfId="17729"/>
    <cellStyle name="SAPBEXexcCritical4 2 3 3 4 2 2" xfId="17730"/>
    <cellStyle name="SAPBEXexcCritical4 2 3 3 4 3" xfId="17731"/>
    <cellStyle name="SAPBEXexcCritical4 2 3 3 5" xfId="17732"/>
    <cellStyle name="SAPBEXexcCritical4 2 3 3 5 2" xfId="17733"/>
    <cellStyle name="SAPBEXexcCritical4 2 3 3 5 2 2" xfId="17734"/>
    <cellStyle name="SAPBEXexcCritical4 2 3 3 5 3" xfId="17735"/>
    <cellStyle name="SAPBEXexcCritical4 2 3 3 6" xfId="17736"/>
    <cellStyle name="SAPBEXexcCritical4 2 3 3 6 2" xfId="17737"/>
    <cellStyle name="SAPBEXexcCritical4 2 3 3 7" xfId="17738"/>
    <cellStyle name="SAPBEXexcCritical4 2 3 3 7 2" xfId="17739"/>
    <cellStyle name="SAPBEXexcCritical4 2 3 3 8" xfId="17740"/>
    <cellStyle name="SAPBEXexcCritical4 2 3 3_Other Benefits Allocation %" xfId="17741"/>
    <cellStyle name="SAPBEXexcCritical4 2 3 4" xfId="17742"/>
    <cellStyle name="SAPBEXexcCritical4 2 3 4 2" xfId="17743"/>
    <cellStyle name="SAPBEXexcCritical4 2 3 4 2 2" xfId="17744"/>
    <cellStyle name="SAPBEXexcCritical4 2 3 4 2 3" xfId="58406"/>
    <cellStyle name="SAPBEXexcCritical4 2 3 4 3" xfId="17745"/>
    <cellStyle name="SAPBEXexcCritical4 2 3 4 4" xfId="58407"/>
    <cellStyle name="SAPBEXexcCritical4 2 3 5" xfId="17746"/>
    <cellStyle name="SAPBEXexcCritical4 2 3 5 2" xfId="17747"/>
    <cellStyle name="SAPBEXexcCritical4 2 3 5 2 2" xfId="17748"/>
    <cellStyle name="SAPBEXexcCritical4 2 3 5 2 3" xfId="58408"/>
    <cellStyle name="SAPBEXexcCritical4 2 3 5 3" xfId="17749"/>
    <cellStyle name="SAPBEXexcCritical4 2 3 5 4" xfId="58409"/>
    <cellStyle name="SAPBEXexcCritical4 2 3 6" xfId="17750"/>
    <cellStyle name="SAPBEXexcCritical4 2 3 6 2" xfId="17751"/>
    <cellStyle name="SAPBEXexcCritical4 2 3 6 2 2" xfId="17752"/>
    <cellStyle name="SAPBEXexcCritical4 2 3 6 2 3" xfId="58410"/>
    <cellStyle name="SAPBEXexcCritical4 2 3 6 3" xfId="17753"/>
    <cellStyle name="SAPBEXexcCritical4 2 3 6 4" xfId="58411"/>
    <cellStyle name="SAPBEXexcCritical4 2 3 7" xfId="17754"/>
    <cellStyle name="SAPBEXexcCritical4 2 3 7 2" xfId="17755"/>
    <cellStyle name="SAPBEXexcCritical4 2 3 7 2 2" xfId="17756"/>
    <cellStyle name="SAPBEXexcCritical4 2 3 7 3" xfId="17757"/>
    <cellStyle name="SAPBEXexcCritical4 2 3 8" xfId="17758"/>
    <cellStyle name="SAPBEXexcCritical4 2 3 8 2" xfId="17759"/>
    <cellStyle name="SAPBEXexcCritical4 2 3 8 2 2" xfId="17760"/>
    <cellStyle name="SAPBEXexcCritical4 2 3 8 3" xfId="17761"/>
    <cellStyle name="SAPBEXexcCritical4 2 3 9" xfId="17762"/>
    <cellStyle name="SAPBEXexcCritical4 2 3 9 2" xfId="17763"/>
    <cellStyle name="SAPBEXexcCritical4 2 3 9 2 2" xfId="17764"/>
    <cellStyle name="SAPBEXexcCritical4 2 3 9 3" xfId="17765"/>
    <cellStyle name="SAPBEXexcCritical4 2 3_401K Summary" xfId="17766"/>
    <cellStyle name="SAPBEXexcCritical4 2 4" xfId="17767"/>
    <cellStyle name="SAPBEXexcCritical4 2 4 2" xfId="17768"/>
    <cellStyle name="SAPBEXexcCritical4 2 4 2 2" xfId="17769"/>
    <cellStyle name="SAPBEXexcCritical4 2 4 2 2 2" xfId="17770"/>
    <cellStyle name="SAPBEXexcCritical4 2 4 2 2 2 2" xfId="17771"/>
    <cellStyle name="SAPBEXexcCritical4 2 4 2 2 3" xfId="17772"/>
    <cellStyle name="SAPBEXexcCritical4 2 4 2 3" xfId="17773"/>
    <cellStyle name="SAPBEXexcCritical4 2 4 2 3 2" xfId="17774"/>
    <cellStyle name="SAPBEXexcCritical4 2 4 2 3 2 2" xfId="17775"/>
    <cellStyle name="SAPBEXexcCritical4 2 4 2 3 3" xfId="17776"/>
    <cellStyle name="SAPBEXexcCritical4 2 4 2 4" xfId="17777"/>
    <cellStyle name="SAPBEXexcCritical4 2 4 2 4 2" xfId="17778"/>
    <cellStyle name="SAPBEXexcCritical4 2 4 2 5" xfId="17779"/>
    <cellStyle name="SAPBEXexcCritical4 2 4 2 5 2" xfId="17780"/>
    <cellStyle name="SAPBEXexcCritical4 2 4 2 6" xfId="17781"/>
    <cellStyle name="SAPBEXexcCritical4 2 4 3" xfId="17782"/>
    <cellStyle name="SAPBEXexcCritical4 2 4 3 2" xfId="17783"/>
    <cellStyle name="SAPBEXexcCritical4 2 4 3 2 2" xfId="17784"/>
    <cellStyle name="SAPBEXexcCritical4 2 4 3 2 2 2" xfId="17785"/>
    <cellStyle name="SAPBEXexcCritical4 2 4 3 2 3" xfId="17786"/>
    <cellStyle name="SAPBEXexcCritical4 2 4 3 3" xfId="17787"/>
    <cellStyle name="SAPBEXexcCritical4 2 4 3 3 2" xfId="17788"/>
    <cellStyle name="SAPBEXexcCritical4 2 4 3 3 2 2" xfId="17789"/>
    <cellStyle name="SAPBEXexcCritical4 2 4 3 3 3" xfId="17790"/>
    <cellStyle name="SAPBEXexcCritical4 2 4 3 4" xfId="17791"/>
    <cellStyle name="SAPBEXexcCritical4 2 4 3 4 2" xfId="17792"/>
    <cellStyle name="SAPBEXexcCritical4 2 4 3 5" xfId="17793"/>
    <cellStyle name="SAPBEXexcCritical4 2 4 3 5 2" xfId="17794"/>
    <cellStyle name="SAPBEXexcCritical4 2 4 3 6" xfId="17795"/>
    <cellStyle name="SAPBEXexcCritical4 2 4 4" xfId="17796"/>
    <cellStyle name="SAPBEXexcCritical4 2 4 4 2" xfId="17797"/>
    <cellStyle name="SAPBEXexcCritical4 2 4 4 2 2" xfId="17798"/>
    <cellStyle name="SAPBEXexcCritical4 2 4 4 2 2 2" xfId="17799"/>
    <cellStyle name="SAPBEXexcCritical4 2 4 4 2 3" xfId="17800"/>
    <cellStyle name="SAPBEXexcCritical4 2 4 4 3" xfId="17801"/>
    <cellStyle name="SAPBEXexcCritical4 2 4 4 3 2" xfId="17802"/>
    <cellStyle name="SAPBEXexcCritical4 2 4 4 3 2 2" xfId="17803"/>
    <cellStyle name="SAPBEXexcCritical4 2 4 4 3 3" xfId="17804"/>
    <cellStyle name="SAPBEXexcCritical4 2 4 4 4" xfId="17805"/>
    <cellStyle name="SAPBEXexcCritical4 2 4 4 4 2" xfId="17806"/>
    <cellStyle name="SAPBEXexcCritical4 2 4 4 5" xfId="17807"/>
    <cellStyle name="SAPBEXexcCritical4 2 4 4 5 2" xfId="17808"/>
    <cellStyle name="SAPBEXexcCritical4 2 4 4 6" xfId="17809"/>
    <cellStyle name="SAPBEXexcCritical4 2 4 5" xfId="17810"/>
    <cellStyle name="SAPBEXexcCritical4 2 4 5 2" xfId="17811"/>
    <cellStyle name="SAPBEXexcCritical4 2 4 5 2 2" xfId="17812"/>
    <cellStyle name="SAPBEXexcCritical4 2 4 5 2 3" xfId="58412"/>
    <cellStyle name="SAPBEXexcCritical4 2 4 5 3" xfId="17813"/>
    <cellStyle name="SAPBEXexcCritical4 2 4 5 4" xfId="58413"/>
    <cellStyle name="SAPBEXexcCritical4 2 4 6" xfId="17814"/>
    <cellStyle name="SAPBEXexcCritical4 2 4 6 2" xfId="51508"/>
    <cellStyle name="SAPBEXexcCritical4 2 4 6 2 2" xfId="58414"/>
    <cellStyle name="SAPBEXexcCritical4 2 4 6 2 3" xfId="58415"/>
    <cellStyle name="SAPBEXexcCritical4 2 4 6 3" xfId="58416"/>
    <cellStyle name="SAPBEXexcCritical4 2 4 6 4" xfId="58417"/>
    <cellStyle name="SAPBEXexcCritical4 2 4 7" xfId="51509"/>
    <cellStyle name="SAPBEXexcCritical4 2 4 7 2" xfId="58418"/>
    <cellStyle name="SAPBEXexcCritical4 2 4 7 3" xfId="58419"/>
    <cellStyle name="SAPBEXexcCritical4 2 4 8" xfId="58420"/>
    <cellStyle name="SAPBEXexcCritical4 2 4 9" xfId="58421"/>
    <cellStyle name="SAPBEXexcCritical4 2 4_Other Benefits Allocation %" xfId="17815"/>
    <cellStyle name="SAPBEXexcCritical4 2 5" xfId="17816"/>
    <cellStyle name="SAPBEXexcCritical4 2 5 2" xfId="51510"/>
    <cellStyle name="SAPBEXexcCritical4 2 5 2 2" xfId="51511"/>
    <cellStyle name="SAPBEXexcCritical4 2 5 2 2 2" xfId="58422"/>
    <cellStyle name="SAPBEXexcCritical4 2 5 2 2 3" xfId="58423"/>
    <cellStyle name="SAPBEXexcCritical4 2 5 2 3" xfId="58424"/>
    <cellStyle name="SAPBEXexcCritical4 2 5 2 4" xfId="58425"/>
    <cellStyle name="SAPBEXexcCritical4 2 5 3" xfId="51512"/>
    <cellStyle name="SAPBEXexcCritical4 2 5 3 2" xfId="51513"/>
    <cellStyle name="SAPBEXexcCritical4 2 5 3 2 2" xfId="58426"/>
    <cellStyle name="SAPBEXexcCritical4 2 5 3 2 3" xfId="58427"/>
    <cellStyle name="SAPBEXexcCritical4 2 5 3 3" xfId="58428"/>
    <cellStyle name="SAPBEXexcCritical4 2 5 3 4" xfId="58429"/>
    <cellStyle name="SAPBEXexcCritical4 2 5 4" xfId="51514"/>
    <cellStyle name="SAPBEXexcCritical4 2 5 4 2" xfId="51515"/>
    <cellStyle name="SAPBEXexcCritical4 2 5 4 2 2" xfId="58430"/>
    <cellStyle name="SAPBEXexcCritical4 2 5 4 2 3" xfId="58431"/>
    <cellStyle name="SAPBEXexcCritical4 2 5 4 3" xfId="58432"/>
    <cellStyle name="SAPBEXexcCritical4 2 5 4 4" xfId="58433"/>
    <cellStyle name="SAPBEXexcCritical4 2 5 5" xfId="51516"/>
    <cellStyle name="SAPBEXexcCritical4 2 5 5 2" xfId="51517"/>
    <cellStyle name="SAPBEXexcCritical4 2 5 5 2 2" xfId="58434"/>
    <cellStyle name="SAPBEXexcCritical4 2 5 5 2 3" xfId="58435"/>
    <cellStyle name="SAPBEXexcCritical4 2 5 5 3" xfId="58436"/>
    <cellStyle name="SAPBEXexcCritical4 2 5 5 4" xfId="58437"/>
    <cellStyle name="SAPBEXexcCritical4 2 5 6" xfId="51518"/>
    <cellStyle name="SAPBEXexcCritical4 2 5 6 2" xfId="51519"/>
    <cellStyle name="SAPBEXexcCritical4 2 5 6 2 2" xfId="58438"/>
    <cellStyle name="SAPBEXexcCritical4 2 5 6 2 3" xfId="58439"/>
    <cellStyle name="SAPBEXexcCritical4 2 5 6 3" xfId="58440"/>
    <cellStyle name="SAPBEXexcCritical4 2 5 6 4" xfId="58441"/>
    <cellStyle name="SAPBEXexcCritical4 2 5 7" xfId="51520"/>
    <cellStyle name="SAPBEXexcCritical4 2 5 7 2" xfId="58442"/>
    <cellStyle name="SAPBEXexcCritical4 2 5 7 3" xfId="58443"/>
    <cellStyle name="SAPBEXexcCritical4 2 5 8" xfId="58444"/>
    <cellStyle name="SAPBEXexcCritical4 2 5 9" xfId="58445"/>
    <cellStyle name="SAPBEXexcCritical4 2 6" xfId="17817"/>
    <cellStyle name="SAPBEXexcCritical4 2 6 2" xfId="51521"/>
    <cellStyle name="SAPBEXexcCritical4 2 6 2 2" xfId="58446"/>
    <cellStyle name="SAPBEXexcCritical4 2 6 2 3" xfId="58447"/>
    <cellStyle name="SAPBEXexcCritical4 2 6 3" xfId="58448"/>
    <cellStyle name="SAPBEXexcCritical4 2 6 4" xfId="58449"/>
    <cellStyle name="SAPBEXexcCritical4 2 7" xfId="17818"/>
    <cellStyle name="SAPBEXexcCritical4 2 7 2" xfId="51522"/>
    <cellStyle name="SAPBEXexcCritical4 2 7 2 2" xfId="58450"/>
    <cellStyle name="SAPBEXexcCritical4 2 7 2 3" xfId="58451"/>
    <cellStyle name="SAPBEXexcCritical4 2 7 3" xfId="58452"/>
    <cellStyle name="SAPBEXexcCritical4 2 7 4" xfId="58453"/>
    <cellStyle name="SAPBEXexcCritical4 2 8" xfId="17819"/>
    <cellStyle name="SAPBEXexcCritical4 2 8 2" xfId="51523"/>
    <cellStyle name="SAPBEXexcCritical4 2 8 2 2" xfId="58454"/>
    <cellStyle name="SAPBEXexcCritical4 2 8 2 3" xfId="58455"/>
    <cellStyle name="SAPBEXexcCritical4 2 8 3" xfId="58456"/>
    <cellStyle name="SAPBEXexcCritical4 2 8 4" xfId="58457"/>
    <cellStyle name="SAPBEXexcCritical4 2 9" xfId="17820"/>
    <cellStyle name="SAPBEXexcCritical4 2 9 2" xfId="17821"/>
    <cellStyle name="SAPBEXexcCritical4 2 9 2 2" xfId="17822"/>
    <cellStyle name="SAPBEXexcCritical4 2 9 2 2 2" xfId="17823"/>
    <cellStyle name="SAPBEXexcCritical4 2 9 2 2 2 2" xfId="17824"/>
    <cellStyle name="SAPBEXexcCritical4 2 9 2 2 3" xfId="17825"/>
    <cellStyle name="SAPBEXexcCritical4 2 9 2 3" xfId="17826"/>
    <cellStyle name="SAPBEXexcCritical4 2 9 2 3 2" xfId="17827"/>
    <cellStyle name="SAPBEXexcCritical4 2 9 2 3 2 2" xfId="17828"/>
    <cellStyle name="SAPBEXexcCritical4 2 9 2 3 3" xfId="17829"/>
    <cellStyle name="SAPBEXexcCritical4 2 9 2 4" xfId="17830"/>
    <cellStyle name="SAPBEXexcCritical4 2 9 2 4 2" xfId="17831"/>
    <cellStyle name="SAPBEXexcCritical4 2 9 2 5" xfId="17832"/>
    <cellStyle name="SAPBEXexcCritical4 2 9 2 5 2" xfId="17833"/>
    <cellStyle name="SAPBEXexcCritical4 2 9 2 6" xfId="17834"/>
    <cellStyle name="SAPBEXexcCritical4 2 9 3" xfId="17835"/>
    <cellStyle name="SAPBEXexcCritical4 2 9 3 2" xfId="17836"/>
    <cellStyle name="SAPBEXexcCritical4 2 9 3 2 2" xfId="17837"/>
    <cellStyle name="SAPBEXexcCritical4 2 9 3 2 2 2" xfId="17838"/>
    <cellStyle name="SAPBEXexcCritical4 2 9 3 2 3" xfId="17839"/>
    <cellStyle name="SAPBEXexcCritical4 2 9 3 3" xfId="17840"/>
    <cellStyle name="SAPBEXexcCritical4 2 9 3 3 2" xfId="17841"/>
    <cellStyle name="SAPBEXexcCritical4 2 9 3 3 2 2" xfId="17842"/>
    <cellStyle name="SAPBEXexcCritical4 2 9 3 3 3" xfId="17843"/>
    <cellStyle name="SAPBEXexcCritical4 2 9 3 4" xfId="17844"/>
    <cellStyle name="SAPBEXexcCritical4 2 9 3 4 2" xfId="17845"/>
    <cellStyle name="SAPBEXexcCritical4 2 9 3 5" xfId="17846"/>
    <cellStyle name="SAPBEXexcCritical4 2 9 3 5 2" xfId="17847"/>
    <cellStyle name="SAPBEXexcCritical4 2 9 3 6" xfId="17848"/>
    <cellStyle name="SAPBEXexcCritical4 2 9 4" xfId="17849"/>
    <cellStyle name="SAPBEXexcCritical4 2 9 4 2" xfId="17850"/>
    <cellStyle name="SAPBEXexcCritical4 2 9 4 2 2" xfId="17851"/>
    <cellStyle name="SAPBEXexcCritical4 2 9 4 3" xfId="17852"/>
    <cellStyle name="SAPBEXexcCritical4 2 9 5" xfId="17853"/>
    <cellStyle name="SAPBEXexcCritical4 2 9 5 2" xfId="17854"/>
    <cellStyle name="SAPBEXexcCritical4 2 9 5 2 2" xfId="17855"/>
    <cellStyle name="SAPBEXexcCritical4 2 9 5 3" xfId="17856"/>
    <cellStyle name="SAPBEXexcCritical4 2 9 6" xfId="17857"/>
    <cellStyle name="SAPBEXexcCritical4 2 9 6 2" xfId="17858"/>
    <cellStyle name="SAPBEXexcCritical4 2 9 7" xfId="17859"/>
    <cellStyle name="SAPBEXexcCritical4 2 9 7 2" xfId="17860"/>
    <cellStyle name="SAPBEXexcCritical4 2 9 8" xfId="17861"/>
    <cellStyle name="SAPBEXexcCritical4 2 9_Other Benefits Allocation %" xfId="17862"/>
    <cellStyle name="SAPBEXexcCritical4 2_401K Summary" xfId="17863"/>
    <cellStyle name="SAPBEXexcCritical4 3" xfId="17864"/>
    <cellStyle name="SAPBEXexcCritical4 3 10" xfId="17865"/>
    <cellStyle name="SAPBEXexcCritical4 3 10 2" xfId="17866"/>
    <cellStyle name="SAPBEXexcCritical4 3 10 2 2" xfId="17867"/>
    <cellStyle name="SAPBEXexcCritical4 3 10 3" xfId="17868"/>
    <cellStyle name="SAPBEXexcCritical4 3 11" xfId="17869"/>
    <cellStyle name="SAPBEXexcCritical4 3 11 2" xfId="17870"/>
    <cellStyle name="SAPBEXexcCritical4 3 11 2 2" xfId="17871"/>
    <cellStyle name="SAPBEXexcCritical4 3 11 3" xfId="17872"/>
    <cellStyle name="SAPBEXexcCritical4 3 12" xfId="17873"/>
    <cellStyle name="SAPBEXexcCritical4 3 12 2" xfId="17874"/>
    <cellStyle name="SAPBEXexcCritical4 3 13" xfId="17875"/>
    <cellStyle name="SAPBEXexcCritical4 3 2" xfId="17876"/>
    <cellStyle name="SAPBEXexcCritical4 3 2 2" xfId="17877"/>
    <cellStyle name="SAPBEXexcCritical4 3 2 2 2" xfId="17878"/>
    <cellStyle name="SAPBEXexcCritical4 3 2 2 2 2" xfId="17879"/>
    <cellStyle name="SAPBEXexcCritical4 3 2 2 2 2 2" xfId="17880"/>
    <cellStyle name="SAPBEXexcCritical4 3 2 2 2 2 2 2" xfId="17881"/>
    <cellStyle name="SAPBEXexcCritical4 3 2 2 2 2 3" xfId="17882"/>
    <cellStyle name="SAPBEXexcCritical4 3 2 2 2 3" xfId="17883"/>
    <cellStyle name="SAPBEXexcCritical4 3 2 2 2 3 2" xfId="17884"/>
    <cellStyle name="SAPBEXexcCritical4 3 2 2 2 3 2 2" xfId="17885"/>
    <cellStyle name="SAPBEXexcCritical4 3 2 2 2 3 3" xfId="17886"/>
    <cellStyle name="SAPBEXexcCritical4 3 2 2 2 4" xfId="17887"/>
    <cellStyle name="SAPBEXexcCritical4 3 2 2 2 4 2" xfId="17888"/>
    <cellStyle name="SAPBEXexcCritical4 3 2 2 2 5" xfId="17889"/>
    <cellStyle name="SAPBEXexcCritical4 3 2 2 2 5 2" xfId="17890"/>
    <cellStyle name="SAPBEXexcCritical4 3 2 2 2 6" xfId="17891"/>
    <cellStyle name="SAPBEXexcCritical4 3 2 2 3" xfId="17892"/>
    <cellStyle name="SAPBEXexcCritical4 3 2 2 3 2" xfId="17893"/>
    <cellStyle name="SAPBEXexcCritical4 3 2 2 3 2 2" xfId="17894"/>
    <cellStyle name="SAPBEXexcCritical4 3 2 2 3 2 2 2" xfId="17895"/>
    <cellStyle name="SAPBEXexcCritical4 3 2 2 3 2 3" xfId="17896"/>
    <cellStyle name="SAPBEXexcCritical4 3 2 2 3 3" xfId="17897"/>
    <cellStyle name="SAPBEXexcCritical4 3 2 2 3 3 2" xfId="17898"/>
    <cellStyle name="SAPBEXexcCritical4 3 2 2 3 3 2 2" xfId="17899"/>
    <cellStyle name="SAPBEXexcCritical4 3 2 2 3 3 3" xfId="17900"/>
    <cellStyle name="SAPBEXexcCritical4 3 2 2 3 4" xfId="17901"/>
    <cellStyle name="SAPBEXexcCritical4 3 2 2 3 4 2" xfId="17902"/>
    <cellStyle name="SAPBEXexcCritical4 3 2 2 3 5" xfId="17903"/>
    <cellStyle name="SAPBEXexcCritical4 3 2 2 3 5 2" xfId="17904"/>
    <cellStyle name="SAPBEXexcCritical4 3 2 2 3 6" xfId="17905"/>
    <cellStyle name="SAPBEXexcCritical4 3 2 2 4" xfId="17906"/>
    <cellStyle name="SAPBEXexcCritical4 3 2 2 4 2" xfId="17907"/>
    <cellStyle name="SAPBEXexcCritical4 3 2 2 4 2 2" xfId="17908"/>
    <cellStyle name="SAPBEXexcCritical4 3 2 2 4 2 2 2" xfId="17909"/>
    <cellStyle name="SAPBEXexcCritical4 3 2 2 4 2 3" xfId="17910"/>
    <cellStyle name="SAPBEXexcCritical4 3 2 2 4 3" xfId="17911"/>
    <cellStyle name="SAPBEXexcCritical4 3 2 2 4 3 2" xfId="17912"/>
    <cellStyle name="SAPBEXexcCritical4 3 2 2 4 3 2 2" xfId="17913"/>
    <cellStyle name="SAPBEXexcCritical4 3 2 2 4 3 3" xfId="17914"/>
    <cellStyle name="SAPBEXexcCritical4 3 2 2 4 4" xfId="17915"/>
    <cellStyle name="SAPBEXexcCritical4 3 2 2 4 4 2" xfId="17916"/>
    <cellStyle name="SAPBEXexcCritical4 3 2 2 4 5" xfId="17917"/>
    <cellStyle name="SAPBEXexcCritical4 3 2 2 4 5 2" xfId="17918"/>
    <cellStyle name="SAPBEXexcCritical4 3 2 2 4 6" xfId="17919"/>
    <cellStyle name="SAPBEXexcCritical4 3 2 2 5" xfId="17920"/>
    <cellStyle name="SAPBEXexcCritical4 3 2 2 5 2" xfId="17921"/>
    <cellStyle name="SAPBEXexcCritical4 3 2 2 5 2 2" xfId="17922"/>
    <cellStyle name="SAPBEXexcCritical4 3 2 2 5 3" xfId="17923"/>
    <cellStyle name="SAPBEXexcCritical4 3 2 2 6" xfId="17924"/>
    <cellStyle name="SAPBEXexcCritical4 3 2 2_Other Benefits Allocation %" xfId="17925"/>
    <cellStyle name="SAPBEXexcCritical4 3 2 3" xfId="17926"/>
    <cellStyle name="SAPBEXexcCritical4 3 2 3 2" xfId="17927"/>
    <cellStyle name="SAPBEXexcCritical4 3 2 3 2 2" xfId="17928"/>
    <cellStyle name="SAPBEXexcCritical4 3 2 3 2 2 2" xfId="17929"/>
    <cellStyle name="SAPBEXexcCritical4 3 2 3 2 3" xfId="17930"/>
    <cellStyle name="SAPBEXexcCritical4 3 2 3 3" xfId="17931"/>
    <cellStyle name="SAPBEXexcCritical4 3 2 3 3 2" xfId="17932"/>
    <cellStyle name="SAPBEXexcCritical4 3 2 3 3 2 2" xfId="17933"/>
    <cellStyle name="SAPBEXexcCritical4 3 2 3 3 3" xfId="17934"/>
    <cellStyle name="SAPBEXexcCritical4 3 2 3 4" xfId="17935"/>
    <cellStyle name="SAPBEXexcCritical4 3 2 3 4 2" xfId="17936"/>
    <cellStyle name="SAPBEXexcCritical4 3 2 3 5" xfId="17937"/>
    <cellStyle name="SAPBEXexcCritical4 3 2 3 5 2" xfId="17938"/>
    <cellStyle name="SAPBEXexcCritical4 3 2 3 6" xfId="17939"/>
    <cellStyle name="SAPBEXexcCritical4 3 2 4" xfId="17940"/>
    <cellStyle name="SAPBEXexcCritical4 3 2 4 2" xfId="17941"/>
    <cellStyle name="SAPBEXexcCritical4 3 2 4 2 2" xfId="17942"/>
    <cellStyle name="SAPBEXexcCritical4 3 2 4 2 2 2" xfId="17943"/>
    <cellStyle name="SAPBEXexcCritical4 3 2 4 2 3" xfId="17944"/>
    <cellStyle name="SAPBEXexcCritical4 3 2 4 3" xfId="17945"/>
    <cellStyle name="SAPBEXexcCritical4 3 2 4 3 2" xfId="17946"/>
    <cellStyle name="SAPBEXexcCritical4 3 2 4 3 2 2" xfId="17947"/>
    <cellStyle name="SAPBEXexcCritical4 3 2 4 3 3" xfId="17948"/>
    <cellStyle name="SAPBEXexcCritical4 3 2 4 4" xfId="17949"/>
    <cellStyle name="SAPBEXexcCritical4 3 2 4 4 2" xfId="17950"/>
    <cellStyle name="SAPBEXexcCritical4 3 2 4 5" xfId="17951"/>
    <cellStyle name="SAPBEXexcCritical4 3 2 4 5 2" xfId="17952"/>
    <cellStyle name="SAPBEXexcCritical4 3 2 4 6" xfId="17953"/>
    <cellStyle name="SAPBEXexcCritical4 3 2 5" xfId="17954"/>
    <cellStyle name="SAPBEXexcCritical4 3 2 5 2" xfId="17955"/>
    <cellStyle name="SAPBEXexcCritical4 3 2 5 2 2" xfId="17956"/>
    <cellStyle name="SAPBEXexcCritical4 3 2 5 2 2 2" xfId="17957"/>
    <cellStyle name="SAPBEXexcCritical4 3 2 5 2 3" xfId="17958"/>
    <cellStyle name="SAPBEXexcCritical4 3 2 5 3" xfId="17959"/>
    <cellStyle name="SAPBEXexcCritical4 3 2 5 3 2" xfId="17960"/>
    <cellStyle name="SAPBEXexcCritical4 3 2 5 3 2 2" xfId="17961"/>
    <cellStyle name="SAPBEXexcCritical4 3 2 5 3 3" xfId="17962"/>
    <cellStyle name="SAPBEXexcCritical4 3 2 5 4" xfId="17963"/>
    <cellStyle name="SAPBEXexcCritical4 3 2 5 4 2" xfId="17964"/>
    <cellStyle name="SAPBEXexcCritical4 3 2 5 5" xfId="17965"/>
    <cellStyle name="SAPBEXexcCritical4 3 2 5 5 2" xfId="17966"/>
    <cellStyle name="SAPBEXexcCritical4 3 2 5 6" xfId="17967"/>
    <cellStyle name="SAPBEXexcCritical4 3 2 6" xfId="17968"/>
    <cellStyle name="SAPBEXexcCritical4 3 2 6 2" xfId="17969"/>
    <cellStyle name="SAPBEXexcCritical4 3 2 6 2 2" xfId="17970"/>
    <cellStyle name="SAPBEXexcCritical4 3 2 6 2 3" xfId="58458"/>
    <cellStyle name="SAPBEXexcCritical4 3 2 6 3" xfId="17971"/>
    <cellStyle name="SAPBEXexcCritical4 3 2 6 4" xfId="58459"/>
    <cellStyle name="SAPBEXexcCritical4 3 2 7" xfId="17972"/>
    <cellStyle name="SAPBEXexcCritical4 3 2 7 2" xfId="58460"/>
    <cellStyle name="SAPBEXexcCritical4 3 2 7 3" xfId="58461"/>
    <cellStyle name="SAPBEXexcCritical4 3 2 8" xfId="58462"/>
    <cellStyle name="SAPBEXexcCritical4 3 2 9" xfId="58463"/>
    <cellStyle name="SAPBEXexcCritical4 3 2_Other Benefits Allocation %" xfId="17973"/>
    <cellStyle name="SAPBEXexcCritical4 3 3" xfId="17974"/>
    <cellStyle name="SAPBEXexcCritical4 3 3 2" xfId="51524"/>
    <cellStyle name="SAPBEXexcCritical4 3 3 2 2" xfId="51525"/>
    <cellStyle name="SAPBEXexcCritical4 3 3 2 2 2" xfId="58464"/>
    <cellStyle name="SAPBEXexcCritical4 3 3 2 2 3" xfId="58465"/>
    <cellStyle name="SAPBEXexcCritical4 3 3 2 3" xfId="58466"/>
    <cellStyle name="SAPBEXexcCritical4 3 3 2 4" xfId="58467"/>
    <cellStyle name="SAPBEXexcCritical4 3 3 3" xfId="51526"/>
    <cellStyle name="SAPBEXexcCritical4 3 3 3 2" xfId="51527"/>
    <cellStyle name="SAPBEXexcCritical4 3 3 3 2 2" xfId="58468"/>
    <cellStyle name="SAPBEXexcCritical4 3 3 3 2 3" xfId="58469"/>
    <cellStyle name="SAPBEXexcCritical4 3 3 3 3" xfId="58470"/>
    <cellStyle name="SAPBEXexcCritical4 3 3 3 4" xfId="58471"/>
    <cellStyle name="SAPBEXexcCritical4 3 3 4" xfId="51528"/>
    <cellStyle name="SAPBEXexcCritical4 3 3 4 2" xfId="51529"/>
    <cellStyle name="SAPBEXexcCritical4 3 3 4 2 2" xfId="58472"/>
    <cellStyle name="SAPBEXexcCritical4 3 3 4 2 3" xfId="58473"/>
    <cellStyle name="SAPBEXexcCritical4 3 3 4 3" xfId="58474"/>
    <cellStyle name="SAPBEXexcCritical4 3 3 4 4" xfId="58475"/>
    <cellStyle name="SAPBEXexcCritical4 3 3 5" xfId="51530"/>
    <cellStyle name="SAPBEXexcCritical4 3 3 5 2" xfId="51531"/>
    <cellStyle name="SAPBEXexcCritical4 3 3 5 2 2" xfId="58476"/>
    <cellStyle name="SAPBEXexcCritical4 3 3 5 2 3" xfId="58477"/>
    <cellStyle name="SAPBEXexcCritical4 3 3 5 3" xfId="58478"/>
    <cellStyle name="SAPBEXexcCritical4 3 3 5 4" xfId="58479"/>
    <cellStyle name="SAPBEXexcCritical4 3 3 6" xfId="51532"/>
    <cellStyle name="SAPBEXexcCritical4 3 3 6 2" xfId="51533"/>
    <cellStyle name="SAPBEXexcCritical4 3 3 6 2 2" xfId="58480"/>
    <cellStyle name="SAPBEXexcCritical4 3 3 6 2 3" xfId="58481"/>
    <cellStyle name="SAPBEXexcCritical4 3 3 6 3" xfId="58482"/>
    <cellStyle name="SAPBEXexcCritical4 3 3 6 4" xfId="58483"/>
    <cellStyle name="SAPBEXexcCritical4 3 3 7" xfId="51534"/>
    <cellStyle name="SAPBEXexcCritical4 3 3 7 2" xfId="58484"/>
    <cellStyle name="SAPBEXexcCritical4 3 3 7 3" xfId="58485"/>
    <cellStyle name="SAPBEXexcCritical4 3 3 8" xfId="58486"/>
    <cellStyle name="SAPBEXexcCritical4 3 3 9" xfId="58487"/>
    <cellStyle name="SAPBEXexcCritical4 3 4" xfId="17975"/>
    <cellStyle name="SAPBEXexcCritical4 3 4 2" xfId="17976"/>
    <cellStyle name="SAPBEXexcCritical4 3 4 2 2" xfId="17977"/>
    <cellStyle name="SAPBEXexcCritical4 3 4 2 2 2" xfId="17978"/>
    <cellStyle name="SAPBEXexcCritical4 3 4 2 2 2 2" xfId="17979"/>
    <cellStyle name="SAPBEXexcCritical4 3 4 2 2 3" xfId="17980"/>
    <cellStyle name="SAPBEXexcCritical4 3 4 2 3" xfId="17981"/>
    <cellStyle name="SAPBEXexcCritical4 3 4 2 3 2" xfId="17982"/>
    <cellStyle name="SAPBEXexcCritical4 3 4 2 3 2 2" xfId="17983"/>
    <cellStyle name="SAPBEXexcCritical4 3 4 2 3 3" xfId="17984"/>
    <cellStyle name="SAPBEXexcCritical4 3 4 2 4" xfId="17985"/>
    <cellStyle name="SAPBEXexcCritical4 3 4 2 4 2" xfId="17986"/>
    <cellStyle name="SAPBEXexcCritical4 3 4 2 5" xfId="17987"/>
    <cellStyle name="SAPBEXexcCritical4 3 4 2 5 2" xfId="17988"/>
    <cellStyle name="SAPBEXexcCritical4 3 4 2 6" xfId="17989"/>
    <cellStyle name="SAPBEXexcCritical4 3 4 3" xfId="17990"/>
    <cellStyle name="SAPBEXexcCritical4 3 4 3 2" xfId="17991"/>
    <cellStyle name="SAPBEXexcCritical4 3 4 3 2 2" xfId="17992"/>
    <cellStyle name="SAPBEXexcCritical4 3 4 3 2 2 2" xfId="17993"/>
    <cellStyle name="SAPBEXexcCritical4 3 4 3 2 3" xfId="17994"/>
    <cellStyle name="SAPBEXexcCritical4 3 4 3 3" xfId="17995"/>
    <cellStyle name="SAPBEXexcCritical4 3 4 3 3 2" xfId="17996"/>
    <cellStyle name="SAPBEXexcCritical4 3 4 3 3 2 2" xfId="17997"/>
    <cellStyle name="SAPBEXexcCritical4 3 4 3 3 3" xfId="17998"/>
    <cellStyle name="SAPBEXexcCritical4 3 4 3 4" xfId="17999"/>
    <cellStyle name="SAPBEXexcCritical4 3 4 3 4 2" xfId="18000"/>
    <cellStyle name="SAPBEXexcCritical4 3 4 3 5" xfId="18001"/>
    <cellStyle name="SAPBEXexcCritical4 3 4 3 5 2" xfId="18002"/>
    <cellStyle name="SAPBEXexcCritical4 3 4 3 6" xfId="18003"/>
    <cellStyle name="SAPBEXexcCritical4 3 4 4" xfId="18004"/>
    <cellStyle name="SAPBEXexcCritical4 3 4 4 2" xfId="18005"/>
    <cellStyle name="SAPBEXexcCritical4 3 4 4 2 2" xfId="18006"/>
    <cellStyle name="SAPBEXexcCritical4 3 4 4 2 3" xfId="58488"/>
    <cellStyle name="SAPBEXexcCritical4 3 4 4 3" xfId="18007"/>
    <cellStyle name="SAPBEXexcCritical4 3 4 4 4" xfId="58489"/>
    <cellStyle name="SAPBEXexcCritical4 3 4 5" xfId="18008"/>
    <cellStyle name="SAPBEXexcCritical4 3 4 5 2" xfId="18009"/>
    <cellStyle name="SAPBEXexcCritical4 3 4 5 2 2" xfId="18010"/>
    <cellStyle name="SAPBEXexcCritical4 3 4 5 2 3" xfId="58490"/>
    <cellStyle name="SAPBEXexcCritical4 3 4 5 3" xfId="18011"/>
    <cellStyle name="SAPBEXexcCritical4 3 4 5 4" xfId="58491"/>
    <cellStyle name="SAPBEXexcCritical4 3 4 6" xfId="18012"/>
    <cellStyle name="SAPBEXexcCritical4 3 4 6 2" xfId="18013"/>
    <cellStyle name="SAPBEXexcCritical4 3 4 6 2 2" xfId="58492"/>
    <cellStyle name="SAPBEXexcCritical4 3 4 6 2 3" xfId="58493"/>
    <cellStyle name="SAPBEXexcCritical4 3 4 6 3" xfId="58494"/>
    <cellStyle name="SAPBEXexcCritical4 3 4 6 4" xfId="58495"/>
    <cellStyle name="SAPBEXexcCritical4 3 4 7" xfId="18014"/>
    <cellStyle name="SAPBEXexcCritical4 3 4 7 2" xfId="18015"/>
    <cellStyle name="SAPBEXexcCritical4 3 4 7 3" xfId="58496"/>
    <cellStyle name="SAPBEXexcCritical4 3 4 8" xfId="18016"/>
    <cellStyle name="SAPBEXexcCritical4 3 4 9" xfId="58497"/>
    <cellStyle name="SAPBEXexcCritical4 3 4_Other Benefits Allocation %" xfId="18017"/>
    <cellStyle name="SAPBEXexcCritical4 3 5" xfId="18018"/>
    <cellStyle name="SAPBEXexcCritical4 3 5 2" xfId="18019"/>
    <cellStyle name="SAPBEXexcCritical4 3 5 2 2" xfId="18020"/>
    <cellStyle name="SAPBEXexcCritical4 3 5 2 2 2" xfId="18021"/>
    <cellStyle name="SAPBEXexcCritical4 3 5 2 3" xfId="18022"/>
    <cellStyle name="SAPBEXexcCritical4 3 5 3" xfId="18023"/>
    <cellStyle name="SAPBEXexcCritical4 3 5 3 2" xfId="18024"/>
    <cellStyle name="SAPBEXexcCritical4 3 5 3 2 2" xfId="18025"/>
    <cellStyle name="SAPBEXexcCritical4 3 5 3 3" xfId="18026"/>
    <cellStyle name="SAPBEXexcCritical4 3 5 4" xfId="18027"/>
    <cellStyle name="SAPBEXexcCritical4 3 5 4 2" xfId="18028"/>
    <cellStyle name="SAPBEXexcCritical4 3 5 5" xfId="18029"/>
    <cellStyle name="SAPBEXexcCritical4 3 5 5 2" xfId="18030"/>
    <cellStyle name="SAPBEXexcCritical4 3 5 6" xfId="18031"/>
    <cellStyle name="SAPBEXexcCritical4 3 6" xfId="18032"/>
    <cellStyle name="SAPBEXexcCritical4 3 6 2" xfId="18033"/>
    <cellStyle name="SAPBEXexcCritical4 3 6 2 2" xfId="18034"/>
    <cellStyle name="SAPBEXexcCritical4 3 6 2 2 2" xfId="18035"/>
    <cellStyle name="SAPBEXexcCritical4 3 6 2 3" xfId="18036"/>
    <cellStyle name="SAPBEXexcCritical4 3 6 3" xfId="18037"/>
    <cellStyle name="SAPBEXexcCritical4 3 6 3 2" xfId="18038"/>
    <cellStyle name="SAPBEXexcCritical4 3 6 3 2 2" xfId="18039"/>
    <cellStyle name="SAPBEXexcCritical4 3 6 3 3" xfId="18040"/>
    <cellStyle name="SAPBEXexcCritical4 3 6 4" xfId="18041"/>
    <cellStyle name="SAPBEXexcCritical4 3 6 4 2" xfId="18042"/>
    <cellStyle name="SAPBEXexcCritical4 3 6 5" xfId="18043"/>
    <cellStyle name="SAPBEXexcCritical4 3 6 5 2" xfId="18044"/>
    <cellStyle name="SAPBEXexcCritical4 3 6 6" xfId="18045"/>
    <cellStyle name="SAPBEXexcCritical4 3 7" xfId="18046"/>
    <cellStyle name="SAPBEXexcCritical4 3 7 2" xfId="18047"/>
    <cellStyle name="SAPBEXexcCritical4 3 7 2 2" xfId="18048"/>
    <cellStyle name="SAPBEXexcCritical4 3 7 2 2 2" xfId="18049"/>
    <cellStyle name="SAPBEXexcCritical4 3 7 2 3" xfId="18050"/>
    <cellStyle name="SAPBEXexcCritical4 3 7 3" xfId="18051"/>
    <cellStyle name="SAPBEXexcCritical4 3 7 3 2" xfId="18052"/>
    <cellStyle name="SAPBEXexcCritical4 3 7 3 2 2" xfId="18053"/>
    <cellStyle name="SAPBEXexcCritical4 3 7 3 3" xfId="18054"/>
    <cellStyle name="SAPBEXexcCritical4 3 7 4" xfId="18055"/>
    <cellStyle name="SAPBEXexcCritical4 3 7 4 2" xfId="18056"/>
    <cellStyle name="SAPBEXexcCritical4 3 7 5" xfId="18057"/>
    <cellStyle name="SAPBEXexcCritical4 3 7 5 2" xfId="18058"/>
    <cellStyle name="SAPBEXexcCritical4 3 7 6" xfId="18059"/>
    <cellStyle name="SAPBEXexcCritical4 3 8" xfId="18060"/>
    <cellStyle name="SAPBEXexcCritical4 3 8 2" xfId="18061"/>
    <cellStyle name="SAPBEXexcCritical4 3 8 2 2" xfId="18062"/>
    <cellStyle name="SAPBEXexcCritical4 3 8 2 3" xfId="58498"/>
    <cellStyle name="SAPBEXexcCritical4 3 8 3" xfId="18063"/>
    <cellStyle name="SAPBEXexcCritical4 3 8 4" xfId="58499"/>
    <cellStyle name="SAPBEXexcCritical4 3 9" xfId="18064"/>
    <cellStyle name="SAPBEXexcCritical4 3 9 2" xfId="18065"/>
    <cellStyle name="SAPBEXexcCritical4 3 9 2 2" xfId="18066"/>
    <cellStyle name="SAPBEXexcCritical4 3 9 2 3" xfId="58500"/>
    <cellStyle name="SAPBEXexcCritical4 3 9 3" xfId="18067"/>
    <cellStyle name="SAPBEXexcCritical4 3 9 4" xfId="58501"/>
    <cellStyle name="SAPBEXexcCritical4 3_401K Summary" xfId="18068"/>
    <cellStyle name="SAPBEXexcCritical4 4" xfId="18069"/>
    <cellStyle name="SAPBEXexcCritical4 4 10" xfId="18070"/>
    <cellStyle name="SAPBEXexcCritical4 4 10 2" xfId="18071"/>
    <cellStyle name="SAPBEXexcCritical4 4 10 2 2" xfId="18072"/>
    <cellStyle name="SAPBEXexcCritical4 4 10 3" xfId="18073"/>
    <cellStyle name="SAPBEXexcCritical4 4 11" xfId="18074"/>
    <cellStyle name="SAPBEXexcCritical4 4 11 2" xfId="18075"/>
    <cellStyle name="SAPBEXexcCritical4 4 11 2 2" xfId="18076"/>
    <cellStyle name="SAPBEXexcCritical4 4 11 3" xfId="18077"/>
    <cellStyle name="SAPBEXexcCritical4 4 12" xfId="18078"/>
    <cellStyle name="SAPBEXexcCritical4 4 12 2" xfId="18079"/>
    <cellStyle name="SAPBEXexcCritical4 4 13" xfId="18080"/>
    <cellStyle name="SAPBEXexcCritical4 4 2" xfId="18081"/>
    <cellStyle name="SAPBEXexcCritical4 4 2 2" xfId="18082"/>
    <cellStyle name="SAPBEXexcCritical4 4 2 2 2" xfId="58502"/>
    <cellStyle name="SAPBEXexcCritical4 4 2 2 3" xfId="58503"/>
    <cellStyle name="SAPBEXexcCritical4 4 2 3" xfId="18083"/>
    <cellStyle name="SAPBEXexcCritical4 4 2 4" xfId="58504"/>
    <cellStyle name="SAPBEXexcCritical4 4 2_Other Benefits Allocation %" xfId="18084"/>
    <cellStyle name="SAPBEXexcCritical4 4 3" xfId="18085"/>
    <cellStyle name="SAPBEXexcCritical4 4 3 2" xfId="18086"/>
    <cellStyle name="SAPBEXexcCritical4 4 3 2 2" xfId="18087"/>
    <cellStyle name="SAPBEXexcCritical4 4 3 2 2 2" xfId="18088"/>
    <cellStyle name="SAPBEXexcCritical4 4 3 2 2 2 2" xfId="18089"/>
    <cellStyle name="SAPBEXexcCritical4 4 3 2 2 3" xfId="18090"/>
    <cellStyle name="SAPBEXexcCritical4 4 3 2 3" xfId="18091"/>
    <cellStyle name="SAPBEXexcCritical4 4 3 2 3 2" xfId="18092"/>
    <cellStyle name="SAPBEXexcCritical4 4 3 2 3 2 2" xfId="18093"/>
    <cellStyle name="SAPBEXexcCritical4 4 3 2 3 3" xfId="18094"/>
    <cellStyle name="SAPBEXexcCritical4 4 3 2 4" xfId="18095"/>
    <cellStyle name="SAPBEXexcCritical4 4 3 2 4 2" xfId="18096"/>
    <cellStyle name="SAPBEXexcCritical4 4 3 2 5" xfId="18097"/>
    <cellStyle name="SAPBEXexcCritical4 4 3 2 5 2" xfId="18098"/>
    <cellStyle name="SAPBEXexcCritical4 4 3 2 6" xfId="18099"/>
    <cellStyle name="SAPBEXexcCritical4 4 3 3" xfId="18100"/>
    <cellStyle name="SAPBEXexcCritical4 4 3 3 2" xfId="18101"/>
    <cellStyle name="SAPBEXexcCritical4 4 3 3 2 2" xfId="18102"/>
    <cellStyle name="SAPBEXexcCritical4 4 3 3 2 2 2" xfId="18103"/>
    <cellStyle name="SAPBEXexcCritical4 4 3 3 2 3" xfId="18104"/>
    <cellStyle name="SAPBEXexcCritical4 4 3 3 3" xfId="18105"/>
    <cellStyle name="SAPBEXexcCritical4 4 3 3 3 2" xfId="18106"/>
    <cellStyle name="SAPBEXexcCritical4 4 3 3 3 2 2" xfId="18107"/>
    <cellStyle name="SAPBEXexcCritical4 4 3 3 3 3" xfId="18108"/>
    <cellStyle name="SAPBEXexcCritical4 4 3 3 4" xfId="18109"/>
    <cellStyle name="SAPBEXexcCritical4 4 3 3 4 2" xfId="18110"/>
    <cellStyle name="SAPBEXexcCritical4 4 3 3 5" xfId="18111"/>
    <cellStyle name="SAPBEXexcCritical4 4 3 3 5 2" xfId="18112"/>
    <cellStyle name="SAPBEXexcCritical4 4 3 3 6" xfId="18113"/>
    <cellStyle name="SAPBEXexcCritical4 4 3 4" xfId="18114"/>
    <cellStyle name="SAPBEXexcCritical4 4 3 4 2" xfId="18115"/>
    <cellStyle name="SAPBEXexcCritical4 4 3 4 2 2" xfId="18116"/>
    <cellStyle name="SAPBEXexcCritical4 4 3 4 3" xfId="18117"/>
    <cellStyle name="SAPBEXexcCritical4 4 3 5" xfId="18118"/>
    <cellStyle name="SAPBEXexcCritical4 4 3 5 2" xfId="18119"/>
    <cellStyle name="SAPBEXexcCritical4 4 3 5 2 2" xfId="18120"/>
    <cellStyle name="SAPBEXexcCritical4 4 3 5 3" xfId="18121"/>
    <cellStyle name="SAPBEXexcCritical4 4 3 6" xfId="18122"/>
    <cellStyle name="SAPBEXexcCritical4 4 3 6 2" xfId="18123"/>
    <cellStyle name="SAPBEXexcCritical4 4 3 7" xfId="18124"/>
    <cellStyle name="SAPBEXexcCritical4 4 3 7 2" xfId="18125"/>
    <cellStyle name="SAPBEXexcCritical4 4 3 8" xfId="18126"/>
    <cellStyle name="SAPBEXexcCritical4 4 3_Other Benefits Allocation %" xfId="18127"/>
    <cellStyle name="SAPBEXexcCritical4 4 4" xfId="18128"/>
    <cellStyle name="SAPBEXexcCritical4 4 4 2" xfId="18129"/>
    <cellStyle name="SAPBEXexcCritical4 4 4 2 2" xfId="18130"/>
    <cellStyle name="SAPBEXexcCritical4 4 4 2 3" xfId="58505"/>
    <cellStyle name="SAPBEXexcCritical4 4 4 3" xfId="18131"/>
    <cellStyle name="SAPBEXexcCritical4 4 4 4" xfId="58506"/>
    <cellStyle name="SAPBEXexcCritical4 4 5" xfId="18132"/>
    <cellStyle name="SAPBEXexcCritical4 4 5 2" xfId="18133"/>
    <cellStyle name="SAPBEXexcCritical4 4 5 2 2" xfId="18134"/>
    <cellStyle name="SAPBEXexcCritical4 4 5 2 3" xfId="58507"/>
    <cellStyle name="SAPBEXexcCritical4 4 5 3" xfId="18135"/>
    <cellStyle name="SAPBEXexcCritical4 4 5 4" xfId="58508"/>
    <cellStyle name="SAPBEXexcCritical4 4 6" xfId="18136"/>
    <cellStyle name="SAPBEXexcCritical4 4 6 2" xfId="18137"/>
    <cellStyle name="SAPBEXexcCritical4 4 6 2 2" xfId="18138"/>
    <cellStyle name="SAPBEXexcCritical4 4 6 2 3" xfId="58509"/>
    <cellStyle name="SAPBEXexcCritical4 4 6 3" xfId="18139"/>
    <cellStyle name="SAPBEXexcCritical4 4 6 4" xfId="58510"/>
    <cellStyle name="SAPBEXexcCritical4 4 7" xfId="18140"/>
    <cellStyle name="SAPBEXexcCritical4 4 7 2" xfId="18141"/>
    <cellStyle name="SAPBEXexcCritical4 4 7 2 2" xfId="18142"/>
    <cellStyle name="SAPBEXexcCritical4 4 7 3" xfId="18143"/>
    <cellStyle name="SAPBEXexcCritical4 4 8" xfId="18144"/>
    <cellStyle name="SAPBEXexcCritical4 4 8 2" xfId="18145"/>
    <cellStyle name="SAPBEXexcCritical4 4 8 2 2" xfId="18146"/>
    <cellStyle name="SAPBEXexcCritical4 4 8 3" xfId="18147"/>
    <cellStyle name="SAPBEXexcCritical4 4 9" xfId="18148"/>
    <cellStyle name="SAPBEXexcCritical4 4 9 2" xfId="18149"/>
    <cellStyle name="SAPBEXexcCritical4 4 9 2 2" xfId="18150"/>
    <cellStyle name="SAPBEXexcCritical4 4 9 3" xfId="18151"/>
    <cellStyle name="SAPBEXexcCritical4 4_401K Summary" xfId="18152"/>
    <cellStyle name="SAPBEXexcCritical4 5" xfId="18153"/>
    <cellStyle name="SAPBEXexcCritical4 5 2" xfId="18154"/>
    <cellStyle name="SAPBEXexcCritical4 5 2 2" xfId="51535"/>
    <cellStyle name="SAPBEXexcCritical4 5 2 2 2" xfId="58511"/>
    <cellStyle name="SAPBEXexcCritical4 5 2 2 3" xfId="58512"/>
    <cellStyle name="SAPBEXexcCritical4 5 2 3" xfId="58513"/>
    <cellStyle name="SAPBEXexcCritical4 5 2 4" xfId="58514"/>
    <cellStyle name="SAPBEXexcCritical4 5 3" xfId="18155"/>
    <cellStyle name="SAPBEXexcCritical4 5 3 2" xfId="51536"/>
    <cellStyle name="SAPBEXexcCritical4 5 3 2 2" xfId="58515"/>
    <cellStyle name="SAPBEXexcCritical4 5 3 2 3" xfId="58516"/>
    <cellStyle name="SAPBEXexcCritical4 5 3 3" xfId="58517"/>
    <cellStyle name="SAPBEXexcCritical4 5 3 4" xfId="58518"/>
    <cellStyle name="SAPBEXexcCritical4 5 4" xfId="51537"/>
    <cellStyle name="SAPBEXexcCritical4 5 4 2" xfId="51538"/>
    <cellStyle name="SAPBEXexcCritical4 5 4 2 2" xfId="58519"/>
    <cellStyle name="SAPBEXexcCritical4 5 4 2 3" xfId="58520"/>
    <cellStyle name="SAPBEXexcCritical4 5 4 3" xfId="58521"/>
    <cellStyle name="SAPBEXexcCritical4 5 4 4" xfId="58522"/>
    <cellStyle name="SAPBEXexcCritical4 5 5" xfId="51539"/>
    <cellStyle name="SAPBEXexcCritical4 5 5 2" xfId="51540"/>
    <cellStyle name="SAPBEXexcCritical4 5 5 2 2" xfId="58523"/>
    <cellStyle name="SAPBEXexcCritical4 5 5 2 3" xfId="58524"/>
    <cellStyle name="SAPBEXexcCritical4 5 5 3" xfId="58525"/>
    <cellStyle name="SAPBEXexcCritical4 5 5 4" xfId="58526"/>
    <cellStyle name="SAPBEXexcCritical4 5 6" xfId="51541"/>
    <cellStyle name="SAPBEXexcCritical4 5 6 2" xfId="51542"/>
    <cellStyle name="SAPBEXexcCritical4 5 6 2 2" xfId="58527"/>
    <cellStyle name="SAPBEXexcCritical4 5 6 2 3" xfId="58528"/>
    <cellStyle name="SAPBEXexcCritical4 5 6 3" xfId="58529"/>
    <cellStyle name="SAPBEXexcCritical4 5 6 4" xfId="58530"/>
    <cellStyle name="SAPBEXexcCritical4 5 7" xfId="51543"/>
    <cellStyle name="SAPBEXexcCritical4 5 7 2" xfId="58531"/>
    <cellStyle name="SAPBEXexcCritical4 5 7 3" xfId="58532"/>
    <cellStyle name="SAPBEXexcCritical4 5 8" xfId="58533"/>
    <cellStyle name="SAPBEXexcCritical4 5 9" xfId="58534"/>
    <cellStyle name="SAPBEXexcCritical4 5_Other Benefits Allocation %" xfId="18156"/>
    <cellStyle name="SAPBEXexcCritical4 6" xfId="18157"/>
    <cellStyle name="SAPBEXexcCritical4 6 2" xfId="18158"/>
    <cellStyle name="SAPBEXexcCritical4 6 2 2" xfId="51544"/>
    <cellStyle name="SAPBEXexcCritical4 6 2 2 2" xfId="58535"/>
    <cellStyle name="SAPBEXexcCritical4 6 2 2 3" xfId="58536"/>
    <cellStyle name="SAPBEXexcCritical4 6 2 3" xfId="58537"/>
    <cellStyle name="SAPBEXexcCritical4 6 2 4" xfId="58538"/>
    <cellStyle name="SAPBEXexcCritical4 6 3" xfId="18159"/>
    <cellStyle name="SAPBEXexcCritical4 6 3 2" xfId="51545"/>
    <cellStyle name="SAPBEXexcCritical4 6 3 2 2" xfId="58539"/>
    <cellStyle name="SAPBEXexcCritical4 6 3 2 3" xfId="58540"/>
    <cellStyle name="SAPBEXexcCritical4 6 3 3" xfId="58541"/>
    <cellStyle name="SAPBEXexcCritical4 6 3 4" xfId="58542"/>
    <cellStyle name="SAPBEXexcCritical4 6 4" xfId="51546"/>
    <cellStyle name="SAPBEXexcCritical4 6 4 2" xfId="51547"/>
    <cellStyle name="SAPBEXexcCritical4 6 4 2 2" xfId="58543"/>
    <cellStyle name="SAPBEXexcCritical4 6 4 2 3" xfId="58544"/>
    <cellStyle name="SAPBEXexcCritical4 6 4 3" xfId="58545"/>
    <cellStyle name="SAPBEXexcCritical4 6 4 4" xfId="58546"/>
    <cellStyle name="SAPBEXexcCritical4 6 5" xfId="51548"/>
    <cellStyle name="SAPBEXexcCritical4 6 5 2" xfId="51549"/>
    <cellStyle name="SAPBEXexcCritical4 6 5 2 2" xfId="58547"/>
    <cellStyle name="SAPBEXexcCritical4 6 5 2 3" xfId="58548"/>
    <cellStyle name="SAPBEXexcCritical4 6 5 3" xfId="58549"/>
    <cellStyle name="SAPBEXexcCritical4 6 5 4" xfId="58550"/>
    <cellStyle name="SAPBEXexcCritical4 6 6" xfId="51550"/>
    <cellStyle name="SAPBEXexcCritical4 6 6 2" xfId="51551"/>
    <cellStyle name="SAPBEXexcCritical4 6 6 2 2" xfId="58551"/>
    <cellStyle name="SAPBEXexcCritical4 6 6 2 3" xfId="58552"/>
    <cellStyle name="SAPBEXexcCritical4 6 6 3" xfId="58553"/>
    <cellStyle name="SAPBEXexcCritical4 6 6 4" xfId="58554"/>
    <cellStyle name="SAPBEXexcCritical4 6 7" xfId="51552"/>
    <cellStyle name="SAPBEXexcCritical4 6 7 2" xfId="58555"/>
    <cellStyle name="SAPBEXexcCritical4 6 7 3" xfId="58556"/>
    <cellStyle name="SAPBEXexcCritical4 6 8" xfId="58557"/>
    <cellStyle name="SAPBEXexcCritical4 6 9" xfId="58558"/>
    <cellStyle name="SAPBEXexcCritical4 6_Other Benefits Allocation %" xfId="18160"/>
    <cellStyle name="SAPBEXexcCritical4 7" xfId="18161"/>
    <cellStyle name="SAPBEXexcCritical4 7 2" xfId="18162"/>
    <cellStyle name="SAPBEXexcCritical4 7 2 2" xfId="58559"/>
    <cellStyle name="SAPBEXexcCritical4 7 2 3" xfId="58560"/>
    <cellStyle name="SAPBEXexcCritical4 7 3" xfId="18163"/>
    <cellStyle name="SAPBEXexcCritical4 7 4" xfId="58561"/>
    <cellStyle name="SAPBEXexcCritical4 7_Other Benefits Allocation %" xfId="18164"/>
    <cellStyle name="SAPBEXexcCritical4 8" xfId="18165"/>
    <cellStyle name="SAPBEXexcCritical4 8 2" xfId="18166"/>
    <cellStyle name="SAPBEXexcCritical4 8 2 2" xfId="58562"/>
    <cellStyle name="SAPBEXexcCritical4 8 2 3" xfId="58563"/>
    <cellStyle name="SAPBEXexcCritical4 8 3" xfId="18167"/>
    <cellStyle name="SAPBEXexcCritical4 8 4" xfId="58564"/>
    <cellStyle name="SAPBEXexcCritical4 8_Other Benefits Allocation %" xfId="18168"/>
    <cellStyle name="SAPBEXexcCritical4 9" xfId="18169"/>
    <cellStyle name="SAPBEXexcCritical4 9 2" xfId="18170"/>
    <cellStyle name="SAPBEXexcCritical4 9 2 2" xfId="18171"/>
    <cellStyle name="SAPBEXexcCritical4 9 2 2 2" xfId="18172"/>
    <cellStyle name="SAPBEXexcCritical4 9 2 2 2 2" xfId="18173"/>
    <cellStyle name="SAPBEXexcCritical4 9 2 2 3" xfId="18174"/>
    <cellStyle name="SAPBEXexcCritical4 9 2 3" xfId="18175"/>
    <cellStyle name="SAPBEXexcCritical4 9 2 3 2" xfId="18176"/>
    <cellStyle name="SAPBEXexcCritical4 9 2 3 2 2" xfId="18177"/>
    <cellStyle name="SAPBEXexcCritical4 9 2 3 3" xfId="18178"/>
    <cellStyle name="SAPBEXexcCritical4 9 2 4" xfId="18179"/>
    <cellStyle name="SAPBEXexcCritical4 9 2 4 2" xfId="18180"/>
    <cellStyle name="SAPBEXexcCritical4 9 2 5" xfId="18181"/>
    <cellStyle name="SAPBEXexcCritical4 9 2 5 2" xfId="18182"/>
    <cellStyle name="SAPBEXexcCritical4 9 2 6" xfId="18183"/>
    <cellStyle name="SAPBEXexcCritical4 9 3" xfId="18184"/>
    <cellStyle name="SAPBEXexcCritical4 9 3 2" xfId="18185"/>
    <cellStyle name="SAPBEXexcCritical4 9 3 2 2" xfId="18186"/>
    <cellStyle name="SAPBEXexcCritical4 9 3 2 2 2" xfId="18187"/>
    <cellStyle name="SAPBEXexcCritical4 9 3 2 3" xfId="18188"/>
    <cellStyle name="SAPBEXexcCritical4 9 3 3" xfId="18189"/>
    <cellStyle name="SAPBEXexcCritical4 9 3 3 2" xfId="18190"/>
    <cellStyle name="SAPBEXexcCritical4 9 3 3 2 2" xfId="18191"/>
    <cellStyle name="SAPBEXexcCritical4 9 3 3 3" xfId="18192"/>
    <cellStyle name="SAPBEXexcCritical4 9 3 4" xfId="18193"/>
    <cellStyle name="SAPBEXexcCritical4 9 3 4 2" xfId="18194"/>
    <cellStyle name="SAPBEXexcCritical4 9 3 5" xfId="18195"/>
    <cellStyle name="SAPBEXexcCritical4 9 3 5 2" xfId="18196"/>
    <cellStyle name="SAPBEXexcCritical4 9 3 6" xfId="18197"/>
    <cellStyle name="SAPBEXexcCritical4 9 4" xfId="18198"/>
    <cellStyle name="SAPBEXexcCritical4 9 4 2" xfId="18199"/>
    <cellStyle name="SAPBEXexcCritical4 9 4 2 2" xfId="18200"/>
    <cellStyle name="SAPBEXexcCritical4 9 4 3" xfId="18201"/>
    <cellStyle name="SAPBEXexcCritical4 9 5" xfId="18202"/>
    <cellStyle name="SAPBEXexcCritical4 9 5 2" xfId="18203"/>
    <cellStyle name="SAPBEXexcCritical4 9 5 2 2" xfId="18204"/>
    <cellStyle name="SAPBEXexcCritical4 9 5 3" xfId="18205"/>
    <cellStyle name="SAPBEXexcCritical4 9 6" xfId="18206"/>
    <cellStyle name="SAPBEXexcCritical4 9 6 2" xfId="18207"/>
    <cellStyle name="SAPBEXexcCritical4 9 7" xfId="18208"/>
    <cellStyle name="SAPBEXexcCritical4 9 7 2" xfId="18209"/>
    <cellStyle name="SAPBEXexcCritical4 9 8" xfId="18210"/>
    <cellStyle name="SAPBEXexcCritical4 9_Other Benefits Allocation %" xfId="18211"/>
    <cellStyle name="SAPBEXexcCritical4_2016-18 Budget Payroll" xfId="51553"/>
    <cellStyle name="SAPBEXexcCritical5" xfId="41"/>
    <cellStyle name="SAPBEXexcCritical5 10" xfId="18212"/>
    <cellStyle name="SAPBEXexcCritical5 10 2" xfId="18213"/>
    <cellStyle name="SAPBEXexcCritical5 10 2 2" xfId="18214"/>
    <cellStyle name="SAPBEXexcCritical5 10 2 2 2" xfId="18215"/>
    <cellStyle name="SAPBEXexcCritical5 10 2 3" xfId="18216"/>
    <cellStyle name="SAPBEXexcCritical5 10 3" xfId="18217"/>
    <cellStyle name="SAPBEXexcCritical5 10 3 2" xfId="18218"/>
    <cellStyle name="SAPBEXexcCritical5 10 3 2 2" xfId="18219"/>
    <cellStyle name="SAPBEXexcCritical5 10 3 3" xfId="18220"/>
    <cellStyle name="SAPBEXexcCritical5 10 4" xfId="18221"/>
    <cellStyle name="SAPBEXexcCritical5 10 4 2" xfId="18222"/>
    <cellStyle name="SAPBEXexcCritical5 10 5" xfId="18223"/>
    <cellStyle name="SAPBEXexcCritical5 10 5 2" xfId="18224"/>
    <cellStyle name="SAPBEXexcCritical5 10 6" xfId="18225"/>
    <cellStyle name="SAPBEXexcCritical5 11" xfId="18226"/>
    <cellStyle name="SAPBEXexcCritical5 11 2" xfId="18227"/>
    <cellStyle name="SAPBEXexcCritical5 11 2 2" xfId="18228"/>
    <cellStyle name="SAPBEXexcCritical5 11 2 2 2" xfId="18229"/>
    <cellStyle name="SAPBEXexcCritical5 11 2 3" xfId="18230"/>
    <cellStyle name="SAPBEXexcCritical5 11 3" xfId="18231"/>
    <cellStyle name="SAPBEXexcCritical5 11 3 2" xfId="18232"/>
    <cellStyle name="SAPBEXexcCritical5 11 3 2 2" xfId="18233"/>
    <cellStyle name="SAPBEXexcCritical5 11 3 3" xfId="18234"/>
    <cellStyle name="SAPBEXexcCritical5 11 4" xfId="18235"/>
    <cellStyle name="SAPBEXexcCritical5 11 4 2" xfId="18236"/>
    <cellStyle name="SAPBEXexcCritical5 11 5" xfId="18237"/>
    <cellStyle name="SAPBEXexcCritical5 11 5 2" xfId="18238"/>
    <cellStyle name="SAPBEXexcCritical5 11 6" xfId="18239"/>
    <cellStyle name="SAPBEXexcCritical5 12" xfId="18240"/>
    <cellStyle name="SAPBEXexcCritical5 12 2" xfId="18241"/>
    <cellStyle name="SAPBEXexcCritical5 12 2 2" xfId="18242"/>
    <cellStyle name="SAPBEXexcCritical5 12 2 2 2" xfId="18243"/>
    <cellStyle name="SAPBEXexcCritical5 12 2 3" xfId="18244"/>
    <cellStyle name="SAPBEXexcCritical5 12 3" xfId="18245"/>
    <cellStyle name="SAPBEXexcCritical5 12 3 2" xfId="18246"/>
    <cellStyle name="SAPBEXexcCritical5 12 3 2 2" xfId="18247"/>
    <cellStyle name="SAPBEXexcCritical5 12 3 3" xfId="18248"/>
    <cellStyle name="SAPBEXexcCritical5 12 4" xfId="18249"/>
    <cellStyle name="SAPBEXexcCritical5 12 4 2" xfId="18250"/>
    <cellStyle name="SAPBEXexcCritical5 12 5" xfId="18251"/>
    <cellStyle name="SAPBEXexcCritical5 12 5 2" xfId="18252"/>
    <cellStyle name="SAPBEXexcCritical5 12 6" xfId="18253"/>
    <cellStyle name="SAPBEXexcCritical5 13" xfId="18254"/>
    <cellStyle name="SAPBEXexcCritical5 13 2" xfId="18255"/>
    <cellStyle name="SAPBEXexcCritical5 13 2 2" xfId="18256"/>
    <cellStyle name="SAPBEXexcCritical5 13 3" xfId="18257"/>
    <cellStyle name="SAPBEXexcCritical5 14" xfId="18258"/>
    <cellStyle name="SAPBEXexcCritical5 14 2" xfId="18259"/>
    <cellStyle name="SAPBEXexcCritical5 14 2 2" xfId="18260"/>
    <cellStyle name="SAPBEXexcCritical5 14 3" xfId="18261"/>
    <cellStyle name="SAPBEXexcCritical5 15" xfId="18262"/>
    <cellStyle name="SAPBEXexcCritical5 15 2" xfId="18263"/>
    <cellStyle name="SAPBEXexcCritical5 15 2 2" xfId="18264"/>
    <cellStyle name="SAPBEXexcCritical5 15 3" xfId="18265"/>
    <cellStyle name="SAPBEXexcCritical5 16" xfId="18266"/>
    <cellStyle name="SAPBEXexcCritical5 17" xfId="18267"/>
    <cellStyle name="SAPBEXexcCritical5 2" xfId="18268"/>
    <cellStyle name="SAPBEXexcCritical5 2 10" xfId="18269"/>
    <cellStyle name="SAPBEXexcCritical5 2 10 2" xfId="18270"/>
    <cellStyle name="SAPBEXexcCritical5 2 10 2 2" xfId="18271"/>
    <cellStyle name="SAPBEXexcCritical5 2 10 3" xfId="18272"/>
    <cellStyle name="SAPBEXexcCritical5 2 11" xfId="18273"/>
    <cellStyle name="SAPBEXexcCritical5 2 11 2" xfId="18274"/>
    <cellStyle name="SAPBEXexcCritical5 2 11 2 2" xfId="18275"/>
    <cellStyle name="SAPBEXexcCritical5 2 11 3" xfId="18276"/>
    <cellStyle name="SAPBEXexcCritical5 2 12" xfId="18277"/>
    <cellStyle name="SAPBEXexcCritical5 2 12 2" xfId="18278"/>
    <cellStyle name="SAPBEXexcCritical5 2 12 2 2" xfId="18279"/>
    <cellStyle name="SAPBEXexcCritical5 2 12 3" xfId="18280"/>
    <cellStyle name="SAPBEXexcCritical5 2 13" xfId="18281"/>
    <cellStyle name="SAPBEXexcCritical5 2 13 2" xfId="18282"/>
    <cellStyle name="SAPBEXexcCritical5 2 13 2 2" xfId="18283"/>
    <cellStyle name="SAPBEXexcCritical5 2 13 3" xfId="18284"/>
    <cellStyle name="SAPBEXexcCritical5 2 14" xfId="18285"/>
    <cellStyle name="SAPBEXexcCritical5 2 14 2" xfId="18286"/>
    <cellStyle name="SAPBEXexcCritical5 2 14 3" xfId="58565"/>
    <cellStyle name="SAPBEXexcCritical5 2 15" xfId="18287"/>
    <cellStyle name="SAPBEXexcCritical5 2 16" xfId="58566"/>
    <cellStyle name="SAPBEXexcCritical5 2 2" xfId="18288"/>
    <cellStyle name="SAPBEXexcCritical5 2 2 10" xfId="18289"/>
    <cellStyle name="SAPBEXexcCritical5 2 2 10 2" xfId="18290"/>
    <cellStyle name="SAPBEXexcCritical5 2 2 10 2 2" xfId="18291"/>
    <cellStyle name="SAPBEXexcCritical5 2 2 10 3" xfId="18292"/>
    <cellStyle name="SAPBEXexcCritical5 2 2 11" xfId="18293"/>
    <cellStyle name="SAPBEXexcCritical5 2 2 11 2" xfId="18294"/>
    <cellStyle name="SAPBEXexcCritical5 2 2 11 2 2" xfId="18295"/>
    <cellStyle name="SAPBEXexcCritical5 2 2 11 3" xfId="18296"/>
    <cellStyle name="SAPBEXexcCritical5 2 2 12" xfId="18297"/>
    <cellStyle name="SAPBEXexcCritical5 2 2 2" xfId="18298"/>
    <cellStyle name="SAPBEXexcCritical5 2 2 2 2" xfId="18299"/>
    <cellStyle name="SAPBEXexcCritical5 2 2 2 2 2" xfId="18300"/>
    <cellStyle name="SAPBEXexcCritical5 2 2 2 2 2 2" xfId="18301"/>
    <cellStyle name="SAPBEXexcCritical5 2 2 2 2 2 2 2" xfId="18302"/>
    <cellStyle name="SAPBEXexcCritical5 2 2 2 2 2 3" xfId="18303"/>
    <cellStyle name="SAPBEXexcCritical5 2 2 2 2 3" xfId="18304"/>
    <cellStyle name="SAPBEXexcCritical5 2 2 2 2 3 2" xfId="18305"/>
    <cellStyle name="SAPBEXexcCritical5 2 2 2 2 3 2 2" xfId="18306"/>
    <cellStyle name="SAPBEXexcCritical5 2 2 2 2 3 3" xfId="18307"/>
    <cellStyle name="SAPBEXexcCritical5 2 2 2 2 4" xfId="18308"/>
    <cellStyle name="SAPBEXexcCritical5 2 2 2 2 4 2" xfId="18309"/>
    <cellStyle name="SAPBEXexcCritical5 2 2 2 2 5" xfId="18310"/>
    <cellStyle name="SAPBEXexcCritical5 2 2 2 2 5 2" xfId="18311"/>
    <cellStyle name="SAPBEXexcCritical5 2 2 2 2 6" xfId="18312"/>
    <cellStyle name="SAPBEXexcCritical5 2 2 2 3" xfId="18313"/>
    <cellStyle name="SAPBEXexcCritical5 2 2 2 3 2" xfId="18314"/>
    <cellStyle name="SAPBEXexcCritical5 2 2 2 3 2 2" xfId="18315"/>
    <cellStyle name="SAPBEXexcCritical5 2 2 2 3 2 2 2" xfId="18316"/>
    <cellStyle name="SAPBEXexcCritical5 2 2 2 3 2 3" xfId="18317"/>
    <cellStyle name="SAPBEXexcCritical5 2 2 2 3 3" xfId="18318"/>
    <cellStyle name="SAPBEXexcCritical5 2 2 2 3 3 2" xfId="18319"/>
    <cellStyle name="SAPBEXexcCritical5 2 2 2 3 3 2 2" xfId="18320"/>
    <cellStyle name="SAPBEXexcCritical5 2 2 2 3 3 3" xfId="18321"/>
    <cellStyle name="SAPBEXexcCritical5 2 2 2 3 4" xfId="18322"/>
    <cellStyle name="SAPBEXexcCritical5 2 2 2 3 4 2" xfId="18323"/>
    <cellStyle name="SAPBEXexcCritical5 2 2 2 3 5" xfId="18324"/>
    <cellStyle name="SAPBEXexcCritical5 2 2 2 3 5 2" xfId="18325"/>
    <cellStyle name="SAPBEXexcCritical5 2 2 2 3 6" xfId="18326"/>
    <cellStyle name="SAPBEXexcCritical5 2 2 2 4" xfId="18327"/>
    <cellStyle name="SAPBEXexcCritical5 2 2 2 4 2" xfId="18328"/>
    <cellStyle name="SAPBEXexcCritical5 2 2 2 4 2 2" xfId="18329"/>
    <cellStyle name="SAPBEXexcCritical5 2 2 2 4 2 2 2" xfId="18330"/>
    <cellStyle name="SAPBEXexcCritical5 2 2 2 4 2 3" xfId="18331"/>
    <cellStyle name="SAPBEXexcCritical5 2 2 2 4 3" xfId="18332"/>
    <cellStyle name="SAPBEXexcCritical5 2 2 2 4 3 2" xfId="18333"/>
    <cellStyle name="SAPBEXexcCritical5 2 2 2 4 3 2 2" xfId="18334"/>
    <cellStyle name="SAPBEXexcCritical5 2 2 2 4 3 3" xfId="18335"/>
    <cellStyle name="SAPBEXexcCritical5 2 2 2 4 4" xfId="18336"/>
    <cellStyle name="SAPBEXexcCritical5 2 2 2 4 4 2" xfId="18337"/>
    <cellStyle name="SAPBEXexcCritical5 2 2 2 4 5" xfId="18338"/>
    <cellStyle name="SAPBEXexcCritical5 2 2 2 4 5 2" xfId="18339"/>
    <cellStyle name="SAPBEXexcCritical5 2 2 2 4 6" xfId="18340"/>
    <cellStyle name="SAPBEXexcCritical5 2 2 2 5" xfId="18341"/>
    <cellStyle name="SAPBEXexcCritical5 2 2 2 5 2" xfId="18342"/>
    <cellStyle name="SAPBEXexcCritical5 2 2 2 5 2 2" xfId="18343"/>
    <cellStyle name="SAPBEXexcCritical5 2 2 2 5 2 3" xfId="58567"/>
    <cellStyle name="SAPBEXexcCritical5 2 2 2 5 3" xfId="18344"/>
    <cellStyle name="SAPBEXexcCritical5 2 2 2 5 4" xfId="58568"/>
    <cellStyle name="SAPBEXexcCritical5 2 2 2 6" xfId="18345"/>
    <cellStyle name="SAPBEXexcCritical5 2 2 2 6 2" xfId="51554"/>
    <cellStyle name="SAPBEXexcCritical5 2 2 2 6 2 2" xfId="58569"/>
    <cellStyle name="SAPBEXexcCritical5 2 2 2 6 2 3" xfId="58570"/>
    <cellStyle name="SAPBEXexcCritical5 2 2 2 6 3" xfId="58571"/>
    <cellStyle name="SAPBEXexcCritical5 2 2 2 6 4" xfId="58572"/>
    <cellStyle name="SAPBEXexcCritical5 2 2 2 7" xfId="51555"/>
    <cellStyle name="SAPBEXexcCritical5 2 2 2 7 2" xfId="58573"/>
    <cellStyle name="SAPBEXexcCritical5 2 2 2 7 3" xfId="58574"/>
    <cellStyle name="SAPBEXexcCritical5 2 2 2 8" xfId="58575"/>
    <cellStyle name="SAPBEXexcCritical5 2 2 2 9" xfId="58576"/>
    <cellStyle name="SAPBEXexcCritical5 2 2 2_Other Benefits Allocation %" xfId="18346"/>
    <cellStyle name="SAPBEXexcCritical5 2 2 3" xfId="18347"/>
    <cellStyle name="SAPBEXexcCritical5 2 2 3 2" xfId="18348"/>
    <cellStyle name="SAPBEXexcCritical5 2 2 3 2 2" xfId="18349"/>
    <cellStyle name="SAPBEXexcCritical5 2 2 3 2 2 2" xfId="18350"/>
    <cellStyle name="SAPBEXexcCritical5 2 2 3 2 2 2 2" xfId="18351"/>
    <cellStyle name="SAPBEXexcCritical5 2 2 3 2 2 3" xfId="18352"/>
    <cellStyle name="SAPBEXexcCritical5 2 2 3 2 3" xfId="18353"/>
    <cellStyle name="SAPBEXexcCritical5 2 2 3 2 3 2" xfId="18354"/>
    <cellStyle name="SAPBEXexcCritical5 2 2 3 2 3 2 2" xfId="18355"/>
    <cellStyle name="SAPBEXexcCritical5 2 2 3 2 3 3" xfId="18356"/>
    <cellStyle name="SAPBEXexcCritical5 2 2 3 2 4" xfId="18357"/>
    <cellStyle name="SAPBEXexcCritical5 2 2 3 2 4 2" xfId="18358"/>
    <cellStyle name="SAPBEXexcCritical5 2 2 3 2 5" xfId="18359"/>
    <cellStyle name="SAPBEXexcCritical5 2 2 3 2 5 2" xfId="18360"/>
    <cellStyle name="SAPBEXexcCritical5 2 2 3 2 6" xfId="18361"/>
    <cellStyle name="SAPBEXexcCritical5 2 2 3 3" xfId="18362"/>
    <cellStyle name="SAPBEXexcCritical5 2 2 3 3 2" xfId="18363"/>
    <cellStyle name="SAPBEXexcCritical5 2 2 3 3 2 2" xfId="18364"/>
    <cellStyle name="SAPBEXexcCritical5 2 2 3 3 2 2 2" xfId="18365"/>
    <cellStyle name="SAPBEXexcCritical5 2 2 3 3 2 3" xfId="18366"/>
    <cellStyle name="SAPBEXexcCritical5 2 2 3 3 3" xfId="18367"/>
    <cellStyle name="SAPBEXexcCritical5 2 2 3 3 3 2" xfId="18368"/>
    <cellStyle name="SAPBEXexcCritical5 2 2 3 3 3 2 2" xfId="18369"/>
    <cellStyle name="SAPBEXexcCritical5 2 2 3 3 3 3" xfId="18370"/>
    <cellStyle name="SAPBEXexcCritical5 2 2 3 3 4" xfId="18371"/>
    <cellStyle name="SAPBEXexcCritical5 2 2 3 3 4 2" xfId="18372"/>
    <cellStyle name="SAPBEXexcCritical5 2 2 3 3 5" xfId="18373"/>
    <cellStyle name="SAPBEXexcCritical5 2 2 3 3 5 2" xfId="18374"/>
    <cellStyle name="SAPBEXexcCritical5 2 2 3 3 6" xfId="18375"/>
    <cellStyle name="SAPBEXexcCritical5 2 2 3 4" xfId="18376"/>
    <cellStyle name="SAPBEXexcCritical5 2 2 3 4 2" xfId="18377"/>
    <cellStyle name="SAPBEXexcCritical5 2 2 3 4 2 2" xfId="18378"/>
    <cellStyle name="SAPBEXexcCritical5 2 2 3 4 2 3" xfId="58577"/>
    <cellStyle name="SAPBEXexcCritical5 2 2 3 4 3" xfId="18379"/>
    <cellStyle name="SAPBEXexcCritical5 2 2 3 4 4" xfId="58578"/>
    <cellStyle name="SAPBEXexcCritical5 2 2 3 5" xfId="18380"/>
    <cellStyle name="SAPBEXexcCritical5 2 2 3 5 2" xfId="18381"/>
    <cellStyle name="SAPBEXexcCritical5 2 2 3 5 2 2" xfId="18382"/>
    <cellStyle name="SAPBEXexcCritical5 2 2 3 5 2 3" xfId="58579"/>
    <cellStyle name="SAPBEXexcCritical5 2 2 3 5 3" xfId="18383"/>
    <cellStyle name="SAPBEXexcCritical5 2 2 3 5 4" xfId="58580"/>
    <cellStyle name="SAPBEXexcCritical5 2 2 3 6" xfId="18384"/>
    <cellStyle name="SAPBEXexcCritical5 2 2 3 6 2" xfId="18385"/>
    <cellStyle name="SAPBEXexcCritical5 2 2 3 6 2 2" xfId="58581"/>
    <cellStyle name="SAPBEXexcCritical5 2 2 3 6 2 3" xfId="58582"/>
    <cellStyle name="SAPBEXexcCritical5 2 2 3 6 3" xfId="58583"/>
    <cellStyle name="SAPBEXexcCritical5 2 2 3 6 4" xfId="58584"/>
    <cellStyle name="SAPBEXexcCritical5 2 2 3 7" xfId="18386"/>
    <cellStyle name="SAPBEXexcCritical5 2 2 3 7 2" xfId="18387"/>
    <cellStyle name="SAPBEXexcCritical5 2 2 3 7 3" xfId="58585"/>
    <cellStyle name="SAPBEXexcCritical5 2 2 3 8" xfId="18388"/>
    <cellStyle name="SAPBEXexcCritical5 2 2 3 9" xfId="58586"/>
    <cellStyle name="SAPBEXexcCritical5 2 2 3_Other Benefits Allocation %" xfId="18389"/>
    <cellStyle name="SAPBEXexcCritical5 2 2 4" xfId="18390"/>
    <cellStyle name="SAPBEXexcCritical5 2 2 4 2" xfId="18391"/>
    <cellStyle name="SAPBEXexcCritical5 2 2 4 2 2" xfId="18392"/>
    <cellStyle name="SAPBEXexcCritical5 2 2 4 2 2 2" xfId="58587"/>
    <cellStyle name="SAPBEXexcCritical5 2 2 4 2 2 3" xfId="58588"/>
    <cellStyle name="SAPBEXexcCritical5 2 2 4 2 3" xfId="58589"/>
    <cellStyle name="SAPBEXexcCritical5 2 2 4 2 4" xfId="58590"/>
    <cellStyle name="SAPBEXexcCritical5 2 2 4 3" xfId="18393"/>
    <cellStyle name="SAPBEXexcCritical5 2 2 4 3 2" xfId="51556"/>
    <cellStyle name="SAPBEXexcCritical5 2 2 4 3 2 2" xfId="58591"/>
    <cellStyle name="SAPBEXexcCritical5 2 2 4 3 2 3" xfId="58592"/>
    <cellStyle name="SAPBEXexcCritical5 2 2 4 3 3" xfId="58593"/>
    <cellStyle name="SAPBEXexcCritical5 2 2 4 3 4" xfId="58594"/>
    <cellStyle name="SAPBEXexcCritical5 2 2 4 4" xfId="51557"/>
    <cellStyle name="SAPBEXexcCritical5 2 2 4 4 2" xfId="51558"/>
    <cellStyle name="SAPBEXexcCritical5 2 2 4 4 2 2" xfId="58595"/>
    <cellStyle name="SAPBEXexcCritical5 2 2 4 4 2 3" xfId="58596"/>
    <cellStyle name="SAPBEXexcCritical5 2 2 4 4 3" xfId="58597"/>
    <cellStyle name="SAPBEXexcCritical5 2 2 4 4 4" xfId="58598"/>
    <cellStyle name="SAPBEXexcCritical5 2 2 4 5" xfId="51559"/>
    <cellStyle name="SAPBEXexcCritical5 2 2 4 5 2" xfId="51560"/>
    <cellStyle name="SAPBEXexcCritical5 2 2 4 5 2 2" xfId="58599"/>
    <cellStyle name="SAPBEXexcCritical5 2 2 4 5 2 3" xfId="58600"/>
    <cellStyle name="SAPBEXexcCritical5 2 2 4 5 3" xfId="58601"/>
    <cellStyle name="SAPBEXexcCritical5 2 2 4 5 4" xfId="58602"/>
    <cellStyle name="SAPBEXexcCritical5 2 2 4 6" xfId="51561"/>
    <cellStyle name="SAPBEXexcCritical5 2 2 4 6 2" xfId="51562"/>
    <cellStyle name="SAPBEXexcCritical5 2 2 4 6 2 2" xfId="58603"/>
    <cellStyle name="SAPBEXexcCritical5 2 2 4 6 2 3" xfId="58604"/>
    <cellStyle name="SAPBEXexcCritical5 2 2 4 6 3" xfId="58605"/>
    <cellStyle name="SAPBEXexcCritical5 2 2 4 6 4" xfId="58606"/>
    <cellStyle name="SAPBEXexcCritical5 2 2 4 7" xfId="51563"/>
    <cellStyle name="SAPBEXexcCritical5 2 2 4 7 2" xfId="58607"/>
    <cellStyle name="SAPBEXexcCritical5 2 2 4 7 3" xfId="58608"/>
    <cellStyle name="SAPBEXexcCritical5 2 2 4 8" xfId="58609"/>
    <cellStyle name="SAPBEXexcCritical5 2 2 4 9" xfId="58610"/>
    <cellStyle name="SAPBEXexcCritical5 2 2 5" xfId="18394"/>
    <cellStyle name="SAPBEXexcCritical5 2 2 5 2" xfId="18395"/>
    <cellStyle name="SAPBEXexcCritical5 2 2 5 2 2" xfId="18396"/>
    <cellStyle name="SAPBEXexcCritical5 2 2 5 2 3" xfId="58611"/>
    <cellStyle name="SAPBEXexcCritical5 2 2 5 3" xfId="18397"/>
    <cellStyle name="SAPBEXexcCritical5 2 2 5 4" xfId="58612"/>
    <cellStyle name="SAPBEXexcCritical5 2 2 6" xfId="18398"/>
    <cellStyle name="SAPBEXexcCritical5 2 2 6 2" xfId="18399"/>
    <cellStyle name="SAPBEXexcCritical5 2 2 6 2 2" xfId="18400"/>
    <cellStyle name="SAPBEXexcCritical5 2 2 6 2 3" xfId="58613"/>
    <cellStyle name="SAPBEXexcCritical5 2 2 6 3" xfId="18401"/>
    <cellStyle name="SAPBEXexcCritical5 2 2 6 4" xfId="58614"/>
    <cellStyle name="SAPBEXexcCritical5 2 2 7" xfId="18402"/>
    <cellStyle name="SAPBEXexcCritical5 2 2 7 2" xfId="18403"/>
    <cellStyle name="SAPBEXexcCritical5 2 2 7 2 2" xfId="18404"/>
    <cellStyle name="SAPBEXexcCritical5 2 2 7 2 3" xfId="58615"/>
    <cellStyle name="SAPBEXexcCritical5 2 2 7 3" xfId="18405"/>
    <cellStyle name="SAPBEXexcCritical5 2 2 7 4" xfId="58616"/>
    <cellStyle name="SAPBEXexcCritical5 2 2 8" xfId="18406"/>
    <cellStyle name="SAPBEXexcCritical5 2 2 8 2" xfId="18407"/>
    <cellStyle name="SAPBEXexcCritical5 2 2 8 2 2" xfId="18408"/>
    <cellStyle name="SAPBEXexcCritical5 2 2 8 2 3" xfId="58617"/>
    <cellStyle name="SAPBEXexcCritical5 2 2 8 3" xfId="18409"/>
    <cellStyle name="SAPBEXexcCritical5 2 2 8 4" xfId="58618"/>
    <cellStyle name="SAPBEXexcCritical5 2 2 9" xfId="18410"/>
    <cellStyle name="SAPBEXexcCritical5 2 2 9 2" xfId="18411"/>
    <cellStyle name="SAPBEXexcCritical5 2 2 9 2 2" xfId="18412"/>
    <cellStyle name="SAPBEXexcCritical5 2 2 9 2 3" xfId="58619"/>
    <cellStyle name="SAPBEXexcCritical5 2 2 9 3" xfId="18413"/>
    <cellStyle name="SAPBEXexcCritical5 2 2 9 4" xfId="58620"/>
    <cellStyle name="SAPBEXexcCritical5 2 2_401K Summary" xfId="18414"/>
    <cellStyle name="SAPBEXexcCritical5 2 3" xfId="18415"/>
    <cellStyle name="SAPBEXexcCritical5 2 3 10" xfId="18416"/>
    <cellStyle name="SAPBEXexcCritical5 2 3 10 2" xfId="18417"/>
    <cellStyle name="SAPBEXexcCritical5 2 3 10 2 2" xfId="18418"/>
    <cellStyle name="SAPBEXexcCritical5 2 3 10 3" xfId="18419"/>
    <cellStyle name="SAPBEXexcCritical5 2 3 11" xfId="18420"/>
    <cellStyle name="SAPBEXexcCritical5 2 3 11 2" xfId="18421"/>
    <cellStyle name="SAPBEXexcCritical5 2 3 11 2 2" xfId="18422"/>
    <cellStyle name="SAPBEXexcCritical5 2 3 11 3" xfId="18423"/>
    <cellStyle name="SAPBEXexcCritical5 2 3 12" xfId="18424"/>
    <cellStyle name="SAPBEXexcCritical5 2 3 2" xfId="18425"/>
    <cellStyle name="SAPBEXexcCritical5 2 3 2 2" xfId="18426"/>
    <cellStyle name="SAPBEXexcCritical5 2 3 2 2 2" xfId="18427"/>
    <cellStyle name="SAPBEXexcCritical5 2 3 2 2 2 2" xfId="18428"/>
    <cellStyle name="SAPBEXexcCritical5 2 3 2 2 2 2 2" xfId="18429"/>
    <cellStyle name="SAPBEXexcCritical5 2 3 2 2 2 3" xfId="18430"/>
    <cellStyle name="SAPBEXexcCritical5 2 3 2 2 3" xfId="18431"/>
    <cellStyle name="SAPBEXexcCritical5 2 3 2 2 3 2" xfId="18432"/>
    <cellStyle name="SAPBEXexcCritical5 2 3 2 2 3 2 2" xfId="18433"/>
    <cellStyle name="SAPBEXexcCritical5 2 3 2 2 3 3" xfId="18434"/>
    <cellStyle name="SAPBEXexcCritical5 2 3 2 2 4" xfId="18435"/>
    <cellStyle name="SAPBEXexcCritical5 2 3 2 2 4 2" xfId="18436"/>
    <cellStyle name="SAPBEXexcCritical5 2 3 2 2 5" xfId="18437"/>
    <cellStyle name="SAPBEXexcCritical5 2 3 2 2 5 2" xfId="18438"/>
    <cellStyle name="SAPBEXexcCritical5 2 3 2 2 6" xfId="18439"/>
    <cellStyle name="SAPBEXexcCritical5 2 3 2 3" xfId="18440"/>
    <cellStyle name="SAPBEXexcCritical5 2 3 2 3 2" xfId="18441"/>
    <cellStyle name="SAPBEXexcCritical5 2 3 2 3 2 2" xfId="18442"/>
    <cellStyle name="SAPBEXexcCritical5 2 3 2 3 2 2 2" xfId="18443"/>
    <cellStyle name="SAPBEXexcCritical5 2 3 2 3 2 3" xfId="18444"/>
    <cellStyle name="SAPBEXexcCritical5 2 3 2 3 3" xfId="18445"/>
    <cellStyle name="SAPBEXexcCritical5 2 3 2 3 3 2" xfId="18446"/>
    <cellStyle name="SAPBEXexcCritical5 2 3 2 3 3 2 2" xfId="18447"/>
    <cellStyle name="SAPBEXexcCritical5 2 3 2 3 3 3" xfId="18448"/>
    <cellStyle name="SAPBEXexcCritical5 2 3 2 3 4" xfId="18449"/>
    <cellStyle name="SAPBEXexcCritical5 2 3 2 3 4 2" xfId="18450"/>
    <cellStyle name="SAPBEXexcCritical5 2 3 2 3 5" xfId="18451"/>
    <cellStyle name="SAPBEXexcCritical5 2 3 2 3 5 2" xfId="18452"/>
    <cellStyle name="SAPBEXexcCritical5 2 3 2 3 6" xfId="18453"/>
    <cellStyle name="SAPBEXexcCritical5 2 3 2 4" xfId="18454"/>
    <cellStyle name="SAPBEXexcCritical5 2 3 2 4 2" xfId="18455"/>
    <cellStyle name="SAPBEXexcCritical5 2 3 2 4 2 2" xfId="18456"/>
    <cellStyle name="SAPBEXexcCritical5 2 3 2 4 2 2 2" xfId="18457"/>
    <cellStyle name="SAPBEXexcCritical5 2 3 2 4 2 3" xfId="18458"/>
    <cellStyle name="SAPBEXexcCritical5 2 3 2 4 3" xfId="18459"/>
    <cellStyle name="SAPBEXexcCritical5 2 3 2 4 3 2" xfId="18460"/>
    <cellStyle name="SAPBEXexcCritical5 2 3 2 4 3 2 2" xfId="18461"/>
    <cellStyle name="SAPBEXexcCritical5 2 3 2 4 3 3" xfId="18462"/>
    <cellStyle name="SAPBEXexcCritical5 2 3 2 4 4" xfId="18463"/>
    <cellStyle name="SAPBEXexcCritical5 2 3 2 4 4 2" xfId="18464"/>
    <cellStyle name="SAPBEXexcCritical5 2 3 2 4 5" xfId="18465"/>
    <cellStyle name="SAPBEXexcCritical5 2 3 2 4 5 2" xfId="18466"/>
    <cellStyle name="SAPBEXexcCritical5 2 3 2 4 6" xfId="18467"/>
    <cellStyle name="SAPBEXexcCritical5 2 3 2 5" xfId="18468"/>
    <cellStyle name="SAPBEXexcCritical5 2 3 2 5 2" xfId="18469"/>
    <cellStyle name="SAPBEXexcCritical5 2 3 2 5 2 2" xfId="18470"/>
    <cellStyle name="SAPBEXexcCritical5 2 3 2 5 3" xfId="18471"/>
    <cellStyle name="SAPBEXexcCritical5 2 3 2 6" xfId="18472"/>
    <cellStyle name="SAPBEXexcCritical5 2 3 2_Other Benefits Allocation %" xfId="18473"/>
    <cellStyle name="SAPBEXexcCritical5 2 3 3" xfId="18474"/>
    <cellStyle name="SAPBEXexcCritical5 2 3 3 2" xfId="18475"/>
    <cellStyle name="SAPBEXexcCritical5 2 3 3 2 2" xfId="18476"/>
    <cellStyle name="SAPBEXexcCritical5 2 3 3 2 2 2" xfId="18477"/>
    <cellStyle name="SAPBEXexcCritical5 2 3 3 2 2 2 2" xfId="18478"/>
    <cellStyle name="SAPBEXexcCritical5 2 3 3 2 2 3" xfId="18479"/>
    <cellStyle name="SAPBEXexcCritical5 2 3 3 2 3" xfId="18480"/>
    <cellStyle name="SAPBEXexcCritical5 2 3 3 2 3 2" xfId="18481"/>
    <cellStyle name="SAPBEXexcCritical5 2 3 3 2 3 2 2" xfId="18482"/>
    <cellStyle name="SAPBEXexcCritical5 2 3 3 2 3 3" xfId="18483"/>
    <cellStyle name="SAPBEXexcCritical5 2 3 3 2 4" xfId="18484"/>
    <cellStyle name="SAPBEXexcCritical5 2 3 3 2 4 2" xfId="18485"/>
    <cellStyle name="SAPBEXexcCritical5 2 3 3 2 5" xfId="18486"/>
    <cellStyle name="SAPBEXexcCritical5 2 3 3 2 5 2" xfId="18487"/>
    <cellStyle name="SAPBEXexcCritical5 2 3 3 2 6" xfId="18488"/>
    <cellStyle name="SAPBEXexcCritical5 2 3 3 3" xfId="18489"/>
    <cellStyle name="SAPBEXexcCritical5 2 3 3 3 2" xfId="18490"/>
    <cellStyle name="SAPBEXexcCritical5 2 3 3 3 2 2" xfId="18491"/>
    <cellStyle name="SAPBEXexcCritical5 2 3 3 3 2 2 2" xfId="18492"/>
    <cellStyle name="SAPBEXexcCritical5 2 3 3 3 2 3" xfId="18493"/>
    <cellStyle name="SAPBEXexcCritical5 2 3 3 3 3" xfId="18494"/>
    <cellStyle name="SAPBEXexcCritical5 2 3 3 3 3 2" xfId="18495"/>
    <cellStyle name="SAPBEXexcCritical5 2 3 3 3 3 2 2" xfId="18496"/>
    <cellStyle name="SAPBEXexcCritical5 2 3 3 3 3 3" xfId="18497"/>
    <cellStyle name="SAPBEXexcCritical5 2 3 3 3 4" xfId="18498"/>
    <cellStyle name="SAPBEXexcCritical5 2 3 3 3 4 2" xfId="18499"/>
    <cellStyle name="SAPBEXexcCritical5 2 3 3 3 5" xfId="18500"/>
    <cellStyle name="SAPBEXexcCritical5 2 3 3 3 5 2" xfId="18501"/>
    <cellStyle name="SAPBEXexcCritical5 2 3 3 3 6" xfId="18502"/>
    <cellStyle name="SAPBEXexcCritical5 2 3 3 4" xfId="18503"/>
    <cellStyle name="SAPBEXexcCritical5 2 3 3 4 2" xfId="18504"/>
    <cellStyle name="SAPBEXexcCritical5 2 3 3 4 2 2" xfId="18505"/>
    <cellStyle name="SAPBEXexcCritical5 2 3 3 4 3" xfId="18506"/>
    <cellStyle name="SAPBEXexcCritical5 2 3 3 5" xfId="18507"/>
    <cellStyle name="SAPBEXexcCritical5 2 3 3 5 2" xfId="18508"/>
    <cellStyle name="SAPBEXexcCritical5 2 3 3 5 2 2" xfId="18509"/>
    <cellStyle name="SAPBEXexcCritical5 2 3 3 5 3" xfId="18510"/>
    <cellStyle name="SAPBEXexcCritical5 2 3 3 6" xfId="18511"/>
    <cellStyle name="SAPBEXexcCritical5 2 3 3 6 2" xfId="18512"/>
    <cellStyle name="SAPBEXexcCritical5 2 3 3 7" xfId="18513"/>
    <cellStyle name="SAPBEXexcCritical5 2 3 3 7 2" xfId="18514"/>
    <cellStyle name="SAPBEXexcCritical5 2 3 3 8" xfId="18515"/>
    <cellStyle name="SAPBEXexcCritical5 2 3 3_Other Benefits Allocation %" xfId="18516"/>
    <cellStyle name="SAPBEXexcCritical5 2 3 4" xfId="18517"/>
    <cellStyle name="SAPBEXexcCritical5 2 3 4 2" xfId="18518"/>
    <cellStyle name="SAPBEXexcCritical5 2 3 4 2 2" xfId="18519"/>
    <cellStyle name="SAPBEXexcCritical5 2 3 4 2 3" xfId="58621"/>
    <cellStyle name="SAPBEXexcCritical5 2 3 4 3" xfId="18520"/>
    <cellStyle name="SAPBEXexcCritical5 2 3 4 4" xfId="58622"/>
    <cellStyle name="SAPBEXexcCritical5 2 3 5" xfId="18521"/>
    <cellStyle name="SAPBEXexcCritical5 2 3 5 2" xfId="18522"/>
    <cellStyle name="SAPBEXexcCritical5 2 3 5 2 2" xfId="18523"/>
    <cellStyle name="SAPBEXexcCritical5 2 3 5 2 3" xfId="58623"/>
    <cellStyle name="SAPBEXexcCritical5 2 3 5 3" xfId="18524"/>
    <cellStyle name="SAPBEXexcCritical5 2 3 5 4" xfId="58624"/>
    <cellStyle name="SAPBEXexcCritical5 2 3 6" xfId="18525"/>
    <cellStyle name="SAPBEXexcCritical5 2 3 6 2" xfId="18526"/>
    <cellStyle name="SAPBEXexcCritical5 2 3 6 2 2" xfId="18527"/>
    <cellStyle name="SAPBEXexcCritical5 2 3 6 2 3" xfId="58625"/>
    <cellStyle name="SAPBEXexcCritical5 2 3 6 3" xfId="18528"/>
    <cellStyle name="SAPBEXexcCritical5 2 3 6 4" xfId="58626"/>
    <cellStyle name="SAPBEXexcCritical5 2 3 7" xfId="18529"/>
    <cellStyle name="SAPBEXexcCritical5 2 3 7 2" xfId="18530"/>
    <cellStyle name="SAPBEXexcCritical5 2 3 7 2 2" xfId="18531"/>
    <cellStyle name="SAPBEXexcCritical5 2 3 7 3" xfId="18532"/>
    <cellStyle name="SAPBEXexcCritical5 2 3 8" xfId="18533"/>
    <cellStyle name="SAPBEXexcCritical5 2 3 8 2" xfId="18534"/>
    <cellStyle name="SAPBEXexcCritical5 2 3 8 2 2" xfId="18535"/>
    <cellStyle name="SAPBEXexcCritical5 2 3 8 3" xfId="18536"/>
    <cellStyle name="SAPBEXexcCritical5 2 3 9" xfId="18537"/>
    <cellStyle name="SAPBEXexcCritical5 2 3 9 2" xfId="18538"/>
    <cellStyle name="SAPBEXexcCritical5 2 3 9 2 2" xfId="18539"/>
    <cellStyle name="SAPBEXexcCritical5 2 3 9 3" xfId="18540"/>
    <cellStyle name="SAPBEXexcCritical5 2 3_401K Summary" xfId="18541"/>
    <cellStyle name="SAPBEXexcCritical5 2 4" xfId="18542"/>
    <cellStyle name="SAPBEXexcCritical5 2 4 2" xfId="18543"/>
    <cellStyle name="SAPBEXexcCritical5 2 4 2 2" xfId="18544"/>
    <cellStyle name="SAPBEXexcCritical5 2 4 2 2 2" xfId="18545"/>
    <cellStyle name="SAPBEXexcCritical5 2 4 2 2 2 2" xfId="18546"/>
    <cellStyle name="SAPBEXexcCritical5 2 4 2 2 3" xfId="18547"/>
    <cellStyle name="SAPBEXexcCritical5 2 4 2 3" xfId="18548"/>
    <cellStyle name="SAPBEXexcCritical5 2 4 2 3 2" xfId="18549"/>
    <cellStyle name="SAPBEXexcCritical5 2 4 2 3 2 2" xfId="18550"/>
    <cellStyle name="SAPBEXexcCritical5 2 4 2 3 3" xfId="18551"/>
    <cellStyle name="SAPBEXexcCritical5 2 4 2 4" xfId="18552"/>
    <cellStyle name="SAPBEXexcCritical5 2 4 2 4 2" xfId="18553"/>
    <cellStyle name="SAPBEXexcCritical5 2 4 2 5" xfId="18554"/>
    <cellStyle name="SAPBEXexcCritical5 2 4 2 5 2" xfId="18555"/>
    <cellStyle name="SAPBEXexcCritical5 2 4 2 6" xfId="18556"/>
    <cellStyle name="SAPBEXexcCritical5 2 4 3" xfId="18557"/>
    <cellStyle name="SAPBEXexcCritical5 2 4 3 2" xfId="18558"/>
    <cellStyle name="SAPBEXexcCritical5 2 4 3 2 2" xfId="18559"/>
    <cellStyle name="SAPBEXexcCritical5 2 4 3 2 2 2" xfId="18560"/>
    <cellStyle name="SAPBEXexcCritical5 2 4 3 2 3" xfId="18561"/>
    <cellStyle name="SAPBEXexcCritical5 2 4 3 3" xfId="18562"/>
    <cellStyle name="SAPBEXexcCritical5 2 4 3 3 2" xfId="18563"/>
    <cellStyle name="SAPBEXexcCritical5 2 4 3 3 2 2" xfId="18564"/>
    <cellStyle name="SAPBEXexcCritical5 2 4 3 3 3" xfId="18565"/>
    <cellStyle name="SAPBEXexcCritical5 2 4 3 4" xfId="18566"/>
    <cellStyle name="SAPBEXexcCritical5 2 4 3 4 2" xfId="18567"/>
    <cellStyle name="SAPBEXexcCritical5 2 4 3 5" xfId="18568"/>
    <cellStyle name="SAPBEXexcCritical5 2 4 3 5 2" xfId="18569"/>
    <cellStyle name="SAPBEXexcCritical5 2 4 3 6" xfId="18570"/>
    <cellStyle name="SAPBEXexcCritical5 2 4 4" xfId="18571"/>
    <cellStyle name="SAPBEXexcCritical5 2 4 4 2" xfId="18572"/>
    <cellStyle name="SAPBEXexcCritical5 2 4 4 2 2" xfId="18573"/>
    <cellStyle name="SAPBEXexcCritical5 2 4 4 2 2 2" xfId="18574"/>
    <cellStyle name="SAPBEXexcCritical5 2 4 4 2 3" xfId="18575"/>
    <cellStyle name="SAPBEXexcCritical5 2 4 4 3" xfId="18576"/>
    <cellStyle name="SAPBEXexcCritical5 2 4 4 3 2" xfId="18577"/>
    <cellStyle name="SAPBEXexcCritical5 2 4 4 3 2 2" xfId="18578"/>
    <cellStyle name="SAPBEXexcCritical5 2 4 4 3 3" xfId="18579"/>
    <cellStyle name="SAPBEXexcCritical5 2 4 4 4" xfId="18580"/>
    <cellStyle name="SAPBEXexcCritical5 2 4 4 4 2" xfId="18581"/>
    <cellStyle name="SAPBEXexcCritical5 2 4 4 5" xfId="18582"/>
    <cellStyle name="SAPBEXexcCritical5 2 4 4 5 2" xfId="18583"/>
    <cellStyle name="SAPBEXexcCritical5 2 4 4 6" xfId="18584"/>
    <cellStyle name="SAPBEXexcCritical5 2 4 5" xfId="18585"/>
    <cellStyle name="SAPBEXexcCritical5 2 4 5 2" xfId="18586"/>
    <cellStyle name="SAPBEXexcCritical5 2 4 5 2 2" xfId="18587"/>
    <cellStyle name="SAPBEXexcCritical5 2 4 5 2 3" xfId="58627"/>
    <cellStyle name="SAPBEXexcCritical5 2 4 5 3" xfId="18588"/>
    <cellStyle name="SAPBEXexcCritical5 2 4 5 4" xfId="58628"/>
    <cellStyle name="SAPBEXexcCritical5 2 4 6" xfId="18589"/>
    <cellStyle name="SAPBEXexcCritical5 2 4 6 2" xfId="51564"/>
    <cellStyle name="SAPBEXexcCritical5 2 4 6 2 2" xfId="58629"/>
    <cellStyle name="SAPBEXexcCritical5 2 4 6 2 3" xfId="58630"/>
    <cellStyle name="SAPBEXexcCritical5 2 4 6 3" xfId="58631"/>
    <cellStyle name="SAPBEXexcCritical5 2 4 6 4" xfId="58632"/>
    <cellStyle name="SAPBEXexcCritical5 2 4 7" xfId="51565"/>
    <cellStyle name="SAPBEXexcCritical5 2 4 7 2" xfId="58633"/>
    <cellStyle name="SAPBEXexcCritical5 2 4 7 3" xfId="58634"/>
    <cellStyle name="SAPBEXexcCritical5 2 4 8" xfId="58635"/>
    <cellStyle name="SAPBEXexcCritical5 2 4 9" xfId="58636"/>
    <cellStyle name="SAPBEXexcCritical5 2 4_Other Benefits Allocation %" xfId="18590"/>
    <cellStyle name="SAPBEXexcCritical5 2 5" xfId="18591"/>
    <cellStyle name="SAPBEXexcCritical5 2 5 2" xfId="51566"/>
    <cellStyle name="SAPBEXexcCritical5 2 5 2 2" xfId="51567"/>
    <cellStyle name="SAPBEXexcCritical5 2 5 2 2 2" xfId="58637"/>
    <cellStyle name="SAPBEXexcCritical5 2 5 2 2 3" xfId="58638"/>
    <cellStyle name="SAPBEXexcCritical5 2 5 2 3" xfId="58639"/>
    <cellStyle name="SAPBEXexcCritical5 2 5 2 4" xfId="58640"/>
    <cellStyle name="SAPBEXexcCritical5 2 5 3" xfId="51568"/>
    <cellStyle name="SAPBEXexcCritical5 2 5 3 2" xfId="51569"/>
    <cellStyle name="SAPBEXexcCritical5 2 5 3 2 2" xfId="58641"/>
    <cellStyle name="SAPBEXexcCritical5 2 5 3 2 3" xfId="58642"/>
    <cellStyle name="SAPBEXexcCritical5 2 5 3 3" xfId="58643"/>
    <cellStyle name="SAPBEXexcCritical5 2 5 3 4" xfId="58644"/>
    <cellStyle name="SAPBEXexcCritical5 2 5 4" xfId="51570"/>
    <cellStyle name="SAPBEXexcCritical5 2 5 4 2" xfId="51571"/>
    <cellStyle name="SAPBEXexcCritical5 2 5 4 2 2" xfId="58645"/>
    <cellStyle name="SAPBEXexcCritical5 2 5 4 2 3" xfId="58646"/>
    <cellStyle name="SAPBEXexcCritical5 2 5 4 3" xfId="58647"/>
    <cellStyle name="SAPBEXexcCritical5 2 5 4 4" xfId="58648"/>
    <cellStyle name="SAPBEXexcCritical5 2 5 5" xfId="51572"/>
    <cellStyle name="SAPBEXexcCritical5 2 5 5 2" xfId="51573"/>
    <cellStyle name="SAPBEXexcCritical5 2 5 5 2 2" xfId="58649"/>
    <cellStyle name="SAPBEXexcCritical5 2 5 5 2 3" xfId="58650"/>
    <cellStyle name="SAPBEXexcCritical5 2 5 5 3" xfId="58651"/>
    <cellStyle name="SAPBEXexcCritical5 2 5 5 4" xfId="58652"/>
    <cellStyle name="SAPBEXexcCritical5 2 5 6" xfId="51574"/>
    <cellStyle name="SAPBEXexcCritical5 2 5 6 2" xfId="51575"/>
    <cellStyle name="SAPBEXexcCritical5 2 5 6 2 2" xfId="58653"/>
    <cellStyle name="SAPBEXexcCritical5 2 5 6 2 3" xfId="58654"/>
    <cellStyle name="SAPBEXexcCritical5 2 5 6 3" xfId="58655"/>
    <cellStyle name="SAPBEXexcCritical5 2 5 6 4" xfId="58656"/>
    <cellStyle name="SAPBEXexcCritical5 2 5 7" xfId="51576"/>
    <cellStyle name="SAPBEXexcCritical5 2 5 7 2" xfId="58657"/>
    <cellStyle name="SAPBEXexcCritical5 2 5 7 3" xfId="58658"/>
    <cellStyle name="SAPBEXexcCritical5 2 5 8" xfId="58659"/>
    <cellStyle name="SAPBEXexcCritical5 2 5 9" xfId="58660"/>
    <cellStyle name="SAPBEXexcCritical5 2 6" xfId="18592"/>
    <cellStyle name="SAPBEXexcCritical5 2 6 2" xfId="51577"/>
    <cellStyle name="SAPBEXexcCritical5 2 6 2 2" xfId="58661"/>
    <cellStyle name="SAPBEXexcCritical5 2 6 2 3" xfId="58662"/>
    <cellStyle name="SAPBEXexcCritical5 2 6 3" xfId="58663"/>
    <cellStyle name="SAPBEXexcCritical5 2 6 4" xfId="58664"/>
    <cellStyle name="SAPBEXexcCritical5 2 7" xfId="18593"/>
    <cellStyle name="SAPBEXexcCritical5 2 7 2" xfId="51578"/>
    <cellStyle name="SAPBEXexcCritical5 2 7 2 2" xfId="58665"/>
    <cellStyle name="SAPBEXexcCritical5 2 7 2 3" xfId="58666"/>
    <cellStyle name="SAPBEXexcCritical5 2 7 3" xfId="58667"/>
    <cellStyle name="SAPBEXexcCritical5 2 7 4" xfId="58668"/>
    <cellStyle name="SAPBEXexcCritical5 2 8" xfId="18594"/>
    <cellStyle name="SAPBEXexcCritical5 2 8 2" xfId="51579"/>
    <cellStyle name="SAPBEXexcCritical5 2 8 2 2" xfId="58669"/>
    <cellStyle name="SAPBEXexcCritical5 2 8 2 3" xfId="58670"/>
    <cellStyle name="SAPBEXexcCritical5 2 8 3" xfId="58671"/>
    <cellStyle name="SAPBEXexcCritical5 2 8 4" xfId="58672"/>
    <cellStyle name="SAPBEXexcCritical5 2 9" xfId="18595"/>
    <cellStyle name="SAPBEXexcCritical5 2 9 2" xfId="18596"/>
    <cellStyle name="SAPBEXexcCritical5 2 9 2 2" xfId="18597"/>
    <cellStyle name="SAPBEXexcCritical5 2 9 2 2 2" xfId="18598"/>
    <cellStyle name="SAPBEXexcCritical5 2 9 2 2 2 2" xfId="18599"/>
    <cellStyle name="SAPBEXexcCritical5 2 9 2 2 3" xfId="18600"/>
    <cellStyle name="SAPBEXexcCritical5 2 9 2 3" xfId="18601"/>
    <cellStyle name="SAPBEXexcCritical5 2 9 2 3 2" xfId="18602"/>
    <cellStyle name="SAPBEXexcCritical5 2 9 2 3 2 2" xfId="18603"/>
    <cellStyle name="SAPBEXexcCritical5 2 9 2 3 3" xfId="18604"/>
    <cellStyle name="SAPBEXexcCritical5 2 9 2 4" xfId="18605"/>
    <cellStyle name="SAPBEXexcCritical5 2 9 2 4 2" xfId="18606"/>
    <cellStyle name="SAPBEXexcCritical5 2 9 2 5" xfId="18607"/>
    <cellStyle name="SAPBEXexcCritical5 2 9 2 5 2" xfId="18608"/>
    <cellStyle name="SAPBEXexcCritical5 2 9 2 6" xfId="18609"/>
    <cellStyle name="SAPBEXexcCritical5 2 9 3" xfId="18610"/>
    <cellStyle name="SAPBEXexcCritical5 2 9 3 2" xfId="18611"/>
    <cellStyle name="SAPBEXexcCritical5 2 9 3 2 2" xfId="18612"/>
    <cellStyle name="SAPBEXexcCritical5 2 9 3 2 2 2" xfId="18613"/>
    <cellStyle name="SAPBEXexcCritical5 2 9 3 2 3" xfId="18614"/>
    <cellStyle name="SAPBEXexcCritical5 2 9 3 3" xfId="18615"/>
    <cellStyle name="SAPBEXexcCritical5 2 9 3 3 2" xfId="18616"/>
    <cellStyle name="SAPBEXexcCritical5 2 9 3 3 2 2" xfId="18617"/>
    <cellStyle name="SAPBEXexcCritical5 2 9 3 3 3" xfId="18618"/>
    <cellStyle name="SAPBEXexcCritical5 2 9 3 4" xfId="18619"/>
    <cellStyle name="SAPBEXexcCritical5 2 9 3 4 2" xfId="18620"/>
    <cellStyle name="SAPBEXexcCritical5 2 9 3 5" xfId="18621"/>
    <cellStyle name="SAPBEXexcCritical5 2 9 3 5 2" xfId="18622"/>
    <cellStyle name="SAPBEXexcCritical5 2 9 3 6" xfId="18623"/>
    <cellStyle name="SAPBEXexcCritical5 2 9 4" xfId="18624"/>
    <cellStyle name="SAPBEXexcCritical5 2 9 4 2" xfId="18625"/>
    <cellStyle name="SAPBEXexcCritical5 2 9 4 2 2" xfId="18626"/>
    <cellStyle name="SAPBEXexcCritical5 2 9 4 3" xfId="18627"/>
    <cellStyle name="SAPBEXexcCritical5 2 9 5" xfId="18628"/>
    <cellStyle name="SAPBEXexcCritical5 2 9 5 2" xfId="18629"/>
    <cellStyle name="SAPBEXexcCritical5 2 9 5 2 2" xfId="18630"/>
    <cellStyle name="SAPBEXexcCritical5 2 9 5 3" xfId="18631"/>
    <cellStyle name="SAPBEXexcCritical5 2 9 6" xfId="18632"/>
    <cellStyle name="SAPBEXexcCritical5 2 9 6 2" xfId="18633"/>
    <cellStyle name="SAPBEXexcCritical5 2 9 7" xfId="18634"/>
    <cellStyle name="SAPBEXexcCritical5 2 9 7 2" xfId="18635"/>
    <cellStyle name="SAPBEXexcCritical5 2 9 8" xfId="18636"/>
    <cellStyle name="SAPBEXexcCritical5 2 9_Other Benefits Allocation %" xfId="18637"/>
    <cellStyle name="SAPBEXexcCritical5 2_401K Summary" xfId="18638"/>
    <cellStyle name="SAPBEXexcCritical5 3" xfId="18639"/>
    <cellStyle name="SAPBEXexcCritical5 3 10" xfId="18640"/>
    <cellStyle name="SAPBEXexcCritical5 3 10 2" xfId="18641"/>
    <cellStyle name="SAPBEXexcCritical5 3 10 2 2" xfId="18642"/>
    <cellStyle name="SAPBEXexcCritical5 3 10 3" xfId="18643"/>
    <cellStyle name="SAPBEXexcCritical5 3 11" xfId="18644"/>
    <cellStyle name="SAPBEXexcCritical5 3 11 2" xfId="18645"/>
    <cellStyle name="SAPBEXexcCritical5 3 11 2 2" xfId="18646"/>
    <cellStyle name="SAPBEXexcCritical5 3 11 3" xfId="18647"/>
    <cellStyle name="SAPBEXexcCritical5 3 12" xfId="18648"/>
    <cellStyle name="SAPBEXexcCritical5 3 12 2" xfId="18649"/>
    <cellStyle name="SAPBEXexcCritical5 3 13" xfId="18650"/>
    <cellStyle name="SAPBEXexcCritical5 3 2" xfId="18651"/>
    <cellStyle name="SAPBEXexcCritical5 3 2 2" xfId="18652"/>
    <cellStyle name="SAPBEXexcCritical5 3 2 2 2" xfId="18653"/>
    <cellStyle name="SAPBEXexcCritical5 3 2 2 2 2" xfId="18654"/>
    <cellStyle name="SAPBEXexcCritical5 3 2 2 2 2 2" xfId="18655"/>
    <cellStyle name="SAPBEXexcCritical5 3 2 2 2 2 2 2" xfId="18656"/>
    <cellStyle name="SAPBEXexcCritical5 3 2 2 2 2 3" xfId="18657"/>
    <cellStyle name="SAPBEXexcCritical5 3 2 2 2 3" xfId="18658"/>
    <cellStyle name="SAPBEXexcCritical5 3 2 2 2 3 2" xfId="18659"/>
    <cellStyle name="SAPBEXexcCritical5 3 2 2 2 3 2 2" xfId="18660"/>
    <cellStyle name="SAPBEXexcCritical5 3 2 2 2 3 3" xfId="18661"/>
    <cellStyle name="SAPBEXexcCritical5 3 2 2 2 4" xfId="18662"/>
    <cellStyle name="SAPBEXexcCritical5 3 2 2 2 4 2" xfId="18663"/>
    <cellStyle name="SAPBEXexcCritical5 3 2 2 2 5" xfId="18664"/>
    <cellStyle name="SAPBEXexcCritical5 3 2 2 2 5 2" xfId="18665"/>
    <cellStyle name="SAPBEXexcCritical5 3 2 2 2 6" xfId="18666"/>
    <cellStyle name="SAPBEXexcCritical5 3 2 2 3" xfId="18667"/>
    <cellStyle name="SAPBEXexcCritical5 3 2 2 3 2" xfId="18668"/>
    <cellStyle name="SAPBEXexcCritical5 3 2 2 3 2 2" xfId="18669"/>
    <cellStyle name="SAPBEXexcCritical5 3 2 2 3 2 2 2" xfId="18670"/>
    <cellStyle name="SAPBEXexcCritical5 3 2 2 3 2 3" xfId="18671"/>
    <cellStyle name="SAPBEXexcCritical5 3 2 2 3 3" xfId="18672"/>
    <cellStyle name="SAPBEXexcCritical5 3 2 2 3 3 2" xfId="18673"/>
    <cellStyle name="SAPBEXexcCritical5 3 2 2 3 3 2 2" xfId="18674"/>
    <cellStyle name="SAPBEXexcCritical5 3 2 2 3 3 3" xfId="18675"/>
    <cellStyle name="SAPBEXexcCritical5 3 2 2 3 4" xfId="18676"/>
    <cellStyle name="SAPBEXexcCritical5 3 2 2 3 4 2" xfId="18677"/>
    <cellStyle name="SAPBEXexcCritical5 3 2 2 3 5" xfId="18678"/>
    <cellStyle name="SAPBEXexcCritical5 3 2 2 3 5 2" xfId="18679"/>
    <cellStyle name="SAPBEXexcCritical5 3 2 2 3 6" xfId="18680"/>
    <cellStyle name="SAPBEXexcCritical5 3 2 2 4" xfId="18681"/>
    <cellStyle name="SAPBEXexcCritical5 3 2 2 4 2" xfId="18682"/>
    <cellStyle name="SAPBEXexcCritical5 3 2 2 4 2 2" xfId="18683"/>
    <cellStyle name="SAPBEXexcCritical5 3 2 2 4 2 2 2" xfId="18684"/>
    <cellStyle name="SAPBEXexcCritical5 3 2 2 4 2 3" xfId="18685"/>
    <cellStyle name="SAPBEXexcCritical5 3 2 2 4 3" xfId="18686"/>
    <cellStyle name="SAPBEXexcCritical5 3 2 2 4 3 2" xfId="18687"/>
    <cellStyle name="SAPBEXexcCritical5 3 2 2 4 3 2 2" xfId="18688"/>
    <cellStyle name="SAPBEXexcCritical5 3 2 2 4 3 3" xfId="18689"/>
    <cellStyle name="SAPBEXexcCritical5 3 2 2 4 4" xfId="18690"/>
    <cellStyle name="SAPBEXexcCritical5 3 2 2 4 4 2" xfId="18691"/>
    <cellStyle name="SAPBEXexcCritical5 3 2 2 4 5" xfId="18692"/>
    <cellStyle name="SAPBEXexcCritical5 3 2 2 4 5 2" xfId="18693"/>
    <cellStyle name="SAPBEXexcCritical5 3 2 2 4 6" xfId="18694"/>
    <cellStyle name="SAPBEXexcCritical5 3 2 2 5" xfId="18695"/>
    <cellStyle name="SAPBEXexcCritical5 3 2 2 5 2" xfId="18696"/>
    <cellStyle name="SAPBEXexcCritical5 3 2 2 5 2 2" xfId="18697"/>
    <cellStyle name="SAPBEXexcCritical5 3 2 2 5 3" xfId="18698"/>
    <cellStyle name="SAPBEXexcCritical5 3 2 2 6" xfId="18699"/>
    <cellStyle name="SAPBEXexcCritical5 3 2 2_Other Benefits Allocation %" xfId="18700"/>
    <cellStyle name="SAPBEXexcCritical5 3 2 3" xfId="18701"/>
    <cellStyle name="SAPBEXexcCritical5 3 2 3 2" xfId="18702"/>
    <cellStyle name="SAPBEXexcCritical5 3 2 3 2 2" xfId="18703"/>
    <cellStyle name="SAPBEXexcCritical5 3 2 3 2 2 2" xfId="18704"/>
    <cellStyle name="SAPBEXexcCritical5 3 2 3 2 3" xfId="18705"/>
    <cellStyle name="SAPBEXexcCritical5 3 2 3 3" xfId="18706"/>
    <cellStyle name="SAPBEXexcCritical5 3 2 3 3 2" xfId="18707"/>
    <cellStyle name="SAPBEXexcCritical5 3 2 3 3 2 2" xfId="18708"/>
    <cellStyle name="SAPBEXexcCritical5 3 2 3 3 3" xfId="18709"/>
    <cellStyle name="SAPBEXexcCritical5 3 2 3 4" xfId="18710"/>
    <cellStyle name="SAPBEXexcCritical5 3 2 3 4 2" xfId="18711"/>
    <cellStyle name="SAPBEXexcCritical5 3 2 3 5" xfId="18712"/>
    <cellStyle name="SAPBEXexcCritical5 3 2 3 5 2" xfId="18713"/>
    <cellStyle name="SAPBEXexcCritical5 3 2 3 6" xfId="18714"/>
    <cellStyle name="SAPBEXexcCritical5 3 2 4" xfId="18715"/>
    <cellStyle name="SAPBEXexcCritical5 3 2 4 2" xfId="18716"/>
    <cellStyle name="SAPBEXexcCritical5 3 2 4 2 2" xfId="18717"/>
    <cellStyle name="SAPBEXexcCritical5 3 2 4 2 2 2" xfId="18718"/>
    <cellStyle name="SAPBEXexcCritical5 3 2 4 2 3" xfId="18719"/>
    <cellStyle name="SAPBEXexcCritical5 3 2 4 3" xfId="18720"/>
    <cellStyle name="SAPBEXexcCritical5 3 2 4 3 2" xfId="18721"/>
    <cellStyle name="SAPBEXexcCritical5 3 2 4 3 2 2" xfId="18722"/>
    <cellStyle name="SAPBEXexcCritical5 3 2 4 3 3" xfId="18723"/>
    <cellStyle name="SAPBEXexcCritical5 3 2 4 4" xfId="18724"/>
    <cellStyle name="SAPBEXexcCritical5 3 2 4 4 2" xfId="18725"/>
    <cellStyle name="SAPBEXexcCritical5 3 2 4 5" xfId="18726"/>
    <cellStyle name="SAPBEXexcCritical5 3 2 4 5 2" xfId="18727"/>
    <cellStyle name="SAPBEXexcCritical5 3 2 4 6" xfId="18728"/>
    <cellStyle name="SAPBEXexcCritical5 3 2 5" xfId="18729"/>
    <cellStyle name="SAPBEXexcCritical5 3 2 5 2" xfId="18730"/>
    <cellStyle name="SAPBEXexcCritical5 3 2 5 2 2" xfId="18731"/>
    <cellStyle name="SAPBEXexcCritical5 3 2 5 2 2 2" xfId="18732"/>
    <cellStyle name="SAPBEXexcCritical5 3 2 5 2 3" xfId="18733"/>
    <cellStyle name="SAPBEXexcCritical5 3 2 5 3" xfId="18734"/>
    <cellStyle name="SAPBEXexcCritical5 3 2 5 3 2" xfId="18735"/>
    <cellStyle name="SAPBEXexcCritical5 3 2 5 3 2 2" xfId="18736"/>
    <cellStyle name="SAPBEXexcCritical5 3 2 5 3 3" xfId="18737"/>
    <cellStyle name="SAPBEXexcCritical5 3 2 5 4" xfId="18738"/>
    <cellStyle name="SAPBEXexcCritical5 3 2 5 4 2" xfId="18739"/>
    <cellStyle name="SAPBEXexcCritical5 3 2 5 5" xfId="18740"/>
    <cellStyle name="SAPBEXexcCritical5 3 2 5 5 2" xfId="18741"/>
    <cellStyle name="SAPBEXexcCritical5 3 2 5 6" xfId="18742"/>
    <cellStyle name="SAPBEXexcCritical5 3 2 6" xfId="18743"/>
    <cellStyle name="SAPBEXexcCritical5 3 2 6 2" xfId="18744"/>
    <cellStyle name="SAPBEXexcCritical5 3 2 6 2 2" xfId="18745"/>
    <cellStyle name="SAPBEXexcCritical5 3 2 6 2 3" xfId="58673"/>
    <cellStyle name="SAPBEXexcCritical5 3 2 6 3" xfId="18746"/>
    <cellStyle name="SAPBEXexcCritical5 3 2 6 4" xfId="58674"/>
    <cellStyle name="SAPBEXexcCritical5 3 2 7" xfId="18747"/>
    <cellStyle name="SAPBEXexcCritical5 3 2 7 2" xfId="58675"/>
    <cellStyle name="SAPBEXexcCritical5 3 2 7 3" xfId="58676"/>
    <cellStyle name="SAPBEXexcCritical5 3 2 8" xfId="58677"/>
    <cellStyle name="SAPBEXexcCritical5 3 2 9" xfId="58678"/>
    <cellStyle name="SAPBEXexcCritical5 3 2_Other Benefits Allocation %" xfId="18748"/>
    <cellStyle name="SAPBEXexcCritical5 3 3" xfId="18749"/>
    <cellStyle name="SAPBEXexcCritical5 3 3 2" xfId="51580"/>
    <cellStyle name="SAPBEXexcCritical5 3 3 2 2" xfId="51581"/>
    <cellStyle name="SAPBEXexcCritical5 3 3 2 2 2" xfId="58679"/>
    <cellStyle name="SAPBEXexcCritical5 3 3 2 2 3" xfId="58680"/>
    <cellStyle name="SAPBEXexcCritical5 3 3 2 3" xfId="58681"/>
    <cellStyle name="SAPBEXexcCritical5 3 3 2 4" xfId="58682"/>
    <cellStyle name="SAPBEXexcCritical5 3 3 3" xfId="51582"/>
    <cellStyle name="SAPBEXexcCritical5 3 3 3 2" xfId="51583"/>
    <cellStyle name="SAPBEXexcCritical5 3 3 3 2 2" xfId="58683"/>
    <cellStyle name="SAPBEXexcCritical5 3 3 3 2 3" xfId="58684"/>
    <cellStyle name="SAPBEXexcCritical5 3 3 3 3" xfId="58685"/>
    <cellStyle name="SAPBEXexcCritical5 3 3 3 4" xfId="58686"/>
    <cellStyle name="SAPBEXexcCritical5 3 3 4" xfId="51584"/>
    <cellStyle name="SAPBEXexcCritical5 3 3 4 2" xfId="51585"/>
    <cellStyle name="SAPBEXexcCritical5 3 3 4 2 2" xfId="58687"/>
    <cellStyle name="SAPBEXexcCritical5 3 3 4 2 3" xfId="58688"/>
    <cellStyle name="SAPBEXexcCritical5 3 3 4 3" xfId="58689"/>
    <cellStyle name="SAPBEXexcCritical5 3 3 4 4" xfId="58690"/>
    <cellStyle name="SAPBEXexcCritical5 3 3 5" xfId="51586"/>
    <cellStyle name="SAPBEXexcCritical5 3 3 5 2" xfId="51587"/>
    <cellStyle name="SAPBEXexcCritical5 3 3 5 2 2" xfId="58691"/>
    <cellStyle name="SAPBEXexcCritical5 3 3 5 2 3" xfId="58692"/>
    <cellStyle name="SAPBEXexcCritical5 3 3 5 3" xfId="58693"/>
    <cellStyle name="SAPBEXexcCritical5 3 3 5 4" xfId="58694"/>
    <cellStyle name="SAPBEXexcCritical5 3 3 6" xfId="51588"/>
    <cellStyle name="SAPBEXexcCritical5 3 3 6 2" xfId="51589"/>
    <cellStyle name="SAPBEXexcCritical5 3 3 6 2 2" xfId="58695"/>
    <cellStyle name="SAPBEXexcCritical5 3 3 6 2 3" xfId="58696"/>
    <cellStyle name="SAPBEXexcCritical5 3 3 6 3" xfId="58697"/>
    <cellStyle name="SAPBEXexcCritical5 3 3 6 4" xfId="58698"/>
    <cellStyle name="SAPBEXexcCritical5 3 3 7" xfId="51590"/>
    <cellStyle name="SAPBEXexcCritical5 3 3 7 2" xfId="58699"/>
    <cellStyle name="SAPBEXexcCritical5 3 3 7 3" xfId="58700"/>
    <cellStyle name="SAPBEXexcCritical5 3 3 8" xfId="58701"/>
    <cellStyle name="SAPBEXexcCritical5 3 3 9" xfId="58702"/>
    <cellStyle name="SAPBEXexcCritical5 3 4" xfId="18750"/>
    <cellStyle name="SAPBEXexcCritical5 3 4 2" xfId="18751"/>
    <cellStyle name="SAPBEXexcCritical5 3 4 2 2" xfId="18752"/>
    <cellStyle name="SAPBEXexcCritical5 3 4 2 2 2" xfId="18753"/>
    <cellStyle name="SAPBEXexcCritical5 3 4 2 2 2 2" xfId="18754"/>
    <cellStyle name="SAPBEXexcCritical5 3 4 2 2 3" xfId="18755"/>
    <cellStyle name="SAPBEXexcCritical5 3 4 2 3" xfId="18756"/>
    <cellStyle name="SAPBEXexcCritical5 3 4 2 3 2" xfId="18757"/>
    <cellStyle name="SAPBEXexcCritical5 3 4 2 3 2 2" xfId="18758"/>
    <cellStyle name="SAPBEXexcCritical5 3 4 2 3 3" xfId="18759"/>
    <cellStyle name="SAPBEXexcCritical5 3 4 2 4" xfId="18760"/>
    <cellStyle name="SAPBEXexcCritical5 3 4 2 4 2" xfId="18761"/>
    <cellStyle name="SAPBEXexcCritical5 3 4 2 5" xfId="18762"/>
    <cellStyle name="SAPBEXexcCritical5 3 4 2 5 2" xfId="18763"/>
    <cellStyle name="SAPBEXexcCritical5 3 4 2 6" xfId="18764"/>
    <cellStyle name="SAPBEXexcCritical5 3 4 3" xfId="18765"/>
    <cellStyle name="SAPBEXexcCritical5 3 4 3 2" xfId="18766"/>
    <cellStyle name="SAPBEXexcCritical5 3 4 3 2 2" xfId="18767"/>
    <cellStyle name="SAPBEXexcCritical5 3 4 3 2 2 2" xfId="18768"/>
    <cellStyle name="SAPBEXexcCritical5 3 4 3 2 3" xfId="18769"/>
    <cellStyle name="SAPBEXexcCritical5 3 4 3 3" xfId="18770"/>
    <cellStyle name="SAPBEXexcCritical5 3 4 3 3 2" xfId="18771"/>
    <cellStyle name="SAPBEXexcCritical5 3 4 3 3 2 2" xfId="18772"/>
    <cellStyle name="SAPBEXexcCritical5 3 4 3 3 3" xfId="18773"/>
    <cellStyle name="SAPBEXexcCritical5 3 4 3 4" xfId="18774"/>
    <cellStyle name="SAPBEXexcCritical5 3 4 3 4 2" xfId="18775"/>
    <cellStyle name="SAPBEXexcCritical5 3 4 3 5" xfId="18776"/>
    <cellStyle name="SAPBEXexcCritical5 3 4 3 5 2" xfId="18777"/>
    <cellStyle name="SAPBEXexcCritical5 3 4 3 6" xfId="18778"/>
    <cellStyle name="SAPBEXexcCritical5 3 4 4" xfId="18779"/>
    <cellStyle name="SAPBEXexcCritical5 3 4 4 2" xfId="18780"/>
    <cellStyle name="SAPBEXexcCritical5 3 4 4 2 2" xfId="18781"/>
    <cellStyle name="SAPBEXexcCritical5 3 4 4 2 3" xfId="58703"/>
    <cellStyle name="SAPBEXexcCritical5 3 4 4 3" xfId="18782"/>
    <cellStyle name="SAPBEXexcCritical5 3 4 4 4" xfId="58704"/>
    <cellStyle name="SAPBEXexcCritical5 3 4 5" xfId="18783"/>
    <cellStyle name="SAPBEXexcCritical5 3 4 5 2" xfId="18784"/>
    <cellStyle name="SAPBEXexcCritical5 3 4 5 2 2" xfId="18785"/>
    <cellStyle name="SAPBEXexcCritical5 3 4 5 2 3" xfId="58705"/>
    <cellStyle name="SAPBEXexcCritical5 3 4 5 3" xfId="18786"/>
    <cellStyle name="SAPBEXexcCritical5 3 4 5 4" xfId="58706"/>
    <cellStyle name="SAPBEXexcCritical5 3 4 6" xfId="18787"/>
    <cellStyle name="SAPBEXexcCritical5 3 4 6 2" xfId="18788"/>
    <cellStyle name="SAPBEXexcCritical5 3 4 6 2 2" xfId="58707"/>
    <cellStyle name="SAPBEXexcCritical5 3 4 6 2 3" xfId="58708"/>
    <cellStyle name="SAPBEXexcCritical5 3 4 6 3" xfId="58709"/>
    <cellStyle name="SAPBEXexcCritical5 3 4 6 4" xfId="58710"/>
    <cellStyle name="SAPBEXexcCritical5 3 4 7" xfId="18789"/>
    <cellStyle name="SAPBEXexcCritical5 3 4 7 2" xfId="18790"/>
    <cellStyle name="SAPBEXexcCritical5 3 4 7 3" xfId="58711"/>
    <cellStyle name="SAPBEXexcCritical5 3 4 8" xfId="18791"/>
    <cellStyle name="SAPBEXexcCritical5 3 4 9" xfId="58712"/>
    <cellStyle name="SAPBEXexcCritical5 3 4_Other Benefits Allocation %" xfId="18792"/>
    <cellStyle name="SAPBEXexcCritical5 3 5" xfId="18793"/>
    <cellStyle name="SAPBEXexcCritical5 3 5 2" xfId="18794"/>
    <cellStyle name="SAPBEXexcCritical5 3 5 2 2" xfId="18795"/>
    <cellStyle name="SAPBEXexcCritical5 3 5 2 2 2" xfId="18796"/>
    <cellStyle name="SAPBEXexcCritical5 3 5 2 3" xfId="18797"/>
    <cellStyle name="SAPBEXexcCritical5 3 5 3" xfId="18798"/>
    <cellStyle name="SAPBEXexcCritical5 3 5 3 2" xfId="18799"/>
    <cellStyle name="SAPBEXexcCritical5 3 5 3 2 2" xfId="18800"/>
    <cellStyle name="SAPBEXexcCritical5 3 5 3 3" xfId="18801"/>
    <cellStyle name="SAPBEXexcCritical5 3 5 4" xfId="18802"/>
    <cellStyle name="SAPBEXexcCritical5 3 5 4 2" xfId="18803"/>
    <cellStyle name="SAPBEXexcCritical5 3 5 5" xfId="18804"/>
    <cellStyle name="SAPBEXexcCritical5 3 5 5 2" xfId="18805"/>
    <cellStyle name="SAPBEXexcCritical5 3 5 6" xfId="18806"/>
    <cellStyle name="SAPBEXexcCritical5 3 6" xfId="18807"/>
    <cellStyle name="SAPBEXexcCritical5 3 6 2" xfId="18808"/>
    <cellStyle name="SAPBEXexcCritical5 3 6 2 2" xfId="18809"/>
    <cellStyle name="SAPBEXexcCritical5 3 6 2 2 2" xfId="18810"/>
    <cellStyle name="SAPBEXexcCritical5 3 6 2 3" xfId="18811"/>
    <cellStyle name="SAPBEXexcCritical5 3 6 3" xfId="18812"/>
    <cellStyle name="SAPBEXexcCritical5 3 6 3 2" xfId="18813"/>
    <cellStyle name="SAPBEXexcCritical5 3 6 3 2 2" xfId="18814"/>
    <cellStyle name="SAPBEXexcCritical5 3 6 3 3" xfId="18815"/>
    <cellStyle name="SAPBEXexcCritical5 3 6 4" xfId="18816"/>
    <cellStyle name="SAPBEXexcCritical5 3 6 4 2" xfId="18817"/>
    <cellStyle name="SAPBEXexcCritical5 3 6 5" xfId="18818"/>
    <cellStyle name="SAPBEXexcCritical5 3 6 5 2" xfId="18819"/>
    <cellStyle name="SAPBEXexcCritical5 3 6 6" xfId="18820"/>
    <cellStyle name="SAPBEXexcCritical5 3 7" xfId="18821"/>
    <cellStyle name="SAPBEXexcCritical5 3 7 2" xfId="18822"/>
    <cellStyle name="SAPBEXexcCritical5 3 7 2 2" xfId="18823"/>
    <cellStyle name="SAPBEXexcCritical5 3 7 2 2 2" xfId="18824"/>
    <cellStyle name="SAPBEXexcCritical5 3 7 2 3" xfId="18825"/>
    <cellStyle name="SAPBEXexcCritical5 3 7 3" xfId="18826"/>
    <cellStyle name="SAPBEXexcCritical5 3 7 3 2" xfId="18827"/>
    <cellStyle name="SAPBEXexcCritical5 3 7 3 2 2" xfId="18828"/>
    <cellStyle name="SAPBEXexcCritical5 3 7 3 3" xfId="18829"/>
    <cellStyle name="SAPBEXexcCritical5 3 7 4" xfId="18830"/>
    <cellStyle name="SAPBEXexcCritical5 3 7 4 2" xfId="18831"/>
    <cellStyle name="SAPBEXexcCritical5 3 7 5" xfId="18832"/>
    <cellStyle name="SAPBEXexcCritical5 3 7 5 2" xfId="18833"/>
    <cellStyle name="SAPBEXexcCritical5 3 7 6" xfId="18834"/>
    <cellStyle name="SAPBEXexcCritical5 3 8" xfId="18835"/>
    <cellStyle name="SAPBEXexcCritical5 3 8 2" xfId="18836"/>
    <cellStyle name="SAPBEXexcCritical5 3 8 2 2" xfId="18837"/>
    <cellStyle name="SAPBEXexcCritical5 3 8 2 3" xfId="58713"/>
    <cellStyle name="SAPBEXexcCritical5 3 8 3" xfId="18838"/>
    <cellStyle name="SAPBEXexcCritical5 3 8 4" xfId="58714"/>
    <cellStyle name="SAPBEXexcCritical5 3 9" xfId="18839"/>
    <cellStyle name="SAPBEXexcCritical5 3 9 2" xfId="18840"/>
    <cellStyle name="SAPBEXexcCritical5 3 9 2 2" xfId="18841"/>
    <cellStyle name="SAPBEXexcCritical5 3 9 2 3" xfId="58715"/>
    <cellStyle name="SAPBEXexcCritical5 3 9 3" xfId="18842"/>
    <cellStyle name="SAPBEXexcCritical5 3 9 4" xfId="58716"/>
    <cellStyle name="SAPBEXexcCritical5 3_401K Summary" xfId="18843"/>
    <cellStyle name="SAPBEXexcCritical5 4" xfId="18844"/>
    <cellStyle name="SAPBEXexcCritical5 4 10" xfId="18845"/>
    <cellStyle name="SAPBEXexcCritical5 4 10 2" xfId="18846"/>
    <cellStyle name="SAPBEXexcCritical5 4 10 2 2" xfId="18847"/>
    <cellStyle name="SAPBEXexcCritical5 4 10 3" xfId="18848"/>
    <cellStyle name="SAPBEXexcCritical5 4 11" xfId="18849"/>
    <cellStyle name="SAPBEXexcCritical5 4 11 2" xfId="18850"/>
    <cellStyle name="SAPBEXexcCritical5 4 11 2 2" xfId="18851"/>
    <cellStyle name="SAPBEXexcCritical5 4 11 3" xfId="18852"/>
    <cellStyle name="SAPBEXexcCritical5 4 12" xfId="18853"/>
    <cellStyle name="SAPBEXexcCritical5 4 12 2" xfId="18854"/>
    <cellStyle name="SAPBEXexcCritical5 4 13" xfId="18855"/>
    <cellStyle name="SAPBEXexcCritical5 4 2" xfId="18856"/>
    <cellStyle name="SAPBEXexcCritical5 4 2 2" xfId="18857"/>
    <cellStyle name="SAPBEXexcCritical5 4 2 2 2" xfId="58717"/>
    <cellStyle name="SAPBEXexcCritical5 4 2 2 3" xfId="58718"/>
    <cellStyle name="SAPBEXexcCritical5 4 2 3" xfId="18858"/>
    <cellStyle name="SAPBEXexcCritical5 4 2 4" xfId="58719"/>
    <cellStyle name="SAPBEXexcCritical5 4 2_Other Benefits Allocation %" xfId="18859"/>
    <cellStyle name="SAPBEXexcCritical5 4 3" xfId="18860"/>
    <cellStyle name="SAPBEXexcCritical5 4 3 2" xfId="18861"/>
    <cellStyle name="SAPBEXexcCritical5 4 3 2 2" xfId="18862"/>
    <cellStyle name="SAPBEXexcCritical5 4 3 2 2 2" xfId="18863"/>
    <cellStyle name="SAPBEXexcCritical5 4 3 2 2 2 2" xfId="18864"/>
    <cellStyle name="SAPBEXexcCritical5 4 3 2 2 3" xfId="18865"/>
    <cellStyle name="SAPBEXexcCritical5 4 3 2 3" xfId="18866"/>
    <cellStyle name="SAPBEXexcCritical5 4 3 2 3 2" xfId="18867"/>
    <cellStyle name="SAPBEXexcCritical5 4 3 2 3 2 2" xfId="18868"/>
    <cellStyle name="SAPBEXexcCritical5 4 3 2 3 3" xfId="18869"/>
    <cellStyle name="SAPBEXexcCritical5 4 3 2 4" xfId="18870"/>
    <cellStyle name="SAPBEXexcCritical5 4 3 2 4 2" xfId="18871"/>
    <cellStyle name="SAPBEXexcCritical5 4 3 2 5" xfId="18872"/>
    <cellStyle name="SAPBEXexcCritical5 4 3 2 5 2" xfId="18873"/>
    <cellStyle name="SAPBEXexcCritical5 4 3 2 6" xfId="18874"/>
    <cellStyle name="SAPBEXexcCritical5 4 3 3" xfId="18875"/>
    <cellStyle name="SAPBEXexcCritical5 4 3 3 2" xfId="18876"/>
    <cellStyle name="SAPBEXexcCritical5 4 3 3 2 2" xfId="18877"/>
    <cellStyle name="SAPBEXexcCritical5 4 3 3 2 2 2" xfId="18878"/>
    <cellStyle name="SAPBEXexcCritical5 4 3 3 2 3" xfId="18879"/>
    <cellStyle name="SAPBEXexcCritical5 4 3 3 3" xfId="18880"/>
    <cellStyle name="SAPBEXexcCritical5 4 3 3 3 2" xfId="18881"/>
    <cellStyle name="SAPBEXexcCritical5 4 3 3 3 2 2" xfId="18882"/>
    <cellStyle name="SAPBEXexcCritical5 4 3 3 3 3" xfId="18883"/>
    <cellStyle name="SAPBEXexcCritical5 4 3 3 4" xfId="18884"/>
    <cellStyle name="SAPBEXexcCritical5 4 3 3 4 2" xfId="18885"/>
    <cellStyle name="SAPBEXexcCritical5 4 3 3 5" xfId="18886"/>
    <cellStyle name="SAPBEXexcCritical5 4 3 3 5 2" xfId="18887"/>
    <cellStyle name="SAPBEXexcCritical5 4 3 3 6" xfId="18888"/>
    <cellStyle name="SAPBEXexcCritical5 4 3 4" xfId="18889"/>
    <cellStyle name="SAPBEXexcCritical5 4 3 4 2" xfId="18890"/>
    <cellStyle name="SAPBEXexcCritical5 4 3 4 2 2" xfId="18891"/>
    <cellStyle name="SAPBEXexcCritical5 4 3 4 3" xfId="18892"/>
    <cellStyle name="SAPBEXexcCritical5 4 3 5" xfId="18893"/>
    <cellStyle name="SAPBEXexcCritical5 4 3 5 2" xfId="18894"/>
    <cellStyle name="SAPBEXexcCritical5 4 3 5 2 2" xfId="18895"/>
    <cellStyle name="SAPBEXexcCritical5 4 3 5 3" xfId="18896"/>
    <cellStyle name="SAPBEXexcCritical5 4 3 6" xfId="18897"/>
    <cellStyle name="SAPBEXexcCritical5 4 3 6 2" xfId="18898"/>
    <cellStyle name="SAPBEXexcCritical5 4 3 7" xfId="18899"/>
    <cellStyle name="SAPBEXexcCritical5 4 3 7 2" xfId="18900"/>
    <cellStyle name="SAPBEXexcCritical5 4 3 8" xfId="18901"/>
    <cellStyle name="SAPBEXexcCritical5 4 3_Other Benefits Allocation %" xfId="18902"/>
    <cellStyle name="SAPBEXexcCritical5 4 4" xfId="18903"/>
    <cellStyle name="SAPBEXexcCritical5 4 4 2" xfId="18904"/>
    <cellStyle name="SAPBEXexcCritical5 4 4 2 2" xfId="18905"/>
    <cellStyle name="SAPBEXexcCritical5 4 4 2 3" xfId="58720"/>
    <cellStyle name="SAPBEXexcCritical5 4 4 3" xfId="18906"/>
    <cellStyle name="SAPBEXexcCritical5 4 4 4" xfId="58721"/>
    <cellStyle name="SAPBEXexcCritical5 4 5" xfId="18907"/>
    <cellStyle name="SAPBEXexcCritical5 4 5 2" xfId="18908"/>
    <cellStyle name="SAPBEXexcCritical5 4 5 2 2" xfId="18909"/>
    <cellStyle name="SAPBEXexcCritical5 4 5 2 3" xfId="58722"/>
    <cellStyle name="SAPBEXexcCritical5 4 5 3" xfId="18910"/>
    <cellStyle name="SAPBEXexcCritical5 4 5 4" xfId="58723"/>
    <cellStyle name="SAPBEXexcCritical5 4 6" xfId="18911"/>
    <cellStyle name="SAPBEXexcCritical5 4 6 2" xfId="18912"/>
    <cellStyle name="SAPBEXexcCritical5 4 6 2 2" xfId="18913"/>
    <cellStyle name="SAPBEXexcCritical5 4 6 2 3" xfId="58724"/>
    <cellStyle name="SAPBEXexcCritical5 4 6 3" xfId="18914"/>
    <cellStyle name="SAPBEXexcCritical5 4 6 4" xfId="58725"/>
    <cellStyle name="SAPBEXexcCritical5 4 7" xfId="18915"/>
    <cellStyle name="SAPBEXexcCritical5 4 7 2" xfId="18916"/>
    <cellStyle name="SAPBEXexcCritical5 4 7 2 2" xfId="18917"/>
    <cellStyle name="SAPBEXexcCritical5 4 7 3" xfId="18918"/>
    <cellStyle name="SAPBEXexcCritical5 4 8" xfId="18919"/>
    <cellStyle name="SAPBEXexcCritical5 4 8 2" xfId="18920"/>
    <cellStyle name="SAPBEXexcCritical5 4 8 2 2" xfId="18921"/>
    <cellStyle name="SAPBEXexcCritical5 4 8 3" xfId="18922"/>
    <cellStyle name="SAPBEXexcCritical5 4 9" xfId="18923"/>
    <cellStyle name="SAPBEXexcCritical5 4 9 2" xfId="18924"/>
    <cellStyle name="SAPBEXexcCritical5 4 9 2 2" xfId="18925"/>
    <cellStyle name="SAPBEXexcCritical5 4 9 3" xfId="18926"/>
    <cellStyle name="SAPBEXexcCritical5 4_401K Summary" xfId="18927"/>
    <cellStyle name="SAPBEXexcCritical5 5" xfId="18928"/>
    <cellStyle name="SAPBEXexcCritical5 5 2" xfId="18929"/>
    <cellStyle name="SAPBEXexcCritical5 5 2 2" xfId="51591"/>
    <cellStyle name="SAPBEXexcCritical5 5 2 2 2" xfId="58726"/>
    <cellStyle name="SAPBEXexcCritical5 5 2 2 3" xfId="58727"/>
    <cellStyle name="SAPBEXexcCritical5 5 2 3" xfId="58728"/>
    <cellStyle name="SAPBEXexcCritical5 5 2 4" xfId="58729"/>
    <cellStyle name="SAPBEXexcCritical5 5 3" xfId="18930"/>
    <cellStyle name="SAPBEXexcCritical5 5 3 2" xfId="51592"/>
    <cellStyle name="SAPBEXexcCritical5 5 3 2 2" xfId="58730"/>
    <cellStyle name="SAPBEXexcCritical5 5 3 2 3" xfId="58731"/>
    <cellStyle name="SAPBEXexcCritical5 5 3 3" xfId="58732"/>
    <cellStyle name="SAPBEXexcCritical5 5 3 4" xfId="58733"/>
    <cellStyle name="SAPBEXexcCritical5 5 4" xfId="51593"/>
    <cellStyle name="SAPBEXexcCritical5 5 4 2" xfId="51594"/>
    <cellStyle name="SAPBEXexcCritical5 5 4 2 2" xfId="58734"/>
    <cellStyle name="SAPBEXexcCritical5 5 4 2 3" xfId="58735"/>
    <cellStyle name="SAPBEXexcCritical5 5 4 3" xfId="58736"/>
    <cellStyle name="SAPBEXexcCritical5 5 4 4" xfId="58737"/>
    <cellStyle name="SAPBEXexcCritical5 5 5" xfId="51595"/>
    <cellStyle name="SAPBEXexcCritical5 5 5 2" xfId="51596"/>
    <cellStyle name="SAPBEXexcCritical5 5 5 2 2" xfId="58738"/>
    <cellStyle name="SAPBEXexcCritical5 5 5 2 3" xfId="58739"/>
    <cellStyle name="SAPBEXexcCritical5 5 5 3" xfId="58740"/>
    <cellStyle name="SAPBEXexcCritical5 5 5 4" xfId="58741"/>
    <cellStyle name="SAPBEXexcCritical5 5 6" xfId="51597"/>
    <cellStyle name="SAPBEXexcCritical5 5 6 2" xfId="51598"/>
    <cellStyle name="SAPBEXexcCritical5 5 6 2 2" xfId="58742"/>
    <cellStyle name="SAPBEXexcCritical5 5 6 2 3" xfId="58743"/>
    <cellStyle name="SAPBEXexcCritical5 5 6 3" xfId="58744"/>
    <cellStyle name="SAPBEXexcCritical5 5 6 4" xfId="58745"/>
    <cellStyle name="SAPBEXexcCritical5 5 7" xfId="51599"/>
    <cellStyle name="SAPBEXexcCritical5 5 7 2" xfId="58746"/>
    <cellStyle name="SAPBEXexcCritical5 5 7 3" xfId="58747"/>
    <cellStyle name="SAPBEXexcCritical5 5 8" xfId="58748"/>
    <cellStyle name="SAPBEXexcCritical5 5 9" xfId="58749"/>
    <cellStyle name="SAPBEXexcCritical5 5_Other Benefits Allocation %" xfId="18931"/>
    <cellStyle name="SAPBEXexcCritical5 6" xfId="18932"/>
    <cellStyle name="SAPBEXexcCritical5 6 2" xfId="18933"/>
    <cellStyle name="SAPBEXexcCritical5 6 2 2" xfId="51600"/>
    <cellStyle name="SAPBEXexcCritical5 6 2 2 2" xfId="58750"/>
    <cellStyle name="SAPBEXexcCritical5 6 2 2 3" xfId="58751"/>
    <cellStyle name="SAPBEXexcCritical5 6 2 3" xfId="58752"/>
    <cellStyle name="SAPBEXexcCritical5 6 2 4" xfId="58753"/>
    <cellStyle name="SAPBEXexcCritical5 6 3" xfId="18934"/>
    <cellStyle name="SAPBEXexcCritical5 6 3 2" xfId="51601"/>
    <cellStyle name="SAPBEXexcCritical5 6 3 2 2" xfId="58754"/>
    <cellStyle name="SAPBEXexcCritical5 6 3 2 3" xfId="58755"/>
    <cellStyle name="SAPBEXexcCritical5 6 3 3" xfId="58756"/>
    <cellStyle name="SAPBEXexcCritical5 6 3 4" xfId="58757"/>
    <cellStyle name="SAPBEXexcCritical5 6 4" xfId="51602"/>
    <cellStyle name="SAPBEXexcCritical5 6 4 2" xfId="51603"/>
    <cellStyle name="SAPBEXexcCritical5 6 4 2 2" xfId="58758"/>
    <cellStyle name="SAPBEXexcCritical5 6 4 2 3" xfId="58759"/>
    <cellStyle name="SAPBEXexcCritical5 6 4 3" xfId="58760"/>
    <cellStyle name="SAPBEXexcCritical5 6 4 4" xfId="58761"/>
    <cellStyle name="SAPBEXexcCritical5 6 5" xfId="51604"/>
    <cellStyle name="SAPBEXexcCritical5 6 5 2" xfId="51605"/>
    <cellStyle name="SAPBEXexcCritical5 6 5 2 2" xfId="58762"/>
    <cellStyle name="SAPBEXexcCritical5 6 5 2 3" xfId="58763"/>
    <cellStyle name="SAPBEXexcCritical5 6 5 3" xfId="58764"/>
    <cellStyle name="SAPBEXexcCritical5 6 5 4" xfId="58765"/>
    <cellStyle name="SAPBEXexcCritical5 6 6" xfId="51606"/>
    <cellStyle name="SAPBEXexcCritical5 6 6 2" xfId="51607"/>
    <cellStyle name="SAPBEXexcCritical5 6 6 2 2" xfId="58766"/>
    <cellStyle name="SAPBEXexcCritical5 6 6 2 3" xfId="58767"/>
    <cellStyle name="SAPBEXexcCritical5 6 6 3" xfId="58768"/>
    <cellStyle name="SAPBEXexcCritical5 6 6 4" xfId="58769"/>
    <cellStyle name="SAPBEXexcCritical5 6 7" xfId="51608"/>
    <cellStyle name="SAPBEXexcCritical5 6 7 2" xfId="58770"/>
    <cellStyle name="SAPBEXexcCritical5 6 7 3" xfId="58771"/>
    <cellStyle name="SAPBEXexcCritical5 6 8" xfId="58772"/>
    <cellStyle name="SAPBEXexcCritical5 6 9" xfId="58773"/>
    <cellStyle name="SAPBEXexcCritical5 6_Other Benefits Allocation %" xfId="18935"/>
    <cellStyle name="SAPBEXexcCritical5 7" xfId="18936"/>
    <cellStyle name="SAPBEXexcCritical5 7 2" xfId="18937"/>
    <cellStyle name="SAPBEXexcCritical5 7 2 2" xfId="58774"/>
    <cellStyle name="SAPBEXexcCritical5 7 2 3" xfId="58775"/>
    <cellStyle name="SAPBEXexcCritical5 7 3" xfId="18938"/>
    <cellStyle name="SAPBEXexcCritical5 7 4" xfId="58776"/>
    <cellStyle name="SAPBEXexcCritical5 7_Other Benefits Allocation %" xfId="18939"/>
    <cellStyle name="SAPBEXexcCritical5 8" xfId="18940"/>
    <cellStyle name="SAPBEXexcCritical5 8 2" xfId="18941"/>
    <cellStyle name="SAPBEXexcCritical5 8 2 2" xfId="58777"/>
    <cellStyle name="SAPBEXexcCritical5 8 2 3" xfId="58778"/>
    <cellStyle name="SAPBEXexcCritical5 8 3" xfId="18942"/>
    <cellStyle name="SAPBEXexcCritical5 8 4" xfId="58779"/>
    <cellStyle name="SAPBEXexcCritical5 8_Other Benefits Allocation %" xfId="18943"/>
    <cellStyle name="SAPBEXexcCritical5 9" xfId="18944"/>
    <cellStyle name="SAPBEXexcCritical5 9 2" xfId="18945"/>
    <cellStyle name="SAPBEXexcCritical5 9 2 2" xfId="18946"/>
    <cellStyle name="SAPBEXexcCritical5 9 2 2 2" xfId="18947"/>
    <cellStyle name="SAPBEXexcCritical5 9 2 2 2 2" xfId="18948"/>
    <cellStyle name="SAPBEXexcCritical5 9 2 2 3" xfId="18949"/>
    <cellStyle name="SAPBEXexcCritical5 9 2 3" xfId="18950"/>
    <cellStyle name="SAPBEXexcCritical5 9 2 3 2" xfId="18951"/>
    <cellStyle name="SAPBEXexcCritical5 9 2 3 2 2" xfId="18952"/>
    <cellStyle name="SAPBEXexcCritical5 9 2 3 3" xfId="18953"/>
    <cellStyle name="SAPBEXexcCritical5 9 2 4" xfId="18954"/>
    <cellStyle name="SAPBEXexcCritical5 9 2 4 2" xfId="18955"/>
    <cellStyle name="SAPBEXexcCritical5 9 2 5" xfId="18956"/>
    <cellStyle name="SAPBEXexcCritical5 9 2 5 2" xfId="18957"/>
    <cellStyle name="SAPBEXexcCritical5 9 2 6" xfId="18958"/>
    <cellStyle name="SAPBEXexcCritical5 9 3" xfId="18959"/>
    <cellStyle name="SAPBEXexcCritical5 9 3 2" xfId="18960"/>
    <cellStyle name="SAPBEXexcCritical5 9 3 2 2" xfId="18961"/>
    <cellStyle name="SAPBEXexcCritical5 9 3 2 2 2" xfId="18962"/>
    <cellStyle name="SAPBEXexcCritical5 9 3 2 3" xfId="18963"/>
    <cellStyle name="SAPBEXexcCritical5 9 3 3" xfId="18964"/>
    <cellStyle name="SAPBEXexcCritical5 9 3 3 2" xfId="18965"/>
    <cellStyle name="SAPBEXexcCritical5 9 3 3 2 2" xfId="18966"/>
    <cellStyle name="SAPBEXexcCritical5 9 3 3 3" xfId="18967"/>
    <cellStyle name="SAPBEXexcCritical5 9 3 4" xfId="18968"/>
    <cellStyle name="SAPBEXexcCritical5 9 3 4 2" xfId="18969"/>
    <cellStyle name="SAPBEXexcCritical5 9 3 5" xfId="18970"/>
    <cellStyle name="SAPBEXexcCritical5 9 3 5 2" xfId="18971"/>
    <cellStyle name="SAPBEXexcCritical5 9 3 6" xfId="18972"/>
    <cellStyle name="SAPBEXexcCritical5 9 4" xfId="18973"/>
    <cellStyle name="SAPBEXexcCritical5 9 4 2" xfId="18974"/>
    <cellStyle name="SAPBEXexcCritical5 9 4 2 2" xfId="18975"/>
    <cellStyle name="SAPBEXexcCritical5 9 4 3" xfId="18976"/>
    <cellStyle name="SAPBEXexcCritical5 9 5" xfId="18977"/>
    <cellStyle name="SAPBEXexcCritical5 9 5 2" xfId="18978"/>
    <cellStyle name="SAPBEXexcCritical5 9 5 2 2" xfId="18979"/>
    <cellStyle name="SAPBEXexcCritical5 9 5 3" xfId="18980"/>
    <cellStyle name="SAPBEXexcCritical5 9 6" xfId="18981"/>
    <cellStyle name="SAPBEXexcCritical5 9 6 2" xfId="18982"/>
    <cellStyle name="SAPBEXexcCritical5 9 7" xfId="18983"/>
    <cellStyle name="SAPBEXexcCritical5 9 7 2" xfId="18984"/>
    <cellStyle name="SAPBEXexcCritical5 9 8" xfId="18985"/>
    <cellStyle name="SAPBEXexcCritical5 9_Other Benefits Allocation %" xfId="18986"/>
    <cellStyle name="SAPBEXexcCritical5_2016-18 Budget Payroll" xfId="51609"/>
    <cellStyle name="SAPBEXexcCritical6" xfId="42"/>
    <cellStyle name="SAPBEXexcCritical6 10" xfId="18987"/>
    <cellStyle name="SAPBEXexcCritical6 10 2" xfId="18988"/>
    <cellStyle name="SAPBEXexcCritical6 10 2 2" xfId="18989"/>
    <cellStyle name="SAPBEXexcCritical6 10 2 2 2" xfId="18990"/>
    <cellStyle name="SAPBEXexcCritical6 10 2 3" xfId="18991"/>
    <cellStyle name="SAPBEXexcCritical6 10 3" xfId="18992"/>
    <cellStyle name="SAPBEXexcCritical6 10 3 2" xfId="18993"/>
    <cellStyle name="SAPBEXexcCritical6 10 3 2 2" xfId="18994"/>
    <cellStyle name="SAPBEXexcCritical6 10 3 3" xfId="18995"/>
    <cellStyle name="SAPBEXexcCritical6 10 4" xfId="18996"/>
    <cellStyle name="SAPBEXexcCritical6 10 4 2" xfId="18997"/>
    <cellStyle name="SAPBEXexcCritical6 10 5" xfId="18998"/>
    <cellStyle name="SAPBEXexcCritical6 10 5 2" xfId="18999"/>
    <cellStyle name="SAPBEXexcCritical6 10 6" xfId="19000"/>
    <cellStyle name="SAPBEXexcCritical6 11" xfId="19001"/>
    <cellStyle name="SAPBEXexcCritical6 11 2" xfId="19002"/>
    <cellStyle name="SAPBEXexcCritical6 11 2 2" xfId="19003"/>
    <cellStyle name="SAPBEXexcCritical6 11 2 2 2" xfId="19004"/>
    <cellStyle name="SAPBEXexcCritical6 11 2 3" xfId="19005"/>
    <cellStyle name="SAPBEXexcCritical6 11 3" xfId="19006"/>
    <cellStyle name="SAPBEXexcCritical6 11 3 2" xfId="19007"/>
    <cellStyle name="SAPBEXexcCritical6 11 3 2 2" xfId="19008"/>
    <cellStyle name="SAPBEXexcCritical6 11 3 3" xfId="19009"/>
    <cellStyle name="SAPBEXexcCritical6 11 4" xfId="19010"/>
    <cellStyle name="SAPBEXexcCritical6 11 4 2" xfId="19011"/>
    <cellStyle name="SAPBEXexcCritical6 11 5" xfId="19012"/>
    <cellStyle name="SAPBEXexcCritical6 11 5 2" xfId="19013"/>
    <cellStyle name="SAPBEXexcCritical6 11 6" xfId="19014"/>
    <cellStyle name="SAPBEXexcCritical6 12" xfId="19015"/>
    <cellStyle name="SAPBEXexcCritical6 12 2" xfId="19016"/>
    <cellStyle name="SAPBEXexcCritical6 12 2 2" xfId="19017"/>
    <cellStyle name="SAPBEXexcCritical6 12 2 2 2" xfId="19018"/>
    <cellStyle name="SAPBEXexcCritical6 12 2 3" xfId="19019"/>
    <cellStyle name="SAPBEXexcCritical6 12 3" xfId="19020"/>
    <cellStyle name="SAPBEXexcCritical6 12 3 2" xfId="19021"/>
    <cellStyle name="SAPBEXexcCritical6 12 3 2 2" xfId="19022"/>
    <cellStyle name="SAPBEXexcCritical6 12 3 3" xfId="19023"/>
    <cellStyle name="SAPBEXexcCritical6 12 4" xfId="19024"/>
    <cellStyle name="SAPBEXexcCritical6 12 4 2" xfId="19025"/>
    <cellStyle name="SAPBEXexcCritical6 12 5" xfId="19026"/>
    <cellStyle name="SAPBEXexcCritical6 12 5 2" xfId="19027"/>
    <cellStyle name="SAPBEXexcCritical6 12 6" xfId="19028"/>
    <cellStyle name="SAPBEXexcCritical6 13" xfId="19029"/>
    <cellStyle name="SAPBEXexcCritical6 13 2" xfId="19030"/>
    <cellStyle name="SAPBEXexcCritical6 13 2 2" xfId="19031"/>
    <cellStyle name="SAPBEXexcCritical6 13 3" xfId="19032"/>
    <cellStyle name="SAPBEXexcCritical6 14" xfId="19033"/>
    <cellStyle name="SAPBEXexcCritical6 14 2" xfId="19034"/>
    <cellStyle name="SAPBEXexcCritical6 14 2 2" xfId="19035"/>
    <cellStyle name="SAPBEXexcCritical6 14 3" xfId="19036"/>
    <cellStyle name="SAPBEXexcCritical6 15" xfId="19037"/>
    <cellStyle name="SAPBEXexcCritical6 15 2" xfId="19038"/>
    <cellStyle name="SAPBEXexcCritical6 15 2 2" xfId="19039"/>
    <cellStyle name="SAPBEXexcCritical6 15 3" xfId="19040"/>
    <cellStyle name="SAPBEXexcCritical6 16" xfId="19041"/>
    <cellStyle name="SAPBEXexcCritical6 17" xfId="19042"/>
    <cellStyle name="SAPBEXexcCritical6 2" xfId="19043"/>
    <cellStyle name="SAPBEXexcCritical6 2 10" xfId="19044"/>
    <cellStyle name="SAPBEXexcCritical6 2 10 2" xfId="19045"/>
    <cellStyle name="SAPBEXexcCritical6 2 10 2 2" xfId="19046"/>
    <cellStyle name="SAPBEXexcCritical6 2 10 3" xfId="19047"/>
    <cellStyle name="SAPBEXexcCritical6 2 11" xfId="19048"/>
    <cellStyle name="SAPBEXexcCritical6 2 11 2" xfId="19049"/>
    <cellStyle name="SAPBEXexcCritical6 2 11 2 2" xfId="19050"/>
    <cellStyle name="SAPBEXexcCritical6 2 11 3" xfId="19051"/>
    <cellStyle name="SAPBEXexcCritical6 2 12" xfId="19052"/>
    <cellStyle name="SAPBEXexcCritical6 2 12 2" xfId="19053"/>
    <cellStyle name="SAPBEXexcCritical6 2 12 2 2" xfId="19054"/>
    <cellStyle name="SAPBEXexcCritical6 2 12 3" xfId="19055"/>
    <cellStyle name="SAPBEXexcCritical6 2 13" xfId="19056"/>
    <cellStyle name="SAPBEXexcCritical6 2 13 2" xfId="19057"/>
    <cellStyle name="SAPBEXexcCritical6 2 13 2 2" xfId="19058"/>
    <cellStyle name="SAPBEXexcCritical6 2 13 3" xfId="19059"/>
    <cellStyle name="SAPBEXexcCritical6 2 14" xfId="19060"/>
    <cellStyle name="SAPBEXexcCritical6 2 14 2" xfId="19061"/>
    <cellStyle name="SAPBEXexcCritical6 2 14 3" xfId="58780"/>
    <cellStyle name="SAPBEXexcCritical6 2 15" xfId="19062"/>
    <cellStyle name="SAPBEXexcCritical6 2 16" xfId="58781"/>
    <cellStyle name="SAPBEXexcCritical6 2 2" xfId="19063"/>
    <cellStyle name="SAPBEXexcCritical6 2 2 10" xfId="19064"/>
    <cellStyle name="SAPBEXexcCritical6 2 2 10 2" xfId="19065"/>
    <cellStyle name="SAPBEXexcCritical6 2 2 10 2 2" xfId="19066"/>
    <cellStyle name="SAPBEXexcCritical6 2 2 10 3" xfId="19067"/>
    <cellStyle name="SAPBEXexcCritical6 2 2 11" xfId="19068"/>
    <cellStyle name="SAPBEXexcCritical6 2 2 11 2" xfId="19069"/>
    <cellStyle name="SAPBEXexcCritical6 2 2 11 2 2" xfId="19070"/>
    <cellStyle name="SAPBEXexcCritical6 2 2 11 3" xfId="19071"/>
    <cellStyle name="SAPBEXexcCritical6 2 2 12" xfId="19072"/>
    <cellStyle name="SAPBEXexcCritical6 2 2 2" xfId="19073"/>
    <cellStyle name="SAPBEXexcCritical6 2 2 2 2" xfId="19074"/>
    <cellStyle name="SAPBEXexcCritical6 2 2 2 2 2" xfId="19075"/>
    <cellStyle name="SAPBEXexcCritical6 2 2 2 2 2 2" xfId="19076"/>
    <cellStyle name="SAPBEXexcCritical6 2 2 2 2 2 2 2" xfId="19077"/>
    <cellStyle name="SAPBEXexcCritical6 2 2 2 2 2 3" xfId="19078"/>
    <cellStyle name="SAPBEXexcCritical6 2 2 2 2 3" xfId="19079"/>
    <cellStyle name="SAPBEXexcCritical6 2 2 2 2 3 2" xfId="19080"/>
    <cellStyle name="SAPBEXexcCritical6 2 2 2 2 3 2 2" xfId="19081"/>
    <cellStyle name="SAPBEXexcCritical6 2 2 2 2 3 3" xfId="19082"/>
    <cellStyle name="SAPBEXexcCritical6 2 2 2 2 4" xfId="19083"/>
    <cellStyle name="SAPBEXexcCritical6 2 2 2 2 4 2" xfId="19084"/>
    <cellStyle name="SAPBEXexcCritical6 2 2 2 2 5" xfId="19085"/>
    <cellStyle name="SAPBEXexcCritical6 2 2 2 2 5 2" xfId="19086"/>
    <cellStyle name="SAPBEXexcCritical6 2 2 2 2 6" xfId="19087"/>
    <cellStyle name="SAPBEXexcCritical6 2 2 2 3" xfId="19088"/>
    <cellStyle name="SAPBEXexcCritical6 2 2 2 3 2" xfId="19089"/>
    <cellStyle name="SAPBEXexcCritical6 2 2 2 3 2 2" xfId="19090"/>
    <cellStyle name="SAPBEXexcCritical6 2 2 2 3 2 2 2" xfId="19091"/>
    <cellStyle name="SAPBEXexcCritical6 2 2 2 3 2 3" xfId="19092"/>
    <cellStyle name="SAPBEXexcCritical6 2 2 2 3 3" xfId="19093"/>
    <cellStyle name="SAPBEXexcCritical6 2 2 2 3 3 2" xfId="19094"/>
    <cellStyle name="SAPBEXexcCritical6 2 2 2 3 3 2 2" xfId="19095"/>
    <cellStyle name="SAPBEXexcCritical6 2 2 2 3 3 3" xfId="19096"/>
    <cellStyle name="SAPBEXexcCritical6 2 2 2 3 4" xfId="19097"/>
    <cellStyle name="SAPBEXexcCritical6 2 2 2 3 4 2" xfId="19098"/>
    <cellStyle name="SAPBEXexcCritical6 2 2 2 3 5" xfId="19099"/>
    <cellStyle name="SAPBEXexcCritical6 2 2 2 3 5 2" xfId="19100"/>
    <cellStyle name="SAPBEXexcCritical6 2 2 2 3 6" xfId="19101"/>
    <cellStyle name="SAPBEXexcCritical6 2 2 2 4" xfId="19102"/>
    <cellStyle name="SAPBEXexcCritical6 2 2 2 4 2" xfId="19103"/>
    <cellStyle name="SAPBEXexcCritical6 2 2 2 4 2 2" xfId="19104"/>
    <cellStyle name="SAPBEXexcCritical6 2 2 2 4 2 2 2" xfId="19105"/>
    <cellStyle name="SAPBEXexcCritical6 2 2 2 4 2 3" xfId="19106"/>
    <cellStyle name="SAPBEXexcCritical6 2 2 2 4 3" xfId="19107"/>
    <cellStyle name="SAPBEXexcCritical6 2 2 2 4 3 2" xfId="19108"/>
    <cellStyle name="SAPBEXexcCritical6 2 2 2 4 3 2 2" xfId="19109"/>
    <cellStyle name="SAPBEXexcCritical6 2 2 2 4 3 3" xfId="19110"/>
    <cellStyle name="SAPBEXexcCritical6 2 2 2 4 4" xfId="19111"/>
    <cellStyle name="SAPBEXexcCritical6 2 2 2 4 4 2" xfId="19112"/>
    <cellStyle name="SAPBEXexcCritical6 2 2 2 4 5" xfId="19113"/>
    <cellStyle name="SAPBEXexcCritical6 2 2 2 4 5 2" xfId="19114"/>
    <cellStyle name="SAPBEXexcCritical6 2 2 2 4 6" xfId="19115"/>
    <cellStyle name="SAPBEXexcCritical6 2 2 2 5" xfId="19116"/>
    <cellStyle name="SAPBEXexcCritical6 2 2 2 5 2" xfId="19117"/>
    <cellStyle name="SAPBEXexcCritical6 2 2 2 5 2 2" xfId="19118"/>
    <cellStyle name="SAPBEXexcCritical6 2 2 2 5 2 3" xfId="58782"/>
    <cellStyle name="SAPBEXexcCritical6 2 2 2 5 3" xfId="19119"/>
    <cellStyle name="SAPBEXexcCritical6 2 2 2 5 4" xfId="58783"/>
    <cellStyle name="SAPBEXexcCritical6 2 2 2 6" xfId="19120"/>
    <cellStyle name="SAPBEXexcCritical6 2 2 2 6 2" xfId="51610"/>
    <cellStyle name="SAPBEXexcCritical6 2 2 2 6 2 2" xfId="58784"/>
    <cellStyle name="SAPBEXexcCritical6 2 2 2 6 2 3" xfId="58785"/>
    <cellStyle name="SAPBEXexcCritical6 2 2 2 6 3" xfId="58786"/>
    <cellStyle name="SAPBEXexcCritical6 2 2 2 6 4" xfId="58787"/>
    <cellStyle name="SAPBEXexcCritical6 2 2 2 7" xfId="51611"/>
    <cellStyle name="SAPBEXexcCritical6 2 2 2 7 2" xfId="58788"/>
    <cellStyle name="SAPBEXexcCritical6 2 2 2 7 3" xfId="58789"/>
    <cellStyle name="SAPBEXexcCritical6 2 2 2 8" xfId="58790"/>
    <cellStyle name="SAPBEXexcCritical6 2 2 2 9" xfId="58791"/>
    <cellStyle name="SAPBEXexcCritical6 2 2 2_Other Benefits Allocation %" xfId="19121"/>
    <cellStyle name="SAPBEXexcCritical6 2 2 3" xfId="19122"/>
    <cellStyle name="SAPBEXexcCritical6 2 2 3 2" xfId="19123"/>
    <cellStyle name="SAPBEXexcCritical6 2 2 3 2 2" xfId="19124"/>
    <cellStyle name="SAPBEXexcCritical6 2 2 3 2 2 2" xfId="19125"/>
    <cellStyle name="SAPBEXexcCritical6 2 2 3 2 2 2 2" xfId="19126"/>
    <cellStyle name="SAPBEXexcCritical6 2 2 3 2 2 3" xfId="19127"/>
    <cellStyle name="SAPBEXexcCritical6 2 2 3 2 3" xfId="19128"/>
    <cellStyle name="SAPBEXexcCritical6 2 2 3 2 3 2" xfId="19129"/>
    <cellStyle name="SAPBEXexcCritical6 2 2 3 2 3 2 2" xfId="19130"/>
    <cellStyle name="SAPBEXexcCritical6 2 2 3 2 3 3" xfId="19131"/>
    <cellStyle name="SAPBEXexcCritical6 2 2 3 2 4" xfId="19132"/>
    <cellStyle name="SAPBEXexcCritical6 2 2 3 2 4 2" xfId="19133"/>
    <cellStyle name="SAPBEXexcCritical6 2 2 3 2 5" xfId="19134"/>
    <cellStyle name="SAPBEXexcCritical6 2 2 3 2 5 2" xfId="19135"/>
    <cellStyle name="SAPBEXexcCritical6 2 2 3 2 6" xfId="19136"/>
    <cellStyle name="SAPBEXexcCritical6 2 2 3 3" xfId="19137"/>
    <cellStyle name="SAPBEXexcCritical6 2 2 3 3 2" xfId="19138"/>
    <cellStyle name="SAPBEXexcCritical6 2 2 3 3 2 2" xfId="19139"/>
    <cellStyle name="SAPBEXexcCritical6 2 2 3 3 2 2 2" xfId="19140"/>
    <cellStyle name="SAPBEXexcCritical6 2 2 3 3 2 3" xfId="19141"/>
    <cellStyle name="SAPBEXexcCritical6 2 2 3 3 3" xfId="19142"/>
    <cellStyle name="SAPBEXexcCritical6 2 2 3 3 3 2" xfId="19143"/>
    <cellStyle name="SAPBEXexcCritical6 2 2 3 3 3 2 2" xfId="19144"/>
    <cellStyle name="SAPBEXexcCritical6 2 2 3 3 3 3" xfId="19145"/>
    <cellStyle name="SAPBEXexcCritical6 2 2 3 3 4" xfId="19146"/>
    <cellStyle name="SAPBEXexcCritical6 2 2 3 3 4 2" xfId="19147"/>
    <cellStyle name="SAPBEXexcCritical6 2 2 3 3 5" xfId="19148"/>
    <cellStyle name="SAPBEXexcCritical6 2 2 3 3 5 2" xfId="19149"/>
    <cellStyle name="SAPBEXexcCritical6 2 2 3 3 6" xfId="19150"/>
    <cellStyle name="SAPBEXexcCritical6 2 2 3 4" xfId="19151"/>
    <cellStyle name="SAPBEXexcCritical6 2 2 3 4 2" xfId="19152"/>
    <cellStyle name="SAPBEXexcCritical6 2 2 3 4 2 2" xfId="19153"/>
    <cellStyle name="SAPBEXexcCritical6 2 2 3 4 2 3" xfId="58792"/>
    <cellStyle name="SAPBEXexcCritical6 2 2 3 4 3" xfId="19154"/>
    <cellStyle name="SAPBEXexcCritical6 2 2 3 4 4" xfId="58793"/>
    <cellStyle name="SAPBEXexcCritical6 2 2 3 5" xfId="19155"/>
    <cellStyle name="SAPBEXexcCritical6 2 2 3 5 2" xfId="19156"/>
    <cellStyle name="SAPBEXexcCritical6 2 2 3 5 2 2" xfId="19157"/>
    <cellStyle name="SAPBEXexcCritical6 2 2 3 5 2 3" xfId="58794"/>
    <cellStyle name="SAPBEXexcCritical6 2 2 3 5 3" xfId="19158"/>
    <cellStyle name="SAPBEXexcCritical6 2 2 3 5 4" xfId="58795"/>
    <cellStyle name="SAPBEXexcCritical6 2 2 3 6" xfId="19159"/>
    <cellStyle name="SAPBEXexcCritical6 2 2 3 6 2" xfId="19160"/>
    <cellStyle name="SAPBEXexcCritical6 2 2 3 6 2 2" xfId="58796"/>
    <cellStyle name="SAPBEXexcCritical6 2 2 3 6 2 3" xfId="58797"/>
    <cellStyle name="SAPBEXexcCritical6 2 2 3 6 3" xfId="58798"/>
    <cellStyle name="SAPBEXexcCritical6 2 2 3 6 4" xfId="58799"/>
    <cellStyle name="SAPBEXexcCritical6 2 2 3 7" xfId="19161"/>
    <cellStyle name="SAPBEXexcCritical6 2 2 3 7 2" xfId="19162"/>
    <cellStyle name="SAPBEXexcCritical6 2 2 3 7 3" xfId="58800"/>
    <cellStyle name="SAPBEXexcCritical6 2 2 3 8" xfId="19163"/>
    <cellStyle name="SAPBEXexcCritical6 2 2 3 9" xfId="58801"/>
    <cellStyle name="SAPBEXexcCritical6 2 2 3_Other Benefits Allocation %" xfId="19164"/>
    <cellStyle name="SAPBEXexcCritical6 2 2 4" xfId="19165"/>
    <cellStyle name="SAPBEXexcCritical6 2 2 4 2" xfId="19166"/>
    <cellStyle name="SAPBEXexcCritical6 2 2 4 2 2" xfId="19167"/>
    <cellStyle name="SAPBEXexcCritical6 2 2 4 2 2 2" xfId="58802"/>
    <cellStyle name="SAPBEXexcCritical6 2 2 4 2 2 3" xfId="58803"/>
    <cellStyle name="SAPBEXexcCritical6 2 2 4 2 3" xfId="58804"/>
    <cellStyle name="SAPBEXexcCritical6 2 2 4 2 4" xfId="58805"/>
    <cellStyle name="SAPBEXexcCritical6 2 2 4 3" xfId="19168"/>
    <cellStyle name="SAPBEXexcCritical6 2 2 4 3 2" xfId="51612"/>
    <cellStyle name="SAPBEXexcCritical6 2 2 4 3 2 2" xfId="58806"/>
    <cellStyle name="SAPBEXexcCritical6 2 2 4 3 2 3" xfId="58807"/>
    <cellStyle name="SAPBEXexcCritical6 2 2 4 3 3" xfId="58808"/>
    <cellStyle name="SAPBEXexcCritical6 2 2 4 3 4" xfId="58809"/>
    <cellStyle name="SAPBEXexcCritical6 2 2 4 4" xfId="51613"/>
    <cellStyle name="SAPBEXexcCritical6 2 2 4 4 2" xfId="51614"/>
    <cellStyle name="SAPBEXexcCritical6 2 2 4 4 2 2" xfId="58810"/>
    <cellStyle name="SAPBEXexcCritical6 2 2 4 4 2 3" xfId="58811"/>
    <cellStyle name="SAPBEXexcCritical6 2 2 4 4 3" xfId="58812"/>
    <cellStyle name="SAPBEXexcCritical6 2 2 4 4 4" xfId="58813"/>
    <cellStyle name="SAPBEXexcCritical6 2 2 4 5" xfId="51615"/>
    <cellStyle name="SAPBEXexcCritical6 2 2 4 5 2" xfId="51616"/>
    <cellStyle name="SAPBEXexcCritical6 2 2 4 5 2 2" xfId="58814"/>
    <cellStyle name="SAPBEXexcCritical6 2 2 4 5 2 3" xfId="58815"/>
    <cellStyle name="SAPBEXexcCritical6 2 2 4 5 3" xfId="58816"/>
    <cellStyle name="SAPBEXexcCritical6 2 2 4 5 4" xfId="58817"/>
    <cellStyle name="SAPBEXexcCritical6 2 2 4 6" xfId="51617"/>
    <cellStyle name="SAPBEXexcCritical6 2 2 4 6 2" xfId="51618"/>
    <cellStyle name="SAPBEXexcCritical6 2 2 4 6 2 2" xfId="58818"/>
    <cellStyle name="SAPBEXexcCritical6 2 2 4 6 2 3" xfId="58819"/>
    <cellStyle name="SAPBEXexcCritical6 2 2 4 6 3" xfId="58820"/>
    <cellStyle name="SAPBEXexcCritical6 2 2 4 6 4" xfId="58821"/>
    <cellStyle name="SAPBEXexcCritical6 2 2 4 7" xfId="51619"/>
    <cellStyle name="SAPBEXexcCritical6 2 2 4 7 2" xfId="58822"/>
    <cellStyle name="SAPBEXexcCritical6 2 2 4 7 3" xfId="58823"/>
    <cellStyle name="SAPBEXexcCritical6 2 2 4 8" xfId="58824"/>
    <cellStyle name="SAPBEXexcCritical6 2 2 4 9" xfId="58825"/>
    <cellStyle name="SAPBEXexcCritical6 2 2 5" xfId="19169"/>
    <cellStyle name="SAPBEXexcCritical6 2 2 5 2" xfId="19170"/>
    <cellStyle name="SAPBEXexcCritical6 2 2 5 2 2" xfId="19171"/>
    <cellStyle name="SAPBEXexcCritical6 2 2 5 2 3" xfId="58826"/>
    <cellStyle name="SAPBEXexcCritical6 2 2 5 3" xfId="19172"/>
    <cellStyle name="SAPBEXexcCritical6 2 2 5 4" xfId="58827"/>
    <cellStyle name="SAPBEXexcCritical6 2 2 6" xfId="19173"/>
    <cellStyle name="SAPBEXexcCritical6 2 2 6 2" xfId="19174"/>
    <cellStyle name="SAPBEXexcCritical6 2 2 6 2 2" xfId="19175"/>
    <cellStyle name="SAPBEXexcCritical6 2 2 6 2 3" xfId="58828"/>
    <cellStyle name="SAPBEXexcCritical6 2 2 6 3" xfId="19176"/>
    <cellStyle name="SAPBEXexcCritical6 2 2 6 4" xfId="58829"/>
    <cellStyle name="SAPBEXexcCritical6 2 2 7" xfId="19177"/>
    <cellStyle name="SAPBEXexcCritical6 2 2 7 2" xfId="19178"/>
    <cellStyle name="SAPBEXexcCritical6 2 2 7 2 2" xfId="19179"/>
    <cellStyle name="SAPBEXexcCritical6 2 2 7 2 3" xfId="58830"/>
    <cellStyle name="SAPBEXexcCritical6 2 2 7 3" xfId="19180"/>
    <cellStyle name="SAPBEXexcCritical6 2 2 7 4" xfId="58831"/>
    <cellStyle name="SAPBEXexcCritical6 2 2 8" xfId="19181"/>
    <cellStyle name="SAPBEXexcCritical6 2 2 8 2" xfId="19182"/>
    <cellStyle name="SAPBEXexcCritical6 2 2 8 2 2" xfId="19183"/>
    <cellStyle name="SAPBEXexcCritical6 2 2 8 2 3" xfId="58832"/>
    <cellStyle name="SAPBEXexcCritical6 2 2 8 3" xfId="19184"/>
    <cellStyle name="SAPBEXexcCritical6 2 2 8 4" xfId="58833"/>
    <cellStyle name="SAPBEXexcCritical6 2 2 9" xfId="19185"/>
    <cellStyle name="SAPBEXexcCritical6 2 2 9 2" xfId="19186"/>
    <cellStyle name="SAPBEXexcCritical6 2 2 9 2 2" xfId="19187"/>
    <cellStyle name="SAPBEXexcCritical6 2 2 9 2 3" xfId="58834"/>
    <cellStyle name="SAPBEXexcCritical6 2 2 9 3" xfId="19188"/>
    <cellStyle name="SAPBEXexcCritical6 2 2 9 4" xfId="58835"/>
    <cellStyle name="SAPBEXexcCritical6 2 2_401K Summary" xfId="19189"/>
    <cellStyle name="SAPBEXexcCritical6 2 3" xfId="19190"/>
    <cellStyle name="SAPBEXexcCritical6 2 3 10" xfId="19191"/>
    <cellStyle name="SAPBEXexcCritical6 2 3 10 2" xfId="19192"/>
    <cellStyle name="SAPBEXexcCritical6 2 3 10 2 2" xfId="19193"/>
    <cellStyle name="SAPBEXexcCritical6 2 3 10 3" xfId="19194"/>
    <cellStyle name="SAPBEXexcCritical6 2 3 11" xfId="19195"/>
    <cellStyle name="SAPBEXexcCritical6 2 3 11 2" xfId="19196"/>
    <cellStyle name="SAPBEXexcCritical6 2 3 11 2 2" xfId="19197"/>
    <cellStyle name="SAPBEXexcCritical6 2 3 11 3" xfId="19198"/>
    <cellStyle name="SAPBEXexcCritical6 2 3 12" xfId="19199"/>
    <cellStyle name="SAPBEXexcCritical6 2 3 2" xfId="19200"/>
    <cellStyle name="SAPBEXexcCritical6 2 3 2 2" xfId="19201"/>
    <cellStyle name="SAPBEXexcCritical6 2 3 2 2 2" xfId="19202"/>
    <cellStyle name="SAPBEXexcCritical6 2 3 2 2 2 2" xfId="19203"/>
    <cellStyle name="SAPBEXexcCritical6 2 3 2 2 2 2 2" xfId="19204"/>
    <cellStyle name="SAPBEXexcCritical6 2 3 2 2 2 3" xfId="19205"/>
    <cellStyle name="SAPBEXexcCritical6 2 3 2 2 3" xfId="19206"/>
    <cellStyle name="SAPBEXexcCritical6 2 3 2 2 3 2" xfId="19207"/>
    <cellStyle name="SAPBEXexcCritical6 2 3 2 2 3 2 2" xfId="19208"/>
    <cellStyle name="SAPBEXexcCritical6 2 3 2 2 3 3" xfId="19209"/>
    <cellStyle name="SAPBEXexcCritical6 2 3 2 2 4" xfId="19210"/>
    <cellStyle name="SAPBEXexcCritical6 2 3 2 2 4 2" xfId="19211"/>
    <cellStyle name="SAPBEXexcCritical6 2 3 2 2 5" xfId="19212"/>
    <cellStyle name="SAPBEXexcCritical6 2 3 2 2 5 2" xfId="19213"/>
    <cellStyle name="SAPBEXexcCritical6 2 3 2 2 6" xfId="19214"/>
    <cellStyle name="SAPBEXexcCritical6 2 3 2 3" xfId="19215"/>
    <cellStyle name="SAPBEXexcCritical6 2 3 2 3 2" xfId="19216"/>
    <cellStyle name="SAPBEXexcCritical6 2 3 2 3 2 2" xfId="19217"/>
    <cellStyle name="SAPBEXexcCritical6 2 3 2 3 2 2 2" xfId="19218"/>
    <cellStyle name="SAPBEXexcCritical6 2 3 2 3 2 3" xfId="19219"/>
    <cellStyle name="SAPBEXexcCritical6 2 3 2 3 3" xfId="19220"/>
    <cellStyle name="SAPBEXexcCritical6 2 3 2 3 3 2" xfId="19221"/>
    <cellStyle name="SAPBEXexcCritical6 2 3 2 3 3 2 2" xfId="19222"/>
    <cellStyle name="SAPBEXexcCritical6 2 3 2 3 3 3" xfId="19223"/>
    <cellStyle name="SAPBEXexcCritical6 2 3 2 3 4" xfId="19224"/>
    <cellStyle name="SAPBEXexcCritical6 2 3 2 3 4 2" xfId="19225"/>
    <cellStyle name="SAPBEXexcCritical6 2 3 2 3 5" xfId="19226"/>
    <cellStyle name="SAPBEXexcCritical6 2 3 2 3 5 2" xfId="19227"/>
    <cellStyle name="SAPBEXexcCritical6 2 3 2 3 6" xfId="19228"/>
    <cellStyle name="SAPBEXexcCritical6 2 3 2 4" xfId="19229"/>
    <cellStyle name="SAPBEXexcCritical6 2 3 2 4 2" xfId="19230"/>
    <cellStyle name="SAPBEXexcCritical6 2 3 2 4 2 2" xfId="19231"/>
    <cellStyle name="SAPBEXexcCritical6 2 3 2 4 2 2 2" xfId="19232"/>
    <cellStyle name="SAPBEXexcCritical6 2 3 2 4 2 3" xfId="19233"/>
    <cellStyle name="SAPBEXexcCritical6 2 3 2 4 3" xfId="19234"/>
    <cellStyle name="SAPBEXexcCritical6 2 3 2 4 3 2" xfId="19235"/>
    <cellStyle name="SAPBEXexcCritical6 2 3 2 4 3 2 2" xfId="19236"/>
    <cellStyle name="SAPBEXexcCritical6 2 3 2 4 3 3" xfId="19237"/>
    <cellStyle name="SAPBEXexcCritical6 2 3 2 4 4" xfId="19238"/>
    <cellStyle name="SAPBEXexcCritical6 2 3 2 4 4 2" xfId="19239"/>
    <cellStyle name="SAPBEXexcCritical6 2 3 2 4 5" xfId="19240"/>
    <cellStyle name="SAPBEXexcCritical6 2 3 2 4 5 2" xfId="19241"/>
    <cellStyle name="SAPBEXexcCritical6 2 3 2 4 6" xfId="19242"/>
    <cellStyle name="SAPBEXexcCritical6 2 3 2 5" xfId="19243"/>
    <cellStyle name="SAPBEXexcCritical6 2 3 2 5 2" xfId="19244"/>
    <cellStyle name="SAPBEXexcCritical6 2 3 2 5 2 2" xfId="19245"/>
    <cellStyle name="SAPBEXexcCritical6 2 3 2 5 3" xfId="19246"/>
    <cellStyle name="SAPBEXexcCritical6 2 3 2 6" xfId="19247"/>
    <cellStyle name="SAPBEXexcCritical6 2 3 2_Other Benefits Allocation %" xfId="19248"/>
    <cellStyle name="SAPBEXexcCritical6 2 3 3" xfId="19249"/>
    <cellStyle name="SAPBEXexcCritical6 2 3 3 2" xfId="19250"/>
    <cellStyle name="SAPBEXexcCritical6 2 3 3 2 2" xfId="19251"/>
    <cellStyle name="SAPBEXexcCritical6 2 3 3 2 2 2" xfId="19252"/>
    <cellStyle name="SAPBEXexcCritical6 2 3 3 2 2 2 2" xfId="19253"/>
    <cellStyle name="SAPBEXexcCritical6 2 3 3 2 2 3" xfId="19254"/>
    <cellStyle name="SAPBEXexcCritical6 2 3 3 2 3" xfId="19255"/>
    <cellStyle name="SAPBEXexcCritical6 2 3 3 2 3 2" xfId="19256"/>
    <cellStyle name="SAPBEXexcCritical6 2 3 3 2 3 2 2" xfId="19257"/>
    <cellStyle name="SAPBEXexcCritical6 2 3 3 2 3 3" xfId="19258"/>
    <cellStyle name="SAPBEXexcCritical6 2 3 3 2 4" xfId="19259"/>
    <cellStyle name="SAPBEXexcCritical6 2 3 3 2 4 2" xfId="19260"/>
    <cellStyle name="SAPBEXexcCritical6 2 3 3 2 5" xfId="19261"/>
    <cellStyle name="SAPBEXexcCritical6 2 3 3 2 5 2" xfId="19262"/>
    <cellStyle name="SAPBEXexcCritical6 2 3 3 2 6" xfId="19263"/>
    <cellStyle name="SAPBEXexcCritical6 2 3 3 3" xfId="19264"/>
    <cellStyle name="SAPBEXexcCritical6 2 3 3 3 2" xfId="19265"/>
    <cellStyle name="SAPBEXexcCritical6 2 3 3 3 2 2" xfId="19266"/>
    <cellStyle name="SAPBEXexcCritical6 2 3 3 3 2 2 2" xfId="19267"/>
    <cellStyle name="SAPBEXexcCritical6 2 3 3 3 2 3" xfId="19268"/>
    <cellStyle name="SAPBEXexcCritical6 2 3 3 3 3" xfId="19269"/>
    <cellStyle name="SAPBEXexcCritical6 2 3 3 3 3 2" xfId="19270"/>
    <cellStyle name="SAPBEXexcCritical6 2 3 3 3 3 2 2" xfId="19271"/>
    <cellStyle name="SAPBEXexcCritical6 2 3 3 3 3 3" xfId="19272"/>
    <cellStyle name="SAPBEXexcCritical6 2 3 3 3 4" xfId="19273"/>
    <cellStyle name="SAPBEXexcCritical6 2 3 3 3 4 2" xfId="19274"/>
    <cellStyle name="SAPBEXexcCritical6 2 3 3 3 5" xfId="19275"/>
    <cellStyle name="SAPBEXexcCritical6 2 3 3 3 5 2" xfId="19276"/>
    <cellStyle name="SAPBEXexcCritical6 2 3 3 3 6" xfId="19277"/>
    <cellStyle name="SAPBEXexcCritical6 2 3 3 4" xfId="19278"/>
    <cellStyle name="SAPBEXexcCritical6 2 3 3 4 2" xfId="19279"/>
    <cellStyle name="SAPBEXexcCritical6 2 3 3 4 2 2" xfId="19280"/>
    <cellStyle name="SAPBEXexcCritical6 2 3 3 4 3" xfId="19281"/>
    <cellStyle name="SAPBEXexcCritical6 2 3 3 5" xfId="19282"/>
    <cellStyle name="SAPBEXexcCritical6 2 3 3 5 2" xfId="19283"/>
    <cellStyle name="SAPBEXexcCritical6 2 3 3 5 2 2" xfId="19284"/>
    <cellStyle name="SAPBEXexcCritical6 2 3 3 5 3" xfId="19285"/>
    <cellStyle name="SAPBEXexcCritical6 2 3 3 6" xfId="19286"/>
    <cellStyle name="SAPBEXexcCritical6 2 3 3 6 2" xfId="19287"/>
    <cellStyle name="SAPBEXexcCritical6 2 3 3 7" xfId="19288"/>
    <cellStyle name="SAPBEXexcCritical6 2 3 3 7 2" xfId="19289"/>
    <cellStyle name="SAPBEXexcCritical6 2 3 3 8" xfId="19290"/>
    <cellStyle name="SAPBEXexcCritical6 2 3 3_Other Benefits Allocation %" xfId="19291"/>
    <cellStyle name="SAPBEXexcCritical6 2 3 4" xfId="19292"/>
    <cellStyle name="SAPBEXexcCritical6 2 3 4 2" xfId="19293"/>
    <cellStyle name="SAPBEXexcCritical6 2 3 4 2 2" xfId="19294"/>
    <cellStyle name="SAPBEXexcCritical6 2 3 4 2 3" xfId="58836"/>
    <cellStyle name="SAPBEXexcCritical6 2 3 4 3" xfId="19295"/>
    <cellStyle name="SAPBEXexcCritical6 2 3 4 4" xfId="58837"/>
    <cellStyle name="SAPBEXexcCritical6 2 3 5" xfId="19296"/>
    <cellStyle name="SAPBEXexcCritical6 2 3 5 2" xfId="19297"/>
    <cellStyle name="SAPBEXexcCritical6 2 3 5 2 2" xfId="19298"/>
    <cellStyle name="SAPBEXexcCritical6 2 3 5 2 3" xfId="58838"/>
    <cellStyle name="SAPBEXexcCritical6 2 3 5 3" xfId="19299"/>
    <cellStyle name="SAPBEXexcCritical6 2 3 5 4" xfId="58839"/>
    <cellStyle name="SAPBEXexcCritical6 2 3 6" xfId="19300"/>
    <cellStyle name="SAPBEXexcCritical6 2 3 6 2" xfId="19301"/>
    <cellStyle name="SAPBEXexcCritical6 2 3 6 2 2" xfId="19302"/>
    <cellStyle name="SAPBEXexcCritical6 2 3 6 2 3" xfId="58840"/>
    <cellStyle name="SAPBEXexcCritical6 2 3 6 3" xfId="19303"/>
    <cellStyle name="SAPBEXexcCritical6 2 3 6 4" xfId="58841"/>
    <cellStyle name="SAPBEXexcCritical6 2 3 7" xfId="19304"/>
    <cellStyle name="SAPBEXexcCritical6 2 3 7 2" xfId="19305"/>
    <cellStyle name="SAPBEXexcCritical6 2 3 7 2 2" xfId="19306"/>
    <cellStyle name="SAPBEXexcCritical6 2 3 7 3" xfId="19307"/>
    <cellStyle name="SAPBEXexcCritical6 2 3 8" xfId="19308"/>
    <cellStyle name="SAPBEXexcCritical6 2 3 8 2" xfId="19309"/>
    <cellStyle name="SAPBEXexcCritical6 2 3 8 2 2" xfId="19310"/>
    <cellStyle name="SAPBEXexcCritical6 2 3 8 3" xfId="19311"/>
    <cellStyle name="SAPBEXexcCritical6 2 3 9" xfId="19312"/>
    <cellStyle name="SAPBEXexcCritical6 2 3 9 2" xfId="19313"/>
    <cellStyle name="SAPBEXexcCritical6 2 3 9 2 2" xfId="19314"/>
    <cellStyle name="SAPBEXexcCritical6 2 3 9 3" xfId="19315"/>
    <cellStyle name="SAPBEXexcCritical6 2 3_401K Summary" xfId="19316"/>
    <cellStyle name="SAPBEXexcCritical6 2 4" xfId="19317"/>
    <cellStyle name="SAPBEXexcCritical6 2 4 2" xfId="19318"/>
    <cellStyle name="SAPBEXexcCritical6 2 4 2 2" xfId="19319"/>
    <cellStyle name="SAPBEXexcCritical6 2 4 2 2 2" xfId="19320"/>
    <cellStyle name="SAPBEXexcCritical6 2 4 2 2 2 2" xfId="19321"/>
    <cellStyle name="SAPBEXexcCritical6 2 4 2 2 3" xfId="19322"/>
    <cellStyle name="SAPBEXexcCritical6 2 4 2 3" xfId="19323"/>
    <cellStyle name="SAPBEXexcCritical6 2 4 2 3 2" xfId="19324"/>
    <cellStyle name="SAPBEXexcCritical6 2 4 2 3 2 2" xfId="19325"/>
    <cellStyle name="SAPBEXexcCritical6 2 4 2 3 3" xfId="19326"/>
    <cellStyle name="SAPBEXexcCritical6 2 4 2 4" xfId="19327"/>
    <cellStyle name="SAPBEXexcCritical6 2 4 2 4 2" xfId="19328"/>
    <cellStyle name="SAPBEXexcCritical6 2 4 2 5" xfId="19329"/>
    <cellStyle name="SAPBEXexcCritical6 2 4 2 5 2" xfId="19330"/>
    <cellStyle name="SAPBEXexcCritical6 2 4 2 6" xfId="19331"/>
    <cellStyle name="SAPBEXexcCritical6 2 4 3" xfId="19332"/>
    <cellStyle name="SAPBEXexcCritical6 2 4 3 2" xfId="19333"/>
    <cellStyle name="SAPBEXexcCritical6 2 4 3 2 2" xfId="19334"/>
    <cellStyle name="SAPBEXexcCritical6 2 4 3 2 2 2" xfId="19335"/>
    <cellStyle name="SAPBEXexcCritical6 2 4 3 2 3" xfId="19336"/>
    <cellStyle name="SAPBEXexcCritical6 2 4 3 3" xfId="19337"/>
    <cellStyle name="SAPBEXexcCritical6 2 4 3 3 2" xfId="19338"/>
    <cellStyle name="SAPBEXexcCritical6 2 4 3 3 2 2" xfId="19339"/>
    <cellStyle name="SAPBEXexcCritical6 2 4 3 3 3" xfId="19340"/>
    <cellStyle name="SAPBEXexcCritical6 2 4 3 4" xfId="19341"/>
    <cellStyle name="SAPBEXexcCritical6 2 4 3 4 2" xfId="19342"/>
    <cellStyle name="SAPBEXexcCritical6 2 4 3 5" xfId="19343"/>
    <cellStyle name="SAPBEXexcCritical6 2 4 3 5 2" xfId="19344"/>
    <cellStyle name="SAPBEXexcCritical6 2 4 3 6" xfId="19345"/>
    <cellStyle name="SAPBEXexcCritical6 2 4 4" xfId="19346"/>
    <cellStyle name="SAPBEXexcCritical6 2 4 4 2" xfId="19347"/>
    <cellStyle name="SAPBEXexcCritical6 2 4 4 2 2" xfId="19348"/>
    <cellStyle name="SAPBEXexcCritical6 2 4 4 2 2 2" xfId="19349"/>
    <cellStyle name="SAPBEXexcCritical6 2 4 4 2 3" xfId="19350"/>
    <cellStyle name="SAPBEXexcCritical6 2 4 4 3" xfId="19351"/>
    <cellStyle name="SAPBEXexcCritical6 2 4 4 3 2" xfId="19352"/>
    <cellStyle name="SAPBEXexcCritical6 2 4 4 3 2 2" xfId="19353"/>
    <cellStyle name="SAPBEXexcCritical6 2 4 4 3 3" xfId="19354"/>
    <cellStyle name="SAPBEXexcCritical6 2 4 4 4" xfId="19355"/>
    <cellStyle name="SAPBEXexcCritical6 2 4 4 4 2" xfId="19356"/>
    <cellStyle name="SAPBEXexcCritical6 2 4 4 5" xfId="19357"/>
    <cellStyle name="SAPBEXexcCritical6 2 4 4 5 2" xfId="19358"/>
    <cellStyle name="SAPBEXexcCritical6 2 4 4 6" xfId="19359"/>
    <cellStyle name="SAPBEXexcCritical6 2 4 5" xfId="19360"/>
    <cellStyle name="SAPBEXexcCritical6 2 4 5 2" xfId="19361"/>
    <cellStyle name="SAPBEXexcCritical6 2 4 5 2 2" xfId="19362"/>
    <cellStyle name="SAPBEXexcCritical6 2 4 5 2 3" xfId="58842"/>
    <cellStyle name="SAPBEXexcCritical6 2 4 5 3" xfId="19363"/>
    <cellStyle name="SAPBEXexcCritical6 2 4 5 4" xfId="58843"/>
    <cellStyle name="SAPBEXexcCritical6 2 4 6" xfId="19364"/>
    <cellStyle name="SAPBEXexcCritical6 2 4 6 2" xfId="51620"/>
    <cellStyle name="SAPBEXexcCritical6 2 4 6 2 2" xfId="58844"/>
    <cellStyle name="SAPBEXexcCritical6 2 4 6 2 3" xfId="58845"/>
    <cellStyle name="SAPBEXexcCritical6 2 4 6 3" xfId="58846"/>
    <cellStyle name="SAPBEXexcCritical6 2 4 6 4" xfId="58847"/>
    <cellStyle name="SAPBEXexcCritical6 2 4 7" xfId="51621"/>
    <cellStyle name="SAPBEXexcCritical6 2 4 7 2" xfId="58848"/>
    <cellStyle name="SAPBEXexcCritical6 2 4 7 3" xfId="58849"/>
    <cellStyle name="SAPBEXexcCritical6 2 4 8" xfId="58850"/>
    <cellStyle name="SAPBEXexcCritical6 2 4 9" xfId="58851"/>
    <cellStyle name="SAPBEXexcCritical6 2 4_Other Benefits Allocation %" xfId="19365"/>
    <cellStyle name="SAPBEXexcCritical6 2 5" xfId="19366"/>
    <cellStyle name="SAPBEXexcCritical6 2 5 2" xfId="51622"/>
    <cellStyle name="SAPBEXexcCritical6 2 5 2 2" xfId="51623"/>
    <cellStyle name="SAPBEXexcCritical6 2 5 2 2 2" xfId="58852"/>
    <cellStyle name="SAPBEXexcCritical6 2 5 2 2 3" xfId="58853"/>
    <cellStyle name="SAPBEXexcCritical6 2 5 2 3" xfId="58854"/>
    <cellStyle name="SAPBEXexcCritical6 2 5 2 4" xfId="58855"/>
    <cellStyle name="SAPBEXexcCritical6 2 5 3" xfId="51624"/>
    <cellStyle name="SAPBEXexcCritical6 2 5 3 2" xfId="51625"/>
    <cellStyle name="SAPBEXexcCritical6 2 5 3 2 2" xfId="58856"/>
    <cellStyle name="SAPBEXexcCritical6 2 5 3 2 3" xfId="58857"/>
    <cellStyle name="SAPBEXexcCritical6 2 5 3 3" xfId="58858"/>
    <cellStyle name="SAPBEXexcCritical6 2 5 3 4" xfId="58859"/>
    <cellStyle name="SAPBEXexcCritical6 2 5 4" xfId="51626"/>
    <cellStyle name="SAPBEXexcCritical6 2 5 4 2" xfId="51627"/>
    <cellStyle name="SAPBEXexcCritical6 2 5 4 2 2" xfId="58860"/>
    <cellStyle name="SAPBEXexcCritical6 2 5 4 2 3" xfId="58861"/>
    <cellStyle name="SAPBEXexcCritical6 2 5 4 3" xfId="58862"/>
    <cellStyle name="SAPBEXexcCritical6 2 5 4 4" xfId="58863"/>
    <cellStyle name="SAPBEXexcCritical6 2 5 5" xfId="51628"/>
    <cellStyle name="SAPBEXexcCritical6 2 5 5 2" xfId="51629"/>
    <cellStyle name="SAPBEXexcCritical6 2 5 5 2 2" xfId="58864"/>
    <cellStyle name="SAPBEXexcCritical6 2 5 5 2 3" xfId="58865"/>
    <cellStyle name="SAPBEXexcCritical6 2 5 5 3" xfId="58866"/>
    <cellStyle name="SAPBEXexcCritical6 2 5 5 4" xfId="58867"/>
    <cellStyle name="SAPBEXexcCritical6 2 5 6" xfId="51630"/>
    <cellStyle name="SAPBEXexcCritical6 2 5 6 2" xfId="51631"/>
    <cellStyle name="SAPBEXexcCritical6 2 5 6 2 2" xfId="58868"/>
    <cellStyle name="SAPBEXexcCritical6 2 5 6 2 3" xfId="58869"/>
    <cellStyle name="SAPBEXexcCritical6 2 5 6 3" xfId="58870"/>
    <cellStyle name="SAPBEXexcCritical6 2 5 6 4" xfId="58871"/>
    <cellStyle name="SAPBEXexcCritical6 2 5 7" xfId="51632"/>
    <cellStyle name="SAPBEXexcCritical6 2 5 7 2" xfId="58872"/>
    <cellStyle name="SAPBEXexcCritical6 2 5 7 3" xfId="58873"/>
    <cellStyle name="SAPBEXexcCritical6 2 5 8" xfId="58874"/>
    <cellStyle name="SAPBEXexcCritical6 2 5 9" xfId="58875"/>
    <cellStyle name="SAPBEXexcCritical6 2 6" xfId="19367"/>
    <cellStyle name="SAPBEXexcCritical6 2 6 2" xfId="51633"/>
    <cellStyle name="SAPBEXexcCritical6 2 6 2 2" xfId="58876"/>
    <cellStyle name="SAPBEXexcCritical6 2 6 2 3" xfId="58877"/>
    <cellStyle name="SAPBEXexcCritical6 2 6 3" xfId="58878"/>
    <cellStyle name="SAPBEXexcCritical6 2 6 4" xfId="58879"/>
    <cellStyle name="SAPBEXexcCritical6 2 7" xfId="19368"/>
    <cellStyle name="SAPBEXexcCritical6 2 7 2" xfId="51634"/>
    <cellStyle name="SAPBEXexcCritical6 2 7 2 2" xfId="58880"/>
    <cellStyle name="SAPBEXexcCritical6 2 7 2 3" xfId="58881"/>
    <cellStyle name="SAPBEXexcCritical6 2 7 3" xfId="58882"/>
    <cellStyle name="SAPBEXexcCritical6 2 7 4" xfId="58883"/>
    <cellStyle name="SAPBEXexcCritical6 2 8" xfId="19369"/>
    <cellStyle name="SAPBEXexcCritical6 2 8 2" xfId="51635"/>
    <cellStyle name="SAPBEXexcCritical6 2 8 2 2" xfId="58884"/>
    <cellStyle name="SAPBEXexcCritical6 2 8 2 3" xfId="58885"/>
    <cellStyle name="SAPBEXexcCritical6 2 8 3" xfId="58886"/>
    <cellStyle name="SAPBEXexcCritical6 2 8 4" xfId="58887"/>
    <cellStyle name="SAPBEXexcCritical6 2 9" xfId="19370"/>
    <cellStyle name="SAPBEXexcCritical6 2 9 2" xfId="19371"/>
    <cellStyle name="SAPBEXexcCritical6 2 9 2 2" xfId="19372"/>
    <cellStyle name="SAPBEXexcCritical6 2 9 2 2 2" xfId="19373"/>
    <cellStyle name="SAPBEXexcCritical6 2 9 2 2 2 2" xfId="19374"/>
    <cellStyle name="SAPBEXexcCritical6 2 9 2 2 3" xfId="19375"/>
    <cellStyle name="SAPBEXexcCritical6 2 9 2 3" xfId="19376"/>
    <cellStyle name="SAPBEXexcCritical6 2 9 2 3 2" xfId="19377"/>
    <cellStyle name="SAPBEXexcCritical6 2 9 2 3 2 2" xfId="19378"/>
    <cellStyle name="SAPBEXexcCritical6 2 9 2 3 3" xfId="19379"/>
    <cellStyle name="SAPBEXexcCritical6 2 9 2 4" xfId="19380"/>
    <cellStyle name="SAPBEXexcCritical6 2 9 2 4 2" xfId="19381"/>
    <cellStyle name="SAPBEXexcCritical6 2 9 2 5" xfId="19382"/>
    <cellStyle name="SAPBEXexcCritical6 2 9 2 5 2" xfId="19383"/>
    <cellStyle name="SAPBEXexcCritical6 2 9 2 6" xfId="19384"/>
    <cellStyle name="SAPBEXexcCritical6 2 9 3" xfId="19385"/>
    <cellStyle name="SAPBEXexcCritical6 2 9 3 2" xfId="19386"/>
    <cellStyle name="SAPBEXexcCritical6 2 9 3 2 2" xfId="19387"/>
    <cellStyle name="SAPBEXexcCritical6 2 9 3 2 2 2" xfId="19388"/>
    <cellStyle name="SAPBEXexcCritical6 2 9 3 2 3" xfId="19389"/>
    <cellStyle name="SAPBEXexcCritical6 2 9 3 3" xfId="19390"/>
    <cellStyle name="SAPBEXexcCritical6 2 9 3 3 2" xfId="19391"/>
    <cellStyle name="SAPBEXexcCritical6 2 9 3 3 2 2" xfId="19392"/>
    <cellStyle name="SAPBEXexcCritical6 2 9 3 3 3" xfId="19393"/>
    <cellStyle name="SAPBEXexcCritical6 2 9 3 4" xfId="19394"/>
    <cellStyle name="SAPBEXexcCritical6 2 9 3 4 2" xfId="19395"/>
    <cellStyle name="SAPBEXexcCritical6 2 9 3 5" xfId="19396"/>
    <cellStyle name="SAPBEXexcCritical6 2 9 3 5 2" xfId="19397"/>
    <cellStyle name="SAPBEXexcCritical6 2 9 3 6" xfId="19398"/>
    <cellStyle name="SAPBEXexcCritical6 2 9 4" xfId="19399"/>
    <cellStyle name="SAPBEXexcCritical6 2 9 4 2" xfId="19400"/>
    <cellStyle name="SAPBEXexcCritical6 2 9 4 2 2" xfId="19401"/>
    <cellStyle name="SAPBEXexcCritical6 2 9 4 3" xfId="19402"/>
    <cellStyle name="SAPBEXexcCritical6 2 9 5" xfId="19403"/>
    <cellStyle name="SAPBEXexcCritical6 2 9 5 2" xfId="19404"/>
    <cellStyle name="SAPBEXexcCritical6 2 9 5 2 2" xfId="19405"/>
    <cellStyle name="SAPBEXexcCritical6 2 9 5 3" xfId="19406"/>
    <cellStyle name="SAPBEXexcCritical6 2 9 6" xfId="19407"/>
    <cellStyle name="SAPBEXexcCritical6 2 9 6 2" xfId="19408"/>
    <cellStyle name="SAPBEXexcCritical6 2 9 7" xfId="19409"/>
    <cellStyle name="SAPBEXexcCritical6 2 9 7 2" xfId="19410"/>
    <cellStyle name="SAPBEXexcCritical6 2 9 8" xfId="19411"/>
    <cellStyle name="SAPBEXexcCritical6 2 9_Other Benefits Allocation %" xfId="19412"/>
    <cellStyle name="SAPBEXexcCritical6 2_401K Summary" xfId="19413"/>
    <cellStyle name="SAPBEXexcCritical6 3" xfId="19414"/>
    <cellStyle name="SAPBEXexcCritical6 3 10" xfId="19415"/>
    <cellStyle name="SAPBEXexcCritical6 3 10 2" xfId="19416"/>
    <cellStyle name="SAPBEXexcCritical6 3 10 2 2" xfId="19417"/>
    <cellStyle name="SAPBEXexcCritical6 3 10 3" xfId="19418"/>
    <cellStyle name="SAPBEXexcCritical6 3 11" xfId="19419"/>
    <cellStyle name="SAPBEXexcCritical6 3 11 2" xfId="19420"/>
    <cellStyle name="SAPBEXexcCritical6 3 11 2 2" xfId="19421"/>
    <cellStyle name="SAPBEXexcCritical6 3 11 3" xfId="19422"/>
    <cellStyle name="SAPBEXexcCritical6 3 12" xfId="19423"/>
    <cellStyle name="SAPBEXexcCritical6 3 12 2" xfId="19424"/>
    <cellStyle name="SAPBEXexcCritical6 3 13" xfId="19425"/>
    <cellStyle name="SAPBEXexcCritical6 3 2" xfId="19426"/>
    <cellStyle name="SAPBEXexcCritical6 3 2 2" xfId="19427"/>
    <cellStyle name="SAPBEXexcCritical6 3 2 2 2" xfId="19428"/>
    <cellStyle name="SAPBEXexcCritical6 3 2 2 2 2" xfId="19429"/>
    <cellStyle name="SAPBEXexcCritical6 3 2 2 2 2 2" xfId="19430"/>
    <cellStyle name="SAPBEXexcCritical6 3 2 2 2 2 2 2" xfId="19431"/>
    <cellStyle name="SAPBEXexcCritical6 3 2 2 2 2 3" xfId="19432"/>
    <cellStyle name="SAPBEXexcCritical6 3 2 2 2 3" xfId="19433"/>
    <cellStyle name="SAPBEXexcCritical6 3 2 2 2 3 2" xfId="19434"/>
    <cellStyle name="SAPBEXexcCritical6 3 2 2 2 3 2 2" xfId="19435"/>
    <cellStyle name="SAPBEXexcCritical6 3 2 2 2 3 3" xfId="19436"/>
    <cellStyle name="SAPBEXexcCritical6 3 2 2 2 4" xfId="19437"/>
    <cellStyle name="SAPBEXexcCritical6 3 2 2 2 4 2" xfId="19438"/>
    <cellStyle name="SAPBEXexcCritical6 3 2 2 2 5" xfId="19439"/>
    <cellStyle name="SAPBEXexcCritical6 3 2 2 2 5 2" xfId="19440"/>
    <cellStyle name="SAPBEXexcCritical6 3 2 2 2 6" xfId="19441"/>
    <cellStyle name="SAPBEXexcCritical6 3 2 2 3" xfId="19442"/>
    <cellStyle name="SAPBEXexcCritical6 3 2 2 3 2" xfId="19443"/>
    <cellStyle name="SAPBEXexcCritical6 3 2 2 3 2 2" xfId="19444"/>
    <cellStyle name="SAPBEXexcCritical6 3 2 2 3 2 2 2" xfId="19445"/>
    <cellStyle name="SAPBEXexcCritical6 3 2 2 3 2 3" xfId="19446"/>
    <cellStyle name="SAPBEXexcCritical6 3 2 2 3 3" xfId="19447"/>
    <cellStyle name="SAPBEXexcCritical6 3 2 2 3 3 2" xfId="19448"/>
    <cellStyle name="SAPBEXexcCritical6 3 2 2 3 3 2 2" xfId="19449"/>
    <cellStyle name="SAPBEXexcCritical6 3 2 2 3 3 3" xfId="19450"/>
    <cellStyle name="SAPBEXexcCritical6 3 2 2 3 4" xfId="19451"/>
    <cellStyle name="SAPBEXexcCritical6 3 2 2 3 4 2" xfId="19452"/>
    <cellStyle name="SAPBEXexcCritical6 3 2 2 3 5" xfId="19453"/>
    <cellStyle name="SAPBEXexcCritical6 3 2 2 3 5 2" xfId="19454"/>
    <cellStyle name="SAPBEXexcCritical6 3 2 2 3 6" xfId="19455"/>
    <cellStyle name="SAPBEXexcCritical6 3 2 2 4" xfId="19456"/>
    <cellStyle name="SAPBEXexcCritical6 3 2 2 4 2" xfId="19457"/>
    <cellStyle name="SAPBEXexcCritical6 3 2 2 4 2 2" xfId="19458"/>
    <cellStyle name="SAPBEXexcCritical6 3 2 2 4 2 2 2" xfId="19459"/>
    <cellStyle name="SAPBEXexcCritical6 3 2 2 4 2 3" xfId="19460"/>
    <cellStyle name="SAPBEXexcCritical6 3 2 2 4 3" xfId="19461"/>
    <cellStyle name="SAPBEXexcCritical6 3 2 2 4 3 2" xfId="19462"/>
    <cellStyle name="SAPBEXexcCritical6 3 2 2 4 3 2 2" xfId="19463"/>
    <cellStyle name="SAPBEXexcCritical6 3 2 2 4 3 3" xfId="19464"/>
    <cellStyle name="SAPBEXexcCritical6 3 2 2 4 4" xfId="19465"/>
    <cellStyle name="SAPBEXexcCritical6 3 2 2 4 4 2" xfId="19466"/>
    <cellStyle name="SAPBEXexcCritical6 3 2 2 4 5" xfId="19467"/>
    <cellStyle name="SAPBEXexcCritical6 3 2 2 4 5 2" xfId="19468"/>
    <cellStyle name="SAPBEXexcCritical6 3 2 2 4 6" xfId="19469"/>
    <cellStyle name="SAPBEXexcCritical6 3 2 2 5" xfId="19470"/>
    <cellStyle name="SAPBEXexcCritical6 3 2 2 5 2" xfId="19471"/>
    <cellStyle name="SAPBEXexcCritical6 3 2 2 5 2 2" xfId="19472"/>
    <cellStyle name="SAPBEXexcCritical6 3 2 2 5 3" xfId="19473"/>
    <cellStyle name="SAPBEXexcCritical6 3 2 2 6" xfId="19474"/>
    <cellStyle name="SAPBEXexcCritical6 3 2 2_Other Benefits Allocation %" xfId="19475"/>
    <cellStyle name="SAPBEXexcCritical6 3 2 3" xfId="19476"/>
    <cellStyle name="SAPBEXexcCritical6 3 2 3 2" xfId="19477"/>
    <cellStyle name="SAPBEXexcCritical6 3 2 3 2 2" xfId="19478"/>
    <cellStyle name="SAPBEXexcCritical6 3 2 3 2 2 2" xfId="19479"/>
    <cellStyle name="SAPBEXexcCritical6 3 2 3 2 3" xfId="19480"/>
    <cellStyle name="SAPBEXexcCritical6 3 2 3 3" xfId="19481"/>
    <cellStyle name="SAPBEXexcCritical6 3 2 3 3 2" xfId="19482"/>
    <cellStyle name="SAPBEXexcCritical6 3 2 3 3 2 2" xfId="19483"/>
    <cellStyle name="SAPBEXexcCritical6 3 2 3 3 3" xfId="19484"/>
    <cellStyle name="SAPBEXexcCritical6 3 2 3 4" xfId="19485"/>
    <cellStyle name="SAPBEXexcCritical6 3 2 3 4 2" xfId="19486"/>
    <cellStyle name="SAPBEXexcCritical6 3 2 3 5" xfId="19487"/>
    <cellStyle name="SAPBEXexcCritical6 3 2 3 5 2" xfId="19488"/>
    <cellStyle name="SAPBEXexcCritical6 3 2 3 6" xfId="19489"/>
    <cellStyle name="SAPBEXexcCritical6 3 2 4" xfId="19490"/>
    <cellStyle name="SAPBEXexcCritical6 3 2 4 2" xfId="19491"/>
    <cellStyle name="SAPBEXexcCritical6 3 2 4 2 2" xfId="19492"/>
    <cellStyle name="SAPBEXexcCritical6 3 2 4 2 2 2" xfId="19493"/>
    <cellStyle name="SAPBEXexcCritical6 3 2 4 2 3" xfId="19494"/>
    <cellStyle name="SAPBEXexcCritical6 3 2 4 3" xfId="19495"/>
    <cellStyle name="SAPBEXexcCritical6 3 2 4 3 2" xfId="19496"/>
    <cellStyle name="SAPBEXexcCritical6 3 2 4 3 2 2" xfId="19497"/>
    <cellStyle name="SAPBEXexcCritical6 3 2 4 3 3" xfId="19498"/>
    <cellStyle name="SAPBEXexcCritical6 3 2 4 4" xfId="19499"/>
    <cellStyle name="SAPBEXexcCritical6 3 2 4 4 2" xfId="19500"/>
    <cellStyle name="SAPBEXexcCritical6 3 2 4 5" xfId="19501"/>
    <cellStyle name="SAPBEXexcCritical6 3 2 4 5 2" xfId="19502"/>
    <cellStyle name="SAPBEXexcCritical6 3 2 4 6" xfId="19503"/>
    <cellStyle name="SAPBEXexcCritical6 3 2 5" xfId="19504"/>
    <cellStyle name="SAPBEXexcCritical6 3 2 5 2" xfId="19505"/>
    <cellStyle name="SAPBEXexcCritical6 3 2 5 2 2" xfId="19506"/>
    <cellStyle name="SAPBEXexcCritical6 3 2 5 2 2 2" xfId="19507"/>
    <cellStyle name="SAPBEXexcCritical6 3 2 5 2 3" xfId="19508"/>
    <cellStyle name="SAPBEXexcCritical6 3 2 5 3" xfId="19509"/>
    <cellStyle name="SAPBEXexcCritical6 3 2 5 3 2" xfId="19510"/>
    <cellStyle name="SAPBEXexcCritical6 3 2 5 3 2 2" xfId="19511"/>
    <cellStyle name="SAPBEXexcCritical6 3 2 5 3 3" xfId="19512"/>
    <cellStyle name="SAPBEXexcCritical6 3 2 5 4" xfId="19513"/>
    <cellStyle name="SAPBEXexcCritical6 3 2 5 4 2" xfId="19514"/>
    <cellStyle name="SAPBEXexcCritical6 3 2 5 5" xfId="19515"/>
    <cellStyle name="SAPBEXexcCritical6 3 2 5 5 2" xfId="19516"/>
    <cellStyle name="SAPBEXexcCritical6 3 2 5 6" xfId="19517"/>
    <cellStyle name="SAPBEXexcCritical6 3 2 6" xfId="19518"/>
    <cellStyle name="SAPBEXexcCritical6 3 2 6 2" xfId="19519"/>
    <cellStyle name="SAPBEXexcCritical6 3 2 6 2 2" xfId="19520"/>
    <cellStyle name="SAPBEXexcCritical6 3 2 6 2 3" xfId="58888"/>
    <cellStyle name="SAPBEXexcCritical6 3 2 6 3" xfId="19521"/>
    <cellStyle name="SAPBEXexcCritical6 3 2 6 4" xfId="58889"/>
    <cellStyle name="SAPBEXexcCritical6 3 2 7" xfId="19522"/>
    <cellStyle name="SAPBEXexcCritical6 3 2 7 2" xfId="58890"/>
    <cellStyle name="SAPBEXexcCritical6 3 2 7 3" xfId="58891"/>
    <cellStyle name="SAPBEXexcCritical6 3 2 8" xfId="58892"/>
    <cellStyle name="SAPBEXexcCritical6 3 2 9" xfId="58893"/>
    <cellStyle name="SAPBEXexcCritical6 3 2_Other Benefits Allocation %" xfId="19523"/>
    <cellStyle name="SAPBEXexcCritical6 3 3" xfId="19524"/>
    <cellStyle name="SAPBEXexcCritical6 3 3 2" xfId="51636"/>
    <cellStyle name="SAPBEXexcCritical6 3 3 2 2" xfId="51637"/>
    <cellStyle name="SAPBEXexcCritical6 3 3 2 2 2" xfId="58894"/>
    <cellStyle name="SAPBEXexcCritical6 3 3 2 2 3" xfId="58895"/>
    <cellStyle name="SAPBEXexcCritical6 3 3 2 3" xfId="58896"/>
    <cellStyle name="SAPBEXexcCritical6 3 3 2 4" xfId="58897"/>
    <cellStyle name="SAPBEXexcCritical6 3 3 3" xfId="51638"/>
    <cellStyle name="SAPBEXexcCritical6 3 3 3 2" xfId="51639"/>
    <cellStyle name="SAPBEXexcCritical6 3 3 3 2 2" xfId="58898"/>
    <cellStyle name="SAPBEXexcCritical6 3 3 3 2 3" xfId="58899"/>
    <cellStyle name="SAPBEXexcCritical6 3 3 3 3" xfId="58900"/>
    <cellStyle name="SAPBEXexcCritical6 3 3 3 4" xfId="58901"/>
    <cellStyle name="SAPBEXexcCritical6 3 3 4" xfId="51640"/>
    <cellStyle name="SAPBEXexcCritical6 3 3 4 2" xfId="51641"/>
    <cellStyle name="SAPBEXexcCritical6 3 3 4 2 2" xfId="58902"/>
    <cellStyle name="SAPBEXexcCritical6 3 3 4 2 3" xfId="58903"/>
    <cellStyle name="SAPBEXexcCritical6 3 3 4 3" xfId="58904"/>
    <cellStyle name="SAPBEXexcCritical6 3 3 4 4" xfId="58905"/>
    <cellStyle name="SAPBEXexcCritical6 3 3 5" xfId="51642"/>
    <cellStyle name="SAPBEXexcCritical6 3 3 5 2" xfId="51643"/>
    <cellStyle name="SAPBEXexcCritical6 3 3 5 2 2" xfId="58906"/>
    <cellStyle name="SAPBEXexcCritical6 3 3 5 2 3" xfId="58907"/>
    <cellStyle name="SAPBEXexcCritical6 3 3 5 3" xfId="58908"/>
    <cellStyle name="SAPBEXexcCritical6 3 3 5 4" xfId="58909"/>
    <cellStyle name="SAPBEXexcCritical6 3 3 6" xfId="51644"/>
    <cellStyle name="SAPBEXexcCritical6 3 3 6 2" xfId="51645"/>
    <cellStyle name="SAPBEXexcCritical6 3 3 6 2 2" xfId="58910"/>
    <cellStyle name="SAPBEXexcCritical6 3 3 6 2 3" xfId="58911"/>
    <cellStyle name="SAPBEXexcCritical6 3 3 6 3" xfId="58912"/>
    <cellStyle name="SAPBEXexcCritical6 3 3 6 4" xfId="58913"/>
    <cellStyle name="SAPBEXexcCritical6 3 3 7" xfId="51646"/>
    <cellStyle name="SAPBEXexcCritical6 3 3 7 2" xfId="58914"/>
    <cellStyle name="SAPBEXexcCritical6 3 3 7 3" xfId="58915"/>
    <cellStyle name="SAPBEXexcCritical6 3 3 8" xfId="58916"/>
    <cellStyle name="SAPBEXexcCritical6 3 3 9" xfId="58917"/>
    <cellStyle name="SAPBEXexcCritical6 3 4" xfId="19525"/>
    <cellStyle name="SAPBEXexcCritical6 3 4 2" xfId="19526"/>
    <cellStyle name="SAPBEXexcCritical6 3 4 2 2" xfId="19527"/>
    <cellStyle name="SAPBEXexcCritical6 3 4 2 2 2" xfId="19528"/>
    <cellStyle name="SAPBEXexcCritical6 3 4 2 2 2 2" xfId="19529"/>
    <cellStyle name="SAPBEXexcCritical6 3 4 2 2 3" xfId="19530"/>
    <cellStyle name="SAPBEXexcCritical6 3 4 2 3" xfId="19531"/>
    <cellStyle name="SAPBEXexcCritical6 3 4 2 3 2" xfId="19532"/>
    <cellStyle name="SAPBEXexcCritical6 3 4 2 3 2 2" xfId="19533"/>
    <cellStyle name="SAPBEXexcCritical6 3 4 2 3 3" xfId="19534"/>
    <cellStyle name="SAPBEXexcCritical6 3 4 2 4" xfId="19535"/>
    <cellStyle name="SAPBEXexcCritical6 3 4 2 4 2" xfId="19536"/>
    <cellStyle name="SAPBEXexcCritical6 3 4 2 5" xfId="19537"/>
    <cellStyle name="SAPBEXexcCritical6 3 4 2 5 2" xfId="19538"/>
    <cellStyle name="SAPBEXexcCritical6 3 4 2 6" xfId="19539"/>
    <cellStyle name="SAPBEXexcCritical6 3 4 3" xfId="19540"/>
    <cellStyle name="SAPBEXexcCritical6 3 4 3 2" xfId="19541"/>
    <cellStyle name="SAPBEXexcCritical6 3 4 3 2 2" xfId="19542"/>
    <cellStyle name="SAPBEXexcCritical6 3 4 3 2 2 2" xfId="19543"/>
    <cellStyle name="SAPBEXexcCritical6 3 4 3 2 3" xfId="19544"/>
    <cellStyle name="SAPBEXexcCritical6 3 4 3 3" xfId="19545"/>
    <cellStyle name="SAPBEXexcCritical6 3 4 3 3 2" xfId="19546"/>
    <cellStyle name="SAPBEXexcCritical6 3 4 3 3 2 2" xfId="19547"/>
    <cellStyle name="SAPBEXexcCritical6 3 4 3 3 3" xfId="19548"/>
    <cellStyle name="SAPBEXexcCritical6 3 4 3 4" xfId="19549"/>
    <cellStyle name="SAPBEXexcCritical6 3 4 3 4 2" xfId="19550"/>
    <cellStyle name="SAPBEXexcCritical6 3 4 3 5" xfId="19551"/>
    <cellStyle name="SAPBEXexcCritical6 3 4 3 5 2" xfId="19552"/>
    <cellStyle name="SAPBEXexcCritical6 3 4 3 6" xfId="19553"/>
    <cellStyle name="SAPBEXexcCritical6 3 4 4" xfId="19554"/>
    <cellStyle name="SAPBEXexcCritical6 3 4 4 2" xfId="19555"/>
    <cellStyle name="SAPBEXexcCritical6 3 4 4 2 2" xfId="19556"/>
    <cellStyle name="SAPBEXexcCritical6 3 4 4 2 3" xfId="58918"/>
    <cellStyle name="SAPBEXexcCritical6 3 4 4 3" xfId="19557"/>
    <cellStyle name="SAPBEXexcCritical6 3 4 4 4" xfId="58919"/>
    <cellStyle name="SAPBEXexcCritical6 3 4 5" xfId="19558"/>
    <cellStyle name="SAPBEXexcCritical6 3 4 5 2" xfId="19559"/>
    <cellStyle name="SAPBEXexcCritical6 3 4 5 2 2" xfId="19560"/>
    <cellStyle name="SAPBEXexcCritical6 3 4 5 2 3" xfId="58920"/>
    <cellStyle name="SAPBEXexcCritical6 3 4 5 3" xfId="19561"/>
    <cellStyle name="SAPBEXexcCritical6 3 4 5 4" xfId="58921"/>
    <cellStyle name="SAPBEXexcCritical6 3 4 6" xfId="19562"/>
    <cellStyle name="SAPBEXexcCritical6 3 4 6 2" xfId="19563"/>
    <cellStyle name="SAPBEXexcCritical6 3 4 6 2 2" xfId="58922"/>
    <cellStyle name="SAPBEXexcCritical6 3 4 6 2 3" xfId="58923"/>
    <cellStyle name="SAPBEXexcCritical6 3 4 6 3" xfId="58924"/>
    <cellStyle name="SAPBEXexcCritical6 3 4 6 4" xfId="58925"/>
    <cellStyle name="SAPBEXexcCritical6 3 4 7" xfId="19564"/>
    <cellStyle name="SAPBEXexcCritical6 3 4 7 2" xfId="19565"/>
    <cellStyle name="SAPBEXexcCritical6 3 4 7 3" xfId="58926"/>
    <cellStyle name="SAPBEXexcCritical6 3 4 8" xfId="19566"/>
    <cellStyle name="SAPBEXexcCritical6 3 4 9" xfId="58927"/>
    <cellStyle name="SAPBEXexcCritical6 3 4_Other Benefits Allocation %" xfId="19567"/>
    <cellStyle name="SAPBEXexcCritical6 3 5" xfId="19568"/>
    <cellStyle name="SAPBEXexcCritical6 3 5 2" xfId="19569"/>
    <cellStyle name="SAPBEXexcCritical6 3 5 2 2" xfId="19570"/>
    <cellStyle name="SAPBEXexcCritical6 3 5 2 2 2" xfId="19571"/>
    <cellStyle name="SAPBEXexcCritical6 3 5 2 3" xfId="19572"/>
    <cellStyle name="SAPBEXexcCritical6 3 5 3" xfId="19573"/>
    <cellStyle name="SAPBEXexcCritical6 3 5 3 2" xfId="19574"/>
    <cellStyle name="SAPBEXexcCritical6 3 5 3 2 2" xfId="19575"/>
    <cellStyle name="SAPBEXexcCritical6 3 5 3 3" xfId="19576"/>
    <cellStyle name="SAPBEXexcCritical6 3 5 4" xfId="19577"/>
    <cellStyle name="SAPBEXexcCritical6 3 5 4 2" xfId="19578"/>
    <cellStyle name="SAPBEXexcCritical6 3 5 5" xfId="19579"/>
    <cellStyle name="SAPBEXexcCritical6 3 5 5 2" xfId="19580"/>
    <cellStyle name="SAPBEXexcCritical6 3 5 6" xfId="19581"/>
    <cellStyle name="SAPBEXexcCritical6 3 6" xfId="19582"/>
    <cellStyle name="SAPBEXexcCritical6 3 6 2" xfId="19583"/>
    <cellStyle name="SAPBEXexcCritical6 3 6 2 2" xfId="19584"/>
    <cellStyle name="SAPBEXexcCritical6 3 6 2 2 2" xfId="19585"/>
    <cellStyle name="SAPBEXexcCritical6 3 6 2 3" xfId="19586"/>
    <cellStyle name="SAPBEXexcCritical6 3 6 3" xfId="19587"/>
    <cellStyle name="SAPBEXexcCritical6 3 6 3 2" xfId="19588"/>
    <cellStyle name="SAPBEXexcCritical6 3 6 3 2 2" xfId="19589"/>
    <cellStyle name="SAPBEXexcCritical6 3 6 3 3" xfId="19590"/>
    <cellStyle name="SAPBEXexcCritical6 3 6 4" xfId="19591"/>
    <cellStyle name="SAPBEXexcCritical6 3 6 4 2" xfId="19592"/>
    <cellStyle name="SAPBEXexcCritical6 3 6 5" xfId="19593"/>
    <cellStyle name="SAPBEXexcCritical6 3 6 5 2" xfId="19594"/>
    <cellStyle name="SAPBEXexcCritical6 3 6 6" xfId="19595"/>
    <cellStyle name="SAPBEXexcCritical6 3 7" xfId="19596"/>
    <cellStyle name="SAPBEXexcCritical6 3 7 2" xfId="19597"/>
    <cellStyle name="SAPBEXexcCritical6 3 7 2 2" xfId="19598"/>
    <cellStyle name="SAPBEXexcCritical6 3 7 2 2 2" xfId="19599"/>
    <cellStyle name="SAPBEXexcCritical6 3 7 2 3" xfId="19600"/>
    <cellStyle name="SAPBEXexcCritical6 3 7 3" xfId="19601"/>
    <cellStyle name="SAPBEXexcCritical6 3 7 3 2" xfId="19602"/>
    <cellStyle name="SAPBEXexcCritical6 3 7 3 2 2" xfId="19603"/>
    <cellStyle name="SAPBEXexcCritical6 3 7 3 3" xfId="19604"/>
    <cellStyle name="SAPBEXexcCritical6 3 7 4" xfId="19605"/>
    <cellStyle name="SAPBEXexcCritical6 3 7 4 2" xfId="19606"/>
    <cellStyle name="SAPBEXexcCritical6 3 7 5" xfId="19607"/>
    <cellStyle name="SAPBEXexcCritical6 3 7 5 2" xfId="19608"/>
    <cellStyle name="SAPBEXexcCritical6 3 7 6" xfId="19609"/>
    <cellStyle name="SAPBEXexcCritical6 3 8" xfId="19610"/>
    <cellStyle name="SAPBEXexcCritical6 3 8 2" xfId="19611"/>
    <cellStyle name="SAPBEXexcCritical6 3 8 2 2" xfId="19612"/>
    <cellStyle name="SAPBEXexcCritical6 3 8 2 3" xfId="58928"/>
    <cellStyle name="SAPBEXexcCritical6 3 8 3" xfId="19613"/>
    <cellStyle name="SAPBEXexcCritical6 3 8 4" xfId="58929"/>
    <cellStyle name="SAPBEXexcCritical6 3 9" xfId="19614"/>
    <cellStyle name="SAPBEXexcCritical6 3 9 2" xfId="19615"/>
    <cellStyle name="SAPBEXexcCritical6 3 9 2 2" xfId="19616"/>
    <cellStyle name="SAPBEXexcCritical6 3 9 2 3" xfId="58930"/>
    <cellStyle name="SAPBEXexcCritical6 3 9 3" xfId="19617"/>
    <cellStyle name="SAPBEXexcCritical6 3 9 4" xfId="58931"/>
    <cellStyle name="SAPBEXexcCritical6 3_401K Summary" xfId="19618"/>
    <cellStyle name="SAPBEXexcCritical6 4" xfId="19619"/>
    <cellStyle name="SAPBEXexcCritical6 4 10" xfId="19620"/>
    <cellStyle name="SAPBEXexcCritical6 4 10 2" xfId="19621"/>
    <cellStyle name="SAPBEXexcCritical6 4 10 2 2" xfId="19622"/>
    <cellStyle name="SAPBEXexcCritical6 4 10 3" xfId="19623"/>
    <cellStyle name="SAPBEXexcCritical6 4 11" xfId="19624"/>
    <cellStyle name="SAPBEXexcCritical6 4 11 2" xfId="19625"/>
    <cellStyle name="SAPBEXexcCritical6 4 11 2 2" xfId="19626"/>
    <cellStyle name="SAPBEXexcCritical6 4 11 3" xfId="19627"/>
    <cellStyle name="SAPBEXexcCritical6 4 12" xfId="19628"/>
    <cellStyle name="SAPBEXexcCritical6 4 12 2" xfId="19629"/>
    <cellStyle name="SAPBEXexcCritical6 4 13" xfId="19630"/>
    <cellStyle name="SAPBEXexcCritical6 4 2" xfId="19631"/>
    <cellStyle name="SAPBEXexcCritical6 4 2 2" xfId="19632"/>
    <cellStyle name="SAPBEXexcCritical6 4 2 2 2" xfId="58932"/>
    <cellStyle name="SAPBEXexcCritical6 4 2 2 3" xfId="58933"/>
    <cellStyle name="SAPBEXexcCritical6 4 2 3" xfId="19633"/>
    <cellStyle name="SAPBEXexcCritical6 4 2 4" xfId="58934"/>
    <cellStyle name="SAPBEXexcCritical6 4 2_Other Benefits Allocation %" xfId="19634"/>
    <cellStyle name="SAPBEXexcCritical6 4 3" xfId="19635"/>
    <cellStyle name="SAPBEXexcCritical6 4 3 2" xfId="19636"/>
    <cellStyle name="SAPBEXexcCritical6 4 3 2 2" xfId="19637"/>
    <cellStyle name="SAPBEXexcCritical6 4 3 2 2 2" xfId="19638"/>
    <cellStyle name="SAPBEXexcCritical6 4 3 2 2 2 2" xfId="19639"/>
    <cellStyle name="SAPBEXexcCritical6 4 3 2 2 3" xfId="19640"/>
    <cellStyle name="SAPBEXexcCritical6 4 3 2 3" xfId="19641"/>
    <cellStyle name="SAPBEXexcCritical6 4 3 2 3 2" xfId="19642"/>
    <cellStyle name="SAPBEXexcCritical6 4 3 2 3 2 2" xfId="19643"/>
    <cellStyle name="SAPBEXexcCritical6 4 3 2 3 3" xfId="19644"/>
    <cellStyle name="SAPBEXexcCritical6 4 3 2 4" xfId="19645"/>
    <cellStyle name="SAPBEXexcCritical6 4 3 2 4 2" xfId="19646"/>
    <cellStyle name="SAPBEXexcCritical6 4 3 2 5" xfId="19647"/>
    <cellStyle name="SAPBEXexcCritical6 4 3 2 5 2" xfId="19648"/>
    <cellStyle name="SAPBEXexcCritical6 4 3 2 6" xfId="19649"/>
    <cellStyle name="SAPBEXexcCritical6 4 3 3" xfId="19650"/>
    <cellStyle name="SAPBEXexcCritical6 4 3 3 2" xfId="19651"/>
    <cellStyle name="SAPBEXexcCritical6 4 3 3 2 2" xfId="19652"/>
    <cellStyle name="SAPBEXexcCritical6 4 3 3 2 2 2" xfId="19653"/>
    <cellStyle name="SAPBEXexcCritical6 4 3 3 2 3" xfId="19654"/>
    <cellStyle name="SAPBEXexcCritical6 4 3 3 3" xfId="19655"/>
    <cellStyle name="SAPBEXexcCritical6 4 3 3 3 2" xfId="19656"/>
    <cellStyle name="SAPBEXexcCritical6 4 3 3 3 2 2" xfId="19657"/>
    <cellStyle name="SAPBEXexcCritical6 4 3 3 3 3" xfId="19658"/>
    <cellStyle name="SAPBEXexcCritical6 4 3 3 4" xfId="19659"/>
    <cellStyle name="SAPBEXexcCritical6 4 3 3 4 2" xfId="19660"/>
    <cellStyle name="SAPBEXexcCritical6 4 3 3 5" xfId="19661"/>
    <cellStyle name="SAPBEXexcCritical6 4 3 3 5 2" xfId="19662"/>
    <cellStyle name="SAPBEXexcCritical6 4 3 3 6" xfId="19663"/>
    <cellStyle name="SAPBEXexcCritical6 4 3 4" xfId="19664"/>
    <cellStyle name="SAPBEXexcCritical6 4 3 4 2" xfId="19665"/>
    <cellStyle name="SAPBEXexcCritical6 4 3 4 2 2" xfId="19666"/>
    <cellStyle name="SAPBEXexcCritical6 4 3 4 3" xfId="19667"/>
    <cellStyle name="SAPBEXexcCritical6 4 3 5" xfId="19668"/>
    <cellStyle name="SAPBEXexcCritical6 4 3 5 2" xfId="19669"/>
    <cellStyle name="SAPBEXexcCritical6 4 3 5 2 2" xfId="19670"/>
    <cellStyle name="SAPBEXexcCritical6 4 3 5 3" xfId="19671"/>
    <cellStyle name="SAPBEXexcCritical6 4 3 6" xfId="19672"/>
    <cellStyle name="SAPBEXexcCritical6 4 3 6 2" xfId="19673"/>
    <cellStyle name="SAPBEXexcCritical6 4 3 7" xfId="19674"/>
    <cellStyle name="SAPBEXexcCritical6 4 3 7 2" xfId="19675"/>
    <cellStyle name="SAPBEXexcCritical6 4 3 8" xfId="19676"/>
    <cellStyle name="SAPBEXexcCritical6 4 3_Other Benefits Allocation %" xfId="19677"/>
    <cellStyle name="SAPBEXexcCritical6 4 4" xfId="19678"/>
    <cellStyle name="SAPBEXexcCritical6 4 4 2" xfId="19679"/>
    <cellStyle name="SAPBEXexcCritical6 4 4 2 2" xfId="19680"/>
    <cellStyle name="SAPBEXexcCritical6 4 4 2 3" xfId="58935"/>
    <cellStyle name="SAPBEXexcCritical6 4 4 3" xfId="19681"/>
    <cellStyle name="SAPBEXexcCritical6 4 4 4" xfId="58936"/>
    <cellStyle name="SAPBEXexcCritical6 4 5" xfId="19682"/>
    <cellStyle name="SAPBEXexcCritical6 4 5 2" xfId="19683"/>
    <cellStyle name="SAPBEXexcCritical6 4 5 2 2" xfId="19684"/>
    <cellStyle name="SAPBEXexcCritical6 4 5 2 3" xfId="58937"/>
    <cellStyle name="SAPBEXexcCritical6 4 5 3" xfId="19685"/>
    <cellStyle name="SAPBEXexcCritical6 4 5 4" xfId="58938"/>
    <cellStyle name="SAPBEXexcCritical6 4 6" xfId="19686"/>
    <cellStyle name="SAPBEXexcCritical6 4 6 2" xfId="19687"/>
    <cellStyle name="SAPBEXexcCritical6 4 6 2 2" xfId="19688"/>
    <cellStyle name="SAPBEXexcCritical6 4 6 2 3" xfId="58939"/>
    <cellStyle name="SAPBEXexcCritical6 4 6 3" xfId="19689"/>
    <cellStyle name="SAPBEXexcCritical6 4 6 4" xfId="58940"/>
    <cellStyle name="SAPBEXexcCritical6 4 7" xfId="19690"/>
    <cellStyle name="SAPBEXexcCritical6 4 7 2" xfId="19691"/>
    <cellStyle name="SAPBEXexcCritical6 4 7 2 2" xfId="19692"/>
    <cellStyle name="SAPBEXexcCritical6 4 7 3" xfId="19693"/>
    <cellStyle name="SAPBEXexcCritical6 4 8" xfId="19694"/>
    <cellStyle name="SAPBEXexcCritical6 4 8 2" xfId="19695"/>
    <cellStyle name="SAPBEXexcCritical6 4 8 2 2" xfId="19696"/>
    <cellStyle name="SAPBEXexcCritical6 4 8 3" xfId="19697"/>
    <cellStyle name="SAPBEXexcCritical6 4 9" xfId="19698"/>
    <cellStyle name="SAPBEXexcCritical6 4 9 2" xfId="19699"/>
    <cellStyle name="SAPBEXexcCritical6 4 9 2 2" xfId="19700"/>
    <cellStyle name="SAPBEXexcCritical6 4 9 3" xfId="19701"/>
    <cellStyle name="SAPBEXexcCritical6 4_401K Summary" xfId="19702"/>
    <cellStyle name="SAPBEXexcCritical6 5" xfId="19703"/>
    <cellStyle name="SAPBEXexcCritical6 5 2" xfId="19704"/>
    <cellStyle name="SAPBEXexcCritical6 5 2 2" xfId="51647"/>
    <cellStyle name="SAPBEXexcCritical6 5 2 2 2" xfId="58941"/>
    <cellStyle name="SAPBEXexcCritical6 5 2 2 3" xfId="58942"/>
    <cellStyle name="SAPBEXexcCritical6 5 2 3" xfId="58943"/>
    <cellStyle name="SAPBEXexcCritical6 5 2 4" xfId="58944"/>
    <cellStyle name="SAPBEXexcCritical6 5 3" xfId="19705"/>
    <cellStyle name="SAPBEXexcCritical6 5 3 2" xfId="51648"/>
    <cellStyle name="SAPBEXexcCritical6 5 3 2 2" xfId="58945"/>
    <cellStyle name="SAPBEXexcCritical6 5 3 2 3" xfId="58946"/>
    <cellStyle name="SAPBEXexcCritical6 5 3 3" xfId="58947"/>
    <cellStyle name="SAPBEXexcCritical6 5 3 4" xfId="58948"/>
    <cellStyle name="SAPBEXexcCritical6 5 4" xfId="51649"/>
    <cellStyle name="SAPBEXexcCritical6 5 4 2" xfId="51650"/>
    <cellStyle name="SAPBEXexcCritical6 5 4 2 2" xfId="58949"/>
    <cellStyle name="SAPBEXexcCritical6 5 4 2 3" xfId="58950"/>
    <cellStyle name="SAPBEXexcCritical6 5 4 3" xfId="58951"/>
    <cellStyle name="SAPBEXexcCritical6 5 4 4" xfId="58952"/>
    <cellStyle name="SAPBEXexcCritical6 5 5" xfId="51651"/>
    <cellStyle name="SAPBEXexcCritical6 5 5 2" xfId="51652"/>
    <cellStyle name="SAPBEXexcCritical6 5 5 2 2" xfId="58953"/>
    <cellStyle name="SAPBEXexcCritical6 5 5 2 3" xfId="58954"/>
    <cellStyle name="SAPBEXexcCritical6 5 5 3" xfId="58955"/>
    <cellStyle name="SAPBEXexcCritical6 5 5 4" xfId="58956"/>
    <cellStyle name="SAPBEXexcCritical6 5 6" xfId="51653"/>
    <cellStyle name="SAPBEXexcCritical6 5 6 2" xfId="51654"/>
    <cellStyle name="SAPBEXexcCritical6 5 6 2 2" xfId="58957"/>
    <cellStyle name="SAPBEXexcCritical6 5 6 2 3" xfId="58958"/>
    <cellStyle name="SAPBEXexcCritical6 5 6 3" xfId="58959"/>
    <cellStyle name="SAPBEXexcCritical6 5 6 4" xfId="58960"/>
    <cellStyle name="SAPBEXexcCritical6 5 7" xfId="51655"/>
    <cellStyle name="SAPBEXexcCritical6 5 7 2" xfId="58961"/>
    <cellStyle name="SAPBEXexcCritical6 5 7 3" xfId="58962"/>
    <cellStyle name="SAPBEXexcCritical6 5 8" xfId="58963"/>
    <cellStyle name="SAPBEXexcCritical6 5 9" xfId="58964"/>
    <cellStyle name="SAPBEXexcCritical6 5_Other Benefits Allocation %" xfId="19706"/>
    <cellStyle name="SAPBEXexcCritical6 6" xfId="19707"/>
    <cellStyle name="SAPBEXexcCritical6 6 2" xfId="19708"/>
    <cellStyle name="SAPBEXexcCritical6 6 2 2" xfId="51656"/>
    <cellStyle name="SAPBEXexcCritical6 6 2 2 2" xfId="58965"/>
    <cellStyle name="SAPBEXexcCritical6 6 2 2 3" xfId="58966"/>
    <cellStyle name="SAPBEXexcCritical6 6 2 3" xfId="58967"/>
    <cellStyle name="SAPBEXexcCritical6 6 2 4" xfId="58968"/>
    <cellStyle name="SAPBEXexcCritical6 6 3" xfId="19709"/>
    <cellStyle name="SAPBEXexcCritical6 6 3 2" xfId="51657"/>
    <cellStyle name="SAPBEXexcCritical6 6 3 2 2" xfId="58969"/>
    <cellStyle name="SAPBEXexcCritical6 6 3 2 3" xfId="58970"/>
    <cellStyle name="SAPBEXexcCritical6 6 3 3" xfId="58971"/>
    <cellStyle name="SAPBEXexcCritical6 6 3 4" xfId="58972"/>
    <cellStyle name="SAPBEXexcCritical6 6 4" xfId="51658"/>
    <cellStyle name="SAPBEXexcCritical6 6 4 2" xfId="51659"/>
    <cellStyle name="SAPBEXexcCritical6 6 4 2 2" xfId="58973"/>
    <cellStyle name="SAPBEXexcCritical6 6 4 2 3" xfId="58974"/>
    <cellStyle name="SAPBEXexcCritical6 6 4 3" xfId="58975"/>
    <cellStyle name="SAPBEXexcCritical6 6 4 4" xfId="58976"/>
    <cellStyle name="SAPBEXexcCritical6 6 5" xfId="51660"/>
    <cellStyle name="SAPBEXexcCritical6 6 5 2" xfId="51661"/>
    <cellStyle name="SAPBEXexcCritical6 6 5 2 2" xfId="58977"/>
    <cellStyle name="SAPBEXexcCritical6 6 5 2 3" xfId="58978"/>
    <cellStyle name="SAPBEXexcCritical6 6 5 3" xfId="58979"/>
    <cellStyle name="SAPBEXexcCritical6 6 5 4" xfId="58980"/>
    <cellStyle name="SAPBEXexcCritical6 6 6" xfId="51662"/>
    <cellStyle name="SAPBEXexcCritical6 6 6 2" xfId="51663"/>
    <cellStyle name="SAPBEXexcCritical6 6 6 2 2" xfId="58981"/>
    <cellStyle name="SAPBEXexcCritical6 6 6 2 3" xfId="58982"/>
    <cellStyle name="SAPBEXexcCritical6 6 6 3" xfId="58983"/>
    <cellStyle name="SAPBEXexcCritical6 6 6 4" xfId="58984"/>
    <cellStyle name="SAPBEXexcCritical6 6 7" xfId="51664"/>
    <cellStyle name="SAPBEXexcCritical6 6 7 2" xfId="58985"/>
    <cellStyle name="SAPBEXexcCritical6 6 7 3" xfId="58986"/>
    <cellStyle name="SAPBEXexcCritical6 6 8" xfId="58987"/>
    <cellStyle name="SAPBEXexcCritical6 6 9" xfId="58988"/>
    <cellStyle name="SAPBEXexcCritical6 6_Other Benefits Allocation %" xfId="19710"/>
    <cellStyle name="SAPBEXexcCritical6 7" xfId="19711"/>
    <cellStyle name="SAPBEXexcCritical6 7 2" xfId="19712"/>
    <cellStyle name="SAPBEXexcCritical6 7 2 2" xfId="58989"/>
    <cellStyle name="SAPBEXexcCritical6 7 2 3" xfId="58990"/>
    <cellStyle name="SAPBEXexcCritical6 7 3" xfId="19713"/>
    <cellStyle name="SAPBEXexcCritical6 7 4" xfId="58991"/>
    <cellStyle name="SAPBEXexcCritical6 7_Other Benefits Allocation %" xfId="19714"/>
    <cellStyle name="SAPBEXexcCritical6 8" xfId="19715"/>
    <cellStyle name="SAPBEXexcCritical6 8 2" xfId="19716"/>
    <cellStyle name="SAPBEXexcCritical6 8 2 2" xfId="58992"/>
    <cellStyle name="SAPBEXexcCritical6 8 2 3" xfId="58993"/>
    <cellStyle name="SAPBEXexcCritical6 8 3" xfId="19717"/>
    <cellStyle name="SAPBEXexcCritical6 8 4" xfId="58994"/>
    <cellStyle name="SAPBEXexcCritical6 8_Other Benefits Allocation %" xfId="19718"/>
    <cellStyle name="SAPBEXexcCritical6 9" xfId="19719"/>
    <cellStyle name="SAPBEXexcCritical6 9 2" xfId="19720"/>
    <cellStyle name="SAPBEXexcCritical6 9 2 2" xfId="19721"/>
    <cellStyle name="SAPBEXexcCritical6 9 2 2 2" xfId="19722"/>
    <cellStyle name="SAPBEXexcCritical6 9 2 2 2 2" xfId="19723"/>
    <cellStyle name="SAPBEXexcCritical6 9 2 2 3" xfId="19724"/>
    <cellStyle name="SAPBEXexcCritical6 9 2 3" xfId="19725"/>
    <cellStyle name="SAPBEXexcCritical6 9 2 3 2" xfId="19726"/>
    <cellStyle name="SAPBEXexcCritical6 9 2 3 2 2" xfId="19727"/>
    <cellStyle name="SAPBEXexcCritical6 9 2 3 3" xfId="19728"/>
    <cellStyle name="SAPBEXexcCritical6 9 2 4" xfId="19729"/>
    <cellStyle name="SAPBEXexcCritical6 9 2 4 2" xfId="19730"/>
    <cellStyle name="SAPBEXexcCritical6 9 2 5" xfId="19731"/>
    <cellStyle name="SAPBEXexcCritical6 9 2 5 2" xfId="19732"/>
    <cellStyle name="SAPBEXexcCritical6 9 2 6" xfId="19733"/>
    <cellStyle name="SAPBEXexcCritical6 9 3" xfId="19734"/>
    <cellStyle name="SAPBEXexcCritical6 9 3 2" xfId="19735"/>
    <cellStyle name="SAPBEXexcCritical6 9 3 2 2" xfId="19736"/>
    <cellStyle name="SAPBEXexcCritical6 9 3 2 2 2" xfId="19737"/>
    <cellStyle name="SAPBEXexcCritical6 9 3 2 3" xfId="19738"/>
    <cellStyle name="SAPBEXexcCritical6 9 3 3" xfId="19739"/>
    <cellStyle name="SAPBEXexcCritical6 9 3 3 2" xfId="19740"/>
    <cellStyle name="SAPBEXexcCritical6 9 3 3 2 2" xfId="19741"/>
    <cellStyle name="SAPBEXexcCritical6 9 3 3 3" xfId="19742"/>
    <cellStyle name="SAPBEXexcCritical6 9 3 4" xfId="19743"/>
    <cellStyle name="SAPBEXexcCritical6 9 3 4 2" xfId="19744"/>
    <cellStyle name="SAPBEXexcCritical6 9 3 5" xfId="19745"/>
    <cellStyle name="SAPBEXexcCritical6 9 3 5 2" xfId="19746"/>
    <cellStyle name="SAPBEXexcCritical6 9 3 6" xfId="19747"/>
    <cellStyle name="SAPBEXexcCritical6 9 4" xfId="19748"/>
    <cellStyle name="SAPBEXexcCritical6 9 4 2" xfId="19749"/>
    <cellStyle name="SAPBEXexcCritical6 9 4 2 2" xfId="19750"/>
    <cellStyle name="SAPBEXexcCritical6 9 4 3" xfId="19751"/>
    <cellStyle name="SAPBEXexcCritical6 9 5" xfId="19752"/>
    <cellStyle name="SAPBEXexcCritical6 9 5 2" xfId="19753"/>
    <cellStyle name="SAPBEXexcCritical6 9 5 2 2" xfId="19754"/>
    <cellStyle name="SAPBEXexcCritical6 9 5 3" xfId="19755"/>
    <cellStyle name="SAPBEXexcCritical6 9 6" xfId="19756"/>
    <cellStyle name="SAPBEXexcCritical6 9 6 2" xfId="19757"/>
    <cellStyle name="SAPBEXexcCritical6 9 7" xfId="19758"/>
    <cellStyle name="SAPBEXexcCritical6 9 7 2" xfId="19759"/>
    <cellStyle name="SAPBEXexcCritical6 9 8" xfId="19760"/>
    <cellStyle name="SAPBEXexcCritical6 9_Other Benefits Allocation %" xfId="19761"/>
    <cellStyle name="SAPBEXexcCritical6_2016-18 Budget Payroll" xfId="51665"/>
    <cellStyle name="SAPBEXexcGood1" xfId="43"/>
    <cellStyle name="SAPBEXexcGood1 10" xfId="19762"/>
    <cellStyle name="SAPBEXexcGood1 10 2" xfId="19763"/>
    <cellStyle name="SAPBEXexcGood1 10 2 2" xfId="19764"/>
    <cellStyle name="SAPBEXexcGood1 10 2 2 2" xfId="19765"/>
    <cellStyle name="SAPBEXexcGood1 10 2 3" xfId="19766"/>
    <cellStyle name="SAPBEXexcGood1 10 3" xfId="19767"/>
    <cellStyle name="SAPBEXexcGood1 10 3 2" xfId="19768"/>
    <cellStyle name="SAPBEXexcGood1 10 3 2 2" xfId="19769"/>
    <cellStyle name="SAPBEXexcGood1 10 3 3" xfId="19770"/>
    <cellStyle name="SAPBEXexcGood1 10 4" xfId="19771"/>
    <cellStyle name="SAPBEXexcGood1 10 4 2" xfId="19772"/>
    <cellStyle name="SAPBEXexcGood1 10 5" xfId="19773"/>
    <cellStyle name="SAPBEXexcGood1 10 5 2" xfId="19774"/>
    <cellStyle name="SAPBEXexcGood1 10 6" xfId="19775"/>
    <cellStyle name="SAPBEXexcGood1 11" xfId="19776"/>
    <cellStyle name="SAPBEXexcGood1 11 2" xfId="19777"/>
    <cellStyle name="SAPBEXexcGood1 11 2 2" xfId="19778"/>
    <cellStyle name="SAPBEXexcGood1 11 2 2 2" xfId="19779"/>
    <cellStyle name="SAPBEXexcGood1 11 2 3" xfId="19780"/>
    <cellStyle name="SAPBEXexcGood1 11 3" xfId="19781"/>
    <cellStyle name="SAPBEXexcGood1 11 3 2" xfId="19782"/>
    <cellStyle name="SAPBEXexcGood1 11 3 2 2" xfId="19783"/>
    <cellStyle name="SAPBEXexcGood1 11 3 3" xfId="19784"/>
    <cellStyle name="SAPBEXexcGood1 11 4" xfId="19785"/>
    <cellStyle name="SAPBEXexcGood1 11 4 2" xfId="19786"/>
    <cellStyle name="SAPBEXexcGood1 11 5" xfId="19787"/>
    <cellStyle name="SAPBEXexcGood1 11 5 2" xfId="19788"/>
    <cellStyle name="SAPBEXexcGood1 11 6" xfId="19789"/>
    <cellStyle name="SAPBEXexcGood1 12" xfId="19790"/>
    <cellStyle name="SAPBEXexcGood1 12 2" xfId="19791"/>
    <cellStyle name="SAPBEXexcGood1 12 2 2" xfId="19792"/>
    <cellStyle name="SAPBEXexcGood1 12 2 2 2" xfId="19793"/>
    <cellStyle name="SAPBEXexcGood1 12 2 3" xfId="19794"/>
    <cellStyle name="SAPBEXexcGood1 12 3" xfId="19795"/>
    <cellStyle name="SAPBEXexcGood1 12 3 2" xfId="19796"/>
    <cellStyle name="SAPBEXexcGood1 12 3 2 2" xfId="19797"/>
    <cellStyle name="SAPBEXexcGood1 12 3 3" xfId="19798"/>
    <cellStyle name="SAPBEXexcGood1 12 4" xfId="19799"/>
    <cellStyle name="SAPBEXexcGood1 12 4 2" xfId="19800"/>
    <cellStyle name="SAPBEXexcGood1 12 5" xfId="19801"/>
    <cellStyle name="SAPBEXexcGood1 12 5 2" xfId="19802"/>
    <cellStyle name="SAPBEXexcGood1 12 6" xfId="19803"/>
    <cellStyle name="SAPBEXexcGood1 13" xfId="19804"/>
    <cellStyle name="SAPBEXexcGood1 13 2" xfId="19805"/>
    <cellStyle name="SAPBEXexcGood1 13 2 2" xfId="19806"/>
    <cellStyle name="SAPBEXexcGood1 13 3" xfId="19807"/>
    <cellStyle name="SAPBEXexcGood1 14" xfId="19808"/>
    <cellStyle name="SAPBEXexcGood1 14 2" xfId="19809"/>
    <cellStyle name="SAPBEXexcGood1 14 2 2" xfId="19810"/>
    <cellStyle name="SAPBEXexcGood1 14 3" xfId="19811"/>
    <cellStyle name="SAPBEXexcGood1 15" xfId="19812"/>
    <cellStyle name="SAPBEXexcGood1 15 2" xfId="19813"/>
    <cellStyle name="SAPBEXexcGood1 15 2 2" xfId="19814"/>
    <cellStyle name="SAPBEXexcGood1 15 3" xfId="19815"/>
    <cellStyle name="SAPBEXexcGood1 16" xfId="19816"/>
    <cellStyle name="SAPBEXexcGood1 17" xfId="19817"/>
    <cellStyle name="SAPBEXexcGood1 2" xfId="19818"/>
    <cellStyle name="SAPBEXexcGood1 2 10" xfId="19819"/>
    <cellStyle name="SAPBEXexcGood1 2 10 2" xfId="19820"/>
    <cellStyle name="SAPBEXexcGood1 2 10 2 2" xfId="19821"/>
    <cellStyle name="SAPBEXexcGood1 2 10 3" xfId="19822"/>
    <cellStyle name="SAPBEXexcGood1 2 11" xfId="19823"/>
    <cellStyle name="SAPBEXexcGood1 2 11 2" xfId="19824"/>
    <cellStyle name="SAPBEXexcGood1 2 11 2 2" xfId="19825"/>
    <cellStyle name="SAPBEXexcGood1 2 11 3" xfId="19826"/>
    <cellStyle name="SAPBEXexcGood1 2 12" xfId="19827"/>
    <cellStyle name="SAPBEXexcGood1 2 12 2" xfId="19828"/>
    <cellStyle name="SAPBEXexcGood1 2 12 2 2" xfId="19829"/>
    <cellStyle name="SAPBEXexcGood1 2 12 3" xfId="19830"/>
    <cellStyle name="SAPBEXexcGood1 2 13" xfId="19831"/>
    <cellStyle name="SAPBEXexcGood1 2 13 2" xfId="19832"/>
    <cellStyle name="SAPBEXexcGood1 2 13 2 2" xfId="19833"/>
    <cellStyle name="SAPBEXexcGood1 2 13 3" xfId="19834"/>
    <cellStyle name="SAPBEXexcGood1 2 14" xfId="19835"/>
    <cellStyle name="SAPBEXexcGood1 2 14 2" xfId="19836"/>
    <cellStyle name="SAPBEXexcGood1 2 14 3" xfId="58995"/>
    <cellStyle name="SAPBEXexcGood1 2 15" xfId="19837"/>
    <cellStyle name="SAPBEXexcGood1 2 16" xfId="58996"/>
    <cellStyle name="SAPBEXexcGood1 2 2" xfId="19838"/>
    <cellStyle name="SAPBEXexcGood1 2 2 10" xfId="19839"/>
    <cellStyle name="SAPBEXexcGood1 2 2 10 2" xfId="19840"/>
    <cellStyle name="SAPBEXexcGood1 2 2 10 2 2" xfId="19841"/>
    <cellStyle name="SAPBEXexcGood1 2 2 10 3" xfId="19842"/>
    <cellStyle name="SAPBEXexcGood1 2 2 11" xfId="19843"/>
    <cellStyle name="SAPBEXexcGood1 2 2 11 2" xfId="19844"/>
    <cellStyle name="SAPBEXexcGood1 2 2 11 2 2" xfId="19845"/>
    <cellStyle name="SAPBEXexcGood1 2 2 11 3" xfId="19846"/>
    <cellStyle name="SAPBEXexcGood1 2 2 12" xfId="19847"/>
    <cellStyle name="SAPBEXexcGood1 2 2 2" xfId="19848"/>
    <cellStyle name="SAPBEXexcGood1 2 2 2 2" xfId="19849"/>
    <cellStyle name="SAPBEXexcGood1 2 2 2 2 2" xfId="19850"/>
    <cellStyle name="SAPBEXexcGood1 2 2 2 2 2 2" xfId="19851"/>
    <cellStyle name="SAPBEXexcGood1 2 2 2 2 2 2 2" xfId="19852"/>
    <cellStyle name="SAPBEXexcGood1 2 2 2 2 2 3" xfId="19853"/>
    <cellStyle name="SAPBEXexcGood1 2 2 2 2 3" xfId="19854"/>
    <cellStyle name="SAPBEXexcGood1 2 2 2 2 3 2" xfId="19855"/>
    <cellStyle name="SAPBEXexcGood1 2 2 2 2 3 2 2" xfId="19856"/>
    <cellStyle name="SAPBEXexcGood1 2 2 2 2 3 3" xfId="19857"/>
    <cellStyle name="SAPBEXexcGood1 2 2 2 2 4" xfId="19858"/>
    <cellStyle name="SAPBEXexcGood1 2 2 2 2 4 2" xfId="19859"/>
    <cellStyle name="SAPBEXexcGood1 2 2 2 2 5" xfId="19860"/>
    <cellStyle name="SAPBEXexcGood1 2 2 2 2 5 2" xfId="19861"/>
    <cellStyle name="SAPBEXexcGood1 2 2 2 2 6" xfId="19862"/>
    <cellStyle name="SAPBEXexcGood1 2 2 2 3" xfId="19863"/>
    <cellStyle name="SAPBEXexcGood1 2 2 2 3 2" xfId="19864"/>
    <cellStyle name="SAPBEXexcGood1 2 2 2 3 2 2" xfId="19865"/>
    <cellStyle name="SAPBEXexcGood1 2 2 2 3 2 2 2" xfId="19866"/>
    <cellStyle name="SAPBEXexcGood1 2 2 2 3 2 3" xfId="19867"/>
    <cellStyle name="SAPBEXexcGood1 2 2 2 3 3" xfId="19868"/>
    <cellStyle name="SAPBEXexcGood1 2 2 2 3 3 2" xfId="19869"/>
    <cellStyle name="SAPBEXexcGood1 2 2 2 3 3 2 2" xfId="19870"/>
    <cellStyle name="SAPBEXexcGood1 2 2 2 3 3 3" xfId="19871"/>
    <cellStyle name="SAPBEXexcGood1 2 2 2 3 4" xfId="19872"/>
    <cellStyle name="SAPBEXexcGood1 2 2 2 3 4 2" xfId="19873"/>
    <cellStyle name="SAPBEXexcGood1 2 2 2 3 5" xfId="19874"/>
    <cellStyle name="SAPBEXexcGood1 2 2 2 3 5 2" xfId="19875"/>
    <cellStyle name="SAPBEXexcGood1 2 2 2 3 6" xfId="19876"/>
    <cellStyle name="SAPBEXexcGood1 2 2 2 4" xfId="19877"/>
    <cellStyle name="SAPBEXexcGood1 2 2 2 4 2" xfId="19878"/>
    <cellStyle name="SAPBEXexcGood1 2 2 2 4 2 2" xfId="19879"/>
    <cellStyle name="SAPBEXexcGood1 2 2 2 4 2 2 2" xfId="19880"/>
    <cellStyle name="SAPBEXexcGood1 2 2 2 4 2 3" xfId="19881"/>
    <cellStyle name="SAPBEXexcGood1 2 2 2 4 3" xfId="19882"/>
    <cellStyle name="SAPBEXexcGood1 2 2 2 4 3 2" xfId="19883"/>
    <cellStyle name="SAPBEXexcGood1 2 2 2 4 3 2 2" xfId="19884"/>
    <cellStyle name="SAPBEXexcGood1 2 2 2 4 3 3" xfId="19885"/>
    <cellStyle name="SAPBEXexcGood1 2 2 2 4 4" xfId="19886"/>
    <cellStyle name="SAPBEXexcGood1 2 2 2 4 4 2" xfId="19887"/>
    <cellStyle name="SAPBEXexcGood1 2 2 2 4 5" xfId="19888"/>
    <cellStyle name="SAPBEXexcGood1 2 2 2 4 5 2" xfId="19889"/>
    <cellStyle name="SAPBEXexcGood1 2 2 2 4 6" xfId="19890"/>
    <cellStyle name="SAPBEXexcGood1 2 2 2 5" xfId="19891"/>
    <cellStyle name="SAPBEXexcGood1 2 2 2 5 2" xfId="19892"/>
    <cellStyle name="SAPBEXexcGood1 2 2 2 5 2 2" xfId="19893"/>
    <cellStyle name="SAPBEXexcGood1 2 2 2 5 2 3" xfId="58997"/>
    <cellStyle name="SAPBEXexcGood1 2 2 2 5 3" xfId="19894"/>
    <cellStyle name="SAPBEXexcGood1 2 2 2 5 4" xfId="58998"/>
    <cellStyle name="SAPBEXexcGood1 2 2 2 6" xfId="19895"/>
    <cellStyle name="SAPBEXexcGood1 2 2 2 6 2" xfId="51666"/>
    <cellStyle name="SAPBEXexcGood1 2 2 2 6 2 2" xfId="58999"/>
    <cellStyle name="SAPBEXexcGood1 2 2 2 6 2 3" xfId="59000"/>
    <cellStyle name="SAPBEXexcGood1 2 2 2 6 3" xfId="59001"/>
    <cellStyle name="SAPBEXexcGood1 2 2 2 6 4" xfId="59002"/>
    <cellStyle name="SAPBEXexcGood1 2 2 2 7" xfId="51667"/>
    <cellStyle name="SAPBEXexcGood1 2 2 2 7 2" xfId="59003"/>
    <cellStyle name="SAPBEXexcGood1 2 2 2 7 3" xfId="59004"/>
    <cellStyle name="SAPBEXexcGood1 2 2 2 8" xfId="59005"/>
    <cellStyle name="SAPBEXexcGood1 2 2 2 9" xfId="59006"/>
    <cellStyle name="SAPBEXexcGood1 2 2 2_Other Benefits Allocation %" xfId="19896"/>
    <cellStyle name="SAPBEXexcGood1 2 2 3" xfId="19897"/>
    <cellStyle name="SAPBEXexcGood1 2 2 3 2" xfId="19898"/>
    <cellStyle name="SAPBEXexcGood1 2 2 3 2 2" xfId="19899"/>
    <cellStyle name="SAPBEXexcGood1 2 2 3 2 2 2" xfId="19900"/>
    <cellStyle name="SAPBEXexcGood1 2 2 3 2 2 2 2" xfId="19901"/>
    <cellStyle name="SAPBEXexcGood1 2 2 3 2 2 3" xfId="19902"/>
    <cellStyle name="SAPBEXexcGood1 2 2 3 2 3" xfId="19903"/>
    <cellStyle name="SAPBEXexcGood1 2 2 3 2 3 2" xfId="19904"/>
    <cellStyle name="SAPBEXexcGood1 2 2 3 2 3 2 2" xfId="19905"/>
    <cellStyle name="SAPBEXexcGood1 2 2 3 2 3 3" xfId="19906"/>
    <cellStyle name="SAPBEXexcGood1 2 2 3 2 4" xfId="19907"/>
    <cellStyle name="SAPBEXexcGood1 2 2 3 2 4 2" xfId="19908"/>
    <cellStyle name="SAPBEXexcGood1 2 2 3 2 5" xfId="19909"/>
    <cellStyle name="SAPBEXexcGood1 2 2 3 2 5 2" xfId="19910"/>
    <cellStyle name="SAPBEXexcGood1 2 2 3 2 6" xfId="19911"/>
    <cellStyle name="SAPBEXexcGood1 2 2 3 3" xfId="19912"/>
    <cellStyle name="SAPBEXexcGood1 2 2 3 3 2" xfId="19913"/>
    <cellStyle name="SAPBEXexcGood1 2 2 3 3 2 2" xfId="19914"/>
    <cellStyle name="SAPBEXexcGood1 2 2 3 3 2 2 2" xfId="19915"/>
    <cellStyle name="SAPBEXexcGood1 2 2 3 3 2 3" xfId="19916"/>
    <cellStyle name="SAPBEXexcGood1 2 2 3 3 3" xfId="19917"/>
    <cellStyle name="SAPBEXexcGood1 2 2 3 3 3 2" xfId="19918"/>
    <cellStyle name="SAPBEXexcGood1 2 2 3 3 3 2 2" xfId="19919"/>
    <cellStyle name="SAPBEXexcGood1 2 2 3 3 3 3" xfId="19920"/>
    <cellStyle name="SAPBEXexcGood1 2 2 3 3 4" xfId="19921"/>
    <cellStyle name="SAPBEXexcGood1 2 2 3 3 4 2" xfId="19922"/>
    <cellStyle name="SAPBEXexcGood1 2 2 3 3 5" xfId="19923"/>
    <cellStyle name="SAPBEXexcGood1 2 2 3 3 5 2" xfId="19924"/>
    <cellStyle name="SAPBEXexcGood1 2 2 3 3 6" xfId="19925"/>
    <cellStyle name="SAPBEXexcGood1 2 2 3 4" xfId="19926"/>
    <cellStyle name="SAPBEXexcGood1 2 2 3 4 2" xfId="19927"/>
    <cellStyle name="SAPBEXexcGood1 2 2 3 4 2 2" xfId="19928"/>
    <cellStyle name="SAPBEXexcGood1 2 2 3 4 2 3" xfId="59007"/>
    <cellStyle name="SAPBEXexcGood1 2 2 3 4 3" xfId="19929"/>
    <cellStyle name="SAPBEXexcGood1 2 2 3 4 4" xfId="59008"/>
    <cellStyle name="SAPBEXexcGood1 2 2 3 5" xfId="19930"/>
    <cellStyle name="SAPBEXexcGood1 2 2 3 5 2" xfId="19931"/>
    <cellStyle name="SAPBEXexcGood1 2 2 3 5 2 2" xfId="19932"/>
    <cellStyle name="SAPBEXexcGood1 2 2 3 5 2 3" xfId="59009"/>
    <cellStyle name="SAPBEXexcGood1 2 2 3 5 3" xfId="19933"/>
    <cellStyle name="SAPBEXexcGood1 2 2 3 5 4" xfId="59010"/>
    <cellStyle name="SAPBEXexcGood1 2 2 3 6" xfId="19934"/>
    <cellStyle name="SAPBEXexcGood1 2 2 3 6 2" xfId="19935"/>
    <cellStyle name="SAPBEXexcGood1 2 2 3 6 2 2" xfId="59011"/>
    <cellStyle name="SAPBEXexcGood1 2 2 3 6 2 3" xfId="59012"/>
    <cellStyle name="SAPBEXexcGood1 2 2 3 6 3" xfId="59013"/>
    <cellStyle name="SAPBEXexcGood1 2 2 3 6 4" xfId="59014"/>
    <cellStyle name="SAPBEXexcGood1 2 2 3 7" xfId="19936"/>
    <cellStyle name="SAPBEXexcGood1 2 2 3 7 2" xfId="19937"/>
    <cellStyle name="SAPBEXexcGood1 2 2 3 7 3" xfId="59015"/>
    <cellStyle name="SAPBEXexcGood1 2 2 3 8" xfId="19938"/>
    <cellStyle name="SAPBEXexcGood1 2 2 3 9" xfId="59016"/>
    <cellStyle name="SAPBEXexcGood1 2 2 3_Other Benefits Allocation %" xfId="19939"/>
    <cellStyle name="SAPBEXexcGood1 2 2 4" xfId="19940"/>
    <cellStyle name="SAPBEXexcGood1 2 2 4 2" xfId="19941"/>
    <cellStyle name="SAPBEXexcGood1 2 2 4 2 2" xfId="19942"/>
    <cellStyle name="SAPBEXexcGood1 2 2 4 2 2 2" xfId="59017"/>
    <cellStyle name="SAPBEXexcGood1 2 2 4 2 2 3" xfId="59018"/>
    <cellStyle name="SAPBEXexcGood1 2 2 4 2 3" xfId="59019"/>
    <cellStyle name="SAPBEXexcGood1 2 2 4 2 4" xfId="59020"/>
    <cellStyle name="SAPBEXexcGood1 2 2 4 3" xfId="19943"/>
    <cellStyle name="SAPBEXexcGood1 2 2 4 3 2" xfId="51668"/>
    <cellStyle name="SAPBEXexcGood1 2 2 4 3 2 2" xfId="59021"/>
    <cellStyle name="SAPBEXexcGood1 2 2 4 3 2 3" xfId="59022"/>
    <cellStyle name="SAPBEXexcGood1 2 2 4 3 3" xfId="59023"/>
    <cellStyle name="SAPBEXexcGood1 2 2 4 3 4" xfId="59024"/>
    <cellStyle name="SAPBEXexcGood1 2 2 4 4" xfId="51669"/>
    <cellStyle name="SAPBEXexcGood1 2 2 4 4 2" xfId="51670"/>
    <cellStyle name="SAPBEXexcGood1 2 2 4 4 2 2" xfId="59025"/>
    <cellStyle name="SAPBEXexcGood1 2 2 4 4 2 3" xfId="59026"/>
    <cellStyle name="SAPBEXexcGood1 2 2 4 4 3" xfId="59027"/>
    <cellStyle name="SAPBEXexcGood1 2 2 4 4 4" xfId="59028"/>
    <cellStyle name="SAPBEXexcGood1 2 2 4 5" xfId="51671"/>
    <cellStyle name="SAPBEXexcGood1 2 2 4 5 2" xfId="51672"/>
    <cellStyle name="SAPBEXexcGood1 2 2 4 5 2 2" xfId="59029"/>
    <cellStyle name="SAPBEXexcGood1 2 2 4 5 2 3" xfId="59030"/>
    <cellStyle name="SAPBEXexcGood1 2 2 4 5 3" xfId="59031"/>
    <cellStyle name="SAPBEXexcGood1 2 2 4 5 4" xfId="59032"/>
    <cellStyle name="SAPBEXexcGood1 2 2 4 6" xfId="51673"/>
    <cellStyle name="SAPBEXexcGood1 2 2 4 6 2" xfId="51674"/>
    <cellStyle name="SAPBEXexcGood1 2 2 4 6 2 2" xfId="59033"/>
    <cellStyle name="SAPBEXexcGood1 2 2 4 6 2 3" xfId="59034"/>
    <cellStyle name="SAPBEXexcGood1 2 2 4 6 3" xfId="59035"/>
    <cellStyle name="SAPBEXexcGood1 2 2 4 6 4" xfId="59036"/>
    <cellStyle name="SAPBEXexcGood1 2 2 4 7" xfId="51675"/>
    <cellStyle name="SAPBEXexcGood1 2 2 4 7 2" xfId="59037"/>
    <cellStyle name="SAPBEXexcGood1 2 2 4 7 3" xfId="59038"/>
    <cellStyle name="SAPBEXexcGood1 2 2 4 8" xfId="59039"/>
    <cellStyle name="SAPBEXexcGood1 2 2 4 9" xfId="59040"/>
    <cellStyle name="SAPBEXexcGood1 2 2 5" xfId="19944"/>
    <cellStyle name="SAPBEXexcGood1 2 2 5 2" xfId="19945"/>
    <cellStyle name="SAPBEXexcGood1 2 2 5 2 2" xfId="19946"/>
    <cellStyle name="SAPBEXexcGood1 2 2 5 2 3" xfId="59041"/>
    <cellStyle name="SAPBEXexcGood1 2 2 5 3" xfId="19947"/>
    <cellStyle name="SAPBEXexcGood1 2 2 5 4" xfId="59042"/>
    <cellStyle name="SAPBEXexcGood1 2 2 6" xfId="19948"/>
    <cellStyle name="SAPBEXexcGood1 2 2 6 2" xfId="19949"/>
    <cellStyle name="SAPBEXexcGood1 2 2 6 2 2" xfId="19950"/>
    <cellStyle name="SAPBEXexcGood1 2 2 6 2 3" xfId="59043"/>
    <cellStyle name="SAPBEXexcGood1 2 2 6 3" xfId="19951"/>
    <cellStyle name="SAPBEXexcGood1 2 2 6 4" xfId="59044"/>
    <cellStyle name="SAPBEXexcGood1 2 2 7" xfId="19952"/>
    <cellStyle name="SAPBEXexcGood1 2 2 7 2" xfId="19953"/>
    <cellStyle name="SAPBEXexcGood1 2 2 7 2 2" xfId="19954"/>
    <cellStyle name="SAPBEXexcGood1 2 2 7 2 3" xfId="59045"/>
    <cellStyle name="SAPBEXexcGood1 2 2 7 3" xfId="19955"/>
    <cellStyle name="SAPBEXexcGood1 2 2 7 4" xfId="59046"/>
    <cellStyle name="SAPBEXexcGood1 2 2 8" xfId="19956"/>
    <cellStyle name="SAPBEXexcGood1 2 2 8 2" xfId="19957"/>
    <cellStyle name="SAPBEXexcGood1 2 2 8 2 2" xfId="19958"/>
    <cellStyle name="SAPBEXexcGood1 2 2 8 2 3" xfId="59047"/>
    <cellStyle name="SAPBEXexcGood1 2 2 8 3" xfId="19959"/>
    <cellStyle name="SAPBEXexcGood1 2 2 8 4" xfId="59048"/>
    <cellStyle name="SAPBEXexcGood1 2 2 9" xfId="19960"/>
    <cellStyle name="SAPBEXexcGood1 2 2 9 2" xfId="19961"/>
    <cellStyle name="SAPBEXexcGood1 2 2 9 2 2" xfId="19962"/>
    <cellStyle name="SAPBEXexcGood1 2 2 9 2 3" xfId="59049"/>
    <cellStyle name="SAPBEXexcGood1 2 2 9 3" xfId="19963"/>
    <cellStyle name="SAPBEXexcGood1 2 2 9 4" xfId="59050"/>
    <cellStyle name="SAPBEXexcGood1 2 2_401K Summary" xfId="19964"/>
    <cellStyle name="SAPBEXexcGood1 2 3" xfId="19965"/>
    <cellStyle name="SAPBEXexcGood1 2 3 10" xfId="19966"/>
    <cellStyle name="SAPBEXexcGood1 2 3 10 2" xfId="19967"/>
    <cellStyle name="SAPBEXexcGood1 2 3 10 2 2" xfId="19968"/>
    <cellStyle name="SAPBEXexcGood1 2 3 10 3" xfId="19969"/>
    <cellStyle name="SAPBEXexcGood1 2 3 11" xfId="19970"/>
    <cellStyle name="SAPBEXexcGood1 2 3 11 2" xfId="19971"/>
    <cellStyle name="SAPBEXexcGood1 2 3 11 2 2" xfId="19972"/>
    <cellStyle name="SAPBEXexcGood1 2 3 11 3" xfId="19973"/>
    <cellStyle name="SAPBEXexcGood1 2 3 12" xfId="19974"/>
    <cellStyle name="SAPBEXexcGood1 2 3 2" xfId="19975"/>
    <cellStyle name="SAPBEXexcGood1 2 3 2 2" xfId="19976"/>
    <cellStyle name="SAPBEXexcGood1 2 3 2 2 2" xfId="19977"/>
    <cellStyle name="SAPBEXexcGood1 2 3 2 2 2 2" xfId="19978"/>
    <cellStyle name="SAPBEXexcGood1 2 3 2 2 2 2 2" xfId="19979"/>
    <cellStyle name="SAPBEXexcGood1 2 3 2 2 2 3" xfId="19980"/>
    <cellStyle name="SAPBEXexcGood1 2 3 2 2 3" xfId="19981"/>
    <cellStyle name="SAPBEXexcGood1 2 3 2 2 3 2" xfId="19982"/>
    <cellStyle name="SAPBEXexcGood1 2 3 2 2 3 2 2" xfId="19983"/>
    <cellStyle name="SAPBEXexcGood1 2 3 2 2 3 3" xfId="19984"/>
    <cellStyle name="SAPBEXexcGood1 2 3 2 2 4" xfId="19985"/>
    <cellStyle name="SAPBEXexcGood1 2 3 2 2 4 2" xfId="19986"/>
    <cellStyle name="SAPBEXexcGood1 2 3 2 2 5" xfId="19987"/>
    <cellStyle name="SAPBEXexcGood1 2 3 2 2 5 2" xfId="19988"/>
    <cellStyle name="SAPBEXexcGood1 2 3 2 2 6" xfId="19989"/>
    <cellStyle name="SAPBEXexcGood1 2 3 2 3" xfId="19990"/>
    <cellStyle name="SAPBEXexcGood1 2 3 2 3 2" xfId="19991"/>
    <cellStyle name="SAPBEXexcGood1 2 3 2 3 2 2" xfId="19992"/>
    <cellStyle name="SAPBEXexcGood1 2 3 2 3 2 2 2" xfId="19993"/>
    <cellStyle name="SAPBEXexcGood1 2 3 2 3 2 3" xfId="19994"/>
    <cellStyle name="SAPBEXexcGood1 2 3 2 3 3" xfId="19995"/>
    <cellStyle name="SAPBEXexcGood1 2 3 2 3 3 2" xfId="19996"/>
    <cellStyle name="SAPBEXexcGood1 2 3 2 3 3 2 2" xfId="19997"/>
    <cellStyle name="SAPBEXexcGood1 2 3 2 3 3 3" xfId="19998"/>
    <cellStyle name="SAPBEXexcGood1 2 3 2 3 4" xfId="19999"/>
    <cellStyle name="SAPBEXexcGood1 2 3 2 3 4 2" xfId="20000"/>
    <cellStyle name="SAPBEXexcGood1 2 3 2 3 5" xfId="20001"/>
    <cellStyle name="SAPBEXexcGood1 2 3 2 3 5 2" xfId="20002"/>
    <cellStyle name="SAPBEXexcGood1 2 3 2 3 6" xfId="20003"/>
    <cellStyle name="SAPBEXexcGood1 2 3 2 4" xfId="20004"/>
    <cellStyle name="SAPBEXexcGood1 2 3 2 4 2" xfId="20005"/>
    <cellStyle name="SAPBEXexcGood1 2 3 2 4 2 2" xfId="20006"/>
    <cellStyle name="SAPBEXexcGood1 2 3 2 4 2 2 2" xfId="20007"/>
    <cellStyle name="SAPBEXexcGood1 2 3 2 4 2 3" xfId="20008"/>
    <cellStyle name="SAPBEXexcGood1 2 3 2 4 3" xfId="20009"/>
    <cellStyle name="SAPBEXexcGood1 2 3 2 4 3 2" xfId="20010"/>
    <cellStyle name="SAPBEXexcGood1 2 3 2 4 3 2 2" xfId="20011"/>
    <cellStyle name="SAPBEXexcGood1 2 3 2 4 3 3" xfId="20012"/>
    <cellStyle name="SAPBEXexcGood1 2 3 2 4 4" xfId="20013"/>
    <cellStyle name="SAPBEXexcGood1 2 3 2 4 4 2" xfId="20014"/>
    <cellStyle name="SAPBEXexcGood1 2 3 2 4 5" xfId="20015"/>
    <cellStyle name="SAPBEXexcGood1 2 3 2 4 5 2" xfId="20016"/>
    <cellStyle name="SAPBEXexcGood1 2 3 2 4 6" xfId="20017"/>
    <cellStyle name="SAPBEXexcGood1 2 3 2 5" xfId="20018"/>
    <cellStyle name="SAPBEXexcGood1 2 3 2 5 2" xfId="20019"/>
    <cellStyle name="SAPBEXexcGood1 2 3 2 5 2 2" xfId="20020"/>
    <cellStyle name="SAPBEXexcGood1 2 3 2 5 3" xfId="20021"/>
    <cellStyle name="SAPBEXexcGood1 2 3 2 6" xfId="20022"/>
    <cellStyle name="SAPBEXexcGood1 2 3 2_Other Benefits Allocation %" xfId="20023"/>
    <cellStyle name="SAPBEXexcGood1 2 3 3" xfId="20024"/>
    <cellStyle name="SAPBEXexcGood1 2 3 3 2" xfId="20025"/>
    <cellStyle name="SAPBEXexcGood1 2 3 3 2 2" xfId="20026"/>
    <cellStyle name="SAPBEXexcGood1 2 3 3 2 2 2" xfId="20027"/>
    <cellStyle name="SAPBEXexcGood1 2 3 3 2 2 2 2" xfId="20028"/>
    <cellStyle name="SAPBEXexcGood1 2 3 3 2 2 3" xfId="20029"/>
    <cellStyle name="SAPBEXexcGood1 2 3 3 2 3" xfId="20030"/>
    <cellStyle name="SAPBEXexcGood1 2 3 3 2 3 2" xfId="20031"/>
    <cellStyle name="SAPBEXexcGood1 2 3 3 2 3 2 2" xfId="20032"/>
    <cellStyle name="SAPBEXexcGood1 2 3 3 2 3 3" xfId="20033"/>
    <cellStyle name="SAPBEXexcGood1 2 3 3 2 4" xfId="20034"/>
    <cellStyle name="SAPBEXexcGood1 2 3 3 2 4 2" xfId="20035"/>
    <cellStyle name="SAPBEXexcGood1 2 3 3 2 5" xfId="20036"/>
    <cellStyle name="SAPBEXexcGood1 2 3 3 2 5 2" xfId="20037"/>
    <cellStyle name="SAPBEXexcGood1 2 3 3 2 6" xfId="20038"/>
    <cellStyle name="SAPBEXexcGood1 2 3 3 3" xfId="20039"/>
    <cellStyle name="SAPBEXexcGood1 2 3 3 3 2" xfId="20040"/>
    <cellStyle name="SAPBEXexcGood1 2 3 3 3 2 2" xfId="20041"/>
    <cellStyle name="SAPBEXexcGood1 2 3 3 3 2 2 2" xfId="20042"/>
    <cellStyle name="SAPBEXexcGood1 2 3 3 3 2 3" xfId="20043"/>
    <cellStyle name="SAPBEXexcGood1 2 3 3 3 3" xfId="20044"/>
    <cellStyle name="SAPBEXexcGood1 2 3 3 3 3 2" xfId="20045"/>
    <cellStyle name="SAPBEXexcGood1 2 3 3 3 3 2 2" xfId="20046"/>
    <cellStyle name="SAPBEXexcGood1 2 3 3 3 3 3" xfId="20047"/>
    <cellStyle name="SAPBEXexcGood1 2 3 3 3 4" xfId="20048"/>
    <cellStyle name="SAPBEXexcGood1 2 3 3 3 4 2" xfId="20049"/>
    <cellStyle name="SAPBEXexcGood1 2 3 3 3 5" xfId="20050"/>
    <cellStyle name="SAPBEXexcGood1 2 3 3 3 5 2" xfId="20051"/>
    <cellStyle name="SAPBEXexcGood1 2 3 3 3 6" xfId="20052"/>
    <cellStyle name="SAPBEXexcGood1 2 3 3 4" xfId="20053"/>
    <cellStyle name="SAPBEXexcGood1 2 3 3 4 2" xfId="20054"/>
    <cellStyle name="SAPBEXexcGood1 2 3 3 4 2 2" xfId="20055"/>
    <cellStyle name="SAPBEXexcGood1 2 3 3 4 3" xfId="20056"/>
    <cellStyle name="SAPBEXexcGood1 2 3 3 5" xfId="20057"/>
    <cellStyle name="SAPBEXexcGood1 2 3 3 5 2" xfId="20058"/>
    <cellStyle name="SAPBEXexcGood1 2 3 3 5 2 2" xfId="20059"/>
    <cellStyle name="SAPBEXexcGood1 2 3 3 5 3" xfId="20060"/>
    <cellStyle name="SAPBEXexcGood1 2 3 3 6" xfId="20061"/>
    <cellStyle name="SAPBEXexcGood1 2 3 3 6 2" xfId="20062"/>
    <cellStyle name="SAPBEXexcGood1 2 3 3 7" xfId="20063"/>
    <cellStyle name="SAPBEXexcGood1 2 3 3 7 2" xfId="20064"/>
    <cellStyle name="SAPBEXexcGood1 2 3 3 8" xfId="20065"/>
    <cellStyle name="SAPBEXexcGood1 2 3 3_Other Benefits Allocation %" xfId="20066"/>
    <cellStyle name="SAPBEXexcGood1 2 3 4" xfId="20067"/>
    <cellStyle name="SAPBEXexcGood1 2 3 4 2" xfId="20068"/>
    <cellStyle name="SAPBEXexcGood1 2 3 4 2 2" xfId="20069"/>
    <cellStyle name="SAPBEXexcGood1 2 3 4 2 3" xfId="59051"/>
    <cellStyle name="SAPBEXexcGood1 2 3 4 3" xfId="20070"/>
    <cellStyle name="SAPBEXexcGood1 2 3 4 4" xfId="59052"/>
    <cellStyle name="SAPBEXexcGood1 2 3 5" xfId="20071"/>
    <cellStyle name="SAPBEXexcGood1 2 3 5 2" xfId="20072"/>
    <cellStyle name="SAPBEXexcGood1 2 3 5 2 2" xfId="20073"/>
    <cellStyle name="SAPBEXexcGood1 2 3 5 2 3" xfId="59053"/>
    <cellStyle name="SAPBEXexcGood1 2 3 5 3" xfId="20074"/>
    <cellStyle name="SAPBEXexcGood1 2 3 5 4" xfId="59054"/>
    <cellStyle name="SAPBEXexcGood1 2 3 6" xfId="20075"/>
    <cellStyle name="SAPBEXexcGood1 2 3 6 2" xfId="20076"/>
    <cellStyle name="SAPBEXexcGood1 2 3 6 2 2" xfId="20077"/>
    <cellStyle name="SAPBEXexcGood1 2 3 6 2 3" xfId="59055"/>
    <cellStyle name="SAPBEXexcGood1 2 3 6 3" xfId="20078"/>
    <cellStyle name="SAPBEXexcGood1 2 3 6 4" xfId="59056"/>
    <cellStyle name="SAPBEXexcGood1 2 3 7" xfId="20079"/>
    <cellStyle name="SAPBEXexcGood1 2 3 7 2" xfId="20080"/>
    <cellStyle name="SAPBEXexcGood1 2 3 7 2 2" xfId="20081"/>
    <cellStyle name="SAPBEXexcGood1 2 3 7 3" xfId="20082"/>
    <cellStyle name="SAPBEXexcGood1 2 3 8" xfId="20083"/>
    <cellStyle name="SAPBEXexcGood1 2 3 8 2" xfId="20084"/>
    <cellStyle name="SAPBEXexcGood1 2 3 8 2 2" xfId="20085"/>
    <cellStyle name="SAPBEXexcGood1 2 3 8 3" xfId="20086"/>
    <cellStyle name="SAPBEXexcGood1 2 3 9" xfId="20087"/>
    <cellStyle name="SAPBEXexcGood1 2 3 9 2" xfId="20088"/>
    <cellStyle name="SAPBEXexcGood1 2 3 9 2 2" xfId="20089"/>
    <cellStyle name="SAPBEXexcGood1 2 3 9 3" xfId="20090"/>
    <cellStyle name="SAPBEXexcGood1 2 3_401K Summary" xfId="20091"/>
    <cellStyle name="SAPBEXexcGood1 2 4" xfId="20092"/>
    <cellStyle name="SAPBEXexcGood1 2 4 2" xfId="20093"/>
    <cellStyle name="SAPBEXexcGood1 2 4 2 2" xfId="20094"/>
    <cellStyle name="SAPBEXexcGood1 2 4 2 2 2" xfId="20095"/>
    <cellStyle name="SAPBEXexcGood1 2 4 2 2 2 2" xfId="20096"/>
    <cellStyle name="SAPBEXexcGood1 2 4 2 2 3" xfId="20097"/>
    <cellStyle name="SAPBEXexcGood1 2 4 2 3" xfId="20098"/>
    <cellStyle name="SAPBEXexcGood1 2 4 2 3 2" xfId="20099"/>
    <cellStyle name="SAPBEXexcGood1 2 4 2 3 2 2" xfId="20100"/>
    <cellStyle name="SAPBEXexcGood1 2 4 2 3 3" xfId="20101"/>
    <cellStyle name="SAPBEXexcGood1 2 4 2 4" xfId="20102"/>
    <cellStyle name="SAPBEXexcGood1 2 4 2 4 2" xfId="20103"/>
    <cellStyle name="SAPBEXexcGood1 2 4 2 5" xfId="20104"/>
    <cellStyle name="SAPBEXexcGood1 2 4 2 5 2" xfId="20105"/>
    <cellStyle name="SAPBEXexcGood1 2 4 2 6" xfId="20106"/>
    <cellStyle name="SAPBEXexcGood1 2 4 3" xfId="20107"/>
    <cellStyle name="SAPBEXexcGood1 2 4 3 2" xfId="20108"/>
    <cellStyle name="SAPBEXexcGood1 2 4 3 2 2" xfId="20109"/>
    <cellStyle name="SAPBEXexcGood1 2 4 3 2 2 2" xfId="20110"/>
    <cellStyle name="SAPBEXexcGood1 2 4 3 2 3" xfId="20111"/>
    <cellStyle name="SAPBEXexcGood1 2 4 3 3" xfId="20112"/>
    <cellStyle name="SAPBEXexcGood1 2 4 3 3 2" xfId="20113"/>
    <cellStyle name="SAPBEXexcGood1 2 4 3 3 2 2" xfId="20114"/>
    <cellStyle name="SAPBEXexcGood1 2 4 3 3 3" xfId="20115"/>
    <cellStyle name="SAPBEXexcGood1 2 4 3 4" xfId="20116"/>
    <cellStyle name="SAPBEXexcGood1 2 4 3 4 2" xfId="20117"/>
    <cellStyle name="SAPBEXexcGood1 2 4 3 5" xfId="20118"/>
    <cellStyle name="SAPBEXexcGood1 2 4 3 5 2" xfId="20119"/>
    <cellStyle name="SAPBEXexcGood1 2 4 3 6" xfId="20120"/>
    <cellStyle name="SAPBEXexcGood1 2 4 4" xfId="20121"/>
    <cellStyle name="SAPBEXexcGood1 2 4 4 2" xfId="20122"/>
    <cellStyle name="SAPBEXexcGood1 2 4 4 2 2" xfId="20123"/>
    <cellStyle name="SAPBEXexcGood1 2 4 4 2 2 2" xfId="20124"/>
    <cellStyle name="SAPBEXexcGood1 2 4 4 2 3" xfId="20125"/>
    <cellStyle name="SAPBEXexcGood1 2 4 4 3" xfId="20126"/>
    <cellStyle name="SAPBEXexcGood1 2 4 4 3 2" xfId="20127"/>
    <cellStyle name="SAPBEXexcGood1 2 4 4 3 2 2" xfId="20128"/>
    <cellStyle name="SAPBEXexcGood1 2 4 4 3 3" xfId="20129"/>
    <cellStyle name="SAPBEXexcGood1 2 4 4 4" xfId="20130"/>
    <cellStyle name="SAPBEXexcGood1 2 4 4 4 2" xfId="20131"/>
    <cellStyle name="SAPBEXexcGood1 2 4 4 5" xfId="20132"/>
    <cellStyle name="SAPBEXexcGood1 2 4 4 5 2" xfId="20133"/>
    <cellStyle name="SAPBEXexcGood1 2 4 4 6" xfId="20134"/>
    <cellStyle name="SAPBEXexcGood1 2 4 5" xfId="20135"/>
    <cellStyle name="SAPBEXexcGood1 2 4 5 2" xfId="20136"/>
    <cellStyle name="SAPBEXexcGood1 2 4 5 2 2" xfId="20137"/>
    <cellStyle name="SAPBEXexcGood1 2 4 5 2 3" xfId="59057"/>
    <cellStyle name="SAPBEXexcGood1 2 4 5 3" xfId="20138"/>
    <cellStyle name="SAPBEXexcGood1 2 4 5 4" xfId="59058"/>
    <cellStyle name="SAPBEXexcGood1 2 4 6" xfId="20139"/>
    <cellStyle name="SAPBEXexcGood1 2 4 6 2" xfId="51676"/>
    <cellStyle name="SAPBEXexcGood1 2 4 6 2 2" xfId="59059"/>
    <cellStyle name="SAPBEXexcGood1 2 4 6 2 3" xfId="59060"/>
    <cellStyle name="SAPBEXexcGood1 2 4 6 3" xfId="59061"/>
    <cellStyle name="SAPBEXexcGood1 2 4 6 4" xfId="59062"/>
    <cellStyle name="SAPBEXexcGood1 2 4 7" xfId="51677"/>
    <cellStyle name="SAPBEXexcGood1 2 4 7 2" xfId="59063"/>
    <cellStyle name="SAPBEXexcGood1 2 4 7 3" xfId="59064"/>
    <cellStyle name="SAPBEXexcGood1 2 4 8" xfId="59065"/>
    <cellStyle name="SAPBEXexcGood1 2 4 9" xfId="59066"/>
    <cellStyle name="SAPBEXexcGood1 2 4_Other Benefits Allocation %" xfId="20140"/>
    <cellStyle name="SAPBEXexcGood1 2 5" xfId="20141"/>
    <cellStyle name="SAPBEXexcGood1 2 5 2" xfId="51678"/>
    <cellStyle name="SAPBEXexcGood1 2 5 2 2" xfId="51679"/>
    <cellStyle name="SAPBEXexcGood1 2 5 2 2 2" xfId="59067"/>
    <cellStyle name="SAPBEXexcGood1 2 5 2 2 3" xfId="59068"/>
    <cellStyle name="SAPBEXexcGood1 2 5 2 3" xfId="59069"/>
    <cellStyle name="SAPBEXexcGood1 2 5 2 4" xfId="59070"/>
    <cellStyle name="SAPBEXexcGood1 2 5 3" xfId="51680"/>
    <cellStyle name="SAPBEXexcGood1 2 5 3 2" xfId="51681"/>
    <cellStyle name="SAPBEXexcGood1 2 5 3 2 2" xfId="59071"/>
    <cellStyle name="SAPBEXexcGood1 2 5 3 2 3" xfId="59072"/>
    <cellStyle name="SAPBEXexcGood1 2 5 3 3" xfId="59073"/>
    <cellStyle name="SAPBEXexcGood1 2 5 3 4" xfId="59074"/>
    <cellStyle name="SAPBEXexcGood1 2 5 4" xfId="51682"/>
    <cellStyle name="SAPBEXexcGood1 2 5 4 2" xfId="51683"/>
    <cellStyle name="SAPBEXexcGood1 2 5 4 2 2" xfId="59075"/>
    <cellStyle name="SAPBEXexcGood1 2 5 4 2 3" xfId="59076"/>
    <cellStyle name="SAPBEXexcGood1 2 5 4 3" xfId="59077"/>
    <cellStyle name="SAPBEXexcGood1 2 5 4 4" xfId="59078"/>
    <cellStyle name="SAPBEXexcGood1 2 5 5" xfId="51684"/>
    <cellStyle name="SAPBEXexcGood1 2 5 5 2" xfId="51685"/>
    <cellStyle name="SAPBEXexcGood1 2 5 5 2 2" xfId="59079"/>
    <cellStyle name="SAPBEXexcGood1 2 5 5 2 3" xfId="59080"/>
    <cellStyle name="SAPBEXexcGood1 2 5 5 3" xfId="59081"/>
    <cellStyle name="SAPBEXexcGood1 2 5 5 4" xfId="59082"/>
    <cellStyle name="SAPBEXexcGood1 2 5 6" xfId="51686"/>
    <cellStyle name="SAPBEXexcGood1 2 5 6 2" xfId="51687"/>
    <cellStyle name="SAPBEXexcGood1 2 5 6 2 2" xfId="59083"/>
    <cellStyle name="SAPBEXexcGood1 2 5 6 2 3" xfId="59084"/>
    <cellStyle name="SAPBEXexcGood1 2 5 6 3" xfId="59085"/>
    <cellStyle name="SAPBEXexcGood1 2 5 6 4" xfId="59086"/>
    <cellStyle name="SAPBEXexcGood1 2 5 7" xfId="51688"/>
    <cellStyle name="SAPBEXexcGood1 2 5 7 2" xfId="59087"/>
    <cellStyle name="SAPBEXexcGood1 2 5 7 3" xfId="59088"/>
    <cellStyle name="SAPBEXexcGood1 2 5 8" xfId="59089"/>
    <cellStyle name="SAPBEXexcGood1 2 5 9" xfId="59090"/>
    <cellStyle name="SAPBEXexcGood1 2 6" xfId="20142"/>
    <cellStyle name="SAPBEXexcGood1 2 6 2" xfId="51689"/>
    <cellStyle name="SAPBEXexcGood1 2 6 2 2" xfId="59091"/>
    <cellStyle name="SAPBEXexcGood1 2 6 2 3" xfId="59092"/>
    <cellStyle name="SAPBEXexcGood1 2 6 3" xfId="59093"/>
    <cellStyle name="SAPBEXexcGood1 2 6 4" xfId="59094"/>
    <cellStyle name="SAPBEXexcGood1 2 7" xfId="20143"/>
    <cellStyle name="SAPBEXexcGood1 2 7 2" xfId="51690"/>
    <cellStyle name="SAPBEXexcGood1 2 7 2 2" xfId="59095"/>
    <cellStyle name="SAPBEXexcGood1 2 7 2 3" xfId="59096"/>
    <cellStyle name="SAPBEXexcGood1 2 7 3" xfId="59097"/>
    <cellStyle name="SAPBEXexcGood1 2 7 4" xfId="59098"/>
    <cellStyle name="SAPBEXexcGood1 2 8" xfId="20144"/>
    <cellStyle name="SAPBEXexcGood1 2 8 2" xfId="51691"/>
    <cellStyle name="SAPBEXexcGood1 2 8 2 2" xfId="59099"/>
    <cellStyle name="SAPBEXexcGood1 2 8 2 3" xfId="59100"/>
    <cellStyle name="SAPBEXexcGood1 2 8 3" xfId="59101"/>
    <cellStyle name="SAPBEXexcGood1 2 8 4" xfId="59102"/>
    <cellStyle name="SAPBEXexcGood1 2 9" xfId="20145"/>
    <cellStyle name="SAPBEXexcGood1 2 9 2" xfId="20146"/>
    <cellStyle name="SAPBEXexcGood1 2 9 2 2" xfId="20147"/>
    <cellStyle name="SAPBEXexcGood1 2 9 2 2 2" xfId="20148"/>
    <cellStyle name="SAPBEXexcGood1 2 9 2 2 2 2" xfId="20149"/>
    <cellStyle name="SAPBEXexcGood1 2 9 2 2 3" xfId="20150"/>
    <cellStyle name="SAPBEXexcGood1 2 9 2 3" xfId="20151"/>
    <cellStyle name="SAPBEXexcGood1 2 9 2 3 2" xfId="20152"/>
    <cellStyle name="SAPBEXexcGood1 2 9 2 3 2 2" xfId="20153"/>
    <cellStyle name="SAPBEXexcGood1 2 9 2 3 3" xfId="20154"/>
    <cellStyle name="SAPBEXexcGood1 2 9 2 4" xfId="20155"/>
    <cellStyle name="SAPBEXexcGood1 2 9 2 4 2" xfId="20156"/>
    <cellStyle name="SAPBEXexcGood1 2 9 2 5" xfId="20157"/>
    <cellStyle name="SAPBEXexcGood1 2 9 2 5 2" xfId="20158"/>
    <cellStyle name="SAPBEXexcGood1 2 9 2 6" xfId="20159"/>
    <cellStyle name="SAPBEXexcGood1 2 9 3" xfId="20160"/>
    <cellStyle name="SAPBEXexcGood1 2 9 3 2" xfId="20161"/>
    <cellStyle name="SAPBEXexcGood1 2 9 3 2 2" xfId="20162"/>
    <cellStyle name="SAPBEXexcGood1 2 9 3 2 2 2" xfId="20163"/>
    <cellStyle name="SAPBEXexcGood1 2 9 3 2 3" xfId="20164"/>
    <cellStyle name="SAPBEXexcGood1 2 9 3 3" xfId="20165"/>
    <cellStyle name="SAPBEXexcGood1 2 9 3 3 2" xfId="20166"/>
    <cellStyle name="SAPBEXexcGood1 2 9 3 3 2 2" xfId="20167"/>
    <cellStyle name="SAPBEXexcGood1 2 9 3 3 3" xfId="20168"/>
    <cellStyle name="SAPBEXexcGood1 2 9 3 4" xfId="20169"/>
    <cellStyle name="SAPBEXexcGood1 2 9 3 4 2" xfId="20170"/>
    <cellStyle name="SAPBEXexcGood1 2 9 3 5" xfId="20171"/>
    <cellStyle name="SAPBEXexcGood1 2 9 3 5 2" xfId="20172"/>
    <cellStyle name="SAPBEXexcGood1 2 9 3 6" xfId="20173"/>
    <cellStyle name="SAPBEXexcGood1 2 9 4" xfId="20174"/>
    <cellStyle name="SAPBEXexcGood1 2 9 4 2" xfId="20175"/>
    <cellStyle name="SAPBEXexcGood1 2 9 4 2 2" xfId="20176"/>
    <cellStyle name="SAPBEXexcGood1 2 9 4 3" xfId="20177"/>
    <cellStyle name="SAPBEXexcGood1 2 9 5" xfId="20178"/>
    <cellStyle name="SAPBEXexcGood1 2 9 5 2" xfId="20179"/>
    <cellStyle name="SAPBEXexcGood1 2 9 5 2 2" xfId="20180"/>
    <cellStyle name="SAPBEXexcGood1 2 9 5 3" xfId="20181"/>
    <cellStyle name="SAPBEXexcGood1 2 9 6" xfId="20182"/>
    <cellStyle name="SAPBEXexcGood1 2 9 6 2" xfId="20183"/>
    <cellStyle name="SAPBEXexcGood1 2 9 7" xfId="20184"/>
    <cellStyle name="SAPBEXexcGood1 2 9 7 2" xfId="20185"/>
    <cellStyle name="SAPBEXexcGood1 2 9 8" xfId="20186"/>
    <cellStyle name="SAPBEXexcGood1 2 9_Other Benefits Allocation %" xfId="20187"/>
    <cellStyle name="SAPBEXexcGood1 2_401K Summary" xfId="20188"/>
    <cellStyle name="SAPBEXexcGood1 3" xfId="20189"/>
    <cellStyle name="SAPBEXexcGood1 3 10" xfId="20190"/>
    <cellStyle name="SAPBEXexcGood1 3 10 2" xfId="20191"/>
    <cellStyle name="SAPBEXexcGood1 3 10 2 2" xfId="20192"/>
    <cellStyle name="SAPBEXexcGood1 3 10 3" xfId="20193"/>
    <cellStyle name="SAPBEXexcGood1 3 11" xfId="20194"/>
    <cellStyle name="SAPBEXexcGood1 3 11 2" xfId="20195"/>
    <cellStyle name="SAPBEXexcGood1 3 11 2 2" xfId="20196"/>
    <cellStyle name="SAPBEXexcGood1 3 11 3" xfId="20197"/>
    <cellStyle name="SAPBEXexcGood1 3 12" xfId="20198"/>
    <cellStyle name="SAPBEXexcGood1 3 12 2" xfId="20199"/>
    <cellStyle name="SAPBEXexcGood1 3 13" xfId="20200"/>
    <cellStyle name="SAPBEXexcGood1 3 2" xfId="20201"/>
    <cellStyle name="SAPBEXexcGood1 3 2 2" xfId="20202"/>
    <cellStyle name="SAPBEXexcGood1 3 2 2 2" xfId="20203"/>
    <cellStyle name="SAPBEXexcGood1 3 2 2 2 2" xfId="20204"/>
    <cellStyle name="SAPBEXexcGood1 3 2 2 2 2 2" xfId="20205"/>
    <cellStyle name="SAPBEXexcGood1 3 2 2 2 2 2 2" xfId="20206"/>
    <cellStyle name="SAPBEXexcGood1 3 2 2 2 2 3" xfId="20207"/>
    <cellStyle name="SAPBEXexcGood1 3 2 2 2 3" xfId="20208"/>
    <cellStyle name="SAPBEXexcGood1 3 2 2 2 3 2" xfId="20209"/>
    <cellStyle name="SAPBEXexcGood1 3 2 2 2 3 2 2" xfId="20210"/>
    <cellStyle name="SAPBEXexcGood1 3 2 2 2 3 3" xfId="20211"/>
    <cellStyle name="SAPBEXexcGood1 3 2 2 2 4" xfId="20212"/>
    <cellStyle name="SAPBEXexcGood1 3 2 2 2 4 2" xfId="20213"/>
    <cellStyle name="SAPBEXexcGood1 3 2 2 2 5" xfId="20214"/>
    <cellStyle name="SAPBEXexcGood1 3 2 2 2 5 2" xfId="20215"/>
    <cellStyle name="SAPBEXexcGood1 3 2 2 2 6" xfId="20216"/>
    <cellStyle name="SAPBEXexcGood1 3 2 2 3" xfId="20217"/>
    <cellStyle name="SAPBEXexcGood1 3 2 2 3 2" xfId="20218"/>
    <cellStyle name="SAPBEXexcGood1 3 2 2 3 2 2" xfId="20219"/>
    <cellStyle name="SAPBEXexcGood1 3 2 2 3 2 2 2" xfId="20220"/>
    <cellStyle name="SAPBEXexcGood1 3 2 2 3 2 3" xfId="20221"/>
    <cellStyle name="SAPBEXexcGood1 3 2 2 3 3" xfId="20222"/>
    <cellStyle name="SAPBEXexcGood1 3 2 2 3 3 2" xfId="20223"/>
    <cellStyle name="SAPBEXexcGood1 3 2 2 3 3 2 2" xfId="20224"/>
    <cellStyle name="SAPBEXexcGood1 3 2 2 3 3 3" xfId="20225"/>
    <cellStyle name="SAPBEXexcGood1 3 2 2 3 4" xfId="20226"/>
    <cellStyle name="SAPBEXexcGood1 3 2 2 3 4 2" xfId="20227"/>
    <cellStyle name="SAPBEXexcGood1 3 2 2 3 5" xfId="20228"/>
    <cellStyle name="SAPBEXexcGood1 3 2 2 3 5 2" xfId="20229"/>
    <cellStyle name="SAPBEXexcGood1 3 2 2 3 6" xfId="20230"/>
    <cellStyle name="SAPBEXexcGood1 3 2 2 4" xfId="20231"/>
    <cellStyle name="SAPBEXexcGood1 3 2 2 4 2" xfId="20232"/>
    <cellStyle name="SAPBEXexcGood1 3 2 2 4 2 2" xfId="20233"/>
    <cellStyle name="SAPBEXexcGood1 3 2 2 4 2 2 2" xfId="20234"/>
    <cellStyle name="SAPBEXexcGood1 3 2 2 4 2 3" xfId="20235"/>
    <cellStyle name="SAPBEXexcGood1 3 2 2 4 3" xfId="20236"/>
    <cellStyle name="SAPBEXexcGood1 3 2 2 4 3 2" xfId="20237"/>
    <cellStyle name="SAPBEXexcGood1 3 2 2 4 3 2 2" xfId="20238"/>
    <cellStyle name="SAPBEXexcGood1 3 2 2 4 3 3" xfId="20239"/>
    <cellStyle name="SAPBEXexcGood1 3 2 2 4 4" xfId="20240"/>
    <cellStyle name="SAPBEXexcGood1 3 2 2 4 4 2" xfId="20241"/>
    <cellStyle name="SAPBEXexcGood1 3 2 2 4 5" xfId="20242"/>
    <cellStyle name="SAPBEXexcGood1 3 2 2 4 5 2" xfId="20243"/>
    <cellStyle name="SAPBEXexcGood1 3 2 2 4 6" xfId="20244"/>
    <cellStyle name="SAPBEXexcGood1 3 2 2 5" xfId="20245"/>
    <cellStyle name="SAPBEXexcGood1 3 2 2 5 2" xfId="20246"/>
    <cellStyle name="SAPBEXexcGood1 3 2 2 5 2 2" xfId="20247"/>
    <cellStyle name="SAPBEXexcGood1 3 2 2 5 3" xfId="20248"/>
    <cellStyle name="SAPBEXexcGood1 3 2 2 6" xfId="20249"/>
    <cellStyle name="SAPBEXexcGood1 3 2 2_Other Benefits Allocation %" xfId="20250"/>
    <cellStyle name="SAPBEXexcGood1 3 2 3" xfId="20251"/>
    <cellStyle name="SAPBEXexcGood1 3 2 3 2" xfId="20252"/>
    <cellStyle name="SAPBEXexcGood1 3 2 3 2 2" xfId="20253"/>
    <cellStyle name="SAPBEXexcGood1 3 2 3 2 2 2" xfId="20254"/>
    <cellStyle name="SAPBEXexcGood1 3 2 3 2 3" xfId="20255"/>
    <cellStyle name="SAPBEXexcGood1 3 2 3 3" xfId="20256"/>
    <cellStyle name="SAPBEXexcGood1 3 2 3 3 2" xfId="20257"/>
    <cellStyle name="SAPBEXexcGood1 3 2 3 3 2 2" xfId="20258"/>
    <cellStyle name="SAPBEXexcGood1 3 2 3 3 3" xfId="20259"/>
    <cellStyle name="SAPBEXexcGood1 3 2 3 4" xfId="20260"/>
    <cellStyle name="SAPBEXexcGood1 3 2 3 4 2" xfId="20261"/>
    <cellStyle name="SAPBEXexcGood1 3 2 3 5" xfId="20262"/>
    <cellStyle name="SAPBEXexcGood1 3 2 3 5 2" xfId="20263"/>
    <cellStyle name="SAPBEXexcGood1 3 2 3 6" xfId="20264"/>
    <cellStyle name="SAPBEXexcGood1 3 2 4" xfId="20265"/>
    <cellStyle name="SAPBEXexcGood1 3 2 4 2" xfId="20266"/>
    <cellStyle name="SAPBEXexcGood1 3 2 4 2 2" xfId="20267"/>
    <cellStyle name="SAPBEXexcGood1 3 2 4 2 2 2" xfId="20268"/>
    <cellStyle name="SAPBEXexcGood1 3 2 4 2 3" xfId="20269"/>
    <cellStyle name="SAPBEXexcGood1 3 2 4 3" xfId="20270"/>
    <cellStyle name="SAPBEXexcGood1 3 2 4 3 2" xfId="20271"/>
    <cellStyle name="SAPBEXexcGood1 3 2 4 3 2 2" xfId="20272"/>
    <cellStyle name="SAPBEXexcGood1 3 2 4 3 3" xfId="20273"/>
    <cellStyle name="SAPBEXexcGood1 3 2 4 4" xfId="20274"/>
    <cellStyle name="SAPBEXexcGood1 3 2 4 4 2" xfId="20275"/>
    <cellStyle name="SAPBEXexcGood1 3 2 4 5" xfId="20276"/>
    <cellStyle name="SAPBEXexcGood1 3 2 4 5 2" xfId="20277"/>
    <cellStyle name="SAPBEXexcGood1 3 2 4 6" xfId="20278"/>
    <cellStyle name="SAPBEXexcGood1 3 2 5" xfId="20279"/>
    <cellStyle name="SAPBEXexcGood1 3 2 5 2" xfId="20280"/>
    <cellStyle name="SAPBEXexcGood1 3 2 5 2 2" xfId="20281"/>
    <cellStyle name="SAPBEXexcGood1 3 2 5 2 2 2" xfId="20282"/>
    <cellStyle name="SAPBEXexcGood1 3 2 5 2 3" xfId="20283"/>
    <cellStyle name="SAPBEXexcGood1 3 2 5 3" xfId="20284"/>
    <cellStyle name="SAPBEXexcGood1 3 2 5 3 2" xfId="20285"/>
    <cellStyle name="SAPBEXexcGood1 3 2 5 3 2 2" xfId="20286"/>
    <cellStyle name="SAPBEXexcGood1 3 2 5 3 3" xfId="20287"/>
    <cellStyle name="SAPBEXexcGood1 3 2 5 4" xfId="20288"/>
    <cellStyle name="SAPBEXexcGood1 3 2 5 4 2" xfId="20289"/>
    <cellStyle name="SAPBEXexcGood1 3 2 5 5" xfId="20290"/>
    <cellStyle name="SAPBEXexcGood1 3 2 5 5 2" xfId="20291"/>
    <cellStyle name="SAPBEXexcGood1 3 2 5 6" xfId="20292"/>
    <cellStyle name="SAPBEXexcGood1 3 2 6" xfId="20293"/>
    <cellStyle name="SAPBEXexcGood1 3 2 6 2" xfId="20294"/>
    <cellStyle name="SAPBEXexcGood1 3 2 6 2 2" xfId="20295"/>
    <cellStyle name="SAPBEXexcGood1 3 2 6 2 3" xfId="59103"/>
    <cellStyle name="SAPBEXexcGood1 3 2 6 3" xfId="20296"/>
    <cellStyle name="SAPBEXexcGood1 3 2 6 4" xfId="59104"/>
    <cellStyle name="SAPBEXexcGood1 3 2 7" xfId="20297"/>
    <cellStyle name="SAPBEXexcGood1 3 2 7 2" xfId="59105"/>
    <cellStyle name="SAPBEXexcGood1 3 2 7 3" xfId="59106"/>
    <cellStyle name="SAPBEXexcGood1 3 2 8" xfId="59107"/>
    <cellStyle name="SAPBEXexcGood1 3 2 9" xfId="59108"/>
    <cellStyle name="SAPBEXexcGood1 3 2_Other Benefits Allocation %" xfId="20298"/>
    <cellStyle name="SAPBEXexcGood1 3 3" xfId="20299"/>
    <cellStyle name="SAPBEXexcGood1 3 3 2" xfId="51692"/>
    <cellStyle name="SAPBEXexcGood1 3 3 2 2" xfId="51693"/>
    <cellStyle name="SAPBEXexcGood1 3 3 2 2 2" xfId="59109"/>
    <cellStyle name="SAPBEXexcGood1 3 3 2 2 3" xfId="59110"/>
    <cellStyle name="SAPBEXexcGood1 3 3 2 3" xfId="59111"/>
    <cellStyle name="SAPBEXexcGood1 3 3 2 4" xfId="59112"/>
    <cellStyle name="SAPBEXexcGood1 3 3 3" xfId="51694"/>
    <cellStyle name="SAPBEXexcGood1 3 3 3 2" xfId="51695"/>
    <cellStyle name="SAPBEXexcGood1 3 3 3 2 2" xfId="59113"/>
    <cellStyle name="SAPBEXexcGood1 3 3 3 2 3" xfId="59114"/>
    <cellStyle name="SAPBEXexcGood1 3 3 3 3" xfId="59115"/>
    <cellStyle name="SAPBEXexcGood1 3 3 3 4" xfId="59116"/>
    <cellStyle name="SAPBEXexcGood1 3 3 4" xfId="51696"/>
    <cellStyle name="SAPBEXexcGood1 3 3 4 2" xfId="51697"/>
    <cellStyle name="SAPBEXexcGood1 3 3 4 2 2" xfId="59117"/>
    <cellStyle name="SAPBEXexcGood1 3 3 4 2 3" xfId="59118"/>
    <cellStyle name="SAPBEXexcGood1 3 3 4 3" xfId="59119"/>
    <cellStyle name="SAPBEXexcGood1 3 3 4 4" xfId="59120"/>
    <cellStyle name="SAPBEXexcGood1 3 3 5" xfId="51698"/>
    <cellStyle name="SAPBEXexcGood1 3 3 5 2" xfId="51699"/>
    <cellStyle name="SAPBEXexcGood1 3 3 5 2 2" xfId="59121"/>
    <cellStyle name="SAPBEXexcGood1 3 3 5 2 3" xfId="59122"/>
    <cellStyle name="SAPBEXexcGood1 3 3 5 3" xfId="59123"/>
    <cellStyle name="SAPBEXexcGood1 3 3 5 4" xfId="59124"/>
    <cellStyle name="SAPBEXexcGood1 3 3 6" xfId="51700"/>
    <cellStyle name="SAPBEXexcGood1 3 3 6 2" xfId="51701"/>
    <cellStyle name="SAPBEXexcGood1 3 3 6 2 2" xfId="59125"/>
    <cellStyle name="SAPBEXexcGood1 3 3 6 2 3" xfId="59126"/>
    <cellStyle name="SAPBEXexcGood1 3 3 6 3" xfId="59127"/>
    <cellStyle name="SAPBEXexcGood1 3 3 6 4" xfId="59128"/>
    <cellStyle name="SAPBEXexcGood1 3 3 7" xfId="51702"/>
    <cellStyle name="SAPBEXexcGood1 3 3 7 2" xfId="59129"/>
    <cellStyle name="SAPBEXexcGood1 3 3 7 3" xfId="59130"/>
    <cellStyle name="SAPBEXexcGood1 3 3 8" xfId="59131"/>
    <cellStyle name="SAPBEXexcGood1 3 3 9" xfId="59132"/>
    <cellStyle name="SAPBEXexcGood1 3 4" xfId="20300"/>
    <cellStyle name="SAPBEXexcGood1 3 4 2" xfId="20301"/>
    <cellStyle name="SAPBEXexcGood1 3 4 2 2" xfId="20302"/>
    <cellStyle name="SAPBEXexcGood1 3 4 2 2 2" xfId="20303"/>
    <cellStyle name="SAPBEXexcGood1 3 4 2 2 2 2" xfId="20304"/>
    <cellStyle name="SAPBEXexcGood1 3 4 2 2 3" xfId="20305"/>
    <cellStyle name="SAPBEXexcGood1 3 4 2 3" xfId="20306"/>
    <cellStyle name="SAPBEXexcGood1 3 4 2 3 2" xfId="20307"/>
    <cellStyle name="SAPBEXexcGood1 3 4 2 3 2 2" xfId="20308"/>
    <cellStyle name="SAPBEXexcGood1 3 4 2 3 3" xfId="20309"/>
    <cellStyle name="SAPBEXexcGood1 3 4 2 4" xfId="20310"/>
    <cellStyle name="SAPBEXexcGood1 3 4 2 4 2" xfId="20311"/>
    <cellStyle name="SAPBEXexcGood1 3 4 2 5" xfId="20312"/>
    <cellStyle name="SAPBEXexcGood1 3 4 2 5 2" xfId="20313"/>
    <cellStyle name="SAPBEXexcGood1 3 4 2 6" xfId="20314"/>
    <cellStyle name="SAPBEXexcGood1 3 4 3" xfId="20315"/>
    <cellStyle name="SAPBEXexcGood1 3 4 3 2" xfId="20316"/>
    <cellStyle name="SAPBEXexcGood1 3 4 3 2 2" xfId="20317"/>
    <cellStyle name="SAPBEXexcGood1 3 4 3 2 2 2" xfId="20318"/>
    <cellStyle name="SAPBEXexcGood1 3 4 3 2 3" xfId="20319"/>
    <cellStyle name="SAPBEXexcGood1 3 4 3 3" xfId="20320"/>
    <cellStyle name="SAPBEXexcGood1 3 4 3 3 2" xfId="20321"/>
    <cellStyle name="SAPBEXexcGood1 3 4 3 3 2 2" xfId="20322"/>
    <cellStyle name="SAPBEXexcGood1 3 4 3 3 3" xfId="20323"/>
    <cellStyle name="SAPBEXexcGood1 3 4 3 4" xfId="20324"/>
    <cellStyle name="SAPBEXexcGood1 3 4 3 4 2" xfId="20325"/>
    <cellStyle name="SAPBEXexcGood1 3 4 3 5" xfId="20326"/>
    <cellStyle name="SAPBEXexcGood1 3 4 3 5 2" xfId="20327"/>
    <cellStyle name="SAPBEXexcGood1 3 4 3 6" xfId="20328"/>
    <cellStyle name="SAPBEXexcGood1 3 4 4" xfId="20329"/>
    <cellStyle name="SAPBEXexcGood1 3 4 4 2" xfId="20330"/>
    <cellStyle name="SAPBEXexcGood1 3 4 4 2 2" xfId="20331"/>
    <cellStyle name="SAPBEXexcGood1 3 4 4 2 3" xfId="59133"/>
    <cellStyle name="SAPBEXexcGood1 3 4 4 3" xfId="20332"/>
    <cellStyle name="SAPBEXexcGood1 3 4 4 4" xfId="59134"/>
    <cellStyle name="SAPBEXexcGood1 3 4 5" xfId="20333"/>
    <cellStyle name="SAPBEXexcGood1 3 4 5 2" xfId="20334"/>
    <cellStyle name="SAPBEXexcGood1 3 4 5 2 2" xfId="20335"/>
    <cellStyle name="SAPBEXexcGood1 3 4 5 2 3" xfId="59135"/>
    <cellStyle name="SAPBEXexcGood1 3 4 5 3" xfId="20336"/>
    <cellStyle name="SAPBEXexcGood1 3 4 5 4" xfId="59136"/>
    <cellStyle name="SAPBEXexcGood1 3 4 6" xfId="20337"/>
    <cellStyle name="SAPBEXexcGood1 3 4 6 2" xfId="20338"/>
    <cellStyle name="SAPBEXexcGood1 3 4 6 2 2" xfId="59137"/>
    <cellStyle name="SAPBEXexcGood1 3 4 6 2 3" xfId="59138"/>
    <cellStyle name="SAPBEXexcGood1 3 4 6 3" xfId="59139"/>
    <cellStyle name="SAPBEXexcGood1 3 4 6 4" xfId="59140"/>
    <cellStyle name="SAPBEXexcGood1 3 4 7" xfId="20339"/>
    <cellStyle name="SAPBEXexcGood1 3 4 7 2" xfId="20340"/>
    <cellStyle name="SAPBEXexcGood1 3 4 7 3" xfId="59141"/>
    <cellStyle name="SAPBEXexcGood1 3 4 8" xfId="20341"/>
    <cellStyle name="SAPBEXexcGood1 3 4 9" xfId="59142"/>
    <cellStyle name="SAPBEXexcGood1 3 4_Other Benefits Allocation %" xfId="20342"/>
    <cellStyle name="SAPBEXexcGood1 3 5" xfId="20343"/>
    <cellStyle name="SAPBEXexcGood1 3 5 2" xfId="20344"/>
    <cellStyle name="SAPBEXexcGood1 3 5 2 2" xfId="20345"/>
    <cellStyle name="SAPBEXexcGood1 3 5 2 2 2" xfId="20346"/>
    <cellStyle name="SAPBEXexcGood1 3 5 2 3" xfId="20347"/>
    <cellStyle name="SAPBEXexcGood1 3 5 3" xfId="20348"/>
    <cellStyle name="SAPBEXexcGood1 3 5 3 2" xfId="20349"/>
    <cellStyle name="SAPBEXexcGood1 3 5 3 2 2" xfId="20350"/>
    <cellStyle name="SAPBEXexcGood1 3 5 3 3" xfId="20351"/>
    <cellStyle name="SAPBEXexcGood1 3 5 4" xfId="20352"/>
    <cellStyle name="SAPBEXexcGood1 3 5 4 2" xfId="20353"/>
    <cellStyle name="SAPBEXexcGood1 3 5 5" xfId="20354"/>
    <cellStyle name="SAPBEXexcGood1 3 5 5 2" xfId="20355"/>
    <cellStyle name="SAPBEXexcGood1 3 5 6" xfId="20356"/>
    <cellStyle name="SAPBEXexcGood1 3 6" xfId="20357"/>
    <cellStyle name="SAPBEXexcGood1 3 6 2" xfId="20358"/>
    <cellStyle name="SAPBEXexcGood1 3 6 2 2" xfId="20359"/>
    <cellStyle name="SAPBEXexcGood1 3 6 2 2 2" xfId="20360"/>
    <cellStyle name="SAPBEXexcGood1 3 6 2 3" xfId="20361"/>
    <cellStyle name="SAPBEXexcGood1 3 6 3" xfId="20362"/>
    <cellStyle name="SAPBEXexcGood1 3 6 3 2" xfId="20363"/>
    <cellStyle name="SAPBEXexcGood1 3 6 3 2 2" xfId="20364"/>
    <cellStyle name="SAPBEXexcGood1 3 6 3 3" xfId="20365"/>
    <cellStyle name="SAPBEXexcGood1 3 6 4" xfId="20366"/>
    <cellStyle name="SAPBEXexcGood1 3 6 4 2" xfId="20367"/>
    <cellStyle name="SAPBEXexcGood1 3 6 5" xfId="20368"/>
    <cellStyle name="SAPBEXexcGood1 3 6 5 2" xfId="20369"/>
    <cellStyle name="SAPBEXexcGood1 3 6 6" xfId="20370"/>
    <cellStyle name="SAPBEXexcGood1 3 7" xfId="20371"/>
    <cellStyle name="SAPBEXexcGood1 3 7 2" xfId="20372"/>
    <cellStyle name="SAPBEXexcGood1 3 7 2 2" xfId="20373"/>
    <cellStyle name="SAPBEXexcGood1 3 7 2 2 2" xfId="20374"/>
    <cellStyle name="SAPBEXexcGood1 3 7 2 3" xfId="20375"/>
    <cellStyle name="SAPBEXexcGood1 3 7 3" xfId="20376"/>
    <cellStyle name="SAPBEXexcGood1 3 7 3 2" xfId="20377"/>
    <cellStyle name="SAPBEXexcGood1 3 7 3 2 2" xfId="20378"/>
    <cellStyle name="SAPBEXexcGood1 3 7 3 3" xfId="20379"/>
    <cellStyle name="SAPBEXexcGood1 3 7 4" xfId="20380"/>
    <cellStyle name="SAPBEXexcGood1 3 7 4 2" xfId="20381"/>
    <cellStyle name="SAPBEXexcGood1 3 7 5" xfId="20382"/>
    <cellStyle name="SAPBEXexcGood1 3 7 5 2" xfId="20383"/>
    <cellStyle name="SAPBEXexcGood1 3 7 6" xfId="20384"/>
    <cellStyle name="SAPBEXexcGood1 3 8" xfId="20385"/>
    <cellStyle name="SAPBEXexcGood1 3 8 2" xfId="20386"/>
    <cellStyle name="SAPBEXexcGood1 3 8 2 2" xfId="20387"/>
    <cellStyle name="SAPBEXexcGood1 3 8 2 3" xfId="59143"/>
    <cellStyle name="SAPBEXexcGood1 3 8 3" xfId="20388"/>
    <cellStyle name="SAPBEXexcGood1 3 8 4" xfId="59144"/>
    <cellStyle name="SAPBEXexcGood1 3 9" xfId="20389"/>
    <cellStyle name="SAPBEXexcGood1 3 9 2" xfId="20390"/>
    <cellStyle name="SAPBEXexcGood1 3 9 2 2" xfId="20391"/>
    <cellStyle name="SAPBEXexcGood1 3 9 2 3" xfId="59145"/>
    <cellStyle name="SAPBEXexcGood1 3 9 3" xfId="20392"/>
    <cellStyle name="SAPBEXexcGood1 3 9 4" xfId="59146"/>
    <cellStyle name="SAPBEXexcGood1 3_401K Summary" xfId="20393"/>
    <cellStyle name="SAPBEXexcGood1 4" xfId="20394"/>
    <cellStyle name="SAPBEXexcGood1 4 10" xfId="20395"/>
    <cellStyle name="SAPBEXexcGood1 4 10 2" xfId="20396"/>
    <cellStyle name="SAPBEXexcGood1 4 10 2 2" xfId="20397"/>
    <cellStyle name="SAPBEXexcGood1 4 10 3" xfId="20398"/>
    <cellStyle name="SAPBEXexcGood1 4 11" xfId="20399"/>
    <cellStyle name="SAPBEXexcGood1 4 11 2" xfId="20400"/>
    <cellStyle name="SAPBEXexcGood1 4 11 2 2" xfId="20401"/>
    <cellStyle name="SAPBEXexcGood1 4 11 3" xfId="20402"/>
    <cellStyle name="SAPBEXexcGood1 4 12" xfId="20403"/>
    <cellStyle name="SAPBEXexcGood1 4 12 2" xfId="20404"/>
    <cellStyle name="SAPBEXexcGood1 4 13" xfId="20405"/>
    <cellStyle name="SAPBEXexcGood1 4 2" xfId="20406"/>
    <cellStyle name="SAPBEXexcGood1 4 2 2" xfId="20407"/>
    <cellStyle name="SAPBEXexcGood1 4 2 2 2" xfId="59147"/>
    <cellStyle name="SAPBEXexcGood1 4 2 2 3" xfId="59148"/>
    <cellStyle name="SAPBEXexcGood1 4 2 3" xfId="20408"/>
    <cellStyle name="SAPBEXexcGood1 4 2 4" xfId="59149"/>
    <cellStyle name="SAPBEXexcGood1 4 2_Other Benefits Allocation %" xfId="20409"/>
    <cellStyle name="SAPBEXexcGood1 4 3" xfId="20410"/>
    <cellStyle name="SAPBEXexcGood1 4 3 2" xfId="20411"/>
    <cellStyle name="SAPBEXexcGood1 4 3 2 2" xfId="20412"/>
    <cellStyle name="SAPBEXexcGood1 4 3 2 2 2" xfId="20413"/>
    <cellStyle name="SAPBEXexcGood1 4 3 2 2 2 2" xfId="20414"/>
    <cellStyle name="SAPBEXexcGood1 4 3 2 2 3" xfId="20415"/>
    <cellStyle name="SAPBEXexcGood1 4 3 2 3" xfId="20416"/>
    <cellStyle name="SAPBEXexcGood1 4 3 2 3 2" xfId="20417"/>
    <cellStyle name="SAPBEXexcGood1 4 3 2 3 2 2" xfId="20418"/>
    <cellStyle name="SAPBEXexcGood1 4 3 2 3 3" xfId="20419"/>
    <cellStyle name="SAPBEXexcGood1 4 3 2 4" xfId="20420"/>
    <cellStyle name="SAPBEXexcGood1 4 3 2 4 2" xfId="20421"/>
    <cellStyle name="SAPBEXexcGood1 4 3 2 5" xfId="20422"/>
    <cellStyle name="SAPBEXexcGood1 4 3 2 5 2" xfId="20423"/>
    <cellStyle name="SAPBEXexcGood1 4 3 2 6" xfId="20424"/>
    <cellStyle name="SAPBEXexcGood1 4 3 3" xfId="20425"/>
    <cellStyle name="SAPBEXexcGood1 4 3 3 2" xfId="20426"/>
    <cellStyle name="SAPBEXexcGood1 4 3 3 2 2" xfId="20427"/>
    <cellStyle name="SAPBEXexcGood1 4 3 3 2 2 2" xfId="20428"/>
    <cellStyle name="SAPBEXexcGood1 4 3 3 2 3" xfId="20429"/>
    <cellStyle name="SAPBEXexcGood1 4 3 3 3" xfId="20430"/>
    <cellStyle name="SAPBEXexcGood1 4 3 3 3 2" xfId="20431"/>
    <cellStyle name="SAPBEXexcGood1 4 3 3 3 2 2" xfId="20432"/>
    <cellStyle name="SAPBEXexcGood1 4 3 3 3 3" xfId="20433"/>
    <cellStyle name="SAPBEXexcGood1 4 3 3 4" xfId="20434"/>
    <cellStyle name="SAPBEXexcGood1 4 3 3 4 2" xfId="20435"/>
    <cellStyle name="SAPBEXexcGood1 4 3 3 5" xfId="20436"/>
    <cellStyle name="SAPBEXexcGood1 4 3 3 5 2" xfId="20437"/>
    <cellStyle name="SAPBEXexcGood1 4 3 3 6" xfId="20438"/>
    <cellStyle name="SAPBEXexcGood1 4 3 4" xfId="20439"/>
    <cellStyle name="SAPBEXexcGood1 4 3 4 2" xfId="20440"/>
    <cellStyle name="SAPBEXexcGood1 4 3 4 2 2" xfId="20441"/>
    <cellStyle name="SAPBEXexcGood1 4 3 4 3" xfId="20442"/>
    <cellStyle name="SAPBEXexcGood1 4 3 5" xfId="20443"/>
    <cellStyle name="SAPBEXexcGood1 4 3 5 2" xfId="20444"/>
    <cellStyle name="SAPBEXexcGood1 4 3 5 2 2" xfId="20445"/>
    <cellStyle name="SAPBEXexcGood1 4 3 5 3" xfId="20446"/>
    <cellStyle name="SAPBEXexcGood1 4 3 6" xfId="20447"/>
    <cellStyle name="SAPBEXexcGood1 4 3 6 2" xfId="20448"/>
    <cellStyle name="SAPBEXexcGood1 4 3 7" xfId="20449"/>
    <cellStyle name="SAPBEXexcGood1 4 3 7 2" xfId="20450"/>
    <cellStyle name="SAPBEXexcGood1 4 3 8" xfId="20451"/>
    <cellStyle name="SAPBEXexcGood1 4 3_Other Benefits Allocation %" xfId="20452"/>
    <cellStyle name="SAPBEXexcGood1 4 4" xfId="20453"/>
    <cellStyle name="SAPBEXexcGood1 4 4 2" xfId="20454"/>
    <cellStyle name="SAPBEXexcGood1 4 4 2 2" xfId="20455"/>
    <cellStyle name="SAPBEXexcGood1 4 4 2 3" xfId="59150"/>
    <cellStyle name="SAPBEXexcGood1 4 4 3" xfId="20456"/>
    <cellStyle name="SAPBEXexcGood1 4 4 4" xfId="59151"/>
    <cellStyle name="SAPBEXexcGood1 4 5" xfId="20457"/>
    <cellStyle name="SAPBEXexcGood1 4 5 2" xfId="20458"/>
    <cellStyle name="SAPBEXexcGood1 4 5 2 2" xfId="20459"/>
    <cellStyle name="SAPBEXexcGood1 4 5 2 3" xfId="59152"/>
    <cellStyle name="SAPBEXexcGood1 4 5 3" xfId="20460"/>
    <cellStyle name="SAPBEXexcGood1 4 5 4" xfId="59153"/>
    <cellStyle name="SAPBEXexcGood1 4 6" xfId="20461"/>
    <cellStyle name="SAPBEXexcGood1 4 6 2" xfId="20462"/>
    <cellStyle name="SAPBEXexcGood1 4 6 2 2" xfId="20463"/>
    <cellStyle name="SAPBEXexcGood1 4 6 2 3" xfId="59154"/>
    <cellStyle name="SAPBEXexcGood1 4 6 3" xfId="20464"/>
    <cellStyle name="SAPBEXexcGood1 4 6 4" xfId="59155"/>
    <cellStyle name="SAPBEXexcGood1 4 7" xfId="20465"/>
    <cellStyle name="SAPBEXexcGood1 4 7 2" xfId="20466"/>
    <cellStyle name="SAPBEXexcGood1 4 7 2 2" xfId="20467"/>
    <cellStyle name="SAPBEXexcGood1 4 7 3" xfId="20468"/>
    <cellStyle name="SAPBEXexcGood1 4 8" xfId="20469"/>
    <cellStyle name="SAPBEXexcGood1 4 8 2" xfId="20470"/>
    <cellStyle name="SAPBEXexcGood1 4 8 2 2" xfId="20471"/>
    <cellStyle name="SAPBEXexcGood1 4 8 3" xfId="20472"/>
    <cellStyle name="SAPBEXexcGood1 4 9" xfId="20473"/>
    <cellStyle name="SAPBEXexcGood1 4 9 2" xfId="20474"/>
    <cellStyle name="SAPBEXexcGood1 4 9 2 2" xfId="20475"/>
    <cellStyle name="SAPBEXexcGood1 4 9 3" xfId="20476"/>
    <cellStyle name="SAPBEXexcGood1 4_401K Summary" xfId="20477"/>
    <cellStyle name="SAPBEXexcGood1 5" xfId="20478"/>
    <cellStyle name="SAPBEXexcGood1 5 2" xfId="20479"/>
    <cellStyle name="SAPBEXexcGood1 5 2 2" xfId="51703"/>
    <cellStyle name="SAPBEXexcGood1 5 2 2 2" xfId="59156"/>
    <cellStyle name="SAPBEXexcGood1 5 2 2 3" xfId="59157"/>
    <cellStyle name="SAPBEXexcGood1 5 2 3" xfId="59158"/>
    <cellStyle name="SAPBEXexcGood1 5 2 4" xfId="59159"/>
    <cellStyle name="SAPBEXexcGood1 5 3" xfId="20480"/>
    <cellStyle name="SAPBEXexcGood1 5 3 2" xfId="51704"/>
    <cellStyle name="SAPBEXexcGood1 5 3 2 2" xfId="59160"/>
    <cellStyle name="SAPBEXexcGood1 5 3 2 3" xfId="59161"/>
    <cellStyle name="SAPBEXexcGood1 5 3 3" xfId="59162"/>
    <cellStyle name="SAPBEXexcGood1 5 3 4" xfId="59163"/>
    <cellStyle name="SAPBEXexcGood1 5 4" xfId="51705"/>
    <cellStyle name="SAPBEXexcGood1 5 4 2" xfId="51706"/>
    <cellStyle name="SAPBEXexcGood1 5 4 2 2" xfId="59164"/>
    <cellStyle name="SAPBEXexcGood1 5 4 2 3" xfId="59165"/>
    <cellStyle name="SAPBEXexcGood1 5 4 3" xfId="59166"/>
    <cellStyle name="SAPBEXexcGood1 5 4 4" xfId="59167"/>
    <cellStyle name="SAPBEXexcGood1 5 5" xfId="51707"/>
    <cellStyle name="SAPBEXexcGood1 5 5 2" xfId="51708"/>
    <cellStyle name="SAPBEXexcGood1 5 5 2 2" xfId="59168"/>
    <cellStyle name="SAPBEXexcGood1 5 5 2 3" xfId="59169"/>
    <cellStyle name="SAPBEXexcGood1 5 5 3" xfId="59170"/>
    <cellStyle name="SAPBEXexcGood1 5 5 4" xfId="59171"/>
    <cellStyle name="SAPBEXexcGood1 5 6" xfId="51709"/>
    <cellStyle name="SAPBEXexcGood1 5 6 2" xfId="51710"/>
    <cellStyle name="SAPBEXexcGood1 5 6 2 2" xfId="59172"/>
    <cellStyle name="SAPBEXexcGood1 5 6 2 3" xfId="59173"/>
    <cellStyle name="SAPBEXexcGood1 5 6 3" xfId="59174"/>
    <cellStyle name="SAPBEXexcGood1 5 6 4" xfId="59175"/>
    <cellStyle name="SAPBEXexcGood1 5 7" xfId="51711"/>
    <cellStyle name="SAPBEXexcGood1 5 7 2" xfId="59176"/>
    <cellStyle name="SAPBEXexcGood1 5 7 3" xfId="59177"/>
    <cellStyle name="SAPBEXexcGood1 5 8" xfId="59178"/>
    <cellStyle name="SAPBEXexcGood1 5 9" xfId="59179"/>
    <cellStyle name="SAPBEXexcGood1 5_Other Benefits Allocation %" xfId="20481"/>
    <cellStyle name="SAPBEXexcGood1 6" xfId="20482"/>
    <cellStyle name="SAPBEXexcGood1 6 2" xfId="20483"/>
    <cellStyle name="SAPBEXexcGood1 6 2 2" xfId="51712"/>
    <cellStyle name="SAPBEXexcGood1 6 2 2 2" xfId="59180"/>
    <cellStyle name="SAPBEXexcGood1 6 2 2 3" xfId="59181"/>
    <cellStyle name="SAPBEXexcGood1 6 2 3" xfId="59182"/>
    <cellStyle name="SAPBEXexcGood1 6 2 4" xfId="59183"/>
    <cellStyle name="SAPBEXexcGood1 6 3" xfId="20484"/>
    <cellStyle name="SAPBEXexcGood1 6 3 2" xfId="51713"/>
    <cellStyle name="SAPBEXexcGood1 6 3 2 2" xfId="59184"/>
    <cellStyle name="SAPBEXexcGood1 6 3 2 3" xfId="59185"/>
    <cellStyle name="SAPBEXexcGood1 6 3 3" xfId="59186"/>
    <cellStyle name="SAPBEXexcGood1 6 3 4" xfId="59187"/>
    <cellStyle name="SAPBEXexcGood1 6 4" xfId="51714"/>
    <cellStyle name="SAPBEXexcGood1 6 4 2" xfId="51715"/>
    <cellStyle name="SAPBEXexcGood1 6 4 2 2" xfId="59188"/>
    <cellStyle name="SAPBEXexcGood1 6 4 2 3" xfId="59189"/>
    <cellStyle name="SAPBEXexcGood1 6 4 3" xfId="59190"/>
    <cellStyle name="SAPBEXexcGood1 6 4 4" xfId="59191"/>
    <cellStyle name="SAPBEXexcGood1 6 5" xfId="51716"/>
    <cellStyle name="SAPBEXexcGood1 6 5 2" xfId="51717"/>
    <cellStyle name="SAPBEXexcGood1 6 5 2 2" xfId="59192"/>
    <cellStyle name="SAPBEXexcGood1 6 5 2 3" xfId="59193"/>
    <cellStyle name="SAPBEXexcGood1 6 5 3" xfId="59194"/>
    <cellStyle name="SAPBEXexcGood1 6 5 4" xfId="59195"/>
    <cellStyle name="SAPBEXexcGood1 6 6" xfId="51718"/>
    <cellStyle name="SAPBEXexcGood1 6 6 2" xfId="51719"/>
    <cellStyle name="SAPBEXexcGood1 6 6 2 2" xfId="59196"/>
    <cellStyle name="SAPBEXexcGood1 6 6 2 3" xfId="59197"/>
    <cellStyle name="SAPBEXexcGood1 6 6 3" xfId="59198"/>
    <cellStyle name="SAPBEXexcGood1 6 6 4" xfId="59199"/>
    <cellStyle name="SAPBEXexcGood1 6 7" xfId="51720"/>
    <cellStyle name="SAPBEXexcGood1 6 7 2" xfId="59200"/>
    <cellStyle name="SAPBEXexcGood1 6 7 3" xfId="59201"/>
    <cellStyle name="SAPBEXexcGood1 6 8" xfId="59202"/>
    <cellStyle name="SAPBEXexcGood1 6 9" xfId="59203"/>
    <cellStyle name="SAPBEXexcGood1 6_Other Benefits Allocation %" xfId="20485"/>
    <cellStyle name="SAPBEXexcGood1 7" xfId="20486"/>
    <cellStyle name="SAPBEXexcGood1 7 2" xfId="20487"/>
    <cellStyle name="SAPBEXexcGood1 7 2 2" xfId="59204"/>
    <cellStyle name="SAPBEXexcGood1 7 2 3" xfId="59205"/>
    <cellStyle name="SAPBEXexcGood1 7 3" xfId="20488"/>
    <cellStyle name="SAPBEXexcGood1 7 4" xfId="59206"/>
    <cellStyle name="SAPBEXexcGood1 7_Other Benefits Allocation %" xfId="20489"/>
    <cellStyle name="SAPBEXexcGood1 8" xfId="20490"/>
    <cellStyle name="SAPBEXexcGood1 8 2" xfId="20491"/>
    <cellStyle name="SAPBEXexcGood1 8 2 2" xfId="59207"/>
    <cellStyle name="SAPBEXexcGood1 8 2 3" xfId="59208"/>
    <cellStyle name="SAPBEXexcGood1 8 3" xfId="20492"/>
    <cellStyle name="SAPBEXexcGood1 8 4" xfId="59209"/>
    <cellStyle name="SAPBEXexcGood1 8_Other Benefits Allocation %" xfId="20493"/>
    <cellStyle name="SAPBEXexcGood1 9" xfId="20494"/>
    <cellStyle name="SAPBEXexcGood1 9 2" xfId="20495"/>
    <cellStyle name="SAPBEXexcGood1 9 2 2" xfId="20496"/>
    <cellStyle name="SAPBEXexcGood1 9 2 2 2" xfId="20497"/>
    <cellStyle name="SAPBEXexcGood1 9 2 2 2 2" xfId="20498"/>
    <cellStyle name="SAPBEXexcGood1 9 2 2 3" xfId="20499"/>
    <cellStyle name="SAPBEXexcGood1 9 2 3" xfId="20500"/>
    <cellStyle name="SAPBEXexcGood1 9 2 3 2" xfId="20501"/>
    <cellStyle name="SAPBEXexcGood1 9 2 3 2 2" xfId="20502"/>
    <cellStyle name="SAPBEXexcGood1 9 2 3 3" xfId="20503"/>
    <cellStyle name="SAPBEXexcGood1 9 2 4" xfId="20504"/>
    <cellStyle name="SAPBEXexcGood1 9 2 4 2" xfId="20505"/>
    <cellStyle name="SAPBEXexcGood1 9 2 5" xfId="20506"/>
    <cellStyle name="SAPBEXexcGood1 9 2 5 2" xfId="20507"/>
    <cellStyle name="SAPBEXexcGood1 9 2 6" xfId="20508"/>
    <cellStyle name="SAPBEXexcGood1 9 3" xfId="20509"/>
    <cellStyle name="SAPBEXexcGood1 9 3 2" xfId="20510"/>
    <cellStyle name="SAPBEXexcGood1 9 3 2 2" xfId="20511"/>
    <cellStyle name="SAPBEXexcGood1 9 3 2 2 2" xfId="20512"/>
    <cellStyle name="SAPBEXexcGood1 9 3 2 3" xfId="20513"/>
    <cellStyle name="SAPBEXexcGood1 9 3 3" xfId="20514"/>
    <cellStyle name="SAPBEXexcGood1 9 3 3 2" xfId="20515"/>
    <cellStyle name="SAPBEXexcGood1 9 3 3 2 2" xfId="20516"/>
    <cellStyle name="SAPBEXexcGood1 9 3 3 3" xfId="20517"/>
    <cellStyle name="SAPBEXexcGood1 9 3 4" xfId="20518"/>
    <cellStyle name="SAPBEXexcGood1 9 3 4 2" xfId="20519"/>
    <cellStyle name="SAPBEXexcGood1 9 3 5" xfId="20520"/>
    <cellStyle name="SAPBEXexcGood1 9 3 5 2" xfId="20521"/>
    <cellStyle name="SAPBEXexcGood1 9 3 6" xfId="20522"/>
    <cellStyle name="SAPBEXexcGood1 9 4" xfId="20523"/>
    <cellStyle name="SAPBEXexcGood1 9 4 2" xfId="20524"/>
    <cellStyle name="SAPBEXexcGood1 9 4 2 2" xfId="20525"/>
    <cellStyle name="SAPBEXexcGood1 9 4 3" xfId="20526"/>
    <cellStyle name="SAPBEXexcGood1 9 5" xfId="20527"/>
    <cellStyle name="SAPBEXexcGood1 9 5 2" xfId="20528"/>
    <cellStyle name="SAPBEXexcGood1 9 5 2 2" xfId="20529"/>
    <cellStyle name="SAPBEXexcGood1 9 5 3" xfId="20530"/>
    <cellStyle name="SAPBEXexcGood1 9 6" xfId="20531"/>
    <cellStyle name="SAPBEXexcGood1 9 6 2" xfId="20532"/>
    <cellStyle name="SAPBEXexcGood1 9 7" xfId="20533"/>
    <cellStyle name="SAPBEXexcGood1 9 7 2" xfId="20534"/>
    <cellStyle name="SAPBEXexcGood1 9 8" xfId="20535"/>
    <cellStyle name="SAPBEXexcGood1 9_Other Benefits Allocation %" xfId="20536"/>
    <cellStyle name="SAPBEXexcGood1_2016-18 Budget Payroll" xfId="51721"/>
    <cellStyle name="SAPBEXexcGood2" xfId="44"/>
    <cellStyle name="SAPBEXexcGood2 10" xfId="20537"/>
    <cellStyle name="SAPBEXexcGood2 10 2" xfId="20538"/>
    <cellStyle name="SAPBEXexcGood2 10 2 2" xfId="20539"/>
    <cellStyle name="SAPBEXexcGood2 10 2 2 2" xfId="20540"/>
    <cellStyle name="SAPBEXexcGood2 10 2 3" xfId="20541"/>
    <cellStyle name="SAPBEXexcGood2 10 3" xfId="20542"/>
    <cellStyle name="SAPBEXexcGood2 10 3 2" xfId="20543"/>
    <cellStyle name="SAPBEXexcGood2 10 3 2 2" xfId="20544"/>
    <cellStyle name="SAPBEXexcGood2 10 3 3" xfId="20545"/>
    <cellStyle name="SAPBEXexcGood2 10 4" xfId="20546"/>
    <cellStyle name="SAPBEXexcGood2 10 4 2" xfId="20547"/>
    <cellStyle name="SAPBEXexcGood2 10 5" xfId="20548"/>
    <cellStyle name="SAPBEXexcGood2 10 5 2" xfId="20549"/>
    <cellStyle name="SAPBEXexcGood2 10 6" xfId="20550"/>
    <cellStyle name="SAPBEXexcGood2 11" xfId="20551"/>
    <cellStyle name="SAPBEXexcGood2 11 2" xfId="20552"/>
    <cellStyle name="SAPBEXexcGood2 11 2 2" xfId="20553"/>
    <cellStyle name="SAPBEXexcGood2 11 2 2 2" xfId="20554"/>
    <cellStyle name="SAPBEXexcGood2 11 2 3" xfId="20555"/>
    <cellStyle name="SAPBEXexcGood2 11 3" xfId="20556"/>
    <cellStyle name="SAPBEXexcGood2 11 3 2" xfId="20557"/>
    <cellStyle name="SAPBEXexcGood2 11 3 2 2" xfId="20558"/>
    <cellStyle name="SAPBEXexcGood2 11 3 3" xfId="20559"/>
    <cellStyle name="SAPBEXexcGood2 11 4" xfId="20560"/>
    <cellStyle name="SAPBEXexcGood2 11 4 2" xfId="20561"/>
    <cellStyle name="SAPBEXexcGood2 11 5" xfId="20562"/>
    <cellStyle name="SAPBEXexcGood2 11 5 2" xfId="20563"/>
    <cellStyle name="SAPBEXexcGood2 11 6" xfId="20564"/>
    <cellStyle name="SAPBEXexcGood2 12" xfId="20565"/>
    <cellStyle name="SAPBEXexcGood2 12 2" xfId="20566"/>
    <cellStyle name="SAPBEXexcGood2 12 2 2" xfId="20567"/>
    <cellStyle name="SAPBEXexcGood2 12 2 2 2" xfId="20568"/>
    <cellStyle name="SAPBEXexcGood2 12 2 3" xfId="20569"/>
    <cellStyle name="SAPBEXexcGood2 12 3" xfId="20570"/>
    <cellStyle name="SAPBEXexcGood2 12 3 2" xfId="20571"/>
    <cellStyle name="SAPBEXexcGood2 12 3 2 2" xfId="20572"/>
    <cellStyle name="SAPBEXexcGood2 12 3 3" xfId="20573"/>
    <cellStyle name="SAPBEXexcGood2 12 4" xfId="20574"/>
    <cellStyle name="SAPBEXexcGood2 12 4 2" xfId="20575"/>
    <cellStyle name="SAPBEXexcGood2 12 5" xfId="20576"/>
    <cellStyle name="SAPBEXexcGood2 12 5 2" xfId="20577"/>
    <cellStyle name="SAPBEXexcGood2 12 6" xfId="20578"/>
    <cellStyle name="SAPBEXexcGood2 13" xfId="20579"/>
    <cellStyle name="SAPBEXexcGood2 13 2" xfId="20580"/>
    <cellStyle name="SAPBEXexcGood2 13 2 2" xfId="20581"/>
    <cellStyle name="SAPBEXexcGood2 13 3" xfId="20582"/>
    <cellStyle name="SAPBEXexcGood2 14" xfId="20583"/>
    <cellStyle name="SAPBEXexcGood2 14 2" xfId="20584"/>
    <cellStyle name="SAPBEXexcGood2 14 2 2" xfId="20585"/>
    <cellStyle name="SAPBEXexcGood2 14 3" xfId="20586"/>
    <cellStyle name="SAPBEXexcGood2 15" xfId="20587"/>
    <cellStyle name="SAPBEXexcGood2 15 2" xfId="20588"/>
    <cellStyle name="SAPBEXexcGood2 15 2 2" xfId="20589"/>
    <cellStyle name="SAPBEXexcGood2 15 3" xfId="20590"/>
    <cellStyle name="SAPBEXexcGood2 16" xfId="20591"/>
    <cellStyle name="SAPBEXexcGood2 17" xfId="20592"/>
    <cellStyle name="SAPBEXexcGood2 2" xfId="20593"/>
    <cellStyle name="SAPBEXexcGood2 2 10" xfId="20594"/>
    <cellStyle name="SAPBEXexcGood2 2 10 2" xfId="20595"/>
    <cellStyle name="SAPBEXexcGood2 2 10 2 2" xfId="20596"/>
    <cellStyle name="SAPBEXexcGood2 2 10 3" xfId="20597"/>
    <cellStyle name="SAPBEXexcGood2 2 11" xfId="20598"/>
    <cellStyle name="SAPBEXexcGood2 2 11 2" xfId="20599"/>
    <cellStyle name="SAPBEXexcGood2 2 11 2 2" xfId="20600"/>
    <cellStyle name="SAPBEXexcGood2 2 11 3" xfId="20601"/>
    <cellStyle name="SAPBEXexcGood2 2 12" xfId="20602"/>
    <cellStyle name="SAPBEXexcGood2 2 12 2" xfId="20603"/>
    <cellStyle name="SAPBEXexcGood2 2 12 2 2" xfId="20604"/>
    <cellStyle name="SAPBEXexcGood2 2 12 3" xfId="20605"/>
    <cellStyle name="SAPBEXexcGood2 2 13" xfId="20606"/>
    <cellStyle name="SAPBEXexcGood2 2 13 2" xfId="20607"/>
    <cellStyle name="SAPBEXexcGood2 2 13 2 2" xfId="20608"/>
    <cellStyle name="SAPBEXexcGood2 2 13 3" xfId="20609"/>
    <cellStyle name="SAPBEXexcGood2 2 14" xfId="20610"/>
    <cellStyle name="SAPBEXexcGood2 2 14 2" xfId="20611"/>
    <cellStyle name="SAPBEXexcGood2 2 14 3" xfId="59210"/>
    <cellStyle name="SAPBEXexcGood2 2 15" xfId="20612"/>
    <cellStyle name="SAPBEXexcGood2 2 16" xfId="59211"/>
    <cellStyle name="SAPBEXexcGood2 2 2" xfId="20613"/>
    <cellStyle name="SAPBEXexcGood2 2 2 10" xfId="20614"/>
    <cellStyle name="SAPBEXexcGood2 2 2 10 2" xfId="20615"/>
    <cellStyle name="SAPBEXexcGood2 2 2 10 2 2" xfId="20616"/>
    <cellStyle name="SAPBEXexcGood2 2 2 10 3" xfId="20617"/>
    <cellStyle name="SAPBEXexcGood2 2 2 11" xfId="20618"/>
    <cellStyle name="SAPBEXexcGood2 2 2 11 2" xfId="20619"/>
    <cellStyle name="SAPBEXexcGood2 2 2 11 2 2" xfId="20620"/>
    <cellStyle name="SAPBEXexcGood2 2 2 11 3" xfId="20621"/>
    <cellStyle name="SAPBEXexcGood2 2 2 12" xfId="20622"/>
    <cellStyle name="SAPBEXexcGood2 2 2 2" xfId="20623"/>
    <cellStyle name="SAPBEXexcGood2 2 2 2 2" xfId="20624"/>
    <cellStyle name="SAPBEXexcGood2 2 2 2 2 2" xfId="20625"/>
    <cellStyle name="SAPBEXexcGood2 2 2 2 2 2 2" xfId="20626"/>
    <cellStyle name="SAPBEXexcGood2 2 2 2 2 2 2 2" xfId="20627"/>
    <cellStyle name="SAPBEXexcGood2 2 2 2 2 2 3" xfId="20628"/>
    <cellStyle name="SAPBEXexcGood2 2 2 2 2 3" xfId="20629"/>
    <cellStyle name="SAPBEXexcGood2 2 2 2 2 3 2" xfId="20630"/>
    <cellStyle name="SAPBEXexcGood2 2 2 2 2 3 2 2" xfId="20631"/>
    <cellStyle name="SAPBEXexcGood2 2 2 2 2 3 3" xfId="20632"/>
    <cellStyle name="SAPBEXexcGood2 2 2 2 2 4" xfId="20633"/>
    <cellStyle name="SAPBEXexcGood2 2 2 2 2 4 2" xfId="20634"/>
    <cellStyle name="SAPBEXexcGood2 2 2 2 2 5" xfId="20635"/>
    <cellStyle name="SAPBEXexcGood2 2 2 2 2 5 2" xfId="20636"/>
    <cellStyle name="SAPBEXexcGood2 2 2 2 2 6" xfId="20637"/>
    <cellStyle name="SAPBEXexcGood2 2 2 2 3" xfId="20638"/>
    <cellStyle name="SAPBEXexcGood2 2 2 2 3 2" xfId="20639"/>
    <cellStyle name="SAPBEXexcGood2 2 2 2 3 2 2" xfId="20640"/>
    <cellStyle name="SAPBEXexcGood2 2 2 2 3 2 2 2" xfId="20641"/>
    <cellStyle name="SAPBEXexcGood2 2 2 2 3 2 3" xfId="20642"/>
    <cellStyle name="SAPBEXexcGood2 2 2 2 3 3" xfId="20643"/>
    <cellStyle name="SAPBEXexcGood2 2 2 2 3 3 2" xfId="20644"/>
    <cellStyle name="SAPBEXexcGood2 2 2 2 3 3 2 2" xfId="20645"/>
    <cellStyle name="SAPBEXexcGood2 2 2 2 3 3 3" xfId="20646"/>
    <cellStyle name="SAPBEXexcGood2 2 2 2 3 4" xfId="20647"/>
    <cellStyle name="SAPBEXexcGood2 2 2 2 3 4 2" xfId="20648"/>
    <cellStyle name="SAPBEXexcGood2 2 2 2 3 5" xfId="20649"/>
    <cellStyle name="SAPBEXexcGood2 2 2 2 3 5 2" xfId="20650"/>
    <cellStyle name="SAPBEXexcGood2 2 2 2 3 6" xfId="20651"/>
    <cellStyle name="SAPBEXexcGood2 2 2 2 4" xfId="20652"/>
    <cellStyle name="SAPBEXexcGood2 2 2 2 4 2" xfId="20653"/>
    <cellStyle name="SAPBEXexcGood2 2 2 2 4 2 2" xfId="20654"/>
    <cellStyle name="SAPBEXexcGood2 2 2 2 4 2 2 2" xfId="20655"/>
    <cellStyle name="SAPBEXexcGood2 2 2 2 4 2 3" xfId="20656"/>
    <cellStyle name="SAPBEXexcGood2 2 2 2 4 3" xfId="20657"/>
    <cellStyle name="SAPBEXexcGood2 2 2 2 4 3 2" xfId="20658"/>
    <cellStyle name="SAPBEXexcGood2 2 2 2 4 3 2 2" xfId="20659"/>
    <cellStyle name="SAPBEXexcGood2 2 2 2 4 3 3" xfId="20660"/>
    <cellStyle name="SAPBEXexcGood2 2 2 2 4 4" xfId="20661"/>
    <cellStyle name="SAPBEXexcGood2 2 2 2 4 4 2" xfId="20662"/>
    <cellStyle name="SAPBEXexcGood2 2 2 2 4 5" xfId="20663"/>
    <cellStyle name="SAPBEXexcGood2 2 2 2 4 5 2" xfId="20664"/>
    <cellStyle name="SAPBEXexcGood2 2 2 2 4 6" xfId="20665"/>
    <cellStyle name="SAPBEXexcGood2 2 2 2 5" xfId="20666"/>
    <cellStyle name="SAPBEXexcGood2 2 2 2 5 2" xfId="20667"/>
    <cellStyle name="SAPBEXexcGood2 2 2 2 5 2 2" xfId="20668"/>
    <cellStyle name="SAPBEXexcGood2 2 2 2 5 2 3" xfId="59212"/>
    <cellStyle name="SAPBEXexcGood2 2 2 2 5 3" xfId="20669"/>
    <cellStyle name="SAPBEXexcGood2 2 2 2 5 4" xfId="59213"/>
    <cellStyle name="SAPBEXexcGood2 2 2 2 6" xfId="20670"/>
    <cellStyle name="SAPBEXexcGood2 2 2 2 6 2" xfId="51722"/>
    <cellStyle name="SAPBEXexcGood2 2 2 2 6 2 2" xfId="59214"/>
    <cellStyle name="SAPBEXexcGood2 2 2 2 6 2 3" xfId="59215"/>
    <cellStyle name="SAPBEXexcGood2 2 2 2 6 3" xfId="59216"/>
    <cellStyle name="SAPBEXexcGood2 2 2 2 6 4" xfId="59217"/>
    <cellStyle name="SAPBEXexcGood2 2 2 2 7" xfId="51723"/>
    <cellStyle name="SAPBEXexcGood2 2 2 2 7 2" xfId="59218"/>
    <cellStyle name="SAPBEXexcGood2 2 2 2 7 3" xfId="59219"/>
    <cellStyle name="SAPBEXexcGood2 2 2 2 8" xfId="59220"/>
    <cellStyle name="SAPBEXexcGood2 2 2 2 9" xfId="59221"/>
    <cellStyle name="SAPBEXexcGood2 2 2 2_Other Benefits Allocation %" xfId="20671"/>
    <cellStyle name="SAPBEXexcGood2 2 2 3" xfId="20672"/>
    <cellStyle name="SAPBEXexcGood2 2 2 3 2" xfId="20673"/>
    <cellStyle name="SAPBEXexcGood2 2 2 3 2 2" xfId="20674"/>
    <cellStyle name="SAPBEXexcGood2 2 2 3 2 2 2" xfId="20675"/>
    <cellStyle name="SAPBEXexcGood2 2 2 3 2 2 2 2" xfId="20676"/>
    <cellStyle name="SAPBEXexcGood2 2 2 3 2 2 3" xfId="20677"/>
    <cellStyle name="SAPBEXexcGood2 2 2 3 2 3" xfId="20678"/>
    <cellStyle name="SAPBEXexcGood2 2 2 3 2 3 2" xfId="20679"/>
    <cellStyle name="SAPBEXexcGood2 2 2 3 2 3 2 2" xfId="20680"/>
    <cellStyle name="SAPBEXexcGood2 2 2 3 2 3 3" xfId="20681"/>
    <cellStyle name="SAPBEXexcGood2 2 2 3 2 4" xfId="20682"/>
    <cellStyle name="SAPBEXexcGood2 2 2 3 2 4 2" xfId="20683"/>
    <cellStyle name="SAPBEXexcGood2 2 2 3 2 5" xfId="20684"/>
    <cellStyle name="SAPBEXexcGood2 2 2 3 2 5 2" xfId="20685"/>
    <cellStyle name="SAPBEXexcGood2 2 2 3 2 6" xfId="20686"/>
    <cellStyle name="SAPBEXexcGood2 2 2 3 3" xfId="20687"/>
    <cellStyle name="SAPBEXexcGood2 2 2 3 3 2" xfId="20688"/>
    <cellStyle name="SAPBEXexcGood2 2 2 3 3 2 2" xfId="20689"/>
    <cellStyle name="SAPBEXexcGood2 2 2 3 3 2 2 2" xfId="20690"/>
    <cellStyle name="SAPBEXexcGood2 2 2 3 3 2 3" xfId="20691"/>
    <cellStyle name="SAPBEXexcGood2 2 2 3 3 3" xfId="20692"/>
    <cellStyle name="SAPBEXexcGood2 2 2 3 3 3 2" xfId="20693"/>
    <cellStyle name="SAPBEXexcGood2 2 2 3 3 3 2 2" xfId="20694"/>
    <cellStyle name="SAPBEXexcGood2 2 2 3 3 3 3" xfId="20695"/>
    <cellStyle name="SAPBEXexcGood2 2 2 3 3 4" xfId="20696"/>
    <cellStyle name="SAPBEXexcGood2 2 2 3 3 4 2" xfId="20697"/>
    <cellStyle name="SAPBEXexcGood2 2 2 3 3 5" xfId="20698"/>
    <cellStyle name="SAPBEXexcGood2 2 2 3 3 5 2" xfId="20699"/>
    <cellStyle name="SAPBEXexcGood2 2 2 3 3 6" xfId="20700"/>
    <cellStyle name="SAPBEXexcGood2 2 2 3 4" xfId="20701"/>
    <cellStyle name="SAPBEXexcGood2 2 2 3 4 2" xfId="20702"/>
    <cellStyle name="SAPBEXexcGood2 2 2 3 4 2 2" xfId="20703"/>
    <cellStyle name="SAPBEXexcGood2 2 2 3 4 2 3" xfId="59222"/>
    <cellStyle name="SAPBEXexcGood2 2 2 3 4 3" xfId="20704"/>
    <cellStyle name="SAPBEXexcGood2 2 2 3 4 4" xfId="59223"/>
    <cellStyle name="SAPBEXexcGood2 2 2 3 5" xfId="20705"/>
    <cellStyle name="SAPBEXexcGood2 2 2 3 5 2" xfId="20706"/>
    <cellStyle name="SAPBEXexcGood2 2 2 3 5 2 2" xfId="20707"/>
    <cellStyle name="SAPBEXexcGood2 2 2 3 5 2 3" xfId="59224"/>
    <cellStyle name="SAPBEXexcGood2 2 2 3 5 3" xfId="20708"/>
    <cellStyle name="SAPBEXexcGood2 2 2 3 5 4" xfId="59225"/>
    <cellStyle name="SAPBEXexcGood2 2 2 3 6" xfId="20709"/>
    <cellStyle name="SAPBEXexcGood2 2 2 3 6 2" xfId="20710"/>
    <cellStyle name="SAPBEXexcGood2 2 2 3 6 2 2" xfId="59226"/>
    <cellStyle name="SAPBEXexcGood2 2 2 3 6 2 3" xfId="59227"/>
    <cellStyle name="SAPBEXexcGood2 2 2 3 6 3" xfId="59228"/>
    <cellStyle name="SAPBEXexcGood2 2 2 3 6 4" xfId="59229"/>
    <cellStyle name="SAPBEXexcGood2 2 2 3 7" xfId="20711"/>
    <cellStyle name="SAPBEXexcGood2 2 2 3 7 2" xfId="20712"/>
    <cellStyle name="SAPBEXexcGood2 2 2 3 7 3" xfId="59230"/>
    <cellStyle name="SAPBEXexcGood2 2 2 3 8" xfId="20713"/>
    <cellStyle name="SAPBEXexcGood2 2 2 3 9" xfId="59231"/>
    <cellStyle name="SAPBEXexcGood2 2 2 3_Other Benefits Allocation %" xfId="20714"/>
    <cellStyle name="SAPBEXexcGood2 2 2 4" xfId="20715"/>
    <cellStyle name="SAPBEXexcGood2 2 2 4 2" xfId="20716"/>
    <cellStyle name="SAPBEXexcGood2 2 2 4 2 2" xfId="20717"/>
    <cellStyle name="SAPBEXexcGood2 2 2 4 2 2 2" xfId="59232"/>
    <cellStyle name="SAPBEXexcGood2 2 2 4 2 2 3" xfId="59233"/>
    <cellStyle name="SAPBEXexcGood2 2 2 4 2 3" xfId="59234"/>
    <cellStyle name="SAPBEXexcGood2 2 2 4 2 4" xfId="59235"/>
    <cellStyle name="SAPBEXexcGood2 2 2 4 3" xfId="20718"/>
    <cellStyle name="SAPBEXexcGood2 2 2 4 3 2" xfId="51724"/>
    <cellStyle name="SAPBEXexcGood2 2 2 4 3 2 2" xfId="59236"/>
    <cellStyle name="SAPBEXexcGood2 2 2 4 3 2 3" xfId="59237"/>
    <cellStyle name="SAPBEXexcGood2 2 2 4 3 3" xfId="59238"/>
    <cellStyle name="SAPBEXexcGood2 2 2 4 3 4" xfId="59239"/>
    <cellStyle name="SAPBEXexcGood2 2 2 4 4" xfId="51725"/>
    <cellStyle name="SAPBEXexcGood2 2 2 4 4 2" xfId="51726"/>
    <cellStyle name="SAPBEXexcGood2 2 2 4 4 2 2" xfId="59240"/>
    <cellStyle name="SAPBEXexcGood2 2 2 4 4 2 3" xfId="59241"/>
    <cellStyle name="SAPBEXexcGood2 2 2 4 4 3" xfId="59242"/>
    <cellStyle name="SAPBEXexcGood2 2 2 4 4 4" xfId="59243"/>
    <cellStyle name="SAPBEXexcGood2 2 2 4 5" xfId="51727"/>
    <cellStyle name="SAPBEXexcGood2 2 2 4 5 2" xfId="51728"/>
    <cellStyle name="SAPBEXexcGood2 2 2 4 5 2 2" xfId="59244"/>
    <cellStyle name="SAPBEXexcGood2 2 2 4 5 2 3" xfId="59245"/>
    <cellStyle name="SAPBEXexcGood2 2 2 4 5 3" xfId="59246"/>
    <cellStyle name="SAPBEXexcGood2 2 2 4 5 4" xfId="59247"/>
    <cellStyle name="SAPBEXexcGood2 2 2 4 6" xfId="51729"/>
    <cellStyle name="SAPBEXexcGood2 2 2 4 6 2" xfId="51730"/>
    <cellStyle name="SAPBEXexcGood2 2 2 4 6 2 2" xfId="59248"/>
    <cellStyle name="SAPBEXexcGood2 2 2 4 6 2 3" xfId="59249"/>
    <cellStyle name="SAPBEXexcGood2 2 2 4 6 3" xfId="59250"/>
    <cellStyle name="SAPBEXexcGood2 2 2 4 6 4" xfId="59251"/>
    <cellStyle name="SAPBEXexcGood2 2 2 4 7" xfId="51731"/>
    <cellStyle name="SAPBEXexcGood2 2 2 4 7 2" xfId="59252"/>
    <cellStyle name="SAPBEXexcGood2 2 2 4 7 3" xfId="59253"/>
    <cellStyle name="SAPBEXexcGood2 2 2 4 8" xfId="59254"/>
    <cellStyle name="SAPBEXexcGood2 2 2 4 9" xfId="59255"/>
    <cellStyle name="SAPBEXexcGood2 2 2 5" xfId="20719"/>
    <cellStyle name="SAPBEXexcGood2 2 2 5 2" xfId="20720"/>
    <cellStyle name="SAPBEXexcGood2 2 2 5 2 2" xfId="20721"/>
    <cellStyle name="SAPBEXexcGood2 2 2 5 2 3" xfId="59256"/>
    <cellStyle name="SAPBEXexcGood2 2 2 5 3" xfId="20722"/>
    <cellStyle name="SAPBEXexcGood2 2 2 5 4" xfId="59257"/>
    <cellStyle name="SAPBEXexcGood2 2 2 6" xfId="20723"/>
    <cellStyle name="SAPBEXexcGood2 2 2 6 2" xfId="20724"/>
    <cellStyle name="SAPBEXexcGood2 2 2 6 2 2" xfId="20725"/>
    <cellStyle name="SAPBEXexcGood2 2 2 6 2 3" xfId="59258"/>
    <cellStyle name="SAPBEXexcGood2 2 2 6 3" xfId="20726"/>
    <cellStyle name="SAPBEXexcGood2 2 2 6 4" xfId="59259"/>
    <cellStyle name="SAPBEXexcGood2 2 2 7" xfId="20727"/>
    <cellStyle name="SAPBEXexcGood2 2 2 7 2" xfId="20728"/>
    <cellStyle name="SAPBEXexcGood2 2 2 7 2 2" xfId="20729"/>
    <cellStyle name="SAPBEXexcGood2 2 2 7 2 3" xfId="59260"/>
    <cellStyle name="SAPBEXexcGood2 2 2 7 3" xfId="20730"/>
    <cellStyle name="SAPBEXexcGood2 2 2 7 4" xfId="59261"/>
    <cellStyle name="SAPBEXexcGood2 2 2 8" xfId="20731"/>
    <cellStyle name="SAPBEXexcGood2 2 2 8 2" xfId="20732"/>
    <cellStyle name="SAPBEXexcGood2 2 2 8 2 2" xfId="20733"/>
    <cellStyle name="SAPBEXexcGood2 2 2 8 2 3" xfId="59262"/>
    <cellStyle name="SAPBEXexcGood2 2 2 8 3" xfId="20734"/>
    <cellStyle name="SAPBEXexcGood2 2 2 8 4" xfId="59263"/>
    <cellStyle name="SAPBEXexcGood2 2 2 9" xfId="20735"/>
    <cellStyle name="SAPBEXexcGood2 2 2 9 2" xfId="20736"/>
    <cellStyle name="SAPBEXexcGood2 2 2 9 2 2" xfId="20737"/>
    <cellStyle name="SAPBEXexcGood2 2 2 9 2 3" xfId="59264"/>
    <cellStyle name="SAPBEXexcGood2 2 2 9 3" xfId="20738"/>
    <cellStyle name="SAPBEXexcGood2 2 2 9 4" xfId="59265"/>
    <cellStyle name="SAPBEXexcGood2 2 2_401K Summary" xfId="20739"/>
    <cellStyle name="SAPBEXexcGood2 2 3" xfId="20740"/>
    <cellStyle name="SAPBEXexcGood2 2 3 10" xfId="20741"/>
    <cellStyle name="SAPBEXexcGood2 2 3 10 2" xfId="20742"/>
    <cellStyle name="SAPBEXexcGood2 2 3 10 2 2" xfId="20743"/>
    <cellStyle name="SAPBEXexcGood2 2 3 10 3" xfId="20744"/>
    <cellStyle name="SAPBEXexcGood2 2 3 11" xfId="20745"/>
    <cellStyle name="SAPBEXexcGood2 2 3 11 2" xfId="20746"/>
    <cellStyle name="SAPBEXexcGood2 2 3 11 2 2" xfId="20747"/>
    <cellStyle name="SAPBEXexcGood2 2 3 11 3" xfId="20748"/>
    <cellStyle name="SAPBEXexcGood2 2 3 12" xfId="20749"/>
    <cellStyle name="SAPBEXexcGood2 2 3 2" xfId="20750"/>
    <cellStyle name="SAPBEXexcGood2 2 3 2 2" xfId="20751"/>
    <cellStyle name="SAPBEXexcGood2 2 3 2 2 2" xfId="20752"/>
    <cellStyle name="SAPBEXexcGood2 2 3 2 2 2 2" xfId="20753"/>
    <cellStyle name="SAPBEXexcGood2 2 3 2 2 2 2 2" xfId="20754"/>
    <cellStyle name="SAPBEXexcGood2 2 3 2 2 2 3" xfId="20755"/>
    <cellStyle name="SAPBEXexcGood2 2 3 2 2 3" xfId="20756"/>
    <cellStyle name="SAPBEXexcGood2 2 3 2 2 3 2" xfId="20757"/>
    <cellStyle name="SAPBEXexcGood2 2 3 2 2 3 2 2" xfId="20758"/>
    <cellStyle name="SAPBEXexcGood2 2 3 2 2 3 3" xfId="20759"/>
    <cellStyle name="SAPBEXexcGood2 2 3 2 2 4" xfId="20760"/>
    <cellStyle name="SAPBEXexcGood2 2 3 2 2 4 2" xfId="20761"/>
    <cellStyle name="SAPBEXexcGood2 2 3 2 2 5" xfId="20762"/>
    <cellStyle name="SAPBEXexcGood2 2 3 2 2 5 2" xfId="20763"/>
    <cellStyle name="SAPBEXexcGood2 2 3 2 2 6" xfId="20764"/>
    <cellStyle name="SAPBEXexcGood2 2 3 2 3" xfId="20765"/>
    <cellStyle name="SAPBEXexcGood2 2 3 2 3 2" xfId="20766"/>
    <cellStyle name="SAPBEXexcGood2 2 3 2 3 2 2" xfId="20767"/>
    <cellStyle name="SAPBEXexcGood2 2 3 2 3 2 2 2" xfId="20768"/>
    <cellStyle name="SAPBEXexcGood2 2 3 2 3 2 3" xfId="20769"/>
    <cellStyle name="SAPBEXexcGood2 2 3 2 3 3" xfId="20770"/>
    <cellStyle name="SAPBEXexcGood2 2 3 2 3 3 2" xfId="20771"/>
    <cellStyle name="SAPBEXexcGood2 2 3 2 3 3 2 2" xfId="20772"/>
    <cellStyle name="SAPBEXexcGood2 2 3 2 3 3 3" xfId="20773"/>
    <cellStyle name="SAPBEXexcGood2 2 3 2 3 4" xfId="20774"/>
    <cellStyle name="SAPBEXexcGood2 2 3 2 3 4 2" xfId="20775"/>
    <cellStyle name="SAPBEXexcGood2 2 3 2 3 5" xfId="20776"/>
    <cellStyle name="SAPBEXexcGood2 2 3 2 3 5 2" xfId="20777"/>
    <cellStyle name="SAPBEXexcGood2 2 3 2 3 6" xfId="20778"/>
    <cellStyle name="SAPBEXexcGood2 2 3 2 4" xfId="20779"/>
    <cellStyle name="SAPBEXexcGood2 2 3 2 4 2" xfId="20780"/>
    <cellStyle name="SAPBEXexcGood2 2 3 2 4 2 2" xfId="20781"/>
    <cellStyle name="SAPBEXexcGood2 2 3 2 4 2 2 2" xfId="20782"/>
    <cellStyle name="SAPBEXexcGood2 2 3 2 4 2 3" xfId="20783"/>
    <cellStyle name="SAPBEXexcGood2 2 3 2 4 3" xfId="20784"/>
    <cellStyle name="SAPBEXexcGood2 2 3 2 4 3 2" xfId="20785"/>
    <cellStyle name="SAPBEXexcGood2 2 3 2 4 3 2 2" xfId="20786"/>
    <cellStyle name="SAPBEXexcGood2 2 3 2 4 3 3" xfId="20787"/>
    <cellStyle name="SAPBEXexcGood2 2 3 2 4 4" xfId="20788"/>
    <cellStyle name="SAPBEXexcGood2 2 3 2 4 4 2" xfId="20789"/>
    <cellStyle name="SAPBEXexcGood2 2 3 2 4 5" xfId="20790"/>
    <cellStyle name="SAPBEXexcGood2 2 3 2 4 5 2" xfId="20791"/>
    <cellStyle name="SAPBEXexcGood2 2 3 2 4 6" xfId="20792"/>
    <cellStyle name="SAPBEXexcGood2 2 3 2 5" xfId="20793"/>
    <cellStyle name="SAPBEXexcGood2 2 3 2 5 2" xfId="20794"/>
    <cellStyle name="SAPBEXexcGood2 2 3 2 5 2 2" xfId="20795"/>
    <cellStyle name="SAPBEXexcGood2 2 3 2 5 3" xfId="20796"/>
    <cellStyle name="SAPBEXexcGood2 2 3 2 6" xfId="20797"/>
    <cellStyle name="SAPBEXexcGood2 2 3 2_Other Benefits Allocation %" xfId="20798"/>
    <cellStyle name="SAPBEXexcGood2 2 3 3" xfId="20799"/>
    <cellStyle name="SAPBEXexcGood2 2 3 3 2" xfId="20800"/>
    <cellStyle name="SAPBEXexcGood2 2 3 3 2 2" xfId="20801"/>
    <cellStyle name="SAPBEXexcGood2 2 3 3 2 2 2" xfId="20802"/>
    <cellStyle name="SAPBEXexcGood2 2 3 3 2 2 2 2" xfId="20803"/>
    <cellStyle name="SAPBEXexcGood2 2 3 3 2 2 3" xfId="20804"/>
    <cellStyle name="SAPBEXexcGood2 2 3 3 2 3" xfId="20805"/>
    <cellStyle name="SAPBEXexcGood2 2 3 3 2 3 2" xfId="20806"/>
    <cellStyle name="SAPBEXexcGood2 2 3 3 2 3 2 2" xfId="20807"/>
    <cellStyle name="SAPBEXexcGood2 2 3 3 2 3 3" xfId="20808"/>
    <cellStyle name="SAPBEXexcGood2 2 3 3 2 4" xfId="20809"/>
    <cellStyle name="SAPBEXexcGood2 2 3 3 2 4 2" xfId="20810"/>
    <cellStyle name="SAPBEXexcGood2 2 3 3 2 5" xfId="20811"/>
    <cellStyle name="SAPBEXexcGood2 2 3 3 2 5 2" xfId="20812"/>
    <cellStyle name="SAPBEXexcGood2 2 3 3 2 6" xfId="20813"/>
    <cellStyle name="SAPBEXexcGood2 2 3 3 3" xfId="20814"/>
    <cellStyle name="SAPBEXexcGood2 2 3 3 3 2" xfId="20815"/>
    <cellStyle name="SAPBEXexcGood2 2 3 3 3 2 2" xfId="20816"/>
    <cellStyle name="SAPBEXexcGood2 2 3 3 3 2 2 2" xfId="20817"/>
    <cellStyle name="SAPBEXexcGood2 2 3 3 3 2 3" xfId="20818"/>
    <cellStyle name="SAPBEXexcGood2 2 3 3 3 3" xfId="20819"/>
    <cellStyle name="SAPBEXexcGood2 2 3 3 3 3 2" xfId="20820"/>
    <cellStyle name="SAPBEXexcGood2 2 3 3 3 3 2 2" xfId="20821"/>
    <cellStyle name="SAPBEXexcGood2 2 3 3 3 3 3" xfId="20822"/>
    <cellStyle name="SAPBEXexcGood2 2 3 3 3 4" xfId="20823"/>
    <cellStyle name="SAPBEXexcGood2 2 3 3 3 4 2" xfId="20824"/>
    <cellStyle name="SAPBEXexcGood2 2 3 3 3 5" xfId="20825"/>
    <cellStyle name="SAPBEXexcGood2 2 3 3 3 5 2" xfId="20826"/>
    <cellStyle name="SAPBEXexcGood2 2 3 3 3 6" xfId="20827"/>
    <cellStyle name="SAPBEXexcGood2 2 3 3 4" xfId="20828"/>
    <cellStyle name="SAPBEXexcGood2 2 3 3 4 2" xfId="20829"/>
    <cellStyle name="SAPBEXexcGood2 2 3 3 4 2 2" xfId="20830"/>
    <cellStyle name="SAPBEXexcGood2 2 3 3 4 3" xfId="20831"/>
    <cellStyle name="SAPBEXexcGood2 2 3 3 5" xfId="20832"/>
    <cellStyle name="SAPBEXexcGood2 2 3 3 5 2" xfId="20833"/>
    <cellStyle name="SAPBEXexcGood2 2 3 3 5 2 2" xfId="20834"/>
    <cellStyle name="SAPBEXexcGood2 2 3 3 5 3" xfId="20835"/>
    <cellStyle name="SAPBEXexcGood2 2 3 3 6" xfId="20836"/>
    <cellStyle name="SAPBEXexcGood2 2 3 3 6 2" xfId="20837"/>
    <cellStyle name="SAPBEXexcGood2 2 3 3 7" xfId="20838"/>
    <cellStyle name="SAPBEXexcGood2 2 3 3 7 2" xfId="20839"/>
    <cellStyle name="SAPBEXexcGood2 2 3 3 8" xfId="20840"/>
    <cellStyle name="SAPBEXexcGood2 2 3 3_Other Benefits Allocation %" xfId="20841"/>
    <cellStyle name="SAPBEXexcGood2 2 3 4" xfId="20842"/>
    <cellStyle name="SAPBEXexcGood2 2 3 4 2" xfId="20843"/>
    <cellStyle name="SAPBEXexcGood2 2 3 4 2 2" xfId="20844"/>
    <cellStyle name="SAPBEXexcGood2 2 3 4 2 3" xfId="59266"/>
    <cellStyle name="SAPBEXexcGood2 2 3 4 3" xfId="20845"/>
    <cellStyle name="SAPBEXexcGood2 2 3 4 4" xfId="59267"/>
    <cellStyle name="SAPBEXexcGood2 2 3 5" xfId="20846"/>
    <cellStyle name="SAPBEXexcGood2 2 3 5 2" xfId="20847"/>
    <cellStyle name="SAPBEXexcGood2 2 3 5 2 2" xfId="20848"/>
    <cellStyle name="SAPBEXexcGood2 2 3 5 2 3" xfId="59268"/>
    <cellStyle name="SAPBEXexcGood2 2 3 5 3" xfId="20849"/>
    <cellStyle name="SAPBEXexcGood2 2 3 5 4" xfId="59269"/>
    <cellStyle name="SAPBEXexcGood2 2 3 6" xfId="20850"/>
    <cellStyle name="SAPBEXexcGood2 2 3 6 2" xfId="20851"/>
    <cellStyle name="SAPBEXexcGood2 2 3 6 2 2" xfId="20852"/>
    <cellStyle name="SAPBEXexcGood2 2 3 6 2 3" xfId="59270"/>
    <cellStyle name="SAPBEXexcGood2 2 3 6 3" xfId="20853"/>
    <cellStyle name="SAPBEXexcGood2 2 3 6 4" xfId="59271"/>
    <cellStyle name="SAPBEXexcGood2 2 3 7" xfId="20854"/>
    <cellStyle name="SAPBEXexcGood2 2 3 7 2" xfId="20855"/>
    <cellStyle name="SAPBEXexcGood2 2 3 7 2 2" xfId="20856"/>
    <cellStyle name="SAPBEXexcGood2 2 3 7 3" xfId="20857"/>
    <cellStyle name="SAPBEXexcGood2 2 3 8" xfId="20858"/>
    <cellStyle name="SAPBEXexcGood2 2 3 8 2" xfId="20859"/>
    <cellStyle name="SAPBEXexcGood2 2 3 8 2 2" xfId="20860"/>
    <cellStyle name="SAPBEXexcGood2 2 3 8 3" xfId="20861"/>
    <cellStyle name="SAPBEXexcGood2 2 3 9" xfId="20862"/>
    <cellStyle name="SAPBEXexcGood2 2 3 9 2" xfId="20863"/>
    <cellStyle name="SAPBEXexcGood2 2 3 9 2 2" xfId="20864"/>
    <cellStyle name="SAPBEXexcGood2 2 3 9 3" xfId="20865"/>
    <cellStyle name="SAPBEXexcGood2 2 3_401K Summary" xfId="20866"/>
    <cellStyle name="SAPBEXexcGood2 2 4" xfId="20867"/>
    <cellStyle name="SAPBEXexcGood2 2 4 2" xfId="20868"/>
    <cellStyle name="SAPBEXexcGood2 2 4 2 2" xfId="20869"/>
    <cellStyle name="SAPBEXexcGood2 2 4 2 2 2" xfId="20870"/>
    <cellStyle name="SAPBEXexcGood2 2 4 2 2 2 2" xfId="20871"/>
    <cellStyle name="SAPBEXexcGood2 2 4 2 2 3" xfId="20872"/>
    <cellStyle name="SAPBEXexcGood2 2 4 2 3" xfId="20873"/>
    <cellStyle name="SAPBEXexcGood2 2 4 2 3 2" xfId="20874"/>
    <cellStyle name="SAPBEXexcGood2 2 4 2 3 2 2" xfId="20875"/>
    <cellStyle name="SAPBEXexcGood2 2 4 2 3 3" xfId="20876"/>
    <cellStyle name="SAPBEXexcGood2 2 4 2 4" xfId="20877"/>
    <cellStyle name="SAPBEXexcGood2 2 4 2 4 2" xfId="20878"/>
    <cellStyle name="SAPBEXexcGood2 2 4 2 5" xfId="20879"/>
    <cellStyle name="SAPBEXexcGood2 2 4 2 5 2" xfId="20880"/>
    <cellStyle name="SAPBEXexcGood2 2 4 2 6" xfId="20881"/>
    <cellStyle name="SAPBEXexcGood2 2 4 3" xfId="20882"/>
    <cellStyle name="SAPBEXexcGood2 2 4 3 2" xfId="20883"/>
    <cellStyle name="SAPBEXexcGood2 2 4 3 2 2" xfId="20884"/>
    <cellStyle name="SAPBEXexcGood2 2 4 3 2 2 2" xfId="20885"/>
    <cellStyle name="SAPBEXexcGood2 2 4 3 2 3" xfId="20886"/>
    <cellStyle name="SAPBEXexcGood2 2 4 3 3" xfId="20887"/>
    <cellStyle name="SAPBEXexcGood2 2 4 3 3 2" xfId="20888"/>
    <cellStyle name="SAPBEXexcGood2 2 4 3 3 2 2" xfId="20889"/>
    <cellStyle name="SAPBEXexcGood2 2 4 3 3 3" xfId="20890"/>
    <cellStyle name="SAPBEXexcGood2 2 4 3 4" xfId="20891"/>
    <cellStyle name="SAPBEXexcGood2 2 4 3 4 2" xfId="20892"/>
    <cellStyle name="SAPBEXexcGood2 2 4 3 5" xfId="20893"/>
    <cellStyle name="SAPBEXexcGood2 2 4 3 5 2" xfId="20894"/>
    <cellStyle name="SAPBEXexcGood2 2 4 3 6" xfId="20895"/>
    <cellStyle name="SAPBEXexcGood2 2 4 4" xfId="20896"/>
    <cellStyle name="SAPBEXexcGood2 2 4 4 2" xfId="20897"/>
    <cellStyle name="SAPBEXexcGood2 2 4 4 2 2" xfId="20898"/>
    <cellStyle name="SAPBEXexcGood2 2 4 4 2 2 2" xfId="20899"/>
    <cellStyle name="SAPBEXexcGood2 2 4 4 2 3" xfId="20900"/>
    <cellStyle name="SAPBEXexcGood2 2 4 4 3" xfId="20901"/>
    <cellStyle name="SAPBEXexcGood2 2 4 4 3 2" xfId="20902"/>
    <cellStyle name="SAPBEXexcGood2 2 4 4 3 2 2" xfId="20903"/>
    <cellStyle name="SAPBEXexcGood2 2 4 4 3 3" xfId="20904"/>
    <cellStyle name="SAPBEXexcGood2 2 4 4 4" xfId="20905"/>
    <cellStyle name="SAPBEXexcGood2 2 4 4 4 2" xfId="20906"/>
    <cellStyle name="SAPBEXexcGood2 2 4 4 5" xfId="20907"/>
    <cellStyle name="SAPBEXexcGood2 2 4 4 5 2" xfId="20908"/>
    <cellStyle name="SAPBEXexcGood2 2 4 4 6" xfId="20909"/>
    <cellStyle name="SAPBEXexcGood2 2 4 5" xfId="20910"/>
    <cellStyle name="SAPBEXexcGood2 2 4 5 2" xfId="20911"/>
    <cellStyle name="SAPBEXexcGood2 2 4 5 2 2" xfId="20912"/>
    <cellStyle name="SAPBEXexcGood2 2 4 5 2 3" xfId="59272"/>
    <cellStyle name="SAPBEXexcGood2 2 4 5 3" xfId="20913"/>
    <cellStyle name="SAPBEXexcGood2 2 4 5 4" xfId="59273"/>
    <cellStyle name="SAPBEXexcGood2 2 4 6" xfId="20914"/>
    <cellStyle name="SAPBEXexcGood2 2 4 6 2" xfId="51732"/>
    <cellStyle name="SAPBEXexcGood2 2 4 6 2 2" xfId="59274"/>
    <cellStyle name="SAPBEXexcGood2 2 4 6 2 3" xfId="59275"/>
    <cellStyle name="SAPBEXexcGood2 2 4 6 3" xfId="59276"/>
    <cellStyle name="SAPBEXexcGood2 2 4 6 4" xfId="59277"/>
    <cellStyle name="SAPBEXexcGood2 2 4 7" xfId="51733"/>
    <cellStyle name="SAPBEXexcGood2 2 4 7 2" xfId="59278"/>
    <cellStyle name="SAPBEXexcGood2 2 4 7 3" xfId="59279"/>
    <cellStyle name="SAPBEXexcGood2 2 4 8" xfId="59280"/>
    <cellStyle name="SAPBEXexcGood2 2 4 9" xfId="59281"/>
    <cellStyle name="SAPBEXexcGood2 2 4_Other Benefits Allocation %" xfId="20915"/>
    <cellStyle name="SAPBEXexcGood2 2 5" xfId="20916"/>
    <cellStyle name="SAPBEXexcGood2 2 5 2" xfId="51734"/>
    <cellStyle name="SAPBEXexcGood2 2 5 2 2" xfId="51735"/>
    <cellStyle name="SAPBEXexcGood2 2 5 2 2 2" xfId="59282"/>
    <cellStyle name="SAPBEXexcGood2 2 5 2 2 3" xfId="59283"/>
    <cellStyle name="SAPBEXexcGood2 2 5 2 3" xfId="59284"/>
    <cellStyle name="SAPBEXexcGood2 2 5 2 4" xfId="59285"/>
    <cellStyle name="SAPBEXexcGood2 2 5 3" xfId="51736"/>
    <cellStyle name="SAPBEXexcGood2 2 5 3 2" xfId="51737"/>
    <cellStyle name="SAPBEXexcGood2 2 5 3 2 2" xfId="59286"/>
    <cellStyle name="SAPBEXexcGood2 2 5 3 2 3" xfId="59287"/>
    <cellStyle name="SAPBEXexcGood2 2 5 3 3" xfId="59288"/>
    <cellStyle name="SAPBEXexcGood2 2 5 3 4" xfId="59289"/>
    <cellStyle name="SAPBEXexcGood2 2 5 4" xfId="51738"/>
    <cellStyle name="SAPBEXexcGood2 2 5 4 2" xfId="51739"/>
    <cellStyle name="SAPBEXexcGood2 2 5 4 2 2" xfId="59290"/>
    <cellStyle name="SAPBEXexcGood2 2 5 4 2 3" xfId="59291"/>
    <cellStyle name="SAPBEXexcGood2 2 5 4 3" xfId="59292"/>
    <cellStyle name="SAPBEXexcGood2 2 5 4 4" xfId="59293"/>
    <cellStyle name="SAPBEXexcGood2 2 5 5" xfId="51740"/>
    <cellStyle name="SAPBEXexcGood2 2 5 5 2" xfId="51741"/>
    <cellStyle name="SAPBEXexcGood2 2 5 5 2 2" xfId="59294"/>
    <cellStyle name="SAPBEXexcGood2 2 5 5 2 3" xfId="59295"/>
    <cellStyle name="SAPBEXexcGood2 2 5 5 3" xfId="59296"/>
    <cellStyle name="SAPBEXexcGood2 2 5 5 4" xfId="59297"/>
    <cellStyle name="SAPBEXexcGood2 2 5 6" xfId="51742"/>
    <cellStyle name="SAPBEXexcGood2 2 5 6 2" xfId="51743"/>
    <cellStyle name="SAPBEXexcGood2 2 5 6 2 2" xfId="59298"/>
    <cellStyle name="SAPBEXexcGood2 2 5 6 2 3" xfId="59299"/>
    <cellStyle name="SAPBEXexcGood2 2 5 6 3" xfId="59300"/>
    <cellStyle name="SAPBEXexcGood2 2 5 6 4" xfId="59301"/>
    <cellStyle name="SAPBEXexcGood2 2 5 7" xfId="51744"/>
    <cellStyle name="SAPBEXexcGood2 2 5 7 2" xfId="59302"/>
    <cellStyle name="SAPBEXexcGood2 2 5 7 3" xfId="59303"/>
    <cellStyle name="SAPBEXexcGood2 2 5 8" xfId="59304"/>
    <cellStyle name="SAPBEXexcGood2 2 5 9" xfId="59305"/>
    <cellStyle name="SAPBEXexcGood2 2 6" xfId="20917"/>
    <cellStyle name="SAPBEXexcGood2 2 6 2" xfId="51745"/>
    <cellStyle name="SAPBEXexcGood2 2 6 2 2" xfId="59306"/>
    <cellStyle name="SAPBEXexcGood2 2 6 2 3" xfId="59307"/>
    <cellStyle name="SAPBEXexcGood2 2 6 3" xfId="59308"/>
    <cellStyle name="SAPBEXexcGood2 2 6 4" xfId="59309"/>
    <cellStyle name="SAPBEXexcGood2 2 7" xfId="20918"/>
    <cellStyle name="SAPBEXexcGood2 2 7 2" xfId="51746"/>
    <cellStyle name="SAPBEXexcGood2 2 7 2 2" xfId="59310"/>
    <cellStyle name="SAPBEXexcGood2 2 7 2 3" xfId="59311"/>
    <cellStyle name="SAPBEXexcGood2 2 7 3" xfId="59312"/>
    <cellStyle name="SAPBEXexcGood2 2 7 4" xfId="59313"/>
    <cellStyle name="SAPBEXexcGood2 2 8" xfId="20919"/>
    <cellStyle name="SAPBEXexcGood2 2 8 2" xfId="51747"/>
    <cellStyle name="SAPBEXexcGood2 2 8 2 2" xfId="59314"/>
    <cellStyle name="SAPBEXexcGood2 2 8 2 3" xfId="59315"/>
    <cellStyle name="SAPBEXexcGood2 2 8 3" xfId="59316"/>
    <cellStyle name="SAPBEXexcGood2 2 8 4" xfId="59317"/>
    <cellStyle name="SAPBEXexcGood2 2 9" xfId="20920"/>
    <cellStyle name="SAPBEXexcGood2 2 9 2" xfId="20921"/>
    <cellStyle name="SAPBEXexcGood2 2 9 2 2" xfId="20922"/>
    <cellStyle name="SAPBEXexcGood2 2 9 2 2 2" xfId="20923"/>
    <cellStyle name="SAPBEXexcGood2 2 9 2 2 2 2" xfId="20924"/>
    <cellStyle name="SAPBEXexcGood2 2 9 2 2 3" xfId="20925"/>
    <cellStyle name="SAPBEXexcGood2 2 9 2 3" xfId="20926"/>
    <cellStyle name="SAPBEXexcGood2 2 9 2 3 2" xfId="20927"/>
    <cellStyle name="SAPBEXexcGood2 2 9 2 3 2 2" xfId="20928"/>
    <cellStyle name="SAPBEXexcGood2 2 9 2 3 3" xfId="20929"/>
    <cellStyle name="SAPBEXexcGood2 2 9 2 4" xfId="20930"/>
    <cellStyle name="SAPBEXexcGood2 2 9 2 4 2" xfId="20931"/>
    <cellStyle name="SAPBEXexcGood2 2 9 2 5" xfId="20932"/>
    <cellStyle name="SAPBEXexcGood2 2 9 2 5 2" xfId="20933"/>
    <cellStyle name="SAPBEXexcGood2 2 9 2 6" xfId="20934"/>
    <cellStyle name="SAPBEXexcGood2 2 9 3" xfId="20935"/>
    <cellStyle name="SAPBEXexcGood2 2 9 3 2" xfId="20936"/>
    <cellStyle name="SAPBEXexcGood2 2 9 3 2 2" xfId="20937"/>
    <cellStyle name="SAPBEXexcGood2 2 9 3 2 2 2" xfId="20938"/>
    <cellStyle name="SAPBEXexcGood2 2 9 3 2 3" xfId="20939"/>
    <cellStyle name="SAPBEXexcGood2 2 9 3 3" xfId="20940"/>
    <cellStyle name="SAPBEXexcGood2 2 9 3 3 2" xfId="20941"/>
    <cellStyle name="SAPBEXexcGood2 2 9 3 3 2 2" xfId="20942"/>
    <cellStyle name="SAPBEXexcGood2 2 9 3 3 3" xfId="20943"/>
    <cellStyle name="SAPBEXexcGood2 2 9 3 4" xfId="20944"/>
    <cellStyle name="SAPBEXexcGood2 2 9 3 4 2" xfId="20945"/>
    <cellStyle name="SAPBEXexcGood2 2 9 3 5" xfId="20946"/>
    <cellStyle name="SAPBEXexcGood2 2 9 3 5 2" xfId="20947"/>
    <cellStyle name="SAPBEXexcGood2 2 9 3 6" xfId="20948"/>
    <cellStyle name="SAPBEXexcGood2 2 9 4" xfId="20949"/>
    <cellStyle name="SAPBEXexcGood2 2 9 4 2" xfId="20950"/>
    <cellStyle name="SAPBEXexcGood2 2 9 4 2 2" xfId="20951"/>
    <cellStyle name="SAPBEXexcGood2 2 9 4 3" xfId="20952"/>
    <cellStyle name="SAPBEXexcGood2 2 9 5" xfId="20953"/>
    <cellStyle name="SAPBEXexcGood2 2 9 5 2" xfId="20954"/>
    <cellStyle name="SAPBEXexcGood2 2 9 5 2 2" xfId="20955"/>
    <cellStyle name="SAPBEXexcGood2 2 9 5 3" xfId="20956"/>
    <cellStyle name="SAPBEXexcGood2 2 9 6" xfId="20957"/>
    <cellStyle name="SAPBEXexcGood2 2 9 6 2" xfId="20958"/>
    <cellStyle name="SAPBEXexcGood2 2 9 7" xfId="20959"/>
    <cellStyle name="SAPBEXexcGood2 2 9 7 2" xfId="20960"/>
    <cellStyle name="SAPBEXexcGood2 2 9 8" xfId="20961"/>
    <cellStyle name="SAPBEXexcGood2 2 9_Other Benefits Allocation %" xfId="20962"/>
    <cellStyle name="SAPBEXexcGood2 2_401K Summary" xfId="20963"/>
    <cellStyle name="SAPBEXexcGood2 3" xfId="20964"/>
    <cellStyle name="SAPBEXexcGood2 3 10" xfId="20965"/>
    <cellStyle name="SAPBEXexcGood2 3 10 2" xfId="20966"/>
    <cellStyle name="SAPBEXexcGood2 3 10 2 2" xfId="20967"/>
    <cellStyle name="SAPBEXexcGood2 3 10 3" xfId="20968"/>
    <cellStyle name="SAPBEXexcGood2 3 11" xfId="20969"/>
    <cellStyle name="SAPBEXexcGood2 3 11 2" xfId="20970"/>
    <cellStyle name="SAPBEXexcGood2 3 11 2 2" xfId="20971"/>
    <cellStyle name="SAPBEXexcGood2 3 11 3" xfId="20972"/>
    <cellStyle name="SAPBEXexcGood2 3 12" xfId="20973"/>
    <cellStyle name="SAPBEXexcGood2 3 12 2" xfId="20974"/>
    <cellStyle name="SAPBEXexcGood2 3 13" xfId="20975"/>
    <cellStyle name="SAPBEXexcGood2 3 2" xfId="20976"/>
    <cellStyle name="SAPBEXexcGood2 3 2 2" xfId="20977"/>
    <cellStyle name="SAPBEXexcGood2 3 2 2 2" xfId="20978"/>
    <cellStyle name="SAPBEXexcGood2 3 2 2 2 2" xfId="20979"/>
    <cellStyle name="SAPBEXexcGood2 3 2 2 2 2 2" xfId="20980"/>
    <cellStyle name="SAPBEXexcGood2 3 2 2 2 2 2 2" xfId="20981"/>
    <cellStyle name="SAPBEXexcGood2 3 2 2 2 2 3" xfId="20982"/>
    <cellStyle name="SAPBEXexcGood2 3 2 2 2 3" xfId="20983"/>
    <cellStyle name="SAPBEXexcGood2 3 2 2 2 3 2" xfId="20984"/>
    <cellStyle name="SAPBEXexcGood2 3 2 2 2 3 2 2" xfId="20985"/>
    <cellStyle name="SAPBEXexcGood2 3 2 2 2 3 3" xfId="20986"/>
    <cellStyle name="SAPBEXexcGood2 3 2 2 2 4" xfId="20987"/>
    <cellStyle name="SAPBEXexcGood2 3 2 2 2 4 2" xfId="20988"/>
    <cellStyle name="SAPBEXexcGood2 3 2 2 2 5" xfId="20989"/>
    <cellStyle name="SAPBEXexcGood2 3 2 2 2 5 2" xfId="20990"/>
    <cellStyle name="SAPBEXexcGood2 3 2 2 2 6" xfId="20991"/>
    <cellStyle name="SAPBEXexcGood2 3 2 2 3" xfId="20992"/>
    <cellStyle name="SAPBEXexcGood2 3 2 2 3 2" xfId="20993"/>
    <cellStyle name="SAPBEXexcGood2 3 2 2 3 2 2" xfId="20994"/>
    <cellStyle name="SAPBEXexcGood2 3 2 2 3 2 2 2" xfId="20995"/>
    <cellStyle name="SAPBEXexcGood2 3 2 2 3 2 3" xfId="20996"/>
    <cellStyle name="SAPBEXexcGood2 3 2 2 3 3" xfId="20997"/>
    <cellStyle name="SAPBEXexcGood2 3 2 2 3 3 2" xfId="20998"/>
    <cellStyle name="SAPBEXexcGood2 3 2 2 3 3 2 2" xfId="20999"/>
    <cellStyle name="SAPBEXexcGood2 3 2 2 3 3 3" xfId="21000"/>
    <cellStyle name="SAPBEXexcGood2 3 2 2 3 4" xfId="21001"/>
    <cellStyle name="SAPBEXexcGood2 3 2 2 3 4 2" xfId="21002"/>
    <cellStyle name="SAPBEXexcGood2 3 2 2 3 5" xfId="21003"/>
    <cellStyle name="SAPBEXexcGood2 3 2 2 3 5 2" xfId="21004"/>
    <cellStyle name="SAPBEXexcGood2 3 2 2 3 6" xfId="21005"/>
    <cellStyle name="SAPBEXexcGood2 3 2 2 4" xfId="21006"/>
    <cellStyle name="SAPBEXexcGood2 3 2 2 4 2" xfId="21007"/>
    <cellStyle name="SAPBEXexcGood2 3 2 2 4 2 2" xfId="21008"/>
    <cellStyle name="SAPBEXexcGood2 3 2 2 4 2 2 2" xfId="21009"/>
    <cellStyle name="SAPBEXexcGood2 3 2 2 4 2 3" xfId="21010"/>
    <cellStyle name="SAPBEXexcGood2 3 2 2 4 3" xfId="21011"/>
    <cellStyle name="SAPBEXexcGood2 3 2 2 4 3 2" xfId="21012"/>
    <cellStyle name="SAPBEXexcGood2 3 2 2 4 3 2 2" xfId="21013"/>
    <cellStyle name="SAPBEXexcGood2 3 2 2 4 3 3" xfId="21014"/>
    <cellStyle name="SAPBEXexcGood2 3 2 2 4 4" xfId="21015"/>
    <cellStyle name="SAPBEXexcGood2 3 2 2 4 4 2" xfId="21016"/>
    <cellStyle name="SAPBEXexcGood2 3 2 2 4 5" xfId="21017"/>
    <cellStyle name="SAPBEXexcGood2 3 2 2 4 5 2" xfId="21018"/>
    <cellStyle name="SAPBEXexcGood2 3 2 2 4 6" xfId="21019"/>
    <cellStyle name="SAPBEXexcGood2 3 2 2 5" xfId="21020"/>
    <cellStyle name="SAPBEXexcGood2 3 2 2 5 2" xfId="21021"/>
    <cellStyle name="SAPBEXexcGood2 3 2 2 5 2 2" xfId="21022"/>
    <cellStyle name="SAPBEXexcGood2 3 2 2 5 3" xfId="21023"/>
    <cellStyle name="SAPBEXexcGood2 3 2 2 6" xfId="21024"/>
    <cellStyle name="SAPBEXexcGood2 3 2 2_Other Benefits Allocation %" xfId="21025"/>
    <cellStyle name="SAPBEXexcGood2 3 2 3" xfId="21026"/>
    <cellStyle name="SAPBEXexcGood2 3 2 3 2" xfId="21027"/>
    <cellStyle name="SAPBEXexcGood2 3 2 3 2 2" xfId="21028"/>
    <cellStyle name="SAPBEXexcGood2 3 2 3 2 2 2" xfId="21029"/>
    <cellStyle name="SAPBEXexcGood2 3 2 3 2 3" xfId="21030"/>
    <cellStyle name="SAPBEXexcGood2 3 2 3 3" xfId="21031"/>
    <cellStyle name="SAPBEXexcGood2 3 2 3 3 2" xfId="21032"/>
    <cellStyle name="SAPBEXexcGood2 3 2 3 3 2 2" xfId="21033"/>
    <cellStyle name="SAPBEXexcGood2 3 2 3 3 3" xfId="21034"/>
    <cellStyle name="SAPBEXexcGood2 3 2 3 4" xfId="21035"/>
    <cellStyle name="SAPBEXexcGood2 3 2 3 4 2" xfId="21036"/>
    <cellStyle name="SAPBEXexcGood2 3 2 3 5" xfId="21037"/>
    <cellStyle name="SAPBEXexcGood2 3 2 3 5 2" xfId="21038"/>
    <cellStyle name="SAPBEXexcGood2 3 2 3 6" xfId="21039"/>
    <cellStyle name="SAPBEXexcGood2 3 2 4" xfId="21040"/>
    <cellStyle name="SAPBEXexcGood2 3 2 4 2" xfId="21041"/>
    <cellStyle name="SAPBEXexcGood2 3 2 4 2 2" xfId="21042"/>
    <cellStyle name="SAPBEXexcGood2 3 2 4 2 2 2" xfId="21043"/>
    <cellStyle name="SAPBEXexcGood2 3 2 4 2 3" xfId="21044"/>
    <cellStyle name="SAPBEXexcGood2 3 2 4 3" xfId="21045"/>
    <cellStyle name="SAPBEXexcGood2 3 2 4 3 2" xfId="21046"/>
    <cellStyle name="SAPBEXexcGood2 3 2 4 3 2 2" xfId="21047"/>
    <cellStyle name="SAPBEXexcGood2 3 2 4 3 3" xfId="21048"/>
    <cellStyle name="SAPBEXexcGood2 3 2 4 4" xfId="21049"/>
    <cellStyle name="SAPBEXexcGood2 3 2 4 4 2" xfId="21050"/>
    <cellStyle name="SAPBEXexcGood2 3 2 4 5" xfId="21051"/>
    <cellStyle name="SAPBEXexcGood2 3 2 4 5 2" xfId="21052"/>
    <cellStyle name="SAPBEXexcGood2 3 2 4 6" xfId="21053"/>
    <cellStyle name="SAPBEXexcGood2 3 2 5" xfId="21054"/>
    <cellStyle name="SAPBEXexcGood2 3 2 5 2" xfId="21055"/>
    <cellStyle name="SAPBEXexcGood2 3 2 5 2 2" xfId="21056"/>
    <cellStyle name="SAPBEXexcGood2 3 2 5 2 2 2" xfId="21057"/>
    <cellStyle name="SAPBEXexcGood2 3 2 5 2 3" xfId="21058"/>
    <cellStyle name="SAPBEXexcGood2 3 2 5 3" xfId="21059"/>
    <cellStyle name="SAPBEXexcGood2 3 2 5 3 2" xfId="21060"/>
    <cellStyle name="SAPBEXexcGood2 3 2 5 3 2 2" xfId="21061"/>
    <cellStyle name="SAPBEXexcGood2 3 2 5 3 3" xfId="21062"/>
    <cellStyle name="SAPBEXexcGood2 3 2 5 4" xfId="21063"/>
    <cellStyle name="SAPBEXexcGood2 3 2 5 4 2" xfId="21064"/>
    <cellStyle name="SAPBEXexcGood2 3 2 5 5" xfId="21065"/>
    <cellStyle name="SAPBEXexcGood2 3 2 5 5 2" xfId="21066"/>
    <cellStyle name="SAPBEXexcGood2 3 2 5 6" xfId="21067"/>
    <cellStyle name="SAPBEXexcGood2 3 2 6" xfId="21068"/>
    <cellStyle name="SAPBEXexcGood2 3 2 6 2" xfId="21069"/>
    <cellStyle name="SAPBEXexcGood2 3 2 6 2 2" xfId="21070"/>
    <cellStyle name="SAPBEXexcGood2 3 2 6 2 3" xfId="59318"/>
    <cellStyle name="SAPBEXexcGood2 3 2 6 3" xfId="21071"/>
    <cellStyle name="SAPBEXexcGood2 3 2 6 4" xfId="59319"/>
    <cellStyle name="SAPBEXexcGood2 3 2 7" xfId="21072"/>
    <cellStyle name="SAPBEXexcGood2 3 2 7 2" xfId="59320"/>
    <cellStyle name="SAPBEXexcGood2 3 2 7 3" xfId="59321"/>
    <cellStyle name="SAPBEXexcGood2 3 2 8" xfId="59322"/>
    <cellStyle name="SAPBEXexcGood2 3 2 9" xfId="59323"/>
    <cellStyle name="SAPBEXexcGood2 3 2_Other Benefits Allocation %" xfId="21073"/>
    <cellStyle name="SAPBEXexcGood2 3 3" xfId="21074"/>
    <cellStyle name="SAPBEXexcGood2 3 3 2" xfId="51748"/>
    <cellStyle name="SAPBEXexcGood2 3 3 2 2" xfId="51749"/>
    <cellStyle name="SAPBEXexcGood2 3 3 2 2 2" xfId="59324"/>
    <cellStyle name="SAPBEXexcGood2 3 3 2 2 3" xfId="59325"/>
    <cellStyle name="SAPBEXexcGood2 3 3 2 3" xfId="59326"/>
    <cellStyle name="SAPBEXexcGood2 3 3 2 4" xfId="59327"/>
    <cellStyle name="SAPBEXexcGood2 3 3 3" xfId="51750"/>
    <cellStyle name="SAPBEXexcGood2 3 3 3 2" xfId="51751"/>
    <cellStyle name="SAPBEXexcGood2 3 3 3 2 2" xfId="59328"/>
    <cellStyle name="SAPBEXexcGood2 3 3 3 2 3" xfId="59329"/>
    <cellStyle name="SAPBEXexcGood2 3 3 3 3" xfId="59330"/>
    <cellStyle name="SAPBEXexcGood2 3 3 3 4" xfId="59331"/>
    <cellStyle name="SAPBEXexcGood2 3 3 4" xfId="51752"/>
    <cellStyle name="SAPBEXexcGood2 3 3 4 2" xfId="51753"/>
    <cellStyle name="SAPBEXexcGood2 3 3 4 2 2" xfId="59332"/>
    <cellStyle name="SAPBEXexcGood2 3 3 4 2 3" xfId="59333"/>
    <cellStyle name="SAPBEXexcGood2 3 3 4 3" xfId="59334"/>
    <cellStyle name="SAPBEXexcGood2 3 3 4 4" xfId="59335"/>
    <cellStyle name="SAPBEXexcGood2 3 3 5" xfId="51754"/>
    <cellStyle name="SAPBEXexcGood2 3 3 5 2" xfId="51755"/>
    <cellStyle name="SAPBEXexcGood2 3 3 5 2 2" xfId="59336"/>
    <cellStyle name="SAPBEXexcGood2 3 3 5 2 3" xfId="59337"/>
    <cellStyle name="SAPBEXexcGood2 3 3 5 3" xfId="59338"/>
    <cellStyle name="SAPBEXexcGood2 3 3 5 4" xfId="59339"/>
    <cellStyle name="SAPBEXexcGood2 3 3 6" xfId="51756"/>
    <cellStyle name="SAPBEXexcGood2 3 3 6 2" xfId="51757"/>
    <cellStyle name="SAPBEXexcGood2 3 3 6 2 2" xfId="59340"/>
    <cellStyle name="SAPBEXexcGood2 3 3 6 2 3" xfId="59341"/>
    <cellStyle name="SAPBEXexcGood2 3 3 6 3" xfId="59342"/>
    <cellStyle name="SAPBEXexcGood2 3 3 6 4" xfId="59343"/>
    <cellStyle name="SAPBEXexcGood2 3 3 7" xfId="51758"/>
    <cellStyle name="SAPBEXexcGood2 3 3 7 2" xfId="59344"/>
    <cellStyle name="SAPBEXexcGood2 3 3 7 3" xfId="59345"/>
    <cellStyle name="SAPBEXexcGood2 3 3 8" xfId="59346"/>
    <cellStyle name="SAPBEXexcGood2 3 3 9" xfId="59347"/>
    <cellStyle name="SAPBEXexcGood2 3 4" xfId="21075"/>
    <cellStyle name="SAPBEXexcGood2 3 4 2" xfId="21076"/>
    <cellStyle name="SAPBEXexcGood2 3 4 2 2" xfId="21077"/>
    <cellStyle name="SAPBEXexcGood2 3 4 2 2 2" xfId="21078"/>
    <cellStyle name="SAPBEXexcGood2 3 4 2 2 2 2" xfId="21079"/>
    <cellStyle name="SAPBEXexcGood2 3 4 2 2 3" xfId="21080"/>
    <cellStyle name="SAPBEXexcGood2 3 4 2 3" xfId="21081"/>
    <cellStyle name="SAPBEXexcGood2 3 4 2 3 2" xfId="21082"/>
    <cellStyle name="SAPBEXexcGood2 3 4 2 3 2 2" xfId="21083"/>
    <cellStyle name="SAPBEXexcGood2 3 4 2 3 3" xfId="21084"/>
    <cellStyle name="SAPBEXexcGood2 3 4 2 4" xfId="21085"/>
    <cellStyle name="SAPBEXexcGood2 3 4 2 4 2" xfId="21086"/>
    <cellStyle name="SAPBEXexcGood2 3 4 2 5" xfId="21087"/>
    <cellStyle name="SAPBEXexcGood2 3 4 2 5 2" xfId="21088"/>
    <cellStyle name="SAPBEXexcGood2 3 4 2 6" xfId="21089"/>
    <cellStyle name="SAPBEXexcGood2 3 4 3" xfId="21090"/>
    <cellStyle name="SAPBEXexcGood2 3 4 3 2" xfId="21091"/>
    <cellStyle name="SAPBEXexcGood2 3 4 3 2 2" xfId="21092"/>
    <cellStyle name="SAPBEXexcGood2 3 4 3 2 2 2" xfId="21093"/>
    <cellStyle name="SAPBEXexcGood2 3 4 3 2 3" xfId="21094"/>
    <cellStyle name="SAPBEXexcGood2 3 4 3 3" xfId="21095"/>
    <cellStyle name="SAPBEXexcGood2 3 4 3 3 2" xfId="21096"/>
    <cellStyle name="SAPBEXexcGood2 3 4 3 3 2 2" xfId="21097"/>
    <cellStyle name="SAPBEXexcGood2 3 4 3 3 3" xfId="21098"/>
    <cellStyle name="SAPBEXexcGood2 3 4 3 4" xfId="21099"/>
    <cellStyle name="SAPBEXexcGood2 3 4 3 4 2" xfId="21100"/>
    <cellStyle name="SAPBEXexcGood2 3 4 3 5" xfId="21101"/>
    <cellStyle name="SAPBEXexcGood2 3 4 3 5 2" xfId="21102"/>
    <cellStyle name="SAPBEXexcGood2 3 4 3 6" xfId="21103"/>
    <cellStyle name="SAPBEXexcGood2 3 4 4" xfId="21104"/>
    <cellStyle name="SAPBEXexcGood2 3 4 4 2" xfId="21105"/>
    <cellStyle name="SAPBEXexcGood2 3 4 4 2 2" xfId="21106"/>
    <cellStyle name="SAPBEXexcGood2 3 4 4 2 3" xfId="59348"/>
    <cellStyle name="SAPBEXexcGood2 3 4 4 3" xfId="21107"/>
    <cellStyle name="SAPBEXexcGood2 3 4 4 4" xfId="59349"/>
    <cellStyle name="SAPBEXexcGood2 3 4 5" xfId="21108"/>
    <cellStyle name="SAPBEXexcGood2 3 4 5 2" xfId="21109"/>
    <cellStyle name="SAPBEXexcGood2 3 4 5 2 2" xfId="21110"/>
    <cellStyle name="SAPBEXexcGood2 3 4 5 2 3" xfId="59350"/>
    <cellStyle name="SAPBEXexcGood2 3 4 5 3" xfId="21111"/>
    <cellStyle name="SAPBEXexcGood2 3 4 5 4" xfId="59351"/>
    <cellStyle name="SAPBEXexcGood2 3 4 6" xfId="21112"/>
    <cellStyle name="SAPBEXexcGood2 3 4 6 2" xfId="21113"/>
    <cellStyle name="SAPBEXexcGood2 3 4 6 2 2" xfId="59352"/>
    <cellStyle name="SAPBEXexcGood2 3 4 6 2 3" xfId="59353"/>
    <cellStyle name="SAPBEXexcGood2 3 4 6 3" xfId="59354"/>
    <cellStyle name="SAPBEXexcGood2 3 4 6 4" xfId="59355"/>
    <cellStyle name="SAPBEXexcGood2 3 4 7" xfId="21114"/>
    <cellStyle name="SAPBEXexcGood2 3 4 7 2" xfId="21115"/>
    <cellStyle name="SAPBEXexcGood2 3 4 7 3" xfId="59356"/>
    <cellStyle name="SAPBEXexcGood2 3 4 8" xfId="21116"/>
    <cellStyle name="SAPBEXexcGood2 3 4 9" xfId="59357"/>
    <cellStyle name="SAPBEXexcGood2 3 4_Other Benefits Allocation %" xfId="21117"/>
    <cellStyle name="SAPBEXexcGood2 3 5" xfId="21118"/>
    <cellStyle name="SAPBEXexcGood2 3 5 2" xfId="21119"/>
    <cellStyle name="SAPBEXexcGood2 3 5 2 2" xfId="21120"/>
    <cellStyle name="SAPBEXexcGood2 3 5 2 2 2" xfId="21121"/>
    <cellStyle name="SAPBEXexcGood2 3 5 2 3" xfId="21122"/>
    <cellStyle name="SAPBEXexcGood2 3 5 3" xfId="21123"/>
    <cellStyle name="SAPBEXexcGood2 3 5 3 2" xfId="21124"/>
    <cellStyle name="SAPBEXexcGood2 3 5 3 2 2" xfId="21125"/>
    <cellStyle name="SAPBEXexcGood2 3 5 3 3" xfId="21126"/>
    <cellStyle name="SAPBEXexcGood2 3 5 4" xfId="21127"/>
    <cellStyle name="SAPBEXexcGood2 3 5 4 2" xfId="21128"/>
    <cellStyle name="SAPBEXexcGood2 3 5 5" xfId="21129"/>
    <cellStyle name="SAPBEXexcGood2 3 5 5 2" xfId="21130"/>
    <cellStyle name="SAPBEXexcGood2 3 5 6" xfId="21131"/>
    <cellStyle name="SAPBEXexcGood2 3 6" xfId="21132"/>
    <cellStyle name="SAPBEXexcGood2 3 6 2" xfId="21133"/>
    <cellStyle name="SAPBEXexcGood2 3 6 2 2" xfId="21134"/>
    <cellStyle name="SAPBEXexcGood2 3 6 2 2 2" xfId="21135"/>
    <cellStyle name="SAPBEXexcGood2 3 6 2 3" xfId="21136"/>
    <cellStyle name="SAPBEXexcGood2 3 6 3" xfId="21137"/>
    <cellStyle name="SAPBEXexcGood2 3 6 3 2" xfId="21138"/>
    <cellStyle name="SAPBEXexcGood2 3 6 3 2 2" xfId="21139"/>
    <cellStyle name="SAPBEXexcGood2 3 6 3 3" xfId="21140"/>
    <cellStyle name="SAPBEXexcGood2 3 6 4" xfId="21141"/>
    <cellStyle name="SAPBEXexcGood2 3 6 4 2" xfId="21142"/>
    <cellStyle name="SAPBEXexcGood2 3 6 5" xfId="21143"/>
    <cellStyle name="SAPBEXexcGood2 3 6 5 2" xfId="21144"/>
    <cellStyle name="SAPBEXexcGood2 3 6 6" xfId="21145"/>
    <cellStyle name="SAPBEXexcGood2 3 7" xfId="21146"/>
    <cellStyle name="SAPBEXexcGood2 3 7 2" xfId="21147"/>
    <cellStyle name="SAPBEXexcGood2 3 7 2 2" xfId="21148"/>
    <cellStyle name="SAPBEXexcGood2 3 7 2 2 2" xfId="21149"/>
    <cellStyle name="SAPBEXexcGood2 3 7 2 3" xfId="21150"/>
    <cellStyle name="SAPBEXexcGood2 3 7 3" xfId="21151"/>
    <cellStyle name="SAPBEXexcGood2 3 7 3 2" xfId="21152"/>
    <cellStyle name="SAPBEXexcGood2 3 7 3 2 2" xfId="21153"/>
    <cellStyle name="SAPBEXexcGood2 3 7 3 3" xfId="21154"/>
    <cellStyle name="SAPBEXexcGood2 3 7 4" xfId="21155"/>
    <cellStyle name="SAPBEXexcGood2 3 7 4 2" xfId="21156"/>
    <cellStyle name="SAPBEXexcGood2 3 7 5" xfId="21157"/>
    <cellStyle name="SAPBEXexcGood2 3 7 5 2" xfId="21158"/>
    <cellStyle name="SAPBEXexcGood2 3 7 6" xfId="21159"/>
    <cellStyle name="SAPBEXexcGood2 3 8" xfId="21160"/>
    <cellStyle name="SAPBEXexcGood2 3 8 2" xfId="21161"/>
    <cellStyle name="SAPBEXexcGood2 3 8 2 2" xfId="21162"/>
    <cellStyle name="SAPBEXexcGood2 3 8 2 3" xfId="59358"/>
    <cellStyle name="SAPBEXexcGood2 3 8 3" xfId="21163"/>
    <cellStyle name="SAPBEXexcGood2 3 8 4" xfId="59359"/>
    <cellStyle name="SAPBEXexcGood2 3 9" xfId="21164"/>
    <cellStyle name="SAPBEXexcGood2 3 9 2" xfId="21165"/>
    <cellStyle name="SAPBEXexcGood2 3 9 2 2" xfId="21166"/>
    <cellStyle name="SAPBEXexcGood2 3 9 2 3" xfId="59360"/>
    <cellStyle name="SAPBEXexcGood2 3 9 3" xfId="21167"/>
    <cellStyle name="SAPBEXexcGood2 3 9 4" xfId="59361"/>
    <cellStyle name="SAPBEXexcGood2 3_401K Summary" xfId="21168"/>
    <cellStyle name="SAPBEXexcGood2 4" xfId="21169"/>
    <cellStyle name="SAPBEXexcGood2 4 10" xfId="21170"/>
    <cellStyle name="SAPBEXexcGood2 4 10 2" xfId="21171"/>
    <cellStyle name="SAPBEXexcGood2 4 10 2 2" xfId="21172"/>
    <cellStyle name="SAPBEXexcGood2 4 10 3" xfId="21173"/>
    <cellStyle name="SAPBEXexcGood2 4 11" xfId="21174"/>
    <cellStyle name="SAPBEXexcGood2 4 11 2" xfId="21175"/>
    <cellStyle name="SAPBEXexcGood2 4 11 2 2" xfId="21176"/>
    <cellStyle name="SAPBEXexcGood2 4 11 3" xfId="21177"/>
    <cellStyle name="SAPBEXexcGood2 4 12" xfId="21178"/>
    <cellStyle name="SAPBEXexcGood2 4 12 2" xfId="21179"/>
    <cellStyle name="SAPBEXexcGood2 4 13" xfId="21180"/>
    <cellStyle name="SAPBEXexcGood2 4 2" xfId="21181"/>
    <cellStyle name="SAPBEXexcGood2 4 2 2" xfId="21182"/>
    <cellStyle name="SAPBEXexcGood2 4 2 2 2" xfId="59362"/>
    <cellStyle name="SAPBEXexcGood2 4 2 2 3" xfId="59363"/>
    <cellStyle name="SAPBEXexcGood2 4 2 3" xfId="21183"/>
    <cellStyle name="SAPBEXexcGood2 4 2 4" xfId="59364"/>
    <cellStyle name="SAPBEXexcGood2 4 2_Other Benefits Allocation %" xfId="21184"/>
    <cellStyle name="SAPBEXexcGood2 4 3" xfId="21185"/>
    <cellStyle name="SAPBEXexcGood2 4 3 2" xfId="21186"/>
    <cellStyle name="SAPBEXexcGood2 4 3 2 2" xfId="21187"/>
    <cellStyle name="SAPBEXexcGood2 4 3 2 2 2" xfId="21188"/>
    <cellStyle name="SAPBEXexcGood2 4 3 2 2 2 2" xfId="21189"/>
    <cellStyle name="SAPBEXexcGood2 4 3 2 2 3" xfId="21190"/>
    <cellStyle name="SAPBEXexcGood2 4 3 2 3" xfId="21191"/>
    <cellStyle name="SAPBEXexcGood2 4 3 2 3 2" xfId="21192"/>
    <cellStyle name="SAPBEXexcGood2 4 3 2 3 2 2" xfId="21193"/>
    <cellStyle name="SAPBEXexcGood2 4 3 2 3 3" xfId="21194"/>
    <cellStyle name="SAPBEXexcGood2 4 3 2 4" xfId="21195"/>
    <cellStyle name="SAPBEXexcGood2 4 3 2 4 2" xfId="21196"/>
    <cellStyle name="SAPBEXexcGood2 4 3 2 5" xfId="21197"/>
    <cellStyle name="SAPBEXexcGood2 4 3 2 5 2" xfId="21198"/>
    <cellStyle name="SAPBEXexcGood2 4 3 2 6" xfId="21199"/>
    <cellStyle name="SAPBEXexcGood2 4 3 3" xfId="21200"/>
    <cellStyle name="SAPBEXexcGood2 4 3 3 2" xfId="21201"/>
    <cellStyle name="SAPBEXexcGood2 4 3 3 2 2" xfId="21202"/>
    <cellStyle name="SAPBEXexcGood2 4 3 3 2 2 2" xfId="21203"/>
    <cellStyle name="SAPBEXexcGood2 4 3 3 2 3" xfId="21204"/>
    <cellStyle name="SAPBEXexcGood2 4 3 3 3" xfId="21205"/>
    <cellStyle name="SAPBEXexcGood2 4 3 3 3 2" xfId="21206"/>
    <cellStyle name="SAPBEXexcGood2 4 3 3 3 2 2" xfId="21207"/>
    <cellStyle name="SAPBEXexcGood2 4 3 3 3 3" xfId="21208"/>
    <cellStyle name="SAPBEXexcGood2 4 3 3 4" xfId="21209"/>
    <cellStyle name="SAPBEXexcGood2 4 3 3 4 2" xfId="21210"/>
    <cellStyle name="SAPBEXexcGood2 4 3 3 5" xfId="21211"/>
    <cellStyle name="SAPBEXexcGood2 4 3 3 5 2" xfId="21212"/>
    <cellStyle name="SAPBEXexcGood2 4 3 3 6" xfId="21213"/>
    <cellStyle name="SAPBEXexcGood2 4 3 4" xfId="21214"/>
    <cellStyle name="SAPBEXexcGood2 4 3 4 2" xfId="21215"/>
    <cellStyle name="SAPBEXexcGood2 4 3 4 2 2" xfId="21216"/>
    <cellStyle name="SAPBEXexcGood2 4 3 4 3" xfId="21217"/>
    <cellStyle name="SAPBEXexcGood2 4 3 5" xfId="21218"/>
    <cellStyle name="SAPBEXexcGood2 4 3 5 2" xfId="21219"/>
    <cellStyle name="SAPBEXexcGood2 4 3 5 2 2" xfId="21220"/>
    <cellStyle name="SAPBEXexcGood2 4 3 5 3" xfId="21221"/>
    <cellStyle name="SAPBEXexcGood2 4 3 6" xfId="21222"/>
    <cellStyle name="SAPBEXexcGood2 4 3 6 2" xfId="21223"/>
    <cellStyle name="SAPBEXexcGood2 4 3 7" xfId="21224"/>
    <cellStyle name="SAPBEXexcGood2 4 3 7 2" xfId="21225"/>
    <cellStyle name="SAPBEXexcGood2 4 3 8" xfId="21226"/>
    <cellStyle name="SAPBEXexcGood2 4 3_Other Benefits Allocation %" xfId="21227"/>
    <cellStyle name="SAPBEXexcGood2 4 4" xfId="21228"/>
    <cellStyle name="SAPBEXexcGood2 4 4 2" xfId="21229"/>
    <cellStyle name="SAPBEXexcGood2 4 4 2 2" xfId="21230"/>
    <cellStyle name="SAPBEXexcGood2 4 4 2 3" xfId="59365"/>
    <cellStyle name="SAPBEXexcGood2 4 4 3" xfId="21231"/>
    <cellStyle name="SAPBEXexcGood2 4 4 4" xfId="59366"/>
    <cellStyle name="SAPBEXexcGood2 4 5" xfId="21232"/>
    <cellStyle name="SAPBEXexcGood2 4 5 2" xfId="21233"/>
    <cellStyle name="SAPBEXexcGood2 4 5 2 2" xfId="21234"/>
    <cellStyle name="SAPBEXexcGood2 4 5 2 3" xfId="59367"/>
    <cellStyle name="SAPBEXexcGood2 4 5 3" xfId="21235"/>
    <cellStyle name="SAPBEXexcGood2 4 5 4" xfId="59368"/>
    <cellStyle name="SAPBEXexcGood2 4 6" xfId="21236"/>
    <cellStyle name="SAPBEXexcGood2 4 6 2" xfId="21237"/>
    <cellStyle name="SAPBEXexcGood2 4 6 2 2" xfId="21238"/>
    <cellStyle name="SAPBEXexcGood2 4 6 2 3" xfId="59369"/>
    <cellStyle name="SAPBEXexcGood2 4 6 3" xfId="21239"/>
    <cellStyle name="SAPBEXexcGood2 4 6 4" xfId="59370"/>
    <cellStyle name="SAPBEXexcGood2 4 7" xfId="21240"/>
    <cellStyle name="SAPBEXexcGood2 4 7 2" xfId="21241"/>
    <cellStyle name="SAPBEXexcGood2 4 7 2 2" xfId="21242"/>
    <cellStyle name="SAPBEXexcGood2 4 7 3" xfId="21243"/>
    <cellStyle name="SAPBEXexcGood2 4 8" xfId="21244"/>
    <cellStyle name="SAPBEXexcGood2 4 8 2" xfId="21245"/>
    <cellStyle name="SAPBEXexcGood2 4 8 2 2" xfId="21246"/>
    <cellStyle name="SAPBEXexcGood2 4 8 3" xfId="21247"/>
    <cellStyle name="SAPBEXexcGood2 4 9" xfId="21248"/>
    <cellStyle name="SAPBEXexcGood2 4 9 2" xfId="21249"/>
    <cellStyle name="SAPBEXexcGood2 4 9 2 2" xfId="21250"/>
    <cellStyle name="SAPBEXexcGood2 4 9 3" xfId="21251"/>
    <cellStyle name="SAPBEXexcGood2 4_401K Summary" xfId="21252"/>
    <cellStyle name="SAPBEXexcGood2 5" xfId="21253"/>
    <cellStyle name="SAPBEXexcGood2 5 2" xfId="21254"/>
    <cellStyle name="SAPBEXexcGood2 5 2 2" xfId="51759"/>
    <cellStyle name="SAPBEXexcGood2 5 2 2 2" xfId="59371"/>
    <cellStyle name="SAPBEXexcGood2 5 2 2 3" xfId="59372"/>
    <cellStyle name="SAPBEXexcGood2 5 2 3" xfId="59373"/>
    <cellStyle name="SAPBEXexcGood2 5 2 4" xfId="59374"/>
    <cellStyle name="SAPBEXexcGood2 5 3" xfId="21255"/>
    <cellStyle name="SAPBEXexcGood2 5 3 2" xfId="51760"/>
    <cellStyle name="SAPBEXexcGood2 5 3 2 2" xfId="59375"/>
    <cellStyle name="SAPBEXexcGood2 5 3 2 3" xfId="59376"/>
    <cellStyle name="SAPBEXexcGood2 5 3 3" xfId="59377"/>
    <cellStyle name="SAPBEXexcGood2 5 3 4" xfId="59378"/>
    <cellStyle name="SAPBEXexcGood2 5 4" xfId="51761"/>
    <cellStyle name="SAPBEXexcGood2 5 4 2" xfId="51762"/>
    <cellStyle name="SAPBEXexcGood2 5 4 2 2" xfId="59379"/>
    <cellStyle name="SAPBEXexcGood2 5 4 2 3" xfId="59380"/>
    <cellStyle name="SAPBEXexcGood2 5 4 3" xfId="59381"/>
    <cellStyle name="SAPBEXexcGood2 5 4 4" xfId="59382"/>
    <cellStyle name="SAPBEXexcGood2 5 5" xfId="51763"/>
    <cellStyle name="SAPBEXexcGood2 5 5 2" xfId="51764"/>
    <cellStyle name="SAPBEXexcGood2 5 5 2 2" xfId="59383"/>
    <cellStyle name="SAPBEXexcGood2 5 5 2 3" xfId="59384"/>
    <cellStyle name="SAPBEXexcGood2 5 5 3" xfId="59385"/>
    <cellStyle name="SAPBEXexcGood2 5 5 4" xfId="59386"/>
    <cellStyle name="SAPBEXexcGood2 5 6" xfId="51765"/>
    <cellStyle name="SAPBEXexcGood2 5 6 2" xfId="51766"/>
    <cellStyle name="SAPBEXexcGood2 5 6 2 2" xfId="59387"/>
    <cellStyle name="SAPBEXexcGood2 5 6 2 3" xfId="59388"/>
    <cellStyle name="SAPBEXexcGood2 5 6 3" xfId="59389"/>
    <cellStyle name="SAPBEXexcGood2 5 6 4" xfId="59390"/>
    <cellStyle name="SAPBEXexcGood2 5 7" xfId="51767"/>
    <cellStyle name="SAPBEXexcGood2 5 7 2" xfId="59391"/>
    <cellStyle name="SAPBEXexcGood2 5 7 3" xfId="59392"/>
    <cellStyle name="SAPBEXexcGood2 5 8" xfId="59393"/>
    <cellStyle name="SAPBEXexcGood2 5 9" xfId="59394"/>
    <cellStyle name="SAPBEXexcGood2 5_Other Benefits Allocation %" xfId="21256"/>
    <cellStyle name="SAPBEXexcGood2 6" xfId="21257"/>
    <cellStyle name="SAPBEXexcGood2 6 2" xfId="21258"/>
    <cellStyle name="SAPBEXexcGood2 6 2 2" xfId="51768"/>
    <cellStyle name="SAPBEXexcGood2 6 2 2 2" xfId="59395"/>
    <cellStyle name="SAPBEXexcGood2 6 2 2 3" xfId="59396"/>
    <cellStyle name="SAPBEXexcGood2 6 2 3" xfId="59397"/>
    <cellStyle name="SAPBEXexcGood2 6 2 4" xfId="59398"/>
    <cellStyle name="SAPBEXexcGood2 6 3" xfId="21259"/>
    <cellStyle name="SAPBEXexcGood2 6 3 2" xfId="51769"/>
    <cellStyle name="SAPBEXexcGood2 6 3 2 2" xfId="59399"/>
    <cellStyle name="SAPBEXexcGood2 6 3 2 3" xfId="59400"/>
    <cellStyle name="SAPBEXexcGood2 6 3 3" xfId="59401"/>
    <cellStyle name="SAPBEXexcGood2 6 3 4" xfId="59402"/>
    <cellStyle name="SAPBEXexcGood2 6 4" xfId="51770"/>
    <cellStyle name="SAPBEXexcGood2 6 4 2" xfId="51771"/>
    <cellStyle name="SAPBEXexcGood2 6 4 2 2" xfId="59403"/>
    <cellStyle name="SAPBEXexcGood2 6 4 2 3" xfId="59404"/>
    <cellStyle name="SAPBEXexcGood2 6 4 3" xfId="59405"/>
    <cellStyle name="SAPBEXexcGood2 6 4 4" xfId="59406"/>
    <cellStyle name="SAPBEXexcGood2 6 5" xfId="51772"/>
    <cellStyle name="SAPBEXexcGood2 6 5 2" xfId="51773"/>
    <cellStyle name="SAPBEXexcGood2 6 5 2 2" xfId="59407"/>
    <cellStyle name="SAPBEXexcGood2 6 5 2 3" xfId="59408"/>
    <cellStyle name="SAPBEXexcGood2 6 5 3" xfId="59409"/>
    <cellStyle name="SAPBEXexcGood2 6 5 4" xfId="59410"/>
    <cellStyle name="SAPBEXexcGood2 6 6" xfId="51774"/>
    <cellStyle name="SAPBEXexcGood2 6 6 2" xfId="51775"/>
    <cellStyle name="SAPBEXexcGood2 6 6 2 2" xfId="59411"/>
    <cellStyle name="SAPBEXexcGood2 6 6 2 3" xfId="59412"/>
    <cellStyle name="SAPBEXexcGood2 6 6 3" xfId="59413"/>
    <cellStyle name="SAPBEXexcGood2 6 6 4" xfId="59414"/>
    <cellStyle name="SAPBEXexcGood2 6 7" xfId="51776"/>
    <cellStyle name="SAPBEXexcGood2 6 7 2" xfId="59415"/>
    <cellStyle name="SAPBEXexcGood2 6 7 3" xfId="59416"/>
    <cellStyle name="SAPBEXexcGood2 6 8" xfId="59417"/>
    <cellStyle name="SAPBEXexcGood2 6 9" xfId="59418"/>
    <cellStyle name="SAPBEXexcGood2 6_Other Benefits Allocation %" xfId="21260"/>
    <cellStyle name="SAPBEXexcGood2 7" xfId="21261"/>
    <cellStyle name="SAPBEXexcGood2 7 2" xfId="21262"/>
    <cellStyle name="SAPBEXexcGood2 7 2 2" xfId="59419"/>
    <cellStyle name="SAPBEXexcGood2 7 2 3" xfId="59420"/>
    <cellStyle name="SAPBEXexcGood2 7 3" xfId="21263"/>
    <cellStyle name="SAPBEXexcGood2 7 4" xfId="59421"/>
    <cellStyle name="SAPBEXexcGood2 7_Other Benefits Allocation %" xfId="21264"/>
    <cellStyle name="SAPBEXexcGood2 8" xfId="21265"/>
    <cellStyle name="SAPBEXexcGood2 8 2" xfId="21266"/>
    <cellStyle name="SAPBEXexcGood2 8 2 2" xfId="59422"/>
    <cellStyle name="SAPBEXexcGood2 8 2 3" xfId="59423"/>
    <cellStyle name="SAPBEXexcGood2 8 3" xfId="21267"/>
    <cellStyle name="SAPBEXexcGood2 8 4" xfId="59424"/>
    <cellStyle name="SAPBEXexcGood2 8_Other Benefits Allocation %" xfId="21268"/>
    <cellStyle name="SAPBEXexcGood2 9" xfId="21269"/>
    <cellStyle name="SAPBEXexcGood2 9 2" xfId="21270"/>
    <cellStyle name="SAPBEXexcGood2 9 2 2" xfId="21271"/>
    <cellStyle name="SAPBEXexcGood2 9 2 2 2" xfId="21272"/>
    <cellStyle name="SAPBEXexcGood2 9 2 2 2 2" xfId="21273"/>
    <cellStyle name="SAPBEXexcGood2 9 2 2 3" xfId="21274"/>
    <cellStyle name="SAPBEXexcGood2 9 2 3" xfId="21275"/>
    <cellStyle name="SAPBEXexcGood2 9 2 3 2" xfId="21276"/>
    <cellStyle name="SAPBEXexcGood2 9 2 3 2 2" xfId="21277"/>
    <cellStyle name="SAPBEXexcGood2 9 2 3 3" xfId="21278"/>
    <cellStyle name="SAPBEXexcGood2 9 2 4" xfId="21279"/>
    <cellStyle name="SAPBEXexcGood2 9 2 4 2" xfId="21280"/>
    <cellStyle name="SAPBEXexcGood2 9 2 5" xfId="21281"/>
    <cellStyle name="SAPBEXexcGood2 9 2 5 2" xfId="21282"/>
    <cellStyle name="SAPBEXexcGood2 9 2 6" xfId="21283"/>
    <cellStyle name="SAPBEXexcGood2 9 3" xfId="21284"/>
    <cellStyle name="SAPBEXexcGood2 9 3 2" xfId="21285"/>
    <cellStyle name="SAPBEXexcGood2 9 3 2 2" xfId="21286"/>
    <cellStyle name="SAPBEXexcGood2 9 3 2 2 2" xfId="21287"/>
    <cellStyle name="SAPBEXexcGood2 9 3 2 3" xfId="21288"/>
    <cellStyle name="SAPBEXexcGood2 9 3 3" xfId="21289"/>
    <cellStyle name="SAPBEXexcGood2 9 3 3 2" xfId="21290"/>
    <cellStyle name="SAPBEXexcGood2 9 3 3 2 2" xfId="21291"/>
    <cellStyle name="SAPBEXexcGood2 9 3 3 3" xfId="21292"/>
    <cellStyle name="SAPBEXexcGood2 9 3 4" xfId="21293"/>
    <cellStyle name="SAPBEXexcGood2 9 3 4 2" xfId="21294"/>
    <cellStyle name="SAPBEXexcGood2 9 3 5" xfId="21295"/>
    <cellStyle name="SAPBEXexcGood2 9 3 5 2" xfId="21296"/>
    <cellStyle name="SAPBEXexcGood2 9 3 6" xfId="21297"/>
    <cellStyle name="SAPBEXexcGood2 9 4" xfId="21298"/>
    <cellStyle name="SAPBEXexcGood2 9 4 2" xfId="21299"/>
    <cellStyle name="SAPBEXexcGood2 9 4 2 2" xfId="21300"/>
    <cellStyle name="SAPBEXexcGood2 9 4 3" xfId="21301"/>
    <cellStyle name="SAPBEXexcGood2 9 5" xfId="21302"/>
    <cellStyle name="SAPBEXexcGood2 9 5 2" xfId="21303"/>
    <cellStyle name="SAPBEXexcGood2 9 5 2 2" xfId="21304"/>
    <cellStyle name="SAPBEXexcGood2 9 5 3" xfId="21305"/>
    <cellStyle name="SAPBEXexcGood2 9 6" xfId="21306"/>
    <cellStyle name="SAPBEXexcGood2 9 6 2" xfId="21307"/>
    <cellStyle name="SAPBEXexcGood2 9 7" xfId="21308"/>
    <cellStyle name="SAPBEXexcGood2 9 7 2" xfId="21309"/>
    <cellStyle name="SAPBEXexcGood2 9 8" xfId="21310"/>
    <cellStyle name="SAPBEXexcGood2 9_Other Benefits Allocation %" xfId="21311"/>
    <cellStyle name="SAPBEXexcGood2_2016-18 Budget Payroll" xfId="51777"/>
    <cellStyle name="SAPBEXexcGood3" xfId="45"/>
    <cellStyle name="SAPBEXexcGood3 10" xfId="21312"/>
    <cellStyle name="SAPBEXexcGood3 10 2" xfId="21313"/>
    <cellStyle name="SAPBEXexcGood3 10 2 2" xfId="21314"/>
    <cellStyle name="SAPBEXexcGood3 10 2 2 2" xfId="21315"/>
    <cellStyle name="SAPBEXexcGood3 10 2 3" xfId="21316"/>
    <cellStyle name="SAPBEXexcGood3 10 3" xfId="21317"/>
    <cellStyle name="SAPBEXexcGood3 10 3 2" xfId="21318"/>
    <cellStyle name="SAPBEXexcGood3 10 3 2 2" xfId="21319"/>
    <cellStyle name="SAPBEXexcGood3 10 3 3" xfId="21320"/>
    <cellStyle name="SAPBEXexcGood3 10 4" xfId="21321"/>
    <cellStyle name="SAPBEXexcGood3 10 4 2" xfId="21322"/>
    <cellStyle name="SAPBEXexcGood3 10 5" xfId="21323"/>
    <cellStyle name="SAPBEXexcGood3 10 5 2" xfId="21324"/>
    <cellStyle name="SAPBEXexcGood3 10 6" xfId="21325"/>
    <cellStyle name="SAPBEXexcGood3 11" xfId="21326"/>
    <cellStyle name="SAPBEXexcGood3 11 2" xfId="21327"/>
    <cellStyle name="SAPBEXexcGood3 11 2 2" xfId="21328"/>
    <cellStyle name="SAPBEXexcGood3 11 2 2 2" xfId="21329"/>
    <cellStyle name="SAPBEXexcGood3 11 2 3" xfId="21330"/>
    <cellStyle name="SAPBEXexcGood3 11 3" xfId="21331"/>
    <cellStyle name="SAPBEXexcGood3 11 3 2" xfId="21332"/>
    <cellStyle name="SAPBEXexcGood3 11 3 2 2" xfId="21333"/>
    <cellStyle name="SAPBEXexcGood3 11 3 3" xfId="21334"/>
    <cellStyle name="SAPBEXexcGood3 11 4" xfId="21335"/>
    <cellStyle name="SAPBEXexcGood3 11 4 2" xfId="21336"/>
    <cellStyle name="SAPBEXexcGood3 11 5" xfId="21337"/>
    <cellStyle name="SAPBEXexcGood3 11 5 2" xfId="21338"/>
    <cellStyle name="SAPBEXexcGood3 11 6" xfId="21339"/>
    <cellStyle name="SAPBEXexcGood3 12" xfId="21340"/>
    <cellStyle name="SAPBEXexcGood3 12 2" xfId="21341"/>
    <cellStyle name="SAPBEXexcGood3 12 2 2" xfId="21342"/>
    <cellStyle name="SAPBEXexcGood3 12 2 2 2" xfId="21343"/>
    <cellStyle name="SAPBEXexcGood3 12 2 3" xfId="21344"/>
    <cellStyle name="SAPBEXexcGood3 12 3" xfId="21345"/>
    <cellStyle name="SAPBEXexcGood3 12 3 2" xfId="21346"/>
    <cellStyle name="SAPBEXexcGood3 12 3 2 2" xfId="21347"/>
    <cellStyle name="SAPBEXexcGood3 12 3 3" xfId="21348"/>
    <cellStyle name="SAPBEXexcGood3 12 4" xfId="21349"/>
    <cellStyle name="SAPBEXexcGood3 12 4 2" xfId="21350"/>
    <cellStyle name="SAPBEXexcGood3 12 5" xfId="21351"/>
    <cellStyle name="SAPBEXexcGood3 12 5 2" xfId="21352"/>
    <cellStyle name="SAPBEXexcGood3 12 6" xfId="21353"/>
    <cellStyle name="SAPBEXexcGood3 13" xfId="21354"/>
    <cellStyle name="SAPBEXexcGood3 13 2" xfId="21355"/>
    <cellStyle name="SAPBEXexcGood3 13 2 2" xfId="21356"/>
    <cellStyle name="SAPBEXexcGood3 13 3" xfId="21357"/>
    <cellStyle name="SAPBEXexcGood3 14" xfId="21358"/>
    <cellStyle name="SAPBEXexcGood3 14 2" xfId="21359"/>
    <cellStyle name="SAPBEXexcGood3 14 2 2" xfId="21360"/>
    <cellStyle name="SAPBEXexcGood3 14 3" xfId="21361"/>
    <cellStyle name="SAPBEXexcGood3 15" xfId="21362"/>
    <cellStyle name="SAPBEXexcGood3 15 2" xfId="21363"/>
    <cellStyle name="SAPBEXexcGood3 15 2 2" xfId="21364"/>
    <cellStyle name="SAPBEXexcGood3 15 3" xfId="21365"/>
    <cellStyle name="SAPBEXexcGood3 16" xfId="21366"/>
    <cellStyle name="SAPBEXexcGood3 17" xfId="21367"/>
    <cellStyle name="SAPBEXexcGood3 2" xfId="21368"/>
    <cellStyle name="SAPBEXexcGood3 2 10" xfId="21369"/>
    <cellStyle name="SAPBEXexcGood3 2 10 2" xfId="21370"/>
    <cellStyle name="SAPBEXexcGood3 2 10 2 2" xfId="21371"/>
    <cellStyle name="SAPBEXexcGood3 2 10 3" xfId="21372"/>
    <cellStyle name="SAPBEXexcGood3 2 11" xfId="21373"/>
    <cellStyle name="SAPBEXexcGood3 2 11 2" xfId="21374"/>
    <cellStyle name="SAPBEXexcGood3 2 11 2 2" xfId="21375"/>
    <cellStyle name="SAPBEXexcGood3 2 11 3" xfId="21376"/>
    <cellStyle name="SAPBEXexcGood3 2 12" xfId="21377"/>
    <cellStyle name="SAPBEXexcGood3 2 12 2" xfId="21378"/>
    <cellStyle name="SAPBEXexcGood3 2 12 2 2" xfId="21379"/>
    <cellStyle name="SAPBEXexcGood3 2 12 3" xfId="21380"/>
    <cellStyle name="SAPBEXexcGood3 2 13" xfId="21381"/>
    <cellStyle name="SAPBEXexcGood3 2 13 2" xfId="21382"/>
    <cellStyle name="SAPBEXexcGood3 2 13 2 2" xfId="21383"/>
    <cellStyle name="SAPBEXexcGood3 2 13 3" xfId="21384"/>
    <cellStyle name="SAPBEXexcGood3 2 14" xfId="21385"/>
    <cellStyle name="SAPBEXexcGood3 2 14 2" xfId="21386"/>
    <cellStyle name="SAPBEXexcGood3 2 14 3" xfId="59425"/>
    <cellStyle name="SAPBEXexcGood3 2 15" xfId="21387"/>
    <cellStyle name="SAPBEXexcGood3 2 16" xfId="59426"/>
    <cellStyle name="SAPBEXexcGood3 2 2" xfId="21388"/>
    <cellStyle name="SAPBEXexcGood3 2 2 10" xfId="21389"/>
    <cellStyle name="SAPBEXexcGood3 2 2 10 2" xfId="21390"/>
    <cellStyle name="SAPBEXexcGood3 2 2 10 2 2" xfId="21391"/>
    <cellStyle name="SAPBEXexcGood3 2 2 10 3" xfId="21392"/>
    <cellStyle name="SAPBEXexcGood3 2 2 11" xfId="21393"/>
    <cellStyle name="SAPBEXexcGood3 2 2 11 2" xfId="21394"/>
    <cellStyle name="SAPBEXexcGood3 2 2 11 2 2" xfId="21395"/>
    <cellStyle name="SAPBEXexcGood3 2 2 11 3" xfId="21396"/>
    <cellStyle name="SAPBEXexcGood3 2 2 12" xfId="21397"/>
    <cellStyle name="SAPBEXexcGood3 2 2 2" xfId="21398"/>
    <cellStyle name="SAPBEXexcGood3 2 2 2 2" xfId="21399"/>
    <cellStyle name="SAPBEXexcGood3 2 2 2 2 2" xfId="21400"/>
    <cellStyle name="SAPBEXexcGood3 2 2 2 2 2 2" xfId="21401"/>
    <cellStyle name="SAPBEXexcGood3 2 2 2 2 2 2 2" xfId="21402"/>
    <cellStyle name="SAPBEXexcGood3 2 2 2 2 2 3" xfId="21403"/>
    <cellStyle name="SAPBEXexcGood3 2 2 2 2 3" xfId="21404"/>
    <cellStyle name="SAPBEXexcGood3 2 2 2 2 3 2" xfId="21405"/>
    <cellStyle name="SAPBEXexcGood3 2 2 2 2 3 2 2" xfId="21406"/>
    <cellStyle name="SAPBEXexcGood3 2 2 2 2 3 3" xfId="21407"/>
    <cellStyle name="SAPBEXexcGood3 2 2 2 2 4" xfId="21408"/>
    <cellStyle name="SAPBEXexcGood3 2 2 2 2 4 2" xfId="21409"/>
    <cellStyle name="SAPBEXexcGood3 2 2 2 2 5" xfId="21410"/>
    <cellStyle name="SAPBEXexcGood3 2 2 2 2 5 2" xfId="21411"/>
    <cellStyle name="SAPBEXexcGood3 2 2 2 2 6" xfId="21412"/>
    <cellStyle name="SAPBEXexcGood3 2 2 2 3" xfId="21413"/>
    <cellStyle name="SAPBEXexcGood3 2 2 2 3 2" xfId="21414"/>
    <cellStyle name="SAPBEXexcGood3 2 2 2 3 2 2" xfId="21415"/>
    <cellStyle name="SAPBEXexcGood3 2 2 2 3 2 2 2" xfId="21416"/>
    <cellStyle name="SAPBEXexcGood3 2 2 2 3 2 3" xfId="21417"/>
    <cellStyle name="SAPBEXexcGood3 2 2 2 3 3" xfId="21418"/>
    <cellStyle name="SAPBEXexcGood3 2 2 2 3 3 2" xfId="21419"/>
    <cellStyle name="SAPBEXexcGood3 2 2 2 3 3 2 2" xfId="21420"/>
    <cellStyle name="SAPBEXexcGood3 2 2 2 3 3 3" xfId="21421"/>
    <cellStyle name="SAPBEXexcGood3 2 2 2 3 4" xfId="21422"/>
    <cellStyle name="SAPBEXexcGood3 2 2 2 3 4 2" xfId="21423"/>
    <cellStyle name="SAPBEXexcGood3 2 2 2 3 5" xfId="21424"/>
    <cellStyle name="SAPBEXexcGood3 2 2 2 3 5 2" xfId="21425"/>
    <cellStyle name="SAPBEXexcGood3 2 2 2 3 6" xfId="21426"/>
    <cellStyle name="SAPBEXexcGood3 2 2 2 4" xfId="21427"/>
    <cellStyle name="SAPBEXexcGood3 2 2 2 4 2" xfId="21428"/>
    <cellStyle name="SAPBEXexcGood3 2 2 2 4 2 2" xfId="21429"/>
    <cellStyle name="SAPBEXexcGood3 2 2 2 4 2 2 2" xfId="21430"/>
    <cellStyle name="SAPBEXexcGood3 2 2 2 4 2 3" xfId="21431"/>
    <cellStyle name="SAPBEXexcGood3 2 2 2 4 3" xfId="21432"/>
    <cellStyle name="SAPBEXexcGood3 2 2 2 4 3 2" xfId="21433"/>
    <cellStyle name="SAPBEXexcGood3 2 2 2 4 3 2 2" xfId="21434"/>
    <cellStyle name="SAPBEXexcGood3 2 2 2 4 3 3" xfId="21435"/>
    <cellStyle name="SAPBEXexcGood3 2 2 2 4 4" xfId="21436"/>
    <cellStyle name="SAPBEXexcGood3 2 2 2 4 4 2" xfId="21437"/>
    <cellStyle name="SAPBEXexcGood3 2 2 2 4 5" xfId="21438"/>
    <cellStyle name="SAPBEXexcGood3 2 2 2 4 5 2" xfId="21439"/>
    <cellStyle name="SAPBEXexcGood3 2 2 2 4 6" xfId="21440"/>
    <cellStyle name="SAPBEXexcGood3 2 2 2 5" xfId="21441"/>
    <cellStyle name="SAPBEXexcGood3 2 2 2 5 2" xfId="21442"/>
    <cellStyle name="SAPBEXexcGood3 2 2 2 5 2 2" xfId="21443"/>
    <cellStyle name="SAPBEXexcGood3 2 2 2 5 2 3" xfId="59427"/>
    <cellStyle name="SAPBEXexcGood3 2 2 2 5 3" xfId="21444"/>
    <cellStyle name="SAPBEXexcGood3 2 2 2 5 4" xfId="59428"/>
    <cellStyle name="SAPBEXexcGood3 2 2 2 6" xfId="21445"/>
    <cellStyle name="SAPBEXexcGood3 2 2 2 6 2" xfId="51778"/>
    <cellStyle name="SAPBEXexcGood3 2 2 2 6 2 2" xfId="59429"/>
    <cellStyle name="SAPBEXexcGood3 2 2 2 6 2 3" xfId="59430"/>
    <cellStyle name="SAPBEXexcGood3 2 2 2 6 3" xfId="59431"/>
    <cellStyle name="SAPBEXexcGood3 2 2 2 6 4" xfId="59432"/>
    <cellStyle name="SAPBEXexcGood3 2 2 2 7" xfId="51779"/>
    <cellStyle name="SAPBEXexcGood3 2 2 2 7 2" xfId="59433"/>
    <cellStyle name="SAPBEXexcGood3 2 2 2 7 3" xfId="59434"/>
    <cellStyle name="SAPBEXexcGood3 2 2 2 8" xfId="59435"/>
    <cellStyle name="SAPBEXexcGood3 2 2 2 9" xfId="59436"/>
    <cellStyle name="SAPBEXexcGood3 2 2 2_Other Benefits Allocation %" xfId="21446"/>
    <cellStyle name="SAPBEXexcGood3 2 2 3" xfId="21447"/>
    <cellStyle name="SAPBEXexcGood3 2 2 3 2" xfId="21448"/>
    <cellStyle name="SAPBEXexcGood3 2 2 3 2 2" xfId="21449"/>
    <cellStyle name="SAPBEXexcGood3 2 2 3 2 2 2" xfId="21450"/>
    <cellStyle name="SAPBEXexcGood3 2 2 3 2 2 2 2" xfId="21451"/>
    <cellStyle name="SAPBEXexcGood3 2 2 3 2 2 3" xfId="21452"/>
    <cellStyle name="SAPBEXexcGood3 2 2 3 2 3" xfId="21453"/>
    <cellStyle name="SAPBEXexcGood3 2 2 3 2 3 2" xfId="21454"/>
    <cellStyle name="SAPBEXexcGood3 2 2 3 2 3 2 2" xfId="21455"/>
    <cellStyle name="SAPBEXexcGood3 2 2 3 2 3 3" xfId="21456"/>
    <cellStyle name="SAPBEXexcGood3 2 2 3 2 4" xfId="21457"/>
    <cellStyle name="SAPBEXexcGood3 2 2 3 2 4 2" xfId="21458"/>
    <cellStyle name="SAPBEXexcGood3 2 2 3 2 5" xfId="21459"/>
    <cellStyle name="SAPBEXexcGood3 2 2 3 2 5 2" xfId="21460"/>
    <cellStyle name="SAPBEXexcGood3 2 2 3 2 6" xfId="21461"/>
    <cellStyle name="SAPBEXexcGood3 2 2 3 3" xfId="21462"/>
    <cellStyle name="SAPBEXexcGood3 2 2 3 3 2" xfId="21463"/>
    <cellStyle name="SAPBEXexcGood3 2 2 3 3 2 2" xfId="21464"/>
    <cellStyle name="SAPBEXexcGood3 2 2 3 3 2 2 2" xfId="21465"/>
    <cellStyle name="SAPBEXexcGood3 2 2 3 3 2 3" xfId="21466"/>
    <cellStyle name="SAPBEXexcGood3 2 2 3 3 3" xfId="21467"/>
    <cellStyle name="SAPBEXexcGood3 2 2 3 3 3 2" xfId="21468"/>
    <cellStyle name="SAPBEXexcGood3 2 2 3 3 3 2 2" xfId="21469"/>
    <cellStyle name="SAPBEXexcGood3 2 2 3 3 3 3" xfId="21470"/>
    <cellStyle name="SAPBEXexcGood3 2 2 3 3 4" xfId="21471"/>
    <cellStyle name="SAPBEXexcGood3 2 2 3 3 4 2" xfId="21472"/>
    <cellStyle name="SAPBEXexcGood3 2 2 3 3 5" xfId="21473"/>
    <cellStyle name="SAPBEXexcGood3 2 2 3 3 5 2" xfId="21474"/>
    <cellStyle name="SAPBEXexcGood3 2 2 3 3 6" xfId="21475"/>
    <cellStyle name="SAPBEXexcGood3 2 2 3 4" xfId="21476"/>
    <cellStyle name="SAPBEXexcGood3 2 2 3 4 2" xfId="21477"/>
    <cellStyle name="SAPBEXexcGood3 2 2 3 4 2 2" xfId="21478"/>
    <cellStyle name="SAPBEXexcGood3 2 2 3 4 2 3" xfId="59437"/>
    <cellStyle name="SAPBEXexcGood3 2 2 3 4 3" xfId="21479"/>
    <cellStyle name="SAPBEXexcGood3 2 2 3 4 4" xfId="59438"/>
    <cellStyle name="SAPBEXexcGood3 2 2 3 5" xfId="21480"/>
    <cellStyle name="SAPBEXexcGood3 2 2 3 5 2" xfId="21481"/>
    <cellStyle name="SAPBEXexcGood3 2 2 3 5 2 2" xfId="21482"/>
    <cellStyle name="SAPBEXexcGood3 2 2 3 5 2 3" xfId="59439"/>
    <cellStyle name="SAPBEXexcGood3 2 2 3 5 3" xfId="21483"/>
    <cellStyle name="SAPBEXexcGood3 2 2 3 5 4" xfId="59440"/>
    <cellStyle name="SAPBEXexcGood3 2 2 3 6" xfId="21484"/>
    <cellStyle name="SAPBEXexcGood3 2 2 3 6 2" xfId="21485"/>
    <cellStyle name="SAPBEXexcGood3 2 2 3 6 2 2" xfId="59441"/>
    <cellStyle name="SAPBEXexcGood3 2 2 3 6 2 3" xfId="59442"/>
    <cellStyle name="SAPBEXexcGood3 2 2 3 6 3" xfId="59443"/>
    <cellStyle name="SAPBEXexcGood3 2 2 3 6 4" xfId="59444"/>
    <cellStyle name="SAPBEXexcGood3 2 2 3 7" xfId="21486"/>
    <cellStyle name="SAPBEXexcGood3 2 2 3 7 2" xfId="21487"/>
    <cellStyle name="SAPBEXexcGood3 2 2 3 7 3" xfId="59445"/>
    <cellStyle name="SAPBEXexcGood3 2 2 3 8" xfId="21488"/>
    <cellStyle name="SAPBEXexcGood3 2 2 3 9" xfId="59446"/>
    <cellStyle name="SAPBEXexcGood3 2 2 3_Other Benefits Allocation %" xfId="21489"/>
    <cellStyle name="SAPBEXexcGood3 2 2 4" xfId="21490"/>
    <cellStyle name="SAPBEXexcGood3 2 2 4 2" xfId="21491"/>
    <cellStyle name="SAPBEXexcGood3 2 2 4 2 2" xfId="21492"/>
    <cellStyle name="SAPBEXexcGood3 2 2 4 2 2 2" xfId="59447"/>
    <cellStyle name="SAPBEXexcGood3 2 2 4 2 2 3" xfId="59448"/>
    <cellStyle name="SAPBEXexcGood3 2 2 4 2 3" xfId="59449"/>
    <cellStyle name="SAPBEXexcGood3 2 2 4 2 4" xfId="59450"/>
    <cellStyle name="SAPBEXexcGood3 2 2 4 3" xfId="21493"/>
    <cellStyle name="SAPBEXexcGood3 2 2 4 3 2" xfId="51780"/>
    <cellStyle name="SAPBEXexcGood3 2 2 4 3 2 2" xfId="59451"/>
    <cellStyle name="SAPBEXexcGood3 2 2 4 3 2 3" xfId="59452"/>
    <cellStyle name="SAPBEXexcGood3 2 2 4 3 3" xfId="59453"/>
    <cellStyle name="SAPBEXexcGood3 2 2 4 3 4" xfId="59454"/>
    <cellStyle name="SAPBEXexcGood3 2 2 4 4" xfId="51781"/>
    <cellStyle name="SAPBEXexcGood3 2 2 4 4 2" xfId="51782"/>
    <cellStyle name="SAPBEXexcGood3 2 2 4 4 2 2" xfId="59455"/>
    <cellStyle name="SAPBEXexcGood3 2 2 4 4 2 3" xfId="59456"/>
    <cellStyle name="SAPBEXexcGood3 2 2 4 4 3" xfId="59457"/>
    <cellStyle name="SAPBEXexcGood3 2 2 4 4 4" xfId="59458"/>
    <cellStyle name="SAPBEXexcGood3 2 2 4 5" xfId="51783"/>
    <cellStyle name="SAPBEXexcGood3 2 2 4 5 2" xfId="51784"/>
    <cellStyle name="SAPBEXexcGood3 2 2 4 5 2 2" xfId="59459"/>
    <cellStyle name="SAPBEXexcGood3 2 2 4 5 2 3" xfId="59460"/>
    <cellStyle name="SAPBEXexcGood3 2 2 4 5 3" xfId="59461"/>
    <cellStyle name="SAPBEXexcGood3 2 2 4 5 4" xfId="59462"/>
    <cellStyle name="SAPBEXexcGood3 2 2 4 6" xfId="51785"/>
    <cellStyle name="SAPBEXexcGood3 2 2 4 6 2" xfId="51786"/>
    <cellStyle name="SAPBEXexcGood3 2 2 4 6 2 2" xfId="59463"/>
    <cellStyle name="SAPBEXexcGood3 2 2 4 6 2 3" xfId="59464"/>
    <cellStyle name="SAPBEXexcGood3 2 2 4 6 3" xfId="59465"/>
    <cellStyle name="SAPBEXexcGood3 2 2 4 6 4" xfId="59466"/>
    <cellStyle name="SAPBEXexcGood3 2 2 4 7" xfId="51787"/>
    <cellStyle name="SAPBEXexcGood3 2 2 4 7 2" xfId="59467"/>
    <cellStyle name="SAPBEXexcGood3 2 2 4 7 3" xfId="59468"/>
    <cellStyle name="SAPBEXexcGood3 2 2 4 8" xfId="59469"/>
    <cellStyle name="SAPBEXexcGood3 2 2 4 9" xfId="59470"/>
    <cellStyle name="SAPBEXexcGood3 2 2 5" xfId="21494"/>
    <cellStyle name="SAPBEXexcGood3 2 2 5 2" xfId="21495"/>
    <cellStyle name="SAPBEXexcGood3 2 2 5 2 2" xfId="21496"/>
    <cellStyle name="SAPBEXexcGood3 2 2 5 2 3" xfId="59471"/>
    <cellStyle name="SAPBEXexcGood3 2 2 5 3" xfId="21497"/>
    <cellStyle name="SAPBEXexcGood3 2 2 5 4" xfId="59472"/>
    <cellStyle name="SAPBEXexcGood3 2 2 6" xfId="21498"/>
    <cellStyle name="SAPBEXexcGood3 2 2 6 2" xfId="21499"/>
    <cellStyle name="SAPBEXexcGood3 2 2 6 2 2" xfId="21500"/>
    <cellStyle name="SAPBEXexcGood3 2 2 6 2 3" xfId="59473"/>
    <cellStyle name="SAPBEXexcGood3 2 2 6 3" xfId="21501"/>
    <cellStyle name="SAPBEXexcGood3 2 2 6 4" xfId="59474"/>
    <cellStyle name="SAPBEXexcGood3 2 2 7" xfId="21502"/>
    <cellStyle name="SAPBEXexcGood3 2 2 7 2" xfId="21503"/>
    <cellStyle name="SAPBEXexcGood3 2 2 7 2 2" xfId="21504"/>
    <cellStyle name="SAPBEXexcGood3 2 2 7 2 3" xfId="59475"/>
    <cellStyle name="SAPBEXexcGood3 2 2 7 3" xfId="21505"/>
    <cellStyle name="SAPBEXexcGood3 2 2 7 4" xfId="59476"/>
    <cellStyle name="SAPBEXexcGood3 2 2 8" xfId="21506"/>
    <cellStyle name="SAPBEXexcGood3 2 2 8 2" xfId="21507"/>
    <cellStyle name="SAPBEXexcGood3 2 2 8 2 2" xfId="21508"/>
    <cellStyle name="SAPBEXexcGood3 2 2 8 2 3" xfId="59477"/>
    <cellStyle name="SAPBEXexcGood3 2 2 8 3" xfId="21509"/>
    <cellStyle name="SAPBEXexcGood3 2 2 8 4" xfId="59478"/>
    <cellStyle name="SAPBEXexcGood3 2 2 9" xfId="21510"/>
    <cellStyle name="SAPBEXexcGood3 2 2 9 2" xfId="21511"/>
    <cellStyle name="SAPBEXexcGood3 2 2 9 2 2" xfId="21512"/>
    <cellStyle name="SAPBEXexcGood3 2 2 9 2 3" xfId="59479"/>
    <cellStyle name="SAPBEXexcGood3 2 2 9 3" xfId="21513"/>
    <cellStyle name="SAPBEXexcGood3 2 2 9 4" xfId="59480"/>
    <cellStyle name="SAPBEXexcGood3 2 2_401K Summary" xfId="21514"/>
    <cellStyle name="SAPBEXexcGood3 2 3" xfId="21515"/>
    <cellStyle name="SAPBEXexcGood3 2 3 10" xfId="21516"/>
    <cellStyle name="SAPBEXexcGood3 2 3 10 2" xfId="21517"/>
    <cellStyle name="SAPBEXexcGood3 2 3 10 2 2" xfId="21518"/>
    <cellStyle name="SAPBEXexcGood3 2 3 10 3" xfId="21519"/>
    <cellStyle name="SAPBEXexcGood3 2 3 11" xfId="21520"/>
    <cellStyle name="SAPBEXexcGood3 2 3 11 2" xfId="21521"/>
    <cellStyle name="SAPBEXexcGood3 2 3 11 2 2" xfId="21522"/>
    <cellStyle name="SAPBEXexcGood3 2 3 11 3" xfId="21523"/>
    <cellStyle name="SAPBEXexcGood3 2 3 12" xfId="21524"/>
    <cellStyle name="SAPBEXexcGood3 2 3 2" xfId="21525"/>
    <cellStyle name="SAPBEXexcGood3 2 3 2 2" xfId="21526"/>
    <cellStyle name="SAPBEXexcGood3 2 3 2 2 2" xfId="21527"/>
    <cellStyle name="SAPBEXexcGood3 2 3 2 2 2 2" xfId="21528"/>
    <cellStyle name="SAPBEXexcGood3 2 3 2 2 2 2 2" xfId="21529"/>
    <cellStyle name="SAPBEXexcGood3 2 3 2 2 2 3" xfId="21530"/>
    <cellStyle name="SAPBEXexcGood3 2 3 2 2 3" xfId="21531"/>
    <cellStyle name="SAPBEXexcGood3 2 3 2 2 3 2" xfId="21532"/>
    <cellStyle name="SAPBEXexcGood3 2 3 2 2 3 2 2" xfId="21533"/>
    <cellStyle name="SAPBEXexcGood3 2 3 2 2 3 3" xfId="21534"/>
    <cellStyle name="SAPBEXexcGood3 2 3 2 2 4" xfId="21535"/>
    <cellStyle name="SAPBEXexcGood3 2 3 2 2 4 2" xfId="21536"/>
    <cellStyle name="SAPBEXexcGood3 2 3 2 2 5" xfId="21537"/>
    <cellStyle name="SAPBEXexcGood3 2 3 2 2 5 2" xfId="21538"/>
    <cellStyle name="SAPBEXexcGood3 2 3 2 2 6" xfId="21539"/>
    <cellStyle name="SAPBEXexcGood3 2 3 2 3" xfId="21540"/>
    <cellStyle name="SAPBEXexcGood3 2 3 2 3 2" xfId="21541"/>
    <cellStyle name="SAPBEXexcGood3 2 3 2 3 2 2" xfId="21542"/>
    <cellStyle name="SAPBEXexcGood3 2 3 2 3 2 2 2" xfId="21543"/>
    <cellStyle name="SAPBEXexcGood3 2 3 2 3 2 3" xfId="21544"/>
    <cellStyle name="SAPBEXexcGood3 2 3 2 3 3" xfId="21545"/>
    <cellStyle name="SAPBEXexcGood3 2 3 2 3 3 2" xfId="21546"/>
    <cellStyle name="SAPBEXexcGood3 2 3 2 3 3 2 2" xfId="21547"/>
    <cellStyle name="SAPBEXexcGood3 2 3 2 3 3 3" xfId="21548"/>
    <cellStyle name="SAPBEXexcGood3 2 3 2 3 4" xfId="21549"/>
    <cellStyle name="SAPBEXexcGood3 2 3 2 3 4 2" xfId="21550"/>
    <cellStyle name="SAPBEXexcGood3 2 3 2 3 5" xfId="21551"/>
    <cellStyle name="SAPBEXexcGood3 2 3 2 3 5 2" xfId="21552"/>
    <cellStyle name="SAPBEXexcGood3 2 3 2 3 6" xfId="21553"/>
    <cellStyle name="SAPBEXexcGood3 2 3 2 4" xfId="21554"/>
    <cellStyle name="SAPBEXexcGood3 2 3 2 4 2" xfId="21555"/>
    <cellStyle name="SAPBEXexcGood3 2 3 2 4 2 2" xfId="21556"/>
    <cellStyle name="SAPBEXexcGood3 2 3 2 4 2 2 2" xfId="21557"/>
    <cellStyle name="SAPBEXexcGood3 2 3 2 4 2 3" xfId="21558"/>
    <cellStyle name="SAPBEXexcGood3 2 3 2 4 3" xfId="21559"/>
    <cellStyle name="SAPBEXexcGood3 2 3 2 4 3 2" xfId="21560"/>
    <cellStyle name="SAPBEXexcGood3 2 3 2 4 3 2 2" xfId="21561"/>
    <cellStyle name="SAPBEXexcGood3 2 3 2 4 3 3" xfId="21562"/>
    <cellStyle name="SAPBEXexcGood3 2 3 2 4 4" xfId="21563"/>
    <cellStyle name="SAPBEXexcGood3 2 3 2 4 4 2" xfId="21564"/>
    <cellStyle name="SAPBEXexcGood3 2 3 2 4 5" xfId="21565"/>
    <cellStyle name="SAPBEXexcGood3 2 3 2 4 5 2" xfId="21566"/>
    <cellStyle name="SAPBEXexcGood3 2 3 2 4 6" xfId="21567"/>
    <cellStyle name="SAPBEXexcGood3 2 3 2 5" xfId="21568"/>
    <cellStyle name="SAPBEXexcGood3 2 3 2 5 2" xfId="21569"/>
    <cellStyle name="SAPBEXexcGood3 2 3 2 5 2 2" xfId="21570"/>
    <cellStyle name="SAPBEXexcGood3 2 3 2 5 3" xfId="21571"/>
    <cellStyle name="SAPBEXexcGood3 2 3 2 6" xfId="21572"/>
    <cellStyle name="SAPBEXexcGood3 2 3 2_Other Benefits Allocation %" xfId="21573"/>
    <cellStyle name="SAPBEXexcGood3 2 3 3" xfId="21574"/>
    <cellStyle name="SAPBEXexcGood3 2 3 3 2" xfId="21575"/>
    <cellStyle name="SAPBEXexcGood3 2 3 3 2 2" xfId="21576"/>
    <cellStyle name="SAPBEXexcGood3 2 3 3 2 2 2" xfId="21577"/>
    <cellStyle name="SAPBEXexcGood3 2 3 3 2 2 2 2" xfId="21578"/>
    <cellStyle name="SAPBEXexcGood3 2 3 3 2 2 3" xfId="21579"/>
    <cellStyle name="SAPBEXexcGood3 2 3 3 2 3" xfId="21580"/>
    <cellStyle name="SAPBEXexcGood3 2 3 3 2 3 2" xfId="21581"/>
    <cellStyle name="SAPBEXexcGood3 2 3 3 2 3 2 2" xfId="21582"/>
    <cellStyle name="SAPBEXexcGood3 2 3 3 2 3 3" xfId="21583"/>
    <cellStyle name="SAPBEXexcGood3 2 3 3 2 4" xfId="21584"/>
    <cellStyle name="SAPBEXexcGood3 2 3 3 2 4 2" xfId="21585"/>
    <cellStyle name="SAPBEXexcGood3 2 3 3 2 5" xfId="21586"/>
    <cellStyle name="SAPBEXexcGood3 2 3 3 2 5 2" xfId="21587"/>
    <cellStyle name="SAPBEXexcGood3 2 3 3 2 6" xfId="21588"/>
    <cellStyle name="SAPBEXexcGood3 2 3 3 3" xfId="21589"/>
    <cellStyle name="SAPBEXexcGood3 2 3 3 3 2" xfId="21590"/>
    <cellStyle name="SAPBEXexcGood3 2 3 3 3 2 2" xfId="21591"/>
    <cellStyle name="SAPBEXexcGood3 2 3 3 3 2 2 2" xfId="21592"/>
    <cellStyle name="SAPBEXexcGood3 2 3 3 3 2 3" xfId="21593"/>
    <cellStyle name="SAPBEXexcGood3 2 3 3 3 3" xfId="21594"/>
    <cellStyle name="SAPBEXexcGood3 2 3 3 3 3 2" xfId="21595"/>
    <cellStyle name="SAPBEXexcGood3 2 3 3 3 3 2 2" xfId="21596"/>
    <cellStyle name="SAPBEXexcGood3 2 3 3 3 3 3" xfId="21597"/>
    <cellStyle name="SAPBEXexcGood3 2 3 3 3 4" xfId="21598"/>
    <cellStyle name="SAPBEXexcGood3 2 3 3 3 4 2" xfId="21599"/>
    <cellStyle name="SAPBEXexcGood3 2 3 3 3 5" xfId="21600"/>
    <cellStyle name="SAPBEXexcGood3 2 3 3 3 5 2" xfId="21601"/>
    <cellStyle name="SAPBEXexcGood3 2 3 3 3 6" xfId="21602"/>
    <cellStyle name="SAPBEXexcGood3 2 3 3 4" xfId="21603"/>
    <cellStyle name="SAPBEXexcGood3 2 3 3 4 2" xfId="21604"/>
    <cellStyle name="SAPBEXexcGood3 2 3 3 4 2 2" xfId="21605"/>
    <cellStyle name="SAPBEXexcGood3 2 3 3 4 3" xfId="21606"/>
    <cellStyle name="SAPBEXexcGood3 2 3 3 5" xfId="21607"/>
    <cellStyle name="SAPBEXexcGood3 2 3 3 5 2" xfId="21608"/>
    <cellStyle name="SAPBEXexcGood3 2 3 3 5 2 2" xfId="21609"/>
    <cellStyle name="SAPBEXexcGood3 2 3 3 5 3" xfId="21610"/>
    <cellStyle name="SAPBEXexcGood3 2 3 3 6" xfId="21611"/>
    <cellStyle name="SAPBEXexcGood3 2 3 3 6 2" xfId="21612"/>
    <cellStyle name="SAPBEXexcGood3 2 3 3 7" xfId="21613"/>
    <cellStyle name="SAPBEXexcGood3 2 3 3 7 2" xfId="21614"/>
    <cellStyle name="SAPBEXexcGood3 2 3 3 8" xfId="21615"/>
    <cellStyle name="SAPBEXexcGood3 2 3 3_Other Benefits Allocation %" xfId="21616"/>
    <cellStyle name="SAPBEXexcGood3 2 3 4" xfId="21617"/>
    <cellStyle name="SAPBEXexcGood3 2 3 4 2" xfId="21618"/>
    <cellStyle name="SAPBEXexcGood3 2 3 4 2 2" xfId="21619"/>
    <cellStyle name="SAPBEXexcGood3 2 3 4 2 3" xfId="59481"/>
    <cellStyle name="SAPBEXexcGood3 2 3 4 3" xfId="21620"/>
    <cellStyle name="SAPBEXexcGood3 2 3 4 4" xfId="59482"/>
    <cellStyle name="SAPBEXexcGood3 2 3 5" xfId="21621"/>
    <cellStyle name="SAPBEXexcGood3 2 3 5 2" xfId="21622"/>
    <cellStyle name="SAPBEXexcGood3 2 3 5 2 2" xfId="21623"/>
    <cellStyle name="SAPBEXexcGood3 2 3 5 2 3" xfId="59483"/>
    <cellStyle name="SAPBEXexcGood3 2 3 5 3" xfId="21624"/>
    <cellStyle name="SAPBEXexcGood3 2 3 5 4" xfId="59484"/>
    <cellStyle name="SAPBEXexcGood3 2 3 6" xfId="21625"/>
    <cellStyle name="SAPBEXexcGood3 2 3 6 2" xfId="21626"/>
    <cellStyle name="SAPBEXexcGood3 2 3 6 2 2" xfId="21627"/>
    <cellStyle name="SAPBEXexcGood3 2 3 6 2 3" xfId="59485"/>
    <cellStyle name="SAPBEXexcGood3 2 3 6 3" xfId="21628"/>
    <cellStyle name="SAPBEXexcGood3 2 3 6 4" xfId="59486"/>
    <cellStyle name="SAPBEXexcGood3 2 3 7" xfId="21629"/>
    <cellStyle name="SAPBEXexcGood3 2 3 7 2" xfId="21630"/>
    <cellStyle name="SAPBEXexcGood3 2 3 7 2 2" xfId="21631"/>
    <cellStyle name="SAPBEXexcGood3 2 3 7 3" xfId="21632"/>
    <cellStyle name="SAPBEXexcGood3 2 3 8" xfId="21633"/>
    <cellStyle name="SAPBEXexcGood3 2 3 8 2" xfId="21634"/>
    <cellStyle name="SAPBEXexcGood3 2 3 8 2 2" xfId="21635"/>
    <cellStyle name="SAPBEXexcGood3 2 3 8 3" xfId="21636"/>
    <cellStyle name="SAPBEXexcGood3 2 3 9" xfId="21637"/>
    <cellStyle name="SAPBEXexcGood3 2 3 9 2" xfId="21638"/>
    <cellStyle name="SAPBEXexcGood3 2 3 9 2 2" xfId="21639"/>
    <cellStyle name="SAPBEXexcGood3 2 3 9 3" xfId="21640"/>
    <cellStyle name="SAPBEXexcGood3 2 3_401K Summary" xfId="21641"/>
    <cellStyle name="SAPBEXexcGood3 2 4" xfId="21642"/>
    <cellStyle name="SAPBEXexcGood3 2 4 2" xfId="21643"/>
    <cellStyle name="SAPBEXexcGood3 2 4 2 2" xfId="21644"/>
    <cellStyle name="SAPBEXexcGood3 2 4 2 2 2" xfId="21645"/>
    <cellStyle name="SAPBEXexcGood3 2 4 2 2 2 2" xfId="21646"/>
    <cellStyle name="SAPBEXexcGood3 2 4 2 2 3" xfId="21647"/>
    <cellStyle name="SAPBEXexcGood3 2 4 2 3" xfId="21648"/>
    <cellStyle name="SAPBEXexcGood3 2 4 2 3 2" xfId="21649"/>
    <cellStyle name="SAPBEXexcGood3 2 4 2 3 2 2" xfId="21650"/>
    <cellStyle name="SAPBEXexcGood3 2 4 2 3 3" xfId="21651"/>
    <cellStyle name="SAPBEXexcGood3 2 4 2 4" xfId="21652"/>
    <cellStyle name="SAPBEXexcGood3 2 4 2 4 2" xfId="21653"/>
    <cellStyle name="SAPBEXexcGood3 2 4 2 5" xfId="21654"/>
    <cellStyle name="SAPBEXexcGood3 2 4 2 5 2" xfId="21655"/>
    <cellStyle name="SAPBEXexcGood3 2 4 2 6" xfId="21656"/>
    <cellStyle name="SAPBEXexcGood3 2 4 3" xfId="21657"/>
    <cellStyle name="SAPBEXexcGood3 2 4 3 2" xfId="21658"/>
    <cellStyle name="SAPBEXexcGood3 2 4 3 2 2" xfId="21659"/>
    <cellStyle name="SAPBEXexcGood3 2 4 3 2 2 2" xfId="21660"/>
    <cellStyle name="SAPBEXexcGood3 2 4 3 2 3" xfId="21661"/>
    <cellStyle name="SAPBEXexcGood3 2 4 3 3" xfId="21662"/>
    <cellStyle name="SAPBEXexcGood3 2 4 3 3 2" xfId="21663"/>
    <cellStyle name="SAPBEXexcGood3 2 4 3 3 2 2" xfId="21664"/>
    <cellStyle name="SAPBEXexcGood3 2 4 3 3 3" xfId="21665"/>
    <cellStyle name="SAPBEXexcGood3 2 4 3 4" xfId="21666"/>
    <cellStyle name="SAPBEXexcGood3 2 4 3 4 2" xfId="21667"/>
    <cellStyle name="SAPBEXexcGood3 2 4 3 5" xfId="21668"/>
    <cellStyle name="SAPBEXexcGood3 2 4 3 5 2" xfId="21669"/>
    <cellStyle name="SAPBEXexcGood3 2 4 3 6" xfId="21670"/>
    <cellStyle name="SAPBEXexcGood3 2 4 4" xfId="21671"/>
    <cellStyle name="SAPBEXexcGood3 2 4 4 2" xfId="21672"/>
    <cellStyle name="SAPBEXexcGood3 2 4 4 2 2" xfId="21673"/>
    <cellStyle name="SAPBEXexcGood3 2 4 4 2 2 2" xfId="21674"/>
    <cellStyle name="SAPBEXexcGood3 2 4 4 2 3" xfId="21675"/>
    <cellStyle name="SAPBEXexcGood3 2 4 4 3" xfId="21676"/>
    <cellStyle name="SAPBEXexcGood3 2 4 4 3 2" xfId="21677"/>
    <cellStyle name="SAPBEXexcGood3 2 4 4 3 2 2" xfId="21678"/>
    <cellStyle name="SAPBEXexcGood3 2 4 4 3 3" xfId="21679"/>
    <cellStyle name="SAPBEXexcGood3 2 4 4 4" xfId="21680"/>
    <cellStyle name="SAPBEXexcGood3 2 4 4 4 2" xfId="21681"/>
    <cellStyle name="SAPBEXexcGood3 2 4 4 5" xfId="21682"/>
    <cellStyle name="SAPBEXexcGood3 2 4 4 5 2" xfId="21683"/>
    <cellStyle name="SAPBEXexcGood3 2 4 4 6" xfId="21684"/>
    <cellStyle name="SAPBEXexcGood3 2 4 5" xfId="21685"/>
    <cellStyle name="SAPBEXexcGood3 2 4 5 2" xfId="21686"/>
    <cellStyle name="SAPBEXexcGood3 2 4 5 2 2" xfId="21687"/>
    <cellStyle name="SAPBEXexcGood3 2 4 5 2 3" xfId="59487"/>
    <cellStyle name="SAPBEXexcGood3 2 4 5 3" xfId="21688"/>
    <cellStyle name="SAPBEXexcGood3 2 4 5 4" xfId="59488"/>
    <cellStyle name="SAPBEXexcGood3 2 4 6" xfId="21689"/>
    <cellStyle name="SAPBEXexcGood3 2 4 6 2" xfId="51788"/>
    <cellStyle name="SAPBEXexcGood3 2 4 6 2 2" xfId="59489"/>
    <cellStyle name="SAPBEXexcGood3 2 4 6 2 3" xfId="59490"/>
    <cellStyle name="SAPBEXexcGood3 2 4 6 3" xfId="59491"/>
    <cellStyle name="SAPBEXexcGood3 2 4 6 4" xfId="59492"/>
    <cellStyle name="SAPBEXexcGood3 2 4 7" xfId="51789"/>
    <cellStyle name="SAPBEXexcGood3 2 4 7 2" xfId="59493"/>
    <cellStyle name="SAPBEXexcGood3 2 4 7 3" xfId="59494"/>
    <cellStyle name="SAPBEXexcGood3 2 4 8" xfId="59495"/>
    <cellStyle name="SAPBEXexcGood3 2 4 9" xfId="59496"/>
    <cellStyle name="SAPBEXexcGood3 2 4_Other Benefits Allocation %" xfId="21690"/>
    <cellStyle name="SAPBEXexcGood3 2 5" xfId="21691"/>
    <cellStyle name="SAPBEXexcGood3 2 5 2" xfId="51790"/>
    <cellStyle name="SAPBEXexcGood3 2 5 2 2" xfId="51791"/>
    <cellStyle name="SAPBEXexcGood3 2 5 2 2 2" xfId="59497"/>
    <cellStyle name="SAPBEXexcGood3 2 5 2 2 3" xfId="59498"/>
    <cellStyle name="SAPBEXexcGood3 2 5 2 3" xfId="59499"/>
    <cellStyle name="SAPBEXexcGood3 2 5 2 4" xfId="59500"/>
    <cellStyle name="SAPBEXexcGood3 2 5 3" xfId="51792"/>
    <cellStyle name="SAPBEXexcGood3 2 5 3 2" xfId="51793"/>
    <cellStyle name="SAPBEXexcGood3 2 5 3 2 2" xfId="59501"/>
    <cellStyle name="SAPBEXexcGood3 2 5 3 2 3" xfId="59502"/>
    <cellStyle name="SAPBEXexcGood3 2 5 3 3" xfId="59503"/>
    <cellStyle name="SAPBEXexcGood3 2 5 3 4" xfId="59504"/>
    <cellStyle name="SAPBEXexcGood3 2 5 4" xfId="51794"/>
    <cellStyle name="SAPBEXexcGood3 2 5 4 2" xfId="51795"/>
    <cellStyle name="SAPBEXexcGood3 2 5 4 2 2" xfId="59505"/>
    <cellStyle name="SAPBEXexcGood3 2 5 4 2 3" xfId="59506"/>
    <cellStyle name="SAPBEXexcGood3 2 5 4 3" xfId="59507"/>
    <cellStyle name="SAPBEXexcGood3 2 5 4 4" xfId="59508"/>
    <cellStyle name="SAPBEXexcGood3 2 5 5" xfId="51796"/>
    <cellStyle name="SAPBEXexcGood3 2 5 5 2" xfId="51797"/>
    <cellStyle name="SAPBEXexcGood3 2 5 5 2 2" xfId="59509"/>
    <cellStyle name="SAPBEXexcGood3 2 5 5 2 3" xfId="59510"/>
    <cellStyle name="SAPBEXexcGood3 2 5 5 3" xfId="59511"/>
    <cellStyle name="SAPBEXexcGood3 2 5 5 4" xfId="59512"/>
    <cellStyle name="SAPBEXexcGood3 2 5 6" xfId="51798"/>
    <cellStyle name="SAPBEXexcGood3 2 5 6 2" xfId="51799"/>
    <cellStyle name="SAPBEXexcGood3 2 5 6 2 2" xfId="59513"/>
    <cellStyle name="SAPBEXexcGood3 2 5 6 2 3" xfId="59514"/>
    <cellStyle name="SAPBEXexcGood3 2 5 6 3" xfId="59515"/>
    <cellStyle name="SAPBEXexcGood3 2 5 6 4" xfId="59516"/>
    <cellStyle name="SAPBEXexcGood3 2 5 7" xfId="51800"/>
    <cellStyle name="SAPBEXexcGood3 2 5 7 2" xfId="59517"/>
    <cellStyle name="SAPBEXexcGood3 2 5 7 3" xfId="59518"/>
    <cellStyle name="SAPBEXexcGood3 2 5 8" xfId="59519"/>
    <cellStyle name="SAPBEXexcGood3 2 5 9" xfId="59520"/>
    <cellStyle name="SAPBEXexcGood3 2 6" xfId="21692"/>
    <cellStyle name="SAPBEXexcGood3 2 6 2" xfId="51801"/>
    <cellStyle name="SAPBEXexcGood3 2 6 2 2" xfId="59521"/>
    <cellStyle name="SAPBEXexcGood3 2 6 2 3" xfId="59522"/>
    <cellStyle name="SAPBEXexcGood3 2 6 3" xfId="59523"/>
    <cellStyle name="SAPBEXexcGood3 2 6 4" xfId="59524"/>
    <cellStyle name="SAPBEXexcGood3 2 7" xfId="21693"/>
    <cellStyle name="SAPBEXexcGood3 2 7 2" xfId="51802"/>
    <cellStyle name="SAPBEXexcGood3 2 7 2 2" xfId="59525"/>
    <cellStyle name="SAPBEXexcGood3 2 7 2 3" xfId="59526"/>
    <cellStyle name="SAPBEXexcGood3 2 7 3" xfId="59527"/>
    <cellStyle name="SAPBEXexcGood3 2 7 4" xfId="59528"/>
    <cellStyle name="SAPBEXexcGood3 2 8" xfId="21694"/>
    <cellStyle name="SAPBEXexcGood3 2 8 2" xfId="51803"/>
    <cellStyle name="SAPBEXexcGood3 2 8 2 2" xfId="59529"/>
    <cellStyle name="SAPBEXexcGood3 2 8 2 3" xfId="59530"/>
    <cellStyle name="SAPBEXexcGood3 2 8 3" xfId="59531"/>
    <cellStyle name="SAPBEXexcGood3 2 8 4" xfId="59532"/>
    <cellStyle name="SAPBEXexcGood3 2 9" xfId="21695"/>
    <cellStyle name="SAPBEXexcGood3 2 9 2" xfId="21696"/>
    <cellStyle name="SAPBEXexcGood3 2 9 2 2" xfId="21697"/>
    <cellStyle name="SAPBEXexcGood3 2 9 2 2 2" xfId="21698"/>
    <cellStyle name="SAPBEXexcGood3 2 9 2 2 2 2" xfId="21699"/>
    <cellStyle name="SAPBEXexcGood3 2 9 2 2 3" xfId="21700"/>
    <cellStyle name="SAPBEXexcGood3 2 9 2 3" xfId="21701"/>
    <cellStyle name="SAPBEXexcGood3 2 9 2 3 2" xfId="21702"/>
    <cellStyle name="SAPBEXexcGood3 2 9 2 3 2 2" xfId="21703"/>
    <cellStyle name="SAPBEXexcGood3 2 9 2 3 3" xfId="21704"/>
    <cellStyle name="SAPBEXexcGood3 2 9 2 4" xfId="21705"/>
    <cellStyle name="SAPBEXexcGood3 2 9 2 4 2" xfId="21706"/>
    <cellStyle name="SAPBEXexcGood3 2 9 2 5" xfId="21707"/>
    <cellStyle name="SAPBEXexcGood3 2 9 2 5 2" xfId="21708"/>
    <cellStyle name="SAPBEXexcGood3 2 9 2 6" xfId="21709"/>
    <cellStyle name="SAPBEXexcGood3 2 9 3" xfId="21710"/>
    <cellStyle name="SAPBEXexcGood3 2 9 3 2" xfId="21711"/>
    <cellStyle name="SAPBEXexcGood3 2 9 3 2 2" xfId="21712"/>
    <cellStyle name="SAPBEXexcGood3 2 9 3 2 2 2" xfId="21713"/>
    <cellStyle name="SAPBEXexcGood3 2 9 3 2 3" xfId="21714"/>
    <cellStyle name="SAPBEXexcGood3 2 9 3 3" xfId="21715"/>
    <cellStyle name="SAPBEXexcGood3 2 9 3 3 2" xfId="21716"/>
    <cellStyle name="SAPBEXexcGood3 2 9 3 3 2 2" xfId="21717"/>
    <cellStyle name="SAPBEXexcGood3 2 9 3 3 3" xfId="21718"/>
    <cellStyle name="SAPBEXexcGood3 2 9 3 4" xfId="21719"/>
    <cellStyle name="SAPBEXexcGood3 2 9 3 4 2" xfId="21720"/>
    <cellStyle name="SAPBEXexcGood3 2 9 3 5" xfId="21721"/>
    <cellStyle name="SAPBEXexcGood3 2 9 3 5 2" xfId="21722"/>
    <cellStyle name="SAPBEXexcGood3 2 9 3 6" xfId="21723"/>
    <cellStyle name="SAPBEXexcGood3 2 9 4" xfId="21724"/>
    <cellStyle name="SAPBEXexcGood3 2 9 4 2" xfId="21725"/>
    <cellStyle name="SAPBEXexcGood3 2 9 4 2 2" xfId="21726"/>
    <cellStyle name="SAPBEXexcGood3 2 9 4 3" xfId="21727"/>
    <cellStyle name="SAPBEXexcGood3 2 9 5" xfId="21728"/>
    <cellStyle name="SAPBEXexcGood3 2 9 5 2" xfId="21729"/>
    <cellStyle name="SAPBEXexcGood3 2 9 5 2 2" xfId="21730"/>
    <cellStyle name="SAPBEXexcGood3 2 9 5 3" xfId="21731"/>
    <cellStyle name="SAPBEXexcGood3 2 9 6" xfId="21732"/>
    <cellStyle name="SAPBEXexcGood3 2 9 6 2" xfId="21733"/>
    <cellStyle name="SAPBEXexcGood3 2 9 7" xfId="21734"/>
    <cellStyle name="SAPBEXexcGood3 2 9 7 2" xfId="21735"/>
    <cellStyle name="SAPBEXexcGood3 2 9 8" xfId="21736"/>
    <cellStyle name="SAPBEXexcGood3 2 9_Other Benefits Allocation %" xfId="21737"/>
    <cellStyle name="SAPBEXexcGood3 2_401K Summary" xfId="21738"/>
    <cellStyle name="SAPBEXexcGood3 3" xfId="21739"/>
    <cellStyle name="SAPBEXexcGood3 3 10" xfId="21740"/>
    <cellStyle name="SAPBEXexcGood3 3 10 2" xfId="21741"/>
    <cellStyle name="SAPBEXexcGood3 3 10 2 2" xfId="21742"/>
    <cellStyle name="SAPBEXexcGood3 3 10 3" xfId="21743"/>
    <cellStyle name="SAPBEXexcGood3 3 11" xfId="21744"/>
    <cellStyle name="SAPBEXexcGood3 3 11 2" xfId="21745"/>
    <cellStyle name="SAPBEXexcGood3 3 11 2 2" xfId="21746"/>
    <cellStyle name="SAPBEXexcGood3 3 11 3" xfId="21747"/>
    <cellStyle name="SAPBEXexcGood3 3 12" xfId="21748"/>
    <cellStyle name="SAPBEXexcGood3 3 12 2" xfId="21749"/>
    <cellStyle name="SAPBEXexcGood3 3 13" xfId="21750"/>
    <cellStyle name="SAPBEXexcGood3 3 2" xfId="21751"/>
    <cellStyle name="SAPBEXexcGood3 3 2 2" xfId="21752"/>
    <cellStyle name="SAPBEXexcGood3 3 2 2 2" xfId="21753"/>
    <cellStyle name="SAPBEXexcGood3 3 2 2 2 2" xfId="21754"/>
    <cellStyle name="SAPBEXexcGood3 3 2 2 2 2 2" xfId="21755"/>
    <cellStyle name="SAPBEXexcGood3 3 2 2 2 2 2 2" xfId="21756"/>
    <cellStyle name="SAPBEXexcGood3 3 2 2 2 2 3" xfId="21757"/>
    <cellStyle name="SAPBEXexcGood3 3 2 2 2 3" xfId="21758"/>
    <cellStyle name="SAPBEXexcGood3 3 2 2 2 3 2" xfId="21759"/>
    <cellStyle name="SAPBEXexcGood3 3 2 2 2 3 2 2" xfId="21760"/>
    <cellStyle name="SAPBEXexcGood3 3 2 2 2 3 3" xfId="21761"/>
    <cellStyle name="SAPBEXexcGood3 3 2 2 2 4" xfId="21762"/>
    <cellStyle name="SAPBEXexcGood3 3 2 2 2 4 2" xfId="21763"/>
    <cellStyle name="SAPBEXexcGood3 3 2 2 2 5" xfId="21764"/>
    <cellStyle name="SAPBEXexcGood3 3 2 2 2 5 2" xfId="21765"/>
    <cellStyle name="SAPBEXexcGood3 3 2 2 2 6" xfId="21766"/>
    <cellStyle name="SAPBEXexcGood3 3 2 2 3" xfId="21767"/>
    <cellStyle name="SAPBEXexcGood3 3 2 2 3 2" xfId="21768"/>
    <cellStyle name="SAPBEXexcGood3 3 2 2 3 2 2" xfId="21769"/>
    <cellStyle name="SAPBEXexcGood3 3 2 2 3 2 2 2" xfId="21770"/>
    <cellStyle name="SAPBEXexcGood3 3 2 2 3 2 3" xfId="21771"/>
    <cellStyle name="SAPBEXexcGood3 3 2 2 3 3" xfId="21772"/>
    <cellStyle name="SAPBEXexcGood3 3 2 2 3 3 2" xfId="21773"/>
    <cellStyle name="SAPBEXexcGood3 3 2 2 3 3 2 2" xfId="21774"/>
    <cellStyle name="SAPBEXexcGood3 3 2 2 3 3 3" xfId="21775"/>
    <cellStyle name="SAPBEXexcGood3 3 2 2 3 4" xfId="21776"/>
    <cellStyle name="SAPBEXexcGood3 3 2 2 3 4 2" xfId="21777"/>
    <cellStyle name="SAPBEXexcGood3 3 2 2 3 5" xfId="21778"/>
    <cellStyle name="SAPBEXexcGood3 3 2 2 3 5 2" xfId="21779"/>
    <cellStyle name="SAPBEXexcGood3 3 2 2 3 6" xfId="21780"/>
    <cellStyle name="SAPBEXexcGood3 3 2 2 4" xfId="21781"/>
    <cellStyle name="SAPBEXexcGood3 3 2 2 4 2" xfId="21782"/>
    <cellStyle name="SAPBEXexcGood3 3 2 2 4 2 2" xfId="21783"/>
    <cellStyle name="SAPBEXexcGood3 3 2 2 4 2 2 2" xfId="21784"/>
    <cellStyle name="SAPBEXexcGood3 3 2 2 4 2 3" xfId="21785"/>
    <cellStyle name="SAPBEXexcGood3 3 2 2 4 3" xfId="21786"/>
    <cellStyle name="SAPBEXexcGood3 3 2 2 4 3 2" xfId="21787"/>
    <cellStyle name="SAPBEXexcGood3 3 2 2 4 3 2 2" xfId="21788"/>
    <cellStyle name="SAPBEXexcGood3 3 2 2 4 3 3" xfId="21789"/>
    <cellStyle name="SAPBEXexcGood3 3 2 2 4 4" xfId="21790"/>
    <cellStyle name="SAPBEXexcGood3 3 2 2 4 4 2" xfId="21791"/>
    <cellStyle name="SAPBEXexcGood3 3 2 2 4 5" xfId="21792"/>
    <cellStyle name="SAPBEXexcGood3 3 2 2 4 5 2" xfId="21793"/>
    <cellStyle name="SAPBEXexcGood3 3 2 2 4 6" xfId="21794"/>
    <cellStyle name="SAPBEXexcGood3 3 2 2 5" xfId="21795"/>
    <cellStyle name="SAPBEXexcGood3 3 2 2 5 2" xfId="21796"/>
    <cellStyle name="SAPBEXexcGood3 3 2 2 5 2 2" xfId="21797"/>
    <cellStyle name="SAPBEXexcGood3 3 2 2 5 3" xfId="21798"/>
    <cellStyle name="SAPBEXexcGood3 3 2 2 6" xfId="21799"/>
    <cellStyle name="SAPBEXexcGood3 3 2 2_Other Benefits Allocation %" xfId="21800"/>
    <cellStyle name="SAPBEXexcGood3 3 2 3" xfId="21801"/>
    <cellStyle name="SAPBEXexcGood3 3 2 3 2" xfId="21802"/>
    <cellStyle name="SAPBEXexcGood3 3 2 3 2 2" xfId="21803"/>
    <cellStyle name="SAPBEXexcGood3 3 2 3 2 2 2" xfId="21804"/>
    <cellStyle name="SAPBEXexcGood3 3 2 3 2 3" xfId="21805"/>
    <cellStyle name="SAPBEXexcGood3 3 2 3 3" xfId="21806"/>
    <cellStyle name="SAPBEXexcGood3 3 2 3 3 2" xfId="21807"/>
    <cellStyle name="SAPBEXexcGood3 3 2 3 3 2 2" xfId="21808"/>
    <cellStyle name="SAPBEXexcGood3 3 2 3 3 3" xfId="21809"/>
    <cellStyle name="SAPBEXexcGood3 3 2 3 4" xfId="21810"/>
    <cellStyle name="SAPBEXexcGood3 3 2 3 4 2" xfId="21811"/>
    <cellStyle name="SAPBEXexcGood3 3 2 3 5" xfId="21812"/>
    <cellStyle name="SAPBEXexcGood3 3 2 3 5 2" xfId="21813"/>
    <cellStyle name="SAPBEXexcGood3 3 2 3 6" xfId="21814"/>
    <cellStyle name="SAPBEXexcGood3 3 2 4" xfId="21815"/>
    <cellStyle name="SAPBEXexcGood3 3 2 4 2" xfId="21816"/>
    <cellStyle name="SAPBEXexcGood3 3 2 4 2 2" xfId="21817"/>
    <cellStyle name="SAPBEXexcGood3 3 2 4 2 2 2" xfId="21818"/>
    <cellStyle name="SAPBEXexcGood3 3 2 4 2 3" xfId="21819"/>
    <cellStyle name="SAPBEXexcGood3 3 2 4 3" xfId="21820"/>
    <cellStyle name="SAPBEXexcGood3 3 2 4 3 2" xfId="21821"/>
    <cellStyle name="SAPBEXexcGood3 3 2 4 3 2 2" xfId="21822"/>
    <cellStyle name="SAPBEXexcGood3 3 2 4 3 3" xfId="21823"/>
    <cellStyle name="SAPBEXexcGood3 3 2 4 4" xfId="21824"/>
    <cellStyle name="SAPBEXexcGood3 3 2 4 4 2" xfId="21825"/>
    <cellStyle name="SAPBEXexcGood3 3 2 4 5" xfId="21826"/>
    <cellStyle name="SAPBEXexcGood3 3 2 4 5 2" xfId="21827"/>
    <cellStyle name="SAPBEXexcGood3 3 2 4 6" xfId="21828"/>
    <cellStyle name="SAPBEXexcGood3 3 2 5" xfId="21829"/>
    <cellStyle name="SAPBEXexcGood3 3 2 5 2" xfId="21830"/>
    <cellStyle name="SAPBEXexcGood3 3 2 5 2 2" xfId="21831"/>
    <cellStyle name="SAPBEXexcGood3 3 2 5 2 2 2" xfId="21832"/>
    <cellStyle name="SAPBEXexcGood3 3 2 5 2 3" xfId="21833"/>
    <cellStyle name="SAPBEXexcGood3 3 2 5 3" xfId="21834"/>
    <cellStyle name="SAPBEXexcGood3 3 2 5 3 2" xfId="21835"/>
    <cellStyle name="SAPBEXexcGood3 3 2 5 3 2 2" xfId="21836"/>
    <cellStyle name="SAPBEXexcGood3 3 2 5 3 3" xfId="21837"/>
    <cellStyle name="SAPBEXexcGood3 3 2 5 4" xfId="21838"/>
    <cellStyle name="SAPBEXexcGood3 3 2 5 4 2" xfId="21839"/>
    <cellStyle name="SAPBEXexcGood3 3 2 5 5" xfId="21840"/>
    <cellStyle name="SAPBEXexcGood3 3 2 5 5 2" xfId="21841"/>
    <cellStyle name="SAPBEXexcGood3 3 2 5 6" xfId="21842"/>
    <cellStyle name="SAPBEXexcGood3 3 2 6" xfId="21843"/>
    <cellStyle name="SAPBEXexcGood3 3 2 6 2" xfId="21844"/>
    <cellStyle name="SAPBEXexcGood3 3 2 6 2 2" xfId="21845"/>
    <cellStyle name="SAPBEXexcGood3 3 2 6 2 3" xfId="59533"/>
    <cellStyle name="SAPBEXexcGood3 3 2 6 3" xfId="21846"/>
    <cellStyle name="SAPBEXexcGood3 3 2 6 4" xfId="59534"/>
    <cellStyle name="SAPBEXexcGood3 3 2 7" xfId="21847"/>
    <cellStyle name="SAPBEXexcGood3 3 2 7 2" xfId="59535"/>
    <cellStyle name="SAPBEXexcGood3 3 2 7 3" xfId="59536"/>
    <cellStyle name="SAPBEXexcGood3 3 2 8" xfId="59537"/>
    <cellStyle name="SAPBEXexcGood3 3 2 9" xfId="59538"/>
    <cellStyle name="SAPBEXexcGood3 3 2_Other Benefits Allocation %" xfId="21848"/>
    <cellStyle name="SAPBEXexcGood3 3 3" xfId="21849"/>
    <cellStyle name="SAPBEXexcGood3 3 3 2" xfId="51804"/>
    <cellStyle name="SAPBEXexcGood3 3 3 2 2" xfId="51805"/>
    <cellStyle name="SAPBEXexcGood3 3 3 2 2 2" xfId="59539"/>
    <cellStyle name="SAPBEXexcGood3 3 3 2 2 3" xfId="59540"/>
    <cellStyle name="SAPBEXexcGood3 3 3 2 3" xfId="59541"/>
    <cellStyle name="SAPBEXexcGood3 3 3 2 4" xfId="59542"/>
    <cellStyle name="SAPBEXexcGood3 3 3 3" xfId="51806"/>
    <cellStyle name="SAPBEXexcGood3 3 3 3 2" xfId="51807"/>
    <cellStyle name="SAPBEXexcGood3 3 3 3 2 2" xfId="59543"/>
    <cellStyle name="SAPBEXexcGood3 3 3 3 2 3" xfId="59544"/>
    <cellStyle name="SAPBEXexcGood3 3 3 3 3" xfId="59545"/>
    <cellStyle name="SAPBEXexcGood3 3 3 3 4" xfId="59546"/>
    <cellStyle name="SAPBEXexcGood3 3 3 4" xfId="51808"/>
    <cellStyle name="SAPBEXexcGood3 3 3 4 2" xfId="51809"/>
    <cellStyle name="SAPBEXexcGood3 3 3 4 2 2" xfId="59547"/>
    <cellStyle name="SAPBEXexcGood3 3 3 4 2 3" xfId="59548"/>
    <cellStyle name="SAPBEXexcGood3 3 3 4 3" xfId="59549"/>
    <cellStyle name="SAPBEXexcGood3 3 3 4 4" xfId="59550"/>
    <cellStyle name="SAPBEXexcGood3 3 3 5" xfId="51810"/>
    <cellStyle name="SAPBEXexcGood3 3 3 5 2" xfId="51811"/>
    <cellStyle name="SAPBEXexcGood3 3 3 5 2 2" xfId="59551"/>
    <cellStyle name="SAPBEXexcGood3 3 3 5 2 3" xfId="59552"/>
    <cellStyle name="SAPBEXexcGood3 3 3 5 3" xfId="59553"/>
    <cellStyle name="SAPBEXexcGood3 3 3 5 4" xfId="59554"/>
    <cellStyle name="SAPBEXexcGood3 3 3 6" xfId="51812"/>
    <cellStyle name="SAPBEXexcGood3 3 3 6 2" xfId="51813"/>
    <cellStyle name="SAPBEXexcGood3 3 3 6 2 2" xfId="59555"/>
    <cellStyle name="SAPBEXexcGood3 3 3 6 2 3" xfId="59556"/>
    <cellStyle name="SAPBEXexcGood3 3 3 6 3" xfId="59557"/>
    <cellStyle name="SAPBEXexcGood3 3 3 6 4" xfId="59558"/>
    <cellStyle name="SAPBEXexcGood3 3 3 7" xfId="51814"/>
    <cellStyle name="SAPBEXexcGood3 3 3 7 2" xfId="59559"/>
    <cellStyle name="SAPBEXexcGood3 3 3 7 3" xfId="59560"/>
    <cellStyle name="SAPBEXexcGood3 3 3 8" xfId="59561"/>
    <cellStyle name="SAPBEXexcGood3 3 3 9" xfId="59562"/>
    <cellStyle name="SAPBEXexcGood3 3 4" xfId="21850"/>
    <cellStyle name="SAPBEXexcGood3 3 4 2" xfId="21851"/>
    <cellStyle name="SAPBEXexcGood3 3 4 2 2" xfId="21852"/>
    <cellStyle name="SAPBEXexcGood3 3 4 2 2 2" xfId="21853"/>
    <cellStyle name="SAPBEXexcGood3 3 4 2 2 2 2" xfId="21854"/>
    <cellStyle name="SAPBEXexcGood3 3 4 2 2 3" xfId="21855"/>
    <cellStyle name="SAPBEXexcGood3 3 4 2 3" xfId="21856"/>
    <cellStyle name="SAPBEXexcGood3 3 4 2 3 2" xfId="21857"/>
    <cellStyle name="SAPBEXexcGood3 3 4 2 3 2 2" xfId="21858"/>
    <cellStyle name="SAPBEXexcGood3 3 4 2 3 3" xfId="21859"/>
    <cellStyle name="SAPBEXexcGood3 3 4 2 4" xfId="21860"/>
    <cellStyle name="SAPBEXexcGood3 3 4 2 4 2" xfId="21861"/>
    <cellStyle name="SAPBEXexcGood3 3 4 2 5" xfId="21862"/>
    <cellStyle name="SAPBEXexcGood3 3 4 2 5 2" xfId="21863"/>
    <cellStyle name="SAPBEXexcGood3 3 4 2 6" xfId="21864"/>
    <cellStyle name="SAPBEXexcGood3 3 4 3" xfId="21865"/>
    <cellStyle name="SAPBEXexcGood3 3 4 3 2" xfId="21866"/>
    <cellStyle name="SAPBEXexcGood3 3 4 3 2 2" xfId="21867"/>
    <cellStyle name="SAPBEXexcGood3 3 4 3 2 2 2" xfId="21868"/>
    <cellStyle name="SAPBEXexcGood3 3 4 3 2 3" xfId="21869"/>
    <cellStyle name="SAPBEXexcGood3 3 4 3 3" xfId="21870"/>
    <cellStyle name="SAPBEXexcGood3 3 4 3 3 2" xfId="21871"/>
    <cellStyle name="SAPBEXexcGood3 3 4 3 3 2 2" xfId="21872"/>
    <cellStyle name="SAPBEXexcGood3 3 4 3 3 3" xfId="21873"/>
    <cellStyle name="SAPBEXexcGood3 3 4 3 4" xfId="21874"/>
    <cellStyle name="SAPBEXexcGood3 3 4 3 4 2" xfId="21875"/>
    <cellStyle name="SAPBEXexcGood3 3 4 3 5" xfId="21876"/>
    <cellStyle name="SAPBEXexcGood3 3 4 3 5 2" xfId="21877"/>
    <cellStyle name="SAPBEXexcGood3 3 4 3 6" xfId="21878"/>
    <cellStyle name="SAPBEXexcGood3 3 4 4" xfId="21879"/>
    <cellStyle name="SAPBEXexcGood3 3 4 4 2" xfId="21880"/>
    <cellStyle name="SAPBEXexcGood3 3 4 4 2 2" xfId="21881"/>
    <cellStyle name="SAPBEXexcGood3 3 4 4 2 3" xfId="59563"/>
    <cellStyle name="SAPBEXexcGood3 3 4 4 3" xfId="21882"/>
    <cellStyle name="SAPBEXexcGood3 3 4 4 4" xfId="59564"/>
    <cellStyle name="SAPBEXexcGood3 3 4 5" xfId="21883"/>
    <cellStyle name="SAPBEXexcGood3 3 4 5 2" xfId="21884"/>
    <cellStyle name="SAPBEXexcGood3 3 4 5 2 2" xfId="21885"/>
    <cellStyle name="SAPBEXexcGood3 3 4 5 2 3" xfId="59565"/>
    <cellStyle name="SAPBEXexcGood3 3 4 5 3" xfId="21886"/>
    <cellStyle name="SAPBEXexcGood3 3 4 5 4" xfId="59566"/>
    <cellStyle name="SAPBEXexcGood3 3 4 6" xfId="21887"/>
    <cellStyle name="SAPBEXexcGood3 3 4 6 2" xfId="21888"/>
    <cellStyle name="SAPBEXexcGood3 3 4 6 2 2" xfId="59567"/>
    <cellStyle name="SAPBEXexcGood3 3 4 6 2 3" xfId="59568"/>
    <cellStyle name="SAPBEXexcGood3 3 4 6 3" xfId="59569"/>
    <cellStyle name="SAPBEXexcGood3 3 4 6 4" xfId="59570"/>
    <cellStyle name="SAPBEXexcGood3 3 4 7" xfId="21889"/>
    <cellStyle name="SAPBEXexcGood3 3 4 7 2" xfId="21890"/>
    <cellStyle name="SAPBEXexcGood3 3 4 7 3" xfId="59571"/>
    <cellStyle name="SAPBEXexcGood3 3 4 8" xfId="21891"/>
    <cellStyle name="SAPBEXexcGood3 3 4 9" xfId="59572"/>
    <cellStyle name="SAPBEXexcGood3 3 4_Other Benefits Allocation %" xfId="21892"/>
    <cellStyle name="SAPBEXexcGood3 3 5" xfId="21893"/>
    <cellStyle name="SAPBEXexcGood3 3 5 2" xfId="21894"/>
    <cellStyle name="SAPBEXexcGood3 3 5 2 2" xfId="21895"/>
    <cellStyle name="SAPBEXexcGood3 3 5 2 2 2" xfId="21896"/>
    <cellStyle name="SAPBEXexcGood3 3 5 2 3" xfId="21897"/>
    <cellStyle name="SAPBEXexcGood3 3 5 3" xfId="21898"/>
    <cellStyle name="SAPBEXexcGood3 3 5 3 2" xfId="21899"/>
    <cellStyle name="SAPBEXexcGood3 3 5 3 2 2" xfId="21900"/>
    <cellStyle name="SAPBEXexcGood3 3 5 3 3" xfId="21901"/>
    <cellStyle name="SAPBEXexcGood3 3 5 4" xfId="21902"/>
    <cellStyle name="SAPBEXexcGood3 3 5 4 2" xfId="21903"/>
    <cellStyle name="SAPBEXexcGood3 3 5 5" xfId="21904"/>
    <cellStyle name="SAPBEXexcGood3 3 5 5 2" xfId="21905"/>
    <cellStyle name="SAPBEXexcGood3 3 5 6" xfId="21906"/>
    <cellStyle name="SAPBEXexcGood3 3 6" xfId="21907"/>
    <cellStyle name="SAPBEXexcGood3 3 6 2" xfId="21908"/>
    <cellStyle name="SAPBEXexcGood3 3 6 2 2" xfId="21909"/>
    <cellStyle name="SAPBEXexcGood3 3 6 2 2 2" xfId="21910"/>
    <cellStyle name="SAPBEXexcGood3 3 6 2 3" xfId="21911"/>
    <cellStyle name="SAPBEXexcGood3 3 6 3" xfId="21912"/>
    <cellStyle name="SAPBEXexcGood3 3 6 3 2" xfId="21913"/>
    <cellStyle name="SAPBEXexcGood3 3 6 3 2 2" xfId="21914"/>
    <cellStyle name="SAPBEXexcGood3 3 6 3 3" xfId="21915"/>
    <cellStyle name="SAPBEXexcGood3 3 6 4" xfId="21916"/>
    <cellStyle name="SAPBEXexcGood3 3 6 4 2" xfId="21917"/>
    <cellStyle name="SAPBEXexcGood3 3 6 5" xfId="21918"/>
    <cellStyle name="SAPBEXexcGood3 3 6 5 2" xfId="21919"/>
    <cellStyle name="SAPBEXexcGood3 3 6 6" xfId="21920"/>
    <cellStyle name="SAPBEXexcGood3 3 7" xfId="21921"/>
    <cellStyle name="SAPBEXexcGood3 3 7 2" xfId="21922"/>
    <cellStyle name="SAPBEXexcGood3 3 7 2 2" xfId="21923"/>
    <cellStyle name="SAPBEXexcGood3 3 7 2 2 2" xfId="21924"/>
    <cellStyle name="SAPBEXexcGood3 3 7 2 3" xfId="21925"/>
    <cellStyle name="SAPBEXexcGood3 3 7 3" xfId="21926"/>
    <cellStyle name="SAPBEXexcGood3 3 7 3 2" xfId="21927"/>
    <cellStyle name="SAPBEXexcGood3 3 7 3 2 2" xfId="21928"/>
    <cellStyle name="SAPBEXexcGood3 3 7 3 3" xfId="21929"/>
    <cellStyle name="SAPBEXexcGood3 3 7 4" xfId="21930"/>
    <cellStyle name="SAPBEXexcGood3 3 7 4 2" xfId="21931"/>
    <cellStyle name="SAPBEXexcGood3 3 7 5" xfId="21932"/>
    <cellStyle name="SAPBEXexcGood3 3 7 5 2" xfId="21933"/>
    <cellStyle name="SAPBEXexcGood3 3 7 6" xfId="21934"/>
    <cellStyle name="SAPBEXexcGood3 3 8" xfId="21935"/>
    <cellStyle name="SAPBEXexcGood3 3 8 2" xfId="21936"/>
    <cellStyle name="SAPBEXexcGood3 3 8 2 2" xfId="21937"/>
    <cellStyle name="SAPBEXexcGood3 3 8 2 3" xfId="59573"/>
    <cellStyle name="SAPBEXexcGood3 3 8 3" xfId="21938"/>
    <cellStyle name="SAPBEXexcGood3 3 8 4" xfId="59574"/>
    <cellStyle name="SAPBEXexcGood3 3 9" xfId="21939"/>
    <cellStyle name="SAPBEXexcGood3 3 9 2" xfId="21940"/>
    <cellStyle name="SAPBEXexcGood3 3 9 2 2" xfId="21941"/>
    <cellStyle name="SAPBEXexcGood3 3 9 2 3" xfId="59575"/>
    <cellStyle name="SAPBEXexcGood3 3 9 3" xfId="21942"/>
    <cellStyle name="SAPBEXexcGood3 3 9 4" xfId="59576"/>
    <cellStyle name="SAPBEXexcGood3 3_401K Summary" xfId="21943"/>
    <cellStyle name="SAPBEXexcGood3 4" xfId="21944"/>
    <cellStyle name="SAPBEXexcGood3 4 10" xfId="21945"/>
    <cellStyle name="SAPBEXexcGood3 4 10 2" xfId="21946"/>
    <cellStyle name="SAPBEXexcGood3 4 10 2 2" xfId="21947"/>
    <cellStyle name="SAPBEXexcGood3 4 10 3" xfId="21948"/>
    <cellStyle name="SAPBEXexcGood3 4 11" xfId="21949"/>
    <cellStyle name="SAPBEXexcGood3 4 11 2" xfId="21950"/>
    <cellStyle name="SAPBEXexcGood3 4 11 2 2" xfId="21951"/>
    <cellStyle name="SAPBEXexcGood3 4 11 3" xfId="21952"/>
    <cellStyle name="SAPBEXexcGood3 4 12" xfId="21953"/>
    <cellStyle name="SAPBEXexcGood3 4 12 2" xfId="21954"/>
    <cellStyle name="SAPBEXexcGood3 4 13" xfId="21955"/>
    <cellStyle name="SAPBEXexcGood3 4 2" xfId="21956"/>
    <cellStyle name="SAPBEXexcGood3 4 2 2" xfId="21957"/>
    <cellStyle name="SAPBEXexcGood3 4 2 2 2" xfId="59577"/>
    <cellStyle name="SAPBEXexcGood3 4 2 2 3" xfId="59578"/>
    <cellStyle name="SAPBEXexcGood3 4 2 3" xfId="21958"/>
    <cellStyle name="SAPBEXexcGood3 4 2 4" xfId="59579"/>
    <cellStyle name="SAPBEXexcGood3 4 2_Other Benefits Allocation %" xfId="21959"/>
    <cellStyle name="SAPBEXexcGood3 4 3" xfId="21960"/>
    <cellStyle name="SAPBEXexcGood3 4 3 2" xfId="21961"/>
    <cellStyle name="SAPBEXexcGood3 4 3 2 2" xfId="21962"/>
    <cellStyle name="SAPBEXexcGood3 4 3 2 2 2" xfId="21963"/>
    <cellStyle name="SAPBEXexcGood3 4 3 2 2 2 2" xfId="21964"/>
    <cellStyle name="SAPBEXexcGood3 4 3 2 2 3" xfId="21965"/>
    <cellStyle name="SAPBEXexcGood3 4 3 2 3" xfId="21966"/>
    <cellStyle name="SAPBEXexcGood3 4 3 2 3 2" xfId="21967"/>
    <cellStyle name="SAPBEXexcGood3 4 3 2 3 2 2" xfId="21968"/>
    <cellStyle name="SAPBEXexcGood3 4 3 2 3 3" xfId="21969"/>
    <cellStyle name="SAPBEXexcGood3 4 3 2 4" xfId="21970"/>
    <cellStyle name="SAPBEXexcGood3 4 3 2 4 2" xfId="21971"/>
    <cellStyle name="SAPBEXexcGood3 4 3 2 5" xfId="21972"/>
    <cellStyle name="SAPBEXexcGood3 4 3 2 5 2" xfId="21973"/>
    <cellStyle name="SAPBEXexcGood3 4 3 2 6" xfId="21974"/>
    <cellStyle name="SAPBEXexcGood3 4 3 3" xfId="21975"/>
    <cellStyle name="SAPBEXexcGood3 4 3 3 2" xfId="21976"/>
    <cellStyle name="SAPBEXexcGood3 4 3 3 2 2" xfId="21977"/>
    <cellStyle name="SAPBEXexcGood3 4 3 3 2 2 2" xfId="21978"/>
    <cellStyle name="SAPBEXexcGood3 4 3 3 2 3" xfId="21979"/>
    <cellStyle name="SAPBEXexcGood3 4 3 3 3" xfId="21980"/>
    <cellStyle name="SAPBEXexcGood3 4 3 3 3 2" xfId="21981"/>
    <cellStyle name="SAPBEXexcGood3 4 3 3 3 2 2" xfId="21982"/>
    <cellStyle name="SAPBEXexcGood3 4 3 3 3 3" xfId="21983"/>
    <cellStyle name="SAPBEXexcGood3 4 3 3 4" xfId="21984"/>
    <cellStyle name="SAPBEXexcGood3 4 3 3 4 2" xfId="21985"/>
    <cellStyle name="SAPBEXexcGood3 4 3 3 5" xfId="21986"/>
    <cellStyle name="SAPBEXexcGood3 4 3 3 5 2" xfId="21987"/>
    <cellStyle name="SAPBEXexcGood3 4 3 3 6" xfId="21988"/>
    <cellStyle name="SAPBEXexcGood3 4 3 4" xfId="21989"/>
    <cellStyle name="SAPBEXexcGood3 4 3 4 2" xfId="21990"/>
    <cellStyle name="SAPBEXexcGood3 4 3 4 2 2" xfId="21991"/>
    <cellStyle name="SAPBEXexcGood3 4 3 4 3" xfId="21992"/>
    <cellStyle name="SAPBEXexcGood3 4 3 5" xfId="21993"/>
    <cellStyle name="SAPBEXexcGood3 4 3 5 2" xfId="21994"/>
    <cellStyle name="SAPBEXexcGood3 4 3 5 2 2" xfId="21995"/>
    <cellStyle name="SAPBEXexcGood3 4 3 5 3" xfId="21996"/>
    <cellStyle name="SAPBEXexcGood3 4 3 6" xfId="21997"/>
    <cellStyle name="SAPBEXexcGood3 4 3 6 2" xfId="21998"/>
    <cellStyle name="SAPBEXexcGood3 4 3 7" xfId="21999"/>
    <cellStyle name="SAPBEXexcGood3 4 3 7 2" xfId="22000"/>
    <cellStyle name="SAPBEXexcGood3 4 3 8" xfId="22001"/>
    <cellStyle name="SAPBEXexcGood3 4 3_Other Benefits Allocation %" xfId="22002"/>
    <cellStyle name="SAPBEXexcGood3 4 4" xfId="22003"/>
    <cellStyle name="SAPBEXexcGood3 4 4 2" xfId="22004"/>
    <cellStyle name="SAPBEXexcGood3 4 4 2 2" xfId="22005"/>
    <cellStyle name="SAPBEXexcGood3 4 4 2 3" xfId="59580"/>
    <cellStyle name="SAPBEXexcGood3 4 4 3" xfId="22006"/>
    <cellStyle name="SAPBEXexcGood3 4 4 4" xfId="59581"/>
    <cellStyle name="SAPBEXexcGood3 4 5" xfId="22007"/>
    <cellStyle name="SAPBEXexcGood3 4 5 2" xfId="22008"/>
    <cellStyle name="SAPBEXexcGood3 4 5 2 2" xfId="22009"/>
    <cellStyle name="SAPBEXexcGood3 4 5 2 3" xfId="59582"/>
    <cellStyle name="SAPBEXexcGood3 4 5 3" xfId="22010"/>
    <cellStyle name="SAPBEXexcGood3 4 5 4" xfId="59583"/>
    <cellStyle name="SAPBEXexcGood3 4 6" xfId="22011"/>
    <cellStyle name="SAPBEXexcGood3 4 6 2" xfId="22012"/>
    <cellStyle name="SAPBEXexcGood3 4 6 2 2" xfId="22013"/>
    <cellStyle name="SAPBEXexcGood3 4 6 2 3" xfId="59584"/>
    <cellStyle name="SAPBEXexcGood3 4 6 3" xfId="22014"/>
    <cellStyle name="SAPBEXexcGood3 4 6 4" xfId="59585"/>
    <cellStyle name="SAPBEXexcGood3 4 7" xfId="22015"/>
    <cellStyle name="SAPBEXexcGood3 4 7 2" xfId="22016"/>
    <cellStyle name="SAPBEXexcGood3 4 7 2 2" xfId="22017"/>
    <cellStyle name="SAPBEXexcGood3 4 7 3" xfId="22018"/>
    <cellStyle name="SAPBEXexcGood3 4 8" xfId="22019"/>
    <cellStyle name="SAPBEXexcGood3 4 8 2" xfId="22020"/>
    <cellStyle name="SAPBEXexcGood3 4 8 2 2" xfId="22021"/>
    <cellStyle name="SAPBEXexcGood3 4 8 3" xfId="22022"/>
    <cellStyle name="SAPBEXexcGood3 4 9" xfId="22023"/>
    <cellStyle name="SAPBEXexcGood3 4 9 2" xfId="22024"/>
    <cellStyle name="SAPBEXexcGood3 4 9 2 2" xfId="22025"/>
    <cellStyle name="SAPBEXexcGood3 4 9 3" xfId="22026"/>
    <cellStyle name="SAPBEXexcGood3 4_401K Summary" xfId="22027"/>
    <cellStyle name="SAPBEXexcGood3 5" xfId="22028"/>
    <cellStyle name="SAPBEXexcGood3 5 2" xfId="22029"/>
    <cellStyle name="SAPBEXexcGood3 5 2 2" xfId="51815"/>
    <cellStyle name="SAPBEXexcGood3 5 2 2 2" xfId="59586"/>
    <cellStyle name="SAPBEXexcGood3 5 2 2 3" xfId="59587"/>
    <cellStyle name="SAPBEXexcGood3 5 2 3" xfId="59588"/>
    <cellStyle name="SAPBEXexcGood3 5 2 4" xfId="59589"/>
    <cellStyle name="SAPBEXexcGood3 5 3" xfId="22030"/>
    <cellStyle name="SAPBEXexcGood3 5 3 2" xfId="51816"/>
    <cellStyle name="SAPBEXexcGood3 5 3 2 2" xfId="59590"/>
    <cellStyle name="SAPBEXexcGood3 5 3 2 3" xfId="59591"/>
    <cellStyle name="SAPBEXexcGood3 5 3 3" xfId="59592"/>
    <cellStyle name="SAPBEXexcGood3 5 3 4" xfId="59593"/>
    <cellStyle name="SAPBEXexcGood3 5 4" xfId="51817"/>
    <cellStyle name="SAPBEXexcGood3 5 4 2" xfId="51818"/>
    <cellStyle name="SAPBEXexcGood3 5 4 2 2" xfId="59594"/>
    <cellStyle name="SAPBEXexcGood3 5 4 2 3" xfId="59595"/>
    <cellStyle name="SAPBEXexcGood3 5 4 3" xfId="59596"/>
    <cellStyle name="SAPBEXexcGood3 5 4 4" xfId="59597"/>
    <cellStyle name="SAPBEXexcGood3 5 5" xfId="51819"/>
    <cellStyle name="SAPBEXexcGood3 5 5 2" xfId="51820"/>
    <cellStyle name="SAPBEXexcGood3 5 5 2 2" xfId="59598"/>
    <cellStyle name="SAPBEXexcGood3 5 5 2 3" xfId="59599"/>
    <cellStyle name="SAPBEXexcGood3 5 5 3" xfId="59600"/>
    <cellStyle name="SAPBEXexcGood3 5 5 4" xfId="59601"/>
    <cellStyle name="SAPBEXexcGood3 5 6" xfId="51821"/>
    <cellStyle name="SAPBEXexcGood3 5 6 2" xfId="51822"/>
    <cellStyle name="SAPBEXexcGood3 5 6 2 2" xfId="59602"/>
    <cellStyle name="SAPBEXexcGood3 5 6 2 3" xfId="59603"/>
    <cellStyle name="SAPBEXexcGood3 5 6 3" xfId="59604"/>
    <cellStyle name="SAPBEXexcGood3 5 6 4" xfId="59605"/>
    <cellStyle name="SAPBEXexcGood3 5 7" xfId="51823"/>
    <cellStyle name="SAPBEXexcGood3 5 7 2" xfId="59606"/>
    <cellStyle name="SAPBEXexcGood3 5 7 3" xfId="59607"/>
    <cellStyle name="SAPBEXexcGood3 5 8" xfId="59608"/>
    <cellStyle name="SAPBEXexcGood3 5 9" xfId="59609"/>
    <cellStyle name="SAPBEXexcGood3 5_Other Benefits Allocation %" xfId="22031"/>
    <cellStyle name="SAPBEXexcGood3 6" xfId="22032"/>
    <cellStyle name="SAPBEXexcGood3 6 2" xfId="22033"/>
    <cellStyle name="SAPBEXexcGood3 6 2 2" xfId="51824"/>
    <cellStyle name="SAPBEXexcGood3 6 2 2 2" xfId="59610"/>
    <cellStyle name="SAPBEXexcGood3 6 2 2 3" xfId="59611"/>
    <cellStyle name="SAPBEXexcGood3 6 2 3" xfId="59612"/>
    <cellStyle name="SAPBEXexcGood3 6 2 4" xfId="59613"/>
    <cellStyle name="SAPBEXexcGood3 6 3" xfId="22034"/>
    <cellStyle name="SAPBEXexcGood3 6 3 2" xfId="51825"/>
    <cellStyle name="SAPBEXexcGood3 6 3 2 2" xfId="59614"/>
    <cellStyle name="SAPBEXexcGood3 6 3 2 3" xfId="59615"/>
    <cellStyle name="SAPBEXexcGood3 6 3 3" xfId="59616"/>
    <cellStyle name="SAPBEXexcGood3 6 3 4" xfId="59617"/>
    <cellStyle name="SAPBEXexcGood3 6 4" xfId="51826"/>
    <cellStyle name="SAPBEXexcGood3 6 4 2" xfId="51827"/>
    <cellStyle name="SAPBEXexcGood3 6 4 2 2" xfId="59618"/>
    <cellStyle name="SAPBEXexcGood3 6 4 2 3" xfId="59619"/>
    <cellStyle name="SAPBEXexcGood3 6 4 3" xfId="59620"/>
    <cellStyle name="SAPBEXexcGood3 6 4 4" xfId="59621"/>
    <cellStyle name="SAPBEXexcGood3 6 5" xfId="51828"/>
    <cellStyle name="SAPBEXexcGood3 6 5 2" xfId="51829"/>
    <cellStyle name="SAPBEXexcGood3 6 5 2 2" xfId="59622"/>
    <cellStyle name="SAPBEXexcGood3 6 5 2 3" xfId="59623"/>
    <cellStyle name="SAPBEXexcGood3 6 5 3" xfId="59624"/>
    <cellStyle name="SAPBEXexcGood3 6 5 4" xfId="59625"/>
    <cellStyle name="SAPBEXexcGood3 6 6" xfId="51830"/>
    <cellStyle name="SAPBEXexcGood3 6 6 2" xfId="51831"/>
    <cellStyle name="SAPBEXexcGood3 6 6 2 2" xfId="59626"/>
    <cellStyle name="SAPBEXexcGood3 6 6 2 3" xfId="59627"/>
    <cellStyle name="SAPBEXexcGood3 6 6 3" xfId="59628"/>
    <cellStyle name="SAPBEXexcGood3 6 6 4" xfId="59629"/>
    <cellStyle name="SAPBEXexcGood3 6 7" xfId="51832"/>
    <cellStyle name="SAPBEXexcGood3 6 7 2" xfId="59630"/>
    <cellStyle name="SAPBEXexcGood3 6 7 3" xfId="59631"/>
    <cellStyle name="SAPBEXexcGood3 6 8" xfId="59632"/>
    <cellStyle name="SAPBEXexcGood3 6 9" xfId="59633"/>
    <cellStyle name="SAPBEXexcGood3 6_Other Benefits Allocation %" xfId="22035"/>
    <cellStyle name="SAPBEXexcGood3 7" xfId="22036"/>
    <cellStyle name="SAPBEXexcGood3 7 2" xfId="22037"/>
    <cellStyle name="SAPBEXexcGood3 7 2 2" xfId="59634"/>
    <cellStyle name="SAPBEXexcGood3 7 2 3" xfId="59635"/>
    <cellStyle name="SAPBEXexcGood3 7 3" xfId="22038"/>
    <cellStyle name="SAPBEXexcGood3 7 4" xfId="59636"/>
    <cellStyle name="SAPBEXexcGood3 7_Other Benefits Allocation %" xfId="22039"/>
    <cellStyle name="SAPBEXexcGood3 8" xfId="22040"/>
    <cellStyle name="SAPBEXexcGood3 8 2" xfId="22041"/>
    <cellStyle name="SAPBEXexcGood3 8 2 2" xfId="59637"/>
    <cellStyle name="SAPBEXexcGood3 8 2 3" xfId="59638"/>
    <cellStyle name="SAPBEXexcGood3 8 3" xfId="22042"/>
    <cellStyle name="SAPBEXexcGood3 8 4" xfId="59639"/>
    <cellStyle name="SAPBEXexcGood3 8_Other Benefits Allocation %" xfId="22043"/>
    <cellStyle name="SAPBEXexcGood3 9" xfId="22044"/>
    <cellStyle name="SAPBEXexcGood3 9 2" xfId="22045"/>
    <cellStyle name="SAPBEXexcGood3 9 2 2" xfId="22046"/>
    <cellStyle name="SAPBEXexcGood3 9 2 2 2" xfId="22047"/>
    <cellStyle name="SAPBEXexcGood3 9 2 2 2 2" xfId="22048"/>
    <cellStyle name="SAPBEXexcGood3 9 2 2 3" xfId="22049"/>
    <cellStyle name="SAPBEXexcGood3 9 2 3" xfId="22050"/>
    <cellStyle name="SAPBEXexcGood3 9 2 3 2" xfId="22051"/>
    <cellStyle name="SAPBEXexcGood3 9 2 3 2 2" xfId="22052"/>
    <cellStyle name="SAPBEXexcGood3 9 2 3 3" xfId="22053"/>
    <cellStyle name="SAPBEXexcGood3 9 2 4" xfId="22054"/>
    <cellStyle name="SAPBEXexcGood3 9 2 4 2" xfId="22055"/>
    <cellStyle name="SAPBEXexcGood3 9 2 5" xfId="22056"/>
    <cellStyle name="SAPBEXexcGood3 9 2 5 2" xfId="22057"/>
    <cellStyle name="SAPBEXexcGood3 9 2 6" xfId="22058"/>
    <cellStyle name="SAPBEXexcGood3 9 3" xfId="22059"/>
    <cellStyle name="SAPBEXexcGood3 9 3 2" xfId="22060"/>
    <cellStyle name="SAPBEXexcGood3 9 3 2 2" xfId="22061"/>
    <cellStyle name="SAPBEXexcGood3 9 3 2 2 2" xfId="22062"/>
    <cellStyle name="SAPBEXexcGood3 9 3 2 3" xfId="22063"/>
    <cellStyle name="SAPBEXexcGood3 9 3 3" xfId="22064"/>
    <cellStyle name="SAPBEXexcGood3 9 3 3 2" xfId="22065"/>
    <cellStyle name="SAPBEXexcGood3 9 3 3 2 2" xfId="22066"/>
    <cellStyle name="SAPBEXexcGood3 9 3 3 3" xfId="22067"/>
    <cellStyle name="SAPBEXexcGood3 9 3 4" xfId="22068"/>
    <cellStyle name="SAPBEXexcGood3 9 3 4 2" xfId="22069"/>
    <cellStyle name="SAPBEXexcGood3 9 3 5" xfId="22070"/>
    <cellStyle name="SAPBEXexcGood3 9 3 5 2" xfId="22071"/>
    <cellStyle name="SAPBEXexcGood3 9 3 6" xfId="22072"/>
    <cellStyle name="SAPBEXexcGood3 9 4" xfId="22073"/>
    <cellStyle name="SAPBEXexcGood3 9 4 2" xfId="22074"/>
    <cellStyle name="SAPBEXexcGood3 9 4 2 2" xfId="22075"/>
    <cellStyle name="SAPBEXexcGood3 9 4 3" xfId="22076"/>
    <cellStyle name="SAPBEXexcGood3 9 5" xfId="22077"/>
    <cellStyle name="SAPBEXexcGood3 9 5 2" xfId="22078"/>
    <cellStyle name="SAPBEXexcGood3 9 5 2 2" xfId="22079"/>
    <cellStyle name="SAPBEXexcGood3 9 5 3" xfId="22080"/>
    <cellStyle name="SAPBEXexcGood3 9 6" xfId="22081"/>
    <cellStyle name="SAPBEXexcGood3 9 6 2" xfId="22082"/>
    <cellStyle name="SAPBEXexcGood3 9 7" xfId="22083"/>
    <cellStyle name="SAPBEXexcGood3 9 7 2" xfId="22084"/>
    <cellStyle name="SAPBEXexcGood3 9 8" xfId="22085"/>
    <cellStyle name="SAPBEXexcGood3 9_Other Benefits Allocation %" xfId="22086"/>
    <cellStyle name="SAPBEXexcGood3_2016-18 Budget Payroll" xfId="51833"/>
    <cellStyle name="SAPBEXfilterDrill" xfId="46"/>
    <cellStyle name="SAPBEXfilterDrill 10" xfId="22087"/>
    <cellStyle name="SAPBEXfilterDrill 10 10" xfId="22088"/>
    <cellStyle name="SAPBEXfilterDrill 10 10 2" xfId="22089"/>
    <cellStyle name="SAPBEXfilterDrill 10 10 2 2" xfId="22090"/>
    <cellStyle name="SAPBEXfilterDrill 10 10 3" xfId="22091"/>
    <cellStyle name="SAPBEXfilterDrill 10 11" xfId="22092"/>
    <cellStyle name="SAPBEXfilterDrill 10 11 2" xfId="22093"/>
    <cellStyle name="SAPBEXfilterDrill 10 11 2 2" xfId="22094"/>
    <cellStyle name="SAPBEXfilterDrill 10 11 3" xfId="22095"/>
    <cellStyle name="SAPBEXfilterDrill 10 12" xfId="22096"/>
    <cellStyle name="SAPBEXfilterDrill 10 12 2" xfId="22097"/>
    <cellStyle name="SAPBEXfilterDrill 10 13" xfId="22098"/>
    <cellStyle name="SAPBEXfilterDrill 10 13 2" xfId="22099"/>
    <cellStyle name="SAPBEXfilterDrill 10 2" xfId="22100"/>
    <cellStyle name="SAPBEXfilterDrill 10 2 2" xfId="22101"/>
    <cellStyle name="SAPBEXfilterDrill 10 2 2 2" xfId="22102"/>
    <cellStyle name="SAPBEXfilterDrill 10 2 2 2 2" xfId="22103"/>
    <cellStyle name="SAPBEXfilterDrill 10 2 2 2 2 2" xfId="22104"/>
    <cellStyle name="SAPBEXfilterDrill 10 2 2 2 3" xfId="22105"/>
    <cellStyle name="SAPBEXfilterDrill 10 2 2 3" xfId="22106"/>
    <cellStyle name="SAPBEXfilterDrill 10 2 2 3 2" xfId="22107"/>
    <cellStyle name="SAPBEXfilterDrill 10 2 2 3 2 2" xfId="22108"/>
    <cellStyle name="SAPBEXfilterDrill 10 2 2 3 3" xfId="22109"/>
    <cellStyle name="SAPBEXfilterDrill 10 2 2 4" xfId="22110"/>
    <cellStyle name="SAPBEXfilterDrill 10 2 2 4 2" xfId="22111"/>
    <cellStyle name="SAPBEXfilterDrill 10 2 2 5" xfId="22112"/>
    <cellStyle name="SAPBEXfilterDrill 10 2 2 5 2" xfId="22113"/>
    <cellStyle name="SAPBEXfilterDrill 10 2 2 6" xfId="22114"/>
    <cellStyle name="SAPBEXfilterDrill 10 2 3" xfId="22115"/>
    <cellStyle name="SAPBEXfilterDrill 10 2 3 2" xfId="22116"/>
    <cellStyle name="SAPBEXfilterDrill 10 2 3 2 2" xfId="22117"/>
    <cellStyle name="SAPBEXfilterDrill 10 2 3 3" xfId="22118"/>
    <cellStyle name="SAPBEXfilterDrill 10 2 4" xfId="22119"/>
    <cellStyle name="SAPBEXfilterDrill 10 2 4 2" xfId="22120"/>
    <cellStyle name="SAPBEXfilterDrill 10 2 4 2 2" xfId="22121"/>
    <cellStyle name="SAPBEXfilterDrill 10 2 4 3" xfId="22122"/>
    <cellStyle name="SAPBEXfilterDrill 10 2 5" xfId="22123"/>
    <cellStyle name="SAPBEXfilterDrill 10 2 5 2" xfId="22124"/>
    <cellStyle name="SAPBEXfilterDrill 10 2 6" xfId="22125"/>
    <cellStyle name="SAPBEXfilterDrill 10 2 6 2" xfId="22126"/>
    <cellStyle name="SAPBEXfilterDrill 10 2_Other Benefits Allocation %" xfId="22127"/>
    <cellStyle name="SAPBEXfilterDrill 10 3" xfId="22128"/>
    <cellStyle name="SAPBEXfilterDrill 10 3 2" xfId="22129"/>
    <cellStyle name="SAPBEXfilterDrill 10 3 2 2" xfId="22130"/>
    <cellStyle name="SAPBEXfilterDrill 10 3 2 2 2" xfId="22131"/>
    <cellStyle name="SAPBEXfilterDrill 10 3 2 2 2 2" xfId="22132"/>
    <cellStyle name="SAPBEXfilterDrill 10 3 2 2 3" xfId="22133"/>
    <cellStyle name="SAPBEXfilterDrill 10 3 2 3" xfId="22134"/>
    <cellStyle name="SAPBEXfilterDrill 10 3 2 3 2" xfId="22135"/>
    <cellStyle name="SAPBEXfilterDrill 10 3 2 3 2 2" xfId="22136"/>
    <cellStyle name="SAPBEXfilterDrill 10 3 2 3 3" xfId="22137"/>
    <cellStyle name="SAPBEXfilterDrill 10 3 2 4" xfId="22138"/>
    <cellStyle name="SAPBEXfilterDrill 10 3 2 4 2" xfId="22139"/>
    <cellStyle name="SAPBEXfilterDrill 10 3 2 5" xfId="22140"/>
    <cellStyle name="SAPBEXfilterDrill 10 3 2 5 2" xfId="22141"/>
    <cellStyle name="SAPBEXfilterDrill 10 3 2 6" xfId="22142"/>
    <cellStyle name="SAPBEXfilterDrill 10 3 3" xfId="22143"/>
    <cellStyle name="SAPBEXfilterDrill 10 3 3 2" xfId="22144"/>
    <cellStyle name="SAPBEXfilterDrill 10 3 3 2 2" xfId="22145"/>
    <cellStyle name="SAPBEXfilterDrill 10 3 3 3" xfId="22146"/>
    <cellStyle name="SAPBEXfilterDrill 10 3 4" xfId="22147"/>
    <cellStyle name="SAPBEXfilterDrill 10 3 4 2" xfId="22148"/>
    <cellStyle name="SAPBEXfilterDrill 10 3 4 2 2" xfId="22149"/>
    <cellStyle name="SAPBEXfilterDrill 10 3 4 3" xfId="22150"/>
    <cellStyle name="SAPBEXfilterDrill 10 3 5" xfId="22151"/>
    <cellStyle name="SAPBEXfilterDrill 10 3 5 2" xfId="22152"/>
    <cellStyle name="SAPBEXfilterDrill 10 3 6" xfId="22153"/>
    <cellStyle name="SAPBEXfilterDrill 10 3 6 2" xfId="22154"/>
    <cellStyle name="SAPBEXfilterDrill 10 3_Other Benefits Allocation %" xfId="22155"/>
    <cellStyle name="SAPBEXfilterDrill 10 4" xfId="22156"/>
    <cellStyle name="SAPBEXfilterDrill 10 4 2" xfId="22157"/>
    <cellStyle name="SAPBEXfilterDrill 10 4 2 2" xfId="22158"/>
    <cellStyle name="SAPBEXfilterDrill 10 4 2 2 2" xfId="22159"/>
    <cellStyle name="SAPBEXfilterDrill 10 4 2 2 2 2" xfId="22160"/>
    <cellStyle name="SAPBEXfilterDrill 10 4 2 2 3" xfId="22161"/>
    <cellStyle name="SAPBEXfilterDrill 10 4 2 3" xfId="22162"/>
    <cellStyle name="SAPBEXfilterDrill 10 4 2 3 2" xfId="22163"/>
    <cellStyle name="SAPBEXfilterDrill 10 4 2 3 2 2" xfId="22164"/>
    <cellStyle name="SAPBEXfilterDrill 10 4 2 3 3" xfId="22165"/>
    <cellStyle name="SAPBEXfilterDrill 10 4 2 4" xfId="22166"/>
    <cellStyle name="SAPBEXfilterDrill 10 4 2 4 2" xfId="22167"/>
    <cellStyle name="SAPBEXfilterDrill 10 4 2 5" xfId="22168"/>
    <cellStyle name="SAPBEXfilterDrill 10 4 2 5 2" xfId="22169"/>
    <cellStyle name="SAPBEXfilterDrill 10 4 2 6" xfId="22170"/>
    <cellStyle name="SAPBEXfilterDrill 10 4 3" xfId="22171"/>
    <cellStyle name="SAPBEXfilterDrill 10 4 3 2" xfId="22172"/>
    <cellStyle name="SAPBEXfilterDrill 10 4 3 2 2" xfId="22173"/>
    <cellStyle name="SAPBEXfilterDrill 10 4 3 3" xfId="22174"/>
    <cellStyle name="SAPBEXfilterDrill 10 4 4" xfId="22175"/>
    <cellStyle name="SAPBEXfilterDrill 10 4 4 2" xfId="22176"/>
    <cellStyle name="SAPBEXfilterDrill 10 4 4 2 2" xfId="22177"/>
    <cellStyle name="SAPBEXfilterDrill 10 4 4 3" xfId="22178"/>
    <cellStyle name="SAPBEXfilterDrill 10 4 5" xfId="22179"/>
    <cellStyle name="SAPBEXfilterDrill 10 4 5 2" xfId="22180"/>
    <cellStyle name="SAPBEXfilterDrill 10 4 6" xfId="22181"/>
    <cellStyle name="SAPBEXfilterDrill 10 4 6 2" xfId="22182"/>
    <cellStyle name="SAPBEXfilterDrill 10 4_Other Benefits Allocation %" xfId="22183"/>
    <cellStyle name="SAPBEXfilterDrill 10 5" xfId="22184"/>
    <cellStyle name="SAPBEXfilterDrill 10 5 2" xfId="22185"/>
    <cellStyle name="SAPBEXfilterDrill 10 5 2 2" xfId="22186"/>
    <cellStyle name="SAPBEXfilterDrill 10 5 2 2 2" xfId="22187"/>
    <cellStyle name="SAPBEXfilterDrill 10 5 2 2 2 2" xfId="22188"/>
    <cellStyle name="SAPBEXfilterDrill 10 5 2 2 3" xfId="22189"/>
    <cellStyle name="SAPBEXfilterDrill 10 5 2 3" xfId="22190"/>
    <cellStyle name="SAPBEXfilterDrill 10 5 2 3 2" xfId="22191"/>
    <cellStyle name="SAPBEXfilterDrill 10 5 2 3 2 2" xfId="22192"/>
    <cellStyle name="SAPBEXfilterDrill 10 5 2 3 3" xfId="22193"/>
    <cellStyle name="SAPBEXfilterDrill 10 5 2 4" xfId="22194"/>
    <cellStyle name="SAPBEXfilterDrill 10 5 2 4 2" xfId="22195"/>
    <cellStyle name="SAPBEXfilterDrill 10 5 2 5" xfId="22196"/>
    <cellStyle name="SAPBEXfilterDrill 10 5 2 5 2" xfId="22197"/>
    <cellStyle name="SAPBEXfilterDrill 10 5 2 6" xfId="22198"/>
    <cellStyle name="SAPBEXfilterDrill 10 5 3" xfId="22199"/>
    <cellStyle name="SAPBEXfilterDrill 10 5 3 2" xfId="22200"/>
    <cellStyle name="SAPBEXfilterDrill 10 5 3 2 2" xfId="22201"/>
    <cellStyle name="SAPBEXfilterDrill 10 5 3 3" xfId="22202"/>
    <cellStyle name="SAPBEXfilterDrill 10 5 4" xfId="22203"/>
    <cellStyle name="SAPBEXfilterDrill 10 5 4 2" xfId="22204"/>
    <cellStyle name="SAPBEXfilterDrill 10 5 4 2 2" xfId="22205"/>
    <cellStyle name="SAPBEXfilterDrill 10 5 4 3" xfId="22206"/>
    <cellStyle name="SAPBEXfilterDrill 10 5 5" xfId="22207"/>
    <cellStyle name="SAPBEXfilterDrill 10 5 5 2" xfId="22208"/>
    <cellStyle name="SAPBEXfilterDrill 10 5 6" xfId="22209"/>
    <cellStyle name="SAPBEXfilterDrill 10 5 6 2" xfId="22210"/>
    <cellStyle name="SAPBEXfilterDrill 10 5_Other Benefits Allocation %" xfId="22211"/>
    <cellStyle name="SAPBEXfilterDrill 10 6" xfId="22212"/>
    <cellStyle name="SAPBEXfilterDrill 10 6 2" xfId="22213"/>
    <cellStyle name="SAPBEXfilterDrill 10 6 2 2" xfId="22214"/>
    <cellStyle name="SAPBEXfilterDrill 10 6 2 2 2" xfId="22215"/>
    <cellStyle name="SAPBEXfilterDrill 10 6 2 2 2 2" xfId="22216"/>
    <cellStyle name="SAPBEXfilterDrill 10 6 2 2 3" xfId="22217"/>
    <cellStyle name="SAPBEXfilterDrill 10 6 2 3" xfId="22218"/>
    <cellStyle name="SAPBEXfilterDrill 10 6 2 3 2" xfId="22219"/>
    <cellStyle name="SAPBEXfilterDrill 10 6 2 3 2 2" xfId="22220"/>
    <cellStyle name="SAPBEXfilterDrill 10 6 2 3 3" xfId="22221"/>
    <cellStyle name="SAPBEXfilterDrill 10 6 2 4" xfId="22222"/>
    <cellStyle name="SAPBEXfilterDrill 10 6 2 4 2" xfId="22223"/>
    <cellStyle name="SAPBEXfilterDrill 10 6 2 5" xfId="22224"/>
    <cellStyle name="SAPBEXfilterDrill 10 6 2 5 2" xfId="22225"/>
    <cellStyle name="SAPBEXfilterDrill 10 6 2 6" xfId="22226"/>
    <cellStyle name="SAPBEXfilterDrill 10 6 3" xfId="22227"/>
    <cellStyle name="SAPBEXfilterDrill 10 6 3 2" xfId="22228"/>
    <cellStyle name="SAPBEXfilterDrill 10 6 3 2 2" xfId="22229"/>
    <cellStyle name="SAPBEXfilterDrill 10 6 3 3" xfId="22230"/>
    <cellStyle name="SAPBEXfilterDrill 10 6 4" xfId="22231"/>
    <cellStyle name="SAPBEXfilterDrill 10 6 4 2" xfId="22232"/>
    <cellStyle name="SAPBEXfilterDrill 10 6 4 2 2" xfId="22233"/>
    <cellStyle name="SAPBEXfilterDrill 10 6 4 3" xfId="22234"/>
    <cellStyle name="SAPBEXfilterDrill 10 6 5" xfId="22235"/>
    <cellStyle name="SAPBEXfilterDrill 10 6 5 2" xfId="22236"/>
    <cellStyle name="SAPBEXfilterDrill 10 6 6" xfId="22237"/>
    <cellStyle name="SAPBEXfilterDrill 10 6 6 2" xfId="22238"/>
    <cellStyle name="SAPBEXfilterDrill 10 6_Other Benefits Allocation %" xfId="22239"/>
    <cellStyle name="SAPBEXfilterDrill 10 7" xfId="22240"/>
    <cellStyle name="SAPBEXfilterDrill 10 7 2" xfId="22241"/>
    <cellStyle name="SAPBEXfilterDrill 10 7 2 2" xfId="22242"/>
    <cellStyle name="SAPBEXfilterDrill 10 7 2 2 2" xfId="22243"/>
    <cellStyle name="SAPBEXfilterDrill 10 7 2 2 2 2" xfId="22244"/>
    <cellStyle name="SAPBEXfilterDrill 10 7 2 2 3" xfId="22245"/>
    <cellStyle name="SAPBEXfilterDrill 10 7 2 3" xfId="22246"/>
    <cellStyle name="SAPBEXfilterDrill 10 7 2 3 2" xfId="22247"/>
    <cellStyle name="SAPBEXfilterDrill 10 7 2 3 2 2" xfId="22248"/>
    <cellStyle name="SAPBEXfilterDrill 10 7 2 3 3" xfId="22249"/>
    <cellStyle name="SAPBEXfilterDrill 10 7 2 4" xfId="22250"/>
    <cellStyle name="SAPBEXfilterDrill 10 7 2 4 2" xfId="22251"/>
    <cellStyle name="SAPBEXfilterDrill 10 7 2 5" xfId="22252"/>
    <cellStyle name="SAPBEXfilterDrill 10 7 2 5 2" xfId="22253"/>
    <cellStyle name="SAPBEXfilterDrill 10 7 2 6" xfId="22254"/>
    <cellStyle name="SAPBEXfilterDrill 10 7 3" xfId="22255"/>
    <cellStyle name="SAPBEXfilterDrill 10 7 3 2" xfId="22256"/>
    <cellStyle name="SAPBEXfilterDrill 10 7 3 2 2" xfId="22257"/>
    <cellStyle name="SAPBEXfilterDrill 10 7 3 3" xfId="22258"/>
    <cellStyle name="SAPBEXfilterDrill 10 7 4" xfId="22259"/>
    <cellStyle name="SAPBEXfilterDrill 10 7 4 2" xfId="22260"/>
    <cellStyle name="SAPBEXfilterDrill 10 7 4 2 2" xfId="22261"/>
    <cellStyle name="SAPBEXfilterDrill 10 7 4 3" xfId="22262"/>
    <cellStyle name="SAPBEXfilterDrill 10 7 5" xfId="22263"/>
    <cellStyle name="SAPBEXfilterDrill 10 7 5 2" xfId="22264"/>
    <cellStyle name="SAPBEXfilterDrill 10 7 6" xfId="22265"/>
    <cellStyle name="SAPBEXfilterDrill 10 7 6 2" xfId="22266"/>
    <cellStyle name="SAPBEXfilterDrill 10 7_Other Benefits Allocation %" xfId="22267"/>
    <cellStyle name="SAPBEXfilterDrill 10 8" xfId="22268"/>
    <cellStyle name="SAPBEXfilterDrill 10 8 2" xfId="22269"/>
    <cellStyle name="SAPBEXfilterDrill 10 8 2 2" xfId="22270"/>
    <cellStyle name="SAPBEXfilterDrill 10 8 2 2 2" xfId="22271"/>
    <cellStyle name="SAPBEXfilterDrill 10 8 2 3" xfId="22272"/>
    <cellStyle name="SAPBEXfilterDrill 10 8 3" xfId="22273"/>
    <cellStyle name="SAPBEXfilterDrill 10 8 3 2" xfId="22274"/>
    <cellStyle name="SAPBEXfilterDrill 10 8 3 2 2" xfId="22275"/>
    <cellStyle name="SAPBEXfilterDrill 10 8 3 3" xfId="22276"/>
    <cellStyle name="SAPBEXfilterDrill 10 8 4" xfId="22277"/>
    <cellStyle name="SAPBEXfilterDrill 10 8 4 2" xfId="22278"/>
    <cellStyle name="SAPBEXfilterDrill 10 8 5" xfId="22279"/>
    <cellStyle name="SAPBEXfilterDrill 10 8 5 2" xfId="22280"/>
    <cellStyle name="SAPBEXfilterDrill 10 8 6" xfId="22281"/>
    <cellStyle name="SAPBEXfilterDrill 10 9" xfId="22282"/>
    <cellStyle name="SAPBEXfilterDrill 10 9 2" xfId="22283"/>
    <cellStyle name="SAPBEXfilterDrill 10 9 2 2" xfId="22284"/>
    <cellStyle name="SAPBEXfilterDrill 10 9 2 2 2" xfId="22285"/>
    <cellStyle name="SAPBEXfilterDrill 10 9 2 3" xfId="22286"/>
    <cellStyle name="SAPBEXfilterDrill 10 9 3" xfId="22287"/>
    <cellStyle name="SAPBEXfilterDrill 10 9 3 2" xfId="22288"/>
    <cellStyle name="SAPBEXfilterDrill 10 9 3 2 2" xfId="22289"/>
    <cellStyle name="SAPBEXfilterDrill 10 9 3 3" xfId="22290"/>
    <cellStyle name="SAPBEXfilterDrill 10 9 4" xfId="22291"/>
    <cellStyle name="SAPBEXfilterDrill 10 9 4 2" xfId="22292"/>
    <cellStyle name="SAPBEXfilterDrill 10 9 5" xfId="22293"/>
    <cellStyle name="SAPBEXfilterDrill 10_Other Benefits Allocation %" xfId="22294"/>
    <cellStyle name="SAPBEXfilterDrill 11" xfId="22295"/>
    <cellStyle name="SAPBEXfilterDrill 11 2" xfId="22296"/>
    <cellStyle name="SAPBEXfilterDrill 11 2 2" xfId="22297"/>
    <cellStyle name="SAPBEXfilterDrill 11 3" xfId="22298"/>
    <cellStyle name="SAPBEXfilterDrill 12" xfId="22299"/>
    <cellStyle name="SAPBEXfilterDrill 12 2" xfId="22300"/>
    <cellStyle name="SAPBEXfilterDrill 12 2 2" xfId="22301"/>
    <cellStyle name="SAPBEXfilterDrill 12 3" xfId="22302"/>
    <cellStyle name="SAPBEXfilterDrill 13" xfId="22303"/>
    <cellStyle name="SAPBEXfilterDrill 13 2" xfId="22304"/>
    <cellStyle name="SAPBEXfilterDrill 13 2 2" xfId="22305"/>
    <cellStyle name="SAPBEXfilterDrill 13 3" xfId="22306"/>
    <cellStyle name="SAPBEXfilterDrill 14" xfId="22307"/>
    <cellStyle name="SAPBEXfilterDrill 14 2" xfId="22308"/>
    <cellStyle name="SAPBEXfilterDrill 14 2 2" xfId="22309"/>
    <cellStyle name="SAPBEXfilterDrill 14 3" xfId="22310"/>
    <cellStyle name="SAPBEXfilterDrill 15" xfId="22311"/>
    <cellStyle name="SAPBEXfilterDrill 15 2" xfId="22312"/>
    <cellStyle name="SAPBEXfilterDrill 15 2 2" xfId="22313"/>
    <cellStyle name="SAPBEXfilterDrill 15 3" xfId="22314"/>
    <cellStyle name="SAPBEXfilterDrill 16" xfId="22315"/>
    <cellStyle name="SAPBEXfilterDrill 16 2" xfId="22316"/>
    <cellStyle name="SAPBEXfilterDrill 16 2 2" xfId="22317"/>
    <cellStyle name="SAPBEXfilterDrill 16 3" xfId="22318"/>
    <cellStyle name="SAPBEXfilterDrill 17" xfId="22319"/>
    <cellStyle name="SAPBEXfilterDrill 17 2" xfId="22320"/>
    <cellStyle name="SAPBEXfilterDrill 17 2 2" xfId="22321"/>
    <cellStyle name="SAPBEXfilterDrill 17 3" xfId="22322"/>
    <cellStyle name="SAPBEXfilterDrill 18" xfId="22323"/>
    <cellStyle name="SAPBEXfilterDrill 18 2" xfId="22324"/>
    <cellStyle name="SAPBEXfilterDrill 18 2 2" xfId="22325"/>
    <cellStyle name="SAPBEXfilterDrill 18 3" xfId="22326"/>
    <cellStyle name="SAPBEXfilterDrill 19" xfId="22327"/>
    <cellStyle name="SAPBEXfilterDrill 19 2" xfId="22328"/>
    <cellStyle name="SAPBEXfilterDrill 19 2 2" xfId="22329"/>
    <cellStyle name="SAPBEXfilterDrill 19 3" xfId="22330"/>
    <cellStyle name="SAPBEXfilterDrill 2" xfId="22331"/>
    <cellStyle name="SAPBEXfilterDrill 2 10" xfId="22332"/>
    <cellStyle name="SAPBEXfilterDrill 2 10 2" xfId="59640"/>
    <cellStyle name="SAPBEXfilterDrill 2 10 3" xfId="59641"/>
    <cellStyle name="SAPBEXfilterDrill 2 11" xfId="22333"/>
    <cellStyle name="SAPBEXfilterDrill 2 11 2" xfId="22334"/>
    <cellStyle name="SAPBEXfilterDrill 2 11 2 2" xfId="22335"/>
    <cellStyle name="SAPBEXfilterDrill 2 11 3" xfId="22336"/>
    <cellStyle name="SAPBEXfilterDrill 2 12" xfId="22337"/>
    <cellStyle name="SAPBEXfilterDrill 2 12 2" xfId="59642"/>
    <cellStyle name="SAPBEXfilterDrill 2 12 3" xfId="59643"/>
    <cellStyle name="SAPBEXfilterDrill 2 13" xfId="51834"/>
    <cellStyle name="SAPBEXfilterDrill 2 13 2" xfId="59644"/>
    <cellStyle name="SAPBEXfilterDrill 2 13 3" xfId="59645"/>
    <cellStyle name="SAPBEXfilterDrill 2 14" xfId="51835"/>
    <cellStyle name="SAPBEXfilterDrill 2 14 2" xfId="59646"/>
    <cellStyle name="SAPBEXfilterDrill 2 14 3" xfId="59647"/>
    <cellStyle name="SAPBEXfilterDrill 2 15" xfId="59648"/>
    <cellStyle name="SAPBEXfilterDrill 2 16" xfId="59649"/>
    <cellStyle name="SAPBEXfilterDrill 2 2" xfId="22338"/>
    <cellStyle name="SAPBEXfilterDrill 2 2 10" xfId="22339"/>
    <cellStyle name="SAPBEXfilterDrill 2 2 10 2" xfId="22340"/>
    <cellStyle name="SAPBEXfilterDrill 2 2 10 2 2" xfId="22341"/>
    <cellStyle name="SAPBEXfilterDrill 2 2 10 3" xfId="22342"/>
    <cellStyle name="SAPBEXfilterDrill 2 2 11" xfId="22343"/>
    <cellStyle name="SAPBEXfilterDrill 2 2 11 2" xfId="22344"/>
    <cellStyle name="SAPBEXfilterDrill 2 2 11 2 2" xfId="22345"/>
    <cellStyle name="SAPBEXfilterDrill 2 2 11 3" xfId="22346"/>
    <cellStyle name="SAPBEXfilterDrill 2 2 12" xfId="22347"/>
    <cellStyle name="SAPBEXfilterDrill 2 2 2" xfId="22348"/>
    <cellStyle name="SAPBEXfilterDrill 2 2 2 2" xfId="22349"/>
    <cellStyle name="SAPBEXfilterDrill 2 2 2 2 2" xfId="22350"/>
    <cellStyle name="SAPBEXfilterDrill 2 2 2 2 2 2" xfId="22351"/>
    <cellStyle name="SAPBEXfilterDrill 2 2 2 2 2 2 2" xfId="22352"/>
    <cellStyle name="SAPBEXfilterDrill 2 2 2 2 2 3" xfId="22353"/>
    <cellStyle name="SAPBEXfilterDrill 2 2 2 2 3" xfId="22354"/>
    <cellStyle name="SAPBEXfilterDrill 2 2 2 2 3 2" xfId="22355"/>
    <cellStyle name="SAPBEXfilterDrill 2 2 2 2 3 2 2" xfId="22356"/>
    <cellStyle name="SAPBEXfilterDrill 2 2 2 2 3 3" xfId="22357"/>
    <cellStyle name="SAPBEXfilterDrill 2 2 2 2 4" xfId="22358"/>
    <cellStyle name="SAPBEXfilterDrill 2 2 2 2 4 2" xfId="22359"/>
    <cellStyle name="SAPBEXfilterDrill 2 2 2 2 5" xfId="22360"/>
    <cellStyle name="SAPBEXfilterDrill 2 2 2 2 5 2" xfId="22361"/>
    <cellStyle name="SAPBEXfilterDrill 2 2 2 2 6" xfId="22362"/>
    <cellStyle name="SAPBEXfilterDrill 2 2 2 3" xfId="22363"/>
    <cellStyle name="SAPBEXfilterDrill 2 2 2 3 2" xfId="22364"/>
    <cellStyle name="SAPBEXfilterDrill 2 2 2 3 2 2" xfId="22365"/>
    <cellStyle name="SAPBEXfilterDrill 2 2 2 3 2 2 2" xfId="22366"/>
    <cellStyle name="SAPBEXfilterDrill 2 2 2 3 2 3" xfId="22367"/>
    <cellStyle name="SAPBEXfilterDrill 2 2 2 3 3" xfId="22368"/>
    <cellStyle name="SAPBEXfilterDrill 2 2 2 3 3 2" xfId="22369"/>
    <cellStyle name="SAPBEXfilterDrill 2 2 2 3 3 2 2" xfId="22370"/>
    <cellStyle name="SAPBEXfilterDrill 2 2 2 3 3 3" xfId="22371"/>
    <cellStyle name="SAPBEXfilterDrill 2 2 2 3 4" xfId="22372"/>
    <cellStyle name="SAPBEXfilterDrill 2 2 2 3 4 2" xfId="22373"/>
    <cellStyle name="SAPBEXfilterDrill 2 2 2 3 5" xfId="22374"/>
    <cellStyle name="SAPBEXfilterDrill 2 2 2 3 5 2" xfId="22375"/>
    <cellStyle name="SAPBEXfilterDrill 2 2 2 3 6" xfId="22376"/>
    <cellStyle name="SAPBEXfilterDrill 2 2 2 4" xfId="22377"/>
    <cellStyle name="SAPBEXfilterDrill 2 2 2 4 2" xfId="22378"/>
    <cellStyle name="SAPBEXfilterDrill 2 2 2 4 2 2" xfId="22379"/>
    <cellStyle name="SAPBEXfilterDrill 2 2 2 4 2 3" xfId="59650"/>
    <cellStyle name="SAPBEXfilterDrill 2 2 2 4 3" xfId="22380"/>
    <cellStyle name="SAPBEXfilterDrill 2 2 2 4 4" xfId="59651"/>
    <cellStyle name="SAPBEXfilterDrill 2 2 2 5" xfId="22381"/>
    <cellStyle name="SAPBEXfilterDrill 2 2 2 5 2" xfId="22382"/>
    <cellStyle name="SAPBEXfilterDrill 2 2 2 5 2 2" xfId="22383"/>
    <cellStyle name="SAPBEXfilterDrill 2 2 2 5 2 3" xfId="59652"/>
    <cellStyle name="SAPBEXfilterDrill 2 2 2 5 3" xfId="22384"/>
    <cellStyle name="SAPBEXfilterDrill 2 2 2 5 4" xfId="59653"/>
    <cellStyle name="SAPBEXfilterDrill 2 2 2 6" xfId="22385"/>
    <cellStyle name="SAPBEXfilterDrill 2 2 2 6 2" xfId="22386"/>
    <cellStyle name="SAPBEXfilterDrill 2 2 2 6 2 2" xfId="59654"/>
    <cellStyle name="SAPBEXfilterDrill 2 2 2 6 2 3" xfId="59655"/>
    <cellStyle name="SAPBEXfilterDrill 2 2 2 6 3" xfId="59656"/>
    <cellStyle name="SAPBEXfilterDrill 2 2 2 6 4" xfId="59657"/>
    <cellStyle name="SAPBEXfilterDrill 2 2 2 7" xfId="22387"/>
    <cellStyle name="SAPBEXfilterDrill 2 2 2 7 2" xfId="22388"/>
    <cellStyle name="SAPBEXfilterDrill 2 2 2 7 3" xfId="59658"/>
    <cellStyle name="SAPBEXfilterDrill 2 2 2 8" xfId="22389"/>
    <cellStyle name="SAPBEXfilterDrill 2 2 2 9" xfId="59659"/>
    <cellStyle name="SAPBEXfilterDrill 2 2 2_Other Benefits Allocation %" xfId="22390"/>
    <cellStyle name="SAPBEXfilterDrill 2 2 3" xfId="22391"/>
    <cellStyle name="SAPBEXfilterDrill 2 2 3 2" xfId="22392"/>
    <cellStyle name="SAPBEXfilterDrill 2 2 3 2 2" xfId="22393"/>
    <cellStyle name="SAPBEXfilterDrill 2 2 3 2 2 2" xfId="59660"/>
    <cellStyle name="SAPBEXfilterDrill 2 2 3 2 2 3" xfId="59661"/>
    <cellStyle name="SAPBEXfilterDrill 2 2 3 2 3" xfId="59662"/>
    <cellStyle name="SAPBEXfilterDrill 2 2 3 2 4" xfId="59663"/>
    <cellStyle name="SAPBEXfilterDrill 2 2 3 3" xfId="22394"/>
    <cellStyle name="SAPBEXfilterDrill 2 2 3 3 2" xfId="51836"/>
    <cellStyle name="SAPBEXfilterDrill 2 2 3 3 2 2" xfId="59664"/>
    <cellStyle name="SAPBEXfilterDrill 2 2 3 3 2 3" xfId="59665"/>
    <cellStyle name="SAPBEXfilterDrill 2 2 3 3 3" xfId="59666"/>
    <cellStyle name="SAPBEXfilterDrill 2 2 3 3 4" xfId="59667"/>
    <cellStyle name="SAPBEXfilterDrill 2 2 3 4" xfId="51837"/>
    <cellStyle name="SAPBEXfilterDrill 2 2 3 4 2" xfId="51838"/>
    <cellStyle name="SAPBEXfilterDrill 2 2 3 4 2 2" xfId="59668"/>
    <cellStyle name="SAPBEXfilterDrill 2 2 3 4 2 3" xfId="59669"/>
    <cellStyle name="SAPBEXfilterDrill 2 2 3 4 3" xfId="59670"/>
    <cellStyle name="SAPBEXfilterDrill 2 2 3 4 4" xfId="59671"/>
    <cellStyle name="SAPBEXfilterDrill 2 2 3 5" xfId="51839"/>
    <cellStyle name="SAPBEXfilterDrill 2 2 3 5 2" xfId="51840"/>
    <cellStyle name="SAPBEXfilterDrill 2 2 3 5 2 2" xfId="59672"/>
    <cellStyle name="SAPBEXfilterDrill 2 2 3 5 2 3" xfId="59673"/>
    <cellStyle name="SAPBEXfilterDrill 2 2 3 5 3" xfId="59674"/>
    <cellStyle name="SAPBEXfilterDrill 2 2 3 5 4" xfId="59675"/>
    <cellStyle name="SAPBEXfilterDrill 2 2 3 6" xfId="51841"/>
    <cellStyle name="SAPBEXfilterDrill 2 2 3 6 2" xfId="51842"/>
    <cellStyle name="SAPBEXfilterDrill 2 2 3 6 2 2" xfId="59676"/>
    <cellStyle name="SAPBEXfilterDrill 2 2 3 6 2 3" xfId="59677"/>
    <cellStyle name="SAPBEXfilterDrill 2 2 3 6 3" xfId="59678"/>
    <cellStyle name="SAPBEXfilterDrill 2 2 3 6 4" xfId="59679"/>
    <cellStyle name="SAPBEXfilterDrill 2 2 3 7" xfId="51843"/>
    <cellStyle name="SAPBEXfilterDrill 2 2 3 7 2" xfId="59680"/>
    <cellStyle name="SAPBEXfilterDrill 2 2 3 7 3" xfId="59681"/>
    <cellStyle name="SAPBEXfilterDrill 2 2 3 8" xfId="59682"/>
    <cellStyle name="SAPBEXfilterDrill 2 2 3 9" xfId="59683"/>
    <cellStyle name="SAPBEXfilterDrill 2 2 4" xfId="22395"/>
    <cellStyle name="SAPBEXfilterDrill 2 2 4 2" xfId="22396"/>
    <cellStyle name="SAPBEXfilterDrill 2 2 4 2 2" xfId="22397"/>
    <cellStyle name="SAPBEXfilterDrill 2 2 4 2 2 2" xfId="59684"/>
    <cellStyle name="SAPBEXfilterDrill 2 2 4 2 2 3" xfId="59685"/>
    <cellStyle name="SAPBEXfilterDrill 2 2 4 2 3" xfId="59686"/>
    <cellStyle name="SAPBEXfilterDrill 2 2 4 2 4" xfId="59687"/>
    <cellStyle name="SAPBEXfilterDrill 2 2 4 3" xfId="22398"/>
    <cellStyle name="SAPBEXfilterDrill 2 2 4 3 2" xfId="51844"/>
    <cellStyle name="SAPBEXfilterDrill 2 2 4 3 2 2" xfId="59688"/>
    <cellStyle name="SAPBEXfilterDrill 2 2 4 3 2 3" xfId="59689"/>
    <cellStyle name="SAPBEXfilterDrill 2 2 4 3 3" xfId="59690"/>
    <cellStyle name="SAPBEXfilterDrill 2 2 4 3 4" xfId="59691"/>
    <cellStyle name="SAPBEXfilterDrill 2 2 4 4" xfId="51845"/>
    <cellStyle name="SAPBEXfilterDrill 2 2 4 4 2" xfId="51846"/>
    <cellStyle name="SAPBEXfilterDrill 2 2 4 4 2 2" xfId="59692"/>
    <cellStyle name="SAPBEXfilterDrill 2 2 4 4 2 3" xfId="59693"/>
    <cellStyle name="SAPBEXfilterDrill 2 2 4 4 3" xfId="59694"/>
    <cellStyle name="SAPBEXfilterDrill 2 2 4 4 4" xfId="59695"/>
    <cellStyle name="SAPBEXfilterDrill 2 2 4 5" xfId="51847"/>
    <cellStyle name="SAPBEXfilterDrill 2 2 4 5 2" xfId="51848"/>
    <cellStyle name="SAPBEXfilterDrill 2 2 4 5 2 2" xfId="59696"/>
    <cellStyle name="SAPBEXfilterDrill 2 2 4 5 2 3" xfId="59697"/>
    <cellStyle name="SAPBEXfilterDrill 2 2 4 5 3" xfId="59698"/>
    <cellStyle name="SAPBEXfilterDrill 2 2 4 5 4" xfId="59699"/>
    <cellStyle name="SAPBEXfilterDrill 2 2 4 6" xfId="51849"/>
    <cellStyle name="SAPBEXfilterDrill 2 2 4 6 2" xfId="51850"/>
    <cellStyle name="SAPBEXfilterDrill 2 2 4 6 2 2" xfId="59700"/>
    <cellStyle name="SAPBEXfilterDrill 2 2 4 6 2 3" xfId="59701"/>
    <cellStyle name="SAPBEXfilterDrill 2 2 4 6 3" xfId="59702"/>
    <cellStyle name="SAPBEXfilterDrill 2 2 4 6 4" xfId="59703"/>
    <cellStyle name="SAPBEXfilterDrill 2 2 4 7" xfId="51851"/>
    <cellStyle name="SAPBEXfilterDrill 2 2 4 7 2" xfId="59704"/>
    <cellStyle name="SAPBEXfilterDrill 2 2 4 7 3" xfId="59705"/>
    <cellStyle name="SAPBEXfilterDrill 2 2 4 8" xfId="59706"/>
    <cellStyle name="SAPBEXfilterDrill 2 2 4 9" xfId="59707"/>
    <cellStyle name="SAPBEXfilterDrill 2 2 5" xfId="22399"/>
    <cellStyle name="SAPBEXfilterDrill 2 2 5 2" xfId="22400"/>
    <cellStyle name="SAPBEXfilterDrill 2 2 5 2 2" xfId="22401"/>
    <cellStyle name="SAPBEXfilterDrill 2 2 5 2 3" xfId="59708"/>
    <cellStyle name="SAPBEXfilterDrill 2 2 5 3" xfId="22402"/>
    <cellStyle name="SAPBEXfilterDrill 2 2 5 4" xfId="59709"/>
    <cellStyle name="SAPBEXfilterDrill 2 2 6" xfId="22403"/>
    <cellStyle name="SAPBEXfilterDrill 2 2 6 2" xfId="22404"/>
    <cellStyle name="SAPBEXfilterDrill 2 2 6 2 2" xfId="22405"/>
    <cellStyle name="SAPBEXfilterDrill 2 2 6 2 3" xfId="59710"/>
    <cellStyle name="SAPBEXfilterDrill 2 2 6 3" xfId="22406"/>
    <cellStyle name="SAPBEXfilterDrill 2 2 6 4" xfId="59711"/>
    <cellStyle name="SAPBEXfilterDrill 2 2 7" xfId="22407"/>
    <cellStyle name="SAPBEXfilterDrill 2 2 7 2" xfId="22408"/>
    <cellStyle name="SAPBEXfilterDrill 2 2 7 2 2" xfId="22409"/>
    <cellStyle name="SAPBEXfilterDrill 2 2 7 2 3" xfId="59712"/>
    <cellStyle name="SAPBEXfilterDrill 2 2 7 3" xfId="22410"/>
    <cellStyle name="SAPBEXfilterDrill 2 2 7 4" xfId="59713"/>
    <cellStyle name="SAPBEXfilterDrill 2 2 8" xfId="22411"/>
    <cellStyle name="SAPBEXfilterDrill 2 2 8 2" xfId="22412"/>
    <cellStyle name="SAPBEXfilterDrill 2 2 8 2 2" xfId="22413"/>
    <cellStyle name="SAPBEXfilterDrill 2 2 8 2 3" xfId="59714"/>
    <cellStyle name="SAPBEXfilterDrill 2 2 8 3" xfId="22414"/>
    <cellStyle name="SAPBEXfilterDrill 2 2 8 4" xfId="59715"/>
    <cellStyle name="SAPBEXfilterDrill 2 2 9" xfId="22415"/>
    <cellStyle name="SAPBEXfilterDrill 2 2 9 2" xfId="22416"/>
    <cellStyle name="SAPBEXfilterDrill 2 2 9 2 2" xfId="22417"/>
    <cellStyle name="SAPBEXfilterDrill 2 2 9 2 3" xfId="59716"/>
    <cellStyle name="SAPBEXfilterDrill 2 2 9 3" xfId="22418"/>
    <cellStyle name="SAPBEXfilterDrill 2 2 9 4" xfId="59717"/>
    <cellStyle name="SAPBEXfilterDrill 2 2_Other Benefits Allocation %" xfId="22419"/>
    <cellStyle name="SAPBEXfilterDrill 2 3" xfId="22420"/>
    <cellStyle name="SAPBEXfilterDrill 2 3 10" xfId="22421"/>
    <cellStyle name="SAPBEXfilterDrill 2 3 11" xfId="22422"/>
    <cellStyle name="SAPBEXfilterDrill 2 3 11 2" xfId="22423"/>
    <cellStyle name="SAPBEXfilterDrill 2 3 11 2 2" xfId="22424"/>
    <cellStyle name="SAPBEXfilterDrill 2 3 11 3" xfId="22425"/>
    <cellStyle name="SAPBEXfilterDrill 2 3 12" xfId="22426"/>
    <cellStyle name="SAPBEXfilterDrill 2 3 2" xfId="22427"/>
    <cellStyle name="SAPBEXfilterDrill 2 3 2 2" xfId="22428"/>
    <cellStyle name="SAPBEXfilterDrill 2 3 2 2 2" xfId="22429"/>
    <cellStyle name="SAPBEXfilterDrill 2 3 2 2 2 2" xfId="22430"/>
    <cellStyle name="SAPBEXfilterDrill 2 3 2 2 2 2 2" xfId="22431"/>
    <cellStyle name="SAPBEXfilterDrill 2 3 2 2 2 3" xfId="22432"/>
    <cellStyle name="SAPBEXfilterDrill 2 3 2 2 3" xfId="22433"/>
    <cellStyle name="SAPBEXfilterDrill 2 3 2 2 3 2" xfId="22434"/>
    <cellStyle name="SAPBEXfilterDrill 2 3 2 2 3 2 2" xfId="22435"/>
    <cellStyle name="SAPBEXfilterDrill 2 3 2 2 3 3" xfId="22436"/>
    <cellStyle name="SAPBEXfilterDrill 2 3 2 2 4" xfId="22437"/>
    <cellStyle name="SAPBEXfilterDrill 2 3 2 2 4 2" xfId="22438"/>
    <cellStyle name="SAPBEXfilterDrill 2 3 2 2 5" xfId="22439"/>
    <cellStyle name="SAPBEXfilterDrill 2 3 2 2 5 2" xfId="22440"/>
    <cellStyle name="SAPBEXfilterDrill 2 3 2 2 6" xfId="22441"/>
    <cellStyle name="SAPBEXfilterDrill 2 3 2 3" xfId="22442"/>
    <cellStyle name="SAPBEXfilterDrill 2 3 2 3 2" xfId="22443"/>
    <cellStyle name="SAPBEXfilterDrill 2 3 2 3 2 2" xfId="22444"/>
    <cellStyle name="SAPBEXfilterDrill 2 3 2 3 2 2 2" xfId="22445"/>
    <cellStyle name="SAPBEXfilterDrill 2 3 2 3 2 3" xfId="22446"/>
    <cellStyle name="SAPBEXfilterDrill 2 3 2 3 3" xfId="22447"/>
    <cellStyle name="SAPBEXfilterDrill 2 3 2 3 3 2" xfId="22448"/>
    <cellStyle name="SAPBEXfilterDrill 2 3 2 3 3 2 2" xfId="22449"/>
    <cellStyle name="SAPBEXfilterDrill 2 3 2 3 3 3" xfId="22450"/>
    <cellStyle name="SAPBEXfilterDrill 2 3 2 3 4" xfId="22451"/>
    <cellStyle name="SAPBEXfilterDrill 2 3 2 3 4 2" xfId="22452"/>
    <cellStyle name="SAPBEXfilterDrill 2 3 2 3 5" xfId="22453"/>
    <cellStyle name="SAPBEXfilterDrill 2 3 2 3 5 2" xfId="22454"/>
    <cellStyle name="SAPBEXfilterDrill 2 3 2 3 6" xfId="22455"/>
    <cellStyle name="SAPBEXfilterDrill 2 3 2 4" xfId="22456"/>
    <cellStyle name="SAPBEXfilterDrill 2 3 2 4 2" xfId="22457"/>
    <cellStyle name="SAPBEXfilterDrill 2 3 2 4 2 2" xfId="22458"/>
    <cellStyle name="SAPBEXfilterDrill 2 3 2 4 3" xfId="22459"/>
    <cellStyle name="SAPBEXfilterDrill 2 3 2 5" xfId="22460"/>
    <cellStyle name="SAPBEXfilterDrill 2 3 2 5 2" xfId="22461"/>
    <cellStyle name="SAPBEXfilterDrill 2 3 2 5 2 2" xfId="22462"/>
    <cellStyle name="SAPBEXfilterDrill 2 3 2 5 3" xfId="22463"/>
    <cellStyle name="SAPBEXfilterDrill 2 3 2 6" xfId="22464"/>
    <cellStyle name="SAPBEXfilterDrill 2 3 2 6 2" xfId="22465"/>
    <cellStyle name="SAPBEXfilterDrill 2 3 2 7" xfId="22466"/>
    <cellStyle name="SAPBEXfilterDrill 2 3 2 7 2" xfId="22467"/>
    <cellStyle name="SAPBEXfilterDrill 2 3 2 8" xfId="22468"/>
    <cellStyle name="SAPBEXfilterDrill 2 3 2_Other Benefits Allocation %" xfId="22469"/>
    <cellStyle name="SAPBEXfilterDrill 2 3 3" xfId="22470"/>
    <cellStyle name="SAPBEXfilterDrill 2 3 3 2" xfId="51852"/>
    <cellStyle name="SAPBEXfilterDrill 2 3 3 2 2" xfId="59718"/>
    <cellStyle name="SAPBEXfilterDrill 2 3 3 2 3" xfId="59719"/>
    <cellStyle name="SAPBEXfilterDrill 2 3 3 3" xfId="59720"/>
    <cellStyle name="SAPBEXfilterDrill 2 3 3 4" xfId="59721"/>
    <cellStyle name="SAPBEXfilterDrill 2 3 4" xfId="22471"/>
    <cellStyle name="SAPBEXfilterDrill 2 3 4 2" xfId="51853"/>
    <cellStyle name="SAPBEXfilterDrill 2 3 4 2 2" xfId="59722"/>
    <cellStyle name="SAPBEXfilterDrill 2 3 4 2 3" xfId="59723"/>
    <cellStyle name="SAPBEXfilterDrill 2 3 4 3" xfId="59724"/>
    <cellStyle name="SAPBEXfilterDrill 2 3 4 4" xfId="59725"/>
    <cellStyle name="SAPBEXfilterDrill 2 3 5" xfId="22472"/>
    <cellStyle name="SAPBEXfilterDrill 2 3 5 2" xfId="51854"/>
    <cellStyle name="SAPBEXfilterDrill 2 3 5 2 2" xfId="59726"/>
    <cellStyle name="SAPBEXfilterDrill 2 3 5 2 3" xfId="59727"/>
    <cellStyle name="SAPBEXfilterDrill 2 3 5 3" xfId="59728"/>
    <cellStyle name="SAPBEXfilterDrill 2 3 5 4" xfId="59729"/>
    <cellStyle name="SAPBEXfilterDrill 2 3 6" xfId="22473"/>
    <cellStyle name="SAPBEXfilterDrill 2 3 6 2" xfId="51855"/>
    <cellStyle name="SAPBEXfilterDrill 2 3 6 2 2" xfId="59730"/>
    <cellStyle name="SAPBEXfilterDrill 2 3 6 2 3" xfId="59731"/>
    <cellStyle name="SAPBEXfilterDrill 2 3 6 3" xfId="59732"/>
    <cellStyle name="SAPBEXfilterDrill 2 3 6 4" xfId="59733"/>
    <cellStyle name="SAPBEXfilterDrill 2 3 7" xfId="22474"/>
    <cellStyle name="SAPBEXfilterDrill 2 3 7 2" xfId="59734"/>
    <cellStyle name="SAPBEXfilterDrill 2 3 7 3" xfId="59735"/>
    <cellStyle name="SAPBEXfilterDrill 2 3 8" xfId="22475"/>
    <cellStyle name="SAPBEXfilterDrill 2 3 9" xfId="22476"/>
    <cellStyle name="SAPBEXfilterDrill 2 3_Other Benefits Allocation %" xfId="22477"/>
    <cellStyle name="SAPBEXfilterDrill 2 4" xfId="22478"/>
    <cellStyle name="SAPBEXfilterDrill 2 4 2" xfId="22479"/>
    <cellStyle name="SAPBEXfilterDrill 2 4 2 2" xfId="22480"/>
    <cellStyle name="SAPBEXfilterDrill 2 4 2 2 2" xfId="22481"/>
    <cellStyle name="SAPBEXfilterDrill 2 4 2 2 3" xfId="59736"/>
    <cellStyle name="SAPBEXfilterDrill 2 4 2 3" xfId="22482"/>
    <cellStyle name="SAPBEXfilterDrill 2 4 2 4" xfId="59737"/>
    <cellStyle name="SAPBEXfilterDrill 2 4 3" xfId="22483"/>
    <cellStyle name="SAPBEXfilterDrill 2 4 3 2" xfId="22484"/>
    <cellStyle name="SAPBEXfilterDrill 2 4 3 2 2" xfId="22485"/>
    <cellStyle name="SAPBEXfilterDrill 2 4 3 2 3" xfId="59738"/>
    <cellStyle name="SAPBEXfilterDrill 2 4 3 3" xfId="22486"/>
    <cellStyle name="SAPBEXfilterDrill 2 4 3 4" xfId="59739"/>
    <cellStyle name="SAPBEXfilterDrill 2 4 4" xfId="51856"/>
    <cellStyle name="SAPBEXfilterDrill 2 4 4 2" xfId="51857"/>
    <cellStyle name="SAPBEXfilterDrill 2 4 4 2 2" xfId="59740"/>
    <cellStyle name="SAPBEXfilterDrill 2 4 4 2 3" xfId="59741"/>
    <cellStyle name="SAPBEXfilterDrill 2 4 4 3" xfId="59742"/>
    <cellStyle name="SAPBEXfilterDrill 2 4 4 4" xfId="59743"/>
    <cellStyle name="SAPBEXfilterDrill 2 4 5" xfId="51858"/>
    <cellStyle name="SAPBEXfilterDrill 2 4 5 2" xfId="51859"/>
    <cellStyle name="SAPBEXfilterDrill 2 4 5 2 2" xfId="59744"/>
    <cellStyle name="SAPBEXfilterDrill 2 4 5 2 3" xfId="59745"/>
    <cellStyle name="SAPBEXfilterDrill 2 4 5 3" xfId="59746"/>
    <cellStyle name="SAPBEXfilterDrill 2 4 5 4" xfId="59747"/>
    <cellStyle name="SAPBEXfilterDrill 2 4 6" xfId="51860"/>
    <cellStyle name="SAPBEXfilterDrill 2 4 6 2" xfId="51861"/>
    <cellStyle name="SAPBEXfilterDrill 2 4 6 2 2" xfId="59748"/>
    <cellStyle name="SAPBEXfilterDrill 2 4 6 2 3" xfId="59749"/>
    <cellStyle name="SAPBEXfilterDrill 2 4 6 3" xfId="59750"/>
    <cellStyle name="SAPBEXfilterDrill 2 4 6 4" xfId="59751"/>
    <cellStyle name="SAPBEXfilterDrill 2 4 7" xfId="51862"/>
    <cellStyle name="SAPBEXfilterDrill 2 4 7 2" xfId="59752"/>
    <cellStyle name="SAPBEXfilterDrill 2 4 7 3" xfId="59753"/>
    <cellStyle name="SAPBEXfilterDrill 2 4 8" xfId="59754"/>
    <cellStyle name="SAPBEXfilterDrill 2 4 9" xfId="59755"/>
    <cellStyle name="SAPBEXfilterDrill 2 5" xfId="22487"/>
    <cellStyle name="SAPBEXfilterDrill 2 5 2" xfId="51863"/>
    <cellStyle name="SAPBEXfilterDrill 2 5 2 2" xfId="51864"/>
    <cellStyle name="SAPBEXfilterDrill 2 5 2 2 2" xfId="59756"/>
    <cellStyle name="SAPBEXfilterDrill 2 5 2 2 3" xfId="59757"/>
    <cellStyle name="SAPBEXfilterDrill 2 5 2 3" xfId="59758"/>
    <cellStyle name="SAPBEXfilterDrill 2 5 2 4" xfId="59759"/>
    <cellStyle name="SAPBEXfilterDrill 2 5 3" xfId="51865"/>
    <cellStyle name="SAPBEXfilterDrill 2 5 3 2" xfId="51866"/>
    <cellStyle name="SAPBEXfilterDrill 2 5 3 2 2" xfId="59760"/>
    <cellStyle name="SAPBEXfilterDrill 2 5 3 2 3" xfId="59761"/>
    <cellStyle name="SAPBEXfilterDrill 2 5 3 3" xfId="59762"/>
    <cellStyle name="SAPBEXfilterDrill 2 5 3 4" xfId="59763"/>
    <cellStyle name="SAPBEXfilterDrill 2 5 4" xfId="51867"/>
    <cellStyle name="SAPBEXfilterDrill 2 5 4 2" xfId="51868"/>
    <cellStyle name="SAPBEXfilterDrill 2 5 4 2 2" xfId="59764"/>
    <cellStyle name="SAPBEXfilterDrill 2 5 4 2 3" xfId="59765"/>
    <cellStyle name="SAPBEXfilterDrill 2 5 4 3" xfId="59766"/>
    <cellStyle name="SAPBEXfilterDrill 2 5 4 4" xfId="59767"/>
    <cellStyle name="SAPBEXfilterDrill 2 5 5" xfId="51869"/>
    <cellStyle name="SAPBEXfilterDrill 2 5 5 2" xfId="51870"/>
    <cellStyle name="SAPBEXfilterDrill 2 5 5 2 2" xfId="59768"/>
    <cellStyle name="SAPBEXfilterDrill 2 5 5 2 3" xfId="59769"/>
    <cellStyle name="SAPBEXfilterDrill 2 5 5 3" xfId="59770"/>
    <cellStyle name="SAPBEXfilterDrill 2 5 5 4" xfId="59771"/>
    <cellStyle name="SAPBEXfilterDrill 2 5 6" xfId="51871"/>
    <cellStyle name="SAPBEXfilterDrill 2 5 6 2" xfId="51872"/>
    <cellStyle name="SAPBEXfilterDrill 2 5 6 2 2" xfId="59772"/>
    <cellStyle name="SAPBEXfilterDrill 2 5 6 2 3" xfId="59773"/>
    <cellStyle name="SAPBEXfilterDrill 2 5 6 3" xfId="59774"/>
    <cellStyle name="SAPBEXfilterDrill 2 5 6 4" xfId="59775"/>
    <cellStyle name="SAPBEXfilterDrill 2 5 7" xfId="51873"/>
    <cellStyle name="SAPBEXfilterDrill 2 5 7 2" xfId="59776"/>
    <cellStyle name="SAPBEXfilterDrill 2 5 7 3" xfId="59777"/>
    <cellStyle name="SAPBEXfilterDrill 2 5 8" xfId="59778"/>
    <cellStyle name="SAPBEXfilterDrill 2 5 9" xfId="59779"/>
    <cellStyle name="SAPBEXfilterDrill 2 6" xfId="22488"/>
    <cellStyle name="SAPBEXfilterDrill 2 6 2" xfId="51874"/>
    <cellStyle name="SAPBEXfilterDrill 2 6 2 2" xfId="59780"/>
    <cellStyle name="SAPBEXfilterDrill 2 6 2 3" xfId="59781"/>
    <cellStyle name="SAPBEXfilterDrill 2 6 3" xfId="59782"/>
    <cellStyle name="SAPBEXfilterDrill 2 6 4" xfId="59783"/>
    <cellStyle name="SAPBEXfilterDrill 2 7" xfId="22489"/>
    <cellStyle name="SAPBEXfilterDrill 2 7 2" xfId="51875"/>
    <cellStyle name="SAPBEXfilterDrill 2 7 2 2" xfId="59784"/>
    <cellStyle name="SAPBEXfilterDrill 2 7 2 3" xfId="59785"/>
    <cellStyle name="SAPBEXfilterDrill 2 7 3" xfId="59786"/>
    <cellStyle name="SAPBEXfilterDrill 2 7 4" xfId="59787"/>
    <cellStyle name="SAPBEXfilterDrill 2 8" xfId="22490"/>
    <cellStyle name="SAPBEXfilterDrill 2 8 2" xfId="51876"/>
    <cellStyle name="SAPBEXfilterDrill 2 8 2 2" xfId="59788"/>
    <cellStyle name="SAPBEXfilterDrill 2 8 2 3" xfId="59789"/>
    <cellStyle name="SAPBEXfilterDrill 2 8 3" xfId="59790"/>
    <cellStyle name="SAPBEXfilterDrill 2 8 4" xfId="59791"/>
    <cellStyle name="SAPBEXfilterDrill 2 9" xfId="22491"/>
    <cellStyle name="SAPBEXfilterDrill 2 9 2" xfId="51877"/>
    <cellStyle name="SAPBEXfilterDrill 2 9 2 2" xfId="59792"/>
    <cellStyle name="SAPBEXfilterDrill 2 9 2 3" xfId="59793"/>
    <cellStyle name="SAPBEXfilterDrill 2 9 3" xfId="59794"/>
    <cellStyle name="SAPBEXfilterDrill 2 9 4" xfId="59795"/>
    <cellStyle name="SAPBEXfilterDrill 2_401K Summary" xfId="22492"/>
    <cellStyle name="SAPBEXfilterDrill 20" xfId="22493"/>
    <cellStyle name="SAPBEXfilterDrill 20 2" xfId="22494"/>
    <cellStyle name="SAPBEXfilterDrill 20 2 2" xfId="22495"/>
    <cellStyle name="SAPBEXfilterDrill 20 3" xfId="22496"/>
    <cellStyle name="SAPBEXfilterDrill 21" xfId="22497"/>
    <cellStyle name="SAPBEXfilterDrill 21 2" xfId="22498"/>
    <cellStyle name="SAPBEXfilterDrill 21 2 2" xfId="22499"/>
    <cellStyle name="SAPBEXfilterDrill 21 3" xfId="22500"/>
    <cellStyle name="SAPBEXfilterDrill 22" xfId="22501"/>
    <cellStyle name="SAPBEXfilterDrill 22 2" xfId="22502"/>
    <cellStyle name="SAPBEXfilterDrill 22 2 2" xfId="22503"/>
    <cellStyle name="SAPBEXfilterDrill 22 3" xfId="22504"/>
    <cellStyle name="SAPBEXfilterDrill 23" xfId="22505"/>
    <cellStyle name="SAPBEXfilterDrill 23 2" xfId="22506"/>
    <cellStyle name="SAPBEXfilterDrill 24" xfId="22507"/>
    <cellStyle name="SAPBEXfilterDrill 24 2" xfId="22508"/>
    <cellStyle name="SAPBEXfilterDrill 25" xfId="22509"/>
    <cellStyle name="SAPBEXfilterDrill 25 2" xfId="22510"/>
    <cellStyle name="SAPBEXfilterDrill 26" xfId="22511"/>
    <cellStyle name="SAPBEXfilterDrill 26 2" xfId="22512"/>
    <cellStyle name="SAPBEXfilterDrill 27" xfId="22513"/>
    <cellStyle name="SAPBEXfilterDrill 27 2" xfId="22514"/>
    <cellStyle name="SAPBEXfilterDrill 28" xfId="22515"/>
    <cellStyle name="SAPBEXfilterDrill 28 2" xfId="22516"/>
    <cellStyle name="SAPBEXfilterDrill 29" xfId="22517"/>
    <cellStyle name="SAPBEXfilterDrill 29 2" xfId="22518"/>
    <cellStyle name="SAPBEXfilterDrill 3" xfId="22519"/>
    <cellStyle name="SAPBEXfilterDrill 3 10" xfId="22520"/>
    <cellStyle name="SAPBEXfilterDrill 3 10 2" xfId="59796"/>
    <cellStyle name="SAPBEXfilterDrill 3 10 3" xfId="59797"/>
    <cellStyle name="SAPBEXfilterDrill 3 11" xfId="22521"/>
    <cellStyle name="SAPBEXfilterDrill 3 11 2" xfId="22522"/>
    <cellStyle name="SAPBEXfilterDrill 3 11 2 2" xfId="22523"/>
    <cellStyle name="SAPBEXfilterDrill 3 11 3" xfId="22524"/>
    <cellStyle name="SAPBEXfilterDrill 3 12" xfId="22525"/>
    <cellStyle name="SAPBEXfilterDrill 3 2" xfId="22526"/>
    <cellStyle name="SAPBEXfilterDrill 3 2 2" xfId="51878"/>
    <cellStyle name="SAPBEXfilterDrill 3 2 2 2" xfId="51879"/>
    <cellStyle name="SAPBEXfilterDrill 3 2 2 2 2" xfId="59798"/>
    <cellStyle name="SAPBEXfilterDrill 3 2 2 2 3" xfId="59799"/>
    <cellStyle name="SAPBEXfilterDrill 3 2 2 3" xfId="59800"/>
    <cellStyle name="SAPBEXfilterDrill 3 2 2 4" xfId="59801"/>
    <cellStyle name="SAPBEXfilterDrill 3 2 3" xfId="51880"/>
    <cellStyle name="SAPBEXfilterDrill 3 2 3 2" xfId="51881"/>
    <cellStyle name="SAPBEXfilterDrill 3 2 3 2 2" xfId="59802"/>
    <cellStyle name="SAPBEXfilterDrill 3 2 3 2 3" xfId="59803"/>
    <cellStyle name="SAPBEXfilterDrill 3 2 3 3" xfId="59804"/>
    <cellStyle name="SAPBEXfilterDrill 3 2 3 4" xfId="59805"/>
    <cellStyle name="SAPBEXfilterDrill 3 2 4" xfId="51882"/>
    <cellStyle name="SAPBEXfilterDrill 3 2 4 2" xfId="51883"/>
    <cellStyle name="SAPBEXfilterDrill 3 2 4 2 2" xfId="59806"/>
    <cellStyle name="SAPBEXfilterDrill 3 2 4 2 3" xfId="59807"/>
    <cellStyle name="SAPBEXfilterDrill 3 2 4 3" xfId="59808"/>
    <cellStyle name="SAPBEXfilterDrill 3 2 4 4" xfId="59809"/>
    <cellStyle name="SAPBEXfilterDrill 3 2 5" xfId="51884"/>
    <cellStyle name="SAPBEXfilterDrill 3 2 5 2" xfId="51885"/>
    <cellStyle name="SAPBEXfilterDrill 3 2 5 2 2" xfId="59810"/>
    <cellStyle name="SAPBEXfilterDrill 3 2 5 2 3" xfId="59811"/>
    <cellStyle name="SAPBEXfilterDrill 3 2 5 3" xfId="59812"/>
    <cellStyle name="SAPBEXfilterDrill 3 2 5 4" xfId="59813"/>
    <cellStyle name="SAPBEXfilterDrill 3 2 6" xfId="51886"/>
    <cellStyle name="SAPBEXfilterDrill 3 2 6 2" xfId="51887"/>
    <cellStyle name="SAPBEXfilterDrill 3 2 6 2 2" xfId="59814"/>
    <cellStyle name="SAPBEXfilterDrill 3 2 6 2 3" xfId="59815"/>
    <cellStyle name="SAPBEXfilterDrill 3 2 6 3" xfId="59816"/>
    <cellStyle name="SAPBEXfilterDrill 3 2 6 4" xfId="59817"/>
    <cellStyle name="SAPBEXfilterDrill 3 2 7" xfId="51888"/>
    <cellStyle name="SAPBEXfilterDrill 3 2 7 2" xfId="59818"/>
    <cellStyle name="SAPBEXfilterDrill 3 2 7 3" xfId="59819"/>
    <cellStyle name="SAPBEXfilterDrill 3 2 8" xfId="59820"/>
    <cellStyle name="SAPBEXfilterDrill 3 2 9" xfId="59821"/>
    <cellStyle name="SAPBEXfilterDrill 3 3" xfId="22527"/>
    <cellStyle name="SAPBEXfilterDrill 3 3 2" xfId="22528"/>
    <cellStyle name="SAPBEXfilterDrill 3 3 2 2" xfId="22529"/>
    <cellStyle name="SAPBEXfilterDrill 3 3 2 2 2" xfId="22530"/>
    <cellStyle name="SAPBEXfilterDrill 3 3 2 2 2 2" xfId="22531"/>
    <cellStyle name="SAPBEXfilterDrill 3 3 2 2 3" xfId="22532"/>
    <cellStyle name="SAPBEXfilterDrill 3 3 2 3" xfId="22533"/>
    <cellStyle name="SAPBEXfilterDrill 3 3 2 3 2" xfId="22534"/>
    <cellStyle name="SAPBEXfilterDrill 3 3 2 3 2 2" xfId="22535"/>
    <cellStyle name="SAPBEXfilterDrill 3 3 2 3 3" xfId="22536"/>
    <cellStyle name="SAPBEXfilterDrill 3 3 2 4" xfId="22537"/>
    <cellStyle name="SAPBEXfilterDrill 3 3 2 4 2" xfId="22538"/>
    <cellStyle name="SAPBEXfilterDrill 3 3 2 5" xfId="22539"/>
    <cellStyle name="SAPBEXfilterDrill 3 3 2 5 2" xfId="22540"/>
    <cellStyle name="SAPBEXfilterDrill 3 3 2 6" xfId="22541"/>
    <cellStyle name="SAPBEXfilterDrill 3 3 3" xfId="22542"/>
    <cellStyle name="SAPBEXfilterDrill 3 3 3 2" xfId="22543"/>
    <cellStyle name="SAPBEXfilterDrill 3 3 3 2 2" xfId="22544"/>
    <cellStyle name="SAPBEXfilterDrill 3 3 3 2 2 2" xfId="22545"/>
    <cellStyle name="SAPBEXfilterDrill 3 3 3 2 3" xfId="22546"/>
    <cellStyle name="SAPBEXfilterDrill 3 3 3 3" xfId="22547"/>
    <cellStyle name="SAPBEXfilterDrill 3 3 3 3 2" xfId="22548"/>
    <cellStyle name="SAPBEXfilterDrill 3 3 3 3 2 2" xfId="22549"/>
    <cellStyle name="SAPBEXfilterDrill 3 3 3 3 3" xfId="22550"/>
    <cellStyle name="SAPBEXfilterDrill 3 3 3 4" xfId="22551"/>
    <cellStyle name="SAPBEXfilterDrill 3 3 3 4 2" xfId="22552"/>
    <cellStyle name="SAPBEXfilterDrill 3 3 3 5" xfId="22553"/>
    <cellStyle name="SAPBEXfilterDrill 3 3 3 5 2" xfId="22554"/>
    <cellStyle name="SAPBEXfilterDrill 3 3 3 6" xfId="22555"/>
    <cellStyle name="SAPBEXfilterDrill 3 3 4" xfId="22556"/>
    <cellStyle name="SAPBEXfilterDrill 3 3 4 2" xfId="22557"/>
    <cellStyle name="SAPBEXfilterDrill 3 3 4 2 2" xfId="22558"/>
    <cellStyle name="SAPBEXfilterDrill 3 3 4 2 3" xfId="59822"/>
    <cellStyle name="SAPBEXfilterDrill 3 3 4 3" xfId="22559"/>
    <cellStyle name="SAPBEXfilterDrill 3 3 4 4" xfId="59823"/>
    <cellStyle name="SAPBEXfilterDrill 3 3 5" xfId="22560"/>
    <cellStyle name="SAPBEXfilterDrill 3 3 5 2" xfId="22561"/>
    <cellStyle name="SAPBEXfilterDrill 3 3 5 2 2" xfId="22562"/>
    <cellStyle name="SAPBEXfilterDrill 3 3 5 2 3" xfId="59824"/>
    <cellStyle name="SAPBEXfilterDrill 3 3 5 3" xfId="22563"/>
    <cellStyle name="SAPBEXfilterDrill 3 3 5 4" xfId="59825"/>
    <cellStyle name="SAPBEXfilterDrill 3 3 6" xfId="22564"/>
    <cellStyle name="SAPBEXfilterDrill 3 3 6 2" xfId="22565"/>
    <cellStyle name="SAPBEXfilterDrill 3 3 6 2 2" xfId="59826"/>
    <cellStyle name="SAPBEXfilterDrill 3 3 6 2 3" xfId="59827"/>
    <cellStyle name="SAPBEXfilterDrill 3 3 6 3" xfId="59828"/>
    <cellStyle name="SAPBEXfilterDrill 3 3 6 4" xfId="59829"/>
    <cellStyle name="SAPBEXfilterDrill 3 3 7" xfId="22566"/>
    <cellStyle name="SAPBEXfilterDrill 3 3 7 2" xfId="22567"/>
    <cellStyle name="SAPBEXfilterDrill 3 3 7 3" xfId="59830"/>
    <cellStyle name="SAPBEXfilterDrill 3 3 8" xfId="22568"/>
    <cellStyle name="SAPBEXfilterDrill 3 3 9" xfId="59831"/>
    <cellStyle name="SAPBEXfilterDrill 3 3_Other Benefits Allocation %" xfId="22569"/>
    <cellStyle name="SAPBEXfilterDrill 3 4" xfId="22570"/>
    <cellStyle name="SAPBEXfilterDrill 3 4 2" xfId="51889"/>
    <cellStyle name="SAPBEXfilterDrill 3 4 2 2" xfId="51890"/>
    <cellStyle name="SAPBEXfilterDrill 3 4 2 2 2" xfId="59832"/>
    <cellStyle name="SAPBEXfilterDrill 3 4 2 2 3" xfId="59833"/>
    <cellStyle name="SAPBEXfilterDrill 3 4 2 3" xfId="59834"/>
    <cellStyle name="SAPBEXfilterDrill 3 4 2 4" xfId="59835"/>
    <cellStyle name="SAPBEXfilterDrill 3 4 3" xfId="51891"/>
    <cellStyle name="SAPBEXfilterDrill 3 4 3 2" xfId="51892"/>
    <cellStyle name="SAPBEXfilterDrill 3 4 3 2 2" xfId="59836"/>
    <cellStyle name="SAPBEXfilterDrill 3 4 3 2 3" xfId="59837"/>
    <cellStyle name="SAPBEXfilterDrill 3 4 3 3" xfId="59838"/>
    <cellStyle name="SAPBEXfilterDrill 3 4 3 4" xfId="59839"/>
    <cellStyle name="SAPBEXfilterDrill 3 4 4" xfId="51893"/>
    <cellStyle name="SAPBEXfilterDrill 3 4 4 2" xfId="51894"/>
    <cellStyle name="SAPBEXfilterDrill 3 4 4 2 2" xfId="59840"/>
    <cellStyle name="SAPBEXfilterDrill 3 4 4 2 3" xfId="59841"/>
    <cellStyle name="SAPBEXfilterDrill 3 4 4 3" xfId="59842"/>
    <cellStyle name="SAPBEXfilterDrill 3 4 4 4" xfId="59843"/>
    <cellStyle name="SAPBEXfilterDrill 3 4 5" xfId="51895"/>
    <cellStyle name="SAPBEXfilterDrill 3 4 5 2" xfId="51896"/>
    <cellStyle name="SAPBEXfilterDrill 3 4 5 2 2" xfId="59844"/>
    <cellStyle name="SAPBEXfilterDrill 3 4 5 2 3" xfId="59845"/>
    <cellStyle name="SAPBEXfilterDrill 3 4 5 3" xfId="59846"/>
    <cellStyle name="SAPBEXfilterDrill 3 4 5 4" xfId="59847"/>
    <cellStyle name="SAPBEXfilterDrill 3 4 6" xfId="51897"/>
    <cellStyle name="SAPBEXfilterDrill 3 4 6 2" xfId="51898"/>
    <cellStyle name="SAPBEXfilterDrill 3 4 6 2 2" xfId="59848"/>
    <cellStyle name="SAPBEXfilterDrill 3 4 6 2 3" xfId="59849"/>
    <cellStyle name="SAPBEXfilterDrill 3 4 6 3" xfId="59850"/>
    <cellStyle name="SAPBEXfilterDrill 3 4 6 4" xfId="59851"/>
    <cellStyle name="SAPBEXfilterDrill 3 4 7" xfId="51899"/>
    <cellStyle name="SAPBEXfilterDrill 3 4 7 2" xfId="59852"/>
    <cellStyle name="SAPBEXfilterDrill 3 4 7 3" xfId="59853"/>
    <cellStyle name="SAPBEXfilterDrill 3 4 8" xfId="59854"/>
    <cellStyle name="SAPBEXfilterDrill 3 4 9" xfId="59855"/>
    <cellStyle name="SAPBEXfilterDrill 3 5" xfId="22571"/>
    <cellStyle name="SAPBEXfilterDrill 3 5 2" xfId="51900"/>
    <cellStyle name="SAPBEXfilterDrill 3 5 2 2" xfId="59856"/>
    <cellStyle name="SAPBEXfilterDrill 3 5 2 3" xfId="59857"/>
    <cellStyle name="SAPBEXfilterDrill 3 5 3" xfId="59858"/>
    <cellStyle name="SAPBEXfilterDrill 3 5 4" xfId="59859"/>
    <cellStyle name="SAPBEXfilterDrill 3 6" xfId="22572"/>
    <cellStyle name="SAPBEXfilterDrill 3 6 2" xfId="51901"/>
    <cellStyle name="SAPBEXfilterDrill 3 6 2 2" xfId="59860"/>
    <cellStyle name="SAPBEXfilterDrill 3 6 2 3" xfId="59861"/>
    <cellStyle name="SAPBEXfilterDrill 3 6 3" xfId="59862"/>
    <cellStyle name="SAPBEXfilterDrill 3 6 4" xfId="59863"/>
    <cellStyle name="SAPBEXfilterDrill 3 7" xfId="22573"/>
    <cellStyle name="SAPBEXfilterDrill 3 7 2" xfId="51902"/>
    <cellStyle name="SAPBEXfilterDrill 3 7 2 2" xfId="59864"/>
    <cellStyle name="SAPBEXfilterDrill 3 7 2 3" xfId="59865"/>
    <cellStyle name="SAPBEXfilterDrill 3 7 3" xfId="59866"/>
    <cellStyle name="SAPBEXfilterDrill 3 7 4" xfId="59867"/>
    <cellStyle name="SAPBEXfilterDrill 3 8" xfId="22574"/>
    <cellStyle name="SAPBEXfilterDrill 3 8 2" xfId="51903"/>
    <cellStyle name="SAPBEXfilterDrill 3 8 2 2" xfId="59868"/>
    <cellStyle name="SAPBEXfilterDrill 3 8 2 3" xfId="59869"/>
    <cellStyle name="SAPBEXfilterDrill 3 8 3" xfId="59870"/>
    <cellStyle name="SAPBEXfilterDrill 3 8 4" xfId="59871"/>
    <cellStyle name="SAPBEXfilterDrill 3 9" xfId="22575"/>
    <cellStyle name="SAPBEXfilterDrill 3 9 2" xfId="51904"/>
    <cellStyle name="SAPBEXfilterDrill 3 9 2 2" xfId="59872"/>
    <cellStyle name="SAPBEXfilterDrill 3 9 2 3" xfId="59873"/>
    <cellStyle name="SAPBEXfilterDrill 3 9 3" xfId="59874"/>
    <cellStyle name="SAPBEXfilterDrill 3 9 4" xfId="59875"/>
    <cellStyle name="SAPBEXfilterDrill 3_401K Summary" xfId="22576"/>
    <cellStyle name="SAPBEXfilterDrill 30" xfId="22577"/>
    <cellStyle name="SAPBEXfilterDrill 30 2" xfId="22578"/>
    <cellStyle name="SAPBEXfilterDrill 31" xfId="22579"/>
    <cellStyle name="SAPBEXfilterDrill 31 2" xfId="22580"/>
    <cellStyle name="SAPBEXfilterDrill 32" xfId="22581"/>
    <cellStyle name="SAPBEXfilterDrill 32 2" xfId="22582"/>
    <cellStyle name="SAPBEXfilterDrill 33" xfId="22583"/>
    <cellStyle name="SAPBEXfilterDrill 34" xfId="22584"/>
    <cellStyle name="SAPBEXfilterDrill 35" xfId="22585"/>
    <cellStyle name="SAPBEXfilterDrill 36" xfId="22586"/>
    <cellStyle name="SAPBEXfilterDrill 37" xfId="22587"/>
    <cellStyle name="SAPBEXfilterDrill 38" xfId="22588"/>
    <cellStyle name="SAPBEXfilterDrill 39" xfId="22589"/>
    <cellStyle name="SAPBEXfilterDrill 4" xfId="22590"/>
    <cellStyle name="SAPBEXfilterDrill 4 10" xfId="22591"/>
    <cellStyle name="SAPBEXfilterDrill 4 10 2" xfId="22592"/>
    <cellStyle name="SAPBEXfilterDrill 4 10 2 2" xfId="22593"/>
    <cellStyle name="SAPBEXfilterDrill 4 10 2 2 2" xfId="22594"/>
    <cellStyle name="SAPBEXfilterDrill 4 10 2 3" xfId="22595"/>
    <cellStyle name="SAPBEXfilterDrill 4 10 3" xfId="22596"/>
    <cellStyle name="SAPBEXfilterDrill 4 10 3 2" xfId="22597"/>
    <cellStyle name="SAPBEXfilterDrill 4 10 3 2 2" xfId="22598"/>
    <cellStyle name="SAPBEXfilterDrill 4 10 3 3" xfId="22599"/>
    <cellStyle name="SAPBEXfilterDrill 4 10 4" xfId="22600"/>
    <cellStyle name="SAPBEXfilterDrill 4 10 4 2" xfId="22601"/>
    <cellStyle name="SAPBEXfilterDrill 4 10 5" xfId="22602"/>
    <cellStyle name="SAPBEXfilterDrill 4 11" xfId="22603"/>
    <cellStyle name="SAPBEXfilterDrill 4 11 2" xfId="22604"/>
    <cellStyle name="SAPBEXfilterDrill 4 11 2 2" xfId="22605"/>
    <cellStyle name="SAPBEXfilterDrill 4 11 3" xfId="22606"/>
    <cellStyle name="SAPBEXfilterDrill 4 12" xfId="22607"/>
    <cellStyle name="SAPBEXfilterDrill 4 12 2" xfId="22608"/>
    <cellStyle name="SAPBEXfilterDrill 4 12 2 2" xfId="22609"/>
    <cellStyle name="SAPBEXfilterDrill 4 12 3" xfId="22610"/>
    <cellStyle name="SAPBEXfilterDrill 4 13" xfId="22611"/>
    <cellStyle name="SAPBEXfilterDrill 4 13 2" xfId="22612"/>
    <cellStyle name="SAPBEXfilterDrill 4 13 2 2" xfId="22613"/>
    <cellStyle name="SAPBEXfilterDrill 4 13 3" xfId="22614"/>
    <cellStyle name="SAPBEXfilterDrill 4 14" xfId="22615"/>
    <cellStyle name="SAPBEXfilterDrill 4 14 2" xfId="22616"/>
    <cellStyle name="SAPBEXfilterDrill 4 14 2 2" xfId="22617"/>
    <cellStyle name="SAPBEXfilterDrill 4 14 3" xfId="22618"/>
    <cellStyle name="SAPBEXfilterDrill 4 15" xfId="22619"/>
    <cellStyle name="SAPBEXfilterDrill 4 15 2" xfId="22620"/>
    <cellStyle name="SAPBEXfilterDrill 4 16" xfId="22621"/>
    <cellStyle name="SAPBEXfilterDrill 4 16 2" xfId="22622"/>
    <cellStyle name="SAPBEXfilterDrill 4 2" xfId="22623"/>
    <cellStyle name="SAPBEXfilterDrill 4 2 2" xfId="22624"/>
    <cellStyle name="SAPBEXfilterDrill 4 2 2 2" xfId="59876"/>
    <cellStyle name="SAPBEXfilterDrill 4 2 2 3" xfId="59877"/>
    <cellStyle name="SAPBEXfilterDrill 4 2 3" xfId="22625"/>
    <cellStyle name="SAPBEXfilterDrill 4 2 4" xfId="59878"/>
    <cellStyle name="SAPBEXfilterDrill 4 2_Other Benefits Allocation %" xfId="22626"/>
    <cellStyle name="SAPBEXfilterDrill 4 3" xfId="22627"/>
    <cellStyle name="SAPBEXfilterDrill 4 3 2" xfId="22628"/>
    <cellStyle name="SAPBEXfilterDrill 4 3 2 2" xfId="22629"/>
    <cellStyle name="SAPBEXfilterDrill 4 3 2 2 2" xfId="22630"/>
    <cellStyle name="SAPBEXfilterDrill 4 3 2 2 2 2" xfId="22631"/>
    <cellStyle name="SAPBEXfilterDrill 4 3 2 2 3" xfId="22632"/>
    <cellStyle name="SAPBEXfilterDrill 4 3 2 3" xfId="22633"/>
    <cellStyle name="SAPBEXfilterDrill 4 3 2 3 2" xfId="22634"/>
    <cellStyle name="SAPBEXfilterDrill 4 3 2 3 2 2" xfId="22635"/>
    <cellStyle name="SAPBEXfilterDrill 4 3 2 3 3" xfId="22636"/>
    <cellStyle name="SAPBEXfilterDrill 4 3 2 4" xfId="22637"/>
    <cellStyle name="SAPBEXfilterDrill 4 3 2 4 2" xfId="22638"/>
    <cellStyle name="SAPBEXfilterDrill 4 3 2 5" xfId="22639"/>
    <cellStyle name="SAPBEXfilterDrill 4 3 2 5 2" xfId="22640"/>
    <cellStyle name="SAPBEXfilterDrill 4 3 2 6" xfId="22641"/>
    <cellStyle name="SAPBEXfilterDrill 4 3 3" xfId="22642"/>
    <cellStyle name="SAPBEXfilterDrill 4 3 3 2" xfId="22643"/>
    <cellStyle name="SAPBEXfilterDrill 4 3 3 2 2" xfId="22644"/>
    <cellStyle name="SAPBEXfilterDrill 4 3 3 3" xfId="22645"/>
    <cellStyle name="SAPBEXfilterDrill 4 3 4" xfId="22646"/>
    <cellStyle name="SAPBEXfilterDrill 4 3 4 2" xfId="22647"/>
    <cellStyle name="SAPBEXfilterDrill 4 3 4 2 2" xfId="22648"/>
    <cellStyle name="SAPBEXfilterDrill 4 3 4 3" xfId="22649"/>
    <cellStyle name="SAPBEXfilterDrill 4 3 5" xfId="22650"/>
    <cellStyle name="SAPBEXfilterDrill 4 3 5 2" xfId="22651"/>
    <cellStyle name="SAPBEXfilterDrill 4 3 6" xfId="22652"/>
    <cellStyle name="SAPBEXfilterDrill 4 3 6 2" xfId="22653"/>
    <cellStyle name="SAPBEXfilterDrill 4 3_Other Benefits Allocation %" xfId="22654"/>
    <cellStyle name="SAPBEXfilterDrill 4 4" xfId="22655"/>
    <cellStyle name="SAPBEXfilterDrill 4 4 2" xfId="22656"/>
    <cellStyle name="SAPBEXfilterDrill 4 4 2 2" xfId="22657"/>
    <cellStyle name="SAPBEXfilterDrill 4 4 2 2 2" xfId="22658"/>
    <cellStyle name="SAPBEXfilterDrill 4 4 2 2 2 2" xfId="22659"/>
    <cellStyle name="SAPBEXfilterDrill 4 4 2 2 3" xfId="22660"/>
    <cellStyle name="SAPBEXfilterDrill 4 4 2 3" xfId="22661"/>
    <cellStyle name="SAPBEXfilterDrill 4 4 2 3 2" xfId="22662"/>
    <cellStyle name="SAPBEXfilterDrill 4 4 2 3 2 2" xfId="22663"/>
    <cellStyle name="SAPBEXfilterDrill 4 4 2 3 3" xfId="22664"/>
    <cellStyle name="SAPBEXfilterDrill 4 4 2 4" xfId="22665"/>
    <cellStyle name="SAPBEXfilterDrill 4 4 2 4 2" xfId="22666"/>
    <cellStyle name="SAPBEXfilterDrill 4 4 2 5" xfId="22667"/>
    <cellStyle name="SAPBEXfilterDrill 4 4 2 5 2" xfId="22668"/>
    <cellStyle name="SAPBEXfilterDrill 4 4 2 6" xfId="22669"/>
    <cellStyle name="SAPBEXfilterDrill 4 4 3" xfId="22670"/>
    <cellStyle name="SAPBEXfilterDrill 4 4 3 2" xfId="22671"/>
    <cellStyle name="SAPBEXfilterDrill 4 4 3 2 2" xfId="22672"/>
    <cellStyle name="SAPBEXfilterDrill 4 4 3 3" xfId="22673"/>
    <cellStyle name="SAPBEXfilterDrill 4 4 4" xfId="22674"/>
    <cellStyle name="SAPBEXfilterDrill 4 4 4 2" xfId="22675"/>
    <cellStyle name="SAPBEXfilterDrill 4 4 4 2 2" xfId="22676"/>
    <cellStyle name="SAPBEXfilterDrill 4 4 4 3" xfId="22677"/>
    <cellStyle name="SAPBEXfilterDrill 4 4 5" xfId="22678"/>
    <cellStyle name="SAPBEXfilterDrill 4 4 5 2" xfId="22679"/>
    <cellStyle name="SAPBEXfilterDrill 4 4 6" xfId="22680"/>
    <cellStyle name="SAPBEXfilterDrill 4 4 6 2" xfId="22681"/>
    <cellStyle name="SAPBEXfilterDrill 4 4_Other Benefits Allocation %" xfId="22682"/>
    <cellStyle name="SAPBEXfilterDrill 4 5" xfId="22683"/>
    <cellStyle name="SAPBEXfilterDrill 4 5 2" xfId="22684"/>
    <cellStyle name="SAPBEXfilterDrill 4 5 2 2" xfId="22685"/>
    <cellStyle name="SAPBEXfilterDrill 4 5 2 2 2" xfId="22686"/>
    <cellStyle name="SAPBEXfilterDrill 4 5 2 2 2 2" xfId="22687"/>
    <cellStyle name="SAPBEXfilterDrill 4 5 2 2 3" xfId="22688"/>
    <cellStyle name="SAPBEXfilterDrill 4 5 2 3" xfId="22689"/>
    <cellStyle name="SAPBEXfilterDrill 4 5 2 3 2" xfId="22690"/>
    <cellStyle name="SAPBEXfilterDrill 4 5 2 3 2 2" xfId="22691"/>
    <cellStyle name="SAPBEXfilterDrill 4 5 2 3 3" xfId="22692"/>
    <cellStyle name="SAPBEXfilterDrill 4 5 2 4" xfId="22693"/>
    <cellStyle name="SAPBEXfilterDrill 4 5 2 4 2" xfId="22694"/>
    <cellStyle name="SAPBEXfilterDrill 4 5 2 5" xfId="22695"/>
    <cellStyle name="SAPBEXfilterDrill 4 5 2 5 2" xfId="22696"/>
    <cellStyle name="SAPBEXfilterDrill 4 5 2 6" xfId="22697"/>
    <cellStyle name="SAPBEXfilterDrill 4 5 3" xfId="22698"/>
    <cellStyle name="SAPBEXfilterDrill 4 5 3 2" xfId="22699"/>
    <cellStyle name="SAPBEXfilterDrill 4 5 3 2 2" xfId="22700"/>
    <cellStyle name="SAPBEXfilterDrill 4 5 3 3" xfId="22701"/>
    <cellStyle name="SAPBEXfilterDrill 4 5 4" xfId="22702"/>
    <cellStyle name="SAPBEXfilterDrill 4 5 4 2" xfId="22703"/>
    <cellStyle name="SAPBEXfilterDrill 4 5 4 2 2" xfId="22704"/>
    <cellStyle name="SAPBEXfilterDrill 4 5 4 3" xfId="22705"/>
    <cellStyle name="SAPBEXfilterDrill 4 5 5" xfId="22706"/>
    <cellStyle name="SAPBEXfilterDrill 4 5 5 2" xfId="22707"/>
    <cellStyle name="SAPBEXfilterDrill 4 5 6" xfId="22708"/>
    <cellStyle name="SAPBEXfilterDrill 4 5 6 2" xfId="22709"/>
    <cellStyle name="SAPBEXfilterDrill 4 5_Other Benefits Allocation %" xfId="22710"/>
    <cellStyle name="SAPBEXfilterDrill 4 6" xfId="22711"/>
    <cellStyle name="SAPBEXfilterDrill 4 6 2" xfId="22712"/>
    <cellStyle name="SAPBEXfilterDrill 4 6 2 2" xfId="22713"/>
    <cellStyle name="SAPBEXfilterDrill 4 6 2 2 2" xfId="22714"/>
    <cellStyle name="SAPBEXfilterDrill 4 6 2 2 2 2" xfId="22715"/>
    <cellStyle name="SAPBEXfilterDrill 4 6 2 2 3" xfId="22716"/>
    <cellStyle name="SAPBEXfilterDrill 4 6 2 3" xfId="22717"/>
    <cellStyle name="SAPBEXfilterDrill 4 6 2 3 2" xfId="22718"/>
    <cellStyle name="SAPBEXfilterDrill 4 6 2 3 2 2" xfId="22719"/>
    <cellStyle name="SAPBEXfilterDrill 4 6 2 3 3" xfId="22720"/>
    <cellStyle name="SAPBEXfilterDrill 4 6 2 4" xfId="22721"/>
    <cellStyle name="SAPBEXfilterDrill 4 6 2 4 2" xfId="22722"/>
    <cellStyle name="SAPBEXfilterDrill 4 6 2 5" xfId="22723"/>
    <cellStyle name="SAPBEXfilterDrill 4 6 2 5 2" xfId="22724"/>
    <cellStyle name="SAPBEXfilterDrill 4 6 2 6" xfId="22725"/>
    <cellStyle name="SAPBEXfilterDrill 4 6 3" xfId="22726"/>
    <cellStyle name="SAPBEXfilterDrill 4 6 3 2" xfId="22727"/>
    <cellStyle name="SAPBEXfilterDrill 4 6 3 2 2" xfId="22728"/>
    <cellStyle name="SAPBEXfilterDrill 4 6 3 3" xfId="22729"/>
    <cellStyle name="SAPBEXfilterDrill 4 6 4" xfId="22730"/>
    <cellStyle name="SAPBEXfilterDrill 4 6 4 2" xfId="22731"/>
    <cellStyle name="SAPBEXfilterDrill 4 6 4 2 2" xfId="22732"/>
    <cellStyle name="SAPBEXfilterDrill 4 6 4 3" xfId="22733"/>
    <cellStyle name="SAPBEXfilterDrill 4 6 5" xfId="22734"/>
    <cellStyle name="SAPBEXfilterDrill 4 6 5 2" xfId="22735"/>
    <cellStyle name="SAPBEXfilterDrill 4 6 6" xfId="22736"/>
    <cellStyle name="SAPBEXfilterDrill 4 6 6 2" xfId="22737"/>
    <cellStyle name="SAPBEXfilterDrill 4 6_Other Benefits Allocation %" xfId="22738"/>
    <cellStyle name="SAPBEXfilterDrill 4 7" xfId="22739"/>
    <cellStyle name="SAPBEXfilterDrill 4 7 2" xfId="22740"/>
    <cellStyle name="SAPBEXfilterDrill 4 7 2 2" xfId="22741"/>
    <cellStyle name="SAPBEXfilterDrill 4 7 2 2 2" xfId="22742"/>
    <cellStyle name="SAPBEXfilterDrill 4 7 2 2 2 2" xfId="22743"/>
    <cellStyle name="SAPBEXfilterDrill 4 7 2 2 3" xfId="22744"/>
    <cellStyle name="SAPBEXfilterDrill 4 7 2 3" xfId="22745"/>
    <cellStyle name="SAPBEXfilterDrill 4 7 2 3 2" xfId="22746"/>
    <cellStyle name="SAPBEXfilterDrill 4 7 2 3 2 2" xfId="22747"/>
    <cellStyle name="SAPBEXfilterDrill 4 7 2 3 3" xfId="22748"/>
    <cellStyle name="SAPBEXfilterDrill 4 7 2 4" xfId="22749"/>
    <cellStyle name="SAPBEXfilterDrill 4 7 2 4 2" xfId="22750"/>
    <cellStyle name="SAPBEXfilterDrill 4 7 2 5" xfId="22751"/>
    <cellStyle name="SAPBEXfilterDrill 4 7 2 5 2" xfId="22752"/>
    <cellStyle name="SAPBEXfilterDrill 4 7 2 6" xfId="22753"/>
    <cellStyle name="SAPBEXfilterDrill 4 7 3" xfId="22754"/>
    <cellStyle name="SAPBEXfilterDrill 4 7 3 2" xfId="22755"/>
    <cellStyle name="SAPBEXfilterDrill 4 7 3 2 2" xfId="22756"/>
    <cellStyle name="SAPBEXfilterDrill 4 7 3 3" xfId="22757"/>
    <cellStyle name="SAPBEXfilterDrill 4 7 4" xfId="22758"/>
    <cellStyle name="SAPBEXfilterDrill 4 7 4 2" xfId="22759"/>
    <cellStyle name="SAPBEXfilterDrill 4 7 4 2 2" xfId="22760"/>
    <cellStyle name="SAPBEXfilterDrill 4 7 4 3" xfId="22761"/>
    <cellStyle name="SAPBEXfilterDrill 4 7 5" xfId="22762"/>
    <cellStyle name="SAPBEXfilterDrill 4 7 5 2" xfId="22763"/>
    <cellStyle name="SAPBEXfilterDrill 4 7 6" xfId="22764"/>
    <cellStyle name="SAPBEXfilterDrill 4 7 6 2" xfId="22765"/>
    <cellStyle name="SAPBEXfilterDrill 4 7_Other Benefits Allocation %" xfId="22766"/>
    <cellStyle name="SAPBEXfilterDrill 4 8" xfId="22767"/>
    <cellStyle name="SAPBEXfilterDrill 4 8 2" xfId="22768"/>
    <cellStyle name="SAPBEXfilterDrill 4 8 2 2" xfId="22769"/>
    <cellStyle name="SAPBEXfilterDrill 4 8 2 2 2" xfId="22770"/>
    <cellStyle name="SAPBEXfilterDrill 4 8 2 2 2 2" xfId="22771"/>
    <cellStyle name="SAPBEXfilterDrill 4 8 2 2 3" xfId="22772"/>
    <cellStyle name="SAPBEXfilterDrill 4 8 2 3" xfId="22773"/>
    <cellStyle name="SAPBEXfilterDrill 4 8 2 3 2" xfId="22774"/>
    <cellStyle name="SAPBEXfilterDrill 4 8 2 3 2 2" xfId="22775"/>
    <cellStyle name="SAPBEXfilterDrill 4 8 2 3 3" xfId="22776"/>
    <cellStyle name="SAPBEXfilterDrill 4 8 2 4" xfId="22777"/>
    <cellStyle name="SAPBEXfilterDrill 4 8 2 4 2" xfId="22778"/>
    <cellStyle name="SAPBEXfilterDrill 4 8 2 5" xfId="22779"/>
    <cellStyle name="SAPBEXfilterDrill 4 8 2 5 2" xfId="22780"/>
    <cellStyle name="SAPBEXfilterDrill 4 8 2 6" xfId="22781"/>
    <cellStyle name="SAPBEXfilterDrill 4 8 3" xfId="22782"/>
    <cellStyle name="SAPBEXfilterDrill 4 8 3 2" xfId="22783"/>
    <cellStyle name="SAPBEXfilterDrill 4 8 3 2 2" xfId="22784"/>
    <cellStyle name="SAPBEXfilterDrill 4 8 3 3" xfId="22785"/>
    <cellStyle name="SAPBEXfilterDrill 4 8 4" xfId="22786"/>
    <cellStyle name="SAPBEXfilterDrill 4 8 4 2" xfId="22787"/>
    <cellStyle name="SAPBEXfilterDrill 4 8 4 2 2" xfId="22788"/>
    <cellStyle name="SAPBEXfilterDrill 4 8 4 3" xfId="22789"/>
    <cellStyle name="SAPBEXfilterDrill 4 8 5" xfId="22790"/>
    <cellStyle name="SAPBEXfilterDrill 4 8 5 2" xfId="22791"/>
    <cellStyle name="SAPBEXfilterDrill 4 8 6" xfId="22792"/>
    <cellStyle name="SAPBEXfilterDrill 4 8 6 2" xfId="22793"/>
    <cellStyle name="SAPBEXfilterDrill 4 8_Other Benefits Allocation %" xfId="22794"/>
    <cellStyle name="SAPBEXfilterDrill 4 9" xfId="22795"/>
    <cellStyle name="SAPBEXfilterDrill 4 9 2" xfId="22796"/>
    <cellStyle name="SAPBEXfilterDrill 4 9 2 2" xfId="22797"/>
    <cellStyle name="SAPBEXfilterDrill 4 9 2 2 2" xfId="22798"/>
    <cellStyle name="SAPBEXfilterDrill 4 9 2 3" xfId="22799"/>
    <cellStyle name="SAPBEXfilterDrill 4 9 3" xfId="22800"/>
    <cellStyle name="SAPBEXfilterDrill 4 9 3 2" xfId="22801"/>
    <cellStyle name="SAPBEXfilterDrill 4 9 3 2 2" xfId="22802"/>
    <cellStyle name="SAPBEXfilterDrill 4 9 3 3" xfId="22803"/>
    <cellStyle name="SAPBEXfilterDrill 4 9 4" xfId="22804"/>
    <cellStyle name="SAPBEXfilterDrill 4 9 4 2" xfId="22805"/>
    <cellStyle name="SAPBEXfilterDrill 4 9 5" xfId="22806"/>
    <cellStyle name="SAPBEXfilterDrill 4 9 5 2" xfId="22807"/>
    <cellStyle name="SAPBEXfilterDrill 4 9 6" xfId="22808"/>
    <cellStyle name="SAPBEXfilterDrill 4_Other Benefits Allocation %" xfId="22809"/>
    <cellStyle name="SAPBEXfilterDrill 40" xfId="22810"/>
    <cellStyle name="SAPBEXfilterDrill 41" xfId="22811"/>
    <cellStyle name="SAPBEXfilterDrill 42" xfId="22812"/>
    <cellStyle name="SAPBEXfilterDrill 43" xfId="22813"/>
    <cellStyle name="SAPBEXfilterDrill 44" xfId="22814"/>
    <cellStyle name="SAPBEXfilterDrill 5" xfId="22815"/>
    <cellStyle name="SAPBEXfilterDrill 5 10" xfId="22816"/>
    <cellStyle name="SAPBEXfilterDrill 5 10 2" xfId="22817"/>
    <cellStyle name="SAPBEXfilterDrill 5 10 2 2" xfId="22818"/>
    <cellStyle name="SAPBEXfilterDrill 5 10 3" xfId="22819"/>
    <cellStyle name="SAPBEXfilterDrill 5 11" xfId="22820"/>
    <cellStyle name="SAPBEXfilterDrill 5 11 2" xfId="22821"/>
    <cellStyle name="SAPBEXfilterDrill 5 11 2 2" xfId="22822"/>
    <cellStyle name="SAPBEXfilterDrill 5 11 3" xfId="22823"/>
    <cellStyle name="SAPBEXfilterDrill 5 12" xfId="22824"/>
    <cellStyle name="SAPBEXfilterDrill 5 12 2" xfId="22825"/>
    <cellStyle name="SAPBEXfilterDrill 5 13" xfId="22826"/>
    <cellStyle name="SAPBEXfilterDrill 5 13 2" xfId="22827"/>
    <cellStyle name="SAPBEXfilterDrill 5 2" xfId="22828"/>
    <cellStyle name="SAPBEXfilterDrill 5 2 2" xfId="22829"/>
    <cellStyle name="SAPBEXfilterDrill 5 2 2 2" xfId="22830"/>
    <cellStyle name="SAPBEXfilterDrill 5 2 2 2 2" xfId="22831"/>
    <cellStyle name="SAPBEXfilterDrill 5 2 2 2 2 2" xfId="22832"/>
    <cellStyle name="SAPBEXfilterDrill 5 2 2 2 3" xfId="22833"/>
    <cellStyle name="SAPBEXfilterDrill 5 2 2 3" xfId="22834"/>
    <cellStyle name="SAPBEXfilterDrill 5 2 2 3 2" xfId="22835"/>
    <cellStyle name="SAPBEXfilterDrill 5 2 2 3 2 2" xfId="22836"/>
    <cellStyle name="SAPBEXfilterDrill 5 2 2 3 3" xfId="22837"/>
    <cellStyle name="SAPBEXfilterDrill 5 2 2 4" xfId="22838"/>
    <cellStyle name="SAPBEXfilterDrill 5 2 2 4 2" xfId="22839"/>
    <cellStyle name="SAPBEXfilterDrill 5 2 2 5" xfId="22840"/>
    <cellStyle name="SAPBEXfilterDrill 5 2 2 5 2" xfId="22841"/>
    <cellStyle name="SAPBEXfilterDrill 5 2 2 6" xfId="22842"/>
    <cellStyle name="SAPBEXfilterDrill 5 2 3" xfId="22843"/>
    <cellStyle name="SAPBEXfilterDrill 5 2 3 2" xfId="22844"/>
    <cellStyle name="SAPBEXfilterDrill 5 2 3 2 2" xfId="22845"/>
    <cellStyle name="SAPBEXfilterDrill 5 2 3 3" xfId="22846"/>
    <cellStyle name="SAPBEXfilterDrill 5 2 4" xfId="22847"/>
    <cellStyle name="SAPBEXfilterDrill 5 2 4 2" xfId="22848"/>
    <cellStyle name="SAPBEXfilterDrill 5 2 4 2 2" xfId="22849"/>
    <cellStyle name="SAPBEXfilterDrill 5 2 4 3" xfId="22850"/>
    <cellStyle name="SAPBEXfilterDrill 5 2 5" xfId="22851"/>
    <cellStyle name="SAPBEXfilterDrill 5 2 5 2" xfId="22852"/>
    <cellStyle name="SAPBEXfilterDrill 5 2 6" xfId="22853"/>
    <cellStyle name="SAPBEXfilterDrill 5 2 6 2" xfId="22854"/>
    <cellStyle name="SAPBEXfilterDrill 5 2_Other Benefits Allocation %" xfId="22855"/>
    <cellStyle name="SAPBEXfilterDrill 5 3" xfId="22856"/>
    <cellStyle name="SAPBEXfilterDrill 5 3 2" xfId="22857"/>
    <cellStyle name="SAPBEXfilterDrill 5 3 2 2" xfId="22858"/>
    <cellStyle name="SAPBEXfilterDrill 5 3 2 2 2" xfId="22859"/>
    <cellStyle name="SAPBEXfilterDrill 5 3 2 2 2 2" xfId="22860"/>
    <cellStyle name="SAPBEXfilterDrill 5 3 2 2 3" xfId="22861"/>
    <cellStyle name="SAPBEXfilterDrill 5 3 2 3" xfId="22862"/>
    <cellStyle name="SAPBEXfilterDrill 5 3 2 3 2" xfId="22863"/>
    <cellStyle name="SAPBEXfilterDrill 5 3 2 3 2 2" xfId="22864"/>
    <cellStyle name="SAPBEXfilterDrill 5 3 2 3 3" xfId="22865"/>
    <cellStyle name="SAPBEXfilterDrill 5 3 2 4" xfId="22866"/>
    <cellStyle name="SAPBEXfilterDrill 5 3 2 4 2" xfId="22867"/>
    <cellStyle name="SAPBEXfilterDrill 5 3 2 5" xfId="22868"/>
    <cellStyle name="SAPBEXfilterDrill 5 3 2 5 2" xfId="22869"/>
    <cellStyle name="SAPBEXfilterDrill 5 3 2 6" xfId="22870"/>
    <cellStyle name="SAPBEXfilterDrill 5 3 3" xfId="22871"/>
    <cellStyle name="SAPBEXfilterDrill 5 3 3 2" xfId="22872"/>
    <cellStyle name="SAPBEXfilterDrill 5 3 3 2 2" xfId="22873"/>
    <cellStyle name="SAPBEXfilterDrill 5 3 3 3" xfId="22874"/>
    <cellStyle name="SAPBEXfilterDrill 5 3 4" xfId="22875"/>
    <cellStyle name="SAPBEXfilterDrill 5 3 4 2" xfId="22876"/>
    <cellStyle name="SAPBEXfilterDrill 5 3 4 2 2" xfId="22877"/>
    <cellStyle name="SAPBEXfilterDrill 5 3 4 3" xfId="22878"/>
    <cellStyle name="SAPBEXfilterDrill 5 3 5" xfId="22879"/>
    <cellStyle name="SAPBEXfilterDrill 5 3 5 2" xfId="22880"/>
    <cellStyle name="SAPBEXfilterDrill 5 3 6" xfId="22881"/>
    <cellStyle name="SAPBEXfilterDrill 5 3 6 2" xfId="22882"/>
    <cellStyle name="SAPBEXfilterDrill 5 3_Other Benefits Allocation %" xfId="22883"/>
    <cellStyle name="SAPBEXfilterDrill 5 4" xfId="22884"/>
    <cellStyle name="SAPBEXfilterDrill 5 4 2" xfId="22885"/>
    <cellStyle name="SAPBEXfilterDrill 5 4 2 2" xfId="22886"/>
    <cellStyle name="SAPBEXfilterDrill 5 4 2 2 2" xfId="22887"/>
    <cellStyle name="SAPBEXfilterDrill 5 4 2 2 2 2" xfId="22888"/>
    <cellStyle name="SAPBEXfilterDrill 5 4 2 2 3" xfId="22889"/>
    <cellStyle name="SAPBEXfilterDrill 5 4 2 3" xfId="22890"/>
    <cellStyle name="SAPBEXfilterDrill 5 4 2 3 2" xfId="22891"/>
    <cellStyle name="SAPBEXfilterDrill 5 4 2 3 2 2" xfId="22892"/>
    <cellStyle name="SAPBEXfilterDrill 5 4 2 3 3" xfId="22893"/>
    <cellStyle name="SAPBEXfilterDrill 5 4 2 4" xfId="22894"/>
    <cellStyle name="SAPBEXfilterDrill 5 4 2 4 2" xfId="22895"/>
    <cellStyle name="SAPBEXfilterDrill 5 4 2 5" xfId="22896"/>
    <cellStyle name="SAPBEXfilterDrill 5 4 2 5 2" xfId="22897"/>
    <cellStyle name="SAPBEXfilterDrill 5 4 2 6" xfId="22898"/>
    <cellStyle name="SAPBEXfilterDrill 5 4 3" xfId="22899"/>
    <cellStyle name="SAPBEXfilterDrill 5 4 3 2" xfId="22900"/>
    <cellStyle name="SAPBEXfilterDrill 5 4 3 2 2" xfId="22901"/>
    <cellStyle name="SAPBEXfilterDrill 5 4 3 3" xfId="22902"/>
    <cellStyle name="SAPBEXfilterDrill 5 4 4" xfId="22903"/>
    <cellStyle name="SAPBEXfilterDrill 5 4 4 2" xfId="22904"/>
    <cellStyle name="SAPBEXfilterDrill 5 4 4 2 2" xfId="22905"/>
    <cellStyle name="SAPBEXfilterDrill 5 4 4 3" xfId="22906"/>
    <cellStyle name="SAPBEXfilterDrill 5 4 5" xfId="22907"/>
    <cellStyle name="SAPBEXfilterDrill 5 4 5 2" xfId="22908"/>
    <cellStyle name="SAPBEXfilterDrill 5 4 6" xfId="22909"/>
    <cellStyle name="SAPBEXfilterDrill 5 4 6 2" xfId="22910"/>
    <cellStyle name="SAPBEXfilterDrill 5 4_Other Benefits Allocation %" xfId="22911"/>
    <cellStyle name="SAPBEXfilterDrill 5 5" xfId="22912"/>
    <cellStyle name="SAPBEXfilterDrill 5 5 2" xfId="22913"/>
    <cellStyle name="SAPBEXfilterDrill 5 5 2 2" xfId="22914"/>
    <cellStyle name="SAPBEXfilterDrill 5 5 2 2 2" xfId="22915"/>
    <cellStyle name="SAPBEXfilterDrill 5 5 2 2 2 2" xfId="22916"/>
    <cellStyle name="SAPBEXfilterDrill 5 5 2 2 3" xfId="22917"/>
    <cellStyle name="SAPBEXfilterDrill 5 5 2 3" xfId="22918"/>
    <cellStyle name="SAPBEXfilterDrill 5 5 2 3 2" xfId="22919"/>
    <cellStyle name="SAPBEXfilterDrill 5 5 2 3 2 2" xfId="22920"/>
    <cellStyle name="SAPBEXfilterDrill 5 5 2 3 3" xfId="22921"/>
    <cellStyle name="SAPBEXfilterDrill 5 5 2 4" xfId="22922"/>
    <cellStyle name="SAPBEXfilterDrill 5 5 2 4 2" xfId="22923"/>
    <cellStyle name="SAPBEXfilterDrill 5 5 2 5" xfId="22924"/>
    <cellStyle name="SAPBEXfilterDrill 5 5 2 5 2" xfId="22925"/>
    <cellStyle name="SAPBEXfilterDrill 5 5 2 6" xfId="22926"/>
    <cellStyle name="SAPBEXfilterDrill 5 5 3" xfId="22927"/>
    <cellStyle name="SAPBEXfilterDrill 5 5 3 2" xfId="22928"/>
    <cellStyle name="SAPBEXfilterDrill 5 5 3 2 2" xfId="22929"/>
    <cellStyle name="SAPBEXfilterDrill 5 5 3 3" xfId="22930"/>
    <cellStyle name="SAPBEXfilterDrill 5 5 4" xfId="22931"/>
    <cellStyle name="SAPBEXfilterDrill 5 5 4 2" xfId="22932"/>
    <cellStyle name="SAPBEXfilterDrill 5 5 4 2 2" xfId="22933"/>
    <cellStyle name="SAPBEXfilterDrill 5 5 4 3" xfId="22934"/>
    <cellStyle name="SAPBEXfilterDrill 5 5 5" xfId="22935"/>
    <cellStyle name="SAPBEXfilterDrill 5 5 5 2" xfId="22936"/>
    <cellStyle name="SAPBEXfilterDrill 5 5 6" xfId="22937"/>
    <cellStyle name="SAPBEXfilterDrill 5 5 6 2" xfId="22938"/>
    <cellStyle name="SAPBEXfilterDrill 5 5_Other Benefits Allocation %" xfId="22939"/>
    <cellStyle name="SAPBEXfilterDrill 5 6" xfId="22940"/>
    <cellStyle name="SAPBEXfilterDrill 5 6 2" xfId="22941"/>
    <cellStyle name="SAPBEXfilterDrill 5 6 2 2" xfId="22942"/>
    <cellStyle name="SAPBEXfilterDrill 5 6 2 2 2" xfId="22943"/>
    <cellStyle name="SAPBEXfilterDrill 5 6 2 2 2 2" xfId="22944"/>
    <cellStyle name="SAPBEXfilterDrill 5 6 2 2 3" xfId="22945"/>
    <cellStyle name="SAPBEXfilterDrill 5 6 2 3" xfId="22946"/>
    <cellStyle name="SAPBEXfilterDrill 5 6 2 3 2" xfId="22947"/>
    <cellStyle name="SAPBEXfilterDrill 5 6 2 3 2 2" xfId="22948"/>
    <cellStyle name="SAPBEXfilterDrill 5 6 2 3 3" xfId="22949"/>
    <cellStyle name="SAPBEXfilterDrill 5 6 2 4" xfId="22950"/>
    <cellStyle name="SAPBEXfilterDrill 5 6 2 4 2" xfId="22951"/>
    <cellStyle name="SAPBEXfilterDrill 5 6 2 5" xfId="22952"/>
    <cellStyle name="SAPBEXfilterDrill 5 6 2 5 2" xfId="22953"/>
    <cellStyle name="SAPBEXfilterDrill 5 6 2 6" xfId="22954"/>
    <cellStyle name="SAPBEXfilterDrill 5 6 3" xfId="22955"/>
    <cellStyle name="SAPBEXfilterDrill 5 6 3 2" xfId="22956"/>
    <cellStyle name="SAPBEXfilterDrill 5 6 3 2 2" xfId="22957"/>
    <cellStyle name="SAPBEXfilterDrill 5 6 3 3" xfId="22958"/>
    <cellStyle name="SAPBEXfilterDrill 5 6 4" xfId="22959"/>
    <cellStyle name="SAPBEXfilterDrill 5 6 4 2" xfId="22960"/>
    <cellStyle name="SAPBEXfilterDrill 5 6 4 2 2" xfId="22961"/>
    <cellStyle name="SAPBEXfilterDrill 5 6 4 3" xfId="22962"/>
    <cellStyle name="SAPBEXfilterDrill 5 6 5" xfId="22963"/>
    <cellStyle name="SAPBEXfilterDrill 5 6 5 2" xfId="22964"/>
    <cellStyle name="SAPBEXfilterDrill 5 6 6" xfId="22965"/>
    <cellStyle name="SAPBEXfilterDrill 5 6 6 2" xfId="22966"/>
    <cellStyle name="SAPBEXfilterDrill 5 6_Other Benefits Allocation %" xfId="22967"/>
    <cellStyle name="SAPBEXfilterDrill 5 7" xfId="22968"/>
    <cellStyle name="SAPBEXfilterDrill 5 7 2" xfId="22969"/>
    <cellStyle name="SAPBEXfilterDrill 5 7 2 2" xfId="22970"/>
    <cellStyle name="SAPBEXfilterDrill 5 7 2 2 2" xfId="22971"/>
    <cellStyle name="SAPBEXfilterDrill 5 7 2 2 2 2" xfId="22972"/>
    <cellStyle name="SAPBEXfilterDrill 5 7 2 2 3" xfId="22973"/>
    <cellStyle name="SAPBEXfilterDrill 5 7 2 3" xfId="22974"/>
    <cellStyle name="SAPBEXfilterDrill 5 7 2 3 2" xfId="22975"/>
    <cellStyle name="SAPBEXfilterDrill 5 7 2 3 2 2" xfId="22976"/>
    <cellStyle name="SAPBEXfilterDrill 5 7 2 3 3" xfId="22977"/>
    <cellStyle name="SAPBEXfilterDrill 5 7 2 4" xfId="22978"/>
    <cellStyle name="SAPBEXfilterDrill 5 7 2 4 2" xfId="22979"/>
    <cellStyle name="SAPBEXfilterDrill 5 7 2 5" xfId="22980"/>
    <cellStyle name="SAPBEXfilterDrill 5 7 2 5 2" xfId="22981"/>
    <cellStyle name="SAPBEXfilterDrill 5 7 2 6" xfId="22982"/>
    <cellStyle name="SAPBEXfilterDrill 5 7 3" xfId="22983"/>
    <cellStyle name="SAPBEXfilterDrill 5 7 3 2" xfId="22984"/>
    <cellStyle name="SAPBEXfilterDrill 5 7 3 2 2" xfId="22985"/>
    <cellStyle name="SAPBEXfilterDrill 5 7 3 3" xfId="22986"/>
    <cellStyle name="SAPBEXfilterDrill 5 7 4" xfId="22987"/>
    <cellStyle name="SAPBEXfilterDrill 5 7 4 2" xfId="22988"/>
    <cellStyle name="SAPBEXfilterDrill 5 7 4 2 2" xfId="22989"/>
    <cellStyle name="SAPBEXfilterDrill 5 7 4 3" xfId="22990"/>
    <cellStyle name="SAPBEXfilterDrill 5 7 5" xfId="22991"/>
    <cellStyle name="SAPBEXfilterDrill 5 7 5 2" xfId="22992"/>
    <cellStyle name="SAPBEXfilterDrill 5 7 6" xfId="22993"/>
    <cellStyle name="SAPBEXfilterDrill 5 7 6 2" xfId="22994"/>
    <cellStyle name="SAPBEXfilterDrill 5 7_Other Benefits Allocation %" xfId="22995"/>
    <cellStyle name="SAPBEXfilterDrill 5 8" xfId="22996"/>
    <cellStyle name="SAPBEXfilterDrill 5 8 2" xfId="22997"/>
    <cellStyle name="SAPBEXfilterDrill 5 8 2 2" xfId="22998"/>
    <cellStyle name="SAPBEXfilterDrill 5 8 2 2 2" xfId="22999"/>
    <cellStyle name="SAPBEXfilterDrill 5 8 2 3" xfId="23000"/>
    <cellStyle name="SAPBEXfilterDrill 5 8 3" xfId="23001"/>
    <cellStyle name="SAPBEXfilterDrill 5 8 3 2" xfId="23002"/>
    <cellStyle name="SAPBEXfilterDrill 5 8 3 2 2" xfId="23003"/>
    <cellStyle name="SAPBEXfilterDrill 5 8 3 3" xfId="23004"/>
    <cellStyle name="SAPBEXfilterDrill 5 8 4" xfId="23005"/>
    <cellStyle name="SAPBEXfilterDrill 5 8 4 2" xfId="23006"/>
    <cellStyle name="SAPBEXfilterDrill 5 8 5" xfId="23007"/>
    <cellStyle name="SAPBEXfilterDrill 5 8 5 2" xfId="23008"/>
    <cellStyle name="SAPBEXfilterDrill 5 8 6" xfId="23009"/>
    <cellStyle name="SAPBEXfilterDrill 5 9" xfId="23010"/>
    <cellStyle name="SAPBEXfilterDrill 5 9 2" xfId="23011"/>
    <cellStyle name="SAPBEXfilterDrill 5 9 2 2" xfId="23012"/>
    <cellStyle name="SAPBEXfilterDrill 5 9 2 2 2" xfId="23013"/>
    <cellStyle name="SAPBEXfilterDrill 5 9 2 3" xfId="23014"/>
    <cellStyle name="SAPBEXfilterDrill 5 9 3" xfId="23015"/>
    <cellStyle name="SAPBEXfilterDrill 5 9 3 2" xfId="23016"/>
    <cellStyle name="SAPBEXfilterDrill 5 9 3 2 2" xfId="23017"/>
    <cellStyle name="SAPBEXfilterDrill 5 9 3 3" xfId="23018"/>
    <cellStyle name="SAPBEXfilterDrill 5 9 4" xfId="23019"/>
    <cellStyle name="SAPBEXfilterDrill 5 9 4 2" xfId="23020"/>
    <cellStyle name="SAPBEXfilterDrill 5 9 5" xfId="23021"/>
    <cellStyle name="SAPBEXfilterDrill 5_Other Benefits Allocation %" xfId="23022"/>
    <cellStyle name="SAPBEXfilterDrill 6" xfId="23023"/>
    <cellStyle name="SAPBEXfilterDrill 6 2" xfId="23024"/>
    <cellStyle name="SAPBEXfilterDrill 6 2 2" xfId="51905"/>
    <cellStyle name="SAPBEXfilterDrill 6 2 2 2" xfId="59879"/>
    <cellStyle name="SAPBEXfilterDrill 6 2 2 3" xfId="59880"/>
    <cellStyle name="SAPBEXfilterDrill 6 2 3" xfId="59881"/>
    <cellStyle name="SAPBEXfilterDrill 6 2 4" xfId="59882"/>
    <cellStyle name="SAPBEXfilterDrill 6 3" xfId="23025"/>
    <cellStyle name="SAPBEXfilterDrill 6 3 2" xfId="51906"/>
    <cellStyle name="SAPBEXfilterDrill 6 3 2 2" xfId="59883"/>
    <cellStyle name="SAPBEXfilterDrill 6 3 2 3" xfId="59884"/>
    <cellStyle name="SAPBEXfilterDrill 6 3 3" xfId="59885"/>
    <cellStyle name="SAPBEXfilterDrill 6 3 4" xfId="59886"/>
    <cellStyle name="SAPBEXfilterDrill 6 4" xfId="51907"/>
    <cellStyle name="SAPBEXfilterDrill 6 4 2" xfId="51908"/>
    <cellStyle name="SAPBEXfilterDrill 6 4 2 2" xfId="59887"/>
    <cellStyle name="SAPBEXfilterDrill 6 4 2 3" xfId="59888"/>
    <cellStyle name="SAPBEXfilterDrill 6 4 3" xfId="59889"/>
    <cellStyle name="SAPBEXfilterDrill 6 4 4" xfId="59890"/>
    <cellStyle name="SAPBEXfilterDrill 6 5" xfId="51909"/>
    <cellStyle name="SAPBEXfilterDrill 6 5 2" xfId="51910"/>
    <cellStyle name="SAPBEXfilterDrill 6 5 2 2" xfId="59891"/>
    <cellStyle name="SAPBEXfilterDrill 6 5 2 3" xfId="59892"/>
    <cellStyle name="SAPBEXfilterDrill 6 5 3" xfId="59893"/>
    <cellStyle name="SAPBEXfilterDrill 6 5 4" xfId="59894"/>
    <cellStyle name="SAPBEXfilterDrill 6 6" xfId="51911"/>
    <cellStyle name="SAPBEXfilterDrill 6 6 2" xfId="51912"/>
    <cellStyle name="SAPBEXfilterDrill 6 6 2 2" xfId="59895"/>
    <cellStyle name="SAPBEXfilterDrill 6 6 2 3" xfId="59896"/>
    <cellStyle name="SAPBEXfilterDrill 6 6 3" xfId="59897"/>
    <cellStyle name="SAPBEXfilterDrill 6 6 4" xfId="59898"/>
    <cellStyle name="SAPBEXfilterDrill 6 7" xfId="51913"/>
    <cellStyle name="SAPBEXfilterDrill 6 7 2" xfId="59899"/>
    <cellStyle name="SAPBEXfilterDrill 6 7 3" xfId="59900"/>
    <cellStyle name="SAPBEXfilterDrill 6 8" xfId="59901"/>
    <cellStyle name="SAPBEXfilterDrill 6 9" xfId="59902"/>
    <cellStyle name="SAPBEXfilterDrill 6_Other Benefits Allocation %" xfId="23026"/>
    <cellStyle name="SAPBEXfilterDrill 7" xfId="23027"/>
    <cellStyle name="SAPBEXfilterDrill 7 2" xfId="23028"/>
    <cellStyle name="SAPBEXfilterDrill 7 2 2" xfId="59903"/>
    <cellStyle name="SAPBEXfilterDrill 7 2 3" xfId="59904"/>
    <cellStyle name="SAPBEXfilterDrill 7 3" xfId="23029"/>
    <cellStyle name="SAPBEXfilterDrill 7 4" xfId="59905"/>
    <cellStyle name="SAPBEXfilterDrill 7_Other Benefits Allocation %" xfId="23030"/>
    <cellStyle name="SAPBEXfilterDrill 8" xfId="23031"/>
    <cellStyle name="SAPBEXfilterDrill 8 2" xfId="23032"/>
    <cellStyle name="SAPBEXfilterDrill 8 2 2" xfId="59906"/>
    <cellStyle name="SAPBEXfilterDrill 8 2 3" xfId="59907"/>
    <cellStyle name="SAPBEXfilterDrill 8 3" xfId="23033"/>
    <cellStyle name="SAPBEXfilterDrill 8 4" xfId="59908"/>
    <cellStyle name="SAPBEXfilterDrill 8_Other Benefits Allocation %" xfId="23034"/>
    <cellStyle name="SAPBEXfilterDrill 9" xfId="23035"/>
    <cellStyle name="SAPBEXfilterDrill 9 2" xfId="23036"/>
    <cellStyle name="SAPBEXfilterDrill 9 2 2" xfId="59909"/>
    <cellStyle name="SAPBEXfilterDrill 9 2 3" xfId="59910"/>
    <cellStyle name="SAPBEXfilterDrill 9 3" xfId="23037"/>
    <cellStyle name="SAPBEXfilterDrill 9 4" xfId="59911"/>
    <cellStyle name="SAPBEXfilterDrill 9_Other Benefits Allocation %" xfId="23038"/>
    <cellStyle name="SAPBEXfilterDrill_01-13 NEE  F&amp;O Prelim" xfId="23039"/>
    <cellStyle name="SAPBEXfilterItem" xfId="47"/>
    <cellStyle name="SAPBEXfilterItem 10" xfId="51914"/>
    <cellStyle name="SAPBEXfilterItem 10 2" xfId="51915"/>
    <cellStyle name="SAPBEXfilterItem 10 2 2" xfId="59912"/>
    <cellStyle name="SAPBEXfilterItem 10 2 3" xfId="59913"/>
    <cellStyle name="SAPBEXfilterItem 10 3" xfId="59914"/>
    <cellStyle name="SAPBEXfilterItem 10 4" xfId="59915"/>
    <cellStyle name="SAPBEXfilterItem 11" xfId="51916"/>
    <cellStyle name="SAPBEXfilterItem 11 2" xfId="59916"/>
    <cellStyle name="SAPBEXfilterItem 11 3" xfId="59917"/>
    <cellStyle name="SAPBEXfilterItem 12" xfId="51917"/>
    <cellStyle name="SAPBEXfilterItem 12 2" xfId="59918"/>
    <cellStyle name="SAPBEXfilterItem 12 3" xfId="59919"/>
    <cellStyle name="SAPBEXfilterItem 13" xfId="51918"/>
    <cellStyle name="SAPBEXfilterItem 13 2" xfId="59920"/>
    <cellStyle name="SAPBEXfilterItem 13 3" xfId="59921"/>
    <cellStyle name="SAPBEXfilterItem 14" xfId="51919"/>
    <cellStyle name="SAPBEXfilterItem 14 2" xfId="59922"/>
    <cellStyle name="SAPBEXfilterItem 14 3" xfId="59923"/>
    <cellStyle name="SAPBEXfilterItem 15" xfId="51920"/>
    <cellStyle name="SAPBEXfilterItem 15 2" xfId="59924"/>
    <cellStyle name="SAPBEXfilterItem 15 3" xfId="59925"/>
    <cellStyle name="SAPBEXfilterItem 16" xfId="59926"/>
    <cellStyle name="SAPBEXfilterItem 17" xfId="59927"/>
    <cellStyle name="SAPBEXfilterItem 2" xfId="23040"/>
    <cellStyle name="SAPBEXfilterItem 2 10" xfId="23041"/>
    <cellStyle name="SAPBEXfilterItem 2 10 2" xfId="59928"/>
    <cellStyle name="SAPBEXfilterItem 2 10 3" xfId="59929"/>
    <cellStyle name="SAPBEXfilterItem 2 11" xfId="23042"/>
    <cellStyle name="SAPBEXfilterItem 2 11 2" xfId="23043"/>
    <cellStyle name="SAPBEXfilterItem 2 11 2 2" xfId="23044"/>
    <cellStyle name="SAPBEXfilterItem 2 11 3" xfId="23045"/>
    <cellStyle name="SAPBEXfilterItem 2 12" xfId="23046"/>
    <cellStyle name="SAPBEXfilterItem 2 12 2" xfId="59930"/>
    <cellStyle name="SAPBEXfilterItem 2 12 3" xfId="59931"/>
    <cellStyle name="SAPBEXfilterItem 2 13" xfId="23047"/>
    <cellStyle name="SAPBEXfilterItem 2 13 2" xfId="59932"/>
    <cellStyle name="SAPBEXfilterItem 2 13 3" xfId="59933"/>
    <cellStyle name="SAPBEXfilterItem 2 14" xfId="51921"/>
    <cellStyle name="SAPBEXfilterItem 2 14 2" xfId="59934"/>
    <cellStyle name="SAPBEXfilterItem 2 14 3" xfId="59935"/>
    <cellStyle name="SAPBEXfilterItem 2 15" xfId="59936"/>
    <cellStyle name="SAPBEXfilterItem 2 16" xfId="59937"/>
    <cellStyle name="SAPBEXfilterItem 2 2" xfId="23048"/>
    <cellStyle name="SAPBEXfilterItem 2 2 10" xfId="23049"/>
    <cellStyle name="SAPBEXfilterItem 2 2 10 2" xfId="23050"/>
    <cellStyle name="SAPBEXfilterItem 2 2 10 2 2" xfId="23051"/>
    <cellStyle name="SAPBEXfilterItem 2 2 10 3" xfId="23052"/>
    <cellStyle name="SAPBEXfilterItem 2 2 11" xfId="23053"/>
    <cellStyle name="SAPBEXfilterItem 2 2 11 2" xfId="23054"/>
    <cellStyle name="SAPBEXfilterItem 2 2 11 2 2" xfId="23055"/>
    <cellStyle name="SAPBEXfilterItem 2 2 11 3" xfId="23056"/>
    <cellStyle name="SAPBEXfilterItem 2 2 12" xfId="23057"/>
    <cellStyle name="SAPBEXfilterItem 2 2 2" xfId="23058"/>
    <cellStyle name="SAPBEXfilterItem 2 2 2 2" xfId="23059"/>
    <cellStyle name="SAPBEXfilterItem 2 2 2 2 2" xfId="23060"/>
    <cellStyle name="SAPBEXfilterItem 2 2 2 2 2 2" xfId="23061"/>
    <cellStyle name="SAPBEXfilterItem 2 2 2 2 2 2 2" xfId="23062"/>
    <cellStyle name="SAPBEXfilterItem 2 2 2 2 2 3" xfId="23063"/>
    <cellStyle name="SAPBEXfilterItem 2 2 2 2 3" xfId="23064"/>
    <cellStyle name="SAPBEXfilterItem 2 2 2 2 3 2" xfId="23065"/>
    <cellStyle name="SAPBEXfilterItem 2 2 2 2 3 2 2" xfId="23066"/>
    <cellStyle name="SAPBEXfilterItem 2 2 2 2 3 3" xfId="23067"/>
    <cellStyle name="SAPBEXfilterItem 2 2 2 2 4" xfId="23068"/>
    <cellStyle name="SAPBEXfilterItem 2 2 2 2 4 2" xfId="23069"/>
    <cellStyle name="SAPBEXfilterItem 2 2 2 2 5" xfId="23070"/>
    <cellStyle name="SAPBEXfilterItem 2 2 2 2 5 2" xfId="23071"/>
    <cellStyle name="SAPBEXfilterItem 2 2 2 2 6" xfId="23072"/>
    <cellStyle name="SAPBEXfilterItem 2 2 2 3" xfId="23073"/>
    <cellStyle name="SAPBEXfilterItem 2 2 2 3 2" xfId="23074"/>
    <cellStyle name="SAPBEXfilterItem 2 2 2 3 2 2" xfId="23075"/>
    <cellStyle name="SAPBEXfilterItem 2 2 2 3 2 2 2" xfId="23076"/>
    <cellStyle name="SAPBEXfilterItem 2 2 2 3 2 3" xfId="23077"/>
    <cellStyle name="SAPBEXfilterItem 2 2 2 3 3" xfId="23078"/>
    <cellStyle name="SAPBEXfilterItem 2 2 2 3 3 2" xfId="23079"/>
    <cellStyle name="SAPBEXfilterItem 2 2 2 3 3 2 2" xfId="23080"/>
    <cellStyle name="SAPBEXfilterItem 2 2 2 3 3 3" xfId="23081"/>
    <cellStyle name="SAPBEXfilterItem 2 2 2 3 4" xfId="23082"/>
    <cellStyle name="SAPBEXfilterItem 2 2 2 3 4 2" xfId="23083"/>
    <cellStyle name="SAPBEXfilterItem 2 2 2 3 5" xfId="23084"/>
    <cellStyle name="SAPBEXfilterItem 2 2 2 3 5 2" xfId="23085"/>
    <cellStyle name="SAPBEXfilterItem 2 2 2 3 6" xfId="23086"/>
    <cellStyle name="SAPBEXfilterItem 2 2 2 4" xfId="23087"/>
    <cellStyle name="SAPBEXfilterItem 2 2 2 4 2" xfId="23088"/>
    <cellStyle name="SAPBEXfilterItem 2 2 2 4 2 2" xfId="23089"/>
    <cellStyle name="SAPBEXfilterItem 2 2 2 4 2 3" xfId="59938"/>
    <cellStyle name="SAPBEXfilterItem 2 2 2 4 3" xfId="23090"/>
    <cellStyle name="SAPBEXfilterItem 2 2 2 4 4" xfId="59939"/>
    <cellStyle name="SAPBEXfilterItem 2 2 2 5" xfId="23091"/>
    <cellStyle name="SAPBEXfilterItem 2 2 2 5 2" xfId="23092"/>
    <cellStyle name="SAPBEXfilterItem 2 2 2 5 2 2" xfId="23093"/>
    <cellStyle name="SAPBEXfilterItem 2 2 2 5 2 3" xfId="59940"/>
    <cellStyle name="SAPBEXfilterItem 2 2 2 5 3" xfId="23094"/>
    <cellStyle name="SAPBEXfilterItem 2 2 2 5 4" xfId="59941"/>
    <cellStyle name="SAPBEXfilterItem 2 2 2 6" xfId="23095"/>
    <cellStyle name="SAPBEXfilterItem 2 2 2 6 2" xfId="23096"/>
    <cellStyle name="SAPBEXfilterItem 2 2 2 6 2 2" xfId="59942"/>
    <cellStyle name="SAPBEXfilterItem 2 2 2 6 2 3" xfId="59943"/>
    <cellStyle name="SAPBEXfilterItem 2 2 2 6 3" xfId="59944"/>
    <cellStyle name="SAPBEXfilterItem 2 2 2 6 4" xfId="59945"/>
    <cellStyle name="SAPBEXfilterItem 2 2 2 7" xfId="23097"/>
    <cellStyle name="SAPBEXfilterItem 2 2 2 7 2" xfId="23098"/>
    <cellStyle name="SAPBEXfilterItem 2 2 2 7 3" xfId="59946"/>
    <cellStyle name="SAPBEXfilterItem 2 2 2 8" xfId="23099"/>
    <cellStyle name="SAPBEXfilterItem 2 2 2 9" xfId="59947"/>
    <cellStyle name="SAPBEXfilterItem 2 2 2_Other Benefits Allocation %" xfId="23100"/>
    <cellStyle name="SAPBEXfilterItem 2 2 3" xfId="23101"/>
    <cellStyle name="SAPBEXfilterItem 2 2 3 2" xfId="23102"/>
    <cellStyle name="SAPBEXfilterItem 2 2 3 2 2" xfId="23103"/>
    <cellStyle name="SAPBEXfilterItem 2 2 3 2 2 2" xfId="59948"/>
    <cellStyle name="SAPBEXfilterItem 2 2 3 2 2 3" xfId="59949"/>
    <cellStyle name="SAPBEXfilterItem 2 2 3 2 3" xfId="59950"/>
    <cellStyle name="SAPBEXfilterItem 2 2 3 2 4" xfId="59951"/>
    <cellStyle name="SAPBEXfilterItem 2 2 3 3" xfId="23104"/>
    <cellStyle name="SAPBEXfilterItem 2 2 3 3 2" xfId="51922"/>
    <cellStyle name="SAPBEXfilterItem 2 2 3 3 2 2" xfId="59952"/>
    <cellStyle name="SAPBEXfilterItem 2 2 3 3 2 3" xfId="59953"/>
    <cellStyle name="SAPBEXfilterItem 2 2 3 3 3" xfId="59954"/>
    <cellStyle name="SAPBEXfilterItem 2 2 3 3 4" xfId="59955"/>
    <cellStyle name="SAPBEXfilterItem 2 2 3 4" xfId="51923"/>
    <cellStyle name="SAPBEXfilterItem 2 2 3 4 2" xfId="51924"/>
    <cellStyle name="SAPBEXfilterItem 2 2 3 4 2 2" xfId="59956"/>
    <cellStyle name="SAPBEXfilterItem 2 2 3 4 2 3" xfId="59957"/>
    <cellStyle name="SAPBEXfilterItem 2 2 3 4 3" xfId="59958"/>
    <cellStyle name="SAPBEXfilterItem 2 2 3 4 4" xfId="59959"/>
    <cellStyle name="SAPBEXfilterItem 2 2 3 5" xfId="51925"/>
    <cellStyle name="SAPBEXfilterItem 2 2 3 5 2" xfId="51926"/>
    <cellStyle name="SAPBEXfilterItem 2 2 3 5 2 2" xfId="59960"/>
    <cellStyle name="SAPBEXfilterItem 2 2 3 5 2 3" xfId="59961"/>
    <cellStyle name="SAPBEXfilterItem 2 2 3 5 3" xfId="59962"/>
    <cellStyle name="SAPBEXfilterItem 2 2 3 5 4" xfId="59963"/>
    <cellStyle name="SAPBEXfilterItem 2 2 3 6" xfId="51927"/>
    <cellStyle name="SAPBEXfilterItem 2 2 3 6 2" xfId="51928"/>
    <cellStyle name="SAPBEXfilterItem 2 2 3 6 2 2" xfId="59964"/>
    <cellStyle name="SAPBEXfilterItem 2 2 3 6 2 3" xfId="59965"/>
    <cellStyle name="SAPBEXfilterItem 2 2 3 6 3" xfId="59966"/>
    <cellStyle name="SAPBEXfilterItem 2 2 3 6 4" xfId="59967"/>
    <cellStyle name="SAPBEXfilterItem 2 2 3 7" xfId="51929"/>
    <cellStyle name="SAPBEXfilterItem 2 2 3 7 2" xfId="59968"/>
    <cellStyle name="SAPBEXfilterItem 2 2 3 7 3" xfId="59969"/>
    <cellStyle name="SAPBEXfilterItem 2 2 3 8" xfId="59970"/>
    <cellStyle name="SAPBEXfilterItem 2 2 3 9" xfId="59971"/>
    <cellStyle name="SAPBEXfilterItem 2 2 4" xfId="23105"/>
    <cellStyle name="SAPBEXfilterItem 2 2 4 2" xfId="23106"/>
    <cellStyle name="SAPBEXfilterItem 2 2 4 2 2" xfId="23107"/>
    <cellStyle name="SAPBEXfilterItem 2 2 4 2 2 2" xfId="59972"/>
    <cellStyle name="SAPBEXfilterItem 2 2 4 2 2 3" xfId="59973"/>
    <cellStyle name="SAPBEXfilterItem 2 2 4 2 3" xfId="59974"/>
    <cellStyle name="SAPBEXfilterItem 2 2 4 2 4" xfId="59975"/>
    <cellStyle name="SAPBEXfilterItem 2 2 4 3" xfId="23108"/>
    <cellStyle name="SAPBEXfilterItem 2 2 4 3 2" xfId="51930"/>
    <cellStyle name="SAPBEXfilterItem 2 2 4 3 2 2" xfId="59976"/>
    <cellStyle name="SAPBEXfilterItem 2 2 4 3 2 3" xfId="59977"/>
    <cellStyle name="SAPBEXfilterItem 2 2 4 3 3" xfId="59978"/>
    <cellStyle name="SAPBEXfilterItem 2 2 4 3 4" xfId="59979"/>
    <cellStyle name="SAPBEXfilterItem 2 2 4 4" xfId="51931"/>
    <cellStyle name="SAPBEXfilterItem 2 2 4 4 2" xfId="51932"/>
    <cellStyle name="SAPBEXfilterItem 2 2 4 4 2 2" xfId="59980"/>
    <cellStyle name="SAPBEXfilterItem 2 2 4 4 2 3" xfId="59981"/>
    <cellStyle name="SAPBEXfilterItem 2 2 4 4 3" xfId="59982"/>
    <cellStyle name="SAPBEXfilterItem 2 2 4 4 4" xfId="59983"/>
    <cellStyle name="SAPBEXfilterItem 2 2 4 5" xfId="51933"/>
    <cellStyle name="SAPBEXfilterItem 2 2 4 5 2" xfId="51934"/>
    <cellStyle name="SAPBEXfilterItem 2 2 4 5 2 2" xfId="59984"/>
    <cellStyle name="SAPBEXfilterItem 2 2 4 5 2 3" xfId="59985"/>
    <cellStyle name="SAPBEXfilterItem 2 2 4 5 3" xfId="59986"/>
    <cellStyle name="SAPBEXfilterItem 2 2 4 5 4" xfId="59987"/>
    <cellStyle name="SAPBEXfilterItem 2 2 4 6" xfId="51935"/>
    <cellStyle name="SAPBEXfilterItem 2 2 4 6 2" xfId="51936"/>
    <cellStyle name="SAPBEXfilterItem 2 2 4 6 2 2" xfId="59988"/>
    <cellStyle name="SAPBEXfilterItem 2 2 4 6 2 3" xfId="59989"/>
    <cellStyle name="SAPBEXfilterItem 2 2 4 6 3" xfId="59990"/>
    <cellStyle name="SAPBEXfilterItem 2 2 4 6 4" xfId="59991"/>
    <cellStyle name="SAPBEXfilterItem 2 2 4 7" xfId="51937"/>
    <cellStyle name="SAPBEXfilterItem 2 2 4 7 2" xfId="59992"/>
    <cellStyle name="SAPBEXfilterItem 2 2 4 7 3" xfId="59993"/>
    <cellStyle name="SAPBEXfilterItem 2 2 4 8" xfId="59994"/>
    <cellStyle name="SAPBEXfilterItem 2 2 4 9" xfId="59995"/>
    <cellStyle name="SAPBEXfilterItem 2 2 5" xfId="23109"/>
    <cellStyle name="SAPBEXfilterItem 2 2 5 2" xfId="23110"/>
    <cellStyle name="SAPBEXfilterItem 2 2 5 2 2" xfId="23111"/>
    <cellStyle name="SAPBEXfilterItem 2 2 5 2 3" xfId="59996"/>
    <cellStyle name="SAPBEXfilterItem 2 2 5 3" xfId="23112"/>
    <cellStyle name="SAPBEXfilterItem 2 2 5 4" xfId="59997"/>
    <cellStyle name="SAPBEXfilterItem 2 2 6" xfId="23113"/>
    <cellStyle name="SAPBEXfilterItem 2 2 6 2" xfId="23114"/>
    <cellStyle name="SAPBEXfilterItem 2 2 6 2 2" xfId="23115"/>
    <cellStyle name="SAPBEXfilterItem 2 2 6 2 3" xfId="59998"/>
    <cellStyle name="SAPBEXfilterItem 2 2 6 3" xfId="23116"/>
    <cellStyle name="SAPBEXfilterItem 2 2 6 4" xfId="59999"/>
    <cellStyle name="SAPBEXfilterItem 2 2 7" xfId="23117"/>
    <cellStyle name="SAPBEXfilterItem 2 2 7 2" xfId="23118"/>
    <cellStyle name="SAPBEXfilterItem 2 2 7 2 2" xfId="23119"/>
    <cellStyle name="SAPBEXfilterItem 2 2 7 2 3" xfId="60000"/>
    <cellStyle name="SAPBEXfilterItem 2 2 7 3" xfId="23120"/>
    <cellStyle name="SAPBEXfilterItem 2 2 7 4" xfId="60001"/>
    <cellStyle name="SAPBEXfilterItem 2 2 8" xfId="23121"/>
    <cellStyle name="SAPBEXfilterItem 2 2 8 2" xfId="23122"/>
    <cellStyle name="SAPBEXfilterItem 2 2 8 2 2" xfId="23123"/>
    <cellStyle name="SAPBEXfilterItem 2 2 8 2 3" xfId="60002"/>
    <cellStyle name="SAPBEXfilterItem 2 2 8 3" xfId="23124"/>
    <cellStyle name="SAPBEXfilterItem 2 2 8 4" xfId="60003"/>
    <cellStyle name="SAPBEXfilterItem 2 2 9" xfId="23125"/>
    <cellStyle name="SAPBEXfilterItem 2 2 9 2" xfId="23126"/>
    <cellStyle name="SAPBEXfilterItem 2 2 9 2 2" xfId="23127"/>
    <cellStyle name="SAPBEXfilterItem 2 2 9 2 3" xfId="60004"/>
    <cellStyle name="SAPBEXfilterItem 2 2 9 3" xfId="23128"/>
    <cellStyle name="SAPBEXfilterItem 2 2 9 4" xfId="60005"/>
    <cellStyle name="SAPBEXfilterItem 2 2_Other Benefits Allocation %" xfId="23129"/>
    <cellStyle name="SAPBEXfilterItem 2 3" xfId="23130"/>
    <cellStyle name="SAPBEXfilterItem 2 3 10" xfId="23131"/>
    <cellStyle name="SAPBEXfilterItem 2 3 11" xfId="23132"/>
    <cellStyle name="SAPBEXfilterItem 2 3 11 2" xfId="23133"/>
    <cellStyle name="SAPBEXfilterItem 2 3 11 2 2" xfId="23134"/>
    <cellStyle name="SAPBEXfilterItem 2 3 11 3" xfId="23135"/>
    <cellStyle name="SAPBEXfilterItem 2 3 12" xfId="23136"/>
    <cellStyle name="SAPBEXfilterItem 2 3 2" xfId="23137"/>
    <cellStyle name="SAPBEXfilterItem 2 3 2 2" xfId="23138"/>
    <cellStyle name="SAPBEXfilterItem 2 3 2 2 2" xfId="23139"/>
    <cellStyle name="SAPBEXfilterItem 2 3 2 2 2 2" xfId="23140"/>
    <cellStyle name="SAPBEXfilterItem 2 3 2 2 2 2 2" xfId="23141"/>
    <cellStyle name="SAPBEXfilterItem 2 3 2 2 2 3" xfId="23142"/>
    <cellStyle name="SAPBEXfilterItem 2 3 2 2 3" xfId="23143"/>
    <cellStyle name="SAPBEXfilterItem 2 3 2 2 3 2" xfId="23144"/>
    <cellStyle name="SAPBEXfilterItem 2 3 2 2 3 2 2" xfId="23145"/>
    <cellStyle name="SAPBEXfilterItem 2 3 2 2 3 3" xfId="23146"/>
    <cellStyle name="SAPBEXfilterItem 2 3 2 2 4" xfId="23147"/>
    <cellStyle name="SAPBEXfilterItem 2 3 2 2 4 2" xfId="23148"/>
    <cellStyle name="SAPBEXfilterItem 2 3 2 2 5" xfId="23149"/>
    <cellStyle name="SAPBEXfilterItem 2 3 2 2 5 2" xfId="23150"/>
    <cellStyle name="SAPBEXfilterItem 2 3 2 2 6" xfId="23151"/>
    <cellStyle name="SAPBEXfilterItem 2 3 2 3" xfId="23152"/>
    <cellStyle name="SAPBEXfilterItem 2 3 2 3 2" xfId="23153"/>
    <cellStyle name="SAPBEXfilterItem 2 3 2 3 2 2" xfId="23154"/>
    <cellStyle name="SAPBEXfilterItem 2 3 2 3 2 2 2" xfId="23155"/>
    <cellStyle name="SAPBEXfilterItem 2 3 2 3 2 3" xfId="23156"/>
    <cellStyle name="SAPBEXfilterItem 2 3 2 3 3" xfId="23157"/>
    <cellStyle name="SAPBEXfilterItem 2 3 2 3 3 2" xfId="23158"/>
    <cellStyle name="SAPBEXfilterItem 2 3 2 3 3 2 2" xfId="23159"/>
    <cellStyle name="SAPBEXfilterItem 2 3 2 3 3 3" xfId="23160"/>
    <cellStyle name="SAPBEXfilterItem 2 3 2 3 4" xfId="23161"/>
    <cellStyle name="SAPBEXfilterItem 2 3 2 3 4 2" xfId="23162"/>
    <cellStyle name="SAPBEXfilterItem 2 3 2 3 5" xfId="23163"/>
    <cellStyle name="SAPBEXfilterItem 2 3 2 3 5 2" xfId="23164"/>
    <cellStyle name="SAPBEXfilterItem 2 3 2 3 6" xfId="23165"/>
    <cellStyle name="SAPBEXfilterItem 2 3 2 4" xfId="23166"/>
    <cellStyle name="SAPBEXfilterItem 2 3 2 4 2" xfId="23167"/>
    <cellStyle name="SAPBEXfilterItem 2 3 2 4 2 2" xfId="23168"/>
    <cellStyle name="SAPBEXfilterItem 2 3 2 4 3" xfId="23169"/>
    <cellStyle name="SAPBEXfilterItem 2 3 2 5" xfId="23170"/>
    <cellStyle name="SAPBEXfilterItem 2 3 2 5 2" xfId="23171"/>
    <cellStyle name="SAPBEXfilterItem 2 3 2 5 2 2" xfId="23172"/>
    <cellStyle name="SAPBEXfilterItem 2 3 2 5 3" xfId="23173"/>
    <cellStyle name="SAPBEXfilterItem 2 3 2 6" xfId="23174"/>
    <cellStyle name="SAPBEXfilterItem 2 3 2 6 2" xfId="23175"/>
    <cellStyle name="SAPBEXfilterItem 2 3 2 7" xfId="23176"/>
    <cellStyle name="SAPBEXfilterItem 2 3 2 7 2" xfId="23177"/>
    <cellStyle name="SAPBEXfilterItem 2 3 2 8" xfId="23178"/>
    <cellStyle name="SAPBEXfilterItem 2 3 2_Other Benefits Allocation %" xfId="23179"/>
    <cellStyle name="SAPBEXfilterItem 2 3 3" xfId="23180"/>
    <cellStyle name="SAPBEXfilterItem 2 3 3 2" xfId="51938"/>
    <cellStyle name="SAPBEXfilterItem 2 3 3 2 2" xfId="60006"/>
    <cellStyle name="SAPBEXfilterItem 2 3 3 2 3" xfId="60007"/>
    <cellStyle name="SAPBEXfilterItem 2 3 3 3" xfId="60008"/>
    <cellStyle name="SAPBEXfilterItem 2 3 3 4" xfId="60009"/>
    <cellStyle name="SAPBEXfilterItem 2 3 4" xfId="23181"/>
    <cellStyle name="SAPBEXfilterItem 2 3 4 2" xfId="51939"/>
    <cellStyle name="SAPBEXfilterItem 2 3 4 2 2" xfId="60010"/>
    <cellStyle name="SAPBEXfilterItem 2 3 4 2 3" xfId="60011"/>
    <cellStyle name="SAPBEXfilterItem 2 3 4 3" xfId="60012"/>
    <cellStyle name="SAPBEXfilterItem 2 3 4 4" xfId="60013"/>
    <cellStyle name="SAPBEXfilterItem 2 3 5" xfId="23182"/>
    <cellStyle name="SAPBEXfilterItem 2 3 5 2" xfId="51940"/>
    <cellStyle name="SAPBEXfilterItem 2 3 5 2 2" xfId="60014"/>
    <cellStyle name="SAPBEXfilterItem 2 3 5 2 3" xfId="60015"/>
    <cellStyle name="SAPBEXfilterItem 2 3 5 3" xfId="60016"/>
    <cellStyle name="SAPBEXfilterItem 2 3 5 4" xfId="60017"/>
    <cellStyle name="SAPBEXfilterItem 2 3 6" xfId="23183"/>
    <cellStyle name="SAPBEXfilterItem 2 3 6 2" xfId="51941"/>
    <cellStyle name="SAPBEXfilterItem 2 3 6 2 2" xfId="60018"/>
    <cellStyle name="SAPBEXfilterItem 2 3 6 2 3" xfId="60019"/>
    <cellStyle name="SAPBEXfilterItem 2 3 6 3" xfId="60020"/>
    <cellStyle name="SAPBEXfilterItem 2 3 6 4" xfId="60021"/>
    <cellStyle name="SAPBEXfilterItem 2 3 7" xfId="23184"/>
    <cellStyle name="SAPBEXfilterItem 2 3 7 2" xfId="60022"/>
    <cellStyle name="SAPBEXfilterItem 2 3 7 3" xfId="60023"/>
    <cellStyle name="SAPBEXfilterItem 2 3 8" xfId="23185"/>
    <cellStyle name="SAPBEXfilterItem 2 3 9" xfId="23186"/>
    <cellStyle name="SAPBEXfilterItem 2 3_Other Benefits Allocation %" xfId="23187"/>
    <cellStyle name="SAPBEXfilterItem 2 4" xfId="23188"/>
    <cellStyle name="SAPBEXfilterItem 2 4 2" xfId="23189"/>
    <cellStyle name="SAPBEXfilterItem 2 4 2 2" xfId="23190"/>
    <cellStyle name="SAPBEXfilterItem 2 4 2 2 2" xfId="23191"/>
    <cellStyle name="SAPBEXfilterItem 2 4 2 2 3" xfId="60024"/>
    <cellStyle name="SAPBEXfilterItem 2 4 2 3" xfId="23192"/>
    <cellStyle name="SAPBEXfilterItem 2 4 2 4" xfId="60025"/>
    <cellStyle name="SAPBEXfilterItem 2 4 3" xfId="23193"/>
    <cellStyle name="SAPBEXfilterItem 2 4 3 2" xfId="23194"/>
    <cellStyle name="SAPBEXfilterItem 2 4 3 2 2" xfId="23195"/>
    <cellStyle name="SAPBEXfilterItem 2 4 3 2 3" xfId="60026"/>
    <cellStyle name="SAPBEXfilterItem 2 4 3 3" xfId="23196"/>
    <cellStyle name="SAPBEXfilterItem 2 4 3 4" xfId="60027"/>
    <cellStyle name="SAPBEXfilterItem 2 4 4" xfId="51942"/>
    <cellStyle name="SAPBEXfilterItem 2 4 4 2" xfId="51943"/>
    <cellStyle name="SAPBEXfilterItem 2 4 4 2 2" xfId="60028"/>
    <cellStyle name="SAPBEXfilterItem 2 4 4 2 3" xfId="60029"/>
    <cellStyle name="SAPBEXfilterItem 2 4 4 3" xfId="60030"/>
    <cellStyle name="SAPBEXfilterItem 2 4 4 4" xfId="60031"/>
    <cellStyle name="SAPBEXfilterItem 2 4 5" xfId="51944"/>
    <cellStyle name="SAPBEXfilterItem 2 4 5 2" xfId="51945"/>
    <cellStyle name="SAPBEXfilterItem 2 4 5 2 2" xfId="60032"/>
    <cellStyle name="SAPBEXfilterItem 2 4 5 2 3" xfId="60033"/>
    <cellStyle name="SAPBEXfilterItem 2 4 5 3" xfId="60034"/>
    <cellStyle name="SAPBEXfilterItem 2 4 5 4" xfId="60035"/>
    <cellStyle name="SAPBEXfilterItem 2 4 6" xfId="51946"/>
    <cellStyle name="SAPBEXfilterItem 2 4 6 2" xfId="51947"/>
    <cellStyle name="SAPBEXfilterItem 2 4 6 2 2" xfId="60036"/>
    <cellStyle name="SAPBEXfilterItem 2 4 6 2 3" xfId="60037"/>
    <cellStyle name="SAPBEXfilterItem 2 4 6 3" xfId="60038"/>
    <cellStyle name="SAPBEXfilterItem 2 4 6 4" xfId="60039"/>
    <cellStyle name="SAPBEXfilterItem 2 4 7" xfId="51948"/>
    <cellStyle name="SAPBEXfilterItem 2 4 7 2" xfId="60040"/>
    <cellStyle name="SAPBEXfilterItem 2 4 7 3" xfId="60041"/>
    <cellStyle name="SAPBEXfilterItem 2 4 8" xfId="60042"/>
    <cellStyle name="SAPBEXfilterItem 2 4 9" xfId="60043"/>
    <cellStyle name="SAPBEXfilterItem 2 5" xfId="23197"/>
    <cellStyle name="SAPBEXfilterItem 2 5 2" xfId="51949"/>
    <cellStyle name="SAPBEXfilterItem 2 5 2 2" xfId="51950"/>
    <cellStyle name="SAPBEXfilterItem 2 5 2 2 2" xfId="60044"/>
    <cellStyle name="SAPBEXfilterItem 2 5 2 2 3" xfId="60045"/>
    <cellStyle name="SAPBEXfilterItem 2 5 2 3" xfId="60046"/>
    <cellStyle name="SAPBEXfilterItem 2 5 2 4" xfId="60047"/>
    <cellStyle name="SAPBEXfilterItem 2 5 3" xfId="51951"/>
    <cellStyle name="SAPBEXfilterItem 2 5 3 2" xfId="51952"/>
    <cellStyle name="SAPBEXfilterItem 2 5 3 2 2" xfId="60048"/>
    <cellStyle name="SAPBEXfilterItem 2 5 3 2 3" xfId="60049"/>
    <cellStyle name="SAPBEXfilterItem 2 5 3 3" xfId="60050"/>
    <cellStyle name="SAPBEXfilterItem 2 5 3 4" xfId="60051"/>
    <cellStyle name="SAPBEXfilterItem 2 5 4" xfId="51953"/>
    <cellStyle name="SAPBEXfilterItem 2 5 4 2" xfId="51954"/>
    <cellStyle name="SAPBEXfilterItem 2 5 4 2 2" xfId="60052"/>
    <cellStyle name="SAPBEXfilterItem 2 5 4 2 3" xfId="60053"/>
    <cellStyle name="SAPBEXfilterItem 2 5 4 3" xfId="60054"/>
    <cellStyle name="SAPBEXfilterItem 2 5 4 4" xfId="60055"/>
    <cellStyle name="SAPBEXfilterItem 2 5 5" xfId="51955"/>
    <cellStyle name="SAPBEXfilterItem 2 5 5 2" xfId="51956"/>
    <cellStyle name="SAPBEXfilterItem 2 5 5 2 2" xfId="60056"/>
    <cellStyle name="SAPBEXfilterItem 2 5 5 2 3" xfId="60057"/>
    <cellStyle name="SAPBEXfilterItem 2 5 5 3" xfId="60058"/>
    <cellStyle name="SAPBEXfilterItem 2 5 5 4" xfId="60059"/>
    <cellStyle name="SAPBEXfilterItem 2 5 6" xfId="51957"/>
    <cellStyle name="SAPBEXfilterItem 2 5 6 2" xfId="51958"/>
    <cellStyle name="SAPBEXfilterItem 2 5 6 2 2" xfId="60060"/>
    <cellStyle name="SAPBEXfilterItem 2 5 6 2 3" xfId="60061"/>
    <cellStyle name="SAPBEXfilterItem 2 5 6 3" xfId="60062"/>
    <cellStyle name="SAPBEXfilterItem 2 5 6 4" xfId="60063"/>
    <cellStyle name="SAPBEXfilterItem 2 5 7" xfId="51959"/>
    <cellStyle name="SAPBEXfilterItem 2 5 7 2" xfId="60064"/>
    <cellStyle name="SAPBEXfilterItem 2 5 7 3" xfId="60065"/>
    <cellStyle name="SAPBEXfilterItem 2 5 8" xfId="60066"/>
    <cellStyle name="SAPBEXfilterItem 2 5 9" xfId="60067"/>
    <cellStyle name="SAPBEXfilterItem 2 6" xfId="23198"/>
    <cellStyle name="SAPBEXfilterItem 2 6 2" xfId="51960"/>
    <cellStyle name="SAPBEXfilterItem 2 6 2 2" xfId="60068"/>
    <cellStyle name="SAPBEXfilterItem 2 6 2 3" xfId="60069"/>
    <cellStyle name="SAPBEXfilterItem 2 6 3" xfId="60070"/>
    <cellStyle name="SAPBEXfilterItem 2 6 4" xfId="60071"/>
    <cellStyle name="SAPBEXfilterItem 2 7" xfId="23199"/>
    <cellStyle name="SAPBEXfilterItem 2 7 2" xfId="51961"/>
    <cellStyle name="SAPBEXfilterItem 2 7 2 2" xfId="60072"/>
    <cellStyle name="SAPBEXfilterItem 2 7 2 3" xfId="60073"/>
    <cellStyle name="SAPBEXfilterItem 2 7 3" xfId="60074"/>
    <cellStyle name="SAPBEXfilterItem 2 7 4" xfId="60075"/>
    <cellStyle name="SAPBEXfilterItem 2 8" xfId="23200"/>
    <cellStyle name="SAPBEXfilterItem 2 8 2" xfId="51962"/>
    <cellStyle name="SAPBEXfilterItem 2 8 2 2" xfId="60076"/>
    <cellStyle name="SAPBEXfilterItem 2 8 2 3" xfId="60077"/>
    <cellStyle name="SAPBEXfilterItem 2 8 3" xfId="60078"/>
    <cellStyle name="SAPBEXfilterItem 2 8 4" xfId="60079"/>
    <cellStyle name="SAPBEXfilterItem 2 9" xfId="23201"/>
    <cellStyle name="SAPBEXfilterItem 2 9 2" xfId="51963"/>
    <cellStyle name="SAPBEXfilterItem 2 9 2 2" xfId="60080"/>
    <cellStyle name="SAPBEXfilterItem 2 9 2 3" xfId="60081"/>
    <cellStyle name="SAPBEXfilterItem 2 9 3" xfId="60082"/>
    <cellStyle name="SAPBEXfilterItem 2 9 4" xfId="60083"/>
    <cellStyle name="SAPBEXfilterItem 2_401K Summary" xfId="23202"/>
    <cellStyle name="SAPBEXfilterItem 3" xfId="23203"/>
    <cellStyle name="SAPBEXfilterItem 3 10" xfId="23204"/>
    <cellStyle name="SAPBEXfilterItem 3 10 2" xfId="60084"/>
    <cellStyle name="SAPBEXfilterItem 3 10 3" xfId="60085"/>
    <cellStyle name="SAPBEXfilterItem 3 11" xfId="23205"/>
    <cellStyle name="SAPBEXfilterItem 3 11 2" xfId="23206"/>
    <cellStyle name="SAPBEXfilterItem 3 11 2 2" xfId="23207"/>
    <cellStyle name="SAPBEXfilterItem 3 11 3" xfId="23208"/>
    <cellStyle name="SAPBEXfilterItem 3 12" xfId="23209"/>
    <cellStyle name="SAPBEXfilterItem 3 2" xfId="23210"/>
    <cellStyle name="SAPBEXfilterItem 3 2 2" xfId="51964"/>
    <cellStyle name="SAPBEXfilterItem 3 2 2 2" xfId="51965"/>
    <cellStyle name="SAPBEXfilterItem 3 2 2 2 2" xfId="60086"/>
    <cellStyle name="SAPBEXfilterItem 3 2 2 2 3" xfId="60087"/>
    <cellStyle name="SAPBEXfilterItem 3 2 2 3" xfId="60088"/>
    <cellStyle name="SAPBEXfilterItem 3 2 2 4" xfId="60089"/>
    <cellStyle name="SAPBEXfilterItem 3 2 3" xfId="51966"/>
    <cellStyle name="SAPBEXfilterItem 3 2 3 2" xfId="51967"/>
    <cellStyle name="SAPBEXfilterItem 3 2 3 2 2" xfId="60090"/>
    <cellStyle name="SAPBEXfilterItem 3 2 3 2 3" xfId="60091"/>
    <cellStyle name="SAPBEXfilterItem 3 2 3 3" xfId="60092"/>
    <cellStyle name="SAPBEXfilterItem 3 2 3 4" xfId="60093"/>
    <cellStyle name="SAPBEXfilterItem 3 2 4" xfId="51968"/>
    <cellStyle name="SAPBEXfilterItem 3 2 4 2" xfId="51969"/>
    <cellStyle name="SAPBEXfilterItem 3 2 4 2 2" xfId="60094"/>
    <cellStyle name="SAPBEXfilterItem 3 2 4 2 3" xfId="60095"/>
    <cellStyle name="SAPBEXfilterItem 3 2 4 3" xfId="60096"/>
    <cellStyle name="SAPBEXfilterItem 3 2 4 4" xfId="60097"/>
    <cellStyle name="SAPBEXfilterItem 3 2 5" xfId="51970"/>
    <cellStyle name="SAPBEXfilterItem 3 2 5 2" xfId="51971"/>
    <cellStyle name="SAPBEXfilterItem 3 2 5 2 2" xfId="60098"/>
    <cellStyle name="SAPBEXfilterItem 3 2 5 2 3" xfId="60099"/>
    <cellStyle name="SAPBEXfilterItem 3 2 5 3" xfId="60100"/>
    <cellStyle name="SAPBEXfilterItem 3 2 5 4" xfId="60101"/>
    <cellStyle name="SAPBEXfilterItem 3 2 6" xfId="51972"/>
    <cellStyle name="SAPBEXfilterItem 3 2 6 2" xfId="51973"/>
    <cellStyle name="SAPBEXfilterItem 3 2 6 2 2" xfId="60102"/>
    <cellStyle name="SAPBEXfilterItem 3 2 6 2 3" xfId="60103"/>
    <cellStyle name="SAPBEXfilterItem 3 2 6 3" xfId="60104"/>
    <cellStyle name="SAPBEXfilterItem 3 2 6 4" xfId="60105"/>
    <cellStyle name="SAPBEXfilterItem 3 2 7" xfId="51974"/>
    <cellStyle name="SAPBEXfilterItem 3 2 7 2" xfId="60106"/>
    <cellStyle name="SAPBEXfilterItem 3 2 7 3" xfId="60107"/>
    <cellStyle name="SAPBEXfilterItem 3 2 8" xfId="60108"/>
    <cellStyle name="SAPBEXfilterItem 3 2 9" xfId="60109"/>
    <cellStyle name="SAPBEXfilterItem 3 3" xfId="23211"/>
    <cellStyle name="SAPBEXfilterItem 3 3 2" xfId="23212"/>
    <cellStyle name="SAPBEXfilterItem 3 3 2 2" xfId="23213"/>
    <cellStyle name="SAPBEXfilterItem 3 3 2 2 2" xfId="23214"/>
    <cellStyle name="SAPBEXfilterItem 3 3 2 2 2 2" xfId="23215"/>
    <cellStyle name="SAPBEXfilterItem 3 3 2 2 3" xfId="23216"/>
    <cellStyle name="SAPBEXfilterItem 3 3 2 3" xfId="23217"/>
    <cellStyle name="SAPBEXfilterItem 3 3 2 3 2" xfId="23218"/>
    <cellStyle name="SAPBEXfilterItem 3 3 2 3 2 2" xfId="23219"/>
    <cellStyle name="SAPBEXfilterItem 3 3 2 3 3" xfId="23220"/>
    <cellStyle name="SAPBEXfilterItem 3 3 2 4" xfId="23221"/>
    <cellStyle name="SAPBEXfilterItem 3 3 2 4 2" xfId="23222"/>
    <cellStyle name="SAPBEXfilterItem 3 3 2 5" xfId="23223"/>
    <cellStyle name="SAPBEXfilterItem 3 3 2 5 2" xfId="23224"/>
    <cellStyle name="SAPBEXfilterItem 3 3 2 6" xfId="23225"/>
    <cellStyle name="SAPBEXfilterItem 3 3 3" xfId="23226"/>
    <cellStyle name="SAPBEXfilterItem 3 3 3 2" xfId="23227"/>
    <cellStyle name="SAPBEXfilterItem 3 3 3 2 2" xfId="23228"/>
    <cellStyle name="SAPBEXfilterItem 3 3 3 2 2 2" xfId="23229"/>
    <cellStyle name="SAPBEXfilterItem 3 3 3 2 3" xfId="23230"/>
    <cellStyle name="SAPBEXfilterItem 3 3 3 3" xfId="23231"/>
    <cellStyle name="SAPBEXfilterItem 3 3 3 3 2" xfId="23232"/>
    <cellStyle name="SAPBEXfilterItem 3 3 3 3 2 2" xfId="23233"/>
    <cellStyle name="SAPBEXfilterItem 3 3 3 3 3" xfId="23234"/>
    <cellStyle name="SAPBEXfilterItem 3 3 3 4" xfId="23235"/>
    <cellStyle name="SAPBEXfilterItem 3 3 3 4 2" xfId="23236"/>
    <cellStyle name="SAPBEXfilterItem 3 3 3 5" xfId="23237"/>
    <cellStyle name="SAPBEXfilterItem 3 3 3 5 2" xfId="23238"/>
    <cellStyle name="SAPBEXfilterItem 3 3 3 6" xfId="23239"/>
    <cellStyle name="SAPBEXfilterItem 3 3 4" xfId="23240"/>
    <cellStyle name="SAPBEXfilterItem 3 3 4 2" xfId="23241"/>
    <cellStyle name="SAPBEXfilterItem 3 3 4 2 2" xfId="23242"/>
    <cellStyle name="SAPBEXfilterItem 3 3 4 2 3" xfId="60110"/>
    <cellStyle name="SAPBEXfilterItem 3 3 4 3" xfId="23243"/>
    <cellStyle name="SAPBEXfilterItem 3 3 4 4" xfId="60111"/>
    <cellStyle name="SAPBEXfilterItem 3 3 5" xfId="23244"/>
    <cellStyle name="SAPBEXfilterItem 3 3 5 2" xfId="23245"/>
    <cellStyle name="SAPBEXfilterItem 3 3 5 2 2" xfId="23246"/>
    <cellStyle name="SAPBEXfilterItem 3 3 5 2 3" xfId="60112"/>
    <cellStyle name="SAPBEXfilterItem 3 3 5 3" xfId="23247"/>
    <cellStyle name="SAPBEXfilterItem 3 3 5 4" xfId="60113"/>
    <cellStyle name="SAPBEXfilterItem 3 3 6" xfId="23248"/>
    <cellStyle name="SAPBEXfilterItem 3 3 6 2" xfId="23249"/>
    <cellStyle name="SAPBEXfilterItem 3 3 6 2 2" xfId="60114"/>
    <cellStyle name="SAPBEXfilterItem 3 3 6 2 3" xfId="60115"/>
    <cellStyle name="SAPBEXfilterItem 3 3 6 3" xfId="60116"/>
    <cellStyle name="SAPBEXfilterItem 3 3 6 4" xfId="60117"/>
    <cellStyle name="SAPBEXfilterItem 3 3 7" xfId="23250"/>
    <cellStyle name="SAPBEXfilterItem 3 3 7 2" xfId="23251"/>
    <cellStyle name="SAPBEXfilterItem 3 3 7 3" xfId="60118"/>
    <cellStyle name="SAPBEXfilterItem 3 3 8" xfId="23252"/>
    <cellStyle name="SAPBEXfilterItem 3 3 9" xfId="60119"/>
    <cellStyle name="SAPBEXfilterItem 3 3_Other Benefits Allocation %" xfId="23253"/>
    <cellStyle name="SAPBEXfilterItem 3 4" xfId="23254"/>
    <cellStyle name="SAPBEXfilterItem 3 4 2" xfId="51975"/>
    <cellStyle name="SAPBEXfilterItem 3 4 2 2" xfId="51976"/>
    <cellStyle name="SAPBEXfilterItem 3 4 2 2 2" xfId="60120"/>
    <cellStyle name="SAPBEXfilterItem 3 4 2 2 3" xfId="60121"/>
    <cellStyle name="SAPBEXfilterItem 3 4 2 3" xfId="60122"/>
    <cellStyle name="SAPBEXfilterItem 3 4 2 4" xfId="60123"/>
    <cellStyle name="SAPBEXfilterItem 3 4 3" xfId="51977"/>
    <cellStyle name="SAPBEXfilterItem 3 4 3 2" xfId="51978"/>
    <cellStyle name="SAPBEXfilterItem 3 4 3 2 2" xfId="60124"/>
    <cellStyle name="SAPBEXfilterItem 3 4 3 2 3" xfId="60125"/>
    <cellStyle name="SAPBEXfilterItem 3 4 3 3" xfId="60126"/>
    <cellStyle name="SAPBEXfilterItem 3 4 3 4" xfId="60127"/>
    <cellStyle name="SAPBEXfilterItem 3 4 4" xfId="51979"/>
    <cellStyle name="SAPBEXfilterItem 3 4 4 2" xfId="51980"/>
    <cellStyle name="SAPBEXfilterItem 3 4 4 2 2" xfId="60128"/>
    <cellStyle name="SAPBEXfilterItem 3 4 4 2 3" xfId="60129"/>
    <cellStyle name="SAPBEXfilterItem 3 4 4 3" xfId="60130"/>
    <cellStyle name="SAPBEXfilterItem 3 4 4 4" xfId="60131"/>
    <cellStyle name="SAPBEXfilterItem 3 4 5" xfId="51981"/>
    <cellStyle name="SAPBEXfilterItem 3 4 5 2" xfId="51982"/>
    <cellStyle name="SAPBEXfilterItem 3 4 5 2 2" xfId="60132"/>
    <cellStyle name="SAPBEXfilterItem 3 4 5 2 3" xfId="60133"/>
    <cellStyle name="SAPBEXfilterItem 3 4 5 3" xfId="60134"/>
    <cellStyle name="SAPBEXfilterItem 3 4 5 4" xfId="60135"/>
    <cellStyle name="SAPBEXfilterItem 3 4 6" xfId="51983"/>
    <cellStyle name="SAPBEXfilterItem 3 4 6 2" xfId="51984"/>
    <cellStyle name="SAPBEXfilterItem 3 4 6 2 2" xfId="60136"/>
    <cellStyle name="SAPBEXfilterItem 3 4 6 2 3" xfId="60137"/>
    <cellStyle name="SAPBEXfilterItem 3 4 6 3" xfId="60138"/>
    <cellStyle name="SAPBEXfilterItem 3 4 6 4" xfId="60139"/>
    <cellStyle name="SAPBEXfilterItem 3 4 7" xfId="51985"/>
    <cellStyle name="SAPBEXfilterItem 3 4 7 2" xfId="60140"/>
    <cellStyle name="SAPBEXfilterItem 3 4 7 3" xfId="60141"/>
    <cellStyle name="SAPBEXfilterItem 3 4 8" xfId="60142"/>
    <cellStyle name="SAPBEXfilterItem 3 4 9" xfId="60143"/>
    <cellStyle name="SAPBEXfilterItem 3 5" xfId="23255"/>
    <cellStyle name="SAPBEXfilterItem 3 5 2" xfId="51986"/>
    <cellStyle name="SAPBEXfilterItem 3 5 2 2" xfId="60144"/>
    <cellStyle name="SAPBEXfilterItem 3 5 2 3" xfId="60145"/>
    <cellStyle name="SAPBEXfilterItem 3 5 3" xfId="60146"/>
    <cellStyle name="SAPBEXfilterItem 3 5 4" xfId="60147"/>
    <cellStyle name="SAPBEXfilterItem 3 6" xfId="23256"/>
    <cellStyle name="SAPBEXfilterItem 3 6 2" xfId="51987"/>
    <cellStyle name="SAPBEXfilterItem 3 6 2 2" xfId="60148"/>
    <cellStyle name="SAPBEXfilterItem 3 6 2 3" xfId="60149"/>
    <cellStyle name="SAPBEXfilterItem 3 6 3" xfId="60150"/>
    <cellStyle name="SAPBEXfilterItem 3 6 4" xfId="60151"/>
    <cellStyle name="SAPBEXfilterItem 3 7" xfId="23257"/>
    <cellStyle name="SAPBEXfilterItem 3 7 2" xfId="51988"/>
    <cellStyle name="SAPBEXfilterItem 3 7 2 2" xfId="60152"/>
    <cellStyle name="SAPBEXfilterItem 3 7 2 3" xfId="60153"/>
    <cellStyle name="SAPBEXfilterItem 3 7 3" xfId="60154"/>
    <cellStyle name="SAPBEXfilterItem 3 7 4" xfId="60155"/>
    <cellStyle name="SAPBEXfilterItem 3 8" xfId="23258"/>
    <cellStyle name="SAPBEXfilterItem 3 8 2" xfId="51989"/>
    <cellStyle name="SAPBEXfilterItem 3 8 2 2" xfId="60156"/>
    <cellStyle name="SAPBEXfilterItem 3 8 2 3" xfId="60157"/>
    <cellStyle name="SAPBEXfilterItem 3 8 3" xfId="60158"/>
    <cellStyle name="SAPBEXfilterItem 3 8 4" xfId="60159"/>
    <cellStyle name="SAPBEXfilterItem 3 9" xfId="23259"/>
    <cellStyle name="SAPBEXfilterItem 3 9 2" xfId="51990"/>
    <cellStyle name="SAPBEXfilterItem 3 9 2 2" xfId="60160"/>
    <cellStyle name="SAPBEXfilterItem 3 9 2 3" xfId="60161"/>
    <cellStyle name="SAPBEXfilterItem 3 9 3" xfId="60162"/>
    <cellStyle name="SAPBEXfilterItem 3 9 4" xfId="60163"/>
    <cellStyle name="SAPBEXfilterItem 3_401K Summary" xfId="23260"/>
    <cellStyle name="SAPBEXfilterItem 4" xfId="23261"/>
    <cellStyle name="SAPBEXfilterItem 4 2" xfId="23262"/>
    <cellStyle name="SAPBEXfilterItem 4 2 2" xfId="51991"/>
    <cellStyle name="SAPBEXfilterItem 4 2 2 2" xfId="60164"/>
    <cellStyle name="SAPBEXfilterItem 4 2 2 3" xfId="60165"/>
    <cellStyle name="SAPBEXfilterItem 4 2 3" xfId="60166"/>
    <cellStyle name="SAPBEXfilterItem 4 2 4" xfId="60167"/>
    <cellStyle name="SAPBEXfilterItem 4 3" xfId="23263"/>
    <cellStyle name="SAPBEXfilterItem 4 3 2" xfId="51992"/>
    <cellStyle name="SAPBEXfilterItem 4 3 2 2" xfId="60168"/>
    <cellStyle name="SAPBEXfilterItem 4 3 2 3" xfId="60169"/>
    <cellStyle name="SAPBEXfilterItem 4 3 3" xfId="60170"/>
    <cellStyle name="SAPBEXfilterItem 4 3 4" xfId="60171"/>
    <cellStyle name="SAPBEXfilterItem 4 4" xfId="23264"/>
    <cellStyle name="SAPBEXfilterItem 4 4 2" xfId="23265"/>
    <cellStyle name="SAPBEXfilterItem 4 4 2 2" xfId="23266"/>
    <cellStyle name="SAPBEXfilterItem 4 4 2 3" xfId="60172"/>
    <cellStyle name="SAPBEXfilterItem 4 4 3" xfId="23267"/>
    <cellStyle name="SAPBEXfilterItem 4 4 4" xfId="60173"/>
    <cellStyle name="SAPBEXfilterItem 4 5" xfId="23268"/>
    <cellStyle name="SAPBEXfilterItem 4 5 2" xfId="23269"/>
    <cellStyle name="SAPBEXfilterItem 4 5 2 2" xfId="23270"/>
    <cellStyle name="SAPBEXfilterItem 4 5 2 3" xfId="60174"/>
    <cellStyle name="SAPBEXfilterItem 4 5 3" xfId="23271"/>
    <cellStyle name="SAPBEXfilterItem 4 5 4" xfId="60175"/>
    <cellStyle name="SAPBEXfilterItem 4 6" xfId="51993"/>
    <cellStyle name="SAPBEXfilterItem 4 6 2" xfId="51994"/>
    <cellStyle name="SAPBEXfilterItem 4 6 2 2" xfId="60176"/>
    <cellStyle name="SAPBEXfilterItem 4 6 2 3" xfId="60177"/>
    <cellStyle name="SAPBEXfilterItem 4 6 3" xfId="60178"/>
    <cellStyle name="SAPBEXfilterItem 4 6 4" xfId="60179"/>
    <cellStyle name="SAPBEXfilterItem 4 7" xfId="51995"/>
    <cellStyle name="SAPBEXfilterItem 4 7 2" xfId="60180"/>
    <cellStyle name="SAPBEXfilterItem 4 7 3" xfId="60181"/>
    <cellStyle name="SAPBEXfilterItem 4 8" xfId="60182"/>
    <cellStyle name="SAPBEXfilterItem 4 9" xfId="60183"/>
    <cellStyle name="SAPBEXfilterItem 4_Other Benefits Allocation %" xfId="23272"/>
    <cellStyle name="SAPBEXfilterItem 5" xfId="23273"/>
    <cellStyle name="SAPBEXfilterItem 5 2" xfId="23274"/>
    <cellStyle name="SAPBEXfilterItem 5 2 2" xfId="51996"/>
    <cellStyle name="SAPBEXfilterItem 5 2 2 2" xfId="60184"/>
    <cellStyle name="SAPBEXfilterItem 5 2 2 3" xfId="60185"/>
    <cellStyle name="SAPBEXfilterItem 5 2 3" xfId="60186"/>
    <cellStyle name="SAPBEXfilterItem 5 2 4" xfId="60187"/>
    <cellStyle name="SAPBEXfilterItem 5 3" xfId="23275"/>
    <cellStyle name="SAPBEXfilterItem 5 3 2" xfId="51997"/>
    <cellStyle name="SAPBEXfilterItem 5 3 2 2" xfId="60188"/>
    <cellStyle name="SAPBEXfilterItem 5 3 2 3" xfId="60189"/>
    <cellStyle name="SAPBEXfilterItem 5 3 3" xfId="60190"/>
    <cellStyle name="SAPBEXfilterItem 5 3 4" xfId="60191"/>
    <cellStyle name="SAPBEXfilterItem 5 4" xfId="51998"/>
    <cellStyle name="SAPBEXfilterItem 5 4 2" xfId="51999"/>
    <cellStyle name="SAPBEXfilterItem 5 4 2 2" xfId="60192"/>
    <cellStyle name="SAPBEXfilterItem 5 4 2 3" xfId="60193"/>
    <cellStyle name="SAPBEXfilterItem 5 4 3" xfId="60194"/>
    <cellStyle name="SAPBEXfilterItem 5 4 4" xfId="60195"/>
    <cellStyle name="SAPBEXfilterItem 5 5" xfId="52000"/>
    <cellStyle name="SAPBEXfilterItem 5 5 2" xfId="52001"/>
    <cellStyle name="SAPBEXfilterItem 5 5 2 2" xfId="60196"/>
    <cellStyle name="SAPBEXfilterItem 5 5 2 3" xfId="60197"/>
    <cellStyle name="SAPBEXfilterItem 5 5 3" xfId="60198"/>
    <cellStyle name="SAPBEXfilterItem 5 5 4" xfId="60199"/>
    <cellStyle name="SAPBEXfilterItem 5 6" xfId="52002"/>
    <cellStyle name="SAPBEXfilterItem 5 6 2" xfId="52003"/>
    <cellStyle name="SAPBEXfilterItem 5 6 2 2" xfId="60200"/>
    <cellStyle name="SAPBEXfilterItem 5 6 2 3" xfId="60201"/>
    <cellStyle name="SAPBEXfilterItem 5 6 3" xfId="60202"/>
    <cellStyle name="SAPBEXfilterItem 5 6 4" xfId="60203"/>
    <cellStyle name="SAPBEXfilterItem 5 7" xfId="52004"/>
    <cellStyle name="SAPBEXfilterItem 5 7 2" xfId="60204"/>
    <cellStyle name="SAPBEXfilterItem 5 7 3" xfId="60205"/>
    <cellStyle name="SAPBEXfilterItem 5 8" xfId="60206"/>
    <cellStyle name="SAPBEXfilterItem 5 9" xfId="60207"/>
    <cellStyle name="SAPBEXfilterItem 5_Other Benefits Allocation %" xfId="23276"/>
    <cellStyle name="SAPBEXfilterItem 6" xfId="23277"/>
    <cellStyle name="SAPBEXfilterItem 6 2" xfId="23278"/>
    <cellStyle name="SAPBEXfilterItem 6 2 2" xfId="52005"/>
    <cellStyle name="SAPBEXfilterItem 6 2 2 2" xfId="60208"/>
    <cellStyle name="SAPBEXfilterItem 6 2 2 3" xfId="60209"/>
    <cellStyle name="SAPBEXfilterItem 6 2 3" xfId="60210"/>
    <cellStyle name="SAPBEXfilterItem 6 2 4" xfId="60211"/>
    <cellStyle name="SAPBEXfilterItem 6 3" xfId="23279"/>
    <cellStyle name="SAPBEXfilterItem 6 3 2" xfId="52006"/>
    <cellStyle name="SAPBEXfilterItem 6 3 2 2" xfId="60212"/>
    <cellStyle name="SAPBEXfilterItem 6 3 2 3" xfId="60213"/>
    <cellStyle name="SAPBEXfilterItem 6 3 3" xfId="60214"/>
    <cellStyle name="SAPBEXfilterItem 6 3 4" xfId="60215"/>
    <cellStyle name="SAPBEXfilterItem 6 4" xfId="52007"/>
    <cellStyle name="SAPBEXfilterItem 6 4 2" xfId="52008"/>
    <cellStyle name="SAPBEXfilterItem 6 4 2 2" xfId="60216"/>
    <cellStyle name="SAPBEXfilterItem 6 4 2 3" xfId="60217"/>
    <cellStyle name="SAPBEXfilterItem 6 4 3" xfId="60218"/>
    <cellStyle name="SAPBEXfilterItem 6 4 4" xfId="60219"/>
    <cellStyle name="SAPBEXfilterItem 6 5" xfId="52009"/>
    <cellStyle name="SAPBEXfilterItem 6 5 2" xfId="52010"/>
    <cellStyle name="SAPBEXfilterItem 6 5 2 2" xfId="60220"/>
    <cellStyle name="SAPBEXfilterItem 6 5 2 3" xfId="60221"/>
    <cellStyle name="SAPBEXfilterItem 6 5 3" xfId="60222"/>
    <cellStyle name="SAPBEXfilterItem 6 5 4" xfId="60223"/>
    <cellStyle name="SAPBEXfilterItem 6 6" xfId="52011"/>
    <cellStyle name="SAPBEXfilterItem 6 6 2" xfId="52012"/>
    <cellStyle name="SAPBEXfilterItem 6 6 2 2" xfId="60224"/>
    <cellStyle name="SAPBEXfilterItem 6 6 2 3" xfId="60225"/>
    <cellStyle name="SAPBEXfilterItem 6 6 3" xfId="60226"/>
    <cellStyle name="SAPBEXfilterItem 6 6 4" xfId="60227"/>
    <cellStyle name="SAPBEXfilterItem 6 7" xfId="52013"/>
    <cellStyle name="SAPBEXfilterItem 6 7 2" xfId="60228"/>
    <cellStyle name="SAPBEXfilterItem 6 7 3" xfId="60229"/>
    <cellStyle name="SAPBEXfilterItem 6 8" xfId="60230"/>
    <cellStyle name="SAPBEXfilterItem 6 9" xfId="60231"/>
    <cellStyle name="SAPBEXfilterItem 6_Other Benefits Allocation %" xfId="23280"/>
    <cellStyle name="SAPBEXfilterItem 7" xfId="23281"/>
    <cellStyle name="SAPBEXfilterItem 7 2" xfId="23282"/>
    <cellStyle name="SAPBEXfilterItem 7 2 2" xfId="60232"/>
    <cellStyle name="SAPBEXfilterItem 7 2 3" xfId="60233"/>
    <cellStyle name="SAPBEXfilterItem 7 3" xfId="23283"/>
    <cellStyle name="SAPBEXfilterItem 7 4" xfId="60234"/>
    <cellStyle name="SAPBEXfilterItem 7_Other Benefits Allocation %" xfId="23284"/>
    <cellStyle name="SAPBEXfilterItem 8" xfId="23285"/>
    <cellStyle name="SAPBEXfilterItem 8 2" xfId="23286"/>
    <cellStyle name="SAPBEXfilterItem 8 2 2" xfId="60235"/>
    <cellStyle name="SAPBEXfilterItem 8 2 3" xfId="60236"/>
    <cellStyle name="SAPBEXfilterItem 8 3" xfId="23287"/>
    <cellStyle name="SAPBEXfilterItem 8 4" xfId="60237"/>
    <cellStyle name="SAPBEXfilterItem 8_Other Benefits Allocation %" xfId="23288"/>
    <cellStyle name="SAPBEXfilterItem 9" xfId="52014"/>
    <cellStyle name="SAPBEXfilterItem 9 2" xfId="52015"/>
    <cellStyle name="SAPBEXfilterItem 9 2 2" xfId="60238"/>
    <cellStyle name="SAPBEXfilterItem 9 2 3" xfId="60239"/>
    <cellStyle name="SAPBEXfilterItem 9 3" xfId="60240"/>
    <cellStyle name="SAPBEXfilterItem 9 4" xfId="60241"/>
    <cellStyle name="SAPBEXfilterItem_01-13 NEE  F&amp;O Prelim" xfId="23289"/>
    <cellStyle name="SAPBEXfilterText" xfId="48"/>
    <cellStyle name="SAPBEXfilterText 10" xfId="23290"/>
    <cellStyle name="SAPBEXfilterText 10 2" xfId="23291"/>
    <cellStyle name="SAPBEXfilterText 10 3" xfId="23292"/>
    <cellStyle name="SAPBEXfilterText 10_Other Benefits Allocation %" xfId="23293"/>
    <cellStyle name="SAPBEXfilterText 11" xfId="23294"/>
    <cellStyle name="SAPBEXfilterText 12" xfId="23295"/>
    <cellStyle name="SAPBEXfilterText 13" xfId="23296"/>
    <cellStyle name="SAPBEXfilterText 14" xfId="23297"/>
    <cellStyle name="SAPBEXfilterText 15" xfId="23298"/>
    <cellStyle name="SAPBEXfilterText 16" xfId="23299"/>
    <cellStyle name="SAPBEXfilterText 17" xfId="23300"/>
    <cellStyle name="SAPBEXfilterText 18" xfId="23301"/>
    <cellStyle name="SAPBEXfilterText 19" xfId="23302"/>
    <cellStyle name="SAPBEXfilterText 2" xfId="23303"/>
    <cellStyle name="SAPBEXfilterText 2 10" xfId="23304"/>
    <cellStyle name="SAPBEXfilterText 2 11" xfId="23305"/>
    <cellStyle name="SAPBEXfilterText 2 11 2" xfId="23306"/>
    <cellStyle name="SAPBEXfilterText 2 11 2 2" xfId="23307"/>
    <cellStyle name="SAPBEXfilterText 2 11 3" xfId="23308"/>
    <cellStyle name="SAPBEXfilterText 2 12" xfId="23309"/>
    <cellStyle name="SAPBEXfilterText 2 2" xfId="23310"/>
    <cellStyle name="SAPBEXfilterText 2 2 2" xfId="23311"/>
    <cellStyle name="SAPBEXfilterText 2 2 2 2" xfId="23312"/>
    <cellStyle name="SAPBEXfilterText 2 2 2 2 2" xfId="23313"/>
    <cellStyle name="SAPBEXfilterText 2 2 2 2 2 2" xfId="23314"/>
    <cellStyle name="SAPBEXfilterText 2 2 2 2 2 2 2" xfId="23315"/>
    <cellStyle name="SAPBEXfilterText 2 2 2 2 2 3" xfId="23316"/>
    <cellStyle name="SAPBEXfilterText 2 2 2 2 3" xfId="23317"/>
    <cellStyle name="SAPBEXfilterText 2 2 2 2 3 2" xfId="23318"/>
    <cellStyle name="SAPBEXfilterText 2 2 2 2 3 2 2" xfId="23319"/>
    <cellStyle name="SAPBEXfilterText 2 2 2 2 3 3" xfId="23320"/>
    <cellStyle name="SAPBEXfilterText 2 2 2 2 4" xfId="23321"/>
    <cellStyle name="SAPBEXfilterText 2 2 2 2 4 2" xfId="23322"/>
    <cellStyle name="SAPBEXfilterText 2 2 2 2 5" xfId="23323"/>
    <cellStyle name="SAPBEXfilterText 2 2 2 2 5 2" xfId="23324"/>
    <cellStyle name="SAPBEXfilterText 2 2 2 2 6" xfId="23325"/>
    <cellStyle name="SAPBEXfilterText 2 2 2 3" xfId="23326"/>
    <cellStyle name="SAPBEXfilterText 2 2 2 3 2" xfId="23327"/>
    <cellStyle name="SAPBEXfilterText 2 2 2 3 2 2" xfId="23328"/>
    <cellStyle name="SAPBEXfilterText 2 2 2 3 2 2 2" xfId="23329"/>
    <cellStyle name="SAPBEXfilterText 2 2 2 3 2 3" xfId="23330"/>
    <cellStyle name="SAPBEXfilterText 2 2 2 3 3" xfId="23331"/>
    <cellStyle name="SAPBEXfilterText 2 2 2 3 3 2" xfId="23332"/>
    <cellStyle name="SAPBEXfilterText 2 2 2 3 3 2 2" xfId="23333"/>
    <cellStyle name="SAPBEXfilterText 2 2 2 3 3 3" xfId="23334"/>
    <cellStyle name="SAPBEXfilterText 2 2 2 3 4" xfId="23335"/>
    <cellStyle name="SAPBEXfilterText 2 2 2 3 4 2" xfId="23336"/>
    <cellStyle name="SAPBEXfilterText 2 2 2 3 5" xfId="23337"/>
    <cellStyle name="SAPBEXfilterText 2 2 2 3 5 2" xfId="23338"/>
    <cellStyle name="SAPBEXfilterText 2 2 2 3 6" xfId="23339"/>
    <cellStyle name="SAPBEXfilterText 2 2 2 4" xfId="23340"/>
    <cellStyle name="SAPBEXfilterText 2 2 2 4 2" xfId="23341"/>
    <cellStyle name="SAPBEXfilterText 2 2 2 4 2 2" xfId="23342"/>
    <cellStyle name="SAPBEXfilterText 2 2 2 4 3" xfId="23343"/>
    <cellStyle name="SAPBEXfilterText 2 2 2 5" xfId="23344"/>
    <cellStyle name="SAPBEXfilterText 2 2 2 5 2" xfId="23345"/>
    <cellStyle name="SAPBEXfilterText 2 2 2 5 2 2" xfId="23346"/>
    <cellStyle name="SAPBEXfilterText 2 2 2 5 3" xfId="23347"/>
    <cellStyle name="SAPBEXfilterText 2 2 2 6" xfId="23348"/>
    <cellStyle name="SAPBEXfilterText 2 2 2 6 2" xfId="23349"/>
    <cellStyle name="SAPBEXfilterText 2 2 2 7" xfId="23350"/>
    <cellStyle name="SAPBEXfilterText 2 2 2 7 2" xfId="23351"/>
    <cellStyle name="SAPBEXfilterText 2 2 2 8" xfId="23352"/>
    <cellStyle name="SAPBEXfilterText 2 2 2_Other Benefits Allocation %" xfId="23353"/>
    <cellStyle name="SAPBEXfilterText 2 2 3" xfId="23354"/>
    <cellStyle name="SAPBEXfilterText 2 2 3 2" xfId="23355"/>
    <cellStyle name="SAPBEXfilterText 2 2 3 2 2" xfId="23356"/>
    <cellStyle name="SAPBEXfilterText 2 2 3 3" xfId="23357"/>
    <cellStyle name="SAPBEXfilterText 2 2 4" xfId="23358"/>
    <cellStyle name="SAPBEXfilterText 2 2_Other Benefits Allocation %" xfId="23359"/>
    <cellStyle name="SAPBEXfilterText 2 3" xfId="23360"/>
    <cellStyle name="SAPBEXfilterText 2 3 2" xfId="23361"/>
    <cellStyle name="SAPBEXfilterText 2 3 2 2" xfId="23362"/>
    <cellStyle name="SAPBEXfilterText 2 3 2 2 2" xfId="23363"/>
    <cellStyle name="SAPBEXfilterText 2 3 2 2 2 2" xfId="23364"/>
    <cellStyle name="SAPBEXfilterText 2 3 2 2 2 2 2" xfId="23365"/>
    <cellStyle name="SAPBEXfilterText 2 3 2 2 2 3" xfId="23366"/>
    <cellStyle name="SAPBEXfilterText 2 3 2 2 3" xfId="23367"/>
    <cellStyle name="SAPBEXfilterText 2 3 2 2 3 2" xfId="23368"/>
    <cellStyle name="SAPBEXfilterText 2 3 2 2 3 2 2" xfId="23369"/>
    <cellStyle name="SAPBEXfilterText 2 3 2 2 3 3" xfId="23370"/>
    <cellStyle name="SAPBEXfilterText 2 3 2 2 4" xfId="23371"/>
    <cellStyle name="SAPBEXfilterText 2 3 2 2 4 2" xfId="23372"/>
    <cellStyle name="SAPBEXfilterText 2 3 2 2 5" xfId="23373"/>
    <cellStyle name="SAPBEXfilterText 2 3 2 2 5 2" xfId="23374"/>
    <cellStyle name="SAPBEXfilterText 2 3 2 2 6" xfId="23375"/>
    <cellStyle name="SAPBEXfilterText 2 3 2 3" xfId="23376"/>
    <cellStyle name="SAPBEXfilterText 2 3 2 3 2" xfId="23377"/>
    <cellStyle name="SAPBEXfilterText 2 3 2 3 2 2" xfId="23378"/>
    <cellStyle name="SAPBEXfilterText 2 3 2 3 2 2 2" xfId="23379"/>
    <cellStyle name="SAPBEXfilterText 2 3 2 3 2 3" xfId="23380"/>
    <cellStyle name="SAPBEXfilterText 2 3 2 3 3" xfId="23381"/>
    <cellStyle name="SAPBEXfilterText 2 3 2 3 3 2" xfId="23382"/>
    <cellStyle name="SAPBEXfilterText 2 3 2 3 3 2 2" xfId="23383"/>
    <cellStyle name="SAPBEXfilterText 2 3 2 3 3 3" xfId="23384"/>
    <cellStyle name="SAPBEXfilterText 2 3 2 3 4" xfId="23385"/>
    <cellStyle name="SAPBEXfilterText 2 3 2 3 4 2" xfId="23386"/>
    <cellStyle name="SAPBEXfilterText 2 3 2 3 5" xfId="23387"/>
    <cellStyle name="SAPBEXfilterText 2 3 2 3 5 2" xfId="23388"/>
    <cellStyle name="SAPBEXfilterText 2 3 2 3 6" xfId="23389"/>
    <cellStyle name="SAPBEXfilterText 2 3 2 4" xfId="23390"/>
    <cellStyle name="SAPBEXfilterText 2 3 2 4 2" xfId="23391"/>
    <cellStyle name="SAPBEXfilterText 2 3 2 4 2 2" xfId="23392"/>
    <cellStyle name="SAPBEXfilterText 2 3 2 4 3" xfId="23393"/>
    <cellStyle name="SAPBEXfilterText 2 3 2 5" xfId="23394"/>
    <cellStyle name="SAPBEXfilterText 2 3 2 5 2" xfId="23395"/>
    <cellStyle name="SAPBEXfilterText 2 3 2 5 2 2" xfId="23396"/>
    <cellStyle name="SAPBEXfilterText 2 3 2 5 3" xfId="23397"/>
    <cellStyle name="SAPBEXfilterText 2 3 2 6" xfId="23398"/>
    <cellStyle name="SAPBEXfilterText 2 3 2 6 2" xfId="23399"/>
    <cellStyle name="SAPBEXfilterText 2 3 2 7" xfId="23400"/>
    <cellStyle name="SAPBEXfilterText 2 3 2 7 2" xfId="23401"/>
    <cellStyle name="SAPBEXfilterText 2 3 2 8" xfId="23402"/>
    <cellStyle name="SAPBEXfilterText 2 3 2_Other Benefits Allocation %" xfId="23403"/>
    <cellStyle name="SAPBEXfilterText 2 3 3" xfId="23404"/>
    <cellStyle name="SAPBEXfilterText 2 3 3 2" xfId="23405"/>
    <cellStyle name="SAPBEXfilterText 2 3 3 2 2" xfId="23406"/>
    <cellStyle name="SAPBEXfilterText 2 3 3 3" xfId="23407"/>
    <cellStyle name="SAPBEXfilterText 2 3 4" xfId="23408"/>
    <cellStyle name="SAPBEXfilterText 2 3_Other Benefits Allocation %" xfId="23409"/>
    <cellStyle name="SAPBEXfilterText 2 4" xfId="23410"/>
    <cellStyle name="SAPBEXfilterText 2 5" xfId="23411"/>
    <cellStyle name="SAPBEXfilterText 2 5 2" xfId="23412"/>
    <cellStyle name="SAPBEXfilterText 2 5 2 2" xfId="23413"/>
    <cellStyle name="SAPBEXfilterText 2 5 2 2 2" xfId="23414"/>
    <cellStyle name="SAPBEXfilterText 2 5 2 2 2 2" xfId="23415"/>
    <cellStyle name="SAPBEXfilterText 2 5 2 2 3" xfId="23416"/>
    <cellStyle name="SAPBEXfilterText 2 5 2 3" xfId="23417"/>
    <cellStyle name="SAPBEXfilterText 2 5 2 3 2" xfId="23418"/>
    <cellStyle name="SAPBEXfilterText 2 5 2 3 2 2" xfId="23419"/>
    <cellStyle name="SAPBEXfilterText 2 5 2 3 3" xfId="23420"/>
    <cellStyle name="SAPBEXfilterText 2 5 2 4" xfId="23421"/>
    <cellStyle name="SAPBEXfilterText 2 5 2 4 2" xfId="23422"/>
    <cellStyle name="SAPBEXfilterText 2 5 2 5" xfId="23423"/>
    <cellStyle name="SAPBEXfilterText 2 5 2 5 2" xfId="23424"/>
    <cellStyle name="SAPBEXfilterText 2 5 2 6" xfId="23425"/>
    <cellStyle name="SAPBEXfilterText 2 5 3" xfId="23426"/>
    <cellStyle name="SAPBEXfilterText 2 5 3 2" xfId="23427"/>
    <cellStyle name="SAPBEXfilterText 2 5 3 2 2" xfId="23428"/>
    <cellStyle name="SAPBEXfilterText 2 5 3 2 2 2" xfId="23429"/>
    <cellStyle name="SAPBEXfilterText 2 5 3 2 3" xfId="23430"/>
    <cellStyle name="SAPBEXfilterText 2 5 3 3" xfId="23431"/>
    <cellStyle name="SAPBEXfilterText 2 5 3 3 2" xfId="23432"/>
    <cellStyle name="SAPBEXfilterText 2 5 3 3 2 2" xfId="23433"/>
    <cellStyle name="SAPBEXfilterText 2 5 3 3 3" xfId="23434"/>
    <cellStyle name="SAPBEXfilterText 2 5 3 4" xfId="23435"/>
    <cellStyle name="SAPBEXfilterText 2 5 3 4 2" xfId="23436"/>
    <cellStyle name="SAPBEXfilterText 2 5 3 5" xfId="23437"/>
    <cellStyle name="SAPBEXfilterText 2 5 3 5 2" xfId="23438"/>
    <cellStyle name="SAPBEXfilterText 2 5 3 6" xfId="23439"/>
    <cellStyle name="SAPBEXfilterText 2 5 4" xfId="23440"/>
    <cellStyle name="SAPBEXfilterText 2 5 4 2" xfId="23441"/>
    <cellStyle name="SAPBEXfilterText 2 5 4 2 2" xfId="23442"/>
    <cellStyle name="SAPBEXfilterText 2 5 4 3" xfId="23443"/>
    <cellStyle name="SAPBEXfilterText 2 5 5" xfId="23444"/>
    <cellStyle name="SAPBEXfilterText 2 5 5 2" xfId="23445"/>
    <cellStyle name="SAPBEXfilterText 2 5 5 2 2" xfId="23446"/>
    <cellStyle name="SAPBEXfilterText 2 5 5 3" xfId="23447"/>
    <cellStyle name="SAPBEXfilterText 2 5 6" xfId="23448"/>
    <cellStyle name="SAPBEXfilterText 2 5 6 2" xfId="23449"/>
    <cellStyle name="SAPBEXfilterText 2 5 7" xfId="23450"/>
    <cellStyle name="SAPBEXfilterText 2 5 7 2" xfId="23451"/>
    <cellStyle name="SAPBEXfilterText 2 5 8" xfId="23452"/>
    <cellStyle name="SAPBEXfilterText 2 5_Other Benefits Allocation %" xfId="23453"/>
    <cellStyle name="SAPBEXfilterText 2 6" xfId="23454"/>
    <cellStyle name="SAPBEXfilterText 2 7" xfId="23455"/>
    <cellStyle name="SAPBEXfilterText 2 8" xfId="23456"/>
    <cellStyle name="SAPBEXfilterText 2 9" xfId="23457"/>
    <cellStyle name="SAPBEXfilterText 2_401K Summary" xfId="23458"/>
    <cellStyle name="SAPBEXfilterText 20" xfId="23459"/>
    <cellStyle name="SAPBEXfilterText 21" xfId="23460"/>
    <cellStyle name="SAPBEXfilterText 21 2" xfId="23461"/>
    <cellStyle name="SAPBEXfilterText 21 2 2" xfId="23462"/>
    <cellStyle name="SAPBEXfilterText 21 3" xfId="23463"/>
    <cellStyle name="SAPBEXfilterText 22" xfId="23464"/>
    <cellStyle name="SAPBEXfilterText 22 2" xfId="23465"/>
    <cellStyle name="SAPBEXfilterText 22 2 2" xfId="23466"/>
    <cellStyle name="SAPBEXfilterText 22 3" xfId="23467"/>
    <cellStyle name="SAPBEXfilterText 23" xfId="23468"/>
    <cellStyle name="SAPBEXfilterText 23 2" xfId="23469"/>
    <cellStyle name="SAPBEXfilterText 24" xfId="23470"/>
    <cellStyle name="SAPBEXfilterText 24 2" xfId="23471"/>
    <cellStyle name="SAPBEXfilterText 25" xfId="23472"/>
    <cellStyle name="SAPBEXfilterText 25 2" xfId="23473"/>
    <cellStyle name="SAPBEXfilterText 26" xfId="23474"/>
    <cellStyle name="SAPBEXfilterText 26 2" xfId="23475"/>
    <cellStyle name="SAPBEXfilterText 27" xfId="23476"/>
    <cellStyle name="SAPBEXfilterText 27 2" xfId="23477"/>
    <cellStyle name="SAPBEXfilterText 28" xfId="23478"/>
    <cellStyle name="SAPBEXfilterText 28 2" xfId="23479"/>
    <cellStyle name="SAPBEXfilterText 29" xfId="23480"/>
    <cellStyle name="SAPBEXfilterText 3" xfId="23481"/>
    <cellStyle name="SAPBEXfilterText 3 2" xfId="23482"/>
    <cellStyle name="SAPBEXfilterText 3 3" xfId="23483"/>
    <cellStyle name="SAPBEXfilterText 3 3 2" xfId="23484"/>
    <cellStyle name="SAPBEXfilterText 3 3 2 2" xfId="23485"/>
    <cellStyle name="SAPBEXfilterText 3 3 2 2 2" xfId="23486"/>
    <cellStyle name="SAPBEXfilterText 3 3 2 2 2 2" xfId="23487"/>
    <cellStyle name="SAPBEXfilterText 3 3 2 2 3" xfId="23488"/>
    <cellStyle name="SAPBEXfilterText 3 3 2 3" xfId="23489"/>
    <cellStyle name="SAPBEXfilterText 3 3 2 3 2" xfId="23490"/>
    <cellStyle name="SAPBEXfilterText 3 3 2 3 2 2" xfId="23491"/>
    <cellStyle name="SAPBEXfilterText 3 3 2 3 3" xfId="23492"/>
    <cellStyle name="SAPBEXfilterText 3 3 2 4" xfId="23493"/>
    <cellStyle name="SAPBEXfilterText 3 3 2 4 2" xfId="23494"/>
    <cellStyle name="SAPBEXfilterText 3 3 2 5" xfId="23495"/>
    <cellStyle name="SAPBEXfilterText 3 3 2 5 2" xfId="23496"/>
    <cellStyle name="SAPBEXfilterText 3 3 2 6" xfId="23497"/>
    <cellStyle name="SAPBEXfilterText 3 3 3" xfId="23498"/>
    <cellStyle name="SAPBEXfilterText 3 3 3 2" xfId="23499"/>
    <cellStyle name="SAPBEXfilterText 3 3 3 2 2" xfId="23500"/>
    <cellStyle name="SAPBEXfilterText 3 3 3 2 2 2" xfId="23501"/>
    <cellStyle name="SAPBEXfilterText 3 3 3 2 3" xfId="23502"/>
    <cellStyle name="SAPBEXfilterText 3 3 3 3" xfId="23503"/>
    <cellStyle name="SAPBEXfilterText 3 3 3 3 2" xfId="23504"/>
    <cellStyle name="SAPBEXfilterText 3 3 3 3 2 2" xfId="23505"/>
    <cellStyle name="SAPBEXfilterText 3 3 3 3 3" xfId="23506"/>
    <cellStyle name="SAPBEXfilterText 3 3 3 4" xfId="23507"/>
    <cellStyle name="SAPBEXfilterText 3 3 3 4 2" xfId="23508"/>
    <cellStyle name="SAPBEXfilterText 3 3 3 5" xfId="23509"/>
    <cellStyle name="SAPBEXfilterText 3 3 3 5 2" xfId="23510"/>
    <cellStyle name="SAPBEXfilterText 3 3 3 6" xfId="23511"/>
    <cellStyle name="SAPBEXfilterText 3 3 4" xfId="23512"/>
    <cellStyle name="SAPBEXfilterText 3 3 4 2" xfId="23513"/>
    <cellStyle name="SAPBEXfilterText 3 3 4 2 2" xfId="23514"/>
    <cellStyle name="SAPBEXfilterText 3 3 4 3" xfId="23515"/>
    <cellStyle name="SAPBEXfilterText 3 3 5" xfId="23516"/>
    <cellStyle name="SAPBEXfilterText 3 3 5 2" xfId="23517"/>
    <cellStyle name="SAPBEXfilterText 3 3 5 2 2" xfId="23518"/>
    <cellStyle name="SAPBEXfilterText 3 3 5 3" xfId="23519"/>
    <cellStyle name="SAPBEXfilterText 3 3 6" xfId="23520"/>
    <cellStyle name="SAPBEXfilterText 3 3 6 2" xfId="23521"/>
    <cellStyle name="SAPBEXfilterText 3 3 7" xfId="23522"/>
    <cellStyle name="SAPBEXfilterText 3 3 7 2" xfId="23523"/>
    <cellStyle name="SAPBEXfilterText 3 3 8" xfId="23524"/>
    <cellStyle name="SAPBEXfilterText 3 3_Other Benefits Allocation %" xfId="23525"/>
    <cellStyle name="SAPBEXfilterText 3 4" xfId="23526"/>
    <cellStyle name="SAPBEXfilterText 3 4 2" xfId="23527"/>
    <cellStyle name="SAPBEXfilterText 3 4 2 2" xfId="23528"/>
    <cellStyle name="SAPBEXfilterText 3 4 3" xfId="23529"/>
    <cellStyle name="SAPBEXfilterText 3 5" xfId="23530"/>
    <cellStyle name="SAPBEXfilterText 3 5 2" xfId="23531"/>
    <cellStyle name="SAPBEXfilterText 3 5 2 2" xfId="23532"/>
    <cellStyle name="SAPBEXfilterText 3 5 3" xfId="23533"/>
    <cellStyle name="SAPBEXfilterText 3 6" xfId="23534"/>
    <cellStyle name="SAPBEXfilterText 3 6 2" xfId="23535"/>
    <cellStyle name="SAPBEXfilterText 3 6 2 2" xfId="23536"/>
    <cellStyle name="SAPBEXfilterText 3 6 3" xfId="23537"/>
    <cellStyle name="SAPBEXfilterText 3 7" xfId="23538"/>
    <cellStyle name="SAPBEXfilterText 3 7 2" xfId="23539"/>
    <cellStyle name="SAPBEXfilterText 3 7 2 2" xfId="23540"/>
    <cellStyle name="SAPBEXfilterText 3 7 3" xfId="23541"/>
    <cellStyle name="SAPBEXfilterText 3 8" xfId="23542"/>
    <cellStyle name="SAPBEXfilterText 3 8 2" xfId="23543"/>
    <cellStyle name="SAPBEXfilterText 3 8 2 2" xfId="23544"/>
    <cellStyle name="SAPBEXfilterText 3 8 3" xfId="23545"/>
    <cellStyle name="SAPBEXfilterText 3 9" xfId="23546"/>
    <cellStyle name="SAPBEXfilterText 3_401K Summary" xfId="23547"/>
    <cellStyle name="SAPBEXfilterText 30" xfId="23548"/>
    <cellStyle name="SAPBEXfilterText 31" xfId="23549"/>
    <cellStyle name="SAPBEXfilterText 32" xfId="23550"/>
    <cellStyle name="SAPBEXfilterText 33" xfId="23551"/>
    <cellStyle name="SAPBEXfilterText 34" xfId="23552"/>
    <cellStyle name="SAPBEXfilterText 35" xfId="23553"/>
    <cellStyle name="SAPBEXfilterText 36" xfId="23554"/>
    <cellStyle name="SAPBEXfilterText 37" xfId="23555"/>
    <cellStyle name="SAPBEXfilterText 38" xfId="23556"/>
    <cellStyle name="SAPBEXfilterText 39" xfId="23557"/>
    <cellStyle name="SAPBEXfilterText 4" xfId="23558"/>
    <cellStyle name="SAPBEXfilterText 4 2" xfId="23559"/>
    <cellStyle name="SAPBEXfilterText 4 2 2" xfId="23560"/>
    <cellStyle name="SAPBEXfilterText 4 2 3" xfId="23561"/>
    <cellStyle name="SAPBEXfilterText 4 2_Other Benefits Allocation %" xfId="23562"/>
    <cellStyle name="SAPBEXfilterText 4_Other Benefits Allocation %" xfId="23563"/>
    <cellStyle name="SAPBEXfilterText 40" xfId="23564"/>
    <cellStyle name="SAPBEXfilterText 41" xfId="23565"/>
    <cellStyle name="SAPBEXfilterText 42" xfId="23566"/>
    <cellStyle name="SAPBEXfilterText 43" xfId="23567"/>
    <cellStyle name="SAPBEXfilterText 44" xfId="23568"/>
    <cellStyle name="SAPBEXfilterText 45" xfId="23569"/>
    <cellStyle name="SAPBEXfilterText 46" xfId="23570"/>
    <cellStyle name="SAPBEXfilterText 47" xfId="23571"/>
    <cellStyle name="SAPBEXfilterText 48" xfId="23572"/>
    <cellStyle name="SAPBEXfilterText 49" xfId="23573"/>
    <cellStyle name="SAPBEXfilterText 5" xfId="23574"/>
    <cellStyle name="SAPBEXfilterText 6" xfId="23575"/>
    <cellStyle name="SAPBEXfilterText 7" xfId="23576"/>
    <cellStyle name="SAPBEXfilterText 8" xfId="23577"/>
    <cellStyle name="SAPBEXfilterText 9" xfId="23578"/>
    <cellStyle name="SAPBEXfilterText_2016-18 Budget Payroll" xfId="52016"/>
    <cellStyle name="SAPBEXformats" xfId="49"/>
    <cellStyle name="SAPBEXformats 10" xfId="23579"/>
    <cellStyle name="SAPBEXformats 10 2" xfId="23580"/>
    <cellStyle name="SAPBEXformats 10 2 2" xfId="23581"/>
    <cellStyle name="SAPBEXformats 10 2 2 2" xfId="23582"/>
    <cellStyle name="SAPBEXformats 10 2 3" xfId="23583"/>
    <cellStyle name="SAPBEXformats 10 3" xfId="23584"/>
    <cellStyle name="SAPBEXformats 10 3 2" xfId="23585"/>
    <cellStyle name="SAPBEXformats 10 3 2 2" xfId="23586"/>
    <cellStyle name="SAPBEXformats 10 3 3" xfId="23587"/>
    <cellStyle name="SAPBEXformats 10 4" xfId="23588"/>
    <cellStyle name="SAPBEXformats 10 4 2" xfId="23589"/>
    <cellStyle name="SAPBEXformats 10 5" xfId="23590"/>
    <cellStyle name="SAPBEXformats 10 5 2" xfId="23591"/>
    <cellStyle name="SAPBEXformats 10 6" xfId="23592"/>
    <cellStyle name="SAPBEXformats 11" xfId="23593"/>
    <cellStyle name="SAPBEXformats 11 2" xfId="23594"/>
    <cellStyle name="SAPBEXformats 11 2 2" xfId="23595"/>
    <cellStyle name="SAPBEXformats 11 2 2 2" xfId="23596"/>
    <cellStyle name="SAPBEXformats 11 2 3" xfId="23597"/>
    <cellStyle name="SAPBEXformats 11 3" xfId="23598"/>
    <cellStyle name="SAPBEXformats 11 3 2" xfId="23599"/>
    <cellStyle name="SAPBEXformats 11 3 2 2" xfId="23600"/>
    <cellStyle name="SAPBEXformats 11 3 3" xfId="23601"/>
    <cellStyle name="SAPBEXformats 11 4" xfId="23602"/>
    <cellStyle name="SAPBEXformats 11 4 2" xfId="23603"/>
    <cellStyle name="SAPBEXformats 11 5" xfId="23604"/>
    <cellStyle name="SAPBEXformats 11 5 2" xfId="23605"/>
    <cellStyle name="SAPBEXformats 11 6" xfId="23606"/>
    <cellStyle name="SAPBEXformats 12" xfId="23607"/>
    <cellStyle name="SAPBEXformats 12 2" xfId="23608"/>
    <cellStyle name="SAPBEXformats 12 2 2" xfId="23609"/>
    <cellStyle name="SAPBEXformats 12 2 2 2" xfId="23610"/>
    <cellStyle name="SAPBEXformats 12 2 3" xfId="23611"/>
    <cellStyle name="SAPBEXformats 12 3" xfId="23612"/>
    <cellStyle name="SAPBEXformats 12 3 2" xfId="23613"/>
    <cellStyle name="SAPBEXformats 12 3 2 2" xfId="23614"/>
    <cellStyle name="SAPBEXformats 12 3 3" xfId="23615"/>
    <cellStyle name="SAPBEXformats 12 4" xfId="23616"/>
    <cellStyle name="SAPBEXformats 12 4 2" xfId="23617"/>
    <cellStyle name="SAPBEXformats 12 5" xfId="23618"/>
    <cellStyle name="SAPBEXformats 12 5 2" xfId="23619"/>
    <cellStyle name="SAPBEXformats 12 6" xfId="23620"/>
    <cellStyle name="SAPBEXformats 13" xfId="23621"/>
    <cellStyle name="SAPBEXformats 13 2" xfId="23622"/>
    <cellStyle name="SAPBEXformats 13 2 2" xfId="23623"/>
    <cellStyle name="SAPBEXformats 13 3" xfId="23624"/>
    <cellStyle name="SAPBEXformats 14" xfId="23625"/>
    <cellStyle name="SAPBEXformats 14 2" xfId="23626"/>
    <cellStyle name="SAPBEXformats 14 2 2" xfId="23627"/>
    <cellStyle name="SAPBEXformats 14 3" xfId="23628"/>
    <cellStyle name="SAPBEXformats 15" xfId="23629"/>
    <cellStyle name="SAPBEXformats 15 2" xfId="23630"/>
    <cellStyle name="SAPBEXformats 15 2 2" xfId="23631"/>
    <cellStyle name="SAPBEXformats 15 3" xfId="23632"/>
    <cellStyle name="SAPBEXformats 16" xfId="23633"/>
    <cellStyle name="SAPBEXformats 17" xfId="23634"/>
    <cellStyle name="SAPBEXformats 2" xfId="23635"/>
    <cellStyle name="SAPBEXformats 2 10" xfId="23636"/>
    <cellStyle name="SAPBEXformats 2 10 2" xfId="23637"/>
    <cellStyle name="SAPBEXformats 2 10 2 2" xfId="23638"/>
    <cellStyle name="SAPBEXformats 2 10 3" xfId="23639"/>
    <cellStyle name="SAPBEXformats 2 11" xfId="23640"/>
    <cellStyle name="SAPBEXformats 2 11 2" xfId="23641"/>
    <cellStyle name="SAPBEXformats 2 11 2 2" xfId="23642"/>
    <cellStyle name="SAPBEXformats 2 11 3" xfId="23643"/>
    <cellStyle name="SAPBEXformats 2 12" xfId="23644"/>
    <cellStyle name="SAPBEXformats 2 12 2" xfId="23645"/>
    <cellStyle name="SAPBEXformats 2 12 2 2" xfId="23646"/>
    <cellStyle name="SAPBEXformats 2 12 3" xfId="23647"/>
    <cellStyle name="SAPBEXformats 2 13" xfId="23648"/>
    <cellStyle name="SAPBEXformats 2 13 2" xfId="23649"/>
    <cellStyle name="SAPBEXformats 2 13 2 2" xfId="23650"/>
    <cellStyle name="SAPBEXformats 2 13 3" xfId="23651"/>
    <cellStyle name="SAPBEXformats 2 14" xfId="23652"/>
    <cellStyle name="SAPBEXformats 2 14 2" xfId="23653"/>
    <cellStyle name="SAPBEXformats 2 14 3" xfId="60242"/>
    <cellStyle name="SAPBEXformats 2 15" xfId="23654"/>
    <cellStyle name="SAPBEXformats 2 16" xfId="60243"/>
    <cellStyle name="SAPBEXformats 2 2" xfId="23655"/>
    <cellStyle name="SAPBEXformats 2 2 10" xfId="23656"/>
    <cellStyle name="SAPBEXformats 2 2 10 2" xfId="23657"/>
    <cellStyle name="SAPBEXformats 2 2 10 2 2" xfId="23658"/>
    <cellStyle name="SAPBEXformats 2 2 10 3" xfId="23659"/>
    <cellStyle name="SAPBEXformats 2 2 11" xfId="23660"/>
    <cellStyle name="SAPBEXformats 2 2 11 2" xfId="23661"/>
    <cellStyle name="SAPBEXformats 2 2 11 2 2" xfId="23662"/>
    <cellStyle name="SAPBEXformats 2 2 11 3" xfId="23663"/>
    <cellStyle name="SAPBEXformats 2 2 12" xfId="23664"/>
    <cellStyle name="SAPBEXformats 2 2 2" xfId="23665"/>
    <cellStyle name="SAPBEXformats 2 2 2 2" xfId="23666"/>
    <cellStyle name="SAPBEXformats 2 2 2 2 2" xfId="23667"/>
    <cellStyle name="SAPBEXformats 2 2 2 2 2 2" xfId="23668"/>
    <cellStyle name="SAPBEXformats 2 2 2 2 2 2 2" xfId="23669"/>
    <cellStyle name="SAPBEXformats 2 2 2 2 2 3" xfId="23670"/>
    <cellStyle name="SAPBEXformats 2 2 2 2 3" xfId="23671"/>
    <cellStyle name="SAPBEXformats 2 2 2 2 3 2" xfId="23672"/>
    <cellStyle name="SAPBEXformats 2 2 2 2 3 2 2" xfId="23673"/>
    <cellStyle name="SAPBEXformats 2 2 2 2 3 3" xfId="23674"/>
    <cellStyle name="SAPBEXformats 2 2 2 2 4" xfId="23675"/>
    <cellStyle name="SAPBEXformats 2 2 2 2 4 2" xfId="23676"/>
    <cellStyle name="SAPBEXformats 2 2 2 2 5" xfId="23677"/>
    <cellStyle name="SAPBEXformats 2 2 2 2 5 2" xfId="23678"/>
    <cellStyle name="SAPBEXformats 2 2 2 2 6" xfId="23679"/>
    <cellStyle name="SAPBEXformats 2 2 2 3" xfId="23680"/>
    <cellStyle name="SAPBEXformats 2 2 2 3 2" xfId="23681"/>
    <cellStyle name="SAPBEXformats 2 2 2 3 2 2" xfId="23682"/>
    <cellStyle name="SAPBEXformats 2 2 2 3 2 2 2" xfId="23683"/>
    <cellStyle name="SAPBEXformats 2 2 2 3 2 3" xfId="23684"/>
    <cellStyle name="SAPBEXformats 2 2 2 3 3" xfId="23685"/>
    <cellStyle name="SAPBEXformats 2 2 2 3 3 2" xfId="23686"/>
    <cellStyle name="SAPBEXformats 2 2 2 3 3 2 2" xfId="23687"/>
    <cellStyle name="SAPBEXformats 2 2 2 3 3 3" xfId="23688"/>
    <cellStyle name="SAPBEXformats 2 2 2 3 4" xfId="23689"/>
    <cellStyle name="SAPBEXformats 2 2 2 3 4 2" xfId="23690"/>
    <cellStyle name="SAPBEXformats 2 2 2 3 5" xfId="23691"/>
    <cellStyle name="SAPBEXformats 2 2 2 3 5 2" xfId="23692"/>
    <cellStyle name="SAPBEXformats 2 2 2 3 6" xfId="23693"/>
    <cellStyle name="SAPBEXformats 2 2 2 4" xfId="23694"/>
    <cellStyle name="SAPBEXformats 2 2 2 4 2" xfId="23695"/>
    <cellStyle name="SAPBEXformats 2 2 2 4 2 2" xfId="23696"/>
    <cellStyle name="SAPBEXformats 2 2 2 4 2 2 2" xfId="23697"/>
    <cellStyle name="SAPBEXformats 2 2 2 4 2 3" xfId="23698"/>
    <cellStyle name="SAPBEXformats 2 2 2 4 3" xfId="23699"/>
    <cellStyle name="SAPBEXformats 2 2 2 4 3 2" xfId="23700"/>
    <cellStyle name="SAPBEXformats 2 2 2 4 3 2 2" xfId="23701"/>
    <cellStyle name="SAPBEXformats 2 2 2 4 3 3" xfId="23702"/>
    <cellStyle name="SAPBEXformats 2 2 2 4 4" xfId="23703"/>
    <cellStyle name="SAPBEXformats 2 2 2 4 4 2" xfId="23704"/>
    <cellStyle name="SAPBEXformats 2 2 2 4 5" xfId="23705"/>
    <cellStyle name="SAPBEXformats 2 2 2 4 5 2" xfId="23706"/>
    <cellStyle name="SAPBEXformats 2 2 2 4 6" xfId="23707"/>
    <cellStyle name="SAPBEXformats 2 2 2 5" xfId="23708"/>
    <cellStyle name="SAPBEXformats 2 2 2 5 2" xfId="23709"/>
    <cellStyle name="SAPBEXformats 2 2 2 5 2 2" xfId="23710"/>
    <cellStyle name="SAPBEXformats 2 2 2 5 2 3" xfId="60244"/>
    <cellStyle name="SAPBEXformats 2 2 2 5 3" xfId="23711"/>
    <cellStyle name="SAPBEXformats 2 2 2 5 4" xfId="60245"/>
    <cellStyle name="SAPBEXformats 2 2 2 6" xfId="23712"/>
    <cellStyle name="SAPBEXformats 2 2 2 6 2" xfId="52017"/>
    <cellStyle name="SAPBEXformats 2 2 2 6 2 2" xfId="60246"/>
    <cellStyle name="SAPBEXformats 2 2 2 6 2 3" xfId="60247"/>
    <cellStyle name="SAPBEXformats 2 2 2 6 3" xfId="60248"/>
    <cellStyle name="SAPBEXformats 2 2 2 6 4" xfId="60249"/>
    <cellStyle name="SAPBEXformats 2 2 2 7" xfId="52018"/>
    <cellStyle name="SAPBEXformats 2 2 2 7 2" xfId="60250"/>
    <cellStyle name="SAPBEXformats 2 2 2 7 3" xfId="60251"/>
    <cellStyle name="SAPBEXformats 2 2 2 8" xfId="60252"/>
    <cellStyle name="SAPBEXformats 2 2 2 9" xfId="60253"/>
    <cellStyle name="SAPBEXformats 2 2 2_Other Benefits Allocation %" xfId="23713"/>
    <cellStyle name="SAPBEXformats 2 2 3" xfId="23714"/>
    <cellStyle name="SAPBEXformats 2 2 3 2" xfId="23715"/>
    <cellStyle name="SAPBEXformats 2 2 3 2 2" xfId="23716"/>
    <cellStyle name="SAPBEXformats 2 2 3 2 2 2" xfId="23717"/>
    <cellStyle name="SAPBEXformats 2 2 3 2 2 2 2" xfId="23718"/>
    <cellStyle name="SAPBEXformats 2 2 3 2 2 3" xfId="23719"/>
    <cellStyle name="SAPBEXformats 2 2 3 2 3" xfId="23720"/>
    <cellStyle name="SAPBEXformats 2 2 3 2 3 2" xfId="23721"/>
    <cellStyle name="SAPBEXformats 2 2 3 2 3 2 2" xfId="23722"/>
    <cellStyle name="SAPBEXformats 2 2 3 2 3 3" xfId="23723"/>
    <cellStyle name="SAPBEXformats 2 2 3 2 4" xfId="23724"/>
    <cellStyle name="SAPBEXformats 2 2 3 2 4 2" xfId="23725"/>
    <cellStyle name="SAPBEXformats 2 2 3 2 5" xfId="23726"/>
    <cellStyle name="SAPBEXformats 2 2 3 2 5 2" xfId="23727"/>
    <cellStyle name="SAPBEXformats 2 2 3 2 6" xfId="23728"/>
    <cellStyle name="SAPBEXformats 2 2 3 3" xfId="23729"/>
    <cellStyle name="SAPBEXformats 2 2 3 3 2" xfId="23730"/>
    <cellStyle name="SAPBEXformats 2 2 3 3 2 2" xfId="23731"/>
    <cellStyle name="SAPBEXformats 2 2 3 3 2 2 2" xfId="23732"/>
    <cellStyle name="SAPBEXformats 2 2 3 3 2 3" xfId="23733"/>
    <cellStyle name="SAPBEXformats 2 2 3 3 3" xfId="23734"/>
    <cellStyle name="SAPBEXformats 2 2 3 3 3 2" xfId="23735"/>
    <cellStyle name="SAPBEXformats 2 2 3 3 3 2 2" xfId="23736"/>
    <cellStyle name="SAPBEXformats 2 2 3 3 3 3" xfId="23737"/>
    <cellStyle name="SAPBEXformats 2 2 3 3 4" xfId="23738"/>
    <cellStyle name="SAPBEXformats 2 2 3 3 4 2" xfId="23739"/>
    <cellStyle name="SAPBEXformats 2 2 3 3 5" xfId="23740"/>
    <cellStyle name="SAPBEXformats 2 2 3 3 5 2" xfId="23741"/>
    <cellStyle name="SAPBEXformats 2 2 3 3 6" xfId="23742"/>
    <cellStyle name="SAPBEXformats 2 2 3 4" xfId="23743"/>
    <cellStyle name="SAPBEXformats 2 2 3 4 2" xfId="23744"/>
    <cellStyle name="SAPBEXformats 2 2 3 4 2 2" xfId="23745"/>
    <cellStyle name="SAPBEXformats 2 2 3 4 2 3" xfId="60254"/>
    <cellStyle name="SAPBEXformats 2 2 3 4 3" xfId="23746"/>
    <cellStyle name="SAPBEXformats 2 2 3 4 4" xfId="60255"/>
    <cellStyle name="SAPBEXformats 2 2 3 5" xfId="23747"/>
    <cellStyle name="SAPBEXformats 2 2 3 5 2" xfId="23748"/>
    <cellStyle name="SAPBEXformats 2 2 3 5 2 2" xfId="23749"/>
    <cellStyle name="SAPBEXformats 2 2 3 5 2 3" xfId="60256"/>
    <cellStyle name="SAPBEXformats 2 2 3 5 3" xfId="23750"/>
    <cellStyle name="SAPBEXformats 2 2 3 5 4" xfId="60257"/>
    <cellStyle name="SAPBEXformats 2 2 3 6" xfId="23751"/>
    <cellStyle name="SAPBEXformats 2 2 3 6 2" xfId="23752"/>
    <cellStyle name="SAPBEXformats 2 2 3 6 2 2" xfId="60258"/>
    <cellStyle name="SAPBEXformats 2 2 3 6 2 3" xfId="60259"/>
    <cellStyle name="SAPBEXformats 2 2 3 6 3" xfId="60260"/>
    <cellStyle name="SAPBEXformats 2 2 3 6 4" xfId="60261"/>
    <cellStyle name="SAPBEXformats 2 2 3 7" xfId="23753"/>
    <cellStyle name="SAPBEXformats 2 2 3 7 2" xfId="23754"/>
    <cellStyle name="SAPBEXformats 2 2 3 7 3" xfId="60262"/>
    <cellStyle name="SAPBEXformats 2 2 3 8" xfId="23755"/>
    <cellStyle name="SAPBEXformats 2 2 3 9" xfId="60263"/>
    <cellStyle name="SAPBEXformats 2 2 3_Other Benefits Allocation %" xfId="23756"/>
    <cellStyle name="SAPBEXformats 2 2 4" xfId="23757"/>
    <cellStyle name="SAPBEXformats 2 2 4 2" xfId="23758"/>
    <cellStyle name="SAPBEXformats 2 2 4 2 2" xfId="23759"/>
    <cellStyle name="SAPBEXformats 2 2 4 2 2 2" xfId="60264"/>
    <cellStyle name="SAPBEXformats 2 2 4 2 2 3" xfId="60265"/>
    <cellStyle name="SAPBEXformats 2 2 4 2 3" xfId="60266"/>
    <cellStyle name="SAPBEXformats 2 2 4 2 4" xfId="60267"/>
    <cellStyle name="SAPBEXformats 2 2 4 3" xfId="23760"/>
    <cellStyle name="SAPBEXformats 2 2 4 3 2" xfId="52019"/>
    <cellStyle name="SAPBEXformats 2 2 4 3 2 2" xfId="60268"/>
    <cellStyle name="SAPBEXformats 2 2 4 3 2 3" xfId="60269"/>
    <cellStyle name="SAPBEXformats 2 2 4 3 3" xfId="60270"/>
    <cellStyle name="SAPBEXformats 2 2 4 3 4" xfId="60271"/>
    <cellStyle name="SAPBEXformats 2 2 4 4" xfId="52020"/>
    <cellStyle name="SAPBEXformats 2 2 4 4 2" xfId="52021"/>
    <cellStyle name="SAPBEXformats 2 2 4 4 2 2" xfId="60272"/>
    <cellStyle name="SAPBEXformats 2 2 4 4 2 3" xfId="60273"/>
    <cellStyle name="SAPBEXformats 2 2 4 4 3" xfId="60274"/>
    <cellStyle name="SAPBEXformats 2 2 4 4 4" xfId="60275"/>
    <cellStyle name="SAPBEXformats 2 2 4 5" xfId="52022"/>
    <cellStyle name="SAPBEXformats 2 2 4 5 2" xfId="52023"/>
    <cellStyle name="SAPBEXformats 2 2 4 5 2 2" xfId="60276"/>
    <cellStyle name="SAPBEXformats 2 2 4 5 2 3" xfId="60277"/>
    <cellStyle name="SAPBEXformats 2 2 4 5 3" xfId="60278"/>
    <cellStyle name="SAPBEXformats 2 2 4 5 4" xfId="60279"/>
    <cellStyle name="SAPBEXformats 2 2 4 6" xfId="52024"/>
    <cellStyle name="SAPBEXformats 2 2 4 6 2" xfId="52025"/>
    <cellStyle name="SAPBEXformats 2 2 4 6 2 2" xfId="60280"/>
    <cellStyle name="SAPBEXformats 2 2 4 6 2 3" xfId="60281"/>
    <cellStyle name="SAPBEXformats 2 2 4 6 3" xfId="60282"/>
    <cellStyle name="SAPBEXformats 2 2 4 6 4" xfId="60283"/>
    <cellStyle name="SAPBEXformats 2 2 4 7" xfId="52026"/>
    <cellStyle name="SAPBEXformats 2 2 4 7 2" xfId="60284"/>
    <cellStyle name="SAPBEXformats 2 2 4 7 3" xfId="60285"/>
    <cellStyle name="SAPBEXformats 2 2 4 8" xfId="60286"/>
    <cellStyle name="SAPBEXformats 2 2 4 9" xfId="60287"/>
    <cellStyle name="SAPBEXformats 2 2 5" xfId="23761"/>
    <cellStyle name="SAPBEXformats 2 2 5 2" xfId="23762"/>
    <cellStyle name="SAPBEXformats 2 2 5 2 2" xfId="23763"/>
    <cellStyle name="SAPBEXformats 2 2 5 2 3" xfId="60288"/>
    <cellStyle name="SAPBEXformats 2 2 5 3" xfId="23764"/>
    <cellStyle name="SAPBEXformats 2 2 5 4" xfId="60289"/>
    <cellStyle name="SAPBEXformats 2 2 6" xfId="23765"/>
    <cellStyle name="SAPBEXformats 2 2 6 2" xfId="23766"/>
    <cellStyle name="SAPBEXformats 2 2 6 2 2" xfId="23767"/>
    <cellStyle name="SAPBEXformats 2 2 6 2 3" xfId="60290"/>
    <cellStyle name="SAPBEXformats 2 2 6 3" xfId="23768"/>
    <cellStyle name="SAPBEXformats 2 2 6 4" xfId="60291"/>
    <cellStyle name="SAPBEXformats 2 2 7" xfId="23769"/>
    <cellStyle name="SAPBEXformats 2 2 7 2" xfId="23770"/>
    <cellStyle name="SAPBEXformats 2 2 7 2 2" xfId="23771"/>
    <cellStyle name="SAPBEXformats 2 2 7 2 3" xfId="60292"/>
    <cellStyle name="SAPBEXformats 2 2 7 3" xfId="23772"/>
    <cellStyle name="SAPBEXformats 2 2 7 4" xfId="60293"/>
    <cellStyle name="SAPBEXformats 2 2 8" xfId="23773"/>
    <cellStyle name="SAPBEXformats 2 2 8 2" xfId="23774"/>
    <cellStyle name="SAPBEXformats 2 2 8 2 2" xfId="23775"/>
    <cellStyle name="SAPBEXformats 2 2 8 2 3" xfId="60294"/>
    <cellStyle name="SAPBEXformats 2 2 8 3" xfId="23776"/>
    <cellStyle name="SAPBEXformats 2 2 8 4" xfId="60295"/>
    <cellStyle name="SAPBEXformats 2 2 9" xfId="23777"/>
    <cellStyle name="SAPBEXformats 2 2 9 2" xfId="23778"/>
    <cellStyle name="SAPBEXformats 2 2 9 2 2" xfId="23779"/>
    <cellStyle name="SAPBEXformats 2 2 9 2 3" xfId="60296"/>
    <cellStyle name="SAPBEXformats 2 2 9 3" xfId="23780"/>
    <cellStyle name="SAPBEXformats 2 2 9 4" xfId="60297"/>
    <cellStyle name="SAPBEXformats 2 2_401K Summary" xfId="23781"/>
    <cellStyle name="SAPBEXformats 2 3" xfId="23782"/>
    <cellStyle name="SAPBEXformats 2 3 10" xfId="23783"/>
    <cellStyle name="SAPBEXformats 2 3 10 2" xfId="23784"/>
    <cellStyle name="SAPBEXformats 2 3 10 2 2" xfId="23785"/>
    <cellStyle name="SAPBEXformats 2 3 10 3" xfId="23786"/>
    <cellStyle name="SAPBEXformats 2 3 11" xfId="23787"/>
    <cellStyle name="SAPBEXformats 2 3 11 2" xfId="23788"/>
    <cellStyle name="SAPBEXformats 2 3 11 2 2" xfId="23789"/>
    <cellStyle name="SAPBEXformats 2 3 11 3" xfId="23790"/>
    <cellStyle name="SAPBEXformats 2 3 12" xfId="23791"/>
    <cellStyle name="SAPBEXformats 2 3 2" xfId="23792"/>
    <cellStyle name="SAPBEXformats 2 3 2 2" xfId="23793"/>
    <cellStyle name="SAPBEXformats 2 3 2 2 2" xfId="23794"/>
    <cellStyle name="SAPBEXformats 2 3 2 2 2 2" xfId="23795"/>
    <cellStyle name="SAPBEXformats 2 3 2 2 2 2 2" xfId="23796"/>
    <cellStyle name="SAPBEXformats 2 3 2 2 2 3" xfId="23797"/>
    <cellStyle name="SAPBEXformats 2 3 2 2 3" xfId="23798"/>
    <cellStyle name="SAPBEXformats 2 3 2 2 3 2" xfId="23799"/>
    <cellStyle name="SAPBEXformats 2 3 2 2 3 2 2" xfId="23800"/>
    <cellStyle name="SAPBEXformats 2 3 2 2 3 3" xfId="23801"/>
    <cellStyle name="SAPBEXformats 2 3 2 2 4" xfId="23802"/>
    <cellStyle name="SAPBEXformats 2 3 2 2 4 2" xfId="23803"/>
    <cellStyle name="SAPBEXformats 2 3 2 2 5" xfId="23804"/>
    <cellStyle name="SAPBEXformats 2 3 2 2 5 2" xfId="23805"/>
    <cellStyle name="SAPBEXformats 2 3 2 2 6" xfId="23806"/>
    <cellStyle name="SAPBEXformats 2 3 2 3" xfId="23807"/>
    <cellStyle name="SAPBEXformats 2 3 2 3 2" xfId="23808"/>
    <cellStyle name="SAPBEXformats 2 3 2 3 2 2" xfId="23809"/>
    <cellStyle name="SAPBEXformats 2 3 2 3 2 2 2" xfId="23810"/>
    <cellStyle name="SAPBEXformats 2 3 2 3 2 3" xfId="23811"/>
    <cellStyle name="SAPBEXformats 2 3 2 3 3" xfId="23812"/>
    <cellStyle name="SAPBEXformats 2 3 2 3 3 2" xfId="23813"/>
    <cellStyle name="SAPBEXformats 2 3 2 3 3 2 2" xfId="23814"/>
    <cellStyle name="SAPBEXformats 2 3 2 3 3 3" xfId="23815"/>
    <cellStyle name="SAPBEXformats 2 3 2 3 4" xfId="23816"/>
    <cellStyle name="SAPBEXformats 2 3 2 3 4 2" xfId="23817"/>
    <cellStyle name="SAPBEXformats 2 3 2 3 5" xfId="23818"/>
    <cellStyle name="SAPBEXformats 2 3 2 3 5 2" xfId="23819"/>
    <cellStyle name="SAPBEXformats 2 3 2 3 6" xfId="23820"/>
    <cellStyle name="SAPBEXformats 2 3 2 4" xfId="23821"/>
    <cellStyle name="SAPBEXformats 2 3 2 4 2" xfId="23822"/>
    <cellStyle name="SAPBEXformats 2 3 2 4 2 2" xfId="23823"/>
    <cellStyle name="SAPBEXformats 2 3 2 4 2 2 2" xfId="23824"/>
    <cellStyle name="SAPBEXformats 2 3 2 4 2 3" xfId="23825"/>
    <cellStyle name="SAPBEXformats 2 3 2 4 3" xfId="23826"/>
    <cellStyle name="SAPBEXformats 2 3 2 4 3 2" xfId="23827"/>
    <cellStyle name="SAPBEXformats 2 3 2 4 3 2 2" xfId="23828"/>
    <cellStyle name="SAPBEXformats 2 3 2 4 3 3" xfId="23829"/>
    <cellStyle name="SAPBEXformats 2 3 2 4 4" xfId="23830"/>
    <cellStyle name="SAPBEXformats 2 3 2 4 4 2" xfId="23831"/>
    <cellStyle name="SAPBEXformats 2 3 2 4 5" xfId="23832"/>
    <cellStyle name="SAPBEXformats 2 3 2 4 5 2" xfId="23833"/>
    <cellStyle name="SAPBEXformats 2 3 2 4 6" xfId="23834"/>
    <cellStyle name="SAPBEXformats 2 3 2 5" xfId="23835"/>
    <cellStyle name="SAPBEXformats 2 3 2 5 2" xfId="23836"/>
    <cellStyle name="SAPBEXformats 2 3 2 5 2 2" xfId="23837"/>
    <cellStyle name="SAPBEXformats 2 3 2 5 3" xfId="23838"/>
    <cellStyle name="SAPBEXformats 2 3 2 6" xfId="23839"/>
    <cellStyle name="SAPBEXformats 2 3 2_Other Benefits Allocation %" xfId="23840"/>
    <cellStyle name="SAPBEXformats 2 3 3" xfId="23841"/>
    <cellStyle name="SAPBEXformats 2 3 3 2" xfId="23842"/>
    <cellStyle name="SAPBEXformats 2 3 3 2 2" xfId="23843"/>
    <cellStyle name="SAPBEXformats 2 3 3 2 2 2" xfId="23844"/>
    <cellStyle name="SAPBEXformats 2 3 3 2 2 2 2" xfId="23845"/>
    <cellStyle name="SAPBEXformats 2 3 3 2 2 3" xfId="23846"/>
    <cellStyle name="SAPBEXformats 2 3 3 2 3" xfId="23847"/>
    <cellStyle name="SAPBEXformats 2 3 3 2 3 2" xfId="23848"/>
    <cellStyle name="SAPBEXformats 2 3 3 2 3 2 2" xfId="23849"/>
    <cellStyle name="SAPBEXformats 2 3 3 2 3 3" xfId="23850"/>
    <cellStyle name="SAPBEXformats 2 3 3 2 4" xfId="23851"/>
    <cellStyle name="SAPBEXformats 2 3 3 2 4 2" xfId="23852"/>
    <cellStyle name="SAPBEXformats 2 3 3 2 5" xfId="23853"/>
    <cellStyle name="SAPBEXformats 2 3 3 2 5 2" xfId="23854"/>
    <cellStyle name="SAPBEXformats 2 3 3 2 6" xfId="23855"/>
    <cellStyle name="SAPBEXformats 2 3 3 3" xfId="23856"/>
    <cellStyle name="SAPBEXformats 2 3 3 3 2" xfId="23857"/>
    <cellStyle name="SAPBEXformats 2 3 3 3 2 2" xfId="23858"/>
    <cellStyle name="SAPBEXformats 2 3 3 3 2 2 2" xfId="23859"/>
    <cellStyle name="SAPBEXformats 2 3 3 3 2 3" xfId="23860"/>
    <cellStyle name="SAPBEXformats 2 3 3 3 3" xfId="23861"/>
    <cellStyle name="SAPBEXformats 2 3 3 3 3 2" xfId="23862"/>
    <cellStyle name="SAPBEXformats 2 3 3 3 3 2 2" xfId="23863"/>
    <cellStyle name="SAPBEXformats 2 3 3 3 3 3" xfId="23864"/>
    <cellStyle name="SAPBEXformats 2 3 3 3 4" xfId="23865"/>
    <cellStyle name="SAPBEXformats 2 3 3 3 4 2" xfId="23866"/>
    <cellStyle name="SAPBEXformats 2 3 3 3 5" xfId="23867"/>
    <cellStyle name="SAPBEXformats 2 3 3 3 5 2" xfId="23868"/>
    <cellStyle name="SAPBEXformats 2 3 3 3 6" xfId="23869"/>
    <cellStyle name="SAPBEXformats 2 3 3 4" xfId="23870"/>
    <cellStyle name="SAPBEXformats 2 3 3 4 2" xfId="23871"/>
    <cellStyle name="SAPBEXformats 2 3 3 4 2 2" xfId="23872"/>
    <cellStyle name="SAPBEXformats 2 3 3 4 3" xfId="23873"/>
    <cellStyle name="SAPBEXformats 2 3 3 5" xfId="23874"/>
    <cellStyle name="SAPBEXformats 2 3 3 5 2" xfId="23875"/>
    <cellStyle name="SAPBEXformats 2 3 3 5 2 2" xfId="23876"/>
    <cellStyle name="SAPBEXformats 2 3 3 5 3" xfId="23877"/>
    <cellStyle name="SAPBEXformats 2 3 3 6" xfId="23878"/>
    <cellStyle name="SAPBEXformats 2 3 3 6 2" xfId="23879"/>
    <cellStyle name="SAPBEXformats 2 3 3 7" xfId="23880"/>
    <cellStyle name="SAPBEXformats 2 3 3 7 2" xfId="23881"/>
    <cellStyle name="SAPBEXformats 2 3 3 8" xfId="23882"/>
    <cellStyle name="SAPBEXformats 2 3 3_Other Benefits Allocation %" xfId="23883"/>
    <cellStyle name="SAPBEXformats 2 3 4" xfId="23884"/>
    <cellStyle name="SAPBEXformats 2 3 4 2" xfId="23885"/>
    <cellStyle name="SAPBEXformats 2 3 4 2 2" xfId="23886"/>
    <cellStyle name="SAPBEXformats 2 3 4 2 3" xfId="60298"/>
    <cellStyle name="SAPBEXformats 2 3 4 3" xfId="23887"/>
    <cellStyle name="SAPBEXformats 2 3 4 4" xfId="60299"/>
    <cellStyle name="SAPBEXformats 2 3 5" xfId="23888"/>
    <cellStyle name="SAPBEXformats 2 3 5 2" xfId="23889"/>
    <cellStyle name="SAPBEXformats 2 3 5 2 2" xfId="23890"/>
    <cellStyle name="SAPBEXformats 2 3 5 2 3" xfId="60300"/>
    <cellStyle name="SAPBEXformats 2 3 5 3" xfId="23891"/>
    <cellStyle name="SAPBEXformats 2 3 5 4" xfId="60301"/>
    <cellStyle name="SAPBEXformats 2 3 6" xfId="23892"/>
    <cellStyle name="SAPBEXformats 2 3 6 2" xfId="23893"/>
    <cellStyle name="SAPBEXformats 2 3 6 2 2" xfId="23894"/>
    <cellStyle name="SAPBEXformats 2 3 6 2 3" xfId="60302"/>
    <cellStyle name="SAPBEXformats 2 3 6 3" xfId="23895"/>
    <cellStyle name="SAPBEXformats 2 3 6 4" xfId="60303"/>
    <cellStyle name="SAPBEXformats 2 3 7" xfId="23896"/>
    <cellStyle name="SAPBEXformats 2 3 7 2" xfId="23897"/>
    <cellStyle name="SAPBEXformats 2 3 7 2 2" xfId="23898"/>
    <cellStyle name="SAPBEXformats 2 3 7 3" xfId="23899"/>
    <cellStyle name="SAPBEXformats 2 3 8" xfId="23900"/>
    <cellStyle name="SAPBEXformats 2 3 8 2" xfId="23901"/>
    <cellStyle name="SAPBEXformats 2 3 8 2 2" xfId="23902"/>
    <cellStyle name="SAPBEXformats 2 3 8 3" xfId="23903"/>
    <cellStyle name="SAPBEXformats 2 3 9" xfId="23904"/>
    <cellStyle name="SAPBEXformats 2 3 9 2" xfId="23905"/>
    <cellStyle name="SAPBEXformats 2 3 9 2 2" xfId="23906"/>
    <cellStyle name="SAPBEXformats 2 3 9 3" xfId="23907"/>
    <cellStyle name="SAPBEXformats 2 3_401K Summary" xfId="23908"/>
    <cellStyle name="SAPBEXformats 2 4" xfId="23909"/>
    <cellStyle name="SAPBEXformats 2 4 2" xfId="23910"/>
    <cellStyle name="SAPBEXformats 2 4 2 2" xfId="23911"/>
    <cellStyle name="SAPBEXformats 2 4 2 2 2" xfId="23912"/>
    <cellStyle name="SAPBEXformats 2 4 2 2 2 2" xfId="23913"/>
    <cellStyle name="SAPBEXformats 2 4 2 2 3" xfId="23914"/>
    <cellStyle name="SAPBEXformats 2 4 2 3" xfId="23915"/>
    <cellStyle name="SAPBEXformats 2 4 2 3 2" xfId="23916"/>
    <cellStyle name="SAPBEXformats 2 4 2 3 2 2" xfId="23917"/>
    <cellStyle name="SAPBEXformats 2 4 2 3 3" xfId="23918"/>
    <cellStyle name="SAPBEXformats 2 4 2 4" xfId="23919"/>
    <cellStyle name="SAPBEXformats 2 4 2 4 2" xfId="23920"/>
    <cellStyle name="SAPBEXformats 2 4 2 5" xfId="23921"/>
    <cellStyle name="SAPBEXformats 2 4 2 5 2" xfId="23922"/>
    <cellStyle name="SAPBEXformats 2 4 2 6" xfId="23923"/>
    <cellStyle name="SAPBEXformats 2 4 3" xfId="23924"/>
    <cellStyle name="SAPBEXformats 2 4 3 2" xfId="23925"/>
    <cellStyle name="SAPBEXformats 2 4 3 2 2" xfId="23926"/>
    <cellStyle name="SAPBEXformats 2 4 3 2 2 2" xfId="23927"/>
    <cellStyle name="SAPBEXformats 2 4 3 2 3" xfId="23928"/>
    <cellStyle name="SAPBEXformats 2 4 3 3" xfId="23929"/>
    <cellStyle name="SAPBEXformats 2 4 3 3 2" xfId="23930"/>
    <cellStyle name="SAPBEXformats 2 4 3 3 2 2" xfId="23931"/>
    <cellStyle name="SAPBEXformats 2 4 3 3 3" xfId="23932"/>
    <cellStyle name="SAPBEXformats 2 4 3 4" xfId="23933"/>
    <cellStyle name="SAPBEXformats 2 4 3 4 2" xfId="23934"/>
    <cellStyle name="SAPBEXformats 2 4 3 5" xfId="23935"/>
    <cellStyle name="SAPBEXformats 2 4 3 5 2" xfId="23936"/>
    <cellStyle name="SAPBEXformats 2 4 3 6" xfId="23937"/>
    <cellStyle name="SAPBEXformats 2 4 4" xfId="23938"/>
    <cellStyle name="SAPBEXformats 2 4 4 2" xfId="23939"/>
    <cellStyle name="SAPBEXformats 2 4 4 2 2" xfId="23940"/>
    <cellStyle name="SAPBEXformats 2 4 4 2 2 2" xfId="23941"/>
    <cellStyle name="SAPBEXformats 2 4 4 2 3" xfId="23942"/>
    <cellStyle name="SAPBEXformats 2 4 4 3" xfId="23943"/>
    <cellStyle name="SAPBEXformats 2 4 4 3 2" xfId="23944"/>
    <cellStyle name="SAPBEXformats 2 4 4 3 2 2" xfId="23945"/>
    <cellStyle name="SAPBEXformats 2 4 4 3 3" xfId="23946"/>
    <cellStyle name="SAPBEXformats 2 4 4 4" xfId="23947"/>
    <cellStyle name="SAPBEXformats 2 4 4 4 2" xfId="23948"/>
    <cellStyle name="SAPBEXformats 2 4 4 5" xfId="23949"/>
    <cellStyle name="SAPBEXformats 2 4 4 5 2" xfId="23950"/>
    <cellStyle name="SAPBEXformats 2 4 4 6" xfId="23951"/>
    <cellStyle name="SAPBEXformats 2 4 5" xfId="23952"/>
    <cellStyle name="SAPBEXformats 2 4 5 2" xfId="23953"/>
    <cellStyle name="SAPBEXformats 2 4 5 2 2" xfId="23954"/>
    <cellStyle name="SAPBEXformats 2 4 5 2 3" xfId="60304"/>
    <cellStyle name="SAPBEXformats 2 4 5 3" xfId="23955"/>
    <cellStyle name="SAPBEXformats 2 4 5 4" xfId="60305"/>
    <cellStyle name="SAPBEXformats 2 4 6" xfId="23956"/>
    <cellStyle name="SAPBEXformats 2 4 6 2" xfId="52027"/>
    <cellStyle name="SAPBEXformats 2 4 6 2 2" xfId="60306"/>
    <cellStyle name="SAPBEXformats 2 4 6 2 3" xfId="60307"/>
    <cellStyle name="SAPBEXformats 2 4 6 3" xfId="60308"/>
    <cellStyle name="SAPBEXformats 2 4 6 4" xfId="60309"/>
    <cellStyle name="SAPBEXformats 2 4 7" xfId="52028"/>
    <cellStyle name="SAPBEXformats 2 4 7 2" xfId="60310"/>
    <cellStyle name="SAPBEXformats 2 4 7 3" xfId="60311"/>
    <cellStyle name="SAPBEXformats 2 4 8" xfId="60312"/>
    <cellStyle name="SAPBEXformats 2 4 9" xfId="60313"/>
    <cellStyle name="SAPBEXformats 2 4_Other Benefits Allocation %" xfId="23957"/>
    <cellStyle name="SAPBEXformats 2 5" xfId="23958"/>
    <cellStyle name="SAPBEXformats 2 5 2" xfId="52029"/>
    <cellStyle name="SAPBEXformats 2 5 2 2" xfId="52030"/>
    <cellStyle name="SAPBEXformats 2 5 2 2 2" xfId="60314"/>
    <cellStyle name="SAPBEXformats 2 5 2 2 3" xfId="60315"/>
    <cellStyle name="SAPBEXformats 2 5 2 3" xfId="60316"/>
    <cellStyle name="SAPBEXformats 2 5 2 4" xfId="60317"/>
    <cellStyle name="SAPBEXformats 2 5 3" xfId="52031"/>
    <cellStyle name="SAPBEXformats 2 5 3 2" xfId="52032"/>
    <cellStyle name="SAPBEXformats 2 5 3 2 2" xfId="60318"/>
    <cellStyle name="SAPBEXformats 2 5 3 2 3" xfId="60319"/>
    <cellStyle name="SAPBEXformats 2 5 3 3" xfId="60320"/>
    <cellStyle name="SAPBEXformats 2 5 3 4" xfId="60321"/>
    <cellStyle name="SAPBEXformats 2 5 4" xfId="52033"/>
    <cellStyle name="SAPBEXformats 2 5 4 2" xfId="52034"/>
    <cellStyle name="SAPBEXformats 2 5 4 2 2" xfId="60322"/>
    <cellStyle name="SAPBEXformats 2 5 4 2 3" xfId="60323"/>
    <cellStyle name="SAPBEXformats 2 5 4 3" xfId="60324"/>
    <cellStyle name="SAPBEXformats 2 5 4 4" xfId="60325"/>
    <cellStyle name="SAPBEXformats 2 5 5" xfId="52035"/>
    <cellStyle name="SAPBEXformats 2 5 5 2" xfId="52036"/>
    <cellStyle name="SAPBEXformats 2 5 5 2 2" xfId="60326"/>
    <cellStyle name="SAPBEXformats 2 5 5 2 3" xfId="60327"/>
    <cellStyle name="SAPBEXformats 2 5 5 3" xfId="60328"/>
    <cellStyle name="SAPBEXformats 2 5 5 4" xfId="60329"/>
    <cellStyle name="SAPBEXformats 2 5 6" xfId="52037"/>
    <cellStyle name="SAPBEXformats 2 5 6 2" xfId="52038"/>
    <cellStyle name="SAPBEXformats 2 5 6 2 2" xfId="60330"/>
    <cellStyle name="SAPBEXformats 2 5 6 2 3" xfId="60331"/>
    <cellStyle name="SAPBEXformats 2 5 6 3" xfId="60332"/>
    <cellStyle name="SAPBEXformats 2 5 6 4" xfId="60333"/>
    <cellStyle name="SAPBEXformats 2 5 7" xfId="52039"/>
    <cellStyle name="SAPBEXformats 2 5 7 2" xfId="60334"/>
    <cellStyle name="SAPBEXformats 2 5 7 3" xfId="60335"/>
    <cellStyle name="SAPBEXformats 2 5 8" xfId="60336"/>
    <cellStyle name="SAPBEXformats 2 5 9" xfId="60337"/>
    <cellStyle name="SAPBEXformats 2 6" xfId="23959"/>
    <cellStyle name="SAPBEXformats 2 6 2" xfId="52040"/>
    <cellStyle name="SAPBEXformats 2 6 2 2" xfId="60338"/>
    <cellStyle name="SAPBEXformats 2 6 2 3" xfId="60339"/>
    <cellStyle name="SAPBEXformats 2 6 3" xfId="60340"/>
    <cellStyle name="SAPBEXformats 2 6 4" xfId="60341"/>
    <cellStyle name="SAPBEXformats 2 7" xfId="23960"/>
    <cellStyle name="SAPBEXformats 2 7 2" xfId="52041"/>
    <cellStyle name="SAPBEXformats 2 7 2 2" xfId="60342"/>
    <cellStyle name="SAPBEXformats 2 7 2 3" xfId="60343"/>
    <cellStyle name="SAPBEXformats 2 7 3" xfId="60344"/>
    <cellStyle name="SAPBEXformats 2 7 4" xfId="60345"/>
    <cellStyle name="SAPBEXformats 2 8" xfId="23961"/>
    <cellStyle name="SAPBEXformats 2 8 2" xfId="52042"/>
    <cellStyle name="SAPBEXformats 2 8 2 2" xfId="60346"/>
    <cellStyle name="SAPBEXformats 2 8 2 3" xfId="60347"/>
    <cellStyle name="SAPBEXformats 2 8 3" xfId="60348"/>
    <cellStyle name="SAPBEXformats 2 8 4" xfId="60349"/>
    <cellStyle name="SAPBEXformats 2 9" xfId="23962"/>
    <cellStyle name="SAPBEXformats 2 9 2" xfId="23963"/>
    <cellStyle name="SAPBEXformats 2 9 2 2" xfId="23964"/>
    <cellStyle name="SAPBEXformats 2 9 2 2 2" xfId="23965"/>
    <cellStyle name="SAPBEXformats 2 9 2 2 2 2" xfId="23966"/>
    <cellStyle name="SAPBEXformats 2 9 2 2 3" xfId="23967"/>
    <cellStyle name="SAPBEXformats 2 9 2 3" xfId="23968"/>
    <cellStyle name="SAPBEXformats 2 9 2 3 2" xfId="23969"/>
    <cellStyle name="SAPBEXformats 2 9 2 3 2 2" xfId="23970"/>
    <cellStyle name="SAPBEXformats 2 9 2 3 3" xfId="23971"/>
    <cellStyle name="SAPBEXformats 2 9 2 4" xfId="23972"/>
    <cellStyle name="SAPBEXformats 2 9 2 4 2" xfId="23973"/>
    <cellStyle name="SAPBEXformats 2 9 2 5" xfId="23974"/>
    <cellStyle name="SAPBEXformats 2 9 2 5 2" xfId="23975"/>
    <cellStyle name="SAPBEXformats 2 9 2 6" xfId="23976"/>
    <cellStyle name="SAPBEXformats 2 9 3" xfId="23977"/>
    <cellStyle name="SAPBEXformats 2 9 3 2" xfId="23978"/>
    <cellStyle name="SAPBEXformats 2 9 3 2 2" xfId="23979"/>
    <cellStyle name="SAPBEXformats 2 9 3 2 2 2" xfId="23980"/>
    <cellStyle name="SAPBEXformats 2 9 3 2 3" xfId="23981"/>
    <cellStyle name="SAPBEXformats 2 9 3 3" xfId="23982"/>
    <cellStyle name="SAPBEXformats 2 9 3 3 2" xfId="23983"/>
    <cellStyle name="SAPBEXformats 2 9 3 3 2 2" xfId="23984"/>
    <cellStyle name="SAPBEXformats 2 9 3 3 3" xfId="23985"/>
    <cellStyle name="SAPBEXformats 2 9 3 4" xfId="23986"/>
    <cellStyle name="SAPBEXformats 2 9 3 4 2" xfId="23987"/>
    <cellStyle name="SAPBEXformats 2 9 3 5" xfId="23988"/>
    <cellStyle name="SAPBEXformats 2 9 3 5 2" xfId="23989"/>
    <cellStyle name="SAPBEXformats 2 9 3 6" xfId="23990"/>
    <cellStyle name="SAPBEXformats 2 9 4" xfId="23991"/>
    <cellStyle name="SAPBEXformats 2 9 4 2" xfId="23992"/>
    <cellStyle name="SAPBEXformats 2 9 4 2 2" xfId="23993"/>
    <cellStyle name="SAPBEXformats 2 9 4 3" xfId="23994"/>
    <cellStyle name="SAPBEXformats 2 9 5" xfId="23995"/>
    <cellStyle name="SAPBEXformats 2 9 5 2" xfId="23996"/>
    <cellStyle name="SAPBEXformats 2 9 5 2 2" xfId="23997"/>
    <cellStyle name="SAPBEXformats 2 9 5 3" xfId="23998"/>
    <cellStyle name="SAPBEXformats 2 9 6" xfId="23999"/>
    <cellStyle name="SAPBEXformats 2 9 6 2" xfId="24000"/>
    <cellStyle name="SAPBEXformats 2 9 7" xfId="24001"/>
    <cellStyle name="SAPBEXformats 2 9 7 2" xfId="24002"/>
    <cellStyle name="SAPBEXformats 2 9 8" xfId="24003"/>
    <cellStyle name="SAPBEXformats 2 9_Other Benefits Allocation %" xfId="24004"/>
    <cellStyle name="SAPBEXformats 2_401K Summary" xfId="24005"/>
    <cellStyle name="SAPBEXformats 3" xfId="24006"/>
    <cellStyle name="SAPBEXformats 3 10" xfId="24007"/>
    <cellStyle name="SAPBEXformats 3 10 2" xfId="24008"/>
    <cellStyle name="SAPBEXformats 3 10 2 2" xfId="24009"/>
    <cellStyle name="SAPBEXformats 3 10 3" xfId="24010"/>
    <cellStyle name="SAPBEXformats 3 11" xfId="24011"/>
    <cellStyle name="SAPBEXformats 3 11 2" xfId="24012"/>
    <cellStyle name="SAPBEXformats 3 11 2 2" xfId="24013"/>
    <cellStyle name="SAPBEXformats 3 11 3" xfId="24014"/>
    <cellStyle name="SAPBEXformats 3 12" xfId="24015"/>
    <cellStyle name="SAPBEXformats 3 12 2" xfId="24016"/>
    <cellStyle name="SAPBEXformats 3 13" xfId="24017"/>
    <cellStyle name="SAPBEXformats 3 2" xfId="24018"/>
    <cellStyle name="SAPBEXformats 3 2 2" xfId="24019"/>
    <cellStyle name="SAPBEXformats 3 2 2 2" xfId="24020"/>
    <cellStyle name="SAPBEXformats 3 2 2 2 2" xfId="24021"/>
    <cellStyle name="SAPBEXformats 3 2 2 2 2 2" xfId="24022"/>
    <cellStyle name="SAPBEXformats 3 2 2 2 2 2 2" xfId="24023"/>
    <cellStyle name="SAPBEXformats 3 2 2 2 2 3" xfId="24024"/>
    <cellStyle name="SAPBEXformats 3 2 2 2 3" xfId="24025"/>
    <cellStyle name="SAPBEXformats 3 2 2 2 3 2" xfId="24026"/>
    <cellStyle name="SAPBEXformats 3 2 2 2 3 2 2" xfId="24027"/>
    <cellStyle name="SAPBEXformats 3 2 2 2 3 3" xfId="24028"/>
    <cellStyle name="SAPBEXformats 3 2 2 2 4" xfId="24029"/>
    <cellStyle name="SAPBEXformats 3 2 2 2 4 2" xfId="24030"/>
    <cellStyle name="SAPBEXformats 3 2 2 2 5" xfId="24031"/>
    <cellStyle name="SAPBEXformats 3 2 2 2 5 2" xfId="24032"/>
    <cellStyle name="SAPBEXformats 3 2 2 2 6" xfId="24033"/>
    <cellStyle name="SAPBEXformats 3 2 2 3" xfId="24034"/>
    <cellStyle name="SAPBEXformats 3 2 2 3 2" xfId="24035"/>
    <cellStyle name="SAPBEXformats 3 2 2 3 2 2" xfId="24036"/>
    <cellStyle name="SAPBEXformats 3 2 2 3 2 2 2" xfId="24037"/>
    <cellStyle name="SAPBEXformats 3 2 2 3 2 3" xfId="24038"/>
    <cellStyle name="SAPBEXformats 3 2 2 3 3" xfId="24039"/>
    <cellStyle name="SAPBEXformats 3 2 2 3 3 2" xfId="24040"/>
    <cellStyle name="SAPBEXformats 3 2 2 3 3 2 2" xfId="24041"/>
    <cellStyle name="SAPBEXformats 3 2 2 3 3 3" xfId="24042"/>
    <cellStyle name="SAPBEXformats 3 2 2 3 4" xfId="24043"/>
    <cellStyle name="SAPBEXformats 3 2 2 3 4 2" xfId="24044"/>
    <cellStyle name="SAPBEXformats 3 2 2 3 5" xfId="24045"/>
    <cellStyle name="SAPBEXformats 3 2 2 3 5 2" xfId="24046"/>
    <cellStyle name="SAPBEXformats 3 2 2 3 6" xfId="24047"/>
    <cellStyle name="SAPBEXformats 3 2 2 4" xfId="24048"/>
    <cellStyle name="SAPBEXformats 3 2 2 4 2" xfId="24049"/>
    <cellStyle name="SAPBEXformats 3 2 2 4 2 2" xfId="24050"/>
    <cellStyle name="SAPBEXformats 3 2 2 4 2 2 2" xfId="24051"/>
    <cellStyle name="SAPBEXformats 3 2 2 4 2 3" xfId="24052"/>
    <cellStyle name="SAPBEXformats 3 2 2 4 3" xfId="24053"/>
    <cellStyle name="SAPBEXformats 3 2 2 4 3 2" xfId="24054"/>
    <cellStyle name="SAPBEXformats 3 2 2 4 3 2 2" xfId="24055"/>
    <cellStyle name="SAPBEXformats 3 2 2 4 3 3" xfId="24056"/>
    <cellStyle name="SAPBEXformats 3 2 2 4 4" xfId="24057"/>
    <cellStyle name="SAPBEXformats 3 2 2 4 4 2" xfId="24058"/>
    <cellStyle name="SAPBEXformats 3 2 2 4 5" xfId="24059"/>
    <cellStyle name="SAPBEXformats 3 2 2 4 5 2" xfId="24060"/>
    <cellStyle name="SAPBEXformats 3 2 2 4 6" xfId="24061"/>
    <cellStyle name="SAPBEXformats 3 2 2 5" xfId="24062"/>
    <cellStyle name="SAPBEXformats 3 2 2 5 2" xfId="24063"/>
    <cellStyle name="SAPBEXformats 3 2 2 5 2 2" xfId="24064"/>
    <cellStyle name="SAPBEXformats 3 2 2 5 3" xfId="24065"/>
    <cellStyle name="SAPBEXformats 3 2 2 6" xfId="24066"/>
    <cellStyle name="SAPBEXformats 3 2 2_Other Benefits Allocation %" xfId="24067"/>
    <cellStyle name="SAPBEXformats 3 2 3" xfId="24068"/>
    <cellStyle name="SAPBEXformats 3 2 3 2" xfId="24069"/>
    <cellStyle name="SAPBEXformats 3 2 3 2 2" xfId="24070"/>
    <cellStyle name="SAPBEXformats 3 2 3 2 2 2" xfId="24071"/>
    <cellStyle name="SAPBEXformats 3 2 3 2 3" xfId="24072"/>
    <cellStyle name="SAPBEXformats 3 2 3 3" xfId="24073"/>
    <cellStyle name="SAPBEXformats 3 2 3 3 2" xfId="24074"/>
    <cellStyle name="SAPBEXformats 3 2 3 3 2 2" xfId="24075"/>
    <cellStyle name="SAPBEXformats 3 2 3 3 3" xfId="24076"/>
    <cellStyle name="SAPBEXformats 3 2 3 4" xfId="24077"/>
    <cellStyle name="SAPBEXformats 3 2 3 4 2" xfId="24078"/>
    <cellStyle name="SAPBEXformats 3 2 3 5" xfId="24079"/>
    <cellStyle name="SAPBEXformats 3 2 3 5 2" xfId="24080"/>
    <cellStyle name="SAPBEXformats 3 2 3 6" xfId="24081"/>
    <cellStyle name="SAPBEXformats 3 2 4" xfId="24082"/>
    <cellStyle name="SAPBEXformats 3 2 4 2" xfId="24083"/>
    <cellStyle name="SAPBEXformats 3 2 4 2 2" xfId="24084"/>
    <cellStyle name="SAPBEXformats 3 2 4 2 2 2" xfId="24085"/>
    <cellStyle name="SAPBEXformats 3 2 4 2 3" xfId="24086"/>
    <cellStyle name="SAPBEXformats 3 2 4 3" xfId="24087"/>
    <cellStyle name="SAPBEXformats 3 2 4 3 2" xfId="24088"/>
    <cellStyle name="SAPBEXformats 3 2 4 3 2 2" xfId="24089"/>
    <cellStyle name="SAPBEXformats 3 2 4 3 3" xfId="24090"/>
    <cellStyle name="SAPBEXformats 3 2 4 4" xfId="24091"/>
    <cellStyle name="SAPBEXformats 3 2 4 4 2" xfId="24092"/>
    <cellStyle name="SAPBEXformats 3 2 4 5" xfId="24093"/>
    <cellStyle name="SAPBEXformats 3 2 4 5 2" xfId="24094"/>
    <cellStyle name="SAPBEXformats 3 2 4 6" xfId="24095"/>
    <cellStyle name="SAPBEXformats 3 2 5" xfId="24096"/>
    <cellStyle name="SAPBEXformats 3 2 5 2" xfId="24097"/>
    <cellStyle name="SAPBEXformats 3 2 5 2 2" xfId="24098"/>
    <cellStyle name="SAPBEXformats 3 2 5 2 2 2" xfId="24099"/>
    <cellStyle name="SAPBEXformats 3 2 5 2 3" xfId="24100"/>
    <cellStyle name="SAPBEXformats 3 2 5 3" xfId="24101"/>
    <cellStyle name="SAPBEXformats 3 2 5 3 2" xfId="24102"/>
    <cellStyle name="SAPBEXformats 3 2 5 3 2 2" xfId="24103"/>
    <cellStyle name="SAPBEXformats 3 2 5 3 3" xfId="24104"/>
    <cellStyle name="SAPBEXformats 3 2 5 4" xfId="24105"/>
    <cellStyle name="SAPBEXformats 3 2 5 4 2" xfId="24106"/>
    <cellStyle name="SAPBEXformats 3 2 5 5" xfId="24107"/>
    <cellStyle name="SAPBEXformats 3 2 5 5 2" xfId="24108"/>
    <cellStyle name="SAPBEXformats 3 2 5 6" xfId="24109"/>
    <cellStyle name="SAPBEXformats 3 2 6" xfId="24110"/>
    <cellStyle name="SAPBEXformats 3 2 6 2" xfId="24111"/>
    <cellStyle name="SAPBEXformats 3 2 6 2 2" xfId="24112"/>
    <cellStyle name="SAPBEXformats 3 2 6 2 3" xfId="60350"/>
    <cellStyle name="SAPBEXformats 3 2 6 3" xfId="24113"/>
    <cellStyle name="SAPBEXformats 3 2 6 4" xfId="60351"/>
    <cellStyle name="SAPBEXformats 3 2 7" xfId="24114"/>
    <cellStyle name="SAPBEXformats 3 2 7 2" xfId="60352"/>
    <cellStyle name="SAPBEXformats 3 2 7 3" xfId="60353"/>
    <cellStyle name="SAPBEXformats 3 2 8" xfId="60354"/>
    <cellStyle name="SAPBEXformats 3 2 9" xfId="60355"/>
    <cellStyle name="SAPBEXformats 3 2_Other Benefits Allocation %" xfId="24115"/>
    <cellStyle name="SAPBEXformats 3 3" xfId="24116"/>
    <cellStyle name="SAPBEXformats 3 3 2" xfId="52043"/>
    <cellStyle name="SAPBEXformats 3 3 2 2" xfId="52044"/>
    <cellStyle name="SAPBEXformats 3 3 2 2 2" xfId="60356"/>
    <cellStyle name="SAPBEXformats 3 3 2 2 3" xfId="60357"/>
    <cellStyle name="SAPBEXformats 3 3 2 3" xfId="60358"/>
    <cellStyle name="SAPBEXformats 3 3 2 4" xfId="60359"/>
    <cellStyle name="SAPBEXformats 3 3 3" xfId="52045"/>
    <cellStyle name="SAPBEXformats 3 3 3 2" xfId="52046"/>
    <cellStyle name="SAPBEXformats 3 3 3 2 2" xfId="60360"/>
    <cellStyle name="SAPBEXformats 3 3 3 2 3" xfId="60361"/>
    <cellStyle name="SAPBEXformats 3 3 3 3" xfId="60362"/>
    <cellStyle name="SAPBEXformats 3 3 3 4" xfId="60363"/>
    <cellStyle name="SAPBEXformats 3 3 4" xfId="52047"/>
    <cellStyle name="SAPBEXformats 3 3 4 2" xfId="52048"/>
    <cellStyle name="SAPBEXformats 3 3 4 2 2" xfId="60364"/>
    <cellStyle name="SAPBEXformats 3 3 4 2 3" xfId="60365"/>
    <cellStyle name="SAPBEXformats 3 3 4 3" xfId="60366"/>
    <cellStyle name="SAPBEXformats 3 3 4 4" xfId="60367"/>
    <cellStyle name="SAPBEXformats 3 3 5" xfId="52049"/>
    <cellStyle name="SAPBEXformats 3 3 5 2" xfId="52050"/>
    <cellStyle name="SAPBEXformats 3 3 5 2 2" xfId="60368"/>
    <cellStyle name="SAPBEXformats 3 3 5 2 3" xfId="60369"/>
    <cellStyle name="SAPBEXformats 3 3 5 3" xfId="60370"/>
    <cellStyle name="SAPBEXformats 3 3 5 4" xfId="60371"/>
    <cellStyle name="SAPBEXformats 3 3 6" xfId="52051"/>
    <cellStyle name="SAPBEXformats 3 3 6 2" xfId="52052"/>
    <cellStyle name="SAPBEXformats 3 3 6 2 2" xfId="60372"/>
    <cellStyle name="SAPBEXformats 3 3 6 2 3" xfId="60373"/>
    <cellStyle name="SAPBEXformats 3 3 6 3" xfId="60374"/>
    <cellStyle name="SAPBEXformats 3 3 6 4" xfId="60375"/>
    <cellStyle name="SAPBEXformats 3 3 7" xfId="52053"/>
    <cellStyle name="SAPBEXformats 3 3 7 2" xfId="60376"/>
    <cellStyle name="SAPBEXformats 3 3 7 3" xfId="60377"/>
    <cellStyle name="SAPBEXformats 3 3 8" xfId="60378"/>
    <cellStyle name="SAPBEXformats 3 3 9" xfId="60379"/>
    <cellStyle name="SAPBEXformats 3 4" xfId="24117"/>
    <cellStyle name="SAPBEXformats 3 4 2" xfId="24118"/>
    <cellStyle name="SAPBEXformats 3 4 2 2" xfId="24119"/>
    <cellStyle name="SAPBEXformats 3 4 2 2 2" xfId="24120"/>
    <cellStyle name="SAPBEXformats 3 4 2 2 2 2" xfId="24121"/>
    <cellStyle name="SAPBEXformats 3 4 2 2 3" xfId="24122"/>
    <cellStyle name="SAPBEXformats 3 4 2 3" xfId="24123"/>
    <cellStyle name="SAPBEXformats 3 4 2 3 2" xfId="24124"/>
    <cellStyle name="SAPBEXformats 3 4 2 3 2 2" xfId="24125"/>
    <cellStyle name="SAPBEXformats 3 4 2 3 3" xfId="24126"/>
    <cellStyle name="SAPBEXformats 3 4 2 4" xfId="24127"/>
    <cellStyle name="SAPBEXformats 3 4 2 4 2" xfId="24128"/>
    <cellStyle name="SAPBEXformats 3 4 2 5" xfId="24129"/>
    <cellStyle name="SAPBEXformats 3 4 2 5 2" xfId="24130"/>
    <cellStyle name="SAPBEXformats 3 4 2 6" xfId="24131"/>
    <cellStyle name="SAPBEXformats 3 4 3" xfId="24132"/>
    <cellStyle name="SAPBEXformats 3 4 3 2" xfId="24133"/>
    <cellStyle name="SAPBEXformats 3 4 3 2 2" xfId="24134"/>
    <cellStyle name="SAPBEXformats 3 4 3 2 2 2" xfId="24135"/>
    <cellStyle name="SAPBEXformats 3 4 3 2 3" xfId="24136"/>
    <cellStyle name="SAPBEXformats 3 4 3 3" xfId="24137"/>
    <cellStyle name="SAPBEXformats 3 4 3 3 2" xfId="24138"/>
    <cellStyle name="SAPBEXformats 3 4 3 3 2 2" xfId="24139"/>
    <cellStyle name="SAPBEXformats 3 4 3 3 3" xfId="24140"/>
    <cellStyle name="SAPBEXformats 3 4 3 4" xfId="24141"/>
    <cellStyle name="SAPBEXformats 3 4 3 4 2" xfId="24142"/>
    <cellStyle name="SAPBEXformats 3 4 3 5" xfId="24143"/>
    <cellStyle name="SAPBEXformats 3 4 3 5 2" xfId="24144"/>
    <cellStyle name="SAPBEXformats 3 4 3 6" xfId="24145"/>
    <cellStyle name="SAPBEXformats 3 4 4" xfId="24146"/>
    <cellStyle name="SAPBEXformats 3 4 4 2" xfId="24147"/>
    <cellStyle name="SAPBEXformats 3 4 4 2 2" xfId="24148"/>
    <cellStyle name="SAPBEXformats 3 4 4 2 3" xfId="60380"/>
    <cellStyle name="SAPBEXformats 3 4 4 3" xfId="24149"/>
    <cellStyle name="SAPBEXformats 3 4 4 4" xfId="60381"/>
    <cellStyle name="SAPBEXformats 3 4 5" xfId="24150"/>
    <cellStyle name="SAPBEXformats 3 4 5 2" xfId="24151"/>
    <cellStyle name="SAPBEXformats 3 4 5 2 2" xfId="24152"/>
    <cellStyle name="SAPBEXformats 3 4 5 2 3" xfId="60382"/>
    <cellStyle name="SAPBEXformats 3 4 5 3" xfId="24153"/>
    <cellStyle name="SAPBEXformats 3 4 5 4" xfId="60383"/>
    <cellStyle name="SAPBEXformats 3 4 6" xfId="24154"/>
    <cellStyle name="SAPBEXformats 3 4 6 2" xfId="24155"/>
    <cellStyle name="SAPBEXformats 3 4 6 2 2" xfId="60384"/>
    <cellStyle name="SAPBEXformats 3 4 6 2 3" xfId="60385"/>
    <cellStyle name="SAPBEXformats 3 4 6 3" xfId="60386"/>
    <cellStyle name="SAPBEXformats 3 4 6 4" xfId="60387"/>
    <cellStyle name="SAPBEXformats 3 4 7" xfId="24156"/>
    <cellStyle name="SAPBEXformats 3 4 7 2" xfId="24157"/>
    <cellStyle name="SAPBEXformats 3 4 7 3" xfId="60388"/>
    <cellStyle name="SAPBEXformats 3 4 8" xfId="24158"/>
    <cellStyle name="SAPBEXformats 3 4 9" xfId="60389"/>
    <cellStyle name="SAPBEXformats 3 4_Other Benefits Allocation %" xfId="24159"/>
    <cellStyle name="SAPBEXformats 3 5" xfId="24160"/>
    <cellStyle name="SAPBEXformats 3 5 2" xfId="24161"/>
    <cellStyle name="SAPBEXformats 3 5 2 2" xfId="24162"/>
    <cellStyle name="SAPBEXformats 3 5 2 2 2" xfId="24163"/>
    <cellStyle name="SAPBEXformats 3 5 2 3" xfId="24164"/>
    <cellStyle name="SAPBEXformats 3 5 3" xfId="24165"/>
    <cellStyle name="SAPBEXformats 3 5 3 2" xfId="24166"/>
    <cellStyle name="SAPBEXformats 3 5 3 2 2" xfId="24167"/>
    <cellStyle name="SAPBEXformats 3 5 3 3" xfId="24168"/>
    <cellStyle name="SAPBEXformats 3 5 4" xfId="24169"/>
    <cellStyle name="SAPBEXformats 3 5 4 2" xfId="24170"/>
    <cellStyle name="SAPBEXformats 3 5 5" xfId="24171"/>
    <cellStyle name="SAPBEXformats 3 5 5 2" xfId="24172"/>
    <cellStyle name="SAPBEXformats 3 5 6" xfId="24173"/>
    <cellStyle name="SAPBEXformats 3 6" xfId="24174"/>
    <cellStyle name="SAPBEXformats 3 6 2" xfId="24175"/>
    <cellStyle name="SAPBEXformats 3 6 2 2" xfId="24176"/>
    <cellStyle name="SAPBEXformats 3 6 2 2 2" xfId="24177"/>
    <cellStyle name="SAPBEXformats 3 6 2 3" xfId="24178"/>
    <cellStyle name="SAPBEXformats 3 6 3" xfId="24179"/>
    <cellStyle name="SAPBEXformats 3 6 3 2" xfId="24180"/>
    <cellStyle name="SAPBEXformats 3 6 3 2 2" xfId="24181"/>
    <cellStyle name="SAPBEXformats 3 6 3 3" xfId="24182"/>
    <cellStyle name="SAPBEXformats 3 6 4" xfId="24183"/>
    <cellStyle name="SAPBEXformats 3 6 4 2" xfId="24184"/>
    <cellStyle name="SAPBEXformats 3 6 5" xfId="24185"/>
    <cellStyle name="SAPBEXformats 3 6 5 2" xfId="24186"/>
    <cellStyle name="SAPBEXformats 3 6 6" xfId="24187"/>
    <cellStyle name="SAPBEXformats 3 7" xfId="24188"/>
    <cellStyle name="SAPBEXformats 3 7 2" xfId="24189"/>
    <cellStyle name="SAPBEXformats 3 7 2 2" xfId="24190"/>
    <cellStyle name="SAPBEXformats 3 7 2 2 2" xfId="24191"/>
    <cellStyle name="SAPBEXformats 3 7 2 3" xfId="24192"/>
    <cellStyle name="SAPBEXformats 3 7 3" xfId="24193"/>
    <cellStyle name="SAPBEXformats 3 7 3 2" xfId="24194"/>
    <cellStyle name="SAPBEXformats 3 7 3 2 2" xfId="24195"/>
    <cellStyle name="SAPBEXformats 3 7 3 3" xfId="24196"/>
    <cellStyle name="SAPBEXformats 3 7 4" xfId="24197"/>
    <cellStyle name="SAPBEXformats 3 7 4 2" xfId="24198"/>
    <cellStyle name="SAPBEXformats 3 7 5" xfId="24199"/>
    <cellStyle name="SAPBEXformats 3 7 5 2" xfId="24200"/>
    <cellStyle name="SAPBEXformats 3 7 6" xfId="24201"/>
    <cellStyle name="SAPBEXformats 3 8" xfId="24202"/>
    <cellStyle name="SAPBEXformats 3 8 2" xfId="24203"/>
    <cellStyle name="SAPBEXformats 3 8 2 2" xfId="24204"/>
    <cellStyle name="SAPBEXformats 3 8 2 3" xfId="60390"/>
    <cellStyle name="SAPBEXformats 3 8 3" xfId="24205"/>
    <cellStyle name="SAPBEXformats 3 8 4" xfId="60391"/>
    <cellStyle name="SAPBEXformats 3 9" xfId="24206"/>
    <cellStyle name="SAPBEXformats 3 9 2" xfId="24207"/>
    <cellStyle name="SAPBEXformats 3 9 2 2" xfId="24208"/>
    <cellStyle name="SAPBEXformats 3 9 2 3" xfId="60392"/>
    <cellStyle name="SAPBEXformats 3 9 3" xfId="24209"/>
    <cellStyle name="SAPBEXformats 3 9 4" xfId="60393"/>
    <cellStyle name="SAPBEXformats 3_401K Summary" xfId="24210"/>
    <cellStyle name="SAPBEXformats 4" xfId="24211"/>
    <cellStyle name="SAPBEXformats 4 10" xfId="24212"/>
    <cellStyle name="SAPBEXformats 4 10 2" xfId="24213"/>
    <cellStyle name="SAPBEXformats 4 10 2 2" xfId="24214"/>
    <cellStyle name="SAPBEXformats 4 10 3" xfId="24215"/>
    <cellStyle name="SAPBEXformats 4 11" xfId="24216"/>
    <cellStyle name="SAPBEXformats 4 11 2" xfId="24217"/>
    <cellStyle name="SAPBEXformats 4 11 2 2" xfId="24218"/>
    <cellStyle name="SAPBEXformats 4 11 3" xfId="24219"/>
    <cellStyle name="SAPBEXformats 4 12" xfId="24220"/>
    <cellStyle name="SAPBEXformats 4 12 2" xfId="24221"/>
    <cellStyle name="SAPBEXformats 4 13" xfId="24222"/>
    <cellStyle name="SAPBEXformats 4 2" xfId="24223"/>
    <cellStyle name="SAPBEXformats 4 2 2" xfId="24224"/>
    <cellStyle name="SAPBEXformats 4 2 2 2" xfId="60394"/>
    <cellStyle name="SAPBEXformats 4 2 2 3" xfId="60395"/>
    <cellStyle name="SAPBEXformats 4 2 3" xfId="24225"/>
    <cellStyle name="SAPBEXformats 4 2 4" xfId="60396"/>
    <cellStyle name="SAPBEXformats 4 2_Other Benefits Allocation %" xfId="24226"/>
    <cellStyle name="SAPBEXformats 4 3" xfId="24227"/>
    <cellStyle name="SAPBEXformats 4 3 2" xfId="24228"/>
    <cellStyle name="SAPBEXformats 4 3 2 2" xfId="24229"/>
    <cellStyle name="SAPBEXformats 4 3 2 2 2" xfId="24230"/>
    <cellStyle name="SAPBEXformats 4 3 2 2 2 2" xfId="24231"/>
    <cellStyle name="SAPBEXformats 4 3 2 2 3" xfId="24232"/>
    <cellStyle name="SAPBEXformats 4 3 2 3" xfId="24233"/>
    <cellStyle name="SAPBEXformats 4 3 2 3 2" xfId="24234"/>
    <cellStyle name="SAPBEXformats 4 3 2 3 2 2" xfId="24235"/>
    <cellStyle name="SAPBEXformats 4 3 2 3 3" xfId="24236"/>
    <cellStyle name="SAPBEXformats 4 3 2 4" xfId="24237"/>
    <cellStyle name="SAPBEXformats 4 3 2 4 2" xfId="24238"/>
    <cellStyle name="SAPBEXformats 4 3 2 5" xfId="24239"/>
    <cellStyle name="SAPBEXformats 4 3 2 5 2" xfId="24240"/>
    <cellStyle name="SAPBEXformats 4 3 2 6" xfId="24241"/>
    <cellStyle name="SAPBEXformats 4 3 3" xfId="24242"/>
    <cellStyle name="SAPBEXformats 4 3 3 2" xfId="24243"/>
    <cellStyle name="SAPBEXformats 4 3 3 2 2" xfId="24244"/>
    <cellStyle name="SAPBEXformats 4 3 3 2 2 2" xfId="24245"/>
    <cellStyle name="SAPBEXformats 4 3 3 2 3" xfId="24246"/>
    <cellStyle name="SAPBEXformats 4 3 3 3" xfId="24247"/>
    <cellStyle name="SAPBEXformats 4 3 3 3 2" xfId="24248"/>
    <cellStyle name="SAPBEXformats 4 3 3 3 2 2" xfId="24249"/>
    <cellStyle name="SAPBEXformats 4 3 3 3 3" xfId="24250"/>
    <cellStyle name="SAPBEXformats 4 3 3 4" xfId="24251"/>
    <cellStyle name="SAPBEXformats 4 3 3 4 2" xfId="24252"/>
    <cellStyle name="SAPBEXformats 4 3 3 5" xfId="24253"/>
    <cellStyle name="SAPBEXformats 4 3 3 5 2" xfId="24254"/>
    <cellStyle name="SAPBEXformats 4 3 3 6" xfId="24255"/>
    <cellStyle name="SAPBEXformats 4 3 4" xfId="24256"/>
    <cellStyle name="SAPBEXformats 4 3 4 2" xfId="24257"/>
    <cellStyle name="SAPBEXformats 4 3 4 2 2" xfId="24258"/>
    <cellStyle name="SAPBEXformats 4 3 4 3" xfId="24259"/>
    <cellStyle name="SAPBEXformats 4 3 5" xfId="24260"/>
    <cellStyle name="SAPBEXformats 4 3 5 2" xfId="24261"/>
    <cellStyle name="SAPBEXformats 4 3 5 2 2" xfId="24262"/>
    <cellStyle name="SAPBEXformats 4 3 5 3" xfId="24263"/>
    <cellStyle name="SAPBEXformats 4 3 6" xfId="24264"/>
    <cellStyle name="SAPBEXformats 4 3 6 2" xfId="24265"/>
    <cellStyle name="SAPBEXformats 4 3 7" xfId="24266"/>
    <cellStyle name="SAPBEXformats 4 3 7 2" xfId="24267"/>
    <cellStyle name="SAPBEXformats 4 3 8" xfId="24268"/>
    <cellStyle name="SAPBEXformats 4 3_Other Benefits Allocation %" xfId="24269"/>
    <cellStyle name="SAPBEXformats 4 4" xfId="24270"/>
    <cellStyle name="SAPBEXformats 4 4 2" xfId="24271"/>
    <cellStyle name="SAPBEXformats 4 4 2 2" xfId="24272"/>
    <cellStyle name="SAPBEXformats 4 4 2 3" xfId="60397"/>
    <cellStyle name="SAPBEXformats 4 4 3" xfId="24273"/>
    <cellStyle name="SAPBEXformats 4 4 4" xfId="60398"/>
    <cellStyle name="SAPBEXformats 4 5" xfId="24274"/>
    <cellStyle name="SAPBEXformats 4 5 2" xfId="24275"/>
    <cellStyle name="SAPBEXformats 4 5 2 2" xfId="24276"/>
    <cellStyle name="SAPBEXformats 4 5 2 3" xfId="60399"/>
    <cellStyle name="SAPBEXformats 4 5 3" xfId="24277"/>
    <cellStyle name="SAPBEXformats 4 5 4" xfId="60400"/>
    <cellStyle name="SAPBEXformats 4 6" xfId="24278"/>
    <cellStyle name="SAPBEXformats 4 6 2" xfId="24279"/>
    <cellStyle name="SAPBEXformats 4 6 2 2" xfId="24280"/>
    <cellStyle name="SAPBEXformats 4 6 2 3" xfId="60401"/>
    <cellStyle name="SAPBEXformats 4 6 3" xfId="24281"/>
    <cellStyle name="SAPBEXformats 4 6 4" xfId="60402"/>
    <cellStyle name="SAPBEXformats 4 7" xfId="24282"/>
    <cellStyle name="SAPBEXformats 4 7 2" xfId="24283"/>
    <cellStyle name="SAPBEXformats 4 7 2 2" xfId="24284"/>
    <cellStyle name="SAPBEXformats 4 7 3" xfId="24285"/>
    <cellStyle name="SAPBEXformats 4 8" xfId="24286"/>
    <cellStyle name="SAPBEXformats 4 8 2" xfId="24287"/>
    <cellStyle name="SAPBEXformats 4 8 2 2" xfId="24288"/>
    <cellStyle name="SAPBEXformats 4 8 3" xfId="24289"/>
    <cellStyle name="SAPBEXformats 4 9" xfId="24290"/>
    <cellStyle name="SAPBEXformats 4 9 2" xfId="24291"/>
    <cellStyle name="SAPBEXformats 4 9 2 2" xfId="24292"/>
    <cellStyle name="SAPBEXformats 4 9 3" xfId="24293"/>
    <cellStyle name="SAPBEXformats 4_401K Summary" xfId="24294"/>
    <cellStyle name="SAPBEXformats 5" xfId="24295"/>
    <cellStyle name="SAPBEXformats 5 2" xfId="24296"/>
    <cellStyle name="SAPBEXformats 5 2 2" xfId="52054"/>
    <cellStyle name="SAPBEXformats 5 2 2 2" xfId="60403"/>
    <cellStyle name="SAPBEXformats 5 2 2 3" xfId="60404"/>
    <cellStyle name="SAPBEXformats 5 2 3" xfId="60405"/>
    <cellStyle name="SAPBEXformats 5 2 4" xfId="60406"/>
    <cellStyle name="SAPBEXformats 5 3" xfId="24297"/>
    <cellStyle name="SAPBEXformats 5 3 2" xfId="52055"/>
    <cellStyle name="SAPBEXformats 5 3 2 2" xfId="60407"/>
    <cellStyle name="SAPBEXformats 5 3 2 3" xfId="60408"/>
    <cellStyle name="SAPBEXformats 5 3 3" xfId="60409"/>
    <cellStyle name="SAPBEXformats 5 3 4" xfId="60410"/>
    <cellStyle name="SAPBEXformats 5 4" xfId="52056"/>
    <cellStyle name="SAPBEXformats 5 4 2" xfId="52057"/>
    <cellStyle name="SAPBEXformats 5 4 2 2" xfId="60411"/>
    <cellStyle name="SAPBEXformats 5 4 2 3" xfId="60412"/>
    <cellStyle name="SAPBEXformats 5 4 3" xfId="60413"/>
    <cellStyle name="SAPBEXformats 5 4 4" xfId="60414"/>
    <cellStyle name="SAPBEXformats 5 5" xfId="52058"/>
    <cellStyle name="SAPBEXformats 5 5 2" xfId="52059"/>
    <cellStyle name="SAPBEXformats 5 5 2 2" xfId="60415"/>
    <cellStyle name="SAPBEXformats 5 5 2 3" xfId="60416"/>
    <cellStyle name="SAPBEXformats 5 5 3" xfId="60417"/>
    <cellStyle name="SAPBEXformats 5 5 4" xfId="60418"/>
    <cellStyle name="SAPBEXformats 5 6" xfId="52060"/>
    <cellStyle name="SAPBEXformats 5 6 2" xfId="52061"/>
    <cellStyle name="SAPBEXformats 5 6 2 2" xfId="60419"/>
    <cellStyle name="SAPBEXformats 5 6 2 3" xfId="60420"/>
    <cellStyle name="SAPBEXformats 5 6 3" xfId="60421"/>
    <cellStyle name="SAPBEXformats 5 6 4" xfId="60422"/>
    <cellStyle name="SAPBEXformats 5 7" xfId="52062"/>
    <cellStyle name="SAPBEXformats 5 7 2" xfId="60423"/>
    <cellStyle name="SAPBEXformats 5 7 3" xfId="60424"/>
    <cellStyle name="SAPBEXformats 5 8" xfId="60425"/>
    <cellStyle name="SAPBEXformats 5 9" xfId="60426"/>
    <cellStyle name="SAPBEXformats 5_Other Benefits Allocation %" xfId="24298"/>
    <cellStyle name="SAPBEXformats 6" xfId="24299"/>
    <cellStyle name="SAPBEXformats 6 2" xfId="24300"/>
    <cellStyle name="SAPBEXformats 6 2 2" xfId="52063"/>
    <cellStyle name="SAPBEXformats 6 2 2 2" xfId="60427"/>
    <cellStyle name="SAPBEXformats 6 2 2 3" xfId="60428"/>
    <cellStyle name="SAPBEXformats 6 2 3" xfId="60429"/>
    <cellStyle name="SAPBEXformats 6 2 4" xfId="60430"/>
    <cellStyle name="SAPBEXformats 6 3" xfId="24301"/>
    <cellStyle name="SAPBEXformats 6 3 2" xfId="52064"/>
    <cellStyle name="SAPBEXformats 6 3 2 2" xfId="60431"/>
    <cellStyle name="SAPBEXformats 6 3 2 3" xfId="60432"/>
    <cellStyle name="SAPBEXformats 6 3 3" xfId="60433"/>
    <cellStyle name="SAPBEXformats 6 3 4" xfId="60434"/>
    <cellStyle name="SAPBEXformats 6 4" xfId="52065"/>
    <cellStyle name="SAPBEXformats 6 4 2" xfId="52066"/>
    <cellStyle name="SAPBEXformats 6 4 2 2" xfId="60435"/>
    <cellStyle name="SAPBEXformats 6 4 2 3" xfId="60436"/>
    <cellStyle name="SAPBEXformats 6 4 3" xfId="60437"/>
    <cellStyle name="SAPBEXformats 6 4 4" xfId="60438"/>
    <cellStyle name="SAPBEXformats 6 5" xfId="52067"/>
    <cellStyle name="SAPBEXformats 6 5 2" xfId="52068"/>
    <cellStyle name="SAPBEXformats 6 5 2 2" xfId="60439"/>
    <cellStyle name="SAPBEXformats 6 5 2 3" xfId="60440"/>
    <cellStyle name="SAPBEXformats 6 5 3" xfId="60441"/>
    <cellStyle name="SAPBEXformats 6 5 4" xfId="60442"/>
    <cellStyle name="SAPBEXformats 6 6" xfId="52069"/>
    <cellStyle name="SAPBEXformats 6 6 2" xfId="52070"/>
    <cellStyle name="SAPBEXformats 6 6 2 2" xfId="60443"/>
    <cellStyle name="SAPBEXformats 6 6 2 3" xfId="60444"/>
    <cellStyle name="SAPBEXformats 6 6 3" xfId="60445"/>
    <cellStyle name="SAPBEXformats 6 6 4" xfId="60446"/>
    <cellStyle name="SAPBEXformats 6 7" xfId="52071"/>
    <cellStyle name="SAPBEXformats 6 7 2" xfId="60447"/>
    <cellStyle name="SAPBEXformats 6 7 3" xfId="60448"/>
    <cellStyle name="SAPBEXformats 6 8" xfId="60449"/>
    <cellStyle name="SAPBEXformats 6 9" xfId="60450"/>
    <cellStyle name="SAPBEXformats 6_Other Benefits Allocation %" xfId="24302"/>
    <cellStyle name="SAPBEXformats 7" xfId="24303"/>
    <cellStyle name="SAPBEXformats 7 2" xfId="24304"/>
    <cellStyle name="SAPBEXformats 7 2 2" xfId="60451"/>
    <cellStyle name="SAPBEXformats 7 2 3" xfId="60452"/>
    <cellStyle name="SAPBEXformats 7 3" xfId="24305"/>
    <cellStyle name="SAPBEXformats 7 4" xfId="60453"/>
    <cellStyle name="SAPBEXformats 7_Other Benefits Allocation %" xfId="24306"/>
    <cellStyle name="SAPBEXformats 8" xfId="24307"/>
    <cellStyle name="SAPBEXformats 8 2" xfId="24308"/>
    <cellStyle name="SAPBEXformats 8 2 2" xfId="60454"/>
    <cellStyle name="SAPBEXformats 8 2 3" xfId="60455"/>
    <cellStyle name="SAPBEXformats 8 3" xfId="24309"/>
    <cellStyle name="SAPBEXformats 8 4" xfId="60456"/>
    <cellStyle name="SAPBEXformats 8_Other Benefits Allocation %" xfId="24310"/>
    <cellStyle name="SAPBEXformats 9" xfId="24311"/>
    <cellStyle name="SAPBEXformats 9 2" xfId="24312"/>
    <cellStyle name="SAPBEXformats 9 2 2" xfId="24313"/>
    <cellStyle name="SAPBEXformats 9 2 2 2" xfId="24314"/>
    <cellStyle name="SAPBEXformats 9 2 2 2 2" xfId="24315"/>
    <cellStyle name="SAPBEXformats 9 2 2 3" xfId="24316"/>
    <cellStyle name="SAPBEXformats 9 2 3" xfId="24317"/>
    <cellStyle name="SAPBEXformats 9 2 3 2" xfId="24318"/>
    <cellStyle name="SAPBEXformats 9 2 3 2 2" xfId="24319"/>
    <cellStyle name="SAPBEXformats 9 2 3 3" xfId="24320"/>
    <cellStyle name="SAPBEXformats 9 2 4" xfId="24321"/>
    <cellStyle name="SAPBEXformats 9 2 4 2" xfId="24322"/>
    <cellStyle name="SAPBEXformats 9 2 5" xfId="24323"/>
    <cellStyle name="SAPBEXformats 9 2 5 2" xfId="24324"/>
    <cellStyle name="SAPBEXformats 9 2 6" xfId="24325"/>
    <cellStyle name="SAPBEXformats 9 3" xfId="24326"/>
    <cellStyle name="SAPBEXformats 9 3 2" xfId="24327"/>
    <cellStyle name="SAPBEXformats 9 3 2 2" xfId="24328"/>
    <cellStyle name="SAPBEXformats 9 3 2 2 2" xfId="24329"/>
    <cellStyle name="SAPBEXformats 9 3 2 3" xfId="24330"/>
    <cellStyle name="SAPBEXformats 9 3 3" xfId="24331"/>
    <cellStyle name="SAPBEXformats 9 3 3 2" xfId="24332"/>
    <cellStyle name="SAPBEXformats 9 3 3 2 2" xfId="24333"/>
    <cellStyle name="SAPBEXformats 9 3 3 3" xfId="24334"/>
    <cellStyle name="SAPBEXformats 9 3 4" xfId="24335"/>
    <cellStyle name="SAPBEXformats 9 3 4 2" xfId="24336"/>
    <cellStyle name="SAPBEXformats 9 3 5" xfId="24337"/>
    <cellStyle name="SAPBEXformats 9 3 5 2" xfId="24338"/>
    <cellStyle name="SAPBEXformats 9 3 6" xfId="24339"/>
    <cellStyle name="SAPBEXformats 9 4" xfId="24340"/>
    <cellStyle name="SAPBEXformats 9 4 2" xfId="24341"/>
    <cellStyle name="SAPBEXformats 9 4 2 2" xfId="24342"/>
    <cellStyle name="SAPBEXformats 9 4 3" xfId="24343"/>
    <cellStyle name="SAPBEXformats 9 5" xfId="24344"/>
    <cellStyle name="SAPBEXformats 9 5 2" xfId="24345"/>
    <cellStyle name="SAPBEXformats 9 5 2 2" xfId="24346"/>
    <cellStyle name="SAPBEXformats 9 5 3" xfId="24347"/>
    <cellStyle name="SAPBEXformats 9 6" xfId="24348"/>
    <cellStyle name="SAPBEXformats 9 6 2" xfId="24349"/>
    <cellStyle name="SAPBEXformats 9 7" xfId="24350"/>
    <cellStyle name="SAPBEXformats 9 7 2" xfId="24351"/>
    <cellStyle name="SAPBEXformats 9 8" xfId="24352"/>
    <cellStyle name="SAPBEXformats 9_Other Benefits Allocation %" xfId="24353"/>
    <cellStyle name="SAPBEXformats_2016-18 Budget Payroll" xfId="52072"/>
    <cellStyle name="SAPBEXheaderItem" xfId="50"/>
    <cellStyle name="SAPBEXheaderItem 10" xfId="52073"/>
    <cellStyle name="SAPBEXheaderItem 10 2" xfId="52074"/>
    <cellStyle name="SAPBEXheaderItem 10 2 2" xfId="60457"/>
    <cellStyle name="SAPBEXheaderItem 10 2 3" xfId="60458"/>
    <cellStyle name="SAPBEXheaderItem 10 3" xfId="60459"/>
    <cellStyle name="SAPBEXheaderItem 10 4" xfId="60460"/>
    <cellStyle name="SAPBEXheaderItem 11" xfId="52075"/>
    <cellStyle name="SAPBEXheaderItem 11 2" xfId="60461"/>
    <cellStyle name="SAPBEXheaderItem 11 3" xfId="60462"/>
    <cellStyle name="SAPBEXheaderItem 12" xfId="52076"/>
    <cellStyle name="SAPBEXheaderItem 12 2" xfId="60463"/>
    <cellStyle name="SAPBEXheaderItem 12 3" xfId="60464"/>
    <cellStyle name="SAPBEXheaderItem 13" xfId="52077"/>
    <cellStyle name="SAPBEXheaderItem 13 2" xfId="60465"/>
    <cellStyle name="SAPBEXheaderItem 13 3" xfId="60466"/>
    <cellStyle name="SAPBEXheaderItem 14" xfId="52078"/>
    <cellStyle name="SAPBEXheaderItem 14 2" xfId="60467"/>
    <cellStyle name="SAPBEXheaderItem 14 3" xfId="60468"/>
    <cellStyle name="SAPBEXheaderItem 15" xfId="52079"/>
    <cellStyle name="SAPBEXheaderItem 15 2" xfId="60469"/>
    <cellStyle name="SAPBEXheaderItem 15 3" xfId="60470"/>
    <cellStyle name="SAPBEXheaderItem 16" xfId="60471"/>
    <cellStyle name="SAPBEXheaderItem 17" xfId="60472"/>
    <cellStyle name="SAPBEXheaderItem 2" xfId="24354"/>
    <cellStyle name="SAPBEXheaderItem 2 10" xfId="24355"/>
    <cellStyle name="SAPBEXheaderItem 2 10 2" xfId="60473"/>
    <cellStyle name="SAPBEXheaderItem 2 10 3" xfId="60474"/>
    <cellStyle name="SAPBEXheaderItem 2 11" xfId="24356"/>
    <cellStyle name="SAPBEXheaderItem 2 11 2" xfId="24357"/>
    <cellStyle name="SAPBEXheaderItem 2 11 2 2" xfId="24358"/>
    <cellStyle name="SAPBEXheaderItem 2 11 3" xfId="24359"/>
    <cellStyle name="SAPBEXheaderItem 2 12" xfId="24360"/>
    <cellStyle name="SAPBEXheaderItem 2 12 2" xfId="60475"/>
    <cellStyle name="SAPBEXheaderItem 2 12 3" xfId="60476"/>
    <cellStyle name="SAPBEXheaderItem 2 13" xfId="52080"/>
    <cellStyle name="SAPBEXheaderItem 2 13 2" xfId="60477"/>
    <cellStyle name="SAPBEXheaderItem 2 13 3" xfId="60478"/>
    <cellStyle name="SAPBEXheaderItem 2 14" xfId="52081"/>
    <cellStyle name="SAPBEXheaderItem 2 14 2" xfId="60479"/>
    <cellStyle name="SAPBEXheaderItem 2 14 3" xfId="60480"/>
    <cellStyle name="SAPBEXheaderItem 2 15" xfId="60481"/>
    <cellStyle name="SAPBEXheaderItem 2 16" xfId="60482"/>
    <cellStyle name="SAPBEXheaderItem 2 2" xfId="24361"/>
    <cellStyle name="SAPBEXheaderItem 2 2 10" xfId="24362"/>
    <cellStyle name="SAPBEXheaderItem 2 2 10 2" xfId="24363"/>
    <cellStyle name="SAPBEXheaderItem 2 2 10 2 2" xfId="24364"/>
    <cellStyle name="SAPBEXheaderItem 2 2 10 3" xfId="24365"/>
    <cellStyle name="SAPBEXheaderItem 2 2 11" xfId="24366"/>
    <cellStyle name="SAPBEXheaderItem 2 2 11 2" xfId="24367"/>
    <cellStyle name="SAPBEXheaderItem 2 2 11 2 2" xfId="24368"/>
    <cellStyle name="SAPBEXheaderItem 2 2 11 3" xfId="24369"/>
    <cellStyle name="SAPBEXheaderItem 2 2 12" xfId="24370"/>
    <cellStyle name="SAPBEXheaderItem 2 2 13" xfId="24371"/>
    <cellStyle name="SAPBEXheaderItem 2 2 2" xfId="24372"/>
    <cellStyle name="SAPBEXheaderItem 2 2 2 2" xfId="24373"/>
    <cellStyle name="SAPBEXheaderItem 2 2 2 2 2" xfId="24374"/>
    <cellStyle name="SAPBEXheaderItem 2 2 2 2 2 2" xfId="24375"/>
    <cellStyle name="SAPBEXheaderItem 2 2 2 2 2 2 2" xfId="24376"/>
    <cellStyle name="SAPBEXheaderItem 2 2 2 2 2 3" xfId="24377"/>
    <cellStyle name="SAPBEXheaderItem 2 2 2 2 3" xfId="24378"/>
    <cellStyle name="SAPBEXheaderItem 2 2 2 2 3 2" xfId="24379"/>
    <cellStyle name="SAPBEXheaderItem 2 2 2 2 3 2 2" xfId="24380"/>
    <cellStyle name="SAPBEXheaderItem 2 2 2 2 3 3" xfId="24381"/>
    <cellStyle name="SAPBEXheaderItem 2 2 2 2 4" xfId="24382"/>
    <cellStyle name="SAPBEXheaderItem 2 2 2 2 4 2" xfId="24383"/>
    <cellStyle name="SAPBEXheaderItem 2 2 2 2 5" xfId="24384"/>
    <cellStyle name="SAPBEXheaderItem 2 2 2 2 5 2" xfId="24385"/>
    <cellStyle name="SAPBEXheaderItem 2 2 2 2 6" xfId="24386"/>
    <cellStyle name="SAPBEXheaderItem 2 2 2 3" xfId="24387"/>
    <cellStyle name="SAPBEXheaderItem 2 2 2 3 2" xfId="24388"/>
    <cellStyle name="SAPBEXheaderItem 2 2 2 3 2 2" xfId="24389"/>
    <cellStyle name="SAPBEXheaderItem 2 2 2 3 2 2 2" xfId="24390"/>
    <cellStyle name="SAPBEXheaderItem 2 2 2 3 2 3" xfId="24391"/>
    <cellStyle name="SAPBEXheaderItem 2 2 2 3 3" xfId="24392"/>
    <cellStyle name="SAPBEXheaderItem 2 2 2 3 3 2" xfId="24393"/>
    <cellStyle name="SAPBEXheaderItem 2 2 2 3 3 2 2" xfId="24394"/>
    <cellStyle name="SAPBEXheaderItem 2 2 2 3 3 3" xfId="24395"/>
    <cellStyle name="SAPBEXheaderItem 2 2 2 3 4" xfId="24396"/>
    <cellStyle name="SAPBEXheaderItem 2 2 2 3 4 2" xfId="24397"/>
    <cellStyle name="SAPBEXheaderItem 2 2 2 3 5" xfId="24398"/>
    <cellStyle name="SAPBEXheaderItem 2 2 2 3 5 2" xfId="24399"/>
    <cellStyle name="SAPBEXheaderItem 2 2 2 3 6" xfId="24400"/>
    <cellStyle name="SAPBEXheaderItem 2 2 2 4" xfId="24401"/>
    <cellStyle name="SAPBEXheaderItem 2 2 2 4 2" xfId="24402"/>
    <cellStyle name="SAPBEXheaderItem 2 2 2 4 2 2" xfId="24403"/>
    <cellStyle name="SAPBEXheaderItem 2 2 2 4 2 3" xfId="60483"/>
    <cellStyle name="SAPBEXheaderItem 2 2 2 4 3" xfId="24404"/>
    <cellStyle name="SAPBEXheaderItem 2 2 2 4 4" xfId="60484"/>
    <cellStyle name="SAPBEXheaderItem 2 2 2 5" xfId="24405"/>
    <cellStyle name="SAPBEXheaderItem 2 2 2 5 2" xfId="24406"/>
    <cellStyle name="SAPBEXheaderItem 2 2 2 5 2 2" xfId="24407"/>
    <cellStyle name="SAPBEXheaderItem 2 2 2 5 2 3" xfId="60485"/>
    <cellStyle name="SAPBEXheaderItem 2 2 2 5 3" xfId="24408"/>
    <cellStyle name="SAPBEXheaderItem 2 2 2 5 4" xfId="60486"/>
    <cellStyle name="SAPBEXheaderItem 2 2 2 6" xfId="24409"/>
    <cellStyle name="SAPBEXheaderItem 2 2 2 6 2" xfId="24410"/>
    <cellStyle name="SAPBEXheaderItem 2 2 2 6 2 2" xfId="60487"/>
    <cellStyle name="SAPBEXheaderItem 2 2 2 6 2 3" xfId="60488"/>
    <cellStyle name="SAPBEXheaderItem 2 2 2 6 3" xfId="60489"/>
    <cellStyle name="SAPBEXheaderItem 2 2 2 6 4" xfId="60490"/>
    <cellStyle name="SAPBEXheaderItem 2 2 2 7" xfId="24411"/>
    <cellStyle name="SAPBEXheaderItem 2 2 2 7 2" xfId="24412"/>
    <cellStyle name="SAPBEXheaderItem 2 2 2 7 3" xfId="60491"/>
    <cellStyle name="SAPBEXheaderItem 2 2 2 8" xfId="24413"/>
    <cellStyle name="SAPBEXheaderItem 2 2 2 9" xfId="60492"/>
    <cellStyle name="SAPBEXheaderItem 2 2 2_Other Benefits Allocation %" xfId="24414"/>
    <cellStyle name="SAPBEXheaderItem 2 2 3" xfId="24415"/>
    <cellStyle name="SAPBEXheaderItem 2 2 3 2" xfId="24416"/>
    <cellStyle name="SAPBEXheaderItem 2 2 3 2 2" xfId="24417"/>
    <cellStyle name="SAPBEXheaderItem 2 2 3 2 2 2" xfId="60493"/>
    <cellStyle name="SAPBEXheaderItem 2 2 3 2 2 3" xfId="60494"/>
    <cellStyle name="SAPBEXheaderItem 2 2 3 2 3" xfId="60495"/>
    <cellStyle name="SAPBEXheaderItem 2 2 3 2 4" xfId="60496"/>
    <cellStyle name="SAPBEXheaderItem 2 2 3 3" xfId="24418"/>
    <cellStyle name="SAPBEXheaderItem 2 2 3 3 2" xfId="52082"/>
    <cellStyle name="SAPBEXheaderItem 2 2 3 3 2 2" xfId="60497"/>
    <cellStyle name="SAPBEXheaderItem 2 2 3 3 2 3" xfId="60498"/>
    <cellStyle name="SAPBEXheaderItem 2 2 3 3 3" xfId="60499"/>
    <cellStyle name="SAPBEXheaderItem 2 2 3 3 4" xfId="60500"/>
    <cellStyle name="SAPBEXheaderItem 2 2 3 4" xfId="52083"/>
    <cellStyle name="SAPBEXheaderItem 2 2 3 4 2" xfId="52084"/>
    <cellStyle name="SAPBEXheaderItem 2 2 3 4 2 2" xfId="60501"/>
    <cellStyle name="SAPBEXheaderItem 2 2 3 4 2 3" xfId="60502"/>
    <cellStyle name="SAPBEXheaderItem 2 2 3 4 3" xfId="60503"/>
    <cellStyle name="SAPBEXheaderItem 2 2 3 4 4" xfId="60504"/>
    <cellStyle name="SAPBEXheaderItem 2 2 3 5" xfId="52085"/>
    <cellStyle name="SAPBEXheaderItem 2 2 3 5 2" xfId="52086"/>
    <cellStyle name="SAPBEXheaderItem 2 2 3 5 2 2" xfId="60505"/>
    <cellStyle name="SAPBEXheaderItem 2 2 3 5 2 3" xfId="60506"/>
    <cellStyle name="SAPBEXheaderItem 2 2 3 5 3" xfId="60507"/>
    <cellStyle name="SAPBEXheaderItem 2 2 3 5 4" xfId="60508"/>
    <cellStyle name="SAPBEXheaderItem 2 2 3 6" xfId="52087"/>
    <cellStyle name="SAPBEXheaderItem 2 2 3 6 2" xfId="52088"/>
    <cellStyle name="SAPBEXheaderItem 2 2 3 6 2 2" xfId="60509"/>
    <cellStyle name="SAPBEXheaderItem 2 2 3 6 2 3" xfId="60510"/>
    <cellStyle name="SAPBEXheaderItem 2 2 3 6 3" xfId="60511"/>
    <cellStyle name="SAPBEXheaderItem 2 2 3 6 4" xfId="60512"/>
    <cellStyle name="SAPBEXheaderItem 2 2 3 7" xfId="52089"/>
    <cellStyle name="SAPBEXheaderItem 2 2 3 7 2" xfId="60513"/>
    <cellStyle name="SAPBEXheaderItem 2 2 3 7 3" xfId="60514"/>
    <cellStyle name="SAPBEXheaderItem 2 2 3 8" xfId="60515"/>
    <cellStyle name="SAPBEXheaderItem 2 2 3 9" xfId="60516"/>
    <cellStyle name="SAPBEXheaderItem 2 2 4" xfId="24419"/>
    <cellStyle name="SAPBEXheaderItem 2 2 4 2" xfId="24420"/>
    <cellStyle name="SAPBEXheaderItem 2 2 4 2 2" xfId="24421"/>
    <cellStyle name="SAPBEXheaderItem 2 2 4 2 2 2" xfId="60517"/>
    <cellStyle name="SAPBEXheaderItem 2 2 4 2 2 3" xfId="60518"/>
    <cellStyle name="SAPBEXheaderItem 2 2 4 2 3" xfId="60519"/>
    <cellStyle name="SAPBEXheaderItem 2 2 4 2 4" xfId="60520"/>
    <cellStyle name="SAPBEXheaderItem 2 2 4 3" xfId="24422"/>
    <cellStyle name="SAPBEXheaderItem 2 2 4 3 2" xfId="52090"/>
    <cellStyle name="SAPBEXheaderItem 2 2 4 3 2 2" xfId="60521"/>
    <cellStyle name="SAPBEXheaderItem 2 2 4 3 2 3" xfId="60522"/>
    <cellStyle name="SAPBEXheaderItem 2 2 4 3 3" xfId="60523"/>
    <cellStyle name="SAPBEXheaderItem 2 2 4 3 4" xfId="60524"/>
    <cellStyle name="SAPBEXheaderItem 2 2 4 4" xfId="52091"/>
    <cellStyle name="SAPBEXheaderItem 2 2 4 4 2" xfId="52092"/>
    <cellStyle name="SAPBEXheaderItem 2 2 4 4 2 2" xfId="60525"/>
    <cellStyle name="SAPBEXheaderItem 2 2 4 4 2 3" xfId="60526"/>
    <cellStyle name="SAPBEXheaderItem 2 2 4 4 3" xfId="60527"/>
    <cellStyle name="SAPBEXheaderItem 2 2 4 4 4" xfId="60528"/>
    <cellStyle name="SAPBEXheaderItem 2 2 4 5" xfId="52093"/>
    <cellStyle name="SAPBEXheaderItem 2 2 4 5 2" xfId="52094"/>
    <cellStyle name="SAPBEXheaderItem 2 2 4 5 2 2" xfId="60529"/>
    <cellStyle name="SAPBEXheaderItem 2 2 4 5 2 3" xfId="60530"/>
    <cellStyle name="SAPBEXheaderItem 2 2 4 5 3" xfId="60531"/>
    <cellStyle name="SAPBEXheaderItem 2 2 4 5 4" xfId="60532"/>
    <cellStyle name="SAPBEXheaderItem 2 2 4 6" xfId="52095"/>
    <cellStyle name="SAPBEXheaderItem 2 2 4 6 2" xfId="52096"/>
    <cellStyle name="SAPBEXheaderItem 2 2 4 6 2 2" xfId="60533"/>
    <cellStyle name="SAPBEXheaderItem 2 2 4 6 2 3" xfId="60534"/>
    <cellStyle name="SAPBEXheaderItem 2 2 4 6 3" xfId="60535"/>
    <cellStyle name="SAPBEXheaderItem 2 2 4 6 4" xfId="60536"/>
    <cellStyle name="SAPBEXheaderItem 2 2 4 7" xfId="52097"/>
    <cellStyle name="SAPBEXheaderItem 2 2 4 7 2" xfId="60537"/>
    <cellStyle name="SAPBEXheaderItem 2 2 4 7 3" xfId="60538"/>
    <cellStyle name="SAPBEXheaderItem 2 2 4 8" xfId="60539"/>
    <cellStyle name="SAPBEXheaderItem 2 2 4 9" xfId="60540"/>
    <cellStyle name="SAPBEXheaderItem 2 2 5" xfId="24423"/>
    <cellStyle name="SAPBEXheaderItem 2 2 5 2" xfId="24424"/>
    <cellStyle name="SAPBEXheaderItem 2 2 5 2 2" xfId="24425"/>
    <cellStyle name="SAPBEXheaderItem 2 2 5 2 3" xfId="60541"/>
    <cellStyle name="SAPBEXheaderItem 2 2 5 3" xfId="24426"/>
    <cellStyle name="SAPBEXheaderItem 2 2 5 4" xfId="60542"/>
    <cellStyle name="SAPBEXheaderItem 2 2 6" xfId="24427"/>
    <cellStyle name="SAPBEXheaderItem 2 2 6 2" xfId="24428"/>
    <cellStyle name="SAPBEXheaderItem 2 2 6 2 2" xfId="24429"/>
    <cellStyle name="SAPBEXheaderItem 2 2 6 2 3" xfId="60543"/>
    <cellStyle name="SAPBEXheaderItem 2 2 6 3" xfId="24430"/>
    <cellStyle name="SAPBEXheaderItem 2 2 6 4" xfId="60544"/>
    <cellStyle name="SAPBEXheaderItem 2 2 7" xfId="24431"/>
    <cellStyle name="SAPBEXheaderItem 2 2 7 2" xfId="24432"/>
    <cellStyle name="SAPBEXheaderItem 2 2 7 2 2" xfId="24433"/>
    <cellStyle name="SAPBEXheaderItem 2 2 7 2 3" xfId="60545"/>
    <cellStyle name="SAPBEXheaderItem 2 2 7 3" xfId="24434"/>
    <cellStyle name="SAPBEXheaderItem 2 2 7 4" xfId="60546"/>
    <cellStyle name="SAPBEXheaderItem 2 2 8" xfId="24435"/>
    <cellStyle name="SAPBEXheaderItem 2 2 8 2" xfId="24436"/>
    <cellStyle name="SAPBEXheaderItem 2 2 8 2 2" xfId="24437"/>
    <cellStyle name="SAPBEXheaderItem 2 2 8 2 3" xfId="60547"/>
    <cellStyle name="SAPBEXheaderItem 2 2 8 3" xfId="24438"/>
    <cellStyle name="SAPBEXheaderItem 2 2 8 4" xfId="60548"/>
    <cellStyle name="SAPBEXheaderItem 2 2 9" xfId="24439"/>
    <cellStyle name="SAPBEXheaderItem 2 2 9 2" xfId="24440"/>
    <cellStyle name="SAPBEXheaderItem 2 2 9 2 2" xfId="24441"/>
    <cellStyle name="SAPBEXheaderItem 2 2 9 2 3" xfId="60549"/>
    <cellStyle name="SAPBEXheaderItem 2 2 9 3" xfId="24442"/>
    <cellStyle name="SAPBEXheaderItem 2 2 9 4" xfId="60550"/>
    <cellStyle name="SAPBEXheaderItem 2 2_Other Benefits Allocation %" xfId="24443"/>
    <cellStyle name="SAPBEXheaderItem 2 3" xfId="24444"/>
    <cellStyle name="SAPBEXheaderItem 2 3 10" xfId="24445"/>
    <cellStyle name="SAPBEXheaderItem 2 3 11" xfId="24446"/>
    <cellStyle name="SAPBEXheaderItem 2 3 11 2" xfId="24447"/>
    <cellStyle name="SAPBEXheaderItem 2 3 11 2 2" xfId="24448"/>
    <cellStyle name="SAPBEXheaderItem 2 3 11 3" xfId="24449"/>
    <cellStyle name="SAPBEXheaderItem 2 3 12" xfId="24450"/>
    <cellStyle name="SAPBEXheaderItem 2 3 2" xfId="24451"/>
    <cellStyle name="SAPBEXheaderItem 2 3 2 2" xfId="24452"/>
    <cellStyle name="SAPBEXheaderItem 2 3 2 2 2" xfId="24453"/>
    <cellStyle name="SAPBEXheaderItem 2 3 2 2 2 2" xfId="24454"/>
    <cellStyle name="SAPBEXheaderItem 2 3 2 2 2 2 2" xfId="24455"/>
    <cellStyle name="SAPBEXheaderItem 2 3 2 2 2 3" xfId="24456"/>
    <cellStyle name="SAPBEXheaderItem 2 3 2 2 3" xfId="24457"/>
    <cellStyle name="SAPBEXheaderItem 2 3 2 2 3 2" xfId="24458"/>
    <cellStyle name="SAPBEXheaderItem 2 3 2 2 3 2 2" xfId="24459"/>
    <cellStyle name="SAPBEXheaderItem 2 3 2 2 3 3" xfId="24460"/>
    <cellStyle name="SAPBEXheaderItem 2 3 2 2 4" xfId="24461"/>
    <cellStyle name="SAPBEXheaderItem 2 3 2 2 4 2" xfId="24462"/>
    <cellStyle name="SAPBEXheaderItem 2 3 2 2 5" xfId="24463"/>
    <cellStyle name="SAPBEXheaderItem 2 3 2 2 5 2" xfId="24464"/>
    <cellStyle name="SAPBEXheaderItem 2 3 2 2 6" xfId="24465"/>
    <cellStyle name="SAPBEXheaderItem 2 3 2 3" xfId="24466"/>
    <cellStyle name="SAPBEXheaderItem 2 3 2 3 2" xfId="24467"/>
    <cellStyle name="SAPBEXheaderItem 2 3 2 3 2 2" xfId="24468"/>
    <cellStyle name="SAPBEXheaderItem 2 3 2 3 2 2 2" xfId="24469"/>
    <cellStyle name="SAPBEXheaderItem 2 3 2 3 2 3" xfId="24470"/>
    <cellStyle name="SAPBEXheaderItem 2 3 2 3 3" xfId="24471"/>
    <cellStyle name="SAPBEXheaderItem 2 3 2 3 3 2" xfId="24472"/>
    <cellStyle name="SAPBEXheaderItem 2 3 2 3 3 2 2" xfId="24473"/>
    <cellStyle name="SAPBEXheaderItem 2 3 2 3 3 3" xfId="24474"/>
    <cellStyle name="SAPBEXheaderItem 2 3 2 3 4" xfId="24475"/>
    <cellStyle name="SAPBEXheaderItem 2 3 2 3 4 2" xfId="24476"/>
    <cellStyle name="SAPBEXheaderItem 2 3 2 3 5" xfId="24477"/>
    <cellStyle name="SAPBEXheaderItem 2 3 2 3 5 2" xfId="24478"/>
    <cellStyle name="SAPBEXheaderItem 2 3 2 3 6" xfId="24479"/>
    <cellStyle name="SAPBEXheaderItem 2 3 2 4" xfId="24480"/>
    <cellStyle name="SAPBEXheaderItem 2 3 2 4 2" xfId="24481"/>
    <cellStyle name="SAPBEXheaderItem 2 3 2 4 2 2" xfId="24482"/>
    <cellStyle name="SAPBEXheaderItem 2 3 2 4 3" xfId="24483"/>
    <cellStyle name="SAPBEXheaderItem 2 3 2 5" xfId="24484"/>
    <cellStyle name="SAPBEXheaderItem 2 3 2 5 2" xfId="24485"/>
    <cellStyle name="SAPBEXheaderItem 2 3 2 5 2 2" xfId="24486"/>
    <cellStyle name="SAPBEXheaderItem 2 3 2 5 3" xfId="24487"/>
    <cellStyle name="SAPBEXheaderItem 2 3 2 6" xfId="24488"/>
    <cellStyle name="SAPBEXheaderItem 2 3 2 6 2" xfId="24489"/>
    <cellStyle name="SAPBEXheaderItem 2 3 2 7" xfId="24490"/>
    <cellStyle name="SAPBEXheaderItem 2 3 2 7 2" xfId="24491"/>
    <cellStyle name="SAPBEXheaderItem 2 3 2 8" xfId="24492"/>
    <cellStyle name="SAPBEXheaderItem 2 3 2_Other Benefits Allocation %" xfId="24493"/>
    <cellStyle name="SAPBEXheaderItem 2 3 3" xfId="24494"/>
    <cellStyle name="SAPBEXheaderItem 2 3 3 2" xfId="52098"/>
    <cellStyle name="SAPBEXheaderItem 2 3 3 2 2" xfId="60551"/>
    <cellStyle name="SAPBEXheaderItem 2 3 3 2 3" xfId="60552"/>
    <cellStyle name="SAPBEXheaderItem 2 3 3 3" xfId="60553"/>
    <cellStyle name="SAPBEXheaderItem 2 3 3 4" xfId="60554"/>
    <cellStyle name="SAPBEXheaderItem 2 3 4" xfId="24495"/>
    <cellStyle name="SAPBEXheaderItem 2 3 4 2" xfId="52099"/>
    <cellStyle name="SAPBEXheaderItem 2 3 4 2 2" xfId="60555"/>
    <cellStyle name="SAPBEXheaderItem 2 3 4 2 3" xfId="60556"/>
    <cellStyle name="SAPBEXheaderItem 2 3 4 3" xfId="60557"/>
    <cellStyle name="SAPBEXheaderItem 2 3 4 4" xfId="60558"/>
    <cellStyle name="SAPBEXheaderItem 2 3 5" xfId="24496"/>
    <cellStyle name="SAPBEXheaderItem 2 3 5 2" xfId="52100"/>
    <cellStyle name="SAPBEXheaderItem 2 3 5 2 2" xfId="60559"/>
    <cellStyle name="SAPBEXheaderItem 2 3 5 2 3" xfId="60560"/>
    <cellStyle name="SAPBEXheaderItem 2 3 5 3" xfId="60561"/>
    <cellStyle name="SAPBEXheaderItem 2 3 5 4" xfId="60562"/>
    <cellStyle name="SAPBEXheaderItem 2 3 6" xfId="24497"/>
    <cellStyle name="SAPBEXheaderItem 2 3 6 2" xfId="52101"/>
    <cellStyle name="SAPBEXheaderItem 2 3 6 2 2" xfId="60563"/>
    <cellStyle name="SAPBEXheaderItem 2 3 6 2 3" xfId="60564"/>
    <cellStyle name="SAPBEXheaderItem 2 3 6 3" xfId="60565"/>
    <cellStyle name="SAPBEXheaderItem 2 3 6 4" xfId="60566"/>
    <cellStyle name="SAPBEXheaderItem 2 3 7" xfId="24498"/>
    <cellStyle name="SAPBEXheaderItem 2 3 7 2" xfId="60567"/>
    <cellStyle name="SAPBEXheaderItem 2 3 7 3" xfId="60568"/>
    <cellStyle name="SAPBEXheaderItem 2 3 8" xfId="24499"/>
    <cellStyle name="SAPBEXheaderItem 2 3 9" xfId="24500"/>
    <cellStyle name="SAPBEXheaderItem 2 3_Other Benefits Allocation %" xfId="24501"/>
    <cellStyle name="SAPBEXheaderItem 2 4" xfId="24502"/>
    <cellStyle name="SAPBEXheaderItem 2 4 2" xfId="24503"/>
    <cellStyle name="SAPBEXheaderItem 2 4 2 2" xfId="24504"/>
    <cellStyle name="SAPBEXheaderItem 2 4 2 2 2" xfId="24505"/>
    <cellStyle name="SAPBEXheaderItem 2 4 2 2 3" xfId="60569"/>
    <cellStyle name="SAPBEXheaderItem 2 4 2 3" xfId="24506"/>
    <cellStyle name="SAPBEXheaderItem 2 4 2 4" xfId="60570"/>
    <cellStyle name="SAPBEXheaderItem 2 4 3" xfId="24507"/>
    <cellStyle name="SAPBEXheaderItem 2 4 3 2" xfId="24508"/>
    <cellStyle name="SAPBEXheaderItem 2 4 3 2 2" xfId="24509"/>
    <cellStyle name="SAPBEXheaderItem 2 4 3 2 3" xfId="60571"/>
    <cellStyle name="SAPBEXheaderItem 2 4 3 3" xfId="24510"/>
    <cellStyle name="SAPBEXheaderItem 2 4 3 4" xfId="60572"/>
    <cellStyle name="SAPBEXheaderItem 2 4 4" xfId="52102"/>
    <cellStyle name="SAPBEXheaderItem 2 4 4 2" xfId="52103"/>
    <cellStyle name="SAPBEXheaderItem 2 4 4 2 2" xfId="60573"/>
    <cellStyle name="SAPBEXheaderItem 2 4 4 2 3" xfId="60574"/>
    <cellStyle name="SAPBEXheaderItem 2 4 4 3" xfId="60575"/>
    <cellStyle name="SAPBEXheaderItem 2 4 4 4" xfId="60576"/>
    <cellStyle name="SAPBEXheaderItem 2 4 5" xfId="52104"/>
    <cellStyle name="SAPBEXheaderItem 2 4 5 2" xfId="52105"/>
    <cellStyle name="SAPBEXheaderItem 2 4 5 2 2" xfId="60577"/>
    <cellStyle name="SAPBEXheaderItem 2 4 5 2 3" xfId="60578"/>
    <cellStyle name="SAPBEXheaderItem 2 4 5 3" xfId="60579"/>
    <cellStyle name="SAPBEXheaderItem 2 4 5 4" xfId="60580"/>
    <cellStyle name="SAPBEXheaderItem 2 4 6" xfId="52106"/>
    <cellStyle name="SAPBEXheaderItem 2 4 6 2" xfId="52107"/>
    <cellStyle name="SAPBEXheaderItem 2 4 6 2 2" xfId="60581"/>
    <cellStyle name="SAPBEXheaderItem 2 4 6 2 3" xfId="60582"/>
    <cellStyle name="SAPBEXheaderItem 2 4 6 3" xfId="60583"/>
    <cellStyle name="SAPBEXheaderItem 2 4 6 4" xfId="60584"/>
    <cellStyle name="SAPBEXheaderItem 2 4 7" xfId="52108"/>
    <cellStyle name="SAPBEXheaderItem 2 4 7 2" xfId="60585"/>
    <cellStyle name="SAPBEXheaderItem 2 4 7 3" xfId="60586"/>
    <cellStyle name="SAPBEXheaderItem 2 4 8" xfId="60587"/>
    <cellStyle name="SAPBEXheaderItem 2 4 9" xfId="60588"/>
    <cellStyle name="SAPBEXheaderItem 2 5" xfId="24511"/>
    <cellStyle name="SAPBEXheaderItem 2 5 2" xfId="52109"/>
    <cellStyle name="SAPBEXheaderItem 2 5 2 2" xfId="52110"/>
    <cellStyle name="SAPBEXheaderItem 2 5 2 2 2" xfId="60589"/>
    <cellStyle name="SAPBEXheaderItem 2 5 2 2 3" xfId="60590"/>
    <cellStyle name="SAPBEXheaderItem 2 5 2 3" xfId="60591"/>
    <cellStyle name="SAPBEXheaderItem 2 5 2 4" xfId="60592"/>
    <cellStyle name="SAPBEXheaderItem 2 5 3" xfId="52111"/>
    <cellStyle name="SAPBEXheaderItem 2 5 3 2" xfId="52112"/>
    <cellStyle name="SAPBEXheaderItem 2 5 3 2 2" xfId="60593"/>
    <cellStyle name="SAPBEXheaderItem 2 5 3 2 3" xfId="60594"/>
    <cellStyle name="SAPBEXheaderItem 2 5 3 3" xfId="60595"/>
    <cellStyle name="SAPBEXheaderItem 2 5 3 4" xfId="60596"/>
    <cellStyle name="SAPBEXheaderItem 2 5 4" xfId="52113"/>
    <cellStyle name="SAPBEXheaderItem 2 5 4 2" xfId="52114"/>
    <cellStyle name="SAPBEXheaderItem 2 5 4 2 2" xfId="60597"/>
    <cellStyle name="SAPBEXheaderItem 2 5 4 2 3" xfId="60598"/>
    <cellStyle name="SAPBEXheaderItem 2 5 4 3" xfId="60599"/>
    <cellStyle name="SAPBEXheaderItem 2 5 4 4" xfId="60600"/>
    <cellStyle name="SAPBEXheaderItem 2 5 5" xfId="52115"/>
    <cellStyle name="SAPBEXheaderItem 2 5 5 2" xfId="52116"/>
    <cellStyle name="SAPBEXheaderItem 2 5 5 2 2" xfId="60601"/>
    <cellStyle name="SAPBEXheaderItem 2 5 5 2 3" xfId="60602"/>
    <cellStyle name="SAPBEXheaderItem 2 5 5 3" xfId="60603"/>
    <cellStyle name="SAPBEXheaderItem 2 5 5 4" xfId="60604"/>
    <cellStyle name="SAPBEXheaderItem 2 5 6" xfId="52117"/>
    <cellStyle name="SAPBEXheaderItem 2 5 6 2" xfId="52118"/>
    <cellStyle name="SAPBEXheaderItem 2 5 6 2 2" xfId="60605"/>
    <cellStyle name="SAPBEXheaderItem 2 5 6 2 3" xfId="60606"/>
    <cellStyle name="SAPBEXheaderItem 2 5 6 3" xfId="60607"/>
    <cellStyle name="SAPBEXheaderItem 2 5 6 4" xfId="60608"/>
    <cellStyle name="SAPBEXheaderItem 2 5 7" xfId="52119"/>
    <cellStyle name="SAPBEXheaderItem 2 5 7 2" xfId="60609"/>
    <cellStyle name="SAPBEXheaderItem 2 5 7 3" xfId="60610"/>
    <cellStyle name="SAPBEXheaderItem 2 5 8" xfId="60611"/>
    <cellStyle name="SAPBEXheaderItem 2 5 9" xfId="60612"/>
    <cellStyle name="SAPBEXheaderItem 2 6" xfId="24512"/>
    <cellStyle name="SAPBEXheaderItem 2 6 2" xfId="52120"/>
    <cellStyle name="SAPBEXheaderItem 2 6 2 2" xfId="60613"/>
    <cellStyle name="SAPBEXheaderItem 2 6 2 3" xfId="60614"/>
    <cellStyle name="SAPBEXheaderItem 2 6 3" xfId="60615"/>
    <cellStyle name="SAPBEXheaderItem 2 6 4" xfId="60616"/>
    <cellStyle name="SAPBEXheaderItem 2 7" xfId="24513"/>
    <cellStyle name="SAPBEXheaderItem 2 7 2" xfId="52121"/>
    <cellStyle name="SAPBEXheaderItem 2 7 2 2" xfId="60617"/>
    <cellStyle name="SAPBEXheaderItem 2 7 2 3" xfId="60618"/>
    <cellStyle name="SAPBEXheaderItem 2 7 3" xfId="60619"/>
    <cellStyle name="SAPBEXheaderItem 2 7 4" xfId="60620"/>
    <cellStyle name="SAPBEXheaderItem 2 8" xfId="24514"/>
    <cellStyle name="SAPBEXheaderItem 2 8 2" xfId="52122"/>
    <cellStyle name="SAPBEXheaderItem 2 8 2 2" xfId="60621"/>
    <cellStyle name="SAPBEXheaderItem 2 8 2 3" xfId="60622"/>
    <cellStyle name="SAPBEXheaderItem 2 8 3" xfId="60623"/>
    <cellStyle name="SAPBEXheaderItem 2 8 4" xfId="60624"/>
    <cellStyle name="SAPBEXheaderItem 2 9" xfId="24515"/>
    <cellStyle name="SAPBEXheaderItem 2 9 2" xfId="52123"/>
    <cellStyle name="SAPBEXheaderItem 2 9 2 2" xfId="60625"/>
    <cellStyle name="SAPBEXheaderItem 2 9 2 3" xfId="60626"/>
    <cellStyle name="SAPBEXheaderItem 2 9 3" xfId="60627"/>
    <cellStyle name="SAPBEXheaderItem 2 9 4" xfId="60628"/>
    <cellStyle name="SAPBEXheaderItem 2_3) LTD 2014 FPL Exp Mid Yr" xfId="24516"/>
    <cellStyle name="SAPBEXheaderItem 3" xfId="24517"/>
    <cellStyle name="SAPBEXheaderItem 3 10" xfId="52124"/>
    <cellStyle name="SAPBEXheaderItem 3 10 2" xfId="60629"/>
    <cellStyle name="SAPBEXheaderItem 3 10 3" xfId="60630"/>
    <cellStyle name="SAPBEXheaderItem 3 11" xfId="60631"/>
    <cellStyle name="SAPBEXheaderItem 3 12" xfId="60632"/>
    <cellStyle name="SAPBEXheaderItem 3 2" xfId="24518"/>
    <cellStyle name="SAPBEXheaderItem 3 2 2" xfId="52125"/>
    <cellStyle name="SAPBEXheaderItem 3 2 2 2" xfId="52126"/>
    <cellStyle name="SAPBEXheaderItem 3 2 2 2 2" xfId="60633"/>
    <cellStyle name="SAPBEXheaderItem 3 2 2 2 3" xfId="60634"/>
    <cellStyle name="SAPBEXheaderItem 3 2 2 3" xfId="60635"/>
    <cellStyle name="SAPBEXheaderItem 3 2 2 4" xfId="60636"/>
    <cellStyle name="SAPBEXheaderItem 3 2 3" xfId="52127"/>
    <cellStyle name="SAPBEXheaderItem 3 2 3 2" xfId="52128"/>
    <cellStyle name="SAPBEXheaderItem 3 2 3 2 2" xfId="60637"/>
    <cellStyle name="SAPBEXheaderItem 3 2 3 2 3" xfId="60638"/>
    <cellStyle name="SAPBEXheaderItem 3 2 3 3" xfId="60639"/>
    <cellStyle name="SAPBEXheaderItem 3 2 3 4" xfId="60640"/>
    <cellStyle name="SAPBEXheaderItem 3 2 4" xfId="52129"/>
    <cellStyle name="SAPBEXheaderItem 3 2 4 2" xfId="52130"/>
    <cellStyle name="SAPBEXheaderItem 3 2 4 2 2" xfId="60641"/>
    <cellStyle name="SAPBEXheaderItem 3 2 4 2 3" xfId="60642"/>
    <cellStyle name="SAPBEXheaderItem 3 2 4 3" xfId="60643"/>
    <cellStyle name="SAPBEXheaderItem 3 2 4 4" xfId="60644"/>
    <cellStyle name="SAPBEXheaderItem 3 2 5" xfId="52131"/>
    <cellStyle name="SAPBEXheaderItem 3 2 5 2" xfId="52132"/>
    <cellStyle name="SAPBEXheaderItem 3 2 5 2 2" xfId="60645"/>
    <cellStyle name="SAPBEXheaderItem 3 2 5 2 3" xfId="60646"/>
    <cellStyle name="SAPBEXheaderItem 3 2 5 3" xfId="60647"/>
    <cellStyle name="SAPBEXheaderItem 3 2 5 4" xfId="60648"/>
    <cellStyle name="SAPBEXheaderItem 3 2 6" xfId="52133"/>
    <cellStyle name="SAPBEXheaderItem 3 2 6 2" xfId="52134"/>
    <cellStyle name="SAPBEXheaderItem 3 2 6 2 2" xfId="60649"/>
    <cellStyle name="SAPBEXheaderItem 3 2 6 2 3" xfId="60650"/>
    <cellStyle name="SAPBEXheaderItem 3 2 6 3" xfId="60651"/>
    <cellStyle name="SAPBEXheaderItem 3 2 6 4" xfId="60652"/>
    <cellStyle name="SAPBEXheaderItem 3 2 7" xfId="52135"/>
    <cellStyle name="SAPBEXheaderItem 3 2 7 2" xfId="60653"/>
    <cellStyle name="SAPBEXheaderItem 3 2 7 3" xfId="60654"/>
    <cellStyle name="SAPBEXheaderItem 3 2 8" xfId="60655"/>
    <cellStyle name="SAPBEXheaderItem 3 2 9" xfId="60656"/>
    <cellStyle name="SAPBEXheaderItem 3 3" xfId="24519"/>
    <cellStyle name="SAPBEXheaderItem 3 3 2" xfId="52136"/>
    <cellStyle name="SAPBEXheaderItem 3 3 2 2" xfId="52137"/>
    <cellStyle name="SAPBEXheaderItem 3 3 2 2 2" xfId="60657"/>
    <cellStyle name="SAPBEXheaderItem 3 3 2 2 3" xfId="60658"/>
    <cellStyle name="SAPBEXheaderItem 3 3 2 3" xfId="60659"/>
    <cellStyle name="SAPBEXheaderItem 3 3 2 4" xfId="60660"/>
    <cellStyle name="SAPBEXheaderItem 3 3 3" xfId="52138"/>
    <cellStyle name="SAPBEXheaderItem 3 3 3 2" xfId="52139"/>
    <cellStyle name="SAPBEXheaderItem 3 3 3 2 2" xfId="60661"/>
    <cellStyle name="SAPBEXheaderItem 3 3 3 2 3" xfId="60662"/>
    <cellStyle name="SAPBEXheaderItem 3 3 3 3" xfId="60663"/>
    <cellStyle name="SAPBEXheaderItem 3 3 3 4" xfId="60664"/>
    <cellStyle name="SAPBEXheaderItem 3 3 4" xfId="52140"/>
    <cellStyle name="SAPBEXheaderItem 3 3 4 2" xfId="52141"/>
    <cellStyle name="SAPBEXheaderItem 3 3 4 2 2" xfId="60665"/>
    <cellStyle name="SAPBEXheaderItem 3 3 4 2 3" xfId="60666"/>
    <cellStyle name="SAPBEXheaderItem 3 3 4 3" xfId="60667"/>
    <cellStyle name="SAPBEXheaderItem 3 3 4 4" xfId="60668"/>
    <cellStyle name="SAPBEXheaderItem 3 3 5" xfId="52142"/>
    <cellStyle name="SAPBEXheaderItem 3 3 5 2" xfId="52143"/>
    <cellStyle name="SAPBEXheaderItem 3 3 5 2 2" xfId="60669"/>
    <cellStyle name="SAPBEXheaderItem 3 3 5 2 3" xfId="60670"/>
    <cellStyle name="SAPBEXheaderItem 3 3 5 3" xfId="60671"/>
    <cellStyle name="SAPBEXheaderItem 3 3 5 4" xfId="60672"/>
    <cellStyle name="SAPBEXheaderItem 3 3 6" xfId="52144"/>
    <cellStyle name="SAPBEXheaderItem 3 3 6 2" xfId="52145"/>
    <cellStyle name="SAPBEXheaderItem 3 3 6 2 2" xfId="60673"/>
    <cellStyle name="SAPBEXheaderItem 3 3 6 2 3" xfId="60674"/>
    <cellStyle name="SAPBEXheaderItem 3 3 6 3" xfId="60675"/>
    <cellStyle name="SAPBEXheaderItem 3 3 6 4" xfId="60676"/>
    <cellStyle name="SAPBEXheaderItem 3 3 7" xfId="52146"/>
    <cellStyle name="SAPBEXheaderItem 3 3 7 2" xfId="60677"/>
    <cellStyle name="SAPBEXheaderItem 3 3 7 3" xfId="60678"/>
    <cellStyle name="SAPBEXheaderItem 3 3 8" xfId="60679"/>
    <cellStyle name="SAPBEXheaderItem 3 3 9" xfId="60680"/>
    <cellStyle name="SAPBEXheaderItem 3 4" xfId="52147"/>
    <cellStyle name="SAPBEXheaderItem 3 4 2" xfId="52148"/>
    <cellStyle name="SAPBEXheaderItem 3 4 2 2" xfId="52149"/>
    <cellStyle name="SAPBEXheaderItem 3 4 2 2 2" xfId="60681"/>
    <cellStyle name="SAPBEXheaderItem 3 4 2 2 3" xfId="60682"/>
    <cellStyle name="SAPBEXheaderItem 3 4 2 3" xfId="60683"/>
    <cellStyle name="SAPBEXheaderItem 3 4 2 4" xfId="60684"/>
    <cellStyle name="SAPBEXheaderItem 3 4 3" xfId="52150"/>
    <cellStyle name="SAPBEXheaderItem 3 4 3 2" xfId="52151"/>
    <cellStyle name="SAPBEXheaderItem 3 4 3 2 2" xfId="60685"/>
    <cellStyle name="SAPBEXheaderItem 3 4 3 2 3" xfId="60686"/>
    <cellStyle name="SAPBEXheaderItem 3 4 3 3" xfId="60687"/>
    <cellStyle name="SAPBEXheaderItem 3 4 3 4" xfId="60688"/>
    <cellStyle name="SAPBEXheaderItem 3 4 4" xfId="52152"/>
    <cellStyle name="SAPBEXheaderItem 3 4 4 2" xfId="52153"/>
    <cellStyle name="SAPBEXheaderItem 3 4 4 2 2" xfId="60689"/>
    <cellStyle name="SAPBEXheaderItem 3 4 4 2 3" xfId="60690"/>
    <cellStyle name="SAPBEXheaderItem 3 4 4 3" xfId="60691"/>
    <cellStyle name="SAPBEXheaderItem 3 4 4 4" xfId="60692"/>
    <cellStyle name="SAPBEXheaderItem 3 4 5" xfId="52154"/>
    <cellStyle name="SAPBEXheaderItem 3 4 5 2" xfId="52155"/>
    <cellStyle name="SAPBEXheaderItem 3 4 5 2 2" xfId="60693"/>
    <cellStyle name="SAPBEXheaderItem 3 4 5 2 3" xfId="60694"/>
    <cellStyle name="SAPBEXheaderItem 3 4 5 3" xfId="60695"/>
    <cellStyle name="SAPBEXheaderItem 3 4 5 4" xfId="60696"/>
    <cellStyle name="SAPBEXheaderItem 3 4 6" xfId="52156"/>
    <cellStyle name="SAPBEXheaderItem 3 4 6 2" xfId="52157"/>
    <cellStyle name="SAPBEXheaderItem 3 4 6 2 2" xfId="60697"/>
    <cellStyle name="SAPBEXheaderItem 3 4 6 2 3" xfId="60698"/>
    <cellStyle name="SAPBEXheaderItem 3 4 6 3" xfId="60699"/>
    <cellStyle name="SAPBEXheaderItem 3 4 6 4" xfId="60700"/>
    <cellStyle name="SAPBEXheaderItem 3 4 7" xfId="52158"/>
    <cellStyle name="SAPBEXheaderItem 3 4 7 2" xfId="60701"/>
    <cellStyle name="SAPBEXheaderItem 3 4 7 3" xfId="60702"/>
    <cellStyle name="SAPBEXheaderItem 3 4 8" xfId="60703"/>
    <cellStyle name="SAPBEXheaderItem 3 4 9" xfId="60704"/>
    <cellStyle name="SAPBEXheaderItem 3 5" xfId="52159"/>
    <cellStyle name="SAPBEXheaderItem 3 5 2" xfId="52160"/>
    <cellStyle name="SAPBEXheaderItem 3 5 2 2" xfId="60705"/>
    <cellStyle name="SAPBEXheaderItem 3 5 2 3" xfId="60706"/>
    <cellStyle name="SAPBEXheaderItem 3 5 3" xfId="60707"/>
    <cellStyle name="SAPBEXheaderItem 3 5 4" xfId="60708"/>
    <cellStyle name="SAPBEXheaderItem 3 6" xfId="52161"/>
    <cellStyle name="SAPBEXheaderItem 3 6 2" xfId="52162"/>
    <cellStyle name="SAPBEXheaderItem 3 6 2 2" xfId="60709"/>
    <cellStyle name="SAPBEXheaderItem 3 6 2 3" xfId="60710"/>
    <cellStyle name="SAPBEXheaderItem 3 6 3" xfId="60711"/>
    <cellStyle name="SAPBEXheaderItem 3 6 4" xfId="60712"/>
    <cellStyle name="SAPBEXheaderItem 3 7" xfId="52163"/>
    <cellStyle name="SAPBEXheaderItem 3 7 2" xfId="52164"/>
    <cellStyle name="SAPBEXheaderItem 3 7 2 2" xfId="60713"/>
    <cellStyle name="SAPBEXheaderItem 3 7 2 3" xfId="60714"/>
    <cellStyle name="SAPBEXheaderItem 3 7 3" xfId="60715"/>
    <cellStyle name="SAPBEXheaderItem 3 7 4" xfId="60716"/>
    <cellStyle name="SAPBEXheaderItem 3 8" xfId="52165"/>
    <cellStyle name="SAPBEXheaderItem 3 8 2" xfId="52166"/>
    <cellStyle name="SAPBEXheaderItem 3 8 2 2" xfId="60717"/>
    <cellStyle name="SAPBEXheaderItem 3 8 2 3" xfId="60718"/>
    <cellStyle name="SAPBEXheaderItem 3 8 3" xfId="60719"/>
    <cellStyle name="SAPBEXheaderItem 3 8 4" xfId="60720"/>
    <cellStyle name="SAPBEXheaderItem 3 9" xfId="52167"/>
    <cellStyle name="SAPBEXheaderItem 3 9 2" xfId="52168"/>
    <cellStyle name="SAPBEXheaderItem 3 9 2 2" xfId="60721"/>
    <cellStyle name="SAPBEXheaderItem 3 9 2 3" xfId="60722"/>
    <cellStyle name="SAPBEXheaderItem 3 9 3" xfId="60723"/>
    <cellStyle name="SAPBEXheaderItem 3 9 4" xfId="60724"/>
    <cellStyle name="SAPBEXheaderItem 3_Other Benefits Allocation %" xfId="24520"/>
    <cellStyle name="SAPBEXheaderItem 4" xfId="24521"/>
    <cellStyle name="SAPBEXheaderItem 4 2" xfId="24522"/>
    <cellStyle name="SAPBEXheaderItem 4 2 2" xfId="24523"/>
    <cellStyle name="SAPBEXheaderItem 4 2 2 2" xfId="24524"/>
    <cellStyle name="SAPBEXheaderItem 4 2 2 2 2" xfId="24525"/>
    <cellStyle name="SAPBEXheaderItem 4 2 2 2 2 2" xfId="24526"/>
    <cellStyle name="SAPBEXheaderItem 4 2 2 2 3" xfId="24527"/>
    <cellStyle name="SAPBEXheaderItem 4 2 2 3" xfId="24528"/>
    <cellStyle name="SAPBEXheaderItem 4 2 2 3 2" xfId="24529"/>
    <cellStyle name="SAPBEXheaderItem 4 2 2 3 2 2" xfId="24530"/>
    <cellStyle name="SAPBEXheaderItem 4 2 2 3 3" xfId="24531"/>
    <cellStyle name="SAPBEXheaderItem 4 2 2 4" xfId="24532"/>
    <cellStyle name="SAPBEXheaderItem 4 2 2 4 2" xfId="24533"/>
    <cellStyle name="SAPBEXheaderItem 4 2 2 5" xfId="24534"/>
    <cellStyle name="SAPBEXheaderItem 4 2 2 5 2" xfId="24535"/>
    <cellStyle name="SAPBEXheaderItem 4 2 2 6" xfId="24536"/>
    <cellStyle name="SAPBEXheaderItem 4 2 3" xfId="24537"/>
    <cellStyle name="SAPBEXheaderItem 4 2 3 2" xfId="24538"/>
    <cellStyle name="SAPBEXheaderItem 4 2 3 2 2" xfId="24539"/>
    <cellStyle name="SAPBEXheaderItem 4 2 3 2 2 2" xfId="24540"/>
    <cellStyle name="SAPBEXheaderItem 4 2 3 2 3" xfId="24541"/>
    <cellStyle name="SAPBEXheaderItem 4 2 3 3" xfId="24542"/>
    <cellStyle name="SAPBEXheaderItem 4 2 3 3 2" xfId="24543"/>
    <cellStyle name="SAPBEXheaderItem 4 2 3 3 2 2" xfId="24544"/>
    <cellStyle name="SAPBEXheaderItem 4 2 3 3 3" xfId="24545"/>
    <cellStyle name="SAPBEXheaderItem 4 2 3 4" xfId="24546"/>
    <cellStyle name="SAPBEXheaderItem 4 2 3 4 2" xfId="24547"/>
    <cellStyle name="SAPBEXheaderItem 4 2 3 5" xfId="24548"/>
    <cellStyle name="SAPBEXheaderItem 4 2 3 5 2" xfId="24549"/>
    <cellStyle name="SAPBEXheaderItem 4 2 3 6" xfId="24550"/>
    <cellStyle name="SAPBEXheaderItem 4 2 4" xfId="24551"/>
    <cellStyle name="SAPBEXheaderItem 4 2 4 2" xfId="24552"/>
    <cellStyle name="SAPBEXheaderItem 4 2 4 2 2" xfId="24553"/>
    <cellStyle name="SAPBEXheaderItem 4 2 4 2 2 2" xfId="24554"/>
    <cellStyle name="SAPBEXheaderItem 4 2 4 2 3" xfId="24555"/>
    <cellStyle name="SAPBEXheaderItem 4 2 4 3" xfId="24556"/>
    <cellStyle name="SAPBEXheaderItem 4 2 4 3 2" xfId="24557"/>
    <cellStyle name="SAPBEXheaderItem 4 2 4 3 2 2" xfId="24558"/>
    <cellStyle name="SAPBEXheaderItem 4 2 4 3 3" xfId="24559"/>
    <cellStyle name="SAPBEXheaderItem 4 2 4 4" xfId="24560"/>
    <cellStyle name="SAPBEXheaderItem 4 2 4 4 2" xfId="24561"/>
    <cellStyle name="SAPBEXheaderItem 4 2 4 5" xfId="24562"/>
    <cellStyle name="SAPBEXheaderItem 4 2 4 5 2" xfId="24563"/>
    <cellStyle name="SAPBEXheaderItem 4 2 4 6" xfId="24564"/>
    <cellStyle name="SAPBEXheaderItem 4 2 5" xfId="24565"/>
    <cellStyle name="SAPBEXheaderItem 4 2 5 2" xfId="24566"/>
    <cellStyle name="SAPBEXheaderItem 4 2 5 2 2" xfId="24567"/>
    <cellStyle name="SAPBEXheaderItem 4 2 5 3" xfId="24568"/>
    <cellStyle name="SAPBEXheaderItem 4 2 6" xfId="24569"/>
    <cellStyle name="SAPBEXheaderItem 4 2_Other Benefits Allocation %" xfId="24570"/>
    <cellStyle name="SAPBEXheaderItem 4 3" xfId="24571"/>
    <cellStyle name="SAPBEXheaderItem 4 3 2" xfId="24572"/>
    <cellStyle name="SAPBEXheaderItem 4 3 2 2" xfId="60725"/>
    <cellStyle name="SAPBEXheaderItem 4 3 2 3" xfId="60726"/>
    <cellStyle name="SAPBEXheaderItem 4 3 3" xfId="24573"/>
    <cellStyle name="SAPBEXheaderItem 4 3 4" xfId="60727"/>
    <cellStyle name="SAPBEXheaderItem 4 3_Other Benefits Allocation %" xfId="24574"/>
    <cellStyle name="SAPBEXheaderItem 4 4" xfId="24575"/>
    <cellStyle name="SAPBEXheaderItem 4 4 2" xfId="24576"/>
    <cellStyle name="SAPBEXheaderItem 4 4 2 2" xfId="24577"/>
    <cellStyle name="SAPBEXheaderItem 4 4 2 2 2" xfId="24578"/>
    <cellStyle name="SAPBEXheaderItem 4 4 2 2 2 2" xfId="24579"/>
    <cellStyle name="SAPBEXheaderItem 4 4 2 2 3" xfId="24580"/>
    <cellStyle name="SAPBEXheaderItem 4 4 2 3" xfId="24581"/>
    <cellStyle name="SAPBEXheaderItem 4 4 2 3 2" xfId="24582"/>
    <cellStyle name="SAPBEXheaderItem 4 4 2 3 2 2" xfId="24583"/>
    <cellStyle name="SAPBEXheaderItem 4 4 2 3 3" xfId="24584"/>
    <cellStyle name="SAPBEXheaderItem 4 4 2 4" xfId="24585"/>
    <cellStyle name="SAPBEXheaderItem 4 4 2 4 2" xfId="24586"/>
    <cellStyle name="SAPBEXheaderItem 4 4 2 5" xfId="24587"/>
    <cellStyle name="SAPBEXheaderItem 4 4 2 5 2" xfId="24588"/>
    <cellStyle name="SAPBEXheaderItem 4 4 2 6" xfId="24589"/>
    <cellStyle name="SAPBEXheaderItem 4 4 3" xfId="24590"/>
    <cellStyle name="SAPBEXheaderItem 4 4 3 2" xfId="24591"/>
    <cellStyle name="SAPBEXheaderItem 4 4 3 2 2" xfId="24592"/>
    <cellStyle name="SAPBEXheaderItem 4 4 3 2 2 2" xfId="24593"/>
    <cellStyle name="SAPBEXheaderItem 4 4 3 2 3" xfId="24594"/>
    <cellStyle name="SAPBEXheaderItem 4 4 3 3" xfId="24595"/>
    <cellStyle name="SAPBEXheaderItem 4 4 3 3 2" xfId="24596"/>
    <cellStyle name="SAPBEXheaderItem 4 4 3 3 2 2" xfId="24597"/>
    <cellStyle name="SAPBEXheaderItem 4 4 3 3 3" xfId="24598"/>
    <cellStyle name="SAPBEXheaderItem 4 4 3 4" xfId="24599"/>
    <cellStyle name="SAPBEXheaderItem 4 4 3 4 2" xfId="24600"/>
    <cellStyle name="SAPBEXheaderItem 4 4 3 5" xfId="24601"/>
    <cellStyle name="SAPBEXheaderItem 4 4 3 5 2" xfId="24602"/>
    <cellStyle name="SAPBEXheaderItem 4 4 3 6" xfId="24603"/>
    <cellStyle name="SAPBEXheaderItem 4 4 4" xfId="24604"/>
    <cellStyle name="SAPBEXheaderItem 4 4 4 2" xfId="24605"/>
    <cellStyle name="SAPBEXheaderItem 4 4 4 2 2" xfId="24606"/>
    <cellStyle name="SAPBEXheaderItem 4 4 4 3" xfId="24607"/>
    <cellStyle name="SAPBEXheaderItem 4 4 5" xfId="24608"/>
    <cellStyle name="SAPBEXheaderItem 4 4 5 2" xfId="24609"/>
    <cellStyle name="SAPBEXheaderItem 4 4 5 2 2" xfId="24610"/>
    <cellStyle name="SAPBEXheaderItem 4 4 5 3" xfId="24611"/>
    <cellStyle name="SAPBEXheaderItem 4 4 6" xfId="24612"/>
    <cellStyle name="SAPBEXheaderItem 4 4 6 2" xfId="24613"/>
    <cellStyle name="SAPBEXheaderItem 4 4 7" xfId="24614"/>
    <cellStyle name="SAPBEXheaderItem 4 4 7 2" xfId="24615"/>
    <cellStyle name="SAPBEXheaderItem 4 4 8" xfId="24616"/>
    <cellStyle name="SAPBEXheaderItem 4 4_Other Benefits Allocation %" xfId="24617"/>
    <cellStyle name="SAPBEXheaderItem 4 5" xfId="24618"/>
    <cellStyle name="SAPBEXheaderItem 4 5 2" xfId="24619"/>
    <cellStyle name="SAPBEXheaderItem 4 5 2 2" xfId="24620"/>
    <cellStyle name="SAPBEXheaderItem 4 5 2 3" xfId="60728"/>
    <cellStyle name="SAPBEXheaderItem 4 5 3" xfId="24621"/>
    <cellStyle name="SAPBEXheaderItem 4 5 4" xfId="60729"/>
    <cellStyle name="SAPBEXheaderItem 4 6" xfId="24622"/>
    <cellStyle name="SAPBEXheaderItem 4 6 2" xfId="24623"/>
    <cellStyle name="SAPBEXheaderItem 4 6 2 2" xfId="24624"/>
    <cellStyle name="SAPBEXheaderItem 4 6 2 3" xfId="60730"/>
    <cellStyle name="SAPBEXheaderItem 4 6 3" xfId="24625"/>
    <cellStyle name="SAPBEXheaderItem 4 6 4" xfId="60731"/>
    <cellStyle name="SAPBEXheaderItem 4 7" xfId="24626"/>
    <cellStyle name="SAPBEXheaderItem 4 7 2" xfId="24627"/>
    <cellStyle name="SAPBEXheaderItem 4 7 2 2" xfId="24628"/>
    <cellStyle name="SAPBEXheaderItem 4 7 3" xfId="24629"/>
    <cellStyle name="SAPBEXheaderItem 4 8" xfId="24630"/>
    <cellStyle name="SAPBEXheaderItem 4 8 2" xfId="24631"/>
    <cellStyle name="SAPBEXheaderItem 4 8 2 2" xfId="24632"/>
    <cellStyle name="SAPBEXheaderItem 4 8 3" xfId="24633"/>
    <cellStyle name="SAPBEXheaderItem 4 9" xfId="60732"/>
    <cellStyle name="SAPBEXheaderItem 4_401K Summary" xfId="24634"/>
    <cellStyle name="SAPBEXheaderItem 5" xfId="24635"/>
    <cellStyle name="SAPBEXheaderItem 5 2" xfId="24636"/>
    <cellStyle name="SAPBEXheaderItem 5 2 2" xfId="52169"/>
    <cellStyle name="SAPBEXheaderItem 5 2 2 2" xfId="60733"/>
    <cellStyle name="SAPBEXheaderItem 5 2 2 3" xfId="60734"/>
    <cellStyle name="SAPBEXheaderItem 5 2 3" xfId="60735"/>
    <cellStyle name="SAPBEXheaderItem 5 2 4" xfId="60736"/>
    <cellStyle name="SAPBEXheaderItem 5 3" xfId="24637"/>
    <cellStyle name="SAPBEXheaderItem 5 3 2" xfId="52170"/>
    <cellStyle name="SAPBEXheaderItem 5 3 2 2" xfId="60737"/>
    <cellStyle name="SAPBEXheaderItem 5 3 2 3" xfId="60738"/>
    <cellStyle name="SAPBEXheaderItem 5 3 3" xfId="60739"/>
    <cellStyle name="SAPBEXheaderItem 5 3 4" xfId="60740"/>
    <cellStyle name="SAPBEXheaderItem 5 4" xfId="52171"/>
    <cellStyle name="SAPBEXheaderItem 5 4 2" xfId="52172"/>
    <cellStyle name="SAPBEXheaderItem 5 4 2 2" xfId="60741"/>
    <cellStyle name="SAPBEXheaderItem 5 4 2 3" xfId="60742"/>
    <cellStyle name="SAPBEXheaderItem 5 4 3" xfId="60743"/>
    <cellStyle name="SAPBEXheaderItem 5 4 4" xfId="60744"/>
    <cellStyle name="SAPBEXheaderItem 5 5" xfId="52173"/>
    <cellStyle name="SAPBEXheaderItem 5 5 2" xfId="52174"/>
    <cellStyle name="SAPBEXheaderItem 5 5 2 2" xfId="60745"/>
    <cellStyle name="SAPBEXheaderItem 5 5 2 3" xfId="60746"/>
    <cellStyle name="SAPBEXheaderItem 5 5 3" xfId="60747"/>
    <cellStyle name="SAPBEXheaderItem 5 5 4" xfId="60748"/>
    <cellStyle name="SAPBEXheaderItem 5 6" xfId="52175"/>
    <cellStyle name="SAPBEXheaderItem 5 6 2" xfId="52176"/>
    <cellStyle name="SAPBEXheaderItem 5 6 2 2" xfId="60749"/>
    <cellStyle name="SAPBEXheaderItem 5 6 2 3" xfId="60750"/>
    <cellStyle name="SAPBEXheaderItem 5 6 3" xfId="60751"/>
    <cellStyle name="SAPBEXheaderItem 5 6 4" xfId="60752"/>
    <cellStyle name="SAPBEXheaderItem 5 7" xfId="52177"/>
    <cellStyle name="SAPBEXheaderItem 5 7 2" xfId="60753"/>
    <cellStyle name="SAPBEXheaderItem 5 7 3" xfId="60754"/>
    <cellStyle name="SAPBEXheaderItem 5 8" xfId="60755"/>
    <cellStyle name="SAPBEXheaderItem 5 9" xfId="60756"/>
    <cellStyle name="SAPBEXheaderItem 5_Other Benefits Allocation %" xfId="24638"/>
    <cellStyle name="SAPBEXheaderItem 6" xfId="24639"/>
    <cellStyle name="SAPBEXheaderItem 6 2" xfId="24640"/>
    <cellStyle name="SAPBEXheaderItem 6 2 2" xfId="52178"/>
    <cellStyle name="SAPBEXheaderItem 6 2 2 2" xfId="60757"/>
    <cellStyle name="SAPBEXheaderItem 6 2 2 3" xfId="60758"/>
    <cellStyle name="SAPBEXheaderItem 6 2 3" xfId="60759"/>
    <cellStyle name="SAPBEXheaderItem 6 2 4" xfId="60760"/>
    <cellStyle name="SAPBEXheaderItem 6 3" xfId="24641"/>
    <cellStyle name="SAPBEXheaderItem 6 3 2" xfId="52179"/>
    <cellStyle name="SAPBEXheaderItem 6 3 2 2" xfId="60761"/>
    <cellStyle name="SAPBEXheaderItem 6 3 2 3" xfId="60762"/>
    <cellStyle name="SAPBEXheaderItem 6 3 3" xfId="60763"/>
    <cellStyle name="SAPBEXheaderItem 6 3 4" xfId="60764"/>
    <cellStyle name="SAPBEXheaderItem 6 4" xfId="52180"/>
    <cellStyle name="SAPBEXheaderItem 6 4 2" xfId="52181"/>
    <cellStyle name="SAPBEXheaderItem 6 4 2 2" xfId="60765"/>
    <cellStyle name="SAPBEXheaderItem 6 4 2 3" xfId="60766"/>
    <cellStyle name="SAPBEXheaderItem 6 4 3" xfId="60767"/>
    <cellStyle name="SAPBEXheaderItem 6 4 4" xfId="60768"/>
    <cellStyle name="SAPBEXheaderItem 6 5" xfId="52182"/>
    <cellStyle name="SAPBEXheaderItem 6 5 2" xfId="52183"/>
    <cellStyle name="SAPBEXheaderItem 6 5 2 2" xfId="60769"/>
    <cellStyle name="SAPBEXheaderItem 6 5 2 3" xfId="60770"/>
    <cellStyle name="SAPBEXheaderItem 6 5 3" xfId="60771"/>
    <cellStyle name="SAPBEXheaderItem 6 5 4" xfId="60772"/>
    <cellStyle name="SAPBEXheaderItem 6 6" xfId="52184"/>
    <cellStyle name="SAPBEXheaderItem 6 6 2" xfId="52185"/>
    <cellStyle name="SAPBEXheaderItem 6 6 2 2" xfId="60773"/>
    <cellStyle name="SAPBEXheaderItem 6 6 2 3" xfId="60774"/>
    <cellStyle name="SAPBEXheaderItem 6 6 3" xfId="60775"/>
    <cellStyle name="SAPBEXheaderItem 6 6 4" xfId="60776"/>
    <cellStyle name="SAPBEXheaderItem 6 7" xfId="52186"/>
    <cellStyle name="SAPBEXheaderItem 6 7 2" xfId="60777"/>
    <cellStyle name="SAPBEXheaderItem 6 7 3" xfId="60778"/>
    <cellStyle name="SAPBEXheaderItem 6 8" xfId="60779"/>
    <cellStyle name="SAPBEXheaderItem 6 9" xfId="60780"/>
    <cellStyle name="SAPBEXheaderItem 6_Other Benefits Allocation %" xfId="24642"/>
    <cellStyle name="SAPBEXheaderItem 7" xfId="24643"/>
    <cellStyle name="SAPBEXheaderItem 7 2" xfId="24644"/>
    <cellStyle name="SAPBEXheaderItem 7 2 2" xfId="60781"/>
    <cellStyle name="SAPBEXheaderItem 7 2 3" xfId="60782"/>
    <cellStyle name="SAPBEXheaderItem 7 3" xfId="24645"/>
    <cellStyle name="SAPBEXheaderItem 7 4" xfId="60783"/>
    <cellStyle name="SAPBEXheaderItem 7_Other Benefits Allocation %" xfId="24646"/>
    <cellStyle name="SAPBEXheaderItem 8" xfId="24647"/>
    <cellStyle name="SAPBEXheaderItem 8 2" xfId="24648"/>
    <cellStyle name="SAPBEXheaderItem 8 2 2" xfId="60784"/>
    <cellStyle name="SAPBEXheaderItem 8 2 3" xfId="60785"/>
    <cellStyle name="SAPBEXheaderItem 8 3" xfId="24649"/>
    <cellStyle name="SAPBEXheaderItem 8 4" xfId="60786"/>
    <cellStyle name="SAPBEXheaderItem 8_Other Benefits Allocation %" xfId="24650"/>
    <cellStyle name="SAPBEXheaderItem 9" xfId="52187"/>
    <cellStyle name="SAPBEXheaderItem 9 2" xfId="52188"/>
    <cellStyle name="SAPBEXheaderItem 9 2 2" xfId="60787"/>
    <cellStyle name="SAPBEXheaderItem 9 2 3" xfId="60788"/>
    <cellStyle name="SAPBEXheaderItem 9 3" xfId="60789"/>
    <cellStyle name="SAPBEXheaderItem 9 4" xfId="60790"/>
    <cellStyle name="SAPBEXheaderItem_01-13 NEE  F&amp;O Prelim" xfId="24651"/>
    <cellStyle name="SAPBEXheaderText" xfId="51"/>
    <cellStyle name="SAPBEXheaderText 10" xfId="24652"/>
    <cellStyle name="SAPBEXheaderText 10 2" xfId="52189"/>
    <cellStyle name="SAPBEXheaderText 10 2 2" xfId="60791"/>
    <cellStyle name="SAPBEXheaderText 10 2 3" xfId="60792"/>
    <cellStyle name="SAPBEXheaderText 10 3" xfId="60793"/>
    <cellStyle name="SAPBEXheaderText 10 4" xfId="60794"/>
    <cellStyle name="SAPBEXheaderText 11" xfId="52190"/>
    <cellStyle name="SAPBEXheaderText 11 2" xfId="60795"/>
    <cellStyle name="SAPBEXheaderText 11 3" xfId="60796"/>
    <cellStyle name="SAPBEXheaderText 12" xfId="52191"/>
    <cellStyle name="SAPBEXheaderText 12 2" xfId="60797"/>
    <cellStyle name="SAPBEXheaderText 12 3" xfId="60798"/>
    <cellStyle name="SAPBEXheaderText 13" xfId="52192"/>
    <cellStyle name="SAPBEXheaderText 13 2" xfId="60799"/>
    <cellStyle name="SAPBEXheaderText 13 3" xfId="60800"/>
    <cellStyle name="SAPBEXheaderText 14" xfId="52193"/>
    <cellStyle name="SAPBEXheaderText 14 2" xfId="60801"/>
    <cellStyle name="SAPBEXheaderText 14 3" xfId="60802"/>
    <cellStyle name="SAPBEXheaderText 15" xfId="52194"/>
    <cellStyle name="SAPBEXheaderText 15 2" xfId="60803"/>
    <cellStyle name="SAPBEXheaderText 15 3" xfId="60804"/>
    <cellStyle name="SAPBEXheaderText 16" xfId="60805"/>
    <cellStyle name="SAPBEXheaderText 17" xfId="60806"/>
    <cellStyle name="SAPBEXheaderText 2" xfId="24653"/>
    <cellStyle name="SAPBEXheaderText 2 10" xfId="24654"/>
    <cellStyle name="SAPBEXheaderText 2 10 2" xfId="60807"/>
    <cellStyle name="SAPBEXheaderText 2 10 3" xfId="60808"/>
    <cellStyle name="SAPBEXheaderText 2 11" xfId="24655"/>
    <cellStyle name="SAPBEXheaderText 2 11 2" xfId="24656"/>
    <cellStyle name="SAPBEXheaderText 2 11 2 2" xfId="24657"/>
    <cellStyle name="SAPBEXheaderText 2 11 3" xfId="24658"/>
    <cellStyle name="SAPBEXheaderText 2 12" xfId="24659"/>
    <cellStyle name="SAPBEXheaderText 2 12 2" xfId="60809"/>
    <cellStyle name="SAPBEXheaderText 2 12 3" xfId="60810"/>
    <cellStyle name="SAPBEXheaderText 2 13" xfId="52195"/>
    <cellStyle name="SAPBEXheaderText 2 13 2" xfId="60811"/>
    <cellStyle name="SAPBEXheaderText 2 13 3" xfId="60812"/>
    <cellStyle name="SAPBEXheaderText 2 14" xfId="52196"/>
    <cellStyle name="SAPBEXheaderText 2 14 2" xfId="60813"/>
    <cellStyle name="SAPBEXheaderText 2 14 3" xfId="60814"/>
    <cellStyle name="SAPBEXheaderText 2 15" xfId="60815"/>
    <cellStyle name="SAPBEXheaderText 2 16" xfId="60816"/>
    <cellStyle name="SAPBEXheaderText 2 2" xfId="24660"/>
    <cellStyle name="SAPBEXheaderText 2 2 10" xfId="24661"/>
    <cellStyle name="SAPBEXheaderText 2 2 10 2" xfId="24662"/>
    <cellStyle name="SAPBEXheaderText 2 2 10 2 2" xfId="24663"/>
    <cellStyle name="SAPBEXheaderText 2 2 10 3" xfId="24664"/>
    <cellStyle name="SAPBEXheaderText 2 2 11" xfId="24665"/>
    <cellStyle name="SAPBEXheaderText 2 2 11 2" xfId="24666"/>
    <cellStyle name="SAPBEXheaderText 2 2 11 2 2" xfId="24667"/>
    <cellStyle name="SAPBEXheaderText 2 2 11 3" xfId="24668"/>
    <cellStyle name="SAPBEXheaderText 2 2 12" xfId="24669"/>
    <cellStyle name="SAPBEXheaderText 2 2 13" xfId="24670"/>
    <cellStyle name="SAPBEXheaderText 2 2 2" xfId="24671"/>
    <cellStyle name="SAPBEXheaderText 2 2 2 2" xfId="24672"/>
    <cellStyle name="SAPBEXheaderText 2 2 2 2 2" xfId="24673"/>
    <cellStyle name="SAPBEXheaderText 2 2 2 2 2 2" xfId="24674"/>
    <cellStyle name="SAPBEXheaderText 2 2 2 2 2 2 2" xfId="24675"/>
    <cellStyle name="SAPBEXheaderText 2 2 2 2 2 3" xfId="24676"/>
    <cellStyle name="SAPBEXheaderText 2 2 2 2 3" xfId="24677"/>
    <cellStyle name="SAPBEXheaderText 2 2 2 2 3 2" xfId="24678"/>
    <cellStyle name="SAPBEXheaderText 2 2 2 2 3 2 2" xfId="24679"/>
    <cellStyle name="SAPBEXheaderText 2 2 2 2 3 3" xfId="24680"/>
    <cellStyle name="SAPBEXheaderText 2 2 2 2 4" xfId="24681"/>
    <cellStyle name="SAPBEXheaderText 2 2 2 2 4 2" xfId="24682"/>
    <cellStyle name="SAPBEXheaderText 2 2 2 2 5" xfId="24683"/>
    <cellStyle name="SAPBEXheaderText 2 2 2 2 5 2" xfId="24684"/>
    <cellStyle name="SAPBEXheaderText 2 2 2 2 6" xfId="24685"/>
    <cellStyle name="SAPBEXheaderText 2 2 2 3" xfId="24686"/>
    <cellStyle name="SAPBEXheaderText 2 2 2 3 2" xfId="24687"/>
    <cellStyle name="SAPBEXheaderText 2 2 2 3 2 2" xfId="24688"/>
    <cellStyle name="SAPBEXheaderText 2 2 2 3 2 2 2" xfId="24689"/>
    <cellStyle name="SAPBEXheaderText 2 2 2 3 2 3" xfId="24690"/>
    <cellStyle name="SAPBEXheaderText 2 2 2 3 3" xfId="24691"/>
    <cellStyle name="SAPBEXheaderText 2 2 2 3 3 2" xfId="24692"/>
    <cellStyle name="SAPBEXheaderText 2 2 2 3 3 2 2" xfId="24693"/>
    <cellStyle name="SAPBEXheaderText 2 2 2 3 3 3" xfId="24694"/>
    <cellStyle name="SAPBEXheaderText 2 2 2 3 4" xfId="24695"/>
    <cellStyle name="SAPBEXheaderText 2 2 2 3 4 2" xfId="24696"/>
    <cellStyle name="SAPBEXheaderText 2 2 2 3 5" xfId="24697"/>
    <cellStyle name="SAPBEXheaderText 2 2 2 3 5 2" xfId="24698"/>
    <cellStyle name="SAPBEXheaderText 2 2 2 3 6" xfId="24699"/>
    <cellStyle name="SAPBEXheaderText 2 2 2 4" xfId="24700"/>
    <cellStyle name="SAPBEXheaderText 2 2 2 4 2" xfId="24701"/>
    <cellStyle name="SAPBEXheaderText 2 2 2 4 2 2" xfId="24702"/>
    <cellStyle name="SAPBEXheaderText 2 2 2 4 2 3" xfId="60817"/>
    <cellStyle name="SAPBEXheaderText 2 2 2 4 3" xfId="24703"/>
    <cellStyle name="SAPBEXheaderText 2 2 2 4 4" xfId="60818"/>
    <cellStyle name="SAPBEXheaderText 2 2 2 5" xfId="24704"/>
    <cellStyle name="SAPBEXheaderText 2 2 2 5 2" xfId="24705"/>
    <cellStyle name="SAPBEXheaderText 2 2 2 5 2 2" xfId="24706"/>
    <cellStyle name="SAPBEXheaderText 2 2 2 5 2 3" xfId="60819"/>
    <cellStyle name="SAPBEXheaderText 2 2 2 5 3" xfId="24707"/>
    <cellStyle name="SAPBEXheaderText 2 2 2 5 4" xfId="60820"/>
    <cellStyle name="SAPBEXheaderText 2 2 2 6" xfId="24708"/>
    <cellStyle name="SAPBEXheaderText 2 2 2 6 2" xfId="24709"/>
    <cellStyle name="SAPBEXheaderText 2 2 2 6 2 2" xfId="60821"/>
    <cellStyle name="SAPBEXheaderText 2 2 2 6 2 3" xfId="60822"/>
    <cellStyle name="SAPBEXheaderText 2 2 2 6 3" xfId="60823"/>
    <cellStyle name="SAPBEXheaderText 2 2 2 6 4" xfId="60824"/>
    <cellStyle name="SAPBEXheaderText 2 2 2 7" xfId="24710"/>
    <cellStyle name="SAPBEXheaderText 2 2 2 7 2" xfId="24711"/>
    <cellStyle name="SAPBEXheaderText 2 2 2 7 3" xfId="60825"/>
    <cellStyle name="SAPBEXheaderText 2 2 2 8" xfId="24712"/>
    <cellStyle name="SAPBEXheaderText 2 2 2 9" xfId="60826"/>
    <cellStyle name="SAPBEXheaderText 2 2 2_Other Benefits Allocation %" xfId="24713"/>
    <cellStyle name="SAPBEXheaderText 2 2 3" xfId="24714"/>
    <cellStyle name="SAPBEXheaderText 2 2 3 2" xfId="24715"/>
    <cellStyle name="SAPBEXheaderText 2 2 3 2 2" xfId="24716"/>
    <cellStyle name="SAPBEXheaderText 2 2 3 2 2 2" xfId="60827"/>
    <cellStyle name="SAPBEXheaderText 2 2 3 2 2 3" xfId="60828"/>
    <cellStyle name="SAPBEXheaderText 2 2 3 2 3" xfId="60829"/>
    <cellStyle name="SAPBEXheaderText 2 2 3 2 4" xfId="60830"/>
    <cellStyle name="SAPBEXheaderText 2 2 3 3" xfId="24717"/>
    <cellStyle name="SAPBEXheaderText 2 2 3 3 2" xfId="52197"/>
    <cellStyle name="SAPBEXheaderText 2 2 3 3 2 2" xfId="60831"/>
    <cellStyle name="SAPBEXheaderText 2 2 3 3 2 3" xfId="60832"/>
    <cellStyle name="SAPBEXheaderText 2 2 3 3 3" xfId="60833"/>
    <cellStyle name="SAPBEXheaderText 2 2 3 3 4" xfId="60834"/>
    <cellStyle name="SAPBEXheaderText 2 2 3 4" xfId="52198"/>
    <cellStyle name="SAPBEXheaderText 2 2 3 4 2" xfId="52199"/>
    <cellStyle name="SAPBEXheaderText 2 2 3 4 2 2" xfId="60835"/>
    <cellStyle name="SAPBEXheaderText 2 2 3 4 2 3" xfId="60836"/>
    <cellStyle name="SAPBEXheaderText 2 2 3 4 3" xfId="60837"/>
    <cellStyle name="SAPBEXheaderText 2 2 3 4 4" xfId="60838"/>
    <cellStyle name="SAPBEXheaderText 2 2 3 5" xfId="52200"/>
    <cellStyle name="SAPBEXheaderText 2 2 3 5 2" xfId="52201"/>
    <cellStyle name="SAPBEXheaderText 2 2 3 5 2 2" xfId="60839"/>
    <cellStyle name="SAPBEXheaderText 2 2 3 5 2 3" xfId="60840"/>
    <cellStyle name="SAPBEXheaderText 2 2 3 5 3" xfId="60841"/>
    <cellStyle name="SAPBEXheaderText 2 2 3 5 4" xfId="60842"/>
    <cellStyle name="SAPBEXheaderText 2 2 3 6" xfId="52202"/>
    <cellStyle name="SAPBEXheaderText 2 2 3 6 2" xfId="52203"/>
    <cellStyle name="SAPBEXheaderText 2 2 3 6 2 2" xfId="60843"/>
    <cellStyle name="SAPBEXheaderText 2 2 3 6 2 3" xfId="60844"/>
    <cellStyle name="SAPBEXheaderText 2 2 3 6 3" xfId="60845"/>
    <cellStyle name="SAPBEXheaderText 2 2 3 6 4" xfId="60846"/>
    <cellStyle name="SAPBEXheaderText 2 2 3 7" xfId="52204"/>
    <cellStyle name="SAPBEXheaderText 2 2 3 7 2" xfId="60847"/>
    <cellStyle name="SAPBEXheaderText 2 2 3 7 3" xfId="60848"/>
    <cellStyle name="SAPBEXheaderText 2 2 3 8" xfId="60849"/>
    <cellStyle name="SAPBEXheaderText 2 2 3 9" xfId="60850"/>
    <cellStyle name="SAPBEXheaderText 2 2 4" xfId="24718"/>
    <cellStyle name="SAPBEXheaderText 2 2 4 2" xfId="24719"/>
    <cellStyle name="SAPBEXheaderText 2 2 4 2 2" xfId="24720"/>
    <cellStyle name="SAPBEXheaderText 2 2 4 2 2 2" xfId="60851"/>
    <cellStyle name="SAPBEXheaderText 2 2 4 2 2 3" xfId="60852"/>
    <cellStyle name="SAPBEXheaderText 2 2 4 2 3" xfId="60853"/>
    <cellStyle name="SAPBEXheaderText 2 2 4 2 4" xfId="60854"/>
    <cellStyle name="SAPBEXheaderText 2 2 4 3" xfId="24721"/>
    <cellStyle name="SAPBEXheaderText 2 2 4 3 2" xfId="52205"/>
    <cellStyle name="SAPBEXheaderText 2 2 4 3 2 2" xfId="60855"/>
    <cellStyle name="SAPBEXheaderText 2 2 4 3 2 3" xfId="60856"/>
    <cellStyle name="SAPBEXheaderText 2 2 4 3 3" xfId="60857"/>
    <cellStyle name="SAPBEXheaderText 2 2 4 3 4" xfId="60858"/>
    <cellStyle name="SAPBEXheaderText 2 2 4 4" xfId="52206"/>
    <cellStyle name="SAPBEXheaderText 2 2 4 4 2" xfId="52207"/>
    <cellStyle name="SAPBEXheaderText 2 2 4 4 2 2" xfId="60859"/>
    <cellStyle name="SAPBEXheaderText 2 2 4 4 2 3" xfId="60860"/>
    <cellStyle name="SAPBEXheaderText 2 2 4 4 3" xfId="60861"/>
    <cellStyle name="SAPBEXheaderText 2 2 4 4 4" xfId="60862"/>
    <cellStyle name="SAPBEXheaderText 2 2 4 5" xfId="52208"/>
    <cellStyle name="SAPBEXheaderText 2 2 4 5 2" xfId="52209"/>
    <cellStyle name="SAPBEXheaderText 2 2 4 5 2 2" xfId="60863"/>
    <cellStyle name="SAPBEXheaderText 2 2 4 5 2 3" xfId="60864"/>
    <cellStyle name="SAPBEXheaderText 2 2 4 5 3" xfId="60865"/>
    <cellStyle name="SAPBEXheaderText 2 2 4 5 4" xfId="60866"/>
    <cellStyle name="SAPBEXheaderText 2 2 4 6" xfId="52210"/>
    <cellStyle name="SAPBEXheaderText 2 2 4 6 2" xfId="52211"/>
    <cellStyle name="SAPBEXheaderText 2 2 4 6 2 2" xfId="60867"/>
    <cellStyle name="SAPBEXheaderText 2 2 4 6 2 3" xfId="60868"/>
    <cellStyle name="SAPBEXheaderText 2 2 4 6 3" xfId="60869"/>
    <cellStyle name="SAPBEXheaderText 2 2 4 6 4" xfId="60870"/>
    <cellStyle name="SAPBEXheaderText 2 2 4 7" xfId="52212"/>
    <cellStyle name="SAPBEXheaderText 2 2 4 7 2" xfId="60871"/>
    <cellStyle name="SAPBEXheaderText 2 2 4 7 3" xfId="60872"/>
    <cellStyle name="SAPBEXheaderText 2 2 4 8" xfId="60873"/>
    <cellStyle name="SAPBEXheaderText 2 2 4 9" xfId="60874"/>
    <cellStyle name="SAPBEXheaderText 2 2 5" xfId="24722"/>
    <cellStyle name="SAPBEXheaderText 2 2 5 2" xfId="24723"/>
    <cellStyle name="SAPBEXheaderText 2 2 5 2 2" xfId="24724"/>
    <cellStyle name="SAPBEXheaderText 2 2 5 2 3" xfId="60875"/>
    <cellStyle name="SAPBEXheaderText 2 2 5 3" xfId="24725"/>
    <cellStyle name="SAPBEXheaderText 2 2 5 4" xfId="60876"/>
    <cellStyle name="SAPBEXheaderText 2 2 6" xfId="24726"/>
    <cellStyle name="SAPBEXheaderText 2 2 6 2" xfId="24727"/>
    <cellStyle name="SAPBEXheaderText 2 2 6 2 2" xfId="24728"/>
    <cellStyle name="SAPBEXheaderText 2 2 6 2 3" xfId="60877"/>
    <cellStyle name="SAPBEXheaderText 2 2 6 3" xfId="24729"/>
    <cellStyle name="SAPBEXheaderText 2 2 6 4" xfId="60878"/>
    <cellStyle name="SAPBEXheaderText 2 2 7" xfId="24730"/>
    <cellStyle name="SAPBEXheaderText 2 2 7 2" xfId="24731"/>
    <cellStyle name="SAPBEXheaderText 2 2 7 2 2" xfId="24732"/>
    <cellStyle name="SAPBEXheaderText 2 2 7 2 3" xfId="60879"/>
    <cellStyle name="SAPBEXheaderText 2 2 7 3" xfId="24733"/>
    <cellStyle name="SAPBEXheaderText 2 2 7 4" xfId="60880"/>
    <cellStyle name="SAPBEXheaderText 2 2 8" xfId="24734"/>
    <cellStyle name="SAPBEXheaderText 2 2 8 2" xfId="24735"/>
    <cellStyle name="SAPBEXheaderText 2 2 8 2 2" xfId="24736"/>
    <cellStyle name="SAPBEXheaderText 2 2 8 2 3" xfId="60881"/>
    <cellStyle name="SAPBEXheaderText 2 2 8 3" xfId="24737"/>
    <cellStyle name="SAPBEXheaderText 2 2 8 4" xfId="60882"/>
    <cellStyle name="SAPBEXheaderText 2 2 9" xfId="24738"/>
    <cellStyle name="SAPBEXheaderText 2 2 9 2" xfId="24739"/>
    <cellStyle name="SAPBEXheaderText 2 2 9 2 2" xfId="24740"/>
    <cellStyle name="SAPBEXheaderText 2 2 9 2 3" xfId="60883"/>
    <cellStyle name="SAPBEXheaderText 2 2 9 3" xfId="24741"/>
    <cellStyle name="SAPBEXheaderText 2 2 9 4" xfId="60884"/>
    <cellStyle name="SAPBEXheaderText 2 2_Other Benefits Allocation %" xfId="24742"/>
    <cellStyle name="SAPBEXheaderText 2 3" xfId="24743"/>
    <cellStyle name="SAPBEXheaderText 2 3 10" xfId="24744"/>
    <cellStyle name="SAPBEXheaderText 2 3 11" xfId="24745"/>
    <cellStyle name="SAPBEXheaderText 2 3 11 2" xfId="24746"/>
    <cellStyle name="SAPBEXheaderText 2 3 11 2 2" xfId="24747"/>
    <cellStyle name="SAPBEXheaderText 2 3 11 3" xfId="24748"/>
    <cellStyle name="SAPBEXheaderText 2 3 12" xfId="24749"/>
    <cellStyle name="SAPBEXheaderText 2 3 2" xfId="24750"/>
    <cellStyle name="SAPBEXheaderText 2 3 2 2" xfId="24751"/>
    <cellStyle name="SAPBEXheaderText 2 3 2 2 2" xfId="24752"/>
    <cellStyle name="SAPBEXheaderText 2 3 2 2 2 2" xfId="24753"/>
    <cellStyle name="SAPBEXheaderText 2 3 2 2 2 2 2" xfId="24754"/>
    <cellStyle name="SAPBEXheaderText 2 3 2 2 2 3" xfId="24755"/>
    <cellStyle name="SAPBEXheaderText 2 3 2 2 3" xfId="24756"/>
    <cellStyle name="SAPBEXheaderText 2 3 2 2 3 2" xfId="24757"/>
    <cellStyle name="SAPBEXheaderText 2 3 2 2 3 2 2" xfId="24758"/>
    <cellStyle name="SAPBEXheaderText 2 3 2 2 3 3" xfId="24759"/>
    <cellStyle name="SAPBEXheaderText 2 3 2 2 4" xfId="24760"/>
    <cellStyle name="SAPBEXheaderText 2 3 2 2 4 2" xfId="24761"/>
    <cellStyle name="SAPBEXheaderText 2 3 2 2 5" xfId="24762"/>
    <cellStyle name="SAPBEXheaderText 2 3 2 2 5 2" xfId="24763"/>
    <cellStyle name="SAPBEXheaderText 2 3 2 2 6" xfId="24764"/>
    <cellStyle name="SAPBEXheaderText 2 3 2 3" xfId="24765"/>
    <cellStyle name="SAPBEXheaderText 2 3 2 3 2" xfId="24766"/>
    <cellStyle name="SAPBEXheaderText 2 3 2 3 2 2" xfId="24767"/>
    <cellStyle name="SAPBEXheaderText 2 3 2 3 2 2 2" xfId="24768"/>
    <cellStyle name="SAPBEXheaderText 2 3 2 3 2 3" xfId="24769"/>
    <cellStyle name="SAPBEXheaderText 2 3 2 3 3" xfId="24770"/>
    <cellStyle name="SAPBEXheaderText 2 3 2 3 3 2" xfId="24771"/>
    <cellStyle name="SAPBEXheaderText 2 3 2 3 3 2 2" xfId="24772"/>
    <cellStyle name="SAPBEXheaderText 2 3 2 3 3 3" xfId="24773"/>
    <cellStyle name="SAPBEXheaderText 2 3 2 3 4" xfId="24774"/>
    <cellStyle name="SAPBEXheaderText 2 3 2 3 4 2" xfId="24775"/>
    <cellStyle name="SAPBEXheaderText 2 3 2 3 5" xfId="24776"/>
    <cellStyle name="SAPBEXheaderText 2 3 2 3 5 2" xfId="24777"/>
    <cellStyle name="SAPBEXheaderText 2 3 2 3 6" xfId="24778"/>
    <cellStyle name="SAPBEXheaderText 2 3 2 4" xfId="24779"/>
    <cellStyle name="SAPBEXheaderText 2 3 2 4 2" xfId="24780"/>
    <cellStyle name="SAPBEXheaderText 2 3 2 4 2 2" xfId="24781"/>
    <cellStyle name="SAPBEXheaderText 2 3 2 4 3" xfId="24782"/>
    <cellStyle name="SAPBEXheaderText 2 3 2 5" xfId="24783"/>
    <cellStyle name="SAPBEXheaderText 2 3 2 5 2" xfId="24784"/>
    <cellStyle name="SAPBEXheaderText 2 3 2 5 2 2" xfId="24785"/>
    <cellStyle name="SAPBEXheaderText 2 3 2 5 3" xfId="24786"/>
    <cellStyle name="SAPBEXheaderText 2 3 2 6" xfId="24787"/>
    <cellStyle name="SAPBEXheaderText 2 3 2 6 2" xfId="24788"/>
    <cellStyle name="SAPBEXheaderText 2 3 2 7" xfId="24789"/>
    <cellStyle name="SAPBEXheaderText 2 3 2 7 2" xfId="24790"/>
    <cellStyle name="SAPBEXheaderText 2 3 2 8" xfId="24791"/>
    <cellStyle name="SAPBEXheaderText 2 3 2_Other Benefits Allocation %" xfId="24792"/>
    <cellStyle name="SAPBEXheaderText 2 3 3" xfId="24793"/>
    <cellStyle name="SAPBEXheaderText 2 3 3 2" xfId="52213"/>
    <cellStyle name="SAPBEXheaderText 2 3 3 2 2" xfId="60885"/>
    <cellStyle name="SAPBEXheaderText 2 3 3 2 3" xfId="60886"/>
    <cellStyle name="SAPBEXheaderText 2 3 3 3" xfId="60887"/>
    <cellStyle name="SAPBEXheaderText 2 3 3 4" xfId="60888"/>
    <cellStyle name="SAPBEXheaderText 2 3 4" xfId="24794"/>
    <cellStyle name="SAPBEXheaderText 2 3 4 2" xfId="52214"/>
    <cellStyle name="SAPBEXheaderText 2 3 4 2 2" xfId="60889"/>
    <cellStyle name="SAPBEXheaderText 2 3 4 2 3" xfId="60890"/>
    <cellStyle name="SAPBEXheaderText 2 3 4 3" xfId="60891"/>
    <cellStyle name="SAPBEXheaderText 2 3 4 4" xfId="60892"/>
    <cellStyle name="SAPBEXheaderText 2 3 5" xfId="24795"/>
    <cellStyle name="SAPBEXheaderText 2 3 5 2" xfId="52215"/>
    <cellStyle name="SAPBEXheaderText 2 3 5 2 2" xfId="60893"/>
    <cellStyle name="SAPBEXheaderText 2 3 5 2 3" xfId="60894"/>
    <cellStyle name="SAPBEXheaderText 2 3 5 3" xfId="60895"/>
    <cellStyle name="SAPBEXheaderText 2 3 5 4" xfId="60896"/>
    <cellStyle name="SAPBEXheaderText 2 3 6" xfId="24796"/>
    <cellStyle name="SAPBEXheaderText 2 3 6 2" xfId="52216"/>
    <cellStyle name="SAPBEXheaderText 2 3 6 2 2" xfId="60897"/>
    <cellStyle name="SAPBEXheaderText 2 3 6 2 3" xfId="60898"/>
    <cellStyle name="SAPBEXheaderText 2 3 6 3" xfId="60899"/>
    <cellStyle name="SAPBEXheaderText 2 3 6 4" xfId="60900"/>
    <cellStyle name="SAPBEXheaderText 2 3 7" xfId="24797"/>
    <cellStyle name="SAPBEXheaderText 2 3 7 2" xfId="60901"/>
    <cellStyle name="SAPBEXheaderText 2 3 7 3" xfId="60902"/>
    <cellStyle name="SAPBEXheaderText 2 3 8" xfId="24798"/>
    <cellStyle name="SAPBEXheaderText 2 3 9" xfId="24799"/>
    <cellStyle name="SAPBEXheaderText 2 3_Other Benefits Allocation %" xfId="24800"/>
    <cellStyle name="SAPBEXheaderText 2 4" xfId="24801"/>
    <cellStyle name="SAPBEXheaderText 2 4 2" xfId="24802"/>
    <cellStyle name="SAPBEXheaderText 2 4 2 2" xfId="24803"/>
    <cellStyle name="SAPBEXheaderText 2 4 2 2 2" xfId="24804"/>
    <cellStyle name="SAPBEXheaderText 2 4 2 2 3" xfId="60903"/>
    <cellStyle name="SAPBEXheaderText 2 4 2 3" xfId="24805"/>
    <cellStyle name="SAPBEXheaderText 2 4 2 4" xfId="60904"/>
    <cellStyle name="SAPBEXheaderText 2 4 3" xfId="24806"/>
    <cellStyle name="SAPBEXheaderText 2 4 3 2" xfId="24807"/>
    <cellStyle name="SAPBEXheaderText 2 4 3 2 2" xfId="24808"/>
    <cellStyle name="SAPBEXheaderText 2 4 3 2 3" xfId="60905"/>
    <cellStyle name="SAPBEXheaderText 2 4 3 3" xfId="24809"/>
    <cellStyle name="SAPBEXheaderText 2 4 3 4" xfId="60906"/>
    <cellStyle name="SAPBEXheaderText 2 4 4" xfId="52217"/>
    <cellStyle name="SAPBEXheaderText 2 4 4 2" xfId="52218"/>
    <cellStyle name="SAPBEXheaderText 2 4 4 2 2" xfId="60907"/>
    <cellStyle name="SAPBEXheaderText 2 4 4 2 3" xfId="60908"/>
    <cellStyle name="SAPBEXheaderText 2 4 4 3" xfId="60909"/>
    <cellStyle name="SAPBEXheaderText 2 4 4 4" xfId="60910"/>
    <cellStyle name="SAPBEXheaderText 2 4 5" xfId="52219"/>
    <cellStyle name="SAPBEXheaderText 2 4 5 2" xfId="52220"/>
    <cellStyle name="SAPBEXheaderText 2 4 5 2 2" xfId="60911"/>
    <cellStyle name="SAPBEXheaderText 2 4 5 2 3" xfId="60912"/>
    <cellStyle name="SAPBEXheaderText 2 4 5 3" xfId="60913"/>
    <cellStyle name="SAPBEXheaderText 2 4 5 4" xfId="60914"/>
    <cellStyle name="SAPBEXheaderText 2 4 6" xfId="52221"/>
    <cellStyle name="SAPBEXheaderText 2 4 6 2" xfId="52222"/>
    <cellStyle name="SAPBEXheaderText 2 4 6 2 2" xfId="60915"/>
    <cellStyle name="SAPBEXheaderText 2 4 6 2 3" xfId="60916"/>
    <cellStyle name="SAPBEXheaderText 2 4 6 3" xfId="60917"/>
    <cellStyle name="SAPBEXheaderText 2 4 6 4" xfId="60918"/>
    <cellStyle name="SAPBEXheaderText 2 4 7" xfId="52223"/>
    <cellStyle name="SAPBEXheaderText 2 4 7 2" xfId="60919"/>
    <cellStyle name="SAPBEXheaderText 2 4 7 3" xfId="60920"/>
    <cellStyle name="SAPBEXheaderText 2 4 8" xfId="60921"/>
    <cellStyle name="SAPBEXheaderText 2 4 9" xfId="60922"/>
    <cellStyle name="SAPBEXheaderText 2 5" xfId="24810"/>
    <cellStyle name="SAPBEXheaderText 2 5 2" xfId="52224"/>
    <cellStyle name="SAPBEXheaderText 2 5 2 2" xfId="52225"/>
    <cellStyle name="SAPBEXheaderText 2 5 2 2 2" xfId="60923"/>
    <cellStyle name="SAPBEXheaderText 2 5 2 2 3" xfId="60924"/>
    <cellStyle name="SAPBEXheaderText 2 5 2 3" xfId="60925"/>
    <cellStyle name="SAPBEXheaderText 2 5 2 4" xfId="60926"/>
    <cellStyle name="SAPBEXheaderText 2 5 3" xfId="52226"/>
    <cellStyle name="SAPBEXheaderText 2 5 3 2" xfId="52227"/>
    <cellStyle name="SAPBEXheaderText 2 5 3 2 2" xfId="60927"/>
    <cellStyle name="SAPBEXheaderText 2 5 3 2 3" xfId="60928"/>
    <cellStyle name="SAPBEXheaderText 2 5 3 3" xfId="60929"/>
    <cellStyle name="SAPBEXheaderText 2 5 3 4" xfId="60930"/>
    <cellStyle name="SAPBEXheaderText 2 5 4" xfId="52228"/>
    <cellStyle name="SAPBEXheaderText 2 5 4 2" xfId="52229"/>
    <cellStyle name="SAPBEXheaderText 2 5 4 2 2" xfId="60931"/>
    <cellStyle name="SAPBEXheaderText 2 5 4 2 3" xfId="60932"/>
    <cellStyle name="SAPBEXheaderText 2 5 4 3" xfId="60933"/>
    <cellStyle name="SAPBEXheaderText 2 5 4 4" xfId="60934"/>
    <cellStyle name="SAPBEXheaderText 2 5 5" xfId="52230"/>
    <cellStyle name="SAPBEXheaderText 2 5 5 2" xfId="52231"/>
    <cellStyle name="SAPBEXheaderText 2 5 5 2 2" xfId="60935"/>
    <cellStyle name="SAPBEXheaderText 2 5 5 2 3" xfId="60936"/>
    <cellStyle name="SAPBEXheaderText 2 5 5 3" xfId="60937"/>
    <cellStyle name="SAPBEXheaderText 2 5 5 4" xfId="60938"/>
    <cellStyle name="SAPBEXheaderText 2 5 6" xfId="52232"/>
    <cellStyle name="SAPBEXheaderText 2 5 6 2" xfId="52233"/>
    <cellStyle name="SAPBEXheaderText 2 5 6 2 2" xfId="60939"/>
    <cellStyle name="SAPBEXheaderText 2 5 6 2 3" xfId="60940"/>
    <cellStyle name="SAPBEXheaderText 2 5 6 3" xfId="60941"/>
    <cellStyle name="SAPBEXheaderText 2 5 6 4" xfId="60942"/>
    <cellStyle name="SAPBEXheaderText 2 5 7" xfId="52234"/>
    <cellStyle name="SAPBEXheaderText 2 5 7 2" xfId="60943"/>
    <cellStyle name="SAPBEXheaderText 2 5 7 3" xfId="60944"/>
    <cellStyle name="SAPBEXheaderText 2 5 8" xfId="60945"/>
    <cellStyle name="SAPBEXheaderText 2 5 9" xfId="60946"/>
    <cellStyle name="SAPBEXheaderText 2 6" xfId="24811"/>
    <cellStyle name="SAPBEXheaderText 2 6 2" xfId="52235"/>
    <cellStyle name="SAPBEXheaderText 2 6 2 2" xfId="60947"/>
    <cellStyle name="SAPBEXheaderText 2 6 2 3" xfId="60948"/>
    <cellStyle name="SAPBEXheaderText 2 6 3" xfId="60949"/>
    <cellStyle name="SAPBEXheaderText 2 6 4" xfId="60950"/>
    <cellStyle name="SAPBEXheaderText 2 7" xfId="24812"/>
    <cellStyle name="SAPBEXheaderText 2 7 2" xfId="52236"/>
    <cellStyle name="SAPBEXheaderText 2 7 2 2" xfId="60951"/>
    <cellStyle name="SAPBEXheaderText 2 7 2 3" xfId="60952"/>
    <cellStyle name="SAPBEXheaderText 2 7 3" xfId="60953"/>
    <cellStyle name="SAPBEXheaderText 2 7 4" xfId="60954"/>
    <cellStyle name="SAPBEXheaderText 2 8" xfId="24813"/>
    <cellStyle name="SAPBEXheaderText 2 8 2" xfId="52237"/>
    <cellStyle name="SAPBEXheaderText 2 8 2 2" xfId="60955"/>
    <cellStyle name="SAPBEXheaderText 2 8 2 3" xfId="60956"/>
    <cellStyle name="SAPBEXheaderText 2 8 3" xfId="60957"/>
    <cellStyle name="SAPBEXheaderText 2 8 4" xfId="60958"/>
    <cellStyle name="SAPBEXheaderText 2 9" xfId="24814"/>
    <cellStyle name="SAPBEXheaderText 2 9 2" xfId="52238"/>
    <cellStyle name="SAPBEXheaderText 2 9 2 2" xfId="60959"/>
    <cellStyle name="SAPBEXheaderText 2 9 2 3" xfId="60960"/>
    <cellStyle name="SAPBEXheaderText 2 9 3" xfId="60961"/>
    <cellStyle name="SAPBEXheaderText 2 9 4" xfId="60962"/>
    <cellStyle name="SAPBEXheaderText 2_3) LTD 2014 FPL Exp Mid Yr" xfId="24815"/>
    <cellStyle name="SAPBEXheaderText 3" xfId="24816"/>
    <cellStyle name="SAPBEXheaderText 3 10" xfId="52239"/>
    <cellStyle name="SAPBEXheaderText 3 10 2" xfId="60963"/>
    <cellStyle name="SAPBEXheaderText 3 10 3" xfId="60964"/>
    <cellStyle name="SAPBEXheaderText 3 11" xfId="60965"/>
    <cellStyle name="SAPBEXheaderText 3 12" xfId="60966"/>
    <cellStyle name="SAPBEXheaderText 3 2" xfId="24817"/>
    <cellStyle name="SAPBEXheaderText 3 2 2" xfId="52240"/>
    <cellStyle name="SAPBEXheaderText 3 2 2 2" xfId="52241"/>
    <cellStyle name="SAPBEXheaderText 3 2 2 2 2" xfId="60967"/>
    <cellStyle name="SAPBEXheaderText 3 2 2 2 3" xfId="60968"/>
    <cellStyle name="SAPBEXheaderText 3 2 2 3" xfId="60969"/>
    <cellStyle name="SAPBEXheaderText 3 2 2 4" xfId="60970"/>
    <cellStyle name="SAPBEXheaderText 3 2 3" xfId="52242"/>
    <cellStyle name="SAPBEXheaderText 3 2 3 2" xfId="52243"/>
    <cellStyle name="SAPBEXheaderText 3 2 3 2 2" xfId="60971"/>
    <cellStyle name="SAPBEXheaderText 3 2 3 2 3" xfId="60972"/>
    <cellStyle name="SAPBEXheaderText 3 2 3 3" xfId="60973"/>
    <cellStyle name="SAPBEXheaderText 3 2 3 4" xfId="60974"/>
    <cellStyle name="SAPBEXheaderText 3 2 4" xfId="52244"/>
    <cellStyle name="SAPBEXheaderText 3 2 4 2" xfId="52245"/>
    <cellStyle name="SAPBEXheaderText 3 2 4 2 2" xfId="60975"/>
    <cellStyle name="SAPBEXheaderText 3 2 4 2 3" xfId="60976"/>
    <cellStyle name="SAPBEXheaderText 3 2 4 3" xfId="60977"/>
    <cellStyle name="SAPBEXheaderText 3 2 4 4" xfId="60978"/>
    <cellStyle name="SAPBEXheaderText 3 2 5" xfId="52246"/>
    <cellStyle name="SAPBEXheaderText 3 2 5 2" xfId="52247"/>
    <cellStyle name="SAPBEXheaderText 3 2 5 2 2" xfId="60979"/>
    <cellStyle name="SAPBEXheaderText 3 2 5 2 3" xfId="60980"/>
    <cellStyle name="SAPBEXheaderText 3 2 5 3" xfId="60981"/>
    <cellStyle name="SAPBEXheaderText 3 2 5 4" xfId="60982"/>
    <cellStyle name="SAPBEXheaderText 3 2 6" xfId="52248"/>
    <cellStyle name="SAPBEXheaderText 3 2 6 2" xfId="52249"/>
    <cellStyle name="SAPBEXheaderText 3 2 6 2 2" xfId="60983"/>
    <cellStyle name="SAPBEXheaderText 3 2 6 2 3" xfId="60984"/>
    <cellStyle name="SAPBEXheaderText 3 2 6 3" xfId="60985"/>
    <cellStyle name="SAPBEXheaderText 3 2 6 4" xfId="60986"/>
    <cellStyle name="SAPBEXheaderText 3 2 7" xfId="52250"/>
    <cellStyle name="SAPBEXheaderText 3 2 7 2" xfId="60987"/>
    <cellStyle name="SAPBEXheaderText 3 2 7 3" xfId="60988"/>
    <cellStyle name="SAPBEXheaderText 3 2 8" xfId="60989"/>
    <cellStyle name="SAPBEXheaderText 3 2 9" xfId="60990"/>
    <cellStyle name="SAPBEXheaderText 3 3" xfId="24818"/>
    <cellStyle name="SAPBEXheaderText 3 3 2" xfId="52251"/>
    <cellStyle name="SAPBEXheaderText 3 3 2 2" xfId="52252"/>
    <cellStyle name="SAPBEXheaderText 3 3 2 2 2" xfId="60991"/>
    <cellStyle name="SAPBEXheaderText 3 3 2 2 3" xfId="60992"/>
    <cellStyle name="SAPBEXheaderText 3 3 2 3" xfId="60993"/>
    <cellStyle name="SAPBEXheaderText 3 3 2 4" xfId="60994"/>
    <cellStyle name="SAPBEXheaderText 3 3 3" xfId="52253"/>
    <cellStyle name="SAPBEXheaderText 3 3 3 2" xfId="52254"/>
    <cellStyle name="SAPBEXheaderText 3 3 3 2 2" xfId="60995"/>
    <cellStyle name="SAPBEXheaderText 3 3 3 2 3" xfId="60996"/>
    <cellStyle name="SAPBEXheaderText 3 3 3 3" xfId="60997"/>
    <cellStyle name="SAPBEXheaderText 3 3 3 4" xfId="60998"/>
    <cellStyle name="SAPBEXheaderText 3 3 4" xfId="52255"/>
    <cellStyle name="SAPBEXheaderText 3 3 4 2" xfId="52256"/>
    <cellStyle name="SAPBEXheaderText 3 3 4 2 2" xfId="60999"/>
    <cellStyle name="SAPBEXheaderText 3 3 4 2 3" xfId="61000"/>
    <cellStyle name="SAPBEXheaderText 3 3 4 3" xfId="61001"/>
    <cellStyle name="SAPBEXheaderText 3 3 4 4" xfId="61002"/>
    <cellStyle name="SAPBEXheaderText 3 3 5" xfId="52257"/>
    <cellStyle name="SAPBEXheaderText 3 3 5 2" xfId="52258"/>
    <cellStyle name="SAPBEXheaderText 3 3 5 2 2" xfId="61003"/>
    <cellStyle name="SAPBEXheaderText 3 3 5 2 3" xfId="61004"/>
    <cellStyle name="SAPBEXheaderText 3 3 5 3" xfId="61005"/>
    <cellStyle name="SAPBEXheaderText 3 3 5 4" xfId="61006"/>
    <cellStyle name="SAPBEXheaderText 3 3 6" xfId="52259"/>
    <cellStyle name="SAPBEXheaderText 3 3 6 2" xfId="52260"/>
    <cellStyle name="SAPBEXheaderText 3 3 6 2 2" xfId="61007"/>
    <cellStyle name="SAPBEXheaderText 3 3 6 2 3" xfId="61008"/>
    <cellStyle name="SAPBEXheaderText 3 3 6 3" xfId="61009"/>
    <cellStyle name="SAPBEXheaderText 3 3 6 4" xfId="61010"/>
    <cellStyle name="SAPBEXheaderText 3 3 7" xfId="52261"/>
    <cellStyle name="SAPBEXheaderText 3 3 7 2" xfId="61011"/>
    <cellStyle name="SAPBEXheaderText 3 3 7 3" xfId="61012"/>
    <cellStyle name="SAPBEXheaderText 3 3 8" xfId="61013"/>
    <cellStyle name="SAPBEXheaderText 3 3 9" xfId="61014"/>
    <cellStyle name="SAPBEXheaderText 3 4" xfId="52262"/>
    <cellStyle name="SAPBEXheaderText 3 4 2" xfId="52263"/>
    <cellStyle name="SAPBEXheaderText 3 4 2 2" xfId="52264"/>
    <cellStyle name="SAPBEXheaderText 3 4 2 2 2" xfId="61015"/>
    <cellStyle name="SAPBEXheaderText 3 4 2 2 3" xfId="61016"/>
    <cellStyle name="SAPBEXheaderText 3 4 2 3" xfId="61017"/>
    <cellStyle name="SAPBEXheaderText 3 4 2 4" xfId="61018"/>
    <cellStyle name="SAPBEXheaderText 3 4 3" xfId="52265"/>
    <cellStyle name="SAPBEXheaderText 3 4 3 2" xfId="52266"/>
    <cellStyle name="SAPBEXheaderText 3 4 3 2 2" xfId="61019"/>
    <cellStyle name="SAPBEXheaderText 3 4 3 2 3" xfId="61020"/>
    <cellStyle name="SAPBEXheaderText 3 4 3 3" xfId="61021"/>
    <cellStyle name="SAPBEXheaderText 3 4 3 4" xfId="61022"/>
    <cellStyle name="SAPBEXheaderText 3 4 4" xfId="52267"/>
    <cellStyle name="SAPBEXheaderText 3 4 4 2" xfId="52268"/>
    <cellStyle name="SAPBEXheaderText 3 4 4 2 2" xfId="61023"/>
    <cellStyle name="SAPBEXheaderText 3 4 4 2 3" xfId="61024"/>
    <cellStyle name="SAPBEXheaderText 3 4 4 3" xfId="61025"/>
    <cellStyle name="SAPBEXheaderText 3 4 4 4" xfId="61026"/>
    <cellStyle name="SAPBEXheaderText 3 4 5" xfId="52269"/>
    <cellStyle name="SAPBEXheaderText 3 4 5 2" xfId="52270"/>
    <cellStyle name="SAPBEXheaderText 3 4 5 2 2" xfId="61027"/>
    <cellStyle name="SAPBEXheaderText 3 4 5 2 3" xfId="61028"/>
    <cellStyle name="SAPBEXheaderText 3 4 5 3" xfId="61029"/>
    <cellStyle name="SAPBEXheaderText 3 4 5 4" xfId="61030"/>
    <cellStyle name="SAPBEXheaderText 3 4 6" xfId="52271"/>
    <cellStyle name="SAPBEXheaderText 3 4 6 2" xfId="52272"/>
    <cellStyle name="SAPBEXheaderText 3 4 6 2 2" xfId="61031"/>
    <cellStyle name="SAPBEXheaderText 3 4 6 2 3" xfId="61032"/>
    <cellStyle name="SAPBEXheaderText 3 4 6 3" xfId="61033"/>
    <cellStyle name="SAPBEXheaderText 3 4 6 4" xfId="61034"/>
    <cellStyle name="SAPBEXheaderText 3 4 7" xfId="52273"/>
    <cellStyle name="SAPBEXheaderText 3 4 7 2" xfId="61035"/>
    <cellStyle name="SAPBEXheaderText 3 4 7 3" xfId="61036"/>
    <cellStyle name="SAPBEXheaderText 3 4 8" xfId="61037"/>
    <cellStyle name="SAPBEXheaderText 3 4 9" xfId="61038"/>
    <cellStyle name="SAPBEXheaderText 3 5" xfId="52274"/>
    <cellStyle name="SAPBEXheaderText 3 5 2" xfId="52275"/>
    <cellStyle name="SAPBEXheaderText 3 5 2 2" xfId="61039"/>
    <cellStyle name="SAPBEXheaderText 3 5 2 3" xfId="61040"/>
    <cellStyle name="SAPBEXheaderText 3 5 3" xfId="61041"/>
    <cellStyle name="SAPBEXheaderText 3 5 4" xfId="61042"/>
    <cellStyle name="SAPBEXheaderText 3 6" xfId="52276"/>
    <cellStyle name="SAPBEXheaderText 3 6 2" xfId="52277"/>
    <cellStyle name="SAPBEXheaderText 3 6 2 2" xfId="61043"/>
    <cellStyle name="SAPBEXheaderText 3 6 2 3" xfId="61044"/>
    <cellStyle name="SAPBEXheaderText 3 6 3" xfId="61045"/>
    <cellStyle name="SAPBEXheaderText 3 6 4" xfId="61046"/>
    <cellStyle name="SAPBEXheaderText 3 7" xfId="52278"/>
    <cellStyle name="SAPBEXheaderText 3 7 2" xfId="52279"/>
    <cellStyle name="SAPBEXheaderText 3 7 2 2" xfId="61047"/>
    <cellStyle name="SAPBEXheaderText 3 7 2 3" xfId="61048"/>
    <cellStyle name="SAPBEXheaderText 3 7 3" xfId="61049"/>
    <cellStyle name="SAPBEXheaderText 3 7 4" xfId="61050"/>
    <cellStyle name="SAPBEXheaderText 3 8" xfId="52280"/>
    <cellStyle name="SAPBEXheaderText 3 8 2" xfId="52281"/>
    <cellStyle name="SAPBEXheaderText 3 8 2 2" xfId="61051"/>
    <cellStyle name="SAPBEXheaderText 3 8 2 3" xfId="61052"/>
    <cellStyle name="SAPBEXheaderText 3 8 3" xfId="61053"/>
    <cellStyle name="SAPBEXheaderText 3 8 4" xfId="61054"/>
    <cellStyle name="SAPBEXheaderText 3 9" xfId="52282"/>
    <cellStyle name="SAPBEXheaderText 3 9 2" xfId="52283"/>
    <cellStyle name="SAPBEXheaderText 3 9 2 2" xfId="61055"/>
    <cellStyle name="SAPBEXheaderText 3 9 2 3" xfId="61056"/>
    <cellStyle name="SAPBEXheaderText 3 9 3" xfId="61057"/>
    <cellStyle name="SAPBEXheaderText 3 9 4" xfId="61058"/>
    <cellStyle name="SAPBEXheaderText 3_401K Summary" xfId="24819"/>
    <cellStyle name="SAPBEXheaderText 4" xfId="24820"/>
    <cellStyle name="SAPBEXheaderText 4 2" xfId="24821"/>
    <cellStyle name="SAPBEXheaderText 4 2 2" xfId="24822"/>
    <cellStyle name="SAPBEXheaderText 4 2 2 2" xfId="24823"/>
    <cellStyle name="SAPBEXheaderText 4 2 2 2 2" xfId="24824"/>
    <cellStyle name="SAPBEXheaderText 4 2 2 2 2 2" xfId="24825"/>
    <cellStyle name="SAPBEXheaderText 4 2 2 2 3" xfId="24826"/>
    <cellStyle name="SAPBEXheaderText 4 2 2 3" xfId="24827"/>
    <cellStyle name="SAPBEXheaderText 4 2 2 3 2" xfId="24828"/>
    <cellStyle name="SAPBEXheaderText 4 2 2 3 2 2" xfId="24829"/>
    <cellStyle name="SAPBEXheaderText 4 2 2 3 3" xfId="24830"/>
    <cellStyle name="SAPBEXheaderText 4 2 2 4" xfId="24831"/>
    <cellStyle name="SAPBEXheaderText 4 2 2 4 2" xfId="24832"/>
    <cellStyle name="SAPBEXheaderText 4 2 2 5" xfId="24833"/>
    <cellStyle name="SAPBEXheaderText 4 2 2 5 2" xfId="24834"/>
    <cellStyle name="SAPBEXheaderText 4 2 2 6" xfId="24835"/>
    <cellStyle name="SAPBEXheaderText 4 2 3" xfId="24836"/>
    <cellStyle name="SAPBEXheaderText 4 2 3 2" xfId="24837"/>
    <cellStyle name="SAPBEXheaderText 4 2 3 2 2" xfId="24838"/>
    <cellStyle name="SAPBEXheaderText 4 2 3 2 2 2" xfId="24839"/>
    <cellStyle name="SAPBEXheaderText 4 2 3 2 3" xfId="24840"/>
    <cellStyle name="SAPBEXheaderText 4 2 3 3" xfId="24841"/>
    <cellStyle name="SAPBEXheaderText 4 2 3 3 2" xfId="24842"/>
    <cellStyle name="SAPBEXheaderText 4 2 3 3 2 2" xfId="24843"/>
    <cellStyle name="SAPBEXheaderText 4 2 3 3 3" xfId="24844"/>
    <cellStyle name="SAPBEXheaderText 4 2 3 4" xfId="24845"/>
    <cellStyle name="SAPBEXheaderText 4 2 3 4 2" xfId="24846"/>
    <cellStyle name="SAPBEXheaderText 4 2 3 5" xfId="24847"/>
    <cellStyle name="SAPBEXheaderText 4 2 3 5 2" xfId="24848"/>
    <cellStyle name="SAPBEXheaderText 4 2 3 6" xfId="24849"/>
    <cellStyle name="SAPBEXheaderText 4 2 4" xfId="24850"/>
    <cellStyle name="SAPBEXheaderText 4 2 4 2" xfId="24851"/>
    <cellStyle name="SAPBEXheaderText 4 2 4 2 2" xfId="24852"/>
    <cellStyle name="SAPBEXheaderText 4 2 4 2 2 2" xfId="24853"/>
    <cellStyle name="SAPBEXheaderText 4 2 4 2 3" xfId="24854"/>
    <cellStyle name="SAPBEXheaderText 4 2 4 3" xfId="24855"/>
    <cellStyle name="SAPBEXheaderText 4 2 4 3 2" xfId="24856"/>
    <cellStyle name="SAPBEXheaderText 4 2 4 3 2 2" xfId="24857"/>
    <cellStyle name="SAPBEXheaderText 4 2 4 3 3" xfId="24858"/>
    <cellStyle name="SAPBEXheaderText 4 2 4 4" xfId="24859"/>
    <cellStyle name="SAPBEXheaderText 4 2 4 4 2" xfId="24860"/>
    <cellStyle name="SAPBEXheaderText 4 2 4 5" xfId="24861"/>
    <cellStyle name="SAPBEXheaderText 4 2 4 5 2" xfId="24862"/>
    <cellStyle name="SAPBEXheaderText 4 2 4 6" xfId="24863"/>
    <cellStyle name="SAPBEXheaderText 4 2 5" xfId="24864"/>
    <cellStyle name="SAPBEXheaderText 4 2 5 2" xfId="24865"/>
    <cellStyle name="SAPBEXheaderText 4 2 5 2 2" xfId="24866"/>
    <cellStyle name="SAPBEXheaderText 4 2 5 3" xfId="24867"/>
    <cellStyle name="SAPBEXheaderText 4 2 6" xfId="24868"/>
    <cellStyle name="SAPBEXheaderText 4 2_Other Benefits Allocation %" xfId="24869"/>
    <cellStyle name="SAPBEXheaderText 4 3" xfId="24870"/>
    <cellStyle name="SAPBEXheaderText 4 3 2" xfId="24871"/>
    <cellStyle name="SAPBEXheaderText 4 3 2 2" xfId="61059"/>
    <cellStyle name="SAPBEXheaderText 4 3 2 3" xfId="61060"/>
    <cellStyle name="SAPBEXheaderText 4 3 3" xfId="24872"/>
    <cellStyle name="SAPBEXheaderText 4 3 4" xfId="61061"/>
    <cellStyle name="SAPBEXheaderText 4 3_Other Benefits Allocation %" xfId="24873"/>
    <cellStyle name="SAPBEXheaderText 4 4" xfId="24874"/>
    <cellStyle name="SAPBEXheaderText 4 4 2" xfId="24875"/>
    <cellStyle name="SAPBEXheaderText 4 4 2 2" xfId="24876"/>
    <cellStyle name="SAPBEXheaderText 4 4 2 2 2" xfId="24877"/>
    <cellStyle name="SAPBEXheaderText 4 4 2 2 2 2" xfId="24878"/>
    <cellStyle name="SAPBEXheaderText 4 4 2 2 3" xfId="24879"/>
    <cellStyle name="SAPBEXheaderText 4 4 2 3" xfId="24880"/>
    <cellStyle name="SAPBEXheaderText 4 4 2 3 2" xfId="24881"/>
    <cellStyle name="SAPBEXheaderText 4 4 2 3 2 2" xfId="24882"/>
    <cellStyle name="SAPBEXheaderText 4 4 2 3 3" xfId="24883"/>
    <cellStyle name="SAPBEXheaderText 4 4 2 4" xfId="24884"/>
    <cellStyle name="SAPBEXheaderText 4 4 2 4 2" xfId="24885"/>
    <cellStyle name="SAPBEXheaderText 4 4 2 5" xfId="24886"/>
    <cellStyle name="SAPBEXheaderText 4 4 2 5 2" xfId="24887"/>
    <cellStyle name="SAPBEXheaderText 4 4 2 6" xfId="24888"/>
    <cellStyle name="SAPBEXheaderText 4 4 3" xfId="24889"/>
    <cellStyle name="SAPBEXheaderText 4 4 3 2" xfId="24890"/>
    <cellStyle name="SAPBEXheaderText 4 4 3 2 2" xfId="24891"/>
    <cellStyle name="SAPBEXheaderText 4 4 3 2 2 2" xfId="24892"/>
    <cellStyle name="SAPBEXheaderText 4 4 3 2 3" xfId="24893"/>
    <cellStyle name="SAPBEXheaderText 4 4 3 3" xfId="24894"/>
    <cellStyle name="SAPBEXheaderText 4 4 3 3 2" xfId="24895"/>
    <cellStyle name="SAPBEXheaderText 4 4 3 3 2 2" xfId="24896"/>
    <cellStyle name="SAPBEXheaderText 4 4 3 3 3" xfId="24897"/>
    <cellStyle name="SAPBEXheaderText 4 4 3 4" xfId="24898"/>
    <cellStyle name="SAPBEXheaderText 4 4 3 4 2" xfId="24899"/>
    <cellStyle name="SAPBEXheaderText 4 4 3 5" xfId="24900"/>
    <cellStyle name="SAPBEXheaderText 4 4 3 5 2" xfId="24901"/>
    <cellStyle name="SAPBEXheaderText 4 4 3 6" xfId="24902"/>
    <cellStyle name="SAPBEXheaderText 4 4 4" xfId="24903"/>
    <cellStyle name="SAPBEXheaderText 4 4 4 2" xfId="24904"/>
    <cellStyle name="SAPBEXheaderText 4 4 4 2 2" xfId="24905"/>
    <cellStyle name="SAPBEXheaderText 4 4 4 3" xfId="24906"/>
    <cellStyle name="SAPBEXheaderText 4 4 5" xfId="24907"/>
    <cellStyle name="SAPBEXheaderText 4 4 5 2" xfId="24908"/>
    <cellStyle name="SAPBEXheaderText 4 4 5 2 2" xfId="24909"/>
    <cellStyle name="SAPBEXheaderText 4 4 5 3" xfId="24910"/>
    <cellStyle name="SAPBEXheaderText 4 4 6" xfId="24911"/>
    <cellStyle name="SAPBEXheaderText 4 4 6 2" xfId="24912"/>
    <cellStyle name="SAPBEXheaderText 4 4 7" xfId="24913"/>
    <cellStyle name="SAPBEXheaderText 4 4 7 2" xfId="24914"/>
    <cellStyle name="SAPBEXheaderText 4 4 8" xfId="24915"/>
    <cellStyle name="SAPBEXheaderText 4 4_Other Benefits Allocation %" xfId="24916"/>
    <cellStyle name="SAPBEXheaderText 4 5" xfId="24917"/>
    <cellStyle name="SAPBEXheaderText 4 5 2" xfId="24918"/>
    <cellStyle name="SAPBEXheaderText 4 5 2 2" xfId="24919"/>
    <cellStyle name="SAPBEXheaderText 4 5 2 3" xfId="61062"/>
    <cellStyle name="SAPBEXheaderText 4 5 3" xfId="24920"/>
    <cellStyle name="SAPBEXheaderText 4 5 4" xfId="61063"/>
    <cellStyle name="SAPBEXheaderText 4 6" xfId="24921"/>
    <cellStyle name="SAPBEXheaderText 4 6 2" xfId="24922"/>
    <cellStyle name="SAPBEXheaderText 4 6 2 2" xfId="24923"/>
    <cellStyle name="SAPBEXheaderText 4 6 2 3" xfId="61064"/>
    <cellStyle name="SAPBEXheaderText 4 6 3" xfId="24924"/>
    <cellStyle name="SAPBEXheaderText 4 6 4" xfId="61065"/>
    <cellStyle name="SAPBEXheaderText 4 7" xfId="24925"/>
    <cellStyle name="SAPBEXheaderText 4 7 2" xfId="24926"/>
    <cellStyle name="SAPBEXheaderText 4 7 2 2" xfId="24927"/>
    <cellStyle name="SAPBEXheaderText 4 7 3" xfId="24928"/>
    <cellStyle name="SAPBEXheaderText 4 8" xfId="24929"/>
    <cellStyle name="SAPBEXheaderText 4 8 2" xfId="24930"/>
    <cellStyle name="SAPBEXheaderText 4 8 2 2" xfId="24931"/>
    <cellStyle name="SAPBEXheaderText 4 8 3" xfId="24932"/>
    <cellStyle name="SAPBEXheaderText 4 9" xfId="61066"/>
    <cellStyle name="SAPBEXheaderText 4_401K Summary" xfId="24933"/>
    <cellStyle name="SAPBEXheaderText 5" xfId="24934"/>
    <cellStyle name="SAPBEXheaderText 5 2" xfId="52284"/>
    <cellStyle name="SAPBEXheaderText 5 2 2" xfId="52285"/>
    <cellStyle name="SAPBEXheaderText 5 2 2 2" xfId="61067"/>
    <cellStyle name="SAPBEXheaderText 5 2 2 3" xfId="61068"/>
    <cellStyle name="SAPBEXheaderText 5 2 3" xfId="61069"/>
    <cellStyle name="SAPBEXheaderText 5 2 4" xfId="61070"/>
    <cellStyle name="SAPBEXheaderText 5 3" xfId="52286"/>
    <cellStyle name="SAPBEXheaderText 5 3 2" xfId="52287"/>
    <cellStyle name="SAPBEXheaderText 5 3 2 2" xfId="61071"/>
    <cellStyle name="SAPBEXheaderText 5 3 2 3" xfId="61072"/>
    <cellStyle name="SAPBEXheaderText 5 3 3" xfId="61073"/>
    <cellStyle name="SAPBEXheaderText 5 3 4" xfId="61074"/>
    <cellStyle name="SAPBEXheaderText 5 4" xfId="52288"/>
    <cellStyle name="SAPBEXheaderText 5 4 2" xfId="52289"/>
    <cellStyle name="SAPBEXheaderText 5 4 2 2" xfId="61075"/>
    <cellStyle name="SAPBEXheaderText 5 4 2 3" xfId="61076"/>
    <cellStyle name="SAPBEXheaderText 5 4 3" xfId="61077"/>
    <cellStyle name="SAPBEXheaderText 5 4 4" xfId="61078"/>
    <cellStyle name="SAPBEXheaderText 5 5" xfId="52290"/>
    <cellStyle name="SAPBEXheaderText 5 5 2" xfId="52291"/>
    <cellStyle name="SAPBEXheaderText 5 5 2 2" xfId="61079"/>
    <cellStyle name="SAPBEXheaderText 5 5 2 3" xfId="61080"/>
    <cellStyle name="SAPBEXheaderText 5 5 3" xfId="61081"/>
    <cellStyle name="SAPBEXheaderText 5 5 4" xfId="61082"/>
    <cellStyle name="SAPBEXheaderText 5 6" xfId="52292"/>
    <cellStyle name="SAPBEXheaderText 5 6 2" xfId="52293"/>
    <cellStyle name="SAPBEXheaderText 5 6 2 2" xfId="61083"/>
    <cellStyle name="SAPBEXheaderText 5 6 2 3" xfId="61084"/>
    <cellStyle name="SAPBEXheaderText 5 6 3" xfId="61085"/>
    <cellStyle name="SAPBEXheaderText 5 6 4" xfId="61086"/>
    <cellStyle name="SAPBEXheaderText 5 7" xfId="52294"/>
    <cellStyle name="SAPBEXheaderText 5 7 2" xfId="61087"/>
    <cellStyle name="SAPBEXheaderText 5 7 3" xfId="61088"/>
    <cellStyle name="SAPBEXheaderText 5 8" xfId="61089"/>
    <cellStyle name="SAPBEXheaderText 5 9" xfId="61090"/>
    <cellStyle name="SAPBEXheaderText 6" xfId="24935"/>
    <cellStyle name="SAPBEXheaderText 6 2" xfId="24936"/>
    <cellStyle name="SAPBEXheaderText 6 2 2" xfId="52295"/>
    <cellStyle name="SAPBEXheaderText 6 2 2 2" xfId="61091"/>
    <cellStyle name="SAPBEXheaderText 6 2 2 3" xfId="61092"/>
    <cellStyle name="SAPBEXheaderText 6 2 3" xfId="61093"/>
    <cellStyle name="SAPBEXheaderText 6 2 4" xfId="61094"/>
    <cellStyle name="SAPBEXheaderText 6 3" xfId="24937"/>
    <cellStyle name="SAPBEXheaderText 6 3 2" xfId="52296"/>
    <cellStyle name="SAPBEXheaderText 6 3 2 2" xfId="61095"/>
    <cellStyle name="SAPBEXheaderText 6 3 2 3" xfId="61096"/>
    <cellStyle name="SAPBEXheaderText 6 3 3" xfId="61097"/>
    <cellStyle name="SAPBEXheaderText 6 3 4" xfId="61098"/>
    <cellStyle name="SAPBEXheaderText 6 4" xfId="52297"/>
    <cellStyle name="SAPBEXheaderText 6 4 2" xfId="52298"/>
    <cellStyle name="SAPBEXheaderText 6 4 2 2" xfId="61099"/>
    <cellStyle name="SAPBEXheaderText 6 4 2 3" xfId="61100"/>
    <cellStyle name="SAPBEXheaderText 6 4 3" xfId="61101"/>
    <cellStyle name="SAPBEXheaderText 6 4 4" xfId="61102"/>
    <cellStyle name="SAPBEXheaderText 6 5" xfId="52299"/>
    <cellStyle name="SAPBEXheaderText 6 5 2" xfId="52300"/>
    <cellStyle name="SAPBEXheaderText 6 5 2 2" xfId="61103"/>
    <cellStyle name="SAPBEXheaderText 6 5 2 3" xfId="61104"/>
    <cellStyle name="SAPBEXheaderText 6 5 3" xfId="61105"/>
    <cellStyle name="SAPBEXheaderText 6 5 4" xfId="61106"/>
    <cellStyle name="SAPBEXheaderText 6 6" xfId="52301"/>
    <cellStyle name="SAPBEXheaderText 6 6 2" xfId="52302"/>
    <cellStyle name="SAPBEXheaderText 6 6 2 2" xfId="61107"/>
    <cellStyle name="SAPBEXheaderText 6 6 2 3" xfId="61108"/>
    <cellStyle name="SAPBEXheaderText 6 6 3" xfId="61109"/>
    <cellStyle name="SAPBEXheaderText 6 6 4" xfId="61110"/>
    <cellStyle name="SAPBEXheaderText 6 7" xfId="52303"/>
    <cellStyle name="SAPBEXheaderText 6 7 2" xfId="61111"/>
    <cellStyle name="SAPBEXheaderText 6 7 3" xfId="61112"/>
    <cellStyle name="SAPBEXheaderText 6 8" xfId="61113"/>
    <cellStyle name="SAPBEXheaderText 6 9" xfId="61114"/>
    <cellStyle name="SAPBEXheaderText 6_Other Benefits Allocation %" xfId="24938"/>
    <cellStyle name="SAPBEXheaderText 7" xfId="24939"/>
    <cellStyle name="SAPBEXheaderText 7 2" xfId="24940"/>
    <cellStyle name="SAPBEXheaderText 7 2 2" xfId="61115"/>
    <cellStyle name="SAPBEXheaderText 7 2 3" xfId="61116"/>
    <cellStyle name="SAPBEXheaderText 7 3" xfId="24941"/>
    <cellStyle name="SAPBEXheaderText 7 4" xfId="61117"/>
    <cellStyle name="SAPBEXheaderText 7_Other Benefits Allocation %" xfId="24942"/>
    <cellStyle name="SAPBEXheaderText 8" xfId="24943"/>
    <cellStyle name="SAPBEXheaderText 8 2" xfId="24944"/>
    <cellStyle name="SAPBEXheaderText 8 2 2" xfId="61118"/>
    <cellStyle name="SAPBEXheaderText 8 2 3" xfId="61119"/>
    <cellStyle name="SAPBEXheaderText 8 3" xfId="24945"/>
    <cellStyle name="SAPBEXheaderText 8 4" xfId="61120"/>
    <cellStyle name="SAPBEXheaderText 8_Other Benefits Allocation %" xfId="24946"/>
    <cellStyle name="SAPBEXheaderText 9" xfId="24947"/>
    <cellStyle name="SAPBEXheaderText 9 2" xfId="24948"/>
    <cellStyle name="SAPBEXheaderText 9 2 2" xfId="61121"/>
    <cellStyle name="SAPBEXheaderText 9 2 3" xfId="61122"/>
    <cellStyle name="SAPBEXheaderText 9 3" xfId="24949"/>
    <cellStyle name="SAPBEXheaderText 9 4" xfId="61123"/>
    <cellStyle name="SAPBEXheaderText 9_Other Benefits Allocation %" xfId="24950"/>
    <cellStyle name="SAPBEXheaderText_01-13 NEE  F&amp;O Prelim" xfId="24951"/>
    <cellStyle name="SAPBEXHLevel0" xfId="11"/>
    <cellStyle name="SAPBEXHLevel0 10" xfId="24952"/>
    <cellStyle name="SAPBEXHLevel0 10 2" xfId="24953"/>
    <cellStyle name="SAPBEXHLevel0 10 2 2" xfId="24954"/>
    <cellStyle name="SAPBEXHLevel0 10 2 2 2" xfId="24955"/>
    <cellStyle name="SAPBEXHLevel0 10 2 2 2 2" xfId="24956"/>
    <cellStyle name="SAPBEXHLevel0 10 2 2 3" xfId="24957"/>
    <cellStyle name="SAPBEXHLevel0 10 2 3" xfId="24958"/>
    <cellStyle name="SAPBEXHLevel0 10 2 3 2" xfId="24959"/>
    <cellStyle name="SAPBEXHLevel0 10 2 3 2 2" xfId="24960"/>
    <cellStyle name="SAPBEXHLevel0 10 2 3 3" xfId="24961"/>
    <cellStyle name="SAPBEXHLevel0 10 2 4" xfId="24962"/>
    <cellStyle name="SAPBEXHLevel0 10 2 4 2" xfId="24963"/>
    <cellStyle name="SAPBEXHLevel0 10 2 5" xfId="24964"/>
    <cellStyle name="SAPBEXHLevel0 10 2 5 2" xfId="24965"/>
    <cellStyle name="SAPBEXHLevel0 10 2 6" xfId="24966"/>
    <cellStyle name="SAPBEXHLevel0 10 3" xfId="24967"/>
    <cellStyle name="SAPBEXHLevel0 10 3 2" xfId="24968"/>
    <cellStyle name="SAPBEXHLevel0 10 3 2 2" xfId="24969"/>
    <cellStyle name="SAPBEXHLevel0 10 3 2 2 2" xfId="24970"/>
    <cellStyle name="SAPBEXHLevel0 10 3 2 3" xfId="24971"/>
    <cellStyle name="SAPBEXHLevel0 10 3 3" xfId="24972"/>
    <cellStyle name="SAPBEXHLevel0 10 3 3 2" xfId="24973"/>
    <cellStyle name="SAPBEXHLevel0 10 3 3 2 2" xfId="24974"/>
    <cellStyle name="SAPBEXHLevel0 10 3 3 3" xfId="24975"/>
    <cellStyle name="SAPBEXHLevel0 10 3 4" xfId="24976"/>
    <cellStyle name="SAPBEXHLevel0 10 3 4 2" xfId="24977"/>
    <cellStyle name="SAPBEXHLevel0 10 3 5" xfId="24978"/>
    <cellStyle name="SAPBEXHLevel0 10 3 5 2" xfId="24979"/>
    <cellStyle name="SAPBEXHLevel0 10 3 6" xfId="24980"/>
    <cellStyle name="SAPBEXHLevel0 10 4" xfId="24981"/>
    <cellStyle name="SAPBEXHLevel0 10 4 2" xfId="24982"/>
    <cellStyle name="SAPBEXHLevel0 10 4 2 2" xfId="24983"/>
    <cellStyle name="SAPBEXHLevel0 10 4 2 2 2" xfId="24984"/>
    <cellStyle name="SAPBEXHLevel0 10 4 2 3" xfId="24985"/>
    <cellStyle name="SAPBEXHLevel0 10 4 3" xfId="24986"/>
    <cellStyle name="SAPBEXHLevel0 10 4 3 2" xfId="24987"/>
    <cellStyle name="SAPBEXHLevel0 10 4 3 2 2" xfId="24988"/>
    <cellStyle name="SAPBEXHLevel0 10 4 3 3" xfId="24989"/>
    <cellStyle name="SAPBEXHLevel0 10 4 4" xfId="24990"/>
    <cellStyle name="SAPBEXHLevel0 10 4 4 2" xfId="24991"/>
    <cellStyle name="SAPBEXHLevel0 10 4 5" xfId="24992"/>
    <cellStyle name="SAPBEXHLevel0 10 4 5 2" xfId="24993"/>
    <cellStyle name="SAPBEXHLevel0 10 4 6" xfId="24994"/>
    <cellStyle name="SAPBEXHLevel0 10 5" xfId="24995"/>
    <cellStyle name="SAPBEXHLevel0 10 5 2" xfId="24996"/>
    <cellStyle name="SAPBEXHLevel0 10 5 2 2" xfId="24997"/>
    <cellStyle name="SAPBEXHLevel0 10 5 3" xfId="24998"/>
    <cellStyle name="SAPBEXHLevel0 10 6" xfId="24999"/>
    <cellStyle name="SAPBEXHLevel0 10_Other Benefits Allocation %" xfId="25000"/>
    <cellStyle name="SAPBEXHLevel0 11" xfId="25001"/>
    <cellStyle name="SAPBEXHLevel0 11 2" xfId="25002"/>
    <cellStyle name="SAPBEXHLevel0 11 2 2" xfId="25003"/>
    <cellStyle name="SAPBEXHLevel0 11 2 2 2" xfId="25004"/>
    <cellStyle name="SAPBEXHLevel0 11 2 2 2 2" xfId="25005"/>
    <cellStyle name="SAPBEXHLevel0 11 2 2 3" xfId="25006"/>
    <cellStyle name="SAPBEXHLevel0 11 2 3" xfId="25007"/>
    <cellStyle name="SAPBEXHLevel0 11 2 3 2" xfId="25008"/>
    <cellStyle name="SAPBEXHLevel0 11 2 3 2 2" xfId="25009"/>
    <cellStyle name="SAPBEXHLevel0 11 2 3 3" xfId="25010"/>
    <cellStyle name="SAPBEXHLevel0 11 2 4" xfId="25011"/>
    <cellStyle name="SAPBEXHLevel0 11 2 4 2" xfId="25012"/>
    <cellStyle name="SAPBEXHLevel0 11 2 5" xfId="25013"/>
    <cellStyle name="SAPBEXHLevel0 11 2 5 2" xfId="25014"/>
    <cellStyle name="SAPBEXHLevel0 11 2 6" xfId="25015"/>
    <cellStyle name="SAPBEXHLevel0 11 3" xfId="25016"/>
    <cellStyle name="SAPBEXHLevel0 11 3 2" xfId="25017"/>
    <cellStyle name="SAPBEXHLevel0 11 3 2 2" xfId="25018"/>
    <cellStyle name="SAPBEXHLevel0 11 3 2 2 2" xfId="25019"/>
    <cellStyle name="SAPBEXHLevel0 11 3 2 3" xfId="25020"/>
    <cellStyle name="SAPBEXHLevel0 11 3 3" xfId="25021"/>
    <cellStyle name="SAPBEXHLevel0 11 3 3 2" xfId="25022"/>
    <cellStyle name="SAPBEXHLevel0 11 3 3 2 2" xfId="25023"/>
    <cellStyle name="SAPBEXHLevel0 11 3 3 3" xfId="25024"/>
    <cellStyle name="SAPBEXHLevel0 11 3 4" xfId="25025"/>
    <cellStyle name="SAPBEXHLevel0 11 3 4 2" xfId="25026"/>
    <cellStyle name="SAPBEXHLevel0 11 3 5" xfId="25027"/>
    <cellStyle name="SAPBEXHLevel0 11 3 5 2" xfId="25028"/>
    <cellStyle name="SAPBEXHLevel0 11 3 6" xfId="25029"/>
    <cellStyle name="SAPBEXHLevel0 11 4" xfId="25030"/>
    <cellStyle name="SAPBEXHLevel0 11 4 2" xfId="25031"/>
    <cellStyle name="SAPBEXHLevel0 11 4 2 2" xfId="25032"/>
    <cellStyle name="SAPBEXHLevel0 11 4 2 2 2" xfId="25033"/>
    <cellStyle name="SAPBEXHLevel0 11 4 2 3" xfId="25034"/>
    <cellStyle name="SAPBEXHLevel0 11 4 3" xfId="25035"/>
    <cellStyle name="SAPBEXHLevel0 11 4 3 2" xfId="25036"/>
    <cellStyle name="SAPBEXHLevel0 11 4 3 2 2" xfId="25037"/>
    <cellStyle name="SAPBEXHLevel0 11 4 3 3" xfId="25038"/>
    <cellStyle name="SAPBEXHLevel0 11 4 4" xfId="25039"/>
    <cellStyle name="SAPBEXHLevel0 11 4 4 2" xfId="25040"/>
    <cellStyle name="SAPBEXHLevel0 11 4 5" xfId="25041"/>
    <cellStyle name="SAPBEXHLevel0 11 4 5 2" xfId="25042"/>
    <cellStyle name="SAPBEXHLevel0 11 4 6" xfId="25043"/>
    <cellStyle name="SAPBEXHLevel0 11 5" xfId="25044"/>
    <cellStyle name="SAPBEXHLevel0 11 5 2" xfId="25045"/>
    <cellStyle name="SAPBEXHLevel0 11 5 2 2" xfId="25046"/>
    <cellStyle name="SAPBEXHLevel0 11 5 3" xfId="25047"/>
    <cellStyle name="SAPBEXHLevel0 11 6" xfId="25048"/>
    <cellStyle name="SAPBEXHLevel0 11_Other Benefits Allocation %" xfId="25049"/>
    <cellStyle name="SAPBEXHLevel0 12" xfId="25050"/>
    <cellStyle name="SAPBEXHLevel0 12 2" xfId="25051"/>
    <cellStyle name="SAPBEXHLevel0 12 3" xfId="25052"/>
    <cellStyle name="SAPBEXHLevel0 12_Other Benefits Allocation %" xfId="25053"/>
    <cellStyle name="SAPBEXHLevel0 13" xfId="25054"/>
    <cellStyle name="SAPBEXHLevel0 13 2" xfId="25055"/>
    <cellStyle name="SAPBEXHLevel0 13 2 2" xfId="25056"/>
    <cellStyle name="SAPBEXHLevel0 13 2 2 2" xfId="25057"/>
    <cellStyle name="SAPBEXHLevel0 13 2 2 2 2" xfId="25058"/>
    <cellStyle name="SAPBEXHLevel0 13 2 2 3" xfId="25059"/>
    <cellStyle name="SAPBEXHLevel0 13 2 3" xfId="25060"/>
    <cellStyle name="SAPBEXHLevel0 13 2 3 2" xfId="25061"/>
    <cellStyle name="SAPBEXHLevel0 13 2 3 2 2" xfId="25062"/>
    <cellStyle name="SAPBEXHLevel0 13 2 3 3" xfId="25063"/>
    <cellStyle name="SAPBEXHLevel0 13 2 4" xfId="25064"/>
    <cellStyle name="SAPBEXHLevel0 13 2 4 2" xfId="25065"/>
    <cellStyle name="SAPBEXHLevel0 13 2 5" xfId="25066"/>
    <cellStyle name="SAPBEXHLevel0 13 2 5 2" xfId="25067"/>
    <cellStyle name="SAPBEXHLevel0 13 2 6" xfId="25068"/>
    <cellStyle name="SAPBEXHLevel0 13 3" xfId="25069"/>
    <cellStyle name="SAPBEXHLevel0 13 3 2" xfId="25070"/>
    <cellStyle name="SAPBEXHLevel0 13 3 2 2" xfId="25071"/>
    <cellStyle name="SAPBEXHLevel0 13 3 2 2 2" xfId="25072"/>
    <cellStyle name="SAPBEXHLevel0 13 3 2 3" xfId="25073"/>
    <cellStyle name="SAPBEXHLevel0 13 3 3" xfId="25074"/>
    <cellStyle name="SAPBEXHLevel0 13 3 3 2" xfId="25075"/>
    <cellStyle name="SAPBEXHLevel0 13 3 3 2 2" xfId="25076"/>
    <cellStyle name="SAPBEXHLevel0 13 3 3 3" xfId="25077"/>
    <cellStyle name="SAPBEXHLevel0 13 3 4" xfId="25078"/>
    <cellStyle name="SAPBEXHLevel0 13 3 4 2" xfId="25079"/>
    <cellStyle name="SAPBEXHLevel0 13 3 5" xfId="25080"/>
    <cellStyle name="SAPBEXHLevel0 13 3 5 2" xfId="25081"/>
    <cellStyle name="SAPBEXHLevel0 13 3 6" xfId="25082"/>
    <cellStyle name="SAPBEXHLevel0 13 4" xfId="25083"/>
    <cellStyle name="SAPBEXHLevel0 13 4 2" xfId="25084"/>
    <cellStyle name="SAPBEXHLevel0 13 4 2 2" xfId="25085"/>
    <cellStyle name="SAPBEXHLevel0 13 4 3" xfId="25086"/>
    <cellStyle name="SAPBEXHLevel0 13 5" xfId="25087"/>
    <cellStyle name="SAPBEXHLevel0 13 5 2" xfId="25088"/>
    <cellStyle name="SAPBEXHLevel0 13 5 2 2" xfId="25089"/>
    <cellStyle name="SAPBEXHLevel0 13 5 3" xfId="25090"/>
    <cellStyle name="SAPBEXHLevel0 13 6" xfId="25091"/>
    <cellStyle name="SAPBEXHLevel0 13 6 2" xfId="25092"/>
    <cellStyle name="SAPBEXHLevel0 13 7" xfId="25093"/>
    <cellStyle name="SAPBEXHLevel0 13 7 2" xfId="25094"/>
    <cellStyle name="SAPBEXHLevel0 13 8" xfId="25095"/>
    <cellStyle name="SAPBEXHLevel0 13_Other Benefits Allocation %" xfId="25096"/>
    <cellStyle name="SAPBEXHLevel0 14" xfId="25097"/>
    <cellStyle name="SAPBEXHLevel0 14 2" xfId="25098"/>
    <cellStyle name="SAPBEXHLevel0 14 2 2" xfId="25099"/>
    <cellStyle name="SAPBEXHLevel0 14 3" xfId="25100"/>
    <cellStyle name="SAPBEXHLevel0 15" xfId="25101"/>
    <cellStyle name="SAPBEXHLevel0 15 2" xfId="25102"/>
    <cellStyle name="SAPBEXHLevel0 15 2 2" xfId="25103"/>
    <cellStyle name="SAPBEXHLevel0 15 3" xfId="25104"/>
    <cellStyle name="SAPBEXHLevel0 16" xfId="25105"/>
    <cellStyle name="SAPBEXHLevel0 16 2" xfId="25106"/>
    <cellStyle name="SAPBEXHLevel0 16 2 2" xfId="25107"/>
    <cellStyle name="SAPBEXHLevel0 16 3" xfId="25108"/>
    <cellStyle name="SAPBEXHLevel0 17" xfId="25109"/>
    <cellStyle name="SAPBEXHLevel0 17 2" xfId="25110"/>
    <cellStyle name="SAPBEXHLevel0 17 2 2" xfId="25111"/>
    <cellStyle name="SAPBEXHLevel0 17 3" xfId="25112"/>
    <cellStyle name="SAPBEXHLevel0 18" xfId="25113"/>
    <cellStyle name="SAPBEXHLevel0 18 2" xfId="25114"/>
    <cellStyle name="SAPBEXHLevel0 18 2 2" xfId="25115"/>
    <cellStyle name="SAPBEXHLevel0 18 3" xfId="25116"/>
    <cellStyle name="SAPBEXHLevel0 19" xfId="25117"/>
    <cellStyle name="SAPBEXHLevel0 19 2" xfId="25118"/>
    <cellStyle name="SAPBEXHLevel0 19 2 2" xfId="25119"/>
    <cellStyle name="SAPBEXHLevel0 19 3" xfId="25120"/>
    <cellStyle name="SAPBEXHLevel0 2" xfId="25121"/>
    <cellStyle name="SAPBEXHLevel0 2 10" xfId="25122"/>
    <cellStyle name="SAPBEXHLevel0 2 10 2" xfId="61124"/>
    <cellStyle name="SAPBEXHLevel0 2 10 3" xfId="61125"/>
    <cellStyle name="SAPBEXHLevel0 2 11" xfId="25123"/>
    <cellStyle name="SAPBEXHLevel0 2 11 2" xfId="25124"/>
    <cellStyle name="SAPBEXHLevel0 2 11 2 2" xfId="25125"/>
    <cellStyle name="SAPBEXHLevel0 2 11 3" xfId="25126"/>
    <cellStyle name="SAPBEXHLevel0 2 12" xfId="25127"/>
    <cellStyle name="SAPBEXHLevel0 2 12 2" xfId="25128"/>
    <cellStyle name="SAPBEXHLevel0 2 12 2 2" xfId="25129"/>
    <cellStyle name="SAPBEXHLevel0 2 12 3" xfId="25130"/>
    <cellStyle name="SAPBEXHLevel0 2 13" xfId="25131"/>
    <cellStyle name="SAPBEXHLevel0 2 13 2" xfId="25132"/>
    <cellStyle name="SAPBEXHLevel0 2 13 3" xfId="61126"/>
    <cellStyle name="SAPBEXHLevel0 2 14" xfId="25133"/>
    <cellStyle name="SAPBEXHLevel0 2 14 2" xfId="61127"/>
    <cellStyle name="SAPBEXHLevel0 2 14 3" xfId="61128"/>
    <cellStyle name="SAPBEXHLevel0 2 15" xfId="61129"/>
    <cellStyle name="SAPBEXHLevel0 2 16" xfId="61130"/>
    <cellStyle name="SAPBEXHLevel0 2 2" xfId="25134"/>
    <cellStyle name="SAPBEXHLevel0 2 2 10" xfId="25135"/>
    <cellStyle name="SAPBEXHLevel0 2 2 10 2" xfId="25136"/>
    <cellStyle name="SAPBEXHLevel0 2 2 10 2 2" xfId="25137"/>
    <cellStyle name="SAPBEXHLevel0 2 2 10 3" xfId="25138"/>
    <cellStyle name="SAPBEXHLevel0 2 2 11" xfId="25139"/>
    <cellStyle name="SAPBEXHLevel0 2 2 11 2" xfId="25140"/>
    <cellStyle name="SAPBEXHLevel0 2 2 11 2 2" xfId="25141"/>
    <cellStyle name="SAPBEXHLevel0 2 2 11 3" xfId="25142"/>
    <cellStyle name="SAPBEXHLevel0 2 2 12" xfId="25143"/>
    <cellStyle name="SAPBEXHLevel0 2 2 2" xfId="25144"/>
    <cellStyle name="SAPBEXHLevel0 2 2 2 2" xfId="25145"/>
    <cellStyle name="SAPBEXHLevel0 2 2 2 2 2" xfId="25146"/>
    <cellStyle name="SAPBEXHLevel0 2 2 2 2 2 2" xfId="25147"/>
    <cellStyle name="SAPBEXHLevel0 2 2 2 2 2 2 2" xfId="25148"/>
    <cellStyle name="SAPBEXHLevel0 2 2 2 2 2 3" xfId="25149"/>
    <cellStyle name="SAPBEXHLevel0 2 2 2 2 3" xfId="25150"/>
    <cellStyle name="SAPBEXHLevel0 2 2 2 2 3 2" xfId="25151"/>
    <cellStyle name="SAPBEXHLevel0 2 2 2 2 3 2 2" xfId="25152"/>
    <cellStyle name="SAPBEXHLevel0 2 2 2 2 3 3" xfId="25153"/>
    <cellStyle name="SAPBEXHLevel0 2 2 2 2 4" xfId="25154"/>
    <cellStyle name="SAPBEXHLevel0 2 2 2 2 4 2" xfId="25155"/>
    <cellStyle name="SAPBEXHLevel0 2 2 2 2 5" xfId="25156"/>
    <cellStyle name="SAPBEXHLevel0 2 2 2 2 5 2" xfId="25157"/>
    <cellStyle name="SAPBEXHLevel0 2 2 2 2 6" xfId="25158"/>
    <cellStyle name="SAPBEXHLevel0 2 2 2 3" xfId="25159"/>
    <cellStyle name="SAPBEXHLevel0 2 2 2 3 2" xfId="25160"/>
    <cellStyle name="SAPBEXHLevel0 2 2 2 3 2 2" xfId="25161"/>
    <cellStyle name="SAPBEXHLevel0 2 2 2 3 2 2 2" xfId="25162"/>
    <cellStyle name="SAPBEXHLevel0 2 2 2 3 2 3" xfId="25163"/>
    <cellStyle name="SAPBEXHLevel0 2 2 2 3 3" xfId="25164"/>
    <cellStyle name="SAPBEXHLevel0 2 2 2 3 3 2" xfId="25165"/>
    <cellStyle name="SAPBEXHLevel0 2 2 2 3 3 2 2" xfId="25166"/>
    <cellStyle name="SAPBEXHLevel0 2 2 2 3 3 3" xfId="25167"/>
    <cellStyle name="SAPBEXHLevel0 2 2 2 3 4" xfId="25168"/>
    <cellStyle name="SAPBEXHLevel0 2 2 2 3 4 2" xfId="25169"/>
    <cellStyle name="SAPBEXHLevel0 2 2 2 3 5" xfId="25170"/>
    <cellStyle name="SAPBEXHLevel0 2 2 2 3 5 2" xfId="25171"/>
    <cellStyle name="SAPBEXHLevel0 2 2 2 3 6" xfId="25172"/>
    <cellStyle name="SAPBEXHLevel0 2 2 2 4" xfId="25173"/>
    <cellStyle name="SAPBEXHLevel0 2 2 2 4 2" xfId="25174"/>
    <cellStyle name="SAPBEXHLevel0 2 2 2 4 2 2" xfId="25175"/>
    <cellStyle name="SAPBEXHLevel0 2 2 2 4 2 2 2" xfId="25176"/>
    <cellStyle name="SAPBEXHLevel0 2 2 2 4 2 3" xfId="25177"/>
    <cellStyle name="SAPBEXHLevel0 2 2 2 4 3" xfId="25178"/>
    <cellStyle name="SAPBEXHLevel0 2 2 2 4 3 2" xfId="25179"/>
    <cellStyle name="SAPBEXHLevel0 2 2 2 4 3 2 2" xfId="25180"/>
    <cellStyle name="SAPBEXHLevel0 2 2 2 4 3 3" xfId="25181"/>
    <cellStyle name="SAPBEXHLevel0 2 2 2 4 4" xfId="25182"/>
    <cellStyle name="SAPBEXHLevel0 2 2 2 4 4 2" xfId="25183"/>
    <cellStyle name="SAPBEXHLevel0 2 2 2 4 5" xfId="25184"/>
    <cellStyle name="SAPBEXHLevel0 2 2 2 4 5 2" xfId="25185"/>
    <cellStyle name="SAPBEXHLevel0 2 2 2 4 6" xfId="25186"/>
    <cellStyle name="SAPBEXHLevel0 2 2 2 5" xfId="25187"/>
    <cellStyle name="SAPBEXHLevel0 2 2 2 5 2" xfId="25188"/>
    <cellStyle name="SAPBEXHLevel0 2 2 2 5 2 2" xfId="25189"/>
    <cellStyle name="SAPBEXHLevel0 2 2 2 5 2 3" xfId="61131"/>
    <cellStyle name="SAPBEXHLevel0 2 2 2 5 3" xfId="25190"/>
    <cellStyle name="SAPBEXHLevel0 2 2 2 5 4" xfId="61132"/>
    <cellStyle name="SAPBEXHLevel0 2 2 2 6" xfId="25191"/>
    <cellStyle name="SAPBEXHLevel0 2 2 2 6 2" xfId="52304"/>
    <cellStyle name="SAPBEXHLevel0 2 2 2 6 2 2" xfId="61133"/>
    <cellStyle name="SAPBEXHLevel0 2 2 2 6 2 3" xfId="61134"/>
    <cellStyle name="SAPBEXHLevel0 2 2 2 6 3" xfId="61135"/>
    <cellStyle name="SAPBEXHLevel0 2 2 2 6 4" xfId="61136"/>
    <cellStyle name="SAPBEXHLevel0 2 2 2 7" xfId="52305"/>
    <cellStyle name="SAPBEXHLevel0 2 2 2 7 2" xfId="61137"/>
    <cellStyle name="SAPBEXHLevel0 2 2 2 7 3" xfId="61138"/>
    <cellStyle name="SAPBEXHLevel0 2 2 2 8" xfId="61139"/>
    <cellStyle name="SAPBEXHLevel0 2 2 2 9" xfId="61140"/>
    <cellStyle name="SAPBEXHLevel0 2 2 2_Other Benefits Allocation %" xfId="25192"/>
    <cellStyle name="SAPBEXHLevel0 2 2 3" xfId="25193"/>
    <cellStyle name="SAPBEXHLevel0 2 2 3 2" xfId="25194"/>
    <cellStyle name="SAPBEXHLevel0 2 2 3 2 2" xfId="25195"/>
    <cellStyle name="SAPBEXHLevel0 2 2 3 2 2 2" xfId="25196"/>
    <cellStyle name="SAPBEXHLevel0 2 2 3 2 2 2 2" xfId="25197"/>
    <cellStyle name="SAPBEXHLevel0 2 2 3 2 2 3" xfId="25198"/>
    <cellStyle name="SAPBEXHLevel0 2 2 3 2 3" xfId="25199"/>
    <cellStyle name="SAPBEXHLevel0 2 2 3 2 3 2" xfId="25200"/>
    <cellStyle name="SAPBEXHLevel0 2 2 3 2 3 2 2" xfId="25201"/>
    <cellStyle name="SAPBEXHLevel0 2 2 3 2 3 3" xfId="25202"/>
    <cellStyle name="SAPBEXHLevel0 2 2 3 2 4" xfId="25203"/>
    <cellStyle name="SAPBEXHLevel0 2 2 3 2 4 2" xfId="25204"/>
    <cellStyle name="SAPBEXHLevel0 2 2 3 2 5" xfId="25205"/>
    <cellStyle name="SAPBEXHLevel0 2 2 3 2 5 2" xfId="25206"/>
    <cellStyle name="SAPBEXHLevel0 2 2 3 2 6" xfId="25207"/>
    <cellStyle name="SAPBEXHLevel0 2 2 3 3" xfId="25208"/>
    <cellStyle name="SAPBEXHLevel0 2 2 3 3 2" xfId="25209"/>
    <cellStyle name="SAPBEXHLevel0 2 2 3 3 2 2" xfId="25210"/>
    <cellStyle name="SAPBEXHLevel0 2 2 3 3 2 2 2" xfId="25211"/>
    <cellStyle name="SAPBEXHLevel0 2 2 3 3 2 3" xfId="25212"/>
    <cellStyle name="SAPBEXHLevel0 2 2 3 3 3" xfId="25213"/>
    <cellStyle name="SAPBEXHLevel0 2 2 3 3 3 2" xfId="25214"/>
    <cellStyle name="SAPBEXHLevel0 2 2 3 3 3 2 2" xfId="25215"/>
    <cellStyle name="SAPBEXHLevel0 2 2 3 3 3 3" xfId="25216"/>
    <cellStyle name="SAPBEXHLevel0 2 2 3 3 4" xfId="25217"/>
    <cellStyle name="SAPBEXHLevel0 2 2 3 3 4 2" xfId="25218"/>
    <cellStyle name="SAPBEXHLevel0 2 2 3 3 5" xfId="25219"/>
    <cellStyle name="SAPBEXHLevel0 2 2 3 3 5 2" xfId="25220"/>
    <cellStyle name="SAPBEXHLevel0 2 2 3 3 6" xfId="25221"/>
    <cellStyle name="SAPBEXHLevel0 2 2 3 4" xfId="25222"/>
    <cellStyle name="SAPBEXHLevel0 2 2 3 4 2" xfId="25223"/>
    <cellStyle name="SAPBEXHLevel0 2 2 3 4 2 2" xfId="25224"/>
    <cellStyle name="SAPBEXHLevel0 2 2 3 4 2 3" xfId="61141"/>
    <cellStyle name="SAPBEXHLevel0 2 2 3 4 3" xfId="25225"/>
    <cellStyle name="SAPBEXHLevel0 2 2 3 4 4" xfId="61142"/>
    <cellStyle name="SAPBEXHLevel0 2 2 3 5" xfId="25226"/>
    <cellStyle name="SAPBEXHLevel0 2 2 3 5 2" xfId="25227"/>
    <cellStyle name="SAPBEXHLevel0 2 2 3 5 2 2" xfId="25228"/>
    <cellStyle name="SAPBEXHLevel0 2 2 3 5 2 3" xfId="61143"/>
    <cellStyle name="SAPBEXHLevel0 2 2 3 5 3" xfId="25229"/>
    <cellStyle name="SAPBEXHLevel0 2 2 3 5 4" xfId="61144"/>
    <cellStyle name="SAPBEXHLevel0 2 2 3 6" xfId="25230"/>
    <cellStyle name="SAPBEXHLevel0 2 2 3 6 2" xfId="25231"/>
    <cellStyle name="SAPBEXHLevel0 2 2 3 6 2 2" xfId="61145"/>
    <cellStyle name="SAPBEXHLevel0 2 2 3 6 2 3" xfId="61146"/>
    <cellStyle name="SAPBEXHLevel0 2 2 3 6 3" xfId="61147"/>
    <cellStyle name="SAPBEXHLevel0 2 2 3 6 4" xfId="61148"/>
    <cellStyle name="SAPBEXHLevel0 2 2 3 7" xfId="25232"/>
    <cellStyle name="SAPBEXHLevel0 2 2 3 7 2" xfId="25233"/>
    <cellStyle name="SAPBEXHLevel0 2 2 3 7 3" xfId="61149"/>
    <cellStyle name="SAPBEXHLevel0 2 2 3 8" xfId="25234"/>
    <cellStyle name="SAPBEXHLevel0 2 2 3 9" xfId="61150"/>
    <cellStyle name="SAPBEXHLevel0 2 2 3_Other Benefits Allocation %" xfId="25235"/>
    <cellStyle name="SAPBEXHLevel0 2 2 4" xfId="25236"/>
    <cellStyle name="SAPBEXHLevel0 2 2 4 2" xfId="25237"/>
    <cellStyle name="SAPBEXHLevel0 2 2 4 2 2" xfId="25238"/>
    <cellStyle name="SAPBEXHLevel0 2 2 4 2 2 2" xfId="61151"/>
    <cellStyle name="SAPBEXHLevel0 2 2 4 2 2 3" xfId="61152"/>
    <cellStyle name="SAPBEXHLevel0 2 2 4 2 3" xfId="61153"/>
    <cellStyle name="SAPBEXHLevel0 2 2 4 2 4" xfId="61154"/>
    <cellStyle name="SAPBEXHLevel0 2 2 4 3" xfId="25239"/>
    <cellStyle name="SAPBEXHLevel0 2 2 4 3 2" xfId="52306"/>
    <cellStyle name="SAPBEXHLevel0 2 2 4 3 2 2" xfId="61155"/>
    <cellStyle name="SAPBEXHLevel0 2 2 4 3 2 3" xfId="61156"/>
    <cellStyle name="SAPBEXHLevel0 2 2 4 3 3" xfId="61157"/>
    <cellStyle name="SAPBEXHLevel0 2 2 4 3 4" xfId="61158"/>
    <cellStyle name="SAPBEXHLevel0 2 2 4 4" xfId="52307"/>
    <cellStyle name="SAPBEXHLevel0 2 2 4 4 2" xfId="52308"/>
    <cellStyle name="SAPBEXHLevel0 2 2 4 4 2 2" xfId="61159"/>
    <cellStyle name="SAPBEXHLevel0 2 2 4 4 2 3" xfId="61160"/>
    <cellStyle name="SAPBEXHLevel0 2 2 4 4 3" xfId="61161"/>
    <cellStyle name="SAPBEXHLevel0 2 2 4 4 4" xfId="61162"/>
    <cellStyle name="SAPBEXHLevel0 2 2 4 5" xfId="52309"/>
    <cellStyle name="SAPBEXHLevel0 2 2 4 5 2" xfId="52310"/>
    <cellStyle name="SAPBEXHLevel0 2 2 4 5 2 2" xfId="61163"/>
    <cellStyle name="SAPBEXHLevel0 2 2 4 5 2 3" xfId="61164"/>
    <cellStyle name="SAPBEXHLevel0 2 2 4 5 3" xfId="61165"/>
    <cellStyle name="SAPBEXHLevel0 2 2 4 5 4" xfId="61166"/>
    <cellStyle name="SAPBEXHLevel0 2 2 4 6" xfId="52311"/>
    <cellStyle name="SAPBEXHLevel0 2 2 4 6 2" xfId="52312"/>
    <cellStyle name="SAPBEXHLevel0 2 2 4 6 2 2" xfId="61167"/>
    <cellStyle name="SAPBEXHLevel0 2 2 4 6 2 3" xfId="61168"/>
    <cellStyle name="SAPBEXHLevel0 2 2 4 6 3" xfId="61169"/>
    <cellStyle name="SAPBEXHLevel0 2 2 4 6 4" xfId="61170"/>
    <cellStyle name="SAPBEXHLevel0 2 2 4 7" xfId="52313"/>
    <cellStyle name="SAPBEXHLevel0 2 2 4 7 2" xfId="61171"/>
    <cellStyle name="SAPBEXHLevel0 2 2 4 7 3" xfId="61172"/>
    <cellStyle name="SAPBEXHLevel0 2 2 4 8" xfId="61173"/>
    <cellStyle name="SAPBEXHLevel0 2 2 4 9" xfId="61174"/>
    <cellStyle name="SAPBEXHLevel0 2 2 5" xfId="25240"/>
    <cellStyle name="SAPBEXHLevel0 2 2 5 2" xfId="25241"/>
    <cellStyle name="SAPBEXHLevel0 2 2 5 2 2" xfId="25242"/>
    <cellStyle name="SAPBEXHLevel0 2 2 5 2 3" xfId="61175"/>
    <cellStyle name="SAPBEXHLevel0 2 2 5 3" xfId="25243"/>
    <cellStyle name="SAPBEXHLevel0 2 2 5 4" xfId="61176"/>
    <cellStyle name="SAPBEXHLevel0 2 2 6" xfId="25244"/>
    <cellStyle name="SAPBEXHLevel0 2 2 6 2" xfId="25245"/>
    <cellStyle name="SAPBEXHLevel0 2 2 6 2 2" xfId="25246"/>
    <cellStyle name="SAPBEXHLevel0 2 2 6 2 3" xfId="61177"/>
    <cellStyle name="SAPBEXHLevel0 2 2 6 3" xfId="25247"/>
    <cellStyle name="SAPBEXHLevel0 2 2 6 4" xfId="61178"/>
    <cellStyle name="SAPBEXHLevel0 2 2 7" xfId="25248"/>
    <cellStyle name="SAPBEXHLevel0 2 2 7 2" xfId="25249"/>
    <cellStyle name="SAPBEXHLevel0 2 2 7 2 2" xfId="25250"/>
    <cellStyle name="SAPBEXHLevel0 2 2 7 2 3" xfId="61179"/>
    <cellStyle name="SAPBEXHLevel0 2 2 7 3" xfId="25251"/>
    <cellStyle name="SAPBEXHLevel0 2 2 7 4" xfId="61180"/>
    <cellStyle name="SAPBEXHLevel0 2 2 8" xfId="25252"/>
    <cellStyle name="SAPBEXHLevel0 2 2 8 2" xfId="25253"/>
    <cellStyle name="SAPBEXHLevel0 2 2 8 2 2" xfId="25254"/>
    <cellStyle name="SAPBEXHLevel0 2 2 8 2 3" xfId="61181"/>
    <cellStyle name="SAPBEXHLevel0 2 2 8 3" xfId="25255"/>
    <cellStyle name="SAPBEXHLevel0 2 2 8 4" xfId="61182"/>
    <cellStyle name="SAPBEXHLevel0 2 2 9" xfId="25256"/>
    <cellStyle name="SAPBEXHLevel0 2 2 9 2" xfId="25257"/>
    <cellStyle name="SAPBEXHLevel0 2 2 9 2 2" xfId="25258"/>
    <cellStyle name="SAPBEXHLevel0 2 2 9 2 3" xfId="61183"/>
    <cellStyle name="SAPBEXHLevel0 2 2 9 3" xfId="25259"/>
    <cellStyle name="SAPBEXHLevel0 2 2 9 4" xfId="61184"/>
    <cellStyle name="SAPBEXHLevel0 2 2_401K Summary" xfId="25260"/>
    <cellStyle name="SAPBEXHLevel0 2 3" xfId="25261"/>
    <cellStyle name="SAPBEXHLevel0 2 3 10" xfId="25262"/>
    <cellStyle name="SAPBEXHLevel0 2 3 11" xfId="25263"/>
    <cellStyle name="SAPBEXHLevel0 2 3 11 2" xfId="25264"/>
    <cellStyle name="SAPBEXHLevel0 2 3 11 2 2" xfId="25265"/>
    <cellStyle name="SAPBEXHLevel0 2 3 11 3" xfId="25266"/>
    <cellStyle name="SAPBEXHLevel0 2 3 12" xfId="25267"/>
    <cellStyle name="SAPBEXHLevel0 2 3 2" xfId="25268"/>
    <cellStyle name="SAPBEXHLevel0 2 3 2 2" xfId="25269"/>
    <cellStyle name="SAPBEXHLevel0 2 3 2 2 2" xfId="25270"/>
    <cellStyle name="SAPBEXHLevel0 2 3 2 2 2 2" xfId="25271"/>
    <cellStyle name="SAPBEXHLevel0 2 3 2 2 2 2 2" xfId="25272"/>
    <cellStyle name="SAPBEXHLevel0 2 3 2 2 2 3" xfId="25273"/>
    <cellStyle name="SAPBEXHLevel0 2 3 2 2 3" xfId="25274"/>
    <cellStyle name="SAPBEXHLevel0 2 3 2 2 3 2" xfId="25275"/>
    <cellStyle name="SAPBEXHLevel0 2 3 2 2 3 2 2" xfId="25276"/>
    <cellStyle name="SAPBEXHLevel0 2 3 2 2 3 3" xfId="25277"/>
    <cellStyle name="SAPBEXHLevel0 2 3 2 2 4" xfId="25278"/>
    <cellStyle name="SAPBEXHLevel0 2 3 2 2 4 2" xfId="25279"/>
    <cellStyle name="SAPBEXHLevel0 2 3 2 2 5" xfId="25280"/>
    <cellStyle name="SAPBEXHLevel0 2 3 2 2 5 2" xfId="25281"/>
    <cellStyle name="SAPBEXHLevel0 2 3 2 2 6" xfId="25282"/>
    <cellStyle name="SAPBEXHLevel0 2 3 2 3" xfId="25283"/>
    <cellStyle name="SAPBEXHLevel0 2 3 2 3 2" xfId="25284"/>
    <cellStyle name="SAPBEXHLevel0 2 3 2 3 2 2" xfId="25285"/>
    <cellStyle name="SAPBEXHLevel0 2 3 2 3 2 2 2" xfId="25286"/>
    <cellStyle name="SAPBEXHLevel0 2 3 2 3 2 3" xfId="25287"/>
    <cellStyle name="SAPBEXHLevel0 2 3 2 3 3" xfId="25288"/>
    <cellStyle name="SAPBEXHLevel0 2 3 2 3 3 2" xfId="25289"/>
    <cellStyle name="SAPBEXHLevel0 2 3 2 3 3 2 2" xfId="25290"/>
    <cellStyle name="SAPBEXHLevel0 2 3 2 3 3 3" xfId="25291"/>
    <cellStyle name="SAPBEXHLevel0 2 3 2 3 4" xfId="25292"/>
    <cellStyle name="SAPBEXHLevel0 2 3 2 3 4 2" xfId="25293"/>
    <cellStyle name="SAPBEXHLevel0 2 3 2 3 5" xfId="25294"/>
    <cellStyle name="SAPBEXHLevel0 2 3 2 3 5 2" xfId="25295"/>
    <cellStyle name="SAPBEXHLevel0 2 3 2 3 6" xfId="25296"/>
    <cellStyle name="SAPBEXHLevel0 2 3 2 4" xfId="25297"/>
    <cellStyle name="SAPBEXHLevel0 2 3 2 4 2" xfId="25298"/>
    <cellStyle name="SAPBEXHLevel0 2 3 2 4 2 2" xfId="25299"/>
    <cellStyle name="SAPBEXHLevel0 2 3 2 4 2 2 2" xfId="25300"/>
    <cellStyle name="SAPBEXHLevel0 2 3 2 4 2 3" xfId="25301"/>
    <cellStyle name="SAPBEXHLevel0 2 3 2 4 3" xfId="25302"/>
    <cellStyle name="SAPBEXHLevel0 2 3 2 4 3 2" xfId="25303"/>
    <cellStyle name="SAPBEXHLevel0 2 3 2 4 3 2 2" xfId="25304"/>
    <cellStyle name="SAPBEXHLevel0 2 3 2 4 3 3" xfId="25305"/>
    <cellStyle name="SAPBEXHLevel0 2 3 2 4 4" xfId="25306"/>
    <cellStyle name="SAPBEXHLevel0 2 3 2 4 4 2" xfId="25307"/>
    <cellStyle name="SAPBEXHLevel0 2 3 2 4 5" xfId="25308"/>
    <cellStyle name="SAPBEXHLevel0 2 3 2 4 5 2" xfId="25309"/>
    <cellStyle name="SAPBEXHLevel0 2 3 2 4 6" xfId="25310"/>
    <cellStyle name="SAPBEXHLevel0 2 3 2 5" xfId="25311"/>
    <cellStyle name="SAPBEXHLevel0 2 3 2 5 2" xfId="25312"/>
    <cellStyle name="SAPBEXHLevel0 2 3 2 5 2 2" xfId="25313"/>
    <cellStyle name="SAPBEXHLevel0 2 3 2 5 3" xfId="25314"/>
    <cellStyle name="SAPBEXHLevel0 2 3 2 6" xfId="25315"/>
    <cellStyle name="SAPBEXHLevel0 2 3 2_Other Benefits Allocation %" xfId="25316"/>
    <cellStyle name="SAPBEXHLevel0 2 3 3" xfId="25317"/>
    <cellStyle name="SAPBEXHLevel0 2 3 3 2" xfId="25318"/>
    <cellStyle name="SAPBEXHLevel0 2 3 3 2 2" xfId="25319"/>
    <cellStyle name="SAPBEXHLevel0 2 3 3 2 2 2" xfId="25320"/>
    <cellStyle name="SAPBEXHLevel0 2 3 3 2 2 2 2" xfId="25321"/>
    <cellStyle name="SAPBEXHLevel0 2 3 3 2 2 3" xfId="25322"/>
    <cellStyle name="SAPBEXHLevel0 2 3 3 2 3" xfId="25323"/>
    <cellStyle name="SAPBEXHLevel0 2 3 3 2 3 2" xfId="25324"/>
    <cellStyle name="SAPBEXHLevel0 2 3 3 2 3 2 2" xfId="25325"/>
    <cellStyle name="SAPBEXHLevel0 2 3 3 2 3 3" xfId="25326"/>
    <cellStyle name="SAPBEXHLevel0 2 3 3 2 4" xfId="25327"/>
    <cellStyle name="SAPBEXHLevel0 2 3 3 2 4 2" xfId="25328"/>
    <cellStyle name="SAPBEXHLevel0 2 3 3 2 5" xfId="25329"/>
    <cellStyle name="SAPBEXHLevel0 2 3 3 2 5 2" xfId="25330"/>
    <cellStyle name="SAPBEXHLevel0 2 3 3 2 6" xfId="25331"/>
    <cellStyle name="SAPBEXHLevel0 2 3 3 3" xfId="25332"/>
    <cellStyle name="SAPBEXHLevel0 2 3 3 3 2" xfId="25333"/>
    <cellStyle name="SAPBEXHLevel0 2 3 3 3 2 2" xfId="25334"/>
    <cellStyle name="SAPBEXHLevel0 2 3 3 3 2 2 2" xfId="25335"/>
    <cellStyle name="SAPBEXHLevel0 2 3 3 3 2 3" xfId="25336"/>
    <cellStyle name="SAPBEXHLevel0 2 3 3 3 3" xfId="25337"/>
    <cellStyle name="SAPBEXHLevel0 2 3 3 3 3 2" xfId="25338"/>
    <cellStyle name="SAPBEXHLevel0 2 3 3 3 3 2 2" xfId="25339"/>
    <cellStyle name="SAPBEXHLevel0 2 3 3 3 3 3" xfId="25340"/>
    <cellStyle name="SAPBEXHLevel0 2 3 3 3 4" xfId="25341"/>
    <cellStyle name="SAPBEXHLevel0 2 3 3 3 4 2" xfId="25342"/>
    <cellStyle name="SAPBEXHLevel0 2 3 3 3 5" xfId="25343"/>
    <cellStyle name="SAPBEXHLevel0 2 3 3 3 5 2" xfId="25344"/>
    <cellStyle name="SAPBEXHLevel0 2 3 3 3 6" xfId="25345"/>
    <cellStyle name="SAPBEXHLevel0 2 3 3 4" xfId="25346"/>
    <cellStyle name="SAPBEXHLevel0 2 3 3 4 2" xfId="25347"/>
    <cellStyle name="SAPBEXHLevel0 2 3 3 4 2 2" xfId="25348"/>
    <cellStyle name="SAPBEXHLevel0 2 3 3 4 3" xfId="25349"/>
    <cellStyle name="SAPBEXHLevel0 2 3 3 5" xfId="25350"/>
    <cellStyle name="SAPBEXHLevel0 2 3 3 5 2" xfId="25351"/>
    <cellStyle name="SAPBEXHLevel0 2 3 3 5 2 2" xfId="25352"/>
    <cellStyle name="SAPBEXHLevel0 2 3 3 5 3" xfId="25353"/>
    <cellStyle name="SAPBEXHLevel0 2 3 3 6" xfId="25354"/>
    <cellStyle name="SAPBEXHLevel0 2 3 3 6 2" xfId="25355"/>
    <cellStyle name="SAPBEXHLevel0 2 3 3 7" xfId="25356"/>
    <cellStyle name="SAPBEXHLevel0 2 3 3 7 2" xfId="25357"/>
    <cellStyle name="SAPBEXHLevel0 2 3 3 8" xfId="25358"/>
    <cellStyle name="SAPBEXHLevel0 2 3 3_Other Benefits Allocation %" xfId="25359"/>
    <cellStyle name="SAPBEXHLevel0 2 3 4" xfId="25360"/>
    <cellStyle name="SAPBEXHLevel0 2 3 4 2" xfId="52314"/>
    <cellStyle name="SAPBEXHLevel0 2 3 4 2 2" xfId="61185"/>
    <cellStyle name="SAPBEXHLevel0 2 3 4 2 3" xfId="61186"/>
    <cellStyle name="SAPBEXHLevel0 2 3 4 3" xfId="61187"/>
    <cellStyle name="SAPBEXHLevel0 2 3 4 4" xfId="61188"/>
    <cellStyle name="SAPBEXHLevel0 2 3 5" xfId="25361"/>
    <cellStyle name="SAPBEXHLevel0 2 3 5 2" xfId="52315"/>
    <cellStyle name="SAPBEXHLevel0 2 3 5 2 2" xfId="61189"/>
    <cellStyle name="SAPBEXHLevel0 2 3 5 2 3" xfId="61190"/>
    <cellStyle name="SAPBEXHLevel0 2 3 5 3" xfId="61191"/>
    <cellStyle name="SAPBEXHLevel0 2 3 5 4" xfId="61192"/>
    <cellStyle name="SAPBEXHLevel0 2 3 6" xfId="25362"/>
    <cellStyle name="SAPBEXHLevel0 2 3 6 2" xfId="52316"/>
    <cellStyle name="SAPBEXHLevel0 2 3 6 2 2" xfId="61193"/>
    <cellStyle name="SAPBEXHLevel0 2 3 6 2 3" xfId="61194"/>
    <cellStyle name="SAPBEXHLevel0 2 3 6 3" xfId="61195"/>
    <cellStyle name="SAPBEXHLevel0 2 3 6 4" xfId="61196"/>
    <cellStyle name="SAPBEXHLevel0 2 3 7" xfId="25363"/>
    <cellStyle name="SAPBEXHLevel0 2 3 7 2" xfId="61197"/>
    <cellStyle name="SAPBEXHLevel0 2 3 7 3" xfId="61198"/>
    <cellStyle name="SAPBEXHLevel0 2 3 8" xfId="25364"/>
    <cellStyle name="SAPBEXHLevel0 2 3 9" xfId="25365"/>
    <cellStyle name="SAPBEXHLevel0 2 3_401K Summary" xfId="25366"/>
    <cellStyle name="SAPBEXHLevel0 2 4" xfId="25367"/>
    <cellStyle name="SAPBEXHLevel0 2 4 2" xfId="25368"/>
    <cellStyle name="SAPBEXHLevel0 2 4 2 2" xfId="25369"/>
    <cellStyle name="SAPBEXHLevel0 2 4 2 2 2" xfId="25370"/>
    <cellStyle name="SAPBEXHLevel0 2 4 2 2 3" xfId="61199"/>
    <cellStyle name="SAPBEXHLevel0 2 4 2 3" xfId="25371"/>
    <cellStyle name="SAPBEXHLevel0 2 4 2 4" xfId="61200"/>
    <cellStyle name="SAPBEXHLevel0 2 4 3" xfId="25372"/>
    <cellStyle name="SAPBEXHLevel0 2 4 3 2" xfId="25373"/>
    <cellStyle name="SAPBEXHLevel0 2 4 3 2 2" xfId="25374"/>
    <cellStyle name="SAPBEXHLevel0 2 4 3 2 3" xfId="61201"/>
    <cellStyle name="SAPBEXHLevel0 2 4 3 3" xfId="25375"/>
    <cellStyle name="SAPBEXHLevel0 2 4 3 4" xfId="61202"/>
    <cellStyle name="SAPBEXHLevel0 2 4 4" xfId="52317"/>
    <cellStyle name="SAPBEXHLevel0 2 4 4 2" xfId="52318"/>
    <cellStyle name="SAPBEXHLevel0 2 4 4 2 2" xfId="61203"/>
    <cellStyle name="SAPBEXHLevel0 2 4 4 2 3" xfId="61204"/>
    <cellStyle name="SAPBEXHLevel0 2 4 4 3" xfId="61205"/>
    <cellStyle name="SAPBEXHLevel0 2 4 4 4" xfId="61206"/>
    <cellStyle name="SAPBEXHLevel0 2 4 5" xfId="52319"/>
    <cellStyle name="SAPBEXHLevel0 2 4 5 2" xfId="52320"/>
    <cellStyle name="SAPBEXHLevel0 2 4 5 2 2" xfId="61207"/>
    <cellStyle name="SAPBEXHLevel0 2 4 5 2 3" xfId="61208"/>
    <cellStyle name="SAPBEXHLevel0 2 4 5 3" xfId="61209"/>
    <cellStyle name="SAPBEXHLevel0 2 4 5 4" xfId="61210"/>
    <cellStyle name="SAPBEXHLevel0 2 4 6" xfId="52321"/>
    <cellStyle name="SAPBEXHLevel0 2 4 6 2" xfId="52322"/>
    <cellStyle name="SAPBEXHLevel0 2 4 6 2 2" xfId="61211"/>
    <cellStyle name="SAPBEXHLevel0 2 4 6 2 3" xfId="61212"/>
    <cellStyle name="SAPBEXHLevel0 2 4 6 3" xfId="61213"/>
    <cellStyle name="SAPBEXHLevel0 2 4 6 4" xfId="61214"/>
    <cellStyle name="SAPBEXHLevel0 2 4 7" xfId="52323"/>
    <cellStyle name="SAPBEXHLevel0 2 4 7 2" xfId="61215"/>
    <cellStyle name="SAPBEXHLevel0 2 4 7 3" xfId="61216"/>
    <cellStyle name="SAPBEXHLevel0 2 4 8" xfId="61217"/>
    <cellStyle name="SAPBEXHLevel0 2 4 9" xfId="61218"/>
    <cellStyle name="SAPBEXHLevel0 2 5" xfId="25376"/>
    <cellStyle name="SAPBEXHLevel0 2 5 2" xfId="25377"/>
    <cellStyle name="SAPBEXHLevel0 2 5 2 2" xfId="25378"/>
    <cellStyle name="SAPBEXHLevel0 2 5 2 2 2" xfId="25379"/>
    <cellStyle name="SAPBEXHLevel0 2 5 2 2 2 2" xfId="25380"/>
    <cellStyle name="SAPBEXHLevel0 2 5 2 2 3" xfId="25381"/>
    <cellStyle name="SAPBEXHLevel0 2 5 2 3" xfId="25382"/>
    <cellStyle name="SAPBEXHLevel0 2 5 2 3 2" xfId="25383"/>
    <cellStyle name="SAPBEXHLevel0 2 5 2 3 2 2" xfId="25384"/>
    <cellStyle name="SAPBEXHLevel0 2 5 2 3 3" xfId="25385"/>
    <cellStyle name="SAPBEXHLevel0 2 5 2 4" xfId="25386"/>
    <cellStyle name="SAPBEXHLevel0 2 5 2 4 2" xfId="25387"/>
    <cellStyle name="SAPBEXHLevel0 2 5 2 5" xfId="25388"/>
    <cellStyle name="SAPBEXHLevel0 2 5 2 5 2" xfId="25389"/>
    <cellStyle name="SAPBEXHLevel0 2 5 2 6" xfId="25390"/>
    <cellStyle name="SAPBEXHLevel0 2 5 3" xfId="25391"/>
    <cellStyle name="SAPBEXHLevel0 2 5 3 2" xfId="25392"/>
    <cellStyle name="SAPBEXHLevel0 2 5 3 2 2" xfId="25393"/>
    <cellStyle name="SAPBEXHLevel0 2 5 3 2 2 2" xfId="25394"/>
    <cellStyle name="SAPBEXHLevel0 2 5 3 2 3" xfId="25395"/>
    <cellStyle name="SAPBEXHLevel0 2 5 3 3" xfId="25396"/>
    <cellStyle name="SAPBEXHLevel0 2 5 3 3 2" xfId="25397"/>
    <cellStyle name="SAPBEXHLevel0 2 5 3 3 2 2" xfId="25398"/>
    <cellStyle name="SAPBEXHLevel0 2 5 3 3 3" xfId="25399"/>
    <cellStyle name="SAPBEXHLevel0 2 5 3 4" xfId="25400"/>
    <cellStyle name="SAPBEXHLevel0 2 5 3 4 2" xfId="25401"/>
    <cellStyle name="SAPBEXHLevel0 2 5 3 5" xfId="25402"/>
    <cellStyle name="SAPBEXHLevel0 2 5 3 5 2" xfId="25403"/>
    <cellStyle name="SAPBEXHLevel0 2 5 3 6" xfId="25404"/>
    <cellStyle name="SAPBEXHLevel0 2 5 4" xfId="25405"/>
    <cellStyle name="SAPBEXHLevel0 2 5 4 2" xfId="25406"/>
    <cellStyle name="SAPBEXHLevel0 2 5 4 2 2" xfId="25407"/>
    <cellStyle name="SAPBEXHLevel0 2 5 4 2 2 2" xfId="25408"/>
    <cellStyle name="SAPBEXHLevel0 2 5 4 2 3" xfId="25409"/>
    <cellStyle name="SAPBEXHLevel0 2 5 4 3" xfId="25410"/>
    <cellStyle name="SAPBEXHLevel0 2 5 4 3 2" xfId="25411"/>
    <cellStyle name="SAPBEXHLevel0 2 5 4 3 2 2" xfId="25412"/>
    <cellStyle name="SAPBEXHLevel0 2 5 4 3 3" xfId="25413"/>
    <cellStyle name="SAPBEXHLevel0 2 5 4 4" xfId="25414"/>
    <cellStyle name="SAPBEXHLevel0 2 5 4 4 2" xfId="25415"/>
    <cellStyle name="SAPBEXHLevel0 2 5 4 5" xfId="25416"/>
    <cellStyle name="SAPBEXHLevel0 2 5 4 5 2" xfId="25417"/>
    <cellStyle name="SAPBEXHLevel0 2 5 4 6" xfId="25418"/>
    <cellStyle name="SAPBEXHLevel0 2 5 5" xfId="25419"/>
    <cellStyle name="SAPBEXHLevel0 2 5 5 2" xfId="25420"/>
    <cellStyle name="SAPBEXHLevel0 2 5 5 2 2" xfId="25421"/>
    <cellStyle name="SAPBEXHLevel0 2 5 5 2 3" xfId="61219"/>
    <cellStyle name="SAPBEXHLevel0 2 5 5 3" xfId="25422"/>
    <cellStyle name="SAPBEXHLevel0 2 5 5 4" xfId="61220"/>
    <cellStyle name="SAPBEXHLevel0 2 5 6" xfId="25423"/>
    <cellStyle name="SAPBEXHLevel0 2 5 6 2" xfId="52324"/>
    <cellStyle name="SAPBEXHLevel0 2 5 6 2 2" xfId="61221"/>
    <cellStyle name="SAPBEXHLevel0 2 5 6 2 3" xfId="61222"/>
    <cellStyle name="SAPBEXHLevel0 2 5 6 3" xfId="61223"/>
    <cellStyle name="SAPBEXHLevel0 2 5 6 4" xfId="61224"/>
    <cellStyle name="SAPBEXHLevel0 2 5 7" xfId="52325"/>
    <cellStyle name="SAPBEXHLevel0 2 5 7 2" xfId="61225"/>
    <cellStyle name="SAPBEXHLevel0 2 5 7 3" xfId="61226"/>
    <cellStyle name="SAPBEXHLevel0 2 5 8" xfId="61227"/>
    <cellStyle name="SAPBEXHLevel0 2 5 9" xfId="61228"/>
    <cellStyle name="SAPBEXHLevel0 2 5_Other Benefits Allocation %" xfId="25424"/>
    <cellStyle name="SAPBEXHLevel0 2 6" xfId="25425"/>
    <cellStyle name="SAPBEXHLevel0 2 6 2" xfId="52326"/>
    <cellStyle name="SAPBEXHLevel0 2 6 2 2" xfId="61229"/>
    <cellStyle name="SAPBEXHLevel0 2 6 2 3" xfId="61230"/>
    <cellStyle name="SAPBEXHLevel0 2 6 3" xfId="61231"/>
    <cellStyle name="SAPBEXHLevel0 2 6 4" xfId="61232"/>
    <cellStyle name="SAPBEXHLevel0 2 7" xfId="25426"/>
    <cellStyle name="SAPBEXHLevel0 2 7 2" xfId="52327"/>
    <cellStyle name="SAPBEXHLevel0 2 7 2 2" xfId="61233"/>
    <cellStyle name="SAPBEXHLevel0 2 7 2 3" xfId="61234"/>
    <cellStyle name="SAPBEXHLevel0 2 7 3" xfId="61235"/>
    <cellStyle name="SAPBEXHLevel0 2 7 4" xfId="61236"/>
    <cellStyle name="SAPBEXHLevel0 2 8" xfId="25427"/>
    <cellStyle name="SAPBEXHLevel0 2 8 2" xfId="52328"/>
    <cellStyle name="SAPBEXHLevel0 2 8 2 2" xfId="61237"/>
    <cellStyle name="SAPBEXHLevel0 2 8 2 3" xfId="61238"/>
    <cellStyle name="SAPBEXHLevel0 2 8 3" xfId="61239"/>
    <cellStyle name="SAPBEXHLevel0 2 8 4" xfId="61240"/>
    <cellStyle name="SAPBEXHLevel0 2 9" xfId="25428"/>
    <cellStyle name="SAPBEXHLevel0 2 9 2" xfId="52329"/>
    <cellStyle name="SAPBEXHLevel0 2 9 2 2" xfId="61241"/>
    <cellStyle name="SAPBEXHLevel0 2 9 2 3" xfId="61242"/>
    <cellStyle name="SAPBEXHLevel0 2 9 3" xfId="61243"/>
    <cellStyle name="SAPBEXHLevel0 2 9 4" xfId="61244"/>
    <cellStyle name="SAPBEXHLevel0 2_401K Summary" xfId="25429"/>
    <cellStyle name="SAPBEXHLevel0 20" xfId="25430"/>
    <cellStyle name="SAPBEXHLevel0 20 2" xfId="25431"/>
    <cellStyle name="SAPBEXHLevel0 20 2 2" xfId="25432"/>
    <cellStyle name="SAPBEXHLevel0 20 3" xfId="25433"/>
    <cellStyle name="SAPBEXHLevel0 21" xfId="25434"/>
    <cellStyle name="SAPBEXHLevel0 21 2" xfId="25435"/>
    <cellStyle name="SAPBEXHLevel0 21 2 2" xfId="25436"/>
    <cellStyle name="SAPBEXHLevel0 21 3" xfId="25437"/>
    <cellStyle name="SAPBEXHLevel0 22" xfId="25438"/>
    <cellStyle name="SAPBEXHLevel0 22 2" xfId="25439"/>
    <cellStyle name="SAPBEXHLevel0 22 2 2" xfId="25440"/>
    <cellStyle name="SAPBEXHLevel0 22 3" xfId="25441"/>
    <cellStyle name="SAPBEXHLevel0 23" xfId="25442"/>
    <cellStyle name="SAPBEXHLevel0 23 2" xfId="25443"/>
    <cellStyle name="SAPBEXHLevel0 23 2 2" xfId="25444"/>
    <cellStyle name="SAPBEXHLevel0 23 3" xfId="25445"/>
    <cellStyle name="SAPBEXHLevel0 24" xfId="25446"/>
    <cellStyle name="SAPBEXHLevel0 24 2" xfId="25447"/>
    <cellStyle name="SAPBEXHLevel0 24 2 2" xfId="25448"/>
    <cellStyle name="SAPBEXHLevel0 24 3" xfId="25449"/>
    <cellStyle name="SAPBEXHLevel0 25" xfId="25450"/>
    <cellStyle name="SAPBEXHLevel0 25 2" xfId="25451"/>
    <cellStyle name="SAPBEXHLevel0 26" xfId="25452"/>
    <cellStyle name="SAPBEXHLevel0 26 2" xfId="25453"/>
    <cellStyle name="SAPBEXHLevel0 27" xfId="25454"/>
    <cellStyle name="SAPBEXHLevel0 27 2" xfId="25455"/>
    <cellStyle name="SAPBEXHLevel0 28" xfId="25456"/>
    <cellStyle name="SAPBEXHLevel0 29" xfId="25457"/>
    <cellStyle name="SAPBEXHLevel0 3" xfId="25458"/>
    <cellStyle name="SAPBEXHLevel0 3 10" xfId="25459"/>
    <cellStyle name="SAPBEXHLevel0 3 10 2" xfId="61245"/>
    <cellStyle name="SAPBEXHLevel0 3 10 3" xfId="61246"/>
    <cellStyle name="SAPBEXHLevel0 3 11" xfId="25460"/>
    <cellStyle name="SAPBEXHLevel0 3 11 2" xfId="25461"/>
    <cellStyle name="SAPBEXHLevel0 3 11 2 2" xfId="25462"/>
    <cellStyle name="SAPBEXHLevel0 3 11 3" xfId="25463"/>
    <cellStyle name="SAPBEXHLevel0 3 12" xfId="25464"/>
    <cellStyle name="SAPBEXHLevel0 3 2" xfId="25465"/>
    <cellStyle name="SAPBEXHLevel0 3 2 2" xfId="25466"/>
    <cellStyle name="SAPBEXHLevel0 3 2 2 2" xfId="25467"/>
    <cellStyle name="SAPBEXHLevel0 3 2 2 2 2" xfId="25468"/>
    <cellStyle name="SAPBEXHLevel0 3 2 2 2 2 2" xfId="25469"/>
    <cellStyle name="SAPBEXHLevel0 3 2 2 2 3" xfId="25470"/>
    <cellStyle name="SAPBEXHLevel0 3 2 2 3" xfId="25471"/>
    <cellStyle name="SAPBEXHLevel0 3 2 2 3 2" xfId="25472"/>
    <cellStyle name="SAPBEXHLevel0 3 2 2 3 2 2" xfId="25473"/>
    <cellStyle name="SAPBEXHLevel0 3 2 2 3 3" xfId="25474"/>
    <cellStyle name="SAPBEXHLevel0 3 2 2 4" xfId="25475"/>
    <cellStyle name="SAPBEXHLevel0 3 2 2 4 2" xfId="25476"/>
    <cellStyle name="SAPBEXHLevel0 3 2 2 5" xfId="25477"/>
    <cellStyle name="SAPBEXHLevel0 3 2 2 5 2" xfId="25478"/>
    <cellStyle name="SAPBEXHLevel0 3 2 2 6" xfId="25479"/>
    <cellStyle name="SAPBEXHLevel0 3 2 3" xfId="25480"/>
    <cellStyle name="SAPBEXHLevel0 3 2 3 2" xfId="25481"/>
    <cellStyle name="SAPBEXHLevel0 3 2 3 2 2" xfId="25482"/>
    <cellStyle name="SAPBEXHLevel0 3 2 3 2 2 2" xfId="25483"/>
    <cellStyle name="SAPBEXHLevel0 3 2 3 2 3" xfId="25484"/>
    <cellStyle name="SAPBEXHLevel0 3 2 3 3" xfId="25485"/>
    <cellStyle name="SAPBEXHLevel0 3 2 3 3 2" xfId="25486"/>
    <cellStyle name="SAPBEXHLevel0 3 2 3 3 2 2" xfId="25487"/>
    <cellStyle name="SAPBEXHLevel0 3 2 3 3 3" xfId="25488"/>
    <cellStyle name="SAPBEXHLevel0 3 2 3 4" xfId="25489"/>
    <cellStyle name="SAPBEXHLevel0 3 2 3 4 2" xfId="25490"/>
    <cellStyle name="SAPBEXHLevel0 3 2 3 5" xfId="25491"/>
    <cellStyle name="SAPBEXHLevel0 3 2 3 5 2" xfId="25492"/>
    <cellStyle name="SAPBEXHLevel0 3 2 3 6" xfId="25493"/>
    <cellStyle name="SAPBEXHLevel0 3 2 4" xfId="25494"/>
    <cellStyle name="SAPBEXHLevel0 3 2 4 2" xfId="25495"/>
    <cellStyle name="SAPBEXHLevel0 3 2 4 2 2" xfId="25496"/>
    <cellStyle name="SAPBEXHLevel0 3 2 4 2 2 2" xfId="25497"/>
    <cellStyle name="SAPBEXHLevel0 3 2 4 2 3" xfId="25498"/>
    <cellStyle name="SAPBEXHLevel0 3 2 4 3" xfId="25499"/>
    <cellStyle name="SAPBEXHLevel0 3 2 4 3 2" xfId="25500"/>
    <cellStyle name="SAPBEXHLevel0 3 2 4 3 2 2" xfId="25501"/>
    <cellStyle name="SAPBEXHLevel0 3 2 4 3 3" xfId="25502"/>
    <cellStyle name="SAPBEXHLevel0 3 2 4 4" xfId="25503"/>
    <cellStyle name="SAPBEXHLevel0 3 2 4 4 2" xfId="25504"/>
    <cellStyle name="SAPBEXHLevel0 3 2 4 5" xfId="25505"/>
    <cellStyle name="SAPBEXHLevel0 3 2 4 5 2" xfId="25506"/>
    <cellStyle name="SAPBEXHLevel0 3 2 4 6" xfId="25507"/>
    <cellStyle name="SAPBEXHLevel0 3 2 5" xfId="25508"/>
    <cellStyle name="SAPBEXHLevel0 3 2 5 2" xfId="25509"/>
    <cellStyle name="SAPBEXHLevel0 3 2 5 2 2" xfId="25510"/>
    <cellStyle name="SAPBEXHLevel0 3 2 5 2 3" xfId="61247"/>
    <cellStyle name="SAPBEXHLevel0 3 2 5 3" xfId="25511"/>
    <cellStyle name="SAPBEXHLevel0 3 2 5 4" xfId="61248"/>
    <cellStyle name="SAPBEXHLevel0 3 2 6" xfId="25512"/>
    <cellStyle name="SAPBEXHLevel0 3 2 6 2" xfId="52330"/>
    <cellStyle name="SAPBEXHLevel0 3 2 6 2 2" xfId="61249"/>
    <cellStyle name="SAPBEXHLevel0 3 2 6 2 3" xfId="61250"/>
    <cellStyle name="SAPBEXHLevel0 3 2 6 3" xfId="61251"/>
    <cellStyle name="SAPBEXHLevel0 3 2 6 4" xfId="61252"/>
    <cellStyle name="SAPBEXHLevel0 3 2 7" xfId="52331"/>
    <cellStyle name="SAPBEXHLevel0 3 2 7 2" xfId="61253"/>
    <cellStyle name="SAPBEXHLevel0 3 2 7 3" xfId="61254"/>
    <cellStyle name="SAPBEXHLevel0 3 2 8" xfId="61255"/>
    <cellStyle name="SAPBEXHLevel0 3 2 9" xfId="61256"/>
    <cellStyle name="SAPBEXHLevel0 3 2_Other Benefits Allocation %" xfId="25513"/>
    <cellStyle name="SAPBEXHLevel0 3 3" xfId="25514"/>
    <cellStyle name="SAPBEXHLevel0 3 3 2" xfId="52332"/>
    <cellStyle name="SAPBEXHLevel0 3 3 2 2" xfId="52333"/>
    <cellStyle name="SAPBEXHLevel0 3 3 2 2 2" xfId="61257"/>
    <cellStyle name="SAPBEXHLevel0 3 3 2 2 3" xfId="61258"/>
    <cellStyle name="SAPBEXHLevel0 3 3 2 3" xfId="61259"/>
    <cellStyle name="SAPBEXHLevel0 3 3 2 4" xfId="61260"/>
    <cellStyle name="SAPBEXHLevel0 3 3 3" xfId="52334"/>
    <cellStyle name="SAPBEXHLevel0 3 3 3 2" xfId="52335"/>
    <cellStyle name="SAPBEXHLevel0 3 3 3 2 2" xfId="61261"/>
    <cellStyle name="SAPBEXHLevel0 3 3 3 2 3" xfId="61262"/>
    <cellStyle name="SAPBEXHLevel0 3 3 3 3" xfId="61263"/>
    <cellStyle name="SAPBEXHLevel0 3 3 3 4" xfId="61264"/>
    <cellStyle name="SAPBEXHLevel0 3 3 4" xfId="52336"/>
    <cellStyle name="SAPBEXHLevel0 3 3 4 2" xfId="52337"/>
    <cellStyle name="SAPBEXHLevel0 3 3 4 2 2" xfId="61265"/>
    <cellStyle name="SAPBEXHLevel0 3 3 4 2 3" xfId="61266"/>
    <cellStyle name="SAPBEXHLevel0 3 3 4 3" xfId="61267"/>
    <cellStyle name="SAPBEXHLevel0 3 3 4 4" xfId="61268"/>
    <cellStyle name="SAPBEXHLevel0 3 3 5" xfId="52338"/>
    <cellStyle name="SAPBEXHLevel0 3 3 5 2" xfId="52339"/>
    <cellStyle name="SAPBEXHLevel0 3 3 5 2 2" xfId="61269"/>
    <cellStyle name="SAPBEXHLevel0 3 3 5 2 3" xfId="61270"/>
    <cellStyle name="SAPBEXHLevel0 3 3 5 3" xfId="61271"/>
    <cellStyle name="SAPBEXHLevel0 3 3 5 4" xfId="61272"/>
    <cellStyle name="SAPBEXHLevel0 3 3 6" xfId="52340"/>
    <cellStyle name="SAPBEXHLevel0 3 3 6 2" xfId="52341"/>
    <cellStyle name="SAPBEXHLevel0 3 3 6 2 2" xfId="61273"/>
    <cellStyle name="SAPBEXHLevel0 3 3 6 2 3" xfId="61274"/>
    <cellStyle name="SAPBEXHLevel0 3 3 6 3" xfId="61275"/>
    <cellStyle name="SAPBEXHLevel0 3 3 6 4" xfId="61276"/>
    <cellStyle name="SAPBEXHLevel0 3 3 7" xfId="52342"/>
    <cellStyle name="SAPBEXHLevel0 3 3 7 2" xfId="61277"/>
    <cellStyle name="SAPBEXHLevel0 3 3 7 3" xfId="61278"/>
    <cellStyle name="SAPBEXHLevel0 3 3 8" xfId="61279"/>
    <cellStyle name="SAPBEXHLevel0 3 3 9" xfId="61280"/>
    <cellStyle name="SAPBEXHLevel0 3 4" xfId="25515"/>
    <cellStyle name="SAPBEXHLevel0 3 4 2" xfId="25516"/>
    <cellStyle name="SAPBEXHLevel0 3 4 2 2" xfId="25517"/>
    <cellStyle name="SAPBEXHLevel0 3 4 2 2 2" xfId="25518"/>
    <cellStyle name="SAPBEXHLevel0 3 4 2 2 2 2" xfId="25519"/>
    <cellStyle name="SAPBEXHLevel0 3 4 2 2 3" xfId="25520"/>
    <cellStyle name="SAPBEXHLevel0 3 4 2 3" xfId="25521"/>
    <cellStyle name="SAPBEXHLevel0 3 4 2 3 2" xfId="25522"/>
    <cellStyle name="SAPBEXHLevel0 3 4 2 3 2 2" xfId="25523"/>
    <cellStyle name="SAPBEXHLevel0 3 4 2 3 3" xfId="25524"/>
    <cellStyle name="SAPBEXHLevel0 3 4 2 4" xfId="25525"/>
    <cellStyle name="SAPBEXHLevel0 3 4 2 4 2" xfId="25526"/>
    <cellStyle name="SAPBEXHLevel0 3 4 2 5" xfId="25527"/>
    <cellStyle name="SAPBEXHLevel0 3 4 2 5 2" xfId="25528"/>
    <cellStyle name="SAPBEXHLevel0 3 4 2 6" xfId="25529"/>
    <cellStyle name="SAPBEXHLevel0 3 4 3" xfId="25530"/>
    <cellStyle name="SAPBEXHLevel0 3 4 3 2" xfId="25531"/>
    <cellStyle name="SAPBEXHLevel0 3 4 3 2 2" xfId="25532"/>
    <cellStyle name="SAPBEXHLevel0 3 4 3 2 2 2" xfId="25533"/>
    <cellStyle name="SAPBEXHLevel0 3 4 3 2 3" xfId="25534"/>
    <cellStyle name="SAPBEXHLevel0 3 4 3 3" xfId="25535"/>
    <cellStyle name="SAPBEXHLevel0 3 4 3 3 2" xfId="25536"/>
    <cellStyle name="SAPBEXHLevel0 3 4 3 3 2 2" xfId="25537"/>
    <cellStyle name="SAPBEXHLevel0 3 4 3 3 3" xfId="25538"/>
    <cellStyle name="SAPBEXHLevel0 3 4 3 4" xfId="25539"/>
    <cellStyle name="SAPBEXHLevel0 3 4 3 4 2" xfId="25540"/>
    <cellStyle name="SAPBEXHLevel0 3 4 3 5" xfId="25541"/>
    <cellStyle name="SAPBEXHLevel0 3 4 3 5 2" xfId="25542"/>
    <cellStyle name="SAPBEXHLevel0 3 4 3 6" xfId="25543"/>
    <cellStyle name="SAPBEXHLevel0 3 4 4" xfId="25544"/>
    <cellStyle name="SAPBEXHLevel0 3 4 4 2" xfId="25545"/>
    <cellStyle name="SAPBEXHLevel0 3 4 4 2 2" xfId="25546"/>
    <cellStyle name="SAPBEXHLevel0 3 4 4 2 3" xfId="61281"/>
    <cellStyle name="SAPBEXHLevel0 3 4 4 3" xfId="25547"/>
    <cellStyle name="SAPBEXHLevel0 3 4 4 4" xfId="61282"/>
    <cellStyle name="SAPBEXHLevel0 3 4 5" xfId="25548"/>
    <cellStyle name="SAPBEXHLevel0 3 4 5 2" xfId="25549"/>
    <cellStyle name="SAPBEXHLevel0 3 4 5 2 2" xfId="25550"/>
    <cellStyle name="SAPBEXHLevel0 3 4 5 2 3" xfId="61283"/>
    <cellStyle name="SAPBEXHLevel0 3 4 5 3" xfId="25551"/>
    <cellStyle name="SAPBEXHLevel0 3 4 5 4" xfId="61284"/>
    <cellStyle name="SAPBEXHLevel0 3 4 6" xfId="25552"/>
    <cellStyle name="SAPBEXHLevel0 3 4 6 2" xfId="25553"/>
    <cellStyle name="SAPBEXHLevel0 3 4 6 2 2" xfId="61285"/>
    <cellStyle name="SAPBEXHLevel0 3 4 6 2 3" xfId="61286"/>
    <cellStyle name="SAPBEXHLevel0 3 4 6 3" xfId="61287"/>
    <cellStyle name="SAPBEXHLevel0 3 4 6 4" xfId="61288"/>
    <cellStyle name="SAPBEXHLevel0 3 4 7" xfId="25554"/>
    <cellStyle name="SAPBEXHLevel0 3 4 7 2" xfId="25555"/>
    <cellStyle name="SAPBEXHLevel0 3 4 7 3" xfId="61289"/>
    <cellStyle name="SAPBEXHLevel0 3 4 8" xfId="25556"/>
    <cellStyle name="SAPBEXHLevel0 3 4 9" xfId="61290"/>
    <cellStyle name="SAPBEXHLevel0 3 4_Other Benefits Allocation %" xfId="25557"/>
    <cellStyle name="SAPBEXHLevel0 3 5" xfId="25558"/>
    <cellStyle name="SAPBEXHLevel0 3 5 2" xfId="52343"/>
    <cellStyle name="SAPBEXHLevel0 3 5 2 2" xfId="61291"/>
    <cellStyle name="SAPBEXHLevel0 3 5 2 3" xfId="61292"/>
    <cellStyle name="SAPBEXHLevel0 3 5 3" xfId="61293"/>
    <cellStyle name="SAPBEXHLevel0 3 5 4" xfId="61294"/>
    <cellStyle name="SAPBEXHLevel0 3 6" xfId="25559"/>
    <cellStyle name="SAPBEXHLevel0 3 6 2" xfId="52344"/>
    <cellStyle name="SAPBEXHLevel0 3 6 2 2" xfId="61295"/>
    <cellStyle name="SAPBEXHLevel0 3 6 2 3" xfId="61296"/>
    <cellStyle name="SAPBEXHLevel0 3 6 3" xfId="61297"/>
    <cellStyle name="SAPBEXHLevel0 3 6 4" xfId="61298"/>
    <cellStyle name="SAPBEXHLevel0 3 7" xfId="25560"/>
    <cellStyle name="SAPBEXHLevel0 3 7 2" xfId="52345"/>
    <cellStyle name="SAPBEXHLevel0 3 7 2 2" xfId="61299"/>
    <cellStyle name="SAPBEXHLevel0 3 7 2 3" xfId="61300"/>
    <cellStyle name="SAPBEXHLevel0 3 7 3" xfId="61301"/>
    <cellStyle name="SAPBEXHLevel0 3 7 4" xfId="61302"/>
    <cellStyle name="SAPBEXHLevel0 3 8" xfId="25561"/>
    <cellStyle name="SAPBEXHLevel0 3 8 2" xfId="52346"/>
    <cellStyle name="SAPBEXHLevel0 3 8 2 2" xfId="61303"/>
    <cellStyle name="SAPBEXHLevel0 3 8 2 3" xfId="61304"/>
    <cellStyle name="SAPBEXHLevel0 3 8 3" xfId="61305"/>
    <cellStyle name="SAPBEXHLevel0 3 8 4" xfId="61306"/>
    <cellStyle name="SAPBEXHLevel0 3 9" xfId="25562"/>
    <cellStyle name="SAPBEXHLevel0 3 9 2" xfId="52347"/>
    <cellStyle name="SAPBEXHLevel0 3 9 2 2" xfId="61307"/>
    <cellStyle name="SAPBEXHLevel0 3 9 2 3" xfId="61308"/>
    <cellStyle name="SAPBEXHLevel0 3 9 3" xfId="61309"/>
    <cellStyle name="SAPBEXHLevel0 3 9 4" xfId="61310"/>
    <cellStyle name="SAPBEXHLevel0 3_401K Summary" xfId="25563"/>
    <cellStyle name="SAPBEXHLevel0 30" xfId="25564"/>
    <cellStyle name="SAPBEXHLevel0 31" xfId="25565"/>
    <cellStyle name="SAPBEXHLevel0 32" xfId="25566"/>
    <cellStyle name="SAPBEXHLevel0 33" xfId="25567"/>
    <cellStyle name="SAPBEXHLevel0 34" xfId="25568"/>
    <cellStyle name="SAPBEXHLevel0 35" xfId="25569"/>
    <cellStyle name="SAPBEXHLevel0 4" xfId="25570"/>
    <cellStyle name="SAPBEXHLevel0 4 10" xfId="25571"/>
    <cellStyle name="SAPBEXHLevel0 4 10 2" xfId="25572"/>
    <cellStyle name="SAPBEXHLevel0 4 10 2 2" xfId="25573"/>
    <cellStyle name="SAPBEXHLevel0 4 10 3" xfId="25574"/>
    <cellStyle name="SAPBEXHLevel0 4 11" xfId="25575"/>
    <cellStyle name="SAPBEXHLevel0 4 2" xfId="25576"/>
    <cellStyle name="SAPBEXHLevel0 4 2 2" xfId="25577"/>
    <cellStyle name="SAPBEXHLevel0 4 2 2 2" xfId="25578"/>
    <cellStyle name="SAPBEXHLevel0 4 2 2 2 2" xfId="25579"/>
    <cellStyle name="SAPBEXHLevel0 4 2 2 2 2 2" xfId="25580"/>
    <cellStyle name="SAPBEXHLevel0 4 2 2 2 3" xfId="25581"/>
    <cellStyle name="SAPBEXHLevel0 4 2 2 3" xfId="25582"/>
    <cellStyle name="SAPBEXHLevel0 4 2 2 3 2" xfId="25583"/>
    <cellStyle name="SAPBEXHLevel0 4 2 2 3 2 2" xfId="25584"/>
    <cellStyle name="SAPBEXHLevel0 4 2 2 3 3" xfId="25585"/>
    <cellStyle name="SAPBEXHLevel0 4 2 2 4" xfId="25586"/>
    <cellStyle name="SAPBEXHLevel0 4 2 2 4 2" xfId="25587"/>
    <cellStyle name="SAPBEXHLevel0 4 2 2 5" xfId="25588"/>
    <cellStyle name="SAPBEXHLevel0 4 2 2 5 2" xfId="25589"/>
    <cellStyle name="SAPBEXHLevel0 4 2 2 6" xfId="25590"/>
    <cellStyle name="SAPBEXHLevel0 4 2 3" xfId="25591"/>
    <cellStyle name="SAPBEXHLevel0 4 2 3 2" xfId="25592"/>
    <cellStyle name="SAPBEXHLevel0 4 2 3 2 2" xfId="25593"/>
    <cellStyle name="SAPBEXHLevel0 4 2 3 2 2 2" xfId="25594"/>
    <cellStyle name="SAPBEXHLevel0 4 2 3 2 3" xfId="25595"/>
    <cellStyle name="SAPBEXHLevel0 4 2 3 3" xfId="25596"/>
    <cellStyle name="SAPBEXHLevel0 4 2 3 3 2" xfId="25597"/>
    <cellStyle name="SAPBEXHLevel0 4 2 3 3 2 2" xfId="25598"/>
    <cellStyle name="SAPBEXHLevel0 4 2 3 3 3" xfId="25599"/>
    <cellStyle name="SAPBEXHLevel0 4 2 3 4" xfId="25600"/>
    <cellStyle name="SAPBEXHLevel0 4 2 3 4 2" xfId="25601"/>
    <cellStyle name="SAPBEXHLevel0 4 2 3 5" xfId="25602"/>
    <cellStyle name="SAPBEXHLevel0 4 2 3 5 2" xfId="25603"/>
    <cellStyle name="SAPBEXHLevel0 4 2 3 6" xfId="25604"/>
    <cellStyle name="SAPBEXHLevel0 4 2 4" xfId="25605"/>
    <cellStyle name="SAPBEXHLevel0 4 2 4 2" xfId="25606"/>
    <cellStyle name="SAPBEXHLevel0 4 2 4 2 2" xfId="25607"/>
    <cellStyle name="SAPBEXHLevel0 4 2 4 2 2 2" xfId="25608"/>
    <cellStyle name="SAPBEXHLevel0 4 2 4 2 3" xfId="25609"/>
    <cellStyle name="SAPBEXHLevel0 4 2 4 3" xfId="25610"/>
    <cellStyle name="SAPBEXHLevel0 4 2 4 3 2" xfId="25611"/>
    <cellStyle name="SAPBEXHLevel0 4 2 4 3 2 2" xfId="25612"/>
    <cellStyle name="SAPBEXHLevel0 4 2 4 3 3" xfId="25613"/>
    <cellStyle name="SAPBEXHLevel0 4 2 4 4" xfId="25614"/>
    <cellStyle name="SAPBEXHLevel0 4 2 4 4 2" xfId="25615"/>
    <cellStyle name="SAPBEXHLevel0 4 2 4 5" xfId="25616"/>
    <cellStyle name="SAPBEXHLevel0 4 2 4 5 2" xfId="25617"/>
    <cellStyle name="SAPBEXHLevel0 4 2 4 6" xfId="25618"/>
    <cellStyle name="SAPBEXHLevel0 4 2 5" xfId="25619"/>
    <cellStyle name="SAPBEXHLevel0 4 2 5 2" xfId="25620"/>
    <cellStyle name="SAPBEXHLevel0 4 2 5 2 2" xfId="25621"/>
    <cellStyle name="SAPBEXHLevel0 4 2 5 3" xfId="25622"/>
    <cellStyle name="SAPBEXHLevel0 4 2 6" xfId="25623"/>
    <cellStyle name="SAPBEXHLevel0 4 2_Other Benefits Allocation %" xfId="25624"/>
    <cellStyle name="SAPBEXHLevel0 4 3" xfId="25625"/>
    <cellStyle name="SAPBEXHLevel0 4 3 2" xfId="25626"/>
    <cellStyle name="SAPBEXHLevel0 4 3 2 2" xfId="61311"/>
    <cellStyle name="SAPBEXHLevel0 4 3 2 3" xfId="61312"/>
    <cellStyle name="SAPBEXHLevel0 4 3 3" xfId="25627"/>
    <cellStyle name="SAPBEXHLevel0 4 3 4" xfId="61313"/>
    <cellStyle name="SAPBEXHLevel0 4 3_Other Benefits Allocation %" xfId="25628"/>
    <cellStyle name="SAPBEXHLevel0 4 4" xfId="25629"/>
    <cellStyle name="SAPBEXHLevel0 4 4 2" xfId="25630"/>
    <cellStyle name="SAPBEXHLevel0 4 4 2 2" xfId="25631"/>
    <cellStyle name="SAPBEXHLevel0 4 4 2 2 2" xfId="25632"/>
    <cellStyle name="SAPBEXHLevel0 4 4 2 2 2 2" xfId="25633"/>
    <cellStyle name="SAPBEXHLevel0 4 4 2 2 3" xfId="25634"/>
    <cellStyle name="SAPBEXHLevel0 4 4 2 3" xfId="25635"/>
    <cellStyle name="SAPBEXHLevel0 4 4 2 3 2" xfId="25636"/>
    <cellStyle name="SAPBEXHLevel0 4 4 2 3 2 2" xfId="25637"/>
    <cellStyle name="SAPBEXHLevel0 4 4 2 3 3" xfId="25638"/>
    <cellStyle name="SAPBEXHLevel0 4 4 2 4" xfId="25639"/>
    <cellStyle name="SAPBEXHLevel0 4 4 2 4 2" xfId="25640"/>
    <cellStyle name="SAPBEXHLevel0 4 4 2 5" xfId="25641"/>
    <cellStyle name="SAPBEXHLevel0 4 4 2 5 2" xfId="25642"/>
    <cellStyle name="SAPBEXHLevel0 4 4 2 6" xfId="25643"/>
    <cellStyle name="SAPBEXHLevel0 4 4 3" xfId="25644"/>
    <cellStyle name="SAPBEXHLevel0 4 4 3 2" xfId="25645"/>
    <cellStyle name="SAPBEXHLevel0 4 4 3 2 2" xfId="25646"/>
    <cellStyle name="SAPBEXHLevel0 4 4 3 2 2 2" xfId="25647"/>
    <cellStyle name="SAPBEXHLevel0 4 4 3 2 3" xfId="25648"/>
    <cellStyle name="SAPBEXHLevel0 4 4 3 3" xfId="25649"/>
    <cellStyle name="SAPBEXHLevel0 4 4 3 3 2" xfId="25650"/>
    <cellStyle name="SAPBEXHLevel0 4 4 3 3 2 2" xfId="25651"/>
    <cellStyle name="SAPBEXHLevel0 4 4 3 3 3" xfId="25652"/>
    <cellStyle name="SAPBEXHLevel0 4 4 3 4" xfId="25653"/>
    <cellStyle name="SAPBEXHLevel0 4 4 3 4 2" xfId="25654"/>
    <cellStyle name="SAPBEXHLevel0 4 4 3 5" xfId="25655"/>
    <cellStyle name="SAPBEXHLevel0 4 4 3 5 2" xfId="25656"/>
    <cellStyle name="SAPBEXHLevel0 4 4 3 6" xfId="25657"/>
    <cellStyle name="SAPBEXHLevel0 4 4 4" xfId="25658"/>
    <cellStyle name="SAPBEXHLevel0 4 4 4 2" xfId="25659"/>
    <cellStyle name="SAPBEXHLevel0 4 4 4 2 2" xfId="25660"/>
    <cellStyle name="SAPBEXHLevel0 4 4 4 3" xfId="25661"/>
    <cellStyle name="SAPBEXHLevel0 4 4 5" xfId="25662"/>
    <cellStyle name="SAPBEXHLevel0 4 4 5 2" xfId="25663"/>
    <cellStyle name="SAPBEXHLevel0 4 4 5 2 2" xfId="25664"/>
    <cellStyle name="SAPBEXHLevel0 4 4 5 3" xfId="25665"/>
    <cellStyle name="SAPBEXHLevel0 4 4 6" xfId="25666"/>
    <cellStyle name="SAPBEXHLevel0 4 4 6 2" xfId="25667"/>
    <cellStyle name="SAPBEXHLevel0 4 4 7" xfId="25668"/>
    <cellStyle name="SAPBEXHLevel0 4 4 7 2" xfId="25669"/>
    <cellStyle name="SAPBEXHLevel0 4 4 8" xfId="25670"/>
    <cellStyle name="SAPBEXHLevel0 4 4_Other Benefits Allocation %" xfId="25671"/>
    <cellStyle name="SAPBEXHLevel0 4 5" xfId="25672"/>
    <cellStyle name="SAPBEXHLevel0 4 5 2" xfId="25673"/>
    <cellStyle name="SAPBEXHLevel0 4 5 2 2" xfId="25674"/>
    <cellStyle name="SAPBEXHLevel0 4 5 2 3" xfId="61314"/>
    <cellStyle name="SAPBEXHLevel0 4 5 3" xfId="25675"/>
    <cellStyle name="SAPBEXHLevel0 4 5 4" xfId="61315"/>
    <cellStyle name="SAPBEXHLevel0 4 6" xfId="25676"/>
    <cellStyle name="SAPBEXHLevel0 4 6 2" xfId="25677"/>
    <cellStyle name="SAPBEXHLevel0 4 6 2 2" xfId="25678"/>
    <cellStyle name="SAPBEXHLevel0 4 6 2 3" xfId="61316"/>
    <cellStyle name="SAPBEXHLevel0 4 6 3" xfId="25679"/>
    <cellStyle name="SAPBEXHLevel0 4 6 4" xfId="61317"/>
    <cellStyle name="SAPBEXHLevel0 4 7" xfId="25680"/>
    <cellStyle name="SAPBEXHLevel0 4 7 2" xfId="25681"/>
    <cellStyle name="SAPBEXHLevel0 4 7 2 2" xfId="25682"/>
    <cellStyle name="SAPBEXHLevel0 4 7 3" xfId="25683"/>
    <cellStyle name="SAPBEXHLevel0 4 8" xfId="25684"/>
    <cellStyle name="SAPBEXHLevel0 4 8 2" xfId="25685"/>
    <cellStyle name="SAPBEXHLevel0 4 8 2 2" xfId="25686"/>
    <cellStyle name="SAPBEXHLevel0 4 8 3" xfId="25687"/>
    <cellStyle name="SAPBEXHLevel0 4 9" xfId="25688"/>
    <cellStyle name="SAPBEXHLevel0 4 9 2" xfId="25689"/>
    <cellStyle name="SAPBEXHLevel0 4 9 2 2" xfId="25690"/>
    <cellStyle name="SAPBEXHLevel0 4 9 3" xfId="25691"/>
    <cellStyle name="SAPBEXHLevel0 4_401K Summary" xfId="25692"/>
    <cellStyle name="SAPBEXHLevel0 5" xfId="25693"/>
    <cellStyle name="SAPBEXHLevel0 5 2" xfId="25694"/>
    <cellStyle name="SAPBEXHLevel0 5 2 2" xfId="25695"/>
    <cellStyle name="SAPBEXHLevel0 5 2 2 2" xfId="25696"/>
    <cellStyle name="SAPBEXHLevel0 5 2 2 2 2" xfId="25697"/>
    <cellStyle name="SAPBEXHLevel0 5 2 2 3" xfId="25698"/>
    <cellStyle name="SAPBEXHLevel0 5 2 3" xfId="25699"/>
    <cellStyle name="SAPBEXHLevel0 5 2 3 2" xfId="25700"/>
    <cellStyle name="SAPBEXHLevel0 5 2 3 2 2" xfId="25701"/>
    <cellStyle name="SAPBEXHLevel0 5 2 3 3" xfId="25702"/>
    <cellStyle name="SAPBEXHLevel0 5 2 4" xfId="25703"/>
    <cellStyle name="SAPBEXHLevel0 5 2 4 2" xfId="25704"/>
    <cellStyle name="SAPBEXHLevel0 5 2 5" xfId="25705"/>
    <cellStyle name="SAPBEXHLevel0 5 2 5 2" xfId="25706"/>
    <cellStyle name="SAPBEXHLevel0 5 2 6" xfId="25707"/>
    <cellStyle name="SAPBEXHLevel0 5 3" xfId="25708"/>
    <cellStyle name="SAPBEXHLevel0 5 3 2" xfId="25709"/>
    <cellStyle name="SAPBEXHLevel0 5 3 2 2" xfId="25710"/>
    <cellStyle name="SAPBEXHLevel0 5 3 2 2 2" xfId="25711"/>
    <cellStyle name="SAPBEXHLevel0 5 3 2 3" xfId="25712"/>
    <cellStyle name="SAPBEXHLevel0 5 3 3" xfId="25713"/>
    <cellStyle name="SAPBEXHLevel0 5 3 3 2" xfId="25714"/>
    <cellStyle name="SAPBEXHLevel0 5 3 3 2 2" xfId="25715"/>
    <cellStyle name="SAPBEXHLevel0 5 3 3 3" xfId="25716"/>
    <cellStyle name="SAPBEXHLevel0 5 3 4" xfId="25717"/>
    <cellStyle name="SAPBEXHLevel0 5 3 4 2" xfId="25718"/>
    <cellStyle name="SAPBEXHLevel0 5 3 5" xfId="25719"/>
    <cellStyle name="SAPBEXHLevel0 5 3 5 2" xfId="25720"/>
    <cellStyle name="SAPBEXHLevel0 5 3 6" xfId="25721"/>
    <cellStyle name="SAPBEXHLevel0 5 4" xfId="25722"/>
    <cellStyle name="SAPBEXHLevel0 5 4 2" xfId="25723"/>
    <cellStyle name="SAPBEXHLevel0 5 4 2 2" xfId="25724"/>
    <cellStyle name="SAPBEXHLevel0 5 4 2 2 2" xfId="25725"/>
    <cellStyle name="SAPBEXHLevel0 5 4 2 3" xfId="25726"/>
    <cellStyle name="SAPBEXHLevel0 5 4 3" xfId="25727"/>
    <cellStyle name="SAPBEXHLevel0 5 4 3 2" xfId="25728"/>
    <cellStyle name="SAPBEXHLevel0 5 4 3 2 2" xfId="25729"/>
    <cellStyle name="SAPBEXHLevel0 5 4 3 3" xfId="25730"/>
    <cellStyle name="SAPBEXHLevel0 5 4 4" xfId="25731"/>
    <cellStyle name="SAPBEXHLevel0 5 4 4 2" xfId="25732"/>
    <cellStyle name="SAPBEXHLevel0 5 4 5" xfId="25733"/>
    <cellStyle name="SAPBEXHLevel0 5 4 5 2" xfId="25734"/>
    <cellStyle name="SAPBEXHLevel0 5 4 6" xfId="25735"/>
    <cellStyle name="SAPBEXHLevel0 5 5" xfId="25736"/>
    <cellStyle name="SAPBEXHLevel0 5 5 2" xfId="25737"/>
    <cellStyle name="SAPBEXHLevel0 5 5 2 2" xfId="25738"/>
    <cellStyle name="SAPBEXHLevel0 5 5 2 3" xfId="61318"/>
    <cellStyle name="SAPBEXHLevel0 5 5 3" xfId="25739"/>
    <cellStyle name="SAPBEXHLevel0 5 5 4" xfId="61319"/>
    <cellStyle name="SAPBEXHLevel0 5 6" xfId="25740"/>
    <cellStyle name="SAPBEXHLevel0 5 6 2" xfId="52348"/>
    <cellStyle name="SAPBEXHLevel0 5 6 2 2" xfId="61320"/>
    <cellStyle name="SAPBEXHLevel0 5 6 2 3" xfId="61321"/>
    <cellStyle name="SAPBEXHLevel0 5 6 3" xfId="61322"/>
    <cellStyle name="SAPBEXHLevel0 5 6 4" xfId="61323"/>
    <cellStyle name="SAPBEXHLevel0 5 7" xfId="52349"/>
    <cellStyle name="SAPBEXHLevel0 5 7 2" xfId="61324"/>
    <cellStyle name="SAPBEXHLevel0 5 7 3" xfId="61325"/>
    <cellStyle name="SAPBEXHLevel0 5 8" xfId="61326"/>
    <cellStyle name="SAPBEXHLevel0 5 9" xfId="61327"/>
    <cellStyle name="SAPBEXHLevel0 5_Other Benefits Allocation %" xfId="25741"/>
    <cellStyle name="SAPBEXHLevel0 6" xfId="25742"/>
    <cellStyle name="SAPBEXHLevel0 6 2" xfId="25743"/>
    <cellStyle name="SAPBEXHLevel0 6 2 2" xfId="25744"/>
    <cellStyle name="SAPBEXHLevel0 6 2 2 2" xfId="25745"/>
    <cellStyle name="SAPBEXHLevel0 6 2 2 2 2" xfId="25746"/>
    <cellStyle name="SAPBEXHLevel0 6 2 2 3" xfId="25747"/>
    <cellStyle name="SAPBEXHLevel0 6 2 3" xfId="25748"/>
    <cellStyle name="SAPBEXHLevel0 6 2 3 2" xfId="25749"/>
    <cellStyle name="SAPBEXHLevel0 6 2 3 2 2" xfId="25750"/>
    <cellStyle name="SAPBEXHLevel0 6 2 3 3" xfId="25751"/>
    <cellStyle name="SAPBEXHLevel0 6 2 4" xfId="25752"/>
    <cellStyle name="SAPBEXHLevel0 6 2 4 2" xfId="25753"/>
    <cellStyle name="SAPBEXHLevel0 6 2 5" xfId="25754"/>
    <cellStyle name="SAPBEXHLevel0 6 2 5 2" xfId="25755"/>
    <cellStyle name="SAPBEXHLevel0 6 2 6" xfId="25756"/>
    <cellStyle name="SAPBEXHLevel0 6 3" xfId="25757"/>
    <cellStyle name="SAPBEXHLevel0 6 3 2" xfId="25758"/>
    <cellStyle name="SAPBEXHLevel0 6 3 2 2" xfId="25759"/>
    <cellStyle name="SAPBEXHLevel0 6 3 2 2 2" xfId="25760"/>
    <cellStyle name="SAPBEXHLevel0 6 3 2 3" xfId="25761"/>
    <cellStyle name="SAPBEXHLevel0 6 3 3" xfId="25762"/>
    <cellStyle name="SAPBEXHLevel0 6 3 3 2" xfId="25763"/>
    <cellStyle name="SAPBEXHLevel0 6 3 3 2 2" xfId="25764"/>
    <cellStyle name="SAPBEXHLevel0 6 3 3 3" xfId="25765"/>
    <cellStyle name="SAPBEXHLevel0 6 3 4" xfId="25766"/>
    <cellStyle name="SAPBEXHLevel0 6 3 4 2" xfId="25767"/>
    <cellStyle name="SAPBEXHLevel0 6 3 5" xfId="25768"/>
    <cellStyle name="SAPBEXHLevel0 6 3 5 2" xfId="25769"/>
    <cellStyle name="SAPBEXHLevel0 6 3 6" xfId="25770"/>
    <cellStyle name="SAPBEXHLevel0 6 4" xfId="25771"/>
    <cellStyle name="SAPBEXHLevel0 6 4 2" xfId="25772"/>
    <cellStyle name="SAPBEXHLevel0 6 4 2 2" xfId="25773"/>
    <cellStyle name="SAPBEXHLevel0 6 4 2 2 2" xfId="25774"/>
    <cellStyle name="SAPBEXHLevel0 6 4 2 3" xfId="25775"/>
    <cellStyle name="SAPBEXHLevel0 6 4 3" xfId="25776"/>
    <cellStyle name="SAPBEXHLevel0 6 4 3 2" xfId="25777"/>
    <cellStyle name="SAPBEXHLevel0 6 4 3 2 2" xfId="25778"/>
    <cellStyle name="SAPBEXHLevel0 6 4 3 3" xfId="25779"/>
    <cellStyle name="SAPBEXHLevel0 6 4 4" xfId="25780"/>
    <cellStyle name="SAPBEXHLevel0 6 4 4 2" xfId="25781"/>
    <cellStyle name="SAPBEXHLevel0 6 4 5" xfId="25782"/>
    <cellStyle name="SAPBEXHLevel0 6 4 5 2" xfId="25783"/>
    <cellStyle name="SAPBEXHLevel0 6 4 6" xfId="25784"/>
    <cellStyle name="SAPBEXHLevel0 6 5" xfId="25785"/>
    <cellStyle name="SAPBEXHLevel0 6 5 2" xfId="25786"/>
    <cellStyle name="SAPBEXHLevel0 6 5 2 2" xfId="25787"/>
    <cellStyle name="SAPBEXHLevel0 6 5 2 3" xfId="61328"/>
    <cellStyle name="SAPBEXHLevel0 6 5 3" xfId="25788"/>
    <cellStyle name="SAPBEXHLevel0 6 5 4" xfId="61329"/>
    <cellStyle name="SAPBEXHLevel0 6 6" xfId="25789"/>
    <cellStyle name="SAPBEXHLevel0 6 6 2" xfId="52350"/>
    <cellStyle name="SAPBEXHLevel0 6 6 2 2" xfId="61330"/>
    <cellStyle name="SAPBEXHLevel0 6 6 2 3" xfId="61331"/>
    <cellStyle name="SAPBEXHLevel0 6 6 3" xfId="61332"/>
    <cellStyle name="SAPBEXHLevel0 6 6 4" xfId="61333"/>
    <cellStyle name="SAPBEXHLevel0 6 7" xfId="52351"/>
    <cellStyle name="SAPBEXHLevel0 6 7 2" xfId="61334"/>
    <cellStyle name="SAPBEXHLevel0 6 7 3" xfId="61335"/>
    <cellStyle name="SAPBEXHLevel0 6 8" xfId="61336"/>
    <cellStyle name="SAPBEXHLevel0 6 9" xfId="61337"/>
    <cellStyle name="SAPBEXHLevel0 6_Other Benefits Allocation %" xfId="25790"/>
    <cellStyle name="SAPBEXHLevel0 7" xfId="25791"/>
    <cellStyle name="SAPBEXHLevel0 7 2" xfId="25792"/>
    <cellStyle name="SAPBEXHLevel0 7 2 2" xfId="25793"/>
    <cellStyle name="SAPBEXHLevel0 7 2 2 2" xfId="25794"/>
    <cellStyle name="SAPBEXHLevel0 7 2 2 2 2" xfId="25795"/>
    <cellStyle name="SAPBEXHLevel0 7 2 2 3" xfId="25796"/>
    <cellStyle name="SAPBEXHLevel0 7 2 3" xfId="25797"/>
    <cellStyle name="SAPBEXHLevel0 7 2 3 2" xfId="25798"/>
    <cellStyle name="SAPBEXHLevel0 7 2 3 2 2" xfId="25799"/>
    <cellStyle name="SAPBEXHLevel0 7 2 3 3" xfId="25800"/>
    <cellStyle name="SAPBEXHLevel0 7 2 4" xfId="25801"/>
    <cellStyle name="SAPBEXHLevel0 7 2 4 2" xfId="25802"/>
    <cellStyle name="SAPBEXHLevel0 7 2 5" xfId="25803"/>
    <cellStyle name="SAPBEXHLevel0 7 2 5 2" xfId="25804"/>
    <cellStyle name="SAPBEXHLevel0 7 2 6" xfId="25805"/>
    <cellStyle name="SAPBEXHLevel0 7 3" xfId="25806"/>
    <cellStyle name="SAPBEXHLevel0 7 3 2" xfId="25807"/>
    <cellStyle name="SAPBEXHLevel0 7 3 2 2" xfId="25808"/>
    <cellStyle name="SAPBEXHLevel0 7 3 2 2 2" xfId="25809"/>
    <cellStyle name="SAPBEXHLevel0 7 3 2 3" xfId="25810"/>
    <cellStyle name="SAPBEXHLevel0 7 3 3" xfId="25811"/>
    <cellStyle name="SAPBEXHLevel0 7 3 3 2" xfId="25812"/>
    <cellStyle name="SAPBEXHLevel0 7 3 3 2 2" xfId="25813"/>
    <cellStyle name="SAPBEXHLevel0 7 3 3 3" xfId="25814"/>
    <cellStyle name="SAPBEXHLevel0 7 3 4" xfId="25815"/>
    <cellStyle name="SAPBEXHLevel0 7 3 4 2" xfId="25816"/>
    <cellStyle name="SAPBEXHLevel0 7 3 5" xfId="25817"/>
    <cellStyle name="SAPBEXHLevel0 7 3 5 2" xfId="25818"/>
    <cellStyle name="SAPBEXHLevel0 7 3 6" xfId="25819"/>
    <cellStyle name="SAPBEXHLevel0 7 4" xfId="25820"/>
    <cellStyle name="SAPBEXHLevel0 7 4 2" xfId="25821"/>
    <cellStyle name="SAPBEXHLevel0 7 4 2 2" xfId="25822"/>
    <cellStyle name="SAPBEXHLevel0 7 4 2 2 2" xfId="25823"/>
    <cellStyle name="SAPBEXHLevel0 7 4 2 3" xfId="25824"/>
    <cellStyle name="SAPBEXHLevel0 7 4 3" xfId="25825"/>
    <cellStyle name="SAPBEXHLevel0 7 4 3 2" xfId="25826"/>
    <cellStyle name="SAPBEXHLevel0 7 4 3 2 2" xfId="25827"/>
    <cellStyle name="SAPBEXHLevel0 7 4 3 3" xfId="25828"/>
    <cellStyle name="SAPBEXHLevel0 7 4 4" xfId="25829"/>
    <cellStyle name="SAPBEXHLevel0 7 4 4 2" xfId="25830"/>
    <cellStyle name="SAPBEXHLevel0 7 4 5" xfId="25831"/>
    <cellStyle name="SAPBEXHLevel0 7 4 5 2" xfId="25832"/>
    <cellStyle name="SAPBEXHLevel0 7 4 6" xfId="25833"/>
    <cellStyle name="SAPBEXHLevel0 7 5" xfId="25834"/>
    <cellStyle name="SAPBEXHLevel0 7 5 2" xfId="25835"/>
    <cellStyle name="SAPBEXHLevel0 7 5 2 2" xfId="25836"/>
    <cellStyle name="SAPBEXHLevel0 7 5 3" xfId="25837"/>
    <cellStyle name="SAPBEXHLevel0 7 6" xfId="25838"/>
    <cellStyle name="SAPBEXHLevel0 7_Other Benefits Allocation %" xfId="25839"/>
    <cellStyle name="SAPBEXHLevel0 8" xfId="25840"/>
    <cellStyle name="SAPBEXHLevel0 8 2" xfId="25841"/>
    <cellStyle name="SAPBEXHLevel0 8 2 2" xfId="25842"/>
    <cellStyle name="SAPBEXHLevel0 8 2 2 2" xfId="25843"/>
    <cellStyle name="SAPBEXHLevel0 8 2 2 2 2" xfId="25844"/>
    <cellStyle name="SAPBEXHLevel0 8 2 2 3" xfId="25845"/>
    <cellStyle name="SAPBEXHLevel0 8 2 3" xfId="25846"/>
    <cellStyle name="SAPBEXHLevel0 8 2 3 2" xfId="25847"/>
    <cellStyle name="SAPBEXHLevel0 8 2 3 2 2" xfId="25848"/>
    <cellStyle name="SAPBEXHLevel0 8 2 3 3" xfId="25849"/>
    <cellStyle name="SAPBEXHLevel0 8 2 4" xfId="25850"/>
    <cellStyle name="SAPBEXHLevel0 8 2 4 2" xfId="25851"/>
    <cellStyle name="SAPBEXHLevel0 8 2 5" xfId="25852"/>
    <cellStyle name="SAPBEXHLevel0 8 2 5 2" xfId="25853"/>
    <cellStyle name="SAPBEXHLevel0 8 2 6" xfId="25854"/>
    <cellStyle name="SAPBEXHLevel0 8 3" xfId="25855"/>
    <cellStyle name="SAPBEXHLevel0 8 3 2" xfId="25856"/>
    <cellStyle name="SAPBEXHLevel0 8 3 2 2" xfId="25857"/>
    <cellStyle name="SAPBEXHLevel0 8 3 2 2 2" xfId="25858"/>
    <cellStyle name="SAPBEXHLevel0 8 3 2 3" xfId="25859"/>
    <cellStyle name="SAPBEXHLevel0 8 3 3" xfId="25860"/>
    <cellStyle name="SAPBEXHLevel0 8 3 3 2" xfId="25861"/>
    <cellStyle name="SAPBEXHLevel0 8 3 3 2 2" xfId="25862"/>
    <cellStyle name="SAPBEXHLevel0 8 3 3 3" xfId="25863"/>
    <cellStyle name="SAPBEXHLevel0 8 3 4" xfId="25864"/>
    <cellStyle name="SAPBEXHLevel0 8 3 4 2" xfId="25865"/>
    <cellStyle name="SAPBEXHLevel0 8 3 5" xfId="25866"/>
    <cellStyle name="SAPBEXHLevel0 8 3 5 2" xfId="25867"/>
    <cellStyle name="SAPBEXHLevel0 8 3 6" xfId="25868"/>
    <cellStyle name="SAPBEXHLevel0 8 4" xfId="25869"/>
    <cellStyle name="SAPBEXHLevel0 8 4 2" xfId="25870"/>
    <cellStyle name="SAPBEXHLevel0 8 4 2 2" xfId="25871"/>
    <cellStyle name="SAPBEXHLevel0 8 4 2 2 2" xfId="25872"/>
    <cellStyle name="SAPBEXHLevel0 8 4 2 3" xfId="25873"/>
    <cellStyle name="SAPBEXHLevel0 8 4 3" xfId="25874"/>
    <cellStyle name="SAPBEXHLevel0 8 4 3 2" xfId="25875"/>
    <cellStyle name="SAPBEXHLevel0 8 4 3 2 2" xfId="25876"/>
    <cellStyle name="SAPBEXHLevel0 8 4 3 3" xfId="25877"/>
    <cellStyle name="SAPBEXHLevel0 8 4 4" xfId="25878"/>
    <cellStyle name="SAPBEXHLevel0 8 4 4 2" xfId="25879"/>
    <cellStyle name="SAPBEXHLevel0 8 4 5" xfId="25880"/>
    <cellStyle name="SAPBEXHLevel0 8 4 5 2" xfId="25881"/>
    <cellStyle name="SAPBEXHLevel0 8 4 6" xfId="25882"/>
    <cellStyle name="SAPBEXHLevel0 8 5" xfId="25883"/>
    <cellStyle name="SAPBEXHLevel0 8 5 2" xfId="25884"/>
    <cellStyle name="SAPBEXHLevel0 8 5 2 2" xfId="25885"/>
    <cellStyle name="SAPBEXHLevel0 8 5 3" xfId="25886"/>
    <cellStyle name="SAPBEXHLevel0 8 6" xfId="25887"/>
    <cellStyle name="SAPBEXHLevel0 8_Other Benefits Allocation %" xfId="25888"/>
    <cellStyle name="SAPBEXHLevel0 9" xfId="25889"/>
    <cellStyle name="SAPBEXHLevel0 9 2" xfId="25890"/>
    <cellStyle name="SAPBEXHLevel0 9 2 2" xfId="25891"/>
    <cellStyle name="SAPBEXHLevel0 9 2 2 2" xfId="25892"/>
    <cellStyle name="SAPBEXHLevel0 9 2 2 2 2" xfId="25893"/>
    <cellStyle name="SAPBEXHLevel0 9 2 2 3" xfId="25894"/>
    <cellStyle name="SAPBEXHLevel0 9 2 3" xfId="25895"/>
    <cellStyle name="SAPBEXHLevel0 9 2 3 2" xfId="25896"/>
    <cellStyle name="SAPBEXHLevel0 9 2 3 2 2" xfId="25897"/>
    <cellStyle name="SAPBEXHLevel0 9 2 3 3" xfId="25898"/>
    <cellStyle name="SAPBEXHLevel0 9 2 4" xfId="25899"/>
    <cellStyle name="SAPBEXHLevel0 9 2 4 2" xfId="25900"/>
    <cellStyle name="SAPBEXHLevel0 9 2 5" xfId="25901"/>
    <cellStyle name="SAPBEXHLevel0 9 2 5 2" xfId="25902"/>
    <cellStyle name="SAPBEXHLevel0 9 2 6" xfId="25903"/>
    <cellStyle name="SAPBEXHLevel0 9 3" xfId="25904"/>
    <cellStyle name="SAPBEXHLevel0 9 3 2" xfId="25905"/>
    <cellStyle name="SAPBEXHLevel0 9 3 2 2" xfId="25906"/>
    <cellStyle name="SAPBEXHLevel0 9 3 2 2 2" xfId="25907"/>
    <cellStyle name="SAPBEXHLevel0 9 3 2 3" xfId="25908"/>
    <cellStyle name="SAPBEXHLevel0 9 3 3" xfId="25909"/>
    <cellStyle name="SAPBEXHLevel0 9 3 3 2" xfId="25910"/>
    <cellStyle name="SAPBEXHLevel0 9 3 3 2 2" xfId="25911"/>
    <cellStyle name="SAPBEXHLevel0 9 3 3 3" xfId="25912"/>
    <cellStyle name="SAPBEXHLevel0 9 3 4" xfId="25913"/>
    <cellStyle name="SAPBEXHLevel0 9 3 4 2" xfId="25914"/>
    <cellStyle name="SAPBEXHLevel0 9 3 5" xfId="25915"/>
    <cellStyle name="SAPBEXHLevel0 9 3 5 2" xfId="25916"/>
    <cellStyle name="SAPBEXHLevel0 9 3 6" xfId="25917"/>
    <cellStyle name="SAPBEXHLevel0 9 4" xfId="25918"/>
    <cellStyle name="SAPBEXHLevel0 9 4 2" xfId="25919"/>
    <cellStyle name="SAPBEXHLevel0 9 4 2 2" xfId="25920"/>
    <cellStyle name="SAPBEXHLevel0 9 4 2 2 2" xfId="25921"/>
    <cellStyle name="SAPBEXHLevel0 9 4 2 3" xfId="25922"/>
    <cellStyle name="SAPBEXHLevel0 9 4 3" xfId="25923"/>
    <cellStyle name="SAPBEXHLevel0 9 4 3 2" xfId="25924"/>
    <cellStyle name="SAPBEXHLevel0 9 4 3 2 2" xfId="25925"/>
    <cellStyle name="SAPBEXHLevel0 9 4 3 3" xfId="25926"/>
    <cellStyle name="SAPBEXHLevel0 9 4 4" xfId="25927"/>
    <cellStyle name="SAPBEXHLevel0 9 4 4 2" xfId="25928"/>
    <cellStyle name="SAPBEXHLevel0 9 4 5" xfId="25929"/>
    <cellStyle name="SAPBEXHLevel0 9 4 5 2" xfId="25930"/>
    <cellStyle name="SAPBEXHLevel0 9 4 6" xfId="25931"/>
    <cellStyle name="SAPBEXHLevel0 9 5" xfId="25932"/>
    <cellStyle name="SAPBEXHLevel0 9 5 2" xfId="25933"/>
    <cellStyle name="SAPBEXHLevel0 9 5 2 2" xfId="25934"/>
    <cellStyle name="SAPBEXHLevel0 9 5 3" xfId="25935"/>
    <cellStyle name="SAPBEXHLevel0 9 6" xfId="25936"/>
    <cellStyle name="SAPBEXHLevel0 9_Other Benefits Allocation %" xfId="25937"/>
    <cellStyle name="SAPBEXHLevel0_01-13 NEE  F&amp;O Prelim" xfId="25938"/>
    <cellStyle name="SAPBEXHLevel0X" xfId="52"/>
    <cellStyle name="SAPBEXHLevel0X 10" xfId="25939"/>
    <cellStyle name="SAPBEXHLevel0X 10 2" xfId="25940"/>
    <cellStyle name="SAPBEXHLevel0X 10 2 2" xfId="25941"/>
    <cellStyle name="SAPBEXHLevel0X 10 2 2 2" xfId="25942"/>
    <cellStyle name="SAPBEXHLevel0X 10 2 2 2 2" xfId="25943"/>
    <cellStyle name="SAPBEXHLevel0X 10 2 2 3" xfId="25944"/>
    <cellStyle name="SAPBEXHLevel0X 10 2 3" xfId="25945"/>
    <cellStyle name="SAPBEXHLevel0X 10 2 3 2" xfId="25946"/>
    <cellStyle name="SAPBEXHLevel0X 10 2 3 2 2" xfId="25947"/>
    <cellStyle name="SAPBEXHLevel0X 10 2 3 3" xfId="25948"/>
    <cellStyle name="SAPBEXHLevel0X 10 2 4" xfId="25949"/>
    <cellStyle name="SAPBEXHLevel0X 10 2 4 2" xfId="25950"/>
    <cellStyle name="SAPBEXHLevel0X 10 2 5" xfId="25951"/>
    <cellStyle name="SAPBEXHLevel0X 10 2 5 2" xfId="25952"/>
    <cellStyle name="SAPBEXHLevel0X 10 2 6" xfId="25953"/>
    <cellStyle name="SAPBEXHLevel0X 10 3" xfId="25954"/>
    <cellStyle name="SAPBEXHLevel0X 10 3 2" xfId="25955"/>
    <cellStyle name="SAPBEXHLevel0X 10 3 2 2" xfId="25956"/>
    <cellStyle name="SAPBEXHLevel0X 10 3 2 2 2" xfId="25957"/>
    <cellStyle name="SAPBEXHLevel0X 10 3 2 3" xfId="25958"/>
    <cellStyle name="SAPBEXHLevel0X 10 3 3" xfId="25959"/>
    <cellStyle name="SAPBEXHLevel0X 10 3 3 2" xfId="25960"/>
    <cellStyle name="SAPBEXHLevel0X 10 3 3 2 2" xfId="25961"/>
    <cellStyle name="SAPBEXHLevel0X 10 3 3 3" xfId="25962"/>
    <cellStyle name="SAPBEXHLevel0X 10 3 4" xfId="25963"/>
    <cellStyle name="SAPBEXHLevel0X 10 3 4 2" xfId="25964"/>
    <cellStyle name="SAPBEXHLevel0X 10 3 5" xfId="25965"/>
    <cellStyle name="SAPBEXHLevel0X 10 3 5 2" xfId="25966"/>
    <cellStyle name="SAPBEXHLevel0X 10 3 6" xfId="25967"/>
    <cellStyle name="SAPBEXHLevel0X 10 4" xfId="25968"/>
    <cellStyle name="SAPBEXHLevel0X 10 4 2" xfId="25969"/>
    <cellStyle name="SAPBEXHLevel0X 10 4 2 2" xfId="25970"/>
    <cellStyle name="SAPBEXHLevel0X 10 4 2 2 2" xfId="25971"/>
    <cellStyle name="SAPBEXHLevel0X 10 4 2 3" xfId="25972"/>
    <cellStyle name="SAPBEXHLevel0X 10 4 3" xfId="25973"/>
    <cellStyle name="SAPBEXHLevel0X 10 4 3 2" xfId="25974"/>
    <cellStyle name="SAPBEXHLevel0X 10 4 3 2 2" xfId="25975"/>
    <cellStyle name="SAPBEXHLevel0X 10 4 3 3" xfId="25976"/>
    <cellStyle name="SAPBEXHLevel0X 10 4 4" xfId="25977"/>
    <cellStyle name="SAPBEXHLevel0X 10 4 4 2" xfId="25978"/>
    <cellStyle name="SAPBEXHLevel0X 10 4 5" xfId="25979"/>
    <cellStyle name="SAPBEXHLevel0X 10 4 5 2" xfId="25980"/>
    <cellStyle name="SAPBEXHLevel0X 10 4 6" xfId="25981"/>
    <cellStyle name="SAPBEXHLevel0X 10 5" xfId="25982"/>
    <cellStyle name="SAPBEXHLevel0X 10 5 2" xfId="25983"/>
    <cellStyle name="SAPBEXHLevel0X 10 5 2 2" xfId="25984"/>
    <cellStyle name="SAPBEXHLevel0X 10 5 3" xfId="25985"/>
    <cellStyle name="SAPBEXHLevel0X 10 6" xfId="25986"/>
    <cellStyle name="SAPBEXHLevel0X 10_Other Benefits Allocation %" xfId="25987"/>
    <cellStyle name="SAPBEXHLevel0X 11" xfId="25988"/>
    <cellStyle name="SAPBEXHLevel0X 11 2" xfId="25989"/>
    <cellStyle name="SAPBEXHLevel0X 11 3" xfId="25990"/>
    <cellStyle name="SAPBEXHLevel0X 11_Other Benefits Allocation %" xfId="25991"/>
    <cellStyle name="SAPBEXHLevel0X 12" xfId="25992"/>
    <cellStyle name="SAPBEXHLevel0X 12 2" xfId="25993"/>
    <cellStyle name="SAPBEXHLevel0X 12 2 2" xfId="25994"/>
    <cellStyle name="SAPBEXHLevel0X 12 2 2 2" xfId="25995"/>
    <cellStyle name="SAPBEXHLevel0X 12 2 2 2 2" xfId="25996"/>
    <cellStyle name="SAPBEXHLevel0X 12 2 2 3" xfId="25997"/>
    <cellStyle name="SAPBEXHLevel0X 12 2 3" xfId="25998"/>
    <cellStyle name="SAPBEXHLevel0X 12 2 3 2" xfId="25999"/>
    <cellStyle name="SAPBEXHLevel0X 12 2 3 2 2" xfId="26000"/>
    <cellStyle name="SAPBEXHLevel0X 12 2 3 3" xfId="26001"/>
    <cellStyle name="SAPBEXHLevel0X 12 2 4" xfId="26002"/>
    <cellStyle name="SAPBEXHLevel0X 12 2 4 2" xfId="26003"/>
    <cellStyle name="SAPBEXHLevel0X 12 2 5" xfId="26004"/>
    <cellStyle name="SAPBEXHLevel0X 12 2 5 2" xfId="26005"/>
    <cellStyle name="SAPBEXHLevel0X 12 2 6" xfId="26006"/>
    <cellStyle name="SAPBEXHLevel0X 12 3" xfId="26007"/>
    <cellStyle name="SAPBEXHLevel0X 12 3 2" xfId="26008"/>
    <cellStyle name="SAPBEXHLevel0X 12 3 2 2" xfId="26009"/>
    <cellStyle name="SAPBEXHLevel0X 12 3 2 2 2" xfId="26010"/>
    <cellStyle name="SAPBEXHLevel0X 12 3 2 3" xfId="26011"/>
    <cellStyle name="SAPBEXHLevel0X 12 3 3" xfId="26012"/>
    <cellStyle name="SAPBEXHLevel0X 12 3 3 2" xfId="26013"/>
    <cellStyle name="SAPBEXHLevel0X 12 3 3 2 2" xfId="26014"/>
    <cellStyle name="SAPBEXHLevel0X 12 3 3 3" xfId="26015"/>
    <cellStyle name="SAPBEXHLevel0X 12 3 4" xfId="26016"/>
    <cellStyle name="SAPBEXHLevel0X 12 3 4 2" xfId="26017"/>
    <cellStyle name="SAPBEXHLevel0X 12 3 5" xfId="26018"/>
    <cellStyle name="SAPBEXHLevel0X 12 3 5 2" xfId="26019"/>
    <cellStyle name="SAPBEXHLevel0X 12 3 6" xfId="26020"/>
    <cellStyle name="SAPBEXHLevel0X 12 4" xfId="26021"/>
    <cellStyle name="SAPBEXHLevel0X 12 4 2" xfId="26022"/>
    <cellStyle name="SAPBEXHLevel0X 12 4 2 2" xfId="26023"/>
    <cellStyle name="SAPBEXHLevel0X 12 4 3" xfId="26024"/>
    <cellStyle name="SAPBEXHLevel0X 12 5" xfId="26025"/>
    <cellStyle name="SAPBEXHLevel0X 12 5 2" xfId="26026"/>
    <cellStyle name="SAPBEXHLevel0X 12 5 2 2" xfId="26027"/>
    <cellStyle name="SAPBEXHLevel0X 12 5 3" xfId="26028"/>
    <cellStyle name="SAPBEXHLevel0X 12 6" xfId="26029"/>
    <cellStyle name="SAPBEXHLevel0X 12 6 2" xfId="26030"/>
    <cellStyle name="SAPBEXHLevel0X 12 7" xfId="26031"/>
    <cellStyle name="SAPBEXHLevel0X 12 7 2" xfId="26032"/>
    <cellStyle name="SAPBEXHLevel0X 12 8" xfId="26033"/>
    <cellStyle name="SAPBEXHLevel0X 12_Other Benefits Allocation %" xfId="26034"/>
    <cellStyle name="SAPBEXHLevel0X 13" xfId="26035"/>
    <cellStyle name="SAPBEXHLevel0X 13 2" xfId="26036"/>
    <cellStyle name="SAPBEXHLevel0X 13 2 2" xfId="26037"/>
    <cellStyle name="SAPBEXHLevel0X 13 2 2 2" xfId="26038"/>
    <cellStyle name="SAPBEXHLevel0X 13 2 3" xfId="26039"/>
    <cellStyle name="SAPBEXHLevel0X 13 3" xfId="26040"/>
    <cellStyle name="SAPBEXHLevel0X 13 3 2" xfId="26041"/>
    <cellStyle name="SAPBEXHLevel0X 13 3 2 2" xfId="26042"/>
    <cellStyle name="SAPBEXHLevel0X 13 3 3" xfId="26043"/>
    <cellStyle name="SAPBEXHLevel0X 13 4" xfId="26044"/>
    <cellStyle name="SAPBEXHLevel0X 13 4 2" xfId="26045"/>
    <cellStyle name="SAPBEXHLevel0X 13 5" xfId="26046"/>
    <cellStyle name="SAPBEXHLevel0X 13 5 2" xfId="26047"/>
    <cellStyle name="SAPBEXHLevel0X 13 6" xfId="26048"/>
    <cellStyle name="SAPBEXHLevel0X 14" xfId="26049"/>
    <cellStyle name="SAPBEXHLevel0X 14 2" xfId="26050"/>
    <cellStyle name="SAPBEXHLevel0X 14 2 2" xfId="26051"/>
    <cellStyle name="SAPBEXHLevel0X 14 2 2 2" xfId="26052"/>
    <cellStyle name="SAPBEXHLevel0X 14 2 3" xfId="26053"/>
    <cellStyle name="SAPBEXHLevel0X 14 3" xfId="26054"/>
    <cellStyle name="SAPBEXHLevel0X 14 3 2" xfId="26055"/>
    <cellStyle name="SAPBEXHLevel0X 14 3 2 2" xfId="26056"/>
    <cellStyle name="SAPBEXHLevel0X 14 3 3" xfId="26057"/>
    <cellStyle name="SAPBEXHLevel0X 14 4" xfId="26058"/>
    <cellStyle name="SAPBEXHLevel0X 14 4 2" xfId="26059"/>
    <cellStyle name="SAPBEXHLevel0X 14 5" xfId="26060"/>
    <cellStyle name="SAPBEXHLevel0X 14 5 2" xfId="26061"/>
    <cellStyle name="SAPBEXHLevel0X 14 6" xfId="26062"/>
    <cellStyle name="SAPBEXHLevel0X 15" xfId="26063"/>
    <cellStyle name="SAPBEXHLevel0X 15 2" xfId="26064"/>
    <cellStyle name="SAPBEXHLevel0X 15 2 2" xfId="26065"/>
    <cellStyle name="SAPBEXHLevel0X 15 2 2 2" xfId="26066"/>
    <cellStyle name="SAPBEXHLevel0X 15 2 3" xfId="26067"/>
    <cellStyle name="SAPBEXHLevel0X 15 3" xfId="26068"/>
    <cellStyle name="SAPBEXHLevel0X 15 3 2" xfId="26069"/>
    <cellStyle name="SAPBEXHLevel0X 15 3 2 2" xfId="26070"/>
    <cellStyle name="SAPBEXHLevel0X 15 3 3" xfId="26071"/>
    <cellStyle name="SAPBEXHLevel0X 15 4" xfId="26072"/>
    <cellStyle name="SAPBEXHLevel0X 15 4 2" xfId="26073"/>
    <cellStyle name="SAPBEXHLevel0X 15 5" xfId="26074"/>
    <cellStyle name="SAPBEXHLevel0X 15 5 2" xfId="26075"/>
    <cellStyle name="SAPBEXHLevel0X 15 6" xfId="26076"/>
    <cellStyle name="SAPBEXHLevel0X 16" xfId="26077"/>
    <cellStyle name="SAPBEXHLevel0X 16 2" xfId="26078"/>
    <cellStyle name="SAPBEXHLevel0X 16 2 2" xfId="26079"/>
    <cellStyle name="SAPBEXHLevel0X 16 3" xfId="26080"/>
    <cellStyle name="SAPBEXHLevel0X 17" xfId="26081"/>
    <cellStyle name="SAPBEXHLevel0X 17 2" xfId="26082"/>
    <cellStyle name="SAPBEXHLevel0X 17 2 2" xfId="26083"/>
    <cellStyle name="SAPBEXHLevel0X 17 3" xfId="26084"/>
    <cellStyle name="SAPBEXHLevel0X 18" xfId="26085"/>
    <cellStyle name="SAPBEXHLevel0X 18 2" xfId="26086"/>
    <cellStyle name="SAPBEXHLevel0X 18 2 2" xfId="26087"/>
    <cellStyle name="SAPBEXHLevel0X 18 3" xfId="26088"/>
    <cellStyle name="SAPBEXHLevel0X 19" xfId="26089"/>
    <cellStyle name="SAPBEXHLevel0X 19 2" xfId="26090"/>
    <cellStyle name="SAPBEXHLevel0X 19 2 2" xfId="26091"/>
    <cellStyle name="SAPBEXHLevel0X 19 3" xfId="26092"/>
    <cellStyle name="SAPBEXHLevel0X 2" xfId="26093"/>
    <cellStyle name="SAPBEXHLevel0X 2 10" xfId="26094"/>
    <cellStyle name="SAPBEXHLevel0X 2 10 2" xfId="26095"/>
    <cellStyle name="SAPBEXHLevel0X 2 10 2 2" xfId="26096"/>
    <cellStyle name="SAPBEXHLevel0X 2 10 3" xfId="26097"/>
    <cellStyle name="SAPBEXHLevel0X 2 11" xfId="26098"/>
    <cellStyle name="SAPBEXHLevel0X 2 11 2" xfId="26099"/>
    <cellStyle name="SAPBEXHLevel0X 2 11 2 2" xfId="26100"/>
    <cellStyle name="SAPBEXHLevel0X 2 11 3" xfId="26101"/>
    <cellStyle name="SAPBEXHLevel0X 2 12" xfId="26102"/>
    <cellStyle name="SAPBEXHLevel0X 2 12 2" xfId="26103"/>
    <cellStyle name="SAPBEXHLevel0X 2 12 3" xfId="61338"/>
    <cellStyle name="SAPBEXHLevel0X 2 13" xfId="26104"/>
    <cellStyle name="SAPBEXHLevel0X 2 13 2" xfId="61339"/>
    <cellStyle name="SAPBEXHLevel0X 2 13 3" xfId="61340"/>
    <cellStyle name="SAPBEXHLevel0X 2 14" xfId="52352"/>
    <cellStyle name="SAPBEXHLevel0X 2 14 2" xfId="61341"/>
    <cellStyle name="SAPBEXHLevel0X 2 14 3" xfId="61342"/>
    <cellStyle name="SAPBEXHLevel0X 2 15" xfId="61343"/>
    <cellStyle name="SAPBEXHLevel0X 2 16" xfId="61344"/>
    <cellStyle name="SAPBEXHLevel0X 2 2" xfId="26105"/>
    <cellStyle name="SAPBEXHLevel0X 2 2 10" xfId="26106"/>
    <cellStyle name="SAPBEXHLevel0X 2 2 10 2" xfId="26107"/>
    <cellStyle name="SAPBEXHLevel0X 2 2 10 2 2" xfId="26108"/>
    <cellStyle name="SAPBEXHLevel0X 2 2 10 3" xfId="26109"/>
    <cellStyle name="SAPBEXHLevel0X 2 2 11" xfId="26110"/>
    <cellStyle name="SAPBEXHLevel0X 2 2 11 2" xfId="26111"/>
    <cellStyle name="SAPBEXHLevel0X 2 2 11 2 2" xfId="26112"/>
    <cellStyle name="SAPBEXHLevel0X 2 2 11 3" xfId="26113"/>
    <cellStyle name="SAPBEXHLevel0X 2 2 12" xfId="26114"/>
    <cellStyle name="SAPBEXHLevel0X 2 2 2" xfId="26115"/>
    <cellStyle name="SAPBEXHLevel0X 2 2 2 2" xfId="26116"/>
    <cellStyle name="SAPBEXHLevel0X 2 2 2 2 2" xfId="26117"/>
    <cellStyle name="SAPBEXHLevel0X 2 2 2 2 2 2" xfId="26118"/>
    <cellStyle name="SAPBEXHLevel0X 2 2 2 2 2 2 2" xfId="26119"/>
    <cellStyle name="SAPBEXHLevel0X 2 2 2 2 2 3" xfId="26120"/>
    <cellStyle name="SAPBEXHLevel0X 2 2 2 2 3" xfId="26121"/>
    <cellStyle name="SAPBEXHLevel0X 2 2 2 2 3 2" xfId="26122"/>
    <cellStyle name="SAPBEXHLevel0X 2 2 2 2 3 2 2" xfId="26123"/>
    <cellStyle name="SAPBEXHLevel0X 2 2 2 2 3 3" xfId="26124"/>
    <cellStyle name="SAPBEXHLevel0X 2 2 2 2 4" xfId="26125"/>
    <cellStyle name="SAPBEXHLevel0X 2 2 2 2 4 2" xfId="26126"/>
    <cellStyle name="SAPBEXHLevel0X 2 2 2 2 5" xfId="26127"/>
    <cellStyle name="SAPBEXHLevel0X 2 2 2 2 5 2" xfId="26128"/>
    <cellStyle name="SAPBEXHLevel0X 2 2 2 2 6" xfId="26129"/>
    <cellStyle name="SAPBEXHLevel0X 2 2 2 3" xfId="26130"/>
    <cellStyle name="SAPBEXHLevel0X 2 2 2 3 2" xfId="26131"/>
    <cellStyle name="SAPBEXHLevel0X 2 2 2 3 2 2" xfId="26132"/>
    <cellStyle name="SAPBEXHLevel0X 2 2 2 3 2 2 2" xfId="26133"/>
    <cellStyle name="SAPBEXHLevel0X 2 2 2 3 2 3" xfId="26134"/>
    <cellStyle name="SAPBEXHLevel0X 2 2 2 3 3" xfId="26135"/>
    <cellStyle name="SAPBEXHLevel0X 2 2 2 3 3 2" xfId="26136"/>
    <cellStyle name="SAPBEXHLevel0X 2 2 2 3 3 2 2" xfId="26137"/>
    <cellStyle name="SAPBEXHLevel0X 2 2 2 3 3 3" xfId="26138"/>
    <cellStyle name="SAPBEXHLevel0X 2 2 2 3 4" xfId="26139"/>
    <cellStyle name="SAPBEXHLevel0X 2 2 2 3 4 2" xfId="26140"/>
    <cellStyle name="SAPBEXHLevel0X 2 2 2 3 5" xfId="26141"/>
    <cellStyle name="SAPBEXHLevel0X 2 2 2 3 5 2" xfId="26142"/>
    <cellStyle name="SAPBEXHLevel0X 2 2 2 3 6" xfId="26143"/>
    <cellStyle name="SAPBEXHLevel0X 2 2 2 4" xfId="26144"/>
    <cellStyle name="SAPBEXHLevel0X 2 2 2 4 2" xfId="26145"/>
    <cellStyle name="SAPBEXHLevel0X 2 2 2 4 2 2" xfId="26146"/>
    <cellStyle name="SAPBEXHLevel0X 2 2 2 4 2 3" xfId="61345"/>
    <cellStyle name="SAPBEXHLevel0X 2 2 2 4 3" xfId="26147"/>
    <cellStyle name="SAPBEXHLevel0X 2 2 2 4 4" xfId="61346"/>
    <cellStyle name="SAPBEXHLevel0X 2 2 2 5" xfId="26148"/>
    <cellStyle name="SAPBEXHLevel0X 2 2 2 5 2" xfId="26149"/>
    <cellStyle name="SAPBEXHLevel0X 2 2 2 5 2 2" xfId="26150"/>
    <cellStyle name="SAPBEXHLevel0X 2 2 2 5 2 3" xfId="61347"/>
    <cellStyle name="SAPBEXHLevel0X 2 2 2 5 3" xfId="26151"/>
    <cellStyle name="SAPBEXHLevel0X 2 2 2 5 4" xfId="61348"/>
    <cellStyle name="SAPBEXHLevel0X 2 2 2 6" xfId="26152"/>
    <cellStyle name="SAPBEXHLevel0X 2 2 2 6 2" xfId="26153"/>
    <cellStyle name="SAPBEXHLevel0X 2 2 2 6 2 2" xfId="61349"/>
    <cellStyle name="SAPBEXHLevel0X 2 2 2 6 2 3" xfId="61350"/>
    <cellStyle name="SAPBEXHLevel0X 2 2 2 6 3" xfId="61351"/>
    <cellStyle name="SAPBEXHLevel0X 2 2 2 6 4" xfId="61352"/>
    <cellStyle name="SAPBEXHLevel0X 2 2 2 7" xfId="26154"/>
    <cellStyle name="SAPBEXHLevel0X 2 2 2 7 2" xfId="26155"/>
    <cellStyle name="SAPBEXHLevel0X 2 2 2 7 3" xfId="61353"/>
    <cellStyle name="SAPBEXHLevel0X 2 2 2 8" xfId="26156"/>
    <cellStyle name="SAPBEXHLevel0X 2 2 2 9" xfId="61354"/>
    <cellStyle name="SAPBEXHLevel0X 2 2 2_Other Benefits Allocation %" xfId="26157"/>
    <cellStyle name="SAPBEXHLevel0X 2 2 3" xfId="26158"/>
    <cellStyle name="SAPBEXHLevel0X 2 2 3 2" xfId="26159"/>
    <cellStyle name="SAPBEXHLevel0X 2 2 3 2 2" xfId="26160"/>
    <cellStyle name="SAPBEXHLevel0X 2 2 3 2 2 2" xfId="61355"/>
    <cellStyle name="SAPBEXHLevel0X 2 2 3 2 2 3" xfId="61356"/>
    <cellStyle name="SAPBEXHLevel0X 2 2 3 2 3" xfId="61357"/>
    <cellStyle name="SAPBEXHLevel0X 2 2 3 2 4" xfId="61358"/>
    <cellStyle name="SAPBEXHLevel0X 2 2 3 3" xfId="26161"/>
    <cellStyle name="SAPBEXHLevel0X 2 2 3 3 2" xfId="52353"/>
    <cellStyle name="SAPBEXHLevel0X 2 2 3 3 2 2" xfId="61359"/>
    <cellStyle name="SAPBEXHLevel0X 2 2 3 3 2 3" xfId="61360"/>
    <cellStyle name="SAPBEXHLevel0X 2 2 3 3 3" xfId="61361"/>
    <cellStyle name="SAPBEXHLevel0X 2 2 3 3 4" xfId="61362"/>
    <cellStyle name="SAPBEXHLevel0X 2 2 3 4" xfId="52354"/>
    <cellStyle name="SAPBEXHLevel0X 2 2 3 4 2" xfId="52355"/>
    <cellStyle name="SAPBEXHLevel0X 2 2 3 4 2 2" xfId="61363"/>
    <cellStyle name="SAPBEXHLevel0X 2 2 3 4 2 3" xfId="61364"/>
    <cellStyle name="SAPBEXHLevel0X 2 2 3 4 3" xfId="61365"/>
    <cellStyle name="SAPBEXHLevel0X 2 2 3 4 4" xfId="61366"/>
    <cellStyle name="SAPBEXHLevel0X 2 2 3 5" xfId="52356"/>
    <cellStyle name="SAPBEXHLevel0X 2 2 3 5 2" xfId="52357"/>
    <cellStyle name="SAPBEXHLevel0X 2 2 3 5 2 2" xfId="61367"/>
    <cellStyle name="SAPBEXHLevel0X 2 2 3 5 2 3" xfId="61368"/>
    <cellStyle name="SAPBEXHLevel0X 2 2 3 5 3" xfId="61369"/>
    <cellStyle name="SAPBEXHLevel0X 2 2 3 5 4" xfId="61370"/>
    <cellStyle name="SAPBEXHLevel0X 2 2 3 6" xfId="52358"/>
    <cellStyle name="SAPBEXHLevel0X 2 2 3 6 2" xfId="52359"/>
    <cellStyle name="SAPBEXHLevel0X 2 2 3 6 2 2" xfId="61371"/>
    <cellStyle name="SAPBEXHLevel0X 2 2 3 6 2 3" xfId="61372"/>
    <cellStyle name="SAPBEXHLevel0X 2 2 3 6 3" xfId="61373"/>
    <cellStyle name="SAPBEXHLevel0X 2 2 3 6 4" xfId="61374"/>
    <cellStyle name="SAPBEXHLevel0X 2 2 3 7" xfId="52360"/>
    <cellStyle name="SAPBEXHLevel0X 2 2 3 7 2" xfId="61375"/>
    <cellStyle name="SAPBEXHLevel0X 2 2 3 7 3" xfId="61376"/>
    <cellStyle name="SAPBEXHLevel0X 2 2 3 8" xfId="61377"/>
    <cellStyle name="SAPBEXHLevel0X 2 2 3 9" xfId="61378"/>
    <cellStyle name="SAPBEXHLevel0X 2 2 4" xfId="26162"/>
    <cellStyle name="SAPBEXHLevel0X 2 2 4 2" xfId="26163"/>
    <cellStyle name="SAPBEXHLevel0X 2 2 4 2 2" xfId="26164"/>
    <cellStyle name="SAPBEXHLevel0X 2 2 4 2 2 2" xfId="61379"/>
    <cellStyle name="SAPBEXHLevel0X 2 2 4 2 2 3" xfId="61380"/>
    <cellStyle name="SAPBEXHLevel0X 2 2 4 2 3" xfId="61381"/>
    <cellStyle name="SAPBEXHLevel0X 2 2 4 2 4" xfId="61382"/>
    <cellStyle name="SAPBEXHLevel0X 2 2 4 3" xfId="26165"/>
    <cellStyle name="SAPBEXHLevel0X 2 2 4 3 2" xfId="52361"/>
    <cellStyle name="SAPBEXHLevel0X 2 2 4 3 2 2" xfId="61383"/>
    <cellStyle name="SAPBEXHLevel0X 2 2 4 3 2 3" xfId="61384"/>
    <cellStyle name="SAPBEXHLevel0X 2 2 4 3 3" xfId="61385"/>
    <cellStyle name="SAPBEXHLevel0X 2 2 4 3 4" xfId="61386"/>
    <cellStyle name="SAPBEXHLevel0X 2 2 4 4" xfId="52362"/>
    <cellStyle name="SAPBEXHLevel0X 2 2 4 4 2" xfId="52363"/>
    <cellStyle name="SAPBEXHLevel0X 2 2 4 4 2 2" xfId="61387"/>
    <cellStyle name="SAPBEXHLevel0X 2 2 4 4 2 3" xfId="61388"/>
    <cellStyle name="SAPBEXHLevel0X 2 2 4 4 3" xfId="61389"/>
    <cellStyle name="SAPBEXHLevel0X 2 2 4 4 4" xfId="61390"/>
    <cellStyle name="SAPBEXHLevel0X 2 2 4 5" xfId="52364"/>
    <cellStyle name="SAPBEXHLevel0X 2 2 4 5 2" xfId="52365"/>
    <cellStyle name="SAPBEXHLevel0X 2 2 4 5 2 2" xfId="61391"/>
    <cellStyle name="SAPBEXHLevel0X 2 2 4 5 2 3" xfId="61392"/>
    <cellStyle name="SAPBEXHLevel0X 2 2 4 5 3" xfId="61393"/>
    <cellStyle name="SAPBEXHLevel0X 2 2 4 5 4" xfId="61394"/>
    <cellStyle name="SAPBEXHLevel0X 2 2 4 6" xfId="52366"/>
    <cellStyle name="SAPBEXHLevel0X 2 2 4 6 2" xfId="52367"/>
    <cellStyle name="SAPBEXHLevel0X 2 2 4 6 2 2" xfId="61395"/>
    <cellStyle name="SAPBEXHLevel0X 2 2 4 6 2 3" xfId="61396"/>
    <cellStyle name="SAPBEXHLevel0X 2 2 4 6 3" xfId="61397"/>
    <cellStyle name="SAPBEXHLevel0X 2 2 4 6 4" xfId="61398"/>
    <cellStyle name="SAPBEXHLevel0X 2 2 4 7" xfId="52368"/>
    <cellStyle name="SAPBEXHLevel0X 2 2 4 7 2" xfId="61399"/>
    <cellStyle name="SAPBEXHLevel0X 2 2 4 7 3" xfId="61400"/>
    <cellStyle name="SAPBEXHLevel0X 2 2 4 8" xfId="61401"/>
    <cellStyle name="SAPBEXHLevel0X 2 2 4 9" xfId="61402"/>
    <cellStyle name="SAPBEXHLevel0X 2 2 5" xfId="26166"/>
    <cellStyle name="SAPBEXHLevel0X 2 2 5 2" xfId="26167"/>
    <cellStyle name="SAPBEXHLevel0X 2 2 5 2 2" xfId="26168"/>
    <cellStyle name="SAPBEXHLevel0X 2 2 5 2 3" xfId="61403"/>
    <cellStyle name="SAPBEXHLevel0X 2 2 5 3" xfId="26169"/>
    <cellStyle name="SAPBEXHLevel0X 2 2 5 4" xfId="61404"/>
    <cellStyle name="SAPBEXHLevel0X 2 2 6" xfId="26170"/>
    <cellStyle name="SAPBEXHLevel0X 2 2 6 2" xfId="26171"/>
    <cellStyle name="SAPBEXHLevel0X 2 2 6 2 2" xfId="26172"/>
    <cellStyle name="SAPBEXHLevel0X 2 2 6 2 3" xfId="61405"/>
    <cellStyle name="SAPBEXHLevel0X 2 2 6 3" xfId="26173"/>
    <cellStyle name="SAPBEXHLevel0X 2 2 6 4" xfId="61406"/>
    <cellStyle name="SAPBEXHLevel0X 2 2 7" xfId="26174"/>
    <cellStyle name="SAPBEXHLevel0X 2 2 7 2" xfId="26175"/>
    <cellStyle name="SAPBEXHLevel0X 2 2 7 2 2" xfId="26176"/>
    <cellStyle name="SAPBEXHLevel0X 2 2 7 2 3" xfId="61407"/>
    <cellStyle name="SAPBEXHLevel0X 2 2 7 3" xfId="26177"/>
    <cellStyle name="SAPBEXHLevel0X 2 2 7 4" xfId="61408"/>
    <cellStyle name="SAPBEXHLevel0X 2 2 8" xfId="26178"/>
    <cellStyle name="SAPBEXHLevel0X 2 2 8 2" xfId="26179"/>
    <cellStyle name="SAPBEXHLevel0X 2 2 8 2 2" xfId="26180"/>
    <cellStyle name="SAPBEXHLevel0X 2 2 8 2 3" xfId="61409"/>
    <cellStyle name="SAPBEXHLevel0X 2 2 8 3" xfId="26181"/>
    <cellStyle name="SAPBEXHLevel0X 2 2 8 4" xfId="61410"/>
    <cellStyle name="SAPBEXHLevel0X 2 2 9" xfId="26182"/>
    <cellStyle name="SAPBEXHLevel0X 2 2 9 2" xfId="26183"/>
    <cellStyle name="SAPBEXHLevel0X 2 2 9 2 2" xfId="26184"/>
    <cellStyle name="SAPBEXHLevel0X 2 2 9 2 3" xfId="61411"/>
    <cellStyle name="SAPBEXHLevel0X 2 2 9 3" xfId="26185"/>
    <cellStyle name="SAPBEXHLevel0X 2 2 9 4" xfId="61412"/>
    <cellStyle name="SAPBEXHLevel0X 2 2_Other Benefits Allocation %" xfId="26186"/>
    <cellStyle name="SAPBEXHLevel0X 2 3" xfId="26187"/>
    <cellStyle name="SAPBEXHLevel0X 2 3 10" xfId="26188"/>
    <cellStyle name="SAPBEXHLevel0X 2 3 10 2" xfId="26189"/>
    <cellStyle name="SAPBEXHLevel0X 2 3 10 2 2" xfId="26190"/>
    <cellStyle name="SAPBEXHLevel0X 2 3 10 3" xfId="26191"/>
    <cellStyle name="SAPBEXHLevel0X 2 3 11" xfId="26192"/>
    <cellStyle name="SAPBEXHLevel0X 2 3 11 2" xfId="26193"/>
    <cellStyle name="SAPBEXHLevel0X 2 3 11 2 2" xfId="26194"/>
    <cellStyle name="SAPBEXHLevel0X 2 3 11 3" xfId="26195"/>
    <cellStyle name="SAPBEXHLevel0X 2 3 12" xfId="26196"/>
    <cellStyle name="SAPBEXHLevel0X 2 3 2" xfId="26197"/>
    <cellStyle name="SAPBEXHLevel0X 2 3 2 2" xfId="26198"/>
    <cellStyle name="SAPBEXHLevel0X 2 3 2 2 2" xfId="26199"/>
    <cellStyle name="SAPBEXHLevel0X 2 3 2 2 2 2" xfId="26200"/>
    <cellStyle name="SAPBEXHLevel0X 2 3 2 2 2 2 2" xfId="26201"/>
    <cellStyle name="SAPBEXHLevel0X 2 3 2 2 2 3" xfId="26202"/>
    <cellStyle name="SAPBEXHLevel0X 2 3 2 2 3" xfId="26203"/>
    <cellStyle name="SAPBEXHLevel0X 2 3 2 2 3 2" xfId="26204"/>
    <cellStyle name="SAPBEXHLevel0X 2 3 2 2 3 2 2" xfId="26205"/>
    <cellStyle name="SAPBEXHLevel0X 2 3 2 2 3 3" xfId="26206"/>
    <cellStyle name="SAPBEXHLevel0X 2 3 2 2 4" xfId="26207"/>
    <cellStyle name="SAPBEXHLevel0X 2 3 2 2 4 2" xfId="26208"/>
    <cellStyle name="SAPBEXHLevel0X 2 3 2 2 5" xfId="26209"/>
    <cellStyle name="SAPBEXHLevel0X 2 3 2 2 5 2" xfId="26210"/>
    <cellStyle name="SAPBEXHLevel0X 2 3 2 2 6" xfId="26211"/>
    <cellStyle name="SAPBEXHLevel0X 2 3 2 3" xfId="26212"/>
    <cellStyle name="SAPBEXHLevel0X 2 3 2 3 2" xfId="26213"/>
    <cellStyle name="SAPBEXHLevel0X 2 3 2 3 2 2" xfId="26214"/>
    <cellStyle name="SAPBEXHLevel0X 2 3 2 3 2 2 2" xfId="26215"/>
    <cellStyle name="SAPBEXHLevel0X 2 3 2 3 2 3" xfId="26216"/>
    <cellStyle name="SAPBEXHLevel0X 2 3 2 3 3" xfId="26217"/>
    <cellStyle name="SAPBEXHLevel0X 2 3 2 3 3 2" xfId="26218"/>
    <cellStyle name="SAPBEXHLevel0X 2 3 2 3 3 2 2" xfId="26219"/>
    <cellStyle name="SAPBEXHLevel0X 2 3 2 3 3 3" xfId="26220"/>
    <cellStyle name="SAPBEXHLevel0X 2 3 2 3 4" xfId="26221"/>
    <cellStyle name="SAPBEXHLevel0X 2 3 2 3 4 2" xfId="26222"/>
    <cellStyle name="SAPBEXHLevel0X 2 3 2 3 5" xfId="26223"/>
    <cellStyle name="SAPBEXHLevel0X 2 3 2 3 5 2" xfId="26224"/>
    <cellStyle name="SAPBEXHLevel0X 2 3 2 3 6" xfId="26225"/>
    <cellStyle name="SAPBEXHLevel0X 2 3 2 4" xfId="26226"/>
    <cellStyle name="SAPBEXHLevel0X 2 3 2 4 2" xfId="26227"/>
    <cellStyle name="SAPBEXHLevel0X 2 3 2 4 2 2" xfId="26228"/>
    <cellStyle name="SAPBEXHLevel0X 2 3 2 4 3" xfId="26229"/>
    <cellStyle name="SAPBEXHLevel0X 2 3 2 5" xfId="26230"/>
    <cellStyle name="SAPBEXHLevel0X 2 3 2 5 2" xfId="26231"/>
    <cellStyle name="SAPBEXHLevel0X 2 3 2 5 2 2" xfId="26232"/>
    <cellStyle name="SAPBEXHLevel0X 2 3 2 5 3" xfId="26233"/>
    <cellStyle name="SAPBEXHLevel0X 2 3 2 6" xfId="26234"/>
    <cellStyle name="SAPBEXHLevel0X 2 3 2 6 2" xfId="26235"/>
    <cellStyle name="SAPBEXHLevel0X 2 3 2 7" xfId="26236"/>
    <cellStyle name="SAPBEXHLevel0X 2 3 2 7 2" xfId="26237"/>
    <cellStyle name="SAPBEXHLevel0X 2 3 2 8" xfId="26238"/>
    <cellStyle name="SAPBEXHLevel0X 2 3 2_Other Benefits Allocation %" xfId="26239"/>
    <cellStyle name="SAPBEXHLevel0X 2 3 3" xfId="26240"/>
    <cellStyle name="SAPBEXHLevel0X 2 3 3 2" xfId="26241"/>
    <cellStyle name="SAPBEXHLevel0X 2 3 3 2 2" xfId="26242"/>
    <cellStyle name="SAPBEXHLevel0X 2 3 3 2 3" xfId="61413"/>
    <cellStyle name="SAPBEXHLevel0X 2 3 3 3" xfId="26243"/>
    <cellStyle name="SAPBEXHLevel0X 2 3 3 4" xfId="61414"/>
    <cellStyle name="SAPBEXHLevel0X 2 3 4" xfId="26244"/>
    <cellStyle name="SAPBEXHLevel0X 2 3 4 2" xfId="26245"/>
    <cellStyle name="SAPBEXHLevel0X 2 3 4 2 2" xfId="26246"/>
    <cellStyle name="SAPBEXHLevel0X 2 3 4 2 3" xfId="61415"/>
    <cellStyle name="SAPBEXHLevel0X 2 3 4 3" xfId="26247"/>
    <cellStyle name="SAPBEXHLevel0X 2 3 4 4" xfId="61416"/>
    <cellStyle name="SAPBEXHLevel0X 2 3 5" xfId="26248"/>
    <cellStyle name="SAPBEXHLevel0X 2 3 5 2" xfId="26249"/>
    <cellStyle name="SAPBEXHLevel0X 2 3 5 2 2" xfId="26250"/>
    <cellStyle name="SAPBEXHLevel0X 2 3 5 2 3" xfId="61417"/>
    <cellStyle name="SAPBEXHLevel0X 2 3 5 3" xfId="26251"/>
    <cellStyle name="SAPBEXHLevel0X 2 3 5 4" xfId="61418"/>
    <cellStyle name="SAPBEXHLevel0X 2 3 6" xfId="26252"/>
    <cellStyle name="SAPBEXHLevel0X 2 3 6 2" xfId="26253"/>
    <cellStyle name="SAPBEXHLevel0X 2 3 6 2 2" xfId="26254"/>
    <cellStyle name="SAPBEXHLevel0X 2 3 6 2 3" xfId="61419"/>
    <cellStyle name="SAPBEXHLevel0X 2 3 6 3" xfId="26255"/>
    <cellStyle name="SAPBEXHLevel0X 2 3 6 4" xfId="61420"/>
    <cellStyle name="SAPBEXHLevel0X 2 3 7" xfId="26256"/>
    <cellStyle name="SAPBEXHLevel0X 2 3 7 2" xfId="26257"/>
    <cellStyle name="SAPBEXHLevel0X 2 3 7 2 2" xfId="26258"/>
    <cellStyle name="SAPBEXHLevel0X 2 3 7 3" xfId="26259"/>
    <cellStyle name="SAPBEXHLevel0X 2 3 8" xfId="26260"/>
    <cellStyle name="SAPBEXHLevel0X 2 3 8 2" xfId="26261"/>
    <cellStyle name="SAPBEXHLevel0X 2 3 8 2 2" xfId="26262"/>
    <cellStyle name="SAPBEXHLevel0X 2 3 8 3" xfId="26263"/>
    <cellStyle name="SAPBEXHLevel0X 2 3 9" xfId="26264"/>
    <cellStyle name="SAPBEXHLevel0X 2 3 9 2" xfId="26265"/>
    <cellStyle name="SAPBEXHLevel0X 2 3 9 2 2" xfId="26266"/>
    <cellStyle name="SAPBEXHLevel0X 2 3 9 3" xfId="26267"/>
    <cellStyle name="SAPBEXHLevel0X 2 3_Other Benefits Allocation %" xfId="26268"/>
    <cellStyle name="SAPBEXHLevel0X 2 4" xfId="26269"/>
    <cellStyle name="SAPBEXHLevel0X 2 4 2" xfId="52369"/>
    <cellStyle name="SAPBEXHLevel0X 2 4 2 2" xfId="52370"/>
    <cellStyle name="SAPBEXHLevel0X 2 4 2 2 2" xfId="61421"/>
    <cellStyle name="SAPBEXHLevel0X 2 4 2 2 3" xfId="61422"/>
    <cellStyle name="SAPBEXHLevel0X 2 4 2 3" xfId="61423"/>
    <cellStyle name="SAPBEXHLevel0X 2 4 2 4" xfId="61424"/>
    <cellStyle name="SAPBEXHLevel0X 2 4 3" xfId="52371"/>
    <cellStyle name="SAPBEXHLevel0X 2 4 3 2" xfId="52372"/>
    <cellStyle name="SAPBEXHLevel0X 2 4 3 2 2" xfId="61425"/>
    <cellStyle name="SAPBEXHLevel0X 2 4 3 2 3" xfId="61426"/>
    <cellStyle name="SAPBEXHLevel0X 2 4 3 3" xfId="61427"/>
    <cellStyle name="SAPBEXHLevel0X 2 4 3 4" xfId="61428"/>
    <cellStyle name="SAPBEXHLevel0X 2 4 4" xfId="52373"/>
    <cellStyle name="SAPBEXHLevel0X 2 4 4 2" xfId="52374"/>
    <cellStyle name="SAPBEXHLevel0X 2 4 4 2 2" xfId="61429"/>
    <cellStyle name="SAPBEXHLevel0X 2 4 4 2 3" xfId="61430"/>
    <cellStyle name="SAPBEXHLevel0X 2 4 4 3" xfId="61431"/>
    <cellStyle name="SAPBEXHLevel0X 2 4 4 4" xfId="61432"/>
    <cellStyle name="SAPBEXHLevel0X 2 4 5" xfId="52375"/>
    <cellStyle name="SAPBEXHLevel0X 2 4 5 2" xfId="52376"/>
    <cellStyle name="SAPBEXHLevel0X 2 4 5 2 2" xfId="61433"/>
    <cellStyle name="SAPBEXHLevel0X 2 4 5 2 3" xfId="61434"/>
    <cellStyle name="SAPBEXHLevel0X 2 4 5 3" xfId="61435"/>
    <cellStyle name="SAPBEXHLevel0X 2 4 5 4" xfId="61436"/>
    <cellStyle name="SAPBEXHLevel0X 2 4 6" xfId="52377"/>
    <cellStyle name="SAPBEXHLevel0X 2 4 6 2" xfId="52378"/>
    <cellStyle name="SAPBEXHLevel0X 2 4 6 2 2" xfId="61437"/>
    <cellStyle name="SAPBEXHLevel0X 2 4 6 2 3" xfId="61438"/>
    <cellStyle name="SAPBEXHLevel0X 2 4 6 3" xfId="61439"/>
    <cellStyle name="SAPBEXHLevel0X 2 4 6 4" xfId="61440"/>
    <cellStyle name="SAPBEXHLevel0X 2 4 7" xfId="52379"/>
    <cellStyle name="SAPBEXHLevel0X 2 4 7 2" xfId="61441"/>
    <cellStyle name="SAPBEXHLevel0X 2 4 7 3" xfId="61442"/>
    <cellStyle name="SAPBEXHLevel0X 2 4 8" xfId="61443"/>
    <cellStyle name="SAPBEXHLevel0X 2 4 9" xfId="61444"/>
    <cellStyle name="SAPBEXHLevel0X 2 5" xfId="26270"/>
    <cellStyle name="SAPBEXHLevel0X 2 5 2" xfId="26271"/>
    <cellStyle name="SAPBEXHLevel0X 2 5 2 2" xfId="26272"/>
    <cellStyle name="SAPBEXHLevel0X 2 5 2 2 2" xfId="26273"/>
    <cellStyle name="SAPBEXHLevel0X 2 5 2 2 2 2" xfId="26274"/>
    <cellStyle name="SAPBEXHLevel0X 2 5 2 2 3" xfId="26275"/>
    <cellStyle name="SAPBEXHLevel0X 2 5 2 3" xfId="26276"/>
    <cellStyle name="SAPBEXHLevel0X 2 5 2 3 2" xfId="26277"/>
    <cellStyle name="SAPBEXHLevel0X 2 5 2 3 2 2" xfId="26278"/>
    <cellStyle name="SAPBEXHLevel0X 2 5 2 3 3" xfId="26279"/>
    <cellStyle name="SAPBEXHLevel0X 2 5 2 4" xfId="26280"/>
    <cellStyle name="SAPBEXHLevel0X 2 5 2 4 2" xfId="26281"/>
    <cellStyle name="SAPBEXHLevel0X 2 5 2 5" xfId="26282"/>
    <cellStyle name="SAPBEXHLevel0X 2 5 2 5 2" xfId="26283"/>
    <cellStyle name="SAPBEXHLevel0X 2 5 2 6" xfId="26284"/>
    <cellStyle name="SAPBEXHLevel0X 2 5 3" xfId="26285"/>
    <cellStyle name="SAPBEXHLevel0X 2 5 3 2" xfId="26286"/>
    <cellStyle name="SAPBEXHLevel0X 2 5 3 2 2" xfId="26287"/>
    <cellStyle name="SAPBEXHLevel0X 2 5 3 2 2 2" xfId="26288"/>
    <cellStyle name="SAPBEXHLevel0X 2 5 3 2 3" xfId="26289"/>
    <cellStyle name="SAPBEXHLevel0X 2 5 3 3" xfId="26290"/>
    <cellStyle name="SAPBEXHLevel0X 2 5 3 3 2" xfId="26291"/>
    <cellStyle name="SAPBEXHLevel0X 2 5 3 3 2 2" xfId="26292"/>
    <cellStyle name="SAPBEXHLevel0X 2 5 3 3 3" xfId="26293"/>
    <cellStyle name="SAPBEXHLevel0X 2 5 3 4" xfId="26294"/>
    <cellStyle name="SAPBEXHLevel0X 2 5 3 4 2" xfId="26295"/>
    <cellStyle name="SAPBEXHLevel0X 2 5 3 5" xfId="26296"/>
    <cellStyle name="SAPBEXHLevel0X 2 5 3 5 2" xfId="26297"/>
    <cellStyle name="SAPBEXHLevel0X 2 5 3 6" xfId="26298"/>
    <cellStyle name="SAPBEXHLevel0X 2 5 4" xfId="26299"/>
    <cellStyle name="SAPBEXHLevel0X 2 5 4 2" xfId="26300"/>
    <cellStyle name="SAPBEXHLevel0X 2 5 4 2 2" xfId="26301"/>
    <cellStyle name="SAPBEXHLevel0X 2 5 4 2 3" xfId="61445"/>
    <cellStyle name="SAPBEXHLevel0X 2 5 4 3" xfId="26302"/>
    <cellStyle name="SAPBEXHLevel0X 2 5 4 4" xfId="61446"/>
    <cellStyle name="SAPBEXHLevel0X 2 5 5" xfId="26303"/>
    <cellStyle name="SAPBEXHLevel0X 2 5 5 2" xfId="26304"/>
    <cellStyle name="SAPBEXHLevel0X 2 5 5 2 2" xfId="26305"/>
    <cellStyle name="SAPBEXHLevel0X 2 5 5 2 3" xfId="61447"/>
    <cellStyle name="SAPBEXHLevel0X 2 5 5 3" xfId="26306"/>
    <cellStyle name="SAPBEXHLevel0X 2 5 5 4" xfId="61448"/>
    <cellStyle name="SAPBEXHLevel0X 2 5 6" xfId="26307"/>
    <cellStyle name="SAPBEXHLevel0X 2 5 6 2" xfId="26308"/>
    <cellStyle name="SAPBEXHLevel0X 2 5 6 2 2" xfId="61449"/>
    <cellStyle name="SAPBEXHLevel0X 2 5 6 2 3" xfId="61450"/>
    <cellStyle name="SAPBEXHLevel0X 2 5 6 3" xfId="61451"/>
    <cellStyle name="SAPBEXHLevel0X 2 5 6 4" xfId="61452"/>
    <cellStyle name="SAPBEXHLevel0X 2 5 7" xfId="26309"/>
    <cellStyle name="SAPBEXHLevel0X 2 5 7 2" xfId="26310"/>
    <cellStyle name="SAPBEXHLevel0X 2 5 7 3" xfId="61453"/>
    <cellStyle name="SAPBEXHLevel0X 2 5 8" xfId="26311"/>
    <cellStyle name="SAPBEXHLevel0X 2 5 9" xfId="61454"/>
    <cellStyle name="SAPBEXHLevel0X 2 5_Other Benefits Allocation %" xfId="26312"/>
    <cellStyle name="SAPBEXHLevel0X 2 6" xfId="26313"/>
    <cellStyle name="SAPBEXHLevel0X 2 6 2" xfId="26314"/>
    <cellStyle name="SAPBEXHLevel0X 2 6 2 2" xfId="26315"/>
    <cellStyle name="SAPBEXHLevel0X 2 6 2 3" xfId="61455"/>
    <cellStyle name="SAPBEXHLevel0X 2 6 3" xfId="26316"/>
    <cellStyle name="SAPBEXHLevel0X 2 6 4" xfId="61456"/>
    <cellStyle name="SAPBEXHLevel0X 2 7" xfId="26317"/>
    <cellStyle name="SAPBEXHLevel0X 2 7 2" xfId="26318"/>
    <cellStyle name="SAPBEXHLevel0X 2 7 2 2" xfId="26319"/>
    <cellStyle name="SAPBEXHLevel0X 2 7 2 3" xfId="61457"/>
    <cellStyle name="SAPBEXHLevel0X 2 7 3" xfId="26320"/>
    <cellStyle name="SAPBEXHLevel0X 2 7 4" xfId="61458"/>
    <cellStyle name="SAPBEXHLevel0X 2 8" xfId="26321"/>
    <cellStyle name="SAPBEXHLevel0X 2 8 2" xfId="26322"/>
    <cellStyle name="SAPBEXHLevel0X 2 8 2 2" xfId="26323"/>
    <cellStyle name="SAPBEXHLevel0X 2 8 2 3" xfId="61459"/>
    <cellStyle name="SAPBEXHLevel0X 2 8 3" xfId="26324"/>
    <cellStyle name="SAPBEXHLevel0X 2 8 4" xfId="61460"/>
    <cellStyle name="SAPBEXHLevel0X 2 9" xfId="26325"/>
    <cellStyle name="SAPBEXHLevel0X 2 9 2" xfId="26326"/>
    <cellStyle name="SAPBEXHLevel0X 2 9 2 2" xfId="26327"/>
    <cellStyle name="SAPBEXHLevel0X 2 9 2 3" xfId="61461"/>
    <cellStyle name="SAPBEXHLevel0X 2 9 3" xfId="26328"/>
    <cellStyle name="SAPBEXHLevel0X 2 9 4" xfId="61462"/>
    <cellStyle name="SAPBEXHLevel0X 2_401K Summary" xfId="26329"/>
    <cellStyle name="SAPBEXHLevel0X 20" xfId="26330"/>
    <cellStyle name="SAPBEXHLevel0X 20 2" xfId="26331"/>
    <cellStyle name="SAPBEXHLevel0X 20 2 2" xfId="26332"/>
    <cellStyle name="SAPBEXHLevel0X 20 3" xfId="26333"/>
    <cellStyle name="SAPBEXHLevel0X 21" xfId="26334"/>
    <cellStyle name="SAPBEXHLevel0X 21 2" xfId="26335"/>
    <cellStyle name="SAPBEXHLevel0X 21 2 2" xfId="26336"/>
    <cellStyle name="SAPBEXHLevel0X 21 3" xfId="26337"/>
    <cellStyle name="SAPBEXHLevel0X 22" xfId="26338"/>
    <cellStyle name="SAPBEXHLevel0X 22 2" xfId="26339"/>
    <cellStyle name="SAPBEXHLevel0X 22 2 2" xfId="26340"/>
    <cellStyle name="SAPBEXHLevel0X 22 3" xfId="26341"/>
    <cellStyle name="SAPBEXHLevel0X 23" xfId="26342"/>
    <cellStyle name="SAPBEXHLevel0X 23 2" xfId="26343"/>
    <cellStyle name="SAPBEXHLevel0X 23 2 2" xfId="26344"/>
    <cellStyle name="SAPBEXHLevel0X 23 3" xfId="26345"/>
    <cellStyle name="SAPBEXHLevel0X 24" xfId="26346"/>
    <cellStyle name="SAPBEXHLevel0X 24 2" xfId="26347"/>
    <cellStyle name="SAPBEXHLevel0X 24 2 2" xfId="26348"/>
    <cellStyle name="SAPBEXHLevel0X 24 3" xfId="26349"/>
    <cellStyle name="SAPBEXHLevel0X 25" xfId="26350"/>
    <cellStyle name="SAPBEXHLevel0X 25 2" xfId="26351"/>
    <cellStyle name="SAPBEXHLevel0X 25 2 2" xfId="26352"/>
    <cellStyle name="SAPBEXHLevel0X 25 3" xfId="26353"/>
    <cellStyle name="SAPBEXHLevel0X 26" xfId="26354"/>
    <cellStyle name="SAPBEXHLevel0X 26 2" xfId="26355"/>
    <cellStyle name="SAPBEXHLevel0X 26 2 2" xfId="26356"/>
    <cellStyle name="SAPBEXHLevel0X 26 3" xfId="26357"/>
    <cellStyle name="SAPBEXHLevel0X 27" xfId="26358"/>
    <cellStyle name="SAPBEXHLevel0X 27 2" xfId="26359"/>
    <cellStyle name="SAPBEXHLevel0X 27 2 2" xfId="26360"/>
    <cellStyle name="SAPBEXHLevel0X 27 3" xfId="26361"/>
    <cellStyle name="SAPBEXHLevel0X 28" xfId="26362"/>
    <cellStyle name="SAPBEXHLevel0X 28 2" xfId="26363"/>
    <cellStyle name="SAPBEXHLevel0X 29" xfId="26364"/>
    <cellStyle name="SAPBEXHLevel0X 29 2" xfId="26365"/>
    <cellStyle name="SAPBEXHLevel0X 3" xfId="26366"/>
    <cellStyle name="SAPBEXHLevel0X 3 10" xfId="26367"/>
    <cellStyle name="SAPBEXHLevel0X 3 10 2" xfId="26368"/>
    <cellStyle name="SAPBEXHLevel0X 3 10 2 2" xfId="26369"/>
    <cellStyle name="SAPBEXHLevel0X 3 10 3" xfId="26370"/>
    <cellStyle name="SAPBEXHLevel0X 3 11" xfId="26371"/>
    <cellStyle name="SAPBEXHLevel0X 3 11 2" xfId="26372"/>
    <cellStyle name="SAPBEXHLevel0X 3 11 2 2" xfId="26373"/>
    <cellStyle name="SAPBEXHLevel0X 3 11 3" xfId="26374"/>
    <cellStyle name="SAPBEXHLevel0X 3 12" xfId="26375"/>
    <cellStyle name="SAPBEXHLevel0X 3 2" xfId="26376"/>
    <cellStyle name="SAPBEXHLevel0X 3 2 2" xfId="26377"/>
    <cellStyle name="SAPBEXHLevel0X 3 2 2 2" xfId="26378"/>
    <cellStyle name="SAPBEXHLevel0X 3 2 2 2 2" xfId="26379"/>
    <cellStyle name="SAPBEXHLevel0X 3 2 2 2 2 2" xfId="26380"/>
    <cellStyle name="SAPBEXHLevel0X 3 2 2 2 2 2 2" xfId="26381"/>
    <cellStyle name="SAPBEXHLevel0X 3 2 2 2 2 3" xfId="26382"/>
    <cellStyle name="SAPBEXHLevel0X 3 2 2 2 3" xfId="26383"/>
    <cellStyle name="SAPBEXHLevel0X 3 2 2 2 3 2" xfId="26384"/>
    <cellStyle name="SAPBEXHLevel0X 3 2 2 2 3 2 2" xfId="26385"/>
    <cellStyle name="SAPBEXHLevel0X 3 2 2 2 3 3" xfId="26386"/>
    <cellStyle name="SAPBEXHLevel0X 3 2 2 2 4" xfId="26387"/>
    <cellStyle name="SAPBEXHLevel0X 3 2 2 2 4 2" xfId="26388"/>
    <cellStyle name="SAPBEXHLevel0X 3 2 2 2 5" xfId="26389"/>
    <cellStyle name="SAPBEXHLevel0X 3 2 2 2 5 2" xfId="26390"/>
    <cellStyle name="SAPBEXHLevel0X 3 2 2 2 6" xfId="26391"/>
    <cellStyle name="SAPBEXHLevel0X 3 2 2 3" xfId="26392"/>
    <cellStyle name="SAPBEXHLevel0X 3 2 2 3 2" xfId="26393"/>
    <cellStyle name="SAPBEXHLevel0X 3 2 2 3 2 2" xfId="26394"/>
    <cellStyle name="SAPBEXHLevel0X 3 2 2 3 2 2 2" xfId="26395"/>
    <cellStyle name="SAPBEXHLevel0X 3 2 2 3 2 3" xfId="26396"/>
    <cellStyle name="SAPBEXHLevel0X 3 2 2 3 3" xfId="26397"/>
    <cellStyle name="SAPBEXHLevel0X 3 2 2 3 3 2" xfId="26398"/>
    <cellStyle name="SAPBEXHLevel0X 3 2 2 3 3 2 2" xfId="26399"/>
    <cellStyle name="SAPBEXHLevel0X 3 2 2 3 3 3" xfId="26400"/>
    <cellStyle name="SAPBEXHLevel0X 3 2 2 3 4" xfId="26401"/>
    <cellStyle name="SAPBEXHLevel0X 3 2 2 3 4 2" xfId="26402"/>
    <cellStyle name="SAPBEXHLevel0X 3 2 2 3 5" xfId="26403"/>
    <cellStyle name="SAPBEXHLevel0X 3 2 2 3 5 2" xfId="26404"/>
    <cellStyle name="SAPBEXHLevel0X 3 2 2 3 6" xfId="26405"/>
    <cellStyle name="SAPBEXHLevel0X 3 2 2 4" xfId="26406"/>
    <cellStyle name="SAPBEXHLevel0X 3 2 2 4 2" xfId="26407"/>
    <cellStyle name="SAPBEXHLevel0X 3 2 2 4 2 2" xfId="26408"/>
    <cellStyle name="SAPBEXHLevel0X 3 2 2 4 3" xfId="26409"/>
    <cellStyle name="SAPBEXHLevel0X 3 2 2 5" xfId="26410"/>
    <cellStyle name="SAPBEXHLevel0X 3 2 2 5 2" xfId="26411"/>
    <cellStyle name="SAPBEXHLevel0X 3 2 2 5 2 2" xfId="26412"/>
    <cellStyle name="SAPBEXHLevel0X 3 2 2 5 3" xfId="26413"/>
    <cellStyle name="SAPBEXHLevel0X 3 2 2 6" xfId="26414"/>
    <cellStyle name="SAPBEXHLevel0X 3 2 2 6 2" xfId="26415"/>
    <cellStyle name="SAPBEXHLevel0X 3 2 2 7" xfId="26416"/>
    <cellStyle name="SAPBEXHLevel0X 3 2 2 7 2" xfId="26417"/>
    <cellStyle name="SAPBEXHLevel0X 3 2 2 8" xfId="26418"/>
    <cellStyle name="SAPBEXHLevel0X 3 2 2_Other Benefits Allocation %" xfId="26419"/>
    <cellStyle name="SAPBEXHLevel0X 3 2 3" xfId="26420"/>
    <cellStyle name="SAPBEXHLevel0X 3 2 3 2" xfId="26421"/>
    <cellStyle name="SAPBEXHLevel0X 3 2 3 2 2" xfId="26422"/>
    <cellStyle name="SAPBEXHLevel0X 3 2 3 2 3" xfId="61463"/>
    <cellStyle name="SAPBEXHLevel0X 3 2 3 3" xfId="26423"/>
    <cellStyle name="SAPBEXHLevel0X 3 2 3 4" xfId="61464"/>
    <cellStyle name="SAPBEXHLevel0X 3 2 4" xfId="26424"/>
    <cellStyle name="SAPBEXHLevel0X 3 2 4 2" xfId="52380"/>
    <cellStyle name="SAPBEXHLevel0X 3 2 4 2 2" xfId="61465"/>
    <cellStyle name="SAPBEXHLevel0X 3 2 4 2 3" xfId="61466"/>
    <cellStyle name="SAPBEXHLevel0X 3 2 4 3" xfId="61467"/>
    <cellStyle name="SAPBEXHLevel0X 3 2 4 4" xfId="61468"/>
    <cellStyle name="SAPBEXHLevel0X 3 2 5" xfId="52381"/>
    <cellStyle name="SAPBEXHLevel0X 3 2 5 2" xfId="52382"/>
    <cellStyle name="SAPBEXHLevel0X 3 2 5 2 2" xfId="61469"/>
    <cellStyle name="SAPBEXHLevel0X 3 2 5 2 3" xfId="61470"/>
    <cellStyle name="SAPBEXHLevel0X 3 2 5 3" xfId="61471"/>
    <cellStyle name="SAPBEXHLevel0X 3 2 5 4" xfId="61472"/>
    <cellStyle name="SAPBEXHLevel0X 3 2 6" xfId="52383"/>
    <cellStyle name="SAPBEXHLevel0X 3 2 6 2" xfId="52384"/>
    <cellStyle name="SAPBEXHLevel0X 3 2 6 2 2" xfId="61473"/>
    <cellStyle name="SAPBEXHLevel0X 3 2 6 2 3" xfId="61474"/>
    <cellStyle name="SAPBEXHLevel0X 3 2 6 3" xfId="61475"/>
    <cellStyle name="SAPBEXHLevel0X 3 2 6 4" xfId="61476"/>
    <cellStyle name="SAPBEXHLevel0X 3 2 7" xfId="52385"/>
    <cellStyle name="SAPBEXHLevel0X 3 2 7 2" xfId="61477"/>
    <cellStyle name="SAPBEXHLevel0X 3 2 7 3" xfId="61478"/>
    <cellStyle name="SAPBEXHLevel0X 3 2 8" xfId="61479"/>
    <cellStyle name="SAPBEXHLevel0X 3 2 9" xfId="61480"/>
    <cellStyle name="SAPBEXHLevel0X 3 2_Other Benefits Allocation %" xfId="26425"/>
    <cellStyle name="SAPBEXHLevel0X 3 3" xfId="26426"/>
    <cellStyle name="SAPBEXHLevel0X 3 3 2" xfId="26427"/>
    <cellStyle name="SAPBEXHLevel0X 3 3 2 2" xfId="26428"/>
    <cellStyle name="SAPBEXHLevel0X 3 3 2 2 2" xfId="26429"/>
    <cellStyle name="SAPBEXHLevel0X 3 3 2 2 2 2" xfId="26430"/>
    <cellStyle name="SAPBEXHLevel0X 3 3 2 2 2 2 2" xfId="26431"/>
    <cellStyle name="SAPBEXHLevel0X 3 3 2 2 2 3" xfId="26432"/>
    <cellStyle name="SAPBEXHLevel0X 3 3 2 2 3" xfId="26433"/>
    <cellStyle name="SAPBEXHLevel0X 3 3 2 2 3 2" xfId="26434"/>
    <cellStyle name="SAPBEXHLevel0X 3 3 2 2 3 2 2" xfId="26435"/>
    <cellStyle name="SAPBEXHLevel0X 3 3 2 2 3 3" xfId="26436"/>
    <cellStyle name="SAPBEXHLevel0X 3 3 2 2 4" xfId="26437"/>
    <cellStyle name="SAPBEXHLevel0X 3 3 2 2 4 2" xfId="26438"/>
    <cellStyle name="SAPBEXHLevel0X 3 3 2 2 5" xfId="26439"/>
    <cellStyle name="SAPBEXHLevel0X 3 3 2 2 5 2" xfId="26440"/>
    <cellStyle name="SAPBEXHLevel0X 3 3 2 2 6" xfId="26441"/>
    <cellStyle name="SAPBEXHLevel0X 3 3 2 3" xfId="26442"/>
    <cellStyle name="SAPBEXHLevel0X 3 3 2 3 2" xfId="26443"/>
    <cellStyle name="SAPBEXHLevel0X 3 3 2 3 2 2" xfId="26444"/>
    <cellStyle name="SAPBEXHLevel0X 3 3 2 3 2 2 2" xfId="26445"/>
    <cellStyle name="SAPBEXHLevel0X 3 3 2 3 2 3" xfId="26446"/>
    <cellStyle name="SAPBEXHLevel0X 3 3 2 3 3" xfId="26447"/>
    <cellStyle name="SAPBEXHLevel0X 3 3 2 3 3 2" xfId="26448"/>
    <cellStyle name="SAPBEXHLevel0X 3 3 2 3 3 2 2" xfId="26449"/>
    <cellStyle name="SAPBEXHLevel0X 3 3 2 3 3 3" xfId="26450"/>
    <cellStyle name="SAPBEXHLevel0X 3 3 2 3 4" xfId="26451"/>
    <cellStyle name="SAPBEXHLevel0X 3 3 2 3 4 2" xfId="26452"/>
    <cellStyle name="SAPBEXHLevel0X 3 3 2 3 5" xfId="26453"/>
    <cellStyle name="SAPBEXHLevel0X 3 3 2 3 5 2" xfId="26454"/>
    <cellStyle name="SAPBEXHLevel0X 3 3 2 3 6" xfId="26455"/>
    <cellStyle name="SAPBEXHLevel0X 3 3 2 4" xfId="26456"/>
    <cellStyle name="SAPBEXHLevel0X 3 3 2 4 2" xfId="26457"/>
    <cellStyle name="SAPBEXHLevel0X 3 3 2 4 2 2" xfId="26458"/>
    <cellStyle name="SAPBEXHLevel0X 3 3 2 4 3" xfId="26459"/>
    <cellStyle name="SAPBEXHLevel0X 3 3 2 5" xfId="26460"/>
    <cellStyle name="SAPBEXHLevel0X 3 3 2 5 2" xfId="26461"/>
    <cellStyle name="SAPBEXHLevel0X 3 3 2 5 2 2" xfId="26462"/>
    <cellStyle name="SAPBEXHLevel0X 3 3 2 5 3" xfId="26463"/>
    <cellStyle name="SAPBEXHLevel0X 3 3 2 6" xfId="26464"/>
    <cellStyle name="SAPBEXHLevel0X 3 3 2 6 2" xfId="26465"/>
    <cellStyle name="SAPBEXHLevel0X 3 3 2 7" xfId="26466"/>
    <cellStyle name="SAPBEXHLevel0X 3 3 2 7 2" xfId="26467"/>
    <cellStyle name="SAPBEXHLevel0X 3 3 2 8" xfId="26468"/>
    <cellStyle name="SAPBEXHLevel0X 3 3 2_Other Benefits Allocation %" xfId="26469"/>
    <cellStyle name="SAPBEXHLevel0X 3 3 3" xfId="26470"/>
    <cellStyle name="SAPBEXHLevel0X 3 3 3 2" xfId="26471"/>
    <cellStyle name="SAPBEXHLevel0X 3 3 3 2 2" xfId="26472"/>
    <cellStyle name="SAPBEXHLevel0X 3 3 3 2 3" xfId="61481"/>
    <cellStyle name="SAPBEXHLevel0X 3 3 3 3" xfId="26473"/>
    <cellStyle name="SAPBEXHLevel0X 3 3 3 4" xfId="61482"/>
    <cellStyle name="SAPBEXHLevel0X 3 3 4" xfId="26474"/>
    <cellStyle name="SAPBEXHLevel0X 3 3 4 2" xfId="52386"/>
    <cellStyle name="SAPBEXHLevel0X 3 3 4 2 2" xfId="61483"/>
    <cellStyle name="SAPBEXHLevel0X 3 3 4 2 3" xfId="61484"/>
    <cellStyle name="SAPBEXHLevel0X 3 3 4 3" xfId="61485"/>
    <cellStyle name="SAPBEXHLevel0X 3 3 4 4" xfId="61486"/>
    <cellStyle name="SAPBEXHLevel0X 3 3 5" xfId="52387"/>
    <cellStyle name="SAPBEXHLevel0X 3 3 5 2" xfId="52388"/>
    <cellStyle name="SAPBEXHLevel0X 3 3 5 2 2" xfId="61487"/>
    <cellStyle name="SAPBEXHLevel0X 3 3 5 2 3" xfId="61488"/>
    <cellStyle name="SAPBEXHLevel0X 3 3 5 3" xfId="61489"/>
    <cellStyle name="SAPBEXHLevel0X 3 3 5 4" xfId="61490"/>
    <cellStyle name="SAPBEXHLevel0X 3 3 6" xfId="52389"/>
    <cellStyle name="SAPBEXHLevel0X 3 3 6 2" xfId="52390"/>
    <cellStyle name="SAPBEXHLevel0X 3 3 6 2 2" xfId="61491"/>
    <cellStyle name="SAPBEXHLevel0X 3 3 6 2 3" xfId="61492"/>
    <cellStyle name="SAPBEXHLevel0X 3 3 6 3" xfId="61493"/>
    <cellStyle name="SAPBEXHLevel0X 3 3 6 4" xfId="61494"/>
    <cellStyle name="SAPBEXHLevel0X 3 3 7" xfId="52391"/>
    <cellStyle name="SAPBEXHLevel0X 3 3 7 2" xfId="61495"/>
    <cellStyle name="SAPBEXHLevel0X 3 3 7 3" xfId="61496"/>
    <cellStyle name="SAPBEXHLevel0X 3 3 8" xfId="61497"/>
    <cellStyle name="SAPBEXHLevel0X 3 3 9" xfId="61498"/>
    <cellStyle name="SAPBEXHLevel0X 3 3_Other Benefits Allocation %" xfId="26475"/>
    <cellStyle name="SAPBEXHLevel0X 3 4" xfId="26476"/>
    <cellStyle name="SAPBEXHLevel0X 3 4 2" xfId="26477"/>
    <cellStyle name="SAPBEXHLevel0X 3 4 2 2" xfId="26478"/>
    <cellStyle name="SAPBEXHLevel0X 3 4 2 2 2" xfId="26479"/>
    <cellStyle name="SAPBEXHLevel0X 3 4 2 2 2 2" xfId="26480"/>
    <cellStyle name="SAPBEXHLevel0X 3 4 2 2 3" xfId="26481"/>
    <cellStyle name="SAPBEXHLevel0X 3 4 2 3" xfId="26482"/>
    <cellStyle name="SAPBEXHLevel0X 3 4 2 3 2" xfId="26483"/>
    <cellStyle name="SAPBEXHLevel0X 3 4 2 3 2 2" xfId="26484"/>
    <cellStyle name="SAPBEXHLevel0X 3 4 2 3 3" xfId="26485"/>
    <cellStyle name="SAPBEXHLevel0X 3 4 2 4" xfId="26486"/>
    <cellStyle name="SAPBEXHLevel0X 3 4 2 4 2" xfId="26487"/>
    <cellStyle name="SAPBEXHLevel0X 3 4 2 5" xfId="26488"/>
    <cellStyle name="SAPBEXHLevel0X 3 4 2 5 2" xfId="26489"/>
    <cellStyle name="SAPBEXHLevel0X 3 4 2 6" xfId="26490"/>
    <cellStyle name="SAPBEXHLevel0X 3 4 3" xfId="26491"/>
    <cellStyle name="SAPBEXHLevel0X 3 4 3 2" xfId="26492"/>
    <cellStyle name="SAPBEXHLevel0X 3 4 3 2 2" xfId="26493"/>
    <cellStyle name="SAPBEXHLevel0X 3 4 3 2 2 2" xfId="26494"/>
    <cellStyle name="SAPBEXHLevel0X 3 4 3 2 3" xfId="26495"/>
    <cellStyle name="SAPBEXHLevel0X 3 4 3 3" xfId="26496"/>
    <cellStyle name="SAPBEXHLevel0X 3 4 3 3 2" xfId="26497"/>
    <cellStyle name="SAPBEXHLevel0X 3 4 3 3 2 2" xfId="26498"/>
    <cellStyle name="SAPBEXHLevel0X 3 4 3 3 3" xfId="26499"/>
    <cellStyle name="SAPBEXHLevel0X 3 4 3 4" xfId="26500"/>
    <cellStyle name="SAPBEXHLevel0X 3 4 3 4 2" xfId="26501"/>
    <cellStyle name="SAPBEXHLevel0X 3 4 3 5" xfId="26502"/>
    <cellStyle name="SAPBEXHLevel0X 3 4 3 5 2" xfId="26503"/>
    <cellStyle name="SAPBEXHLevel0X 3 4 3 6" xfId="26504"/>
    <cellStyle name="SAPBEXHLevel0X 3 4 4" xfId="26505"/>
    <cellStyle name="SAPBEXHLevel0X 3 4 4 2" xfId="26506"/>
    <cellStyle name="SAPBEXHLevel0X 3 4 4 2 2" xfId="26507"/>
    <cellStyle name="SAPBEXHLevel0X 3 4 4 2 2 2" xfId="26508"/>
    <cellStyle name="SAPBEXHLevel0X 3 4 4 2 3" xfId="26509"/>
    <cellStyle name="SAPBEXHLevel0X 3 4 4 3" xfId="26510"/>
    <cellStyle name="SAPBEXHLevel0X 3 4 4 3 2" xfId="26511"/>
    <cellStyle name="SAPBEXHLevel0X 3 4 4 3 2 2" xfId="26512"/>
    <cellStyle name="SAPBEXHLevel0X 3 4 4 3 3" xfId="26513"/>
    <cellStyle name="SAPBEXHLevel0X 3 4 4 4" xfId="26514"/>
    <cellStyle name="SAPBEXHLevel0X 3 4 4 4 2" xfId="26515"/>
    <cellStyle name="SAPBEXHLevel0X 3 4 4 5" xfId="26516"/>
    <cellStyle name="SAPBEXHLevel0X 3 4 4 5 2" xfId="26517"/>
    <cellStyle name="SAPBEXHLevel0X 3 4 4 6" xfId="26518"/>
    <cellStyle name="SAPBEXHLevel0X 3 4 5" xfId="26519"/>
    <cellStyle name="SAPBEXHLevel0X 3 4 5 2" xfId="26520"/>
    <cellStyle name="SAPBEXHLevel0X 3 4 5 2 2" xfId="26521"/>
    <cellStyle name="SAPBEXHLevel0X 3 4 5 2 3" xfId="61499"/>
    <cellStyle name="SAPBEXHLevel0X 3 4 5 3" xfId="26522"/>
    <cellStyle name="SAPBEXHLevel0X 3 4 5 4" xfId="61500"/>
    <cellStyle name="SAPBEXHLevel0X 3 4 6" xfId="26523"/>
    <cellStyle name="SAPBEXHLevel0X 3 4 6 2" xfId="52392"/>
    <cellStyle name="SAPBEXHLevel0X 3 4 6 2 2" xfId="61501"/>
    <cellStyle name="SAPBEXHLevel0X 3 4 6 2 3" xfId="61502"/>
    <cellStyle name="SAPBEXHLevel0X 3 4 6 3" xfId="61503"/>
    <cellStyle name="SAPBEXHLevel0X 3 4 6 4" xfId="61504"/>
    <cellStyle name="SAPBEXHLevel0X 3 4 7" xfId="52393"/>
    <cellStyle name="SAPBEXHLevel0X 3 4 7 2" xfId="61505"/>
    <cellStyle name="SAPBEXHLevel0X 3 4 7 3" xfId="61506"/>
    <cellStyle name="SAPBEXHLevel0X 3 4 8" xfId="61507"/>
    <cellStyle name="SAPBEXHLevel0X 3 4 9" xfId="61508"/>
    <cellStyle name="SAPBEXHLevel0X 3 4_Other Benefits Allocation %" xfId="26524"/>
    <cellStyle name="SAPBEXHLevel0X 3 5" xfId="26525"/>
    <cellStyle name="SAPBEXHLevel0X 3 5 2" xfId="52394"/>
    <cellStyle name="SAPBEXHLevel0X 3 5 2 2" xfId="61509"/>
    <cellStyle name="SAPBEXHLevel0X 3 5 2 3" xfId="61510"/>
    <cellStyle name="SAPBEXHLevel0X 3 5 3" xfId="61511"/>
    <cellStyle name="SAPBEXHLevel0X 3 5 4" xfId="61512"/>
    <cellStyle name="SAPBEXHLevel0X 3 6" xfId="26526"/>
    <cellStyle name="SAPBEXHLevel0X 3 6 2" xfId="26527"/>
    <cellStyle name="SAPBEXHLevel0X 3 6 2 2" xfId="26528"/>
    <cellStyle name="SAPBEXHLevel0X 3 6 2 2 2" xfId="26529"/>
    <cellStyle name="SAPBEXHLevel0X 3 6 2 2 2 2" xfId="26530"/>
    <cellStyle name="SAPBEXHLevel0X 3 6 2 2 3" xfId="26531"/>
    <cellStyle name="SAPBEXHLevel0X 3 6 2 3" xfId="26532"/>
    <cellStyle name="SAPBEXHLevel0X 3 6 2 3 2" xfId="26533"/>
    <cellStyle name="SAPBEXHLevel0X 3 6 2 3 2 2" xfId="26534"/>
    <cellStyle name="SAPBEXHLevel0X 3 6 2 3 3" xfId="26535"/>
    <cellStyle name="SAPBEXHLevel0X 3 6 2 4" xfId="26536"/>
    <cellStyle name="SAPBEXHLevel0X 3 6 2 4 2" xfId="26537"/>
    <cellStyle name="SAPBEXHLevel0X 3 6 2 5" xfId="26538"/>
    <cellStyle name="SAPBEXHLevel0X 3 6 2 5 2" xfId="26539"/>
    <cellStyle name="SAPBEXHLevel0X 3 6 2 6" xfId="26540"/>
    <cellStyle name="SAPBEXHLevel0X 3 6 3" xfId="26541"/>
    <cellStyle name="SAPBEXHLevel0X 3 6 3 2" xfId="26542"/>
    <cellStyle name="SAPBEXHLevel0X 3 6 3 2 2" xfId="26543"/>
    <cellStyle name="SAPBEXHLevel0X 3 6 3 2 2 2" xfId="26544"/>
    <cellStyle name="SAPBEXHLevel0X 3 6 3 2 3" xfId="26545"/>
    <cellStyle name="SAPBEXHLevel0X 3 6 3 3" xfId="26546"/>
    <cellStyle name="SAPBEXHLevel0X 3 6 3 3 2" xfId="26547"/>
    <cellStyle name="SAPBEXHLevel0X 3 6 3 3 2 2" xfId="26548"/>
    <cellStyle name="SAPBEXHLevel0X 3 6 3 3 3" xfId="26549"/>
    <cellStyle name="SAPBEXHLevel0X 3 6 3 4" xfId="26550"/>
    <cellStyle name="SAPBEXHLevel0X 3 6 3 4 2" xfId="26551"/>
    <cellStyle name="SAPBEXHLevel0X 3 6 3 5" xfId="26552"/>
    <cellStyle name="SAPBEXHLevel0X 3 6 3 5 2" xfId="26553"/>
    <cellStyle name="SAPBEXHLevel0X 3 6 3 6" xfId="26554"/>
    <cellStyle name="SAPBEXHLevel0X 3 6 4" xfId="26555"/>
    <cellStyle name="SAPBEXHLevel0X 3 6 4 2" xfId="26556"/>
    <cellStyle name="SAPBEXHLevel0X 3 6 4 2 2" xfId="26557"/>
    <cellStyle name="SAPBEXHLevel0X 3 6 4 3" xfId="26558"/>
    <cellStyle name="SAPBEXHLevel0X 3 6 5" xfId="26559"/>
    <cellStyle name="SAPBEXHLevel0X 3 6 5 2" xfId="26560"/>
    <cellStyle name="SAPBEXHLevel0X 3 6 5 2 2" xfId="26561"/>
    <cellStyle name="SAPBEXHLevel0X 3 6 5 3" xfId="26562"/>
    <cellStyle name="SAPBEXHLevel0X 3 6 6" xfId="26563"/>
    <cellStyle name="SAPBEXHLevel0X 3 6 6 2" xfId="26564"/>
    <cellStyle name="SAPBEXHLevel0X 3 6 7" xfId="26565"/>
    <cellStyle name="SAPBEXHLevel0X 3 6 7 2" xfId="26566"/>
    <cellStyle name="SAPBEXHLevel0X 3 6 8" xfId="26567"/>
    <cellStyle name="SAPBEXHLevel0X 3 6_Other Benefits Allocation %" xfId="26568"/>
    <cellStyle name="SAPBEXHLevel0X 3 7" xfId="26569"/>
    <cellStyle name="SAPBEXHLevel0X 3 7 2" xfId="26570"/>
    <cellStyle name="SAPBEXHLevel0X 3 7 2 2" xfId="26571"/>
    <cellStyle name="SAPBEXHLevel0X 3 7 2 3" xfId="61513"/>
    <cellStyle name="SAPBEXHLevel0X 3 7 3" xfId="26572"/>
    <cellStyle name="SAPBEXHLevel0X 3 7 4" xfId="61514"/>
    <cellStyle name="SAPBEXHLevel0X 3 8" xfId="26573"/>
    <cellStyle name="SAPBEXHLevel0X 3 8 2" xfId="26574"/>
    <cellStyle name="SAPBEXHLevel0X 3 8 2 2" xfId="26575"/>
    <cellStyle name="SAPBEXHLevel0X 3 8 2 3" xfId="61515"/>
    <cellStyle name="SAPBEXHLevel0X 3 8 3" xfId="26576"/>
    <cellStyle name="SAPBEXHLevel0X 3 8 4" xfId="61516"/>
    <cellStyle name="SAPBEXHLevel0X 3 9" xfId="26577"/>
    <cellStyle name="SAPBEXHLevel0X 3 9 2" xfId="26578"/>
    <cellStyle name="SAPBEXHLevel0X 3 9 2 2" xfId="26579"/>
    <cellStyle name="SAPBEXHLevel0X 3 9 2 3" xfId="61517"/>
    <cellStyle name="SAPBEXHLevel0X 3 9 3" xfId="26580"/>
    <cellStyle name="SAPBEXHLevel0X 3 9 4" xfId="61518"/>
    <cellStyle name="SAPBEXHLevel0X 3_401K Summary" xfId="26581"/>
    <cellStyle name="SAPBEXHLevel0X 30" xfId="26582"/>
    <cellStyle name="SAPBEXHLevel0X 30 2" xfId="26583"/>
    <cellStyle name="SAPBEXHLevel0X 31" xfId="26584"/>
    <cellStyle name="SAPBEXHLevel0X 31 2" xfId="26585"/>
    <cellStyle name="SAPBEXHLevel0X 32" xfId="26586"/>
    <cellStyle name="SAPBEXHLevel0X 32 2" xfId="26587"/>
    <cellStyle name="SAPBEXHLevel0X 33" xfId="26588"/>
    <cellStyle name="SAPBEXHLevel0X 33 2" xfId="26589"/>
    <cellStyle name="SAPBEXHLevel0X 34" xfId="26590"/>
    <cellStyle name="SAPBEXHLevel0X 34 2" xfId="26591"/>
    <cellStyle name="SAPBEXHLevel0X 35" xfId="26592"/>
    <cellStyle name="SAPBEXHLevel0X 36" xfId="26593"/>
    <cellStyle name="SAPBEXHLevel0X 37" xfId="26594"/>
    <cellStyle name="SAPBEXHLevel0X 38" xfId="26595"/>
    <cellStyle name="SAPBEXHLevel0X 39" xfId="26596"/>
    <cellStyle name="SAPBEXHLevel0X 4" xfId="26597"/>
    <cellStyle name="SAPBEXHLevel0X 4 10" xfId="26598"/>
    <cellStyle name="SAPBEXHLevel0X 4 10 2" xfId="26599"/>
    <cellStyle name="SAPBEXHLevel0X 4 10 2 2" xfId="26600"/>
    <cellStyle name="SAPBEXHLevel0X 4 10 3" xfId="26601"/>
    <cellStyle name="SAPBEXHLevel0X 4 11" xfId="26602"/>
    <cellStyle name="SAPBEXHLevel0X 4 11 2" xfId="26603"/>
    <cellStyle name="SAPBEXHLevel0X 4 11 2 2" xfId="26604"/>
    <cellStyle name="SAPBEXHLevel0X 4 11 3" xfId="26605"/>
    <cellStyle name="SAPBEXHLevel0X 4 12" xfId="26606"/>
    <cellStyle name="SAPBEXHLevel0X 4 2" xfId="26607"/>
    <cellStyle name="SAPBEXHLevel0X 4 2 2" xfId="26608"/>
    <cellStyle name="SAPBEXHLevel0X 4 2 2 2" xfId="26609"/>
    <cellStyle name="SAPBEXHLevel0X 4 2 2 2 2" xfId="26610"/>
    <cellStyle name="SAPBEXHLevel0X 4 2 2 2 2 2" xfId="26611"/>
    <cellStyle name="SAPBEXHLevel0X 4 2 2 2 2 2 2" xfId="26612"/>
    <cellStyle name="SAPBEXHLevel0X 4 2 2 2 2 3" xfId="26613"/>
    <cellStyle name="SAPBEXHLevel0X 4 2 2 2 3" xfId="26614"/>
    <cellStyle name="SAPBEXHLevel0X 4 2 2 2 3 2" xfId="26615"/>
    <cellStyle name="SAPBEXHLevel0X 4 2 2 2 3 2 2" xfId="26616"/>
    <cellStyle name="SAPBEXHLevel0X 4 2 2 2 3 3" xfId="26617"/>
    <cellStyle name="SAPBEXHLevel0X 4 2 2 2 4" xfId="26618"/>
    <cellStyle name="SAPBEXHLevel0X 4 2 2 2 4 2" xfId="26619"/>
    <cellStyle name="SAPBEXHLevel0X 4 2 2 2 5" xfId="26620"/>
    <cellStyle name="SAPBEXHLevel0X 4 2 2 2 5 2" xfId="26621"/>
    <cellStyle name="SAPBEXHLevel0X 4 2 2 2 6" xfId="26622"/>
    <cellStyle name="SAPBEXHLevel0X 4 2 2 3" xfId="26623"/>
    <cellStyle name="SAPBEXHLevel0X 4 2 2 3 2" xfId="26624"/>
    <cellStyle name="SAPBEXHLevel0X 4 2 2 3 2 2" xfId="26625"/>
    <cellStyle name="SAPBEXHLevel0X 4 2 2 3 2 2 2" xfId="26626"/>
    <cellStyle name="SAPBEXHLevel0X 4 2 2 3 2 3" xfId="26627"/>
    <cellStyle name="SAPBEXHLevel0X 4 2 2 3 3" xfId="26628"/>
    <cellStyle name="SAPBEXHLevel0X 4 2 2 3 3 2" xfId="26629"/>
    <cellStyle name="SAPBEXHLevel0X 4 2 2 3 3 2 2" xfId="26630"/>
    <cellStyle name="SAPBEXHLevel0X 4 2 2 3 3 3" xfId="26631"/>
    <cellStyle name="SAPBEXHLevel0X 4 2 2 3 4" xfId="26632"/>
    <cellStyle name="SAPBEXHLevel0X 4 2 2 3 4 2" xfId="26633"/>
    <cellStyle name="SAPBEXHLevel0X 4 2 2 3 5" xfId="26634"/>
    <cellStyle name="SAPBEXHLevel0X 4 2 2 3 5 2" xfId="26635"/>
    <cellStyle name="SAPBEXHLevel0X 4 2 2 3 6" xfId="26636"/>
    <cellStyle name="SAPBEXHLevel0X 4 2 2 4" xfId="26637"/>
    <cellStyle name="SAPBEXHLevel0X 4 2 2 4 2" xfId="26638"/>
    <cellStyle name="SAPBEXHLevel0X 4 2 2 4 2 2" xfId="26639"/>
    <cellStyle name="SAPBEXHLevel0X 4 2 2 4 3" xfId="26640"/>
    <cellStyle name="SAPBEXHLevel0X 4 2 2 5" xfId="26641"/>
    <cellStyle name="SAPBEXHLevel0X 4 2 2 5 2" xfId="26642"/>
    <cellStyle name="SAPBEXHLevel0X 4 2 2 5 2 2" xfId="26643"/>
    <cellStyle name="SAPBEXHLevel0X 4 2 2 5 3" xfId="26644"/>
    <cellStyle name="SAPBEXHLevel0X 4 2 2 6" xfId="26645"/>
    <cellStyle name="SAPBEXHLevel0X 4 2 2 6 2" xfId="26646"/>
    <cellStyle name="SAPBEXHLevel0X 4 2 2 7" xfId="26647"/>
    <cellStyle name="SAPBEXHLevel0X 4 2 2 7 2" xfId="26648"/>
    <cellStyle name="SAPBEXHLevel0X 4 2 2 8" xfId="26649"/>
    <cellStyle name="SAPBEXHLevel0X 4 2 2_Other Benefits Allocation %" xfId="26650"/>
    <cellStyle name="SAPBEXHLevel0X 4 2 3" xfId="26651"/>
    <cellStyle name="SAPBEXHLevel0X 4 2 3 2" xfId="26652"/>
    <cellStyle name="SAPBEXHLevel0X 4 2 3 2 2" xfId="26653"/>
    <cellStyle name="SAPBEXHLevel0X 4 2 3 3" xfId="26654"/>
    <cellStyle name="SAPBEXHLevel0X 4 2 4" xfId="26655"/>
    <cellStyle name="SAPBEXHLevel0X 4 2_Other Benefits Allocation %" xfId="26656"/>
    <cellStyle name="SAPBEXHLevel0X 4 3" xfId="26657"/>
    <cellStyle name="SAPBEXHLevel0X 4 3 2" xfId="26658"/>
    <cellStyle name="SAPBEXHLevel0X 4 3 2 2" xfId="26659"/>
    <cellStyle name="SAPBEXHLevel0X 4 3 2 2 2" xfId="26660"/>
    <cellStyle name="SAPBEXHLevel0X 4 3 2 2 2 2" xfId="26661"/>
    <cellStyle name="SAPBEXHLevel0X 4 3 2 2 2 2 2" xfId="26662"/>
    <cellStyle name="SAPBEXHLevel0X 4 3 2 2 2 3" xfId="26663"/>
    <cellStyle name="SAPBEXHLevel0X 4 3 2 2 3" xfId="26664"/>
    <cellStyle name="SAPBEXHLevel0X 4 3 2 2 3 2" xfId="26665"/>
    <cellStyle name="SAPBEXHLevel0X 4 3 2 2 3 2 2" xfId="26666"/>
    <cellStyle name="SAPBEXHLevel0X 4 3 2 2 3 3" xfId="26667"/>
    <cellStyle name="SAPBEXHLevel0X 4 3 2 2 4" xfId="26668"/>
    <cellStyle name="SAPBEXHLevel0X 4 3 2 2 4 2" xfId="26669"/>
    <cellStyle name="SAPBEXHLevel0X 4 3 2 2 5" xfId="26670"/>
    <cellStyle name="SAPBEXHLevel0X 4 3 2 2 5 2" xfId="26671"/>
    <cellStyle name="SAPBEXHLevel0X 4 3 2 2 6" xfId="26672"/>
    <cellStyle name="SAPBEXHLevel0X 4 3 2 3" xfId="26673"/>
    <cellStyle name="SAPBEXHLevel0X 4 3 2 3 2" xfId="26674"/>
    <cellStyle name="SAPBEXHLevel0X 4 3 2 3 2 2" xfId="26675"/>
    <cellStyle name="SAPBEXHLevel0X 4 3 2 3 2 2 2" xfId="26676"/>
    <cellStyle name="SAPBEXHLevel0X 4 3 2 3 2 3" xfId="26677"/>
    <cellStyle name="SAPBEXHLevel0X 4 3 2 3 3" xfId="26678"/>
    <cellStyle name="SAPBEXHLevel0X 4 3 2 3 3 2" xfId="26679"/>
    <cellStyle name="SAPBEXHLevel0X 4 3 2 3 3 2 2" xfId="26680"/>
    <cellStyle name="SAPBEXHLevel0X 4 3 2 3 3 3" xfId="26681"/>
    <cellStyle name="SAPBEXHLevel0X 4 3 2 3 4" xfId="26682"/>
    <cellStyle name="SAPBEXHLevel0X 4 3 2 3 4 2" xfId="26683"/>
    <cellStyle name="SAPBEXHLevel0X 4 3 2 3 5" xfId="26684"/>
    <cellStyle name="SAPBEXHLevel0X 4 3 2 3 5 2" xfId="26685"/>
    <cellStyle name="SAPBEXHLevel0X 4 3 2 3 6" xfId="26686"/>
    <cellStyle name="SAPBEXHLevel0X 4 3 2 4" xfId="26687"/>
    <cellStyle name="SAPBEXHLevel0X 4 3 2 4 2" xfId="26688"/>
    <cellStyle name="SAPBEXHLevel0X 4 3 2 4 2 2" xfId="26689"/>
    <cellStyle name="SAPBEXHLevel0X 4 3 2 4 3" xfId="26690"/>
    <cellStyle name="SAPBEXHLevel0X 4 3 2 5" xfId="26691"/>
    <cellStyle name="SAPBEXHLevel0X 4 3 2 5 2" xfId="26692"/>
    <cellStyle name="SAPBEXHLevel0X 4 3 2 5 2 2" xfId="26693"/>
    <cellStyle name="SAPBEXHLevel0X 4 3 2 5 3" xfId="26694"/>
    <cellStyle name="SAPBEXHLevel0X 4 3 2 6" xfId="26695"/>
    <cellStyle name="SAPBEXHLevel0X 4 3 2 6 2" xfId="26696"/>
    <cellStyle name="SAPBEXHLevel0X 4 3 2 7" xfId="26697"/>
    <cellStyle name="SAPBEXHLevel0X 4 3 2 7 2" xfId="26698"/>
    <cellStyle name="SAPBEXHLevel0X 4 3 2 8" xfId="26699"/>
    <cellStyle name="SAPBEXHLevel0X 4 3 2_Other Benefits Allocation %" xfId="26700"/>
    <cellStyle name="SAPBEXHLevel0X 4 3 3" xfId="26701"/>
    <cellStyle name="SAPBEXHLevel0X 4 3 3 2" xfId="26702"/>
    <cellStyle name="SAPBEXHLevel0X 4 3 3 2 2" xfId="26703"/>
    <cellStyle name="SAPBEXHLevel0X 4 3 3 3" xfId="26704"/>
    <cellStyle name="SAPBEXHLevel0X 4 3 4" xfId="26705"/>
    <cellStyle name="SAPBEXHLevel0X 4 3_Other Benefits Allocation %" xfId="26706"/>
    <cellStyle name="SAPBEXHLevel0X 4 4" xfId="26707"/>
    <cellStyle name="SAPBEXHLevel0X 4 4 2" xfId="26708"/>
    <cellStyle name="SAPBEXHLevel0X 4 4 2 2" xfId="61519"/>
    <cellStyle name="SAPBEXHLevel0X 4 4 2 3" xfId="61520"/>
    <cellStyle name="SAPBEXHLevel0X 4 4 3" xfId="26709"/>
    <cellStyle name="SAPBEXHLevel0X 4 4 4" xfId="61521"/>
    <cellStyle name="SAPBEXHLevel0X 4 4_Other Benefits Allocation %" xfId="26710"/>
    <cellStyle name="SAPBEXHLevel0X 4 5" xfId="26711"/>
    <cellStyle name="SAPBEXHLevel0X 4 5 2" xfId="26712"/>
    <cellStyle name="SAPBEXHLevel0X 4 5 2 2" xfId="26713"/>
    <cellStyle name="SAPBEXHLevel0X 4 5 2 2 2" xfId="26714"/>
    <cellStyle name="SAPBEXHLevel0X 4 5 2 2 2 2" xfId="26715"/>
    <cellStyle name="SAPBEXHLevel0X 4 5 2 2 3" xfId="26716"/>
    <cellStyle name="SAPBEXHLevel0X 4 5 2 3" xfId="26717"/>
    <cellStyle name="SAPBEXHLevel0X 4 5 2 3 2" xfId="26718"/>
    <cellStyle name="SAPBEXHLevel0X 4 5 2 3 2 2" xfId="26719"/>
    <cellStyle name="SAPBEXHLevel0X 4 5 2 3 3" xfId="26720"/>
    <cellStyle name="SAPBEXHLevel0X 4 5 2 4" xfId="26721"/>
    <cellStyle name="SAPBEXHLevel0X 4 5 2 4 2" xfId="26722"/>
    <cellStyle name="SAPBEXHLevel0X 4 5 2 5" xfId="26723"/>
    <cellStyle name="SAPBEXHLevel0X 4 5 2 5 2" xfId="26724"/>
    <cellStyle name="SAPBEXHLevel0X 4 5 2 6" xfId="26725"/>
    <cellStyle name="SAPBEXHLevel0X 4 5 3" xfId="26726"/>
    <cellStyle name="SAPBEXHLevel0X 4 5 3 2" xfId="26727"/>
    <cellStyle name="SAPBEXHLevel0X 4 5 3 2 2" xfId="26728"/>
    <cellStyle name="SAPBEXHLevel0X 4 5 3 2 2 2" xfId="26729"/>
    <cellStyle name="SAPBEXHLevel0X 4 5 3 2 3" xfId="26730"/>
    <cellStyle name="SAPBEXHLevel0X 4 5 3 3" xfId="26731"/>
    <cellStyle name="SAPBEXHLevel0X 4 5 3 3 2" xfId="26732"/>
    <cellStyle name="SAPBEXHLevel0X 4 5 3 3 2 2" xfId="26733"/>
    <cellStyle name="SAPBEXHLevel0X 4 5 3 3 3" xfId="26734"/>
    <cellStyle name="SAPBEXHLevel0X 4 5 3 4" xfId="26735"/>
    <cellStyle name="SAPBEXHLevel0X 4 5 3 4 2" xfId="26736"/>
    <cellStyle name="SAPBEXHLevel0X 4 5 3 5" xfId="26737"/>
    <cellStyle name="SAPBEXHLevel0X 4 5 3 5 2" xfId="26738"/>
    <cellStyle name="SAPBEXHLevel0X 4 5 3 6" xfId="26739"/>
    <cellStyle name="SAPBEXHLevel0X 4 5 4" xfId="26740"/>
    <cellStyle name="SAPBEXHLevel0X 4 5 4 2" xfId="26741"/>
    <cellStyle name="SAPBEXHLevel0X 4 5 4 2 2" xfId="26742"/>
    <cellStyle name="SAPBEXHLevel0X 4 5 4 3" xfId="26743"/>
    <cellStyle name="SAPBEXHLevel0X 4 5 5" xfId="26744"/>
    <cellStyle name="SAPBEXHLevel0X 4 5 5 2" xfId="26745"/>
    <cellStyle name="SAPBEXHLevel0X 4 5 5 2 2" xfId="26746"/>
    <cellStyle name="SAPBEXHLevel0X 4 5 5 3" xfId="26747"/>
    <cellStyle name="SAPBEXHLevel0X 4 5 6" xfId="26748"/>
    <cellStyle name="SAPBEXHLevel0X 4 5 6 2" xfId="26749"/>
    <cellStyle name="SAPBEXHLevel0X 4 5 7" xfId="26750"/>
    <cellStyle name="SAPBEXHLevel0X 4 5 7 2" xfId="26751"/>
    <cellStyle name="SAPBEXHLevel0X 4 5 8" xfId="26752"/>
    <cellStyle name="SAPBEXHLevel0X 4 5_Other Benefits Allocation %" xfId="26753"/>
    <cellStyle name="SAPBEXHLevel0X 4 6" xfId="26754"/>
    <cellStyle name="SAPBEXHLevel0X 4 6 2" xfId="26755"/>
    <cellStyle name="SAPBEXHLevel0X 4 6 2 2" xfId="26756"/>
    <cellStyle name="SAPBEXHLevel0X 4 6 2 3" xfId="61522"/>
    <cellStyle name="SAPBEXHLevel0X 4 6 3" xfId="26757"/>
    <cellStyle name="SAPBEXHLevel0X 4 6 4" xfId="61523"/>
    <cellStyle name="SAPBEXHLevel0X 4 7" xfId="26758"/>
    <cellStyle name="SAPBEXHLevel0X 4 7 2" xfId="26759"/>
    <cellStyle name="SAPBEXHLevel0X 4 7 2 2" xfId="26760"/>
    <cellStyle name="SAPBEXHLevel0X 4 7 3" xfId="26761"/>
    <cellStyle name="SAPBEXHLevel0X 4 8" xfId="26762"/>
    <cellStyle name="SAPBEXHLevel0X 4 8 2" xfId="26763"/>
    <cellStyle name="SAPBEXHLevel0X 4 8 2 2" xfId="26764"/>
    <cellStyle name="SAPBEXHLevel0X 4 8 3" xfId="26765"/>
    <cellStyle name="SAPBEXHLevel0X 4 9" xfId="26766"/>
    <cellStyle name="SAPBEXHLevel0X 4 9 2" xfId="26767"/>
    <cellStyle name="SAPBEXHLevel0X 4 9 2 2" xfId="26768"/>
    <cellStyle name="SAPBEXHLevel0X 4 9 3" xfId="26769"/>
    <cellStyle name="SAPBEXHLevel0X 4_401K Summary" xfId="26770"/>
    <cellStyle name="SAPBEXHLevel0X 40" xfId="26771"/>
    <cellStyle name="SAPBEXHLevel0X 41" xfId="26772"/>
    <cellStyle name="SAPBEXHLevel0X 42" xfId="26773"/>
    <cellStyle name="SAPBEXHLevel0X 43" xfId="26774"/>
    <cellStyle name="SAPBEXHLevel0X 44" xfId="26775"/>
    <cellStyle name="SAPBEXHLevel0X 45" xfId="26776"/>
    <cellStyle name="SAPBEXHLevel0X 46" xfId="26777"/>
    <cellStyle name="SAPBEXHLevel0X 47" xfId="26778"/>
    <cellStyle name="SAPBEXHLevel0X 48" xfId="26779"/>
    <cellStyle name="SAPBEXHLevel0X 5" xfId="26780"/>
    <cellStyle name="SAPBEXHLevel0X 5 2" xfId="26781"/>
    <cellStyle name="SAPBEXHLevel0X 5 2 2" xfId="26782"/>
    <cellStyle name="SAPBEXHLevel0X 5 2 2 2" xfId="26783"/>
    <cellStyle name="SAPBEXHLevel0X 5 2 2 2 2" xfId="26784"/>
    <cellStyle name="SAPBEXHLevel0X 5 2 2 2 2 2" xfId="26785"/>
    <cellStyle name="SAPBEXHLevel0X 5 2 2 2 2 2 2" xfId="26786"/>
    <cellStyle name="SAPBEXHLevel0X 5 2 2 2 2 3" xfId="26787"/>
    <cellStyle name="SAPBEXHLevel0X 5 2 2 2 3" xfId="26788"/>
    <cellStyle name="SAPBEXHLevel0X 5 2 2 2 3 2" xfId="26789"/>
    <cellStyle name="SAPBEXHLevel0X 5 2 2 2 3 2 2" xfId="26790"/>
    <cellStyle name="SAPBEXHLevel0X 5 2 2 2 3 3" xfId="26791"/>
    <cellStyle name="SAPBEXHLevel0X 5 2 2 2 4" xfId="26792"/>
    <cellStyle name="SAPBEXHLevel0X 5 2 2 2 4 2" xfId="26793"/>
    <cellStyle name="SAPBEXHLevel0X 5 2 2 2 5" xfId="26794"/>
    <cellStyle name="SAPBEXHLevel0X 5 2 2 2 5 2" xfId="26795"/>
    <cellStyle name="SAPBEXHLevel0X 5 2 2 2 6" xfId="26796"/>
    <cellStyle name="SAPBEXHLevel0X 5 2 2 3" xfId="26797"/>
    <cellStyle name="SAPBEXHLevel0X 5 2 2 3 2" xfId="26798"/>
    <cellStyle name="SAPBEXHLevel0X 5 2 2 3 2 2" xfId="26799"/>
    <cellStyle name="SAPBEXHLevel0X 5 2 2 3 2 2 2" xfId="26800"/>
    <cellStyle name="SAPBEXHLevel0X 5 2 2 3 2 3" xfId="26801"/>
    <cellStyle name="SAPBEXHLevel0X 5 2 2 3 3" xfId="26802"/>
    <cellStyle name="SAPBEXHLevel0X 5 2 2 3 3 2" xfId="26803"/>
    <cellStyle name="SAPBEXHLevel0X 5 2 2 3 3 2 2" xfId="26804"/>
    <cellStyle name="SAPBEXHLevel0X 5 2 2 3 3 3" xfId="26805"/>
    <cellStyle name="SAPBEXHLevel0X 5 2 2 3 4" xfId="26806"/>
    <cellStyle name="SAPBEXHLevel0X 5 2 2 3 4 2" xfId="26807"/>
    <cellStyle name="SAPBEXHLevel0X 5 2 2 3 5" xfId="26808"/>
    <cellStyle name="SAPBEXHLevel0X 5 2 2 3 5 2" xfId="26809"/>
    <cellStyle name="SAPBEXHLevel0X 5 2 2 3 6" xfId="26810"/>
    <cellStyle name="SAPBEXHLevel0X 5 2 2 4" xfId="26811"/>
    <cellStyle name="SAPBEXHLevel0X 5 2 2 4 2" xfId="26812"/>
    <cellStyle name="SAPBEXHLevel0X 5 2 2 4 2 2" xfId="26813"/>
    <cellStyle name="SAPBEXHLevel0X 5 2 2 4 3" xfId="26814"/>
    <cellStyle name="SAPBEXHLevel0X 5 2 2 5" xfId="26815"/>
    <cellStyle name="SAPBEXHLevel0X 5 2 2 5 2" xfId="26816"/>
    <cellStyle name="SAPBEXHLevel0X 5 2 2 5 2 2" xfId="26817"/>
    <cellStyle name="SAPBEXHLevel0X 5 2 2 5 3" xfId="26818"/>
    <cellStyle name="SAPBEXHLevel0X 5 2 2 6" xfId="26819"/>
    <cellStyle name="SAPBEXHLevel0X 5 2 2 6 2" xfId="26820"/>
    <cellStyle name="SAPBEXHLevel0X 5 2 2 7" xfId="26821"/>
    <cellStyle name="SAPBEXHLevel0X 5 2 2 7 2" xfId="26822"/>
    <cellStyle name="SAPBEXHLevel0X 5 2 2 8" xfId="26823"/>
    <cellStyle name="SAPBEXHLevel0X 5 2 2_Other Benefits Allocation %" xfId="26824"/>
    <cellStyle name="SAPBEXHLevel0X 5 2 3" xfId="26825"/>
    <cellStyle name="SAPBEXHLevel0X 5 2 3 2" xfId="26826"/>
    <cellStyle name="SAPBEXHLevel0X 5 2 3 2 2" xfId="26827"/>
    <cellStyle name="SAPBEXHLevel0X 5 2 3 3" xfId="26828"/>
    <cellStyle name="SAPBEXHLevel0X 5 2 4" xfId="26829"/>
    <cellStyle name="SAPBEXHLevel0X 5 2_Other Benefits Allocation %" xfId="26830"/>
    <cellStyle name="SAPBEXHLevel0X 5 3" xfId="26831"/>
    <cellStyle name="SAPBEXHLevel0X 5 3 2" xfId="26832"/>
    <cellStyle name="SAPBEXHLevel0X 5 3 2 2" xfId="26833"/>
    <cellStyle name="SAPBEXHLevel0X 5 3 2 2 2" xfId="26834"/>
    <cellStyle name="SAPBEXHLevel0X 5 3 2 2 2 2" xfId="26835"/>
    <cellStyle name="SAPBEXHLevel0X 5 3 2 2 2 2 2" xfId="26836"/>
    <cellStyle name="SAPBEXHLevel0X 5 3 2 2 2 3" xfId="26837"/>
    <cellStyle name="SAPBEXHLevel0X 5 3 2 2 3" xfId="26838"/>
    <cellStyle name="SAPBEXHLevel0X 5 3 2 2 3 2" xfId="26839"/>
    <cellStyle name="SAPBEXHLevel0X 5 3 2 2 3 2 2" xfId="26840"/>
    <cellStyle name="SAPBEXHLevel0X 5 3 2 2 3 3" xfId="26841"/>
    <cellStyle name="SAPBEXHLevel0X 5 3 2 2 4" xfId="26842"/>
    <cellStyle name="SAPBEXHLevel0X 5 3 2 2 4 2" xfId="26843"/>
    <cellStyle name="SAPBEXHLevel0X 5 3 2 2 5" xfId="26844"/>
    <cellStyle name="SAPBEXHLevel0X 5 3 2 2 5 2" xfId="26845"/>
    <cellStyle name="SAPBEXHLevel0X 5 3 2 2 6" xfId="26846"/>
    <cellStyle name="SAPBEXHLevel0X 5 3 2 3" xfId="26847"/>
    <cellStyle name="SAPBEXHLevel0X 5 3 2 3 2" xfId="26848"/>
    <cellStyle name="SAPBEXHLevel0X 5 3 2 3 2 2" xfId="26849"/>
    <cellStyle name="SAPBEXHLevel0X 5 3 2 3 2 2 2" xfId="26850"/>
    <cellStyle name="SAPBEXHLevel0X 5 3 2 3 2 3" xfId="26851"/>
    <cellStyle name="SAPBEXHLevel0X 5 3 2 3 3" xfId="26852"/>
    <cellStyle name="SAPBEXHLevel0X 5 3 2 3 3 2" xfId="26853"/>
    <cellStyle name="SAPBEXHLevel0X 5 3 2 3 3 2 2" xfId="26854"/>
    <cellStyle name="SAPBEXHLevel0X 5 3 2 3 3 3" xfId="26855"/>
    <cellStyle name="SAPBEXHLevel0X 5 3 2 3 4" xfId="26856"/>
    <cellStyle name="SAPBEXHLevel0X 5 3 2 3 4 2" xfId="26857"/>
    <cellStyle name="SAPBEXHLevel0X 5 3 2 3 5" xfId="26858"/>
    <cellStyle name="SAPBEXHLevel0X 5 3 2 3 5 2" xfId="26859"/>
    <cellStyle name="SAPBEXHLevel0X 5 3 2 3 6" xfId="26860"/>
    <cellStyle name="SAPBEXHLevel0X 5 3 2 4" xfId="26861"/>
    <cellStyle name="SAPBEXHLevel0X 5 3 2 4 2" xfId="26862"/>
    <cellStyle name="SAPBEXHLevel0X 5 3 2 4 2 2" xfId="26863"/>
    <cellStyle name="SAPBEXHLevel0X 5 3 2 4 3" xfId="26864"/>
    <cellStyle name="SAPBEXHLevel0X 5 3 2 5" xfId="26865"/>
    <cellStyle name="SAPBEXHLevel0X 5 3 2 5 2" xfId="26866"/>
    <cellStyle name="SAPBEXHLevel0X 5 3 2 5 2 2" xfId="26867"/>
    <cellStyle name="SAPBEXHLevel0X 5 3 2 5 3" xfId="26868"/>
    <cellStyle name="SAPBEXHLevel0X 5 3 2 6" xfId="26869"/>
    <cellStyle name="SAPBEXHLevel0X 5 3 2 6 2" xfId="26870"/>
    <cellStyle name="SAPBEXHLevel0X 5 3 2 7" xfId="26871"/>
    <cellStyle name="SAPBEXHLevel0X 5 3 2 7 2" xfId="26872"/>
    <cellStyle name="SAPBEXHLevel0X 5 3 2 8" xfId="26873"/>
    <cellStyle name="SAPBEXHLevel0X 5 3 2_Other Benefits Allocation %" xfId="26874"/>
    <cellStyle name="SAPBEXHLevel0X 5 3 3" xfId="26875"/>
    <cellStyle name="SAPBEXHLevel0X 5 3 3 2" xfId="26876"/>
    <cellStyle name="SAPBEXHLevel0X 5 3 3 2 2" xfId="26877"/>
    <cellStyle name="SAPBEXHLevel0X 5 3 3 3" xfId="26878"/>
    <cellStyle name="SAPBEXHLevel0X 5 3 4" xfId="26879"/>
    <cellStyle name="SAPBEXHLevel0X 5 3_Other Benefits Allocation %" xfId="26880"/>
    <cellStyle name="SAPBEXHLevel0X 5 4" xfId="26881"/>
    <cellStyle name="SAPBEXHLevel0X 5 4 2" xfId="26882"/>
    <cellStyle name="SAPBEXHLevel0X 5 4 2 2" xfId="26883"/>
    <cellStyle name="SAPBEXHLevel0X 5 4 2 2 2" xfId="26884"/>
    <cellStyle name="SAPBEXHLevel0X 5 4 2 2 2 2" xfId="26885"/>
    <cellStyle name="SAPBEXHLevel0X 5 4 2 2 3" xfId="26886"/>
    <cellStyle name="SAPBEXHLevel0X 5 4 2 3" xfId="26887"/>
    <cellStyle name="SAPBEXHLevel0X 5 4 2 3 2" xfId="26888"/>
    <cellStyle name="SAPBEXHLevel0X 5 4 2 3 2 2" xfId="26889"/>
    <cellStyle name="SAPBEXHLevel0X 5 4 2 3 3" xfId="26890"/>
    <cellStyle name="SAPBEXHLevel0X 5 4 2 4" xfId="26891"/>
    <cellStyle name="SAPBEXHLevel0X 5 4 2 4 2" xfId="26892"/>
    <cellStyle name="SAPBEXHLevel0X 5 4 2 5" xfId="26893"/>
    <cellStyle name="SAPBEXHLevel0X 5 4 2 5 2" xfId="26894"/>
    <cellStyle name="SAPBEXHLevel0X 5 4 2 6" xfId="26895"/>
    <cellStyle name="SAPBEXHLevel0X 5 4 3" xfId="26896"/>
    <cellStyle name="SAPBEXHLevel0X 5 4 3 2" xfId="26897"/>
    <cellStyle name="SAPBEXHLevel0X 5 4 3 2 2" xfId="26898"/>
    <cellStyle name="SAPBEXHLevel0X 5 4 3 2 2 2" xfId="26899"/>
    <cellStyle name="SAPBEXHLevel0X 5 4 3 2 3" xfId="26900"/>
    <cellStyle name="SAPBEXHLevel0X 5 4 3 3" xfId="26901"/>
    <cellStyle name="SAPBEXHLevel0X 5 4 3 3 2" xfId="26902"/>
    <cellStyle name="SAPBEXHLevel0X 5 4 3 3 2 2" xfId="26903"/>
    <cellStyle name="SAPBEXHLevel0X 5 4 3 3 3" xfId="26904"/>
    <cellStyle name="SAPBEXHLevel0X 5 4 3 4" xfId="26905"/>
    <cellStyle name="SAPBEXHLevel0X 5 4 3 4 2" xfId="26906"/>
    <cellStyle name="SAPBEXHLevel0X 5 4 3 5" xfId="26907"/>
    <cellStyle name="SAPBEXHLevel0X 5 4 3 5 2" xfId="26908"/>
    <cellStyle name="SAPBEXHLevel0X 5 4 3 6" xfId="26909"/>
    <cellStyle name="SAPBEXHLevel0X 5 4 4" xfId="26910"/>
    <cellStyle name="SAPBEXHLevel0X 5 4 4 2" xfId="26911"/>
    <cellStyle name="SAPBEXHLevel0X 5 4 4 2 2" xfId="26912"/>
    <cellStyle name="SAPBEXHLevel0X 5 4 4 3" xfId="26913"/>
    <cellStyle name="SAPBEXHLevel0X 5 4 5" xfId="26914"/>
    <cellStyle name="SAPBEXHLevel0X 5 4 5 2" xfId="26915"/>
    <cellStyle name="SAPBEXHLevel0X 5 4 5 2 2" xfId="26916"/>
    <cellStyle name="SAPBEXHLevel0X 5 4 5 3" xfId="26917"/>
    <cellStyle name="SAPBEXHLevel0X 5 4 6" xfId="26918"/>
    <cellStyle name="SAPBEXHLevel0X 5 4 6 2" xfId="26919"/>
    <cellStyle name="SAPBEXHLevel0X 5 4 7" xfId="26920"/>
    <cellStyle name="SAPBEXHLevel0X 5 4 7 2" xfId="26921"/>
    <cellStyle name="SAPBEXHLevel0X 5 4 8" xfId="26922"/>
    <cellStyle name="SAPBEXHLevel0X 5 4_Other Benefits Allocation %" xfId="26923"/>
    <cellStyle name="SAPBEXHLevel0X 5 5" xfId="26924"/>
    <cellStyle name="SAPBEXHLevel0X 5 5 2" xfId="26925"/>
    <cellStyle name="SAPBEXHLevel0X 5 5 2 2" xfId="26926"/>
    <cellStyle name="SAPBEXHLevel0X 5 5 2 3" xfId="61524"/>
    <cellStyle name="SAPBEXHLevel0X 5 5 3" xfId="26927"/>
    <cellStyle name="SAPBEXHLevel0X 5 5 4" xfId="61525"/>
    <cellStyle name="SAPBEXHLevel0X 5 6" xfId="26928"/>
    <cellStyle name="SAPBEXHLevel0X 5 6 2" xfId="52395"/>
    <cellStyle name="SAPBEXHLevel0X 5 6 2 2" xfId="61526"/>
    <cellStyle name="SAPBEXHLevel0X 5 6 2 3" xfId="61527"/>
    <cellStyle name="SAPBEXHLevel0X 5 6 3" xfId="61528"/>
    <cellStyle name="SAPBEXHLevel0X 5 6 4" xfId="61529"/>
    <cellStyle name="SAPBEXHLevel0X 5 7" xfId="52396"/>
    <cellStyle name="SAPBEXHLevel0X 5 7 2" xfId="61530"/>
    <cellStyle name="SAPBEXHLevel0X 5 7 3" xfId="61531"/>
    <cellStyle name="SAPBEXHLevel0X 5 8" xfId="61532"/>
    <cellStyle name="SAPBEXHLevel0X 5 9" xfId="61533"/>
    <cellStyle name="SAPBEXHLevel0X 5_401K Summary" xfId="26929"/>
    <cellStyle name="SAPBEXHLevel0X 6" xfId="26930"/>
    <cellStyle name="SAPBEXHLevel0X 6 2" xfId="26931"/>
    <cellStyle name="SAPBEXHLevel0X 6 2 2" xfId="26932"/>
    <cellStyle name="SAPBEXHLevel0X 6 2 2 2" xfId="26933"/>
    <cellStyle name="SAPBEXHLevel0X 6 2 2 2 2" xfId="26934"/>
    <cellStyle name="SAPBEXHLevel0X 6 2 2 2 2 2" xfId="26935"/>
    <cellStyle name="SAPBEXHLevel0X 6 2 2 2 2 2 2" xfId="26936"/>
    <cellStyle name="SAPBEXHLevel0X 6 2 2 2 2 3" xfId="26937"/>
    <cellStyle name="SAPBEXHLevel0X 6 2 2 2 3" xfId="26938"/>
    <cellStyle name="SAPBEXHLevel0X 6 2 2 2 3 2" xfId="26939"/>
    <cellStyle name="SAPBEXHLevel0X 6 2 2 2 3 2 2" xfId="26940"/>
    <cellStyle name="SAPBEXHLevel0X 6 2 2 2 3 3" xfId="26941"/>
    <cellStyle name="SAPBEXHLevel0X 6 2 2 2 4" xfId="26942"/>
    <cellStyle name="SAPBEXHLevel0X 6 2 2 2 4 2" xfId="26943"/>
    <cellStyle name="SAPBEXHLevel0X 6 2 2 2 5" xfId="26944"/>
    <cellStyle name="SAPBEXHLevel0X 6 2 2 2 5 2" xfId="26945"/>
    <cellStyle name="SAPBEXHLevel0X 6 2 2 2 6" xfId="26946"/>
    <cellStyle name="SAPBEXHLevel0X 6 2 2 3" xfId="26947"/>
    <cellStyle name="SAPBEXHLevel0X 6 2 2 3 2" xfId="26948"/>
    <cellStyle name="SAPBEXHLevel0X 6 2 2 3 2 2" xfId="26949"/>
    <cellStyle name="SAPBEXHLevel0X 6 2 2 3 2 2 2" xfId="26950"/>
    <cellStyle name="SAPBEXHLevel0X 6 2 2 3 2 3" xfId="26951"/>
    <cellStyle name="SAPBEXHLevel0X 6 2 2 3 3" xfId="26952"/>
    <cellStyle name="SAPBEXHLevel0X 6 2 2 3 3 2" xfId="26953"/>
    <cellStyle name="SAPBEXHLevel0X 6 2 2 3 3 2 2" xfId="26954"/>
    <cellStyle name="SAPBEXHLevel0X 6 2 2 3 3 3" xfId="26955"/>
    <cellStyle name="SAPBEXHLevel0X 6 2 2 3 4" xfId="26956"/>
    <cellStyle name="SAPBEXHLevel0X 6 2 2 3 4 2" xfId="26957"/>
    <cellStyle name="SAPBEXHLevel0X 6 2 2 3 5" xfId="26958"/>
    <cellStyle name="SAPBEXHLevel0X 6 2 2 3 5 2" xfId="26959"/>
    <cellStyle name="SAPBEXHLevel0X 6 2 2 3 6" xfId="26960"/>
    <cellStyle name="SAPBEXHLevel0X 6 2 2 4" xfId="26961"/>
    <cellStyle name="SAPBEXHLevel0X 6 2 2 4 2" xfId="26962"/>
    <cellStyle name="SAPBEXHLevel0X 6 2 2 4 2 2" xfId="26963"/>
    <cellStyle name="SAPBEXHLevel0X 6 2 2 4 3" xfId="26964"/>
    <cellStyle name="SAPBEXHLevel0X 6 2 2 5" xfId="26965"/>
    <cellStyle name="SAPBEXHLevel0X 6 2 2 5 2" xfId="26966"/>
    <cellStyle name="SAPBEXHLevel0X 6 2 2 5 2 2" xfId="26967"/>
    <cellStyle name="SAPBEXHLevel0X 6 2 2 5 3" xfId="26968"/>
    <cellStyle name="SAPBEXHLevel0X 6 2 2 6" xfId="26969"/>
    <cellStyle name="SAPBEXHLevel0X 6 2 2 6 2" xfId="26970"/>
    <cellStyle name="SAPBEXHLevel0X 6 2 2 7" xfId="26971"/>
    <cellStyle name="SAPBEXHLevel0X 6 2 2 7 2" xfId="26972"/>
    <cellStyle name="SAPBEXHLevel0X 6 2 2 8" xfId="26973"/>
    <cellStyle name="SAPBEXHLevel0X 6 2 2_Other Benefits Allocation %" xfId="26974"/>
    <cellStyle name="SAPBEXHLevel0X 6 2 3" xfId="26975"/>
    <cellStyle name="SAPBEXHLevel0X 6 2 3 2" xfId="26976"/>
    <cellStyle name="SAPBEXHLevel0X 6 2 3 2 2" xfId="26977"/>
    <cellStyle name="SAPBEXHLevel0X 6 2 3 3" xfId="26978"/>
    <cellStyle name="SAPBEXHLevel0X 6 2 4" xfId="26979"/>
    <cellStyle name="SAPBEXHLevel0X 6 2_Other Benefits Allocation %" xfId="26980"/>
    <cellStyle name="SAPBEXHLevel0X 6 3" xfId="26981"/>
    <cellStyle name="SAPBEXHLevel0X 6 3 2" xfId="26982"/>
    <cellStyle name="SAPBEXHLevel0X 6 3 2 2" xfId="26983"/>
    <cellStyle name="SAPBEXHLevel0X 6 3 2 2 2" xfId="26984"/>
    <cellStyle name="SAPBEXHLevel0X 6 3 2 2 2 2" xfId="26985"/>
    <cellStyle name="SAPBEXHLevel0X 6 3 2 2 2 2 2" xfId="26986"/>
    <cellStyle name="SAPBEXHLevel0X 6 3 2 2 2 3" xfId="26987"/>
    <cellStyle name="SAPBEXHLevel0X 6 3 2 2 3" xfId="26988"/>
    <cellStyle name="SAPBEXHLevel0X 6 3 2 2 3 2" xfId="26989"/>
    <cellStyle name="SAPBEXHLevel0X 6 3 2 2 3 2 2" xfId="26990"/>
    <cellStyle name="SAPBEXHLevel0X 6 3 2 2 3 3" xfId="26991"/>
    <cellStyle name="SAPBEXHLevel0X 6 3 2 2 4" xfId="26992"/>
    <cellStyle name="SAPBEXHLevel0X 6 3 2 2 4 2" xfId="26993"/>
    <cellStyle name="SAPBEXHLevel0X 6 3 2 2 5" xfId="26994"/>
    <cellStyle name="SAPBEXHLevel0X 6 3 2 2 5 2" xfId="26995"/>
    <cellStyle name="SAPBEXHLevel0X 6 3 2 2 6" xfId="26996"/>
    <cellStyle name="SAPBEXHLevel0X 6 3 2 3" xfId="26997"/>
    <cellStyle name="SAPBEXHLevel0X 6 3 2 3 2" xfId="26998"/>
    <cellStyle name="SAPBEXHLevel0X 6 3 2 3 2 2" xfId="26999"/>
    <cellStyle name="SAPBEXHLevel0X 6 3 2 3 2 2 2" xfId="27000"/>
    <cellStyle name="SAPBEXHLevel0X 6 3 2 3 2 3" xfId="27001"/>
    <cellStyle name="SAPBEXHLevel0X 6 3 2 3 3" xfId="27002"/>
    <cellStyle name="SAPBEXHLevel0X 6 3 2 3 3 2" xfId="27003"/>
    <cellStyle name="SAPBEXHLevel0X 6 3 2 3 3 2 2" xfId="27004"/>
    <cellStyle name="SAPBEXHLevel0X 6 3 2 3 3 3" xfId="27005"/>
    <cellStyle name="SAPBEXHLevel0X 6 3 2 3 4" xfId="27006"/>
    <cellStyle name="SAPBEXHLevel0X 6 3 2 3 4 2" xfId="27007"/>
    <cellStyle name="SAPBEXHLevel0X 6 3 2 3 5" xfId="27008"/>
    <cellStyle name="SAPBEXHLevel0X 6 3 2 3 5 2" xfId="27009"/>
    <cellStyle name="SAPBEXHLevel0X 6 3 2 3 6" xfId="27010"/>
    <cellStyle name="SAPBEXHLevel0X 6 3 2 4" xfId="27011"/>
    <cellStyle name="SAPBEXHLevel0X 6 3 2 4 2" xfId="27012"/>
    <cellStyle name="SAPBEXHLevel0X 6 3 2 4 2 2" xfId="27013"/>
    <cellStyle name="SAPBEXHLevel0X 6 3 2 4 3" xfId="27014"/>
    <cellStyle name="SAPBEXHLevel0X 6 3 2 5" xfId="27015"/>
    <cellStyle name="SAPBEXHLevel0X 6 3 2 5 2" xfId="27016"/>
    <cellStyle name="SAPBEXHLevel0X 6 3 2 5 2 2" xfId="27017"/>
    <cellStyle name="SAPBEXHLevel0X 6 3 2 5 3" xfId="27018"/>
    <cellStyle name="SAPBEXHLevel0X 6 3 2 6" xfId="27019"/>
    <cellStyle name="SAPBEXHLevel0X 6 3 2 6 2" xfId="27020"/>
    <cellStyle name="SAPBEXHLevel0X 6 3 2 7" xfId="27021"/>
    <cellStyle name="SAPBEXHLevel0X 6 3 2 7 2" xfId="27022"/>
    <cellStyle name="SAPBEXHLevel0X 6 3 2 8" xfId="27023"/>
    <cellStyle name="SAPBEXHLevel0X 6 3 2_Other Benefits Allocation %" xfId="27024"/>
    <cellStyle name="SAPBEXHLevel0X 6 3 3" xfId="27025"/>
    <cellStyle name="SAPBEXHLevel0X 6 3 3 2" xfId="27026"/>
    <cellStyle name="SAPBEXHLevel0X 6 3 3 2 2" xfId="27027"/>
    <cellStyle name="SAPBEXHLevel0X 6 3 3 3" xfId="27028"/>
    <cellStyle name="SAPBEXHLevel0X 6 3 4" xfId="27029"/>
    <cellStyle name="SAPBEXHLevel0X 6 3_Other Benefits Allocation %" xfId="27030"/>
    <cellStyle name="SAPBEXHLevel0X 6 4" xfId="27031"/>
    <cellStyle name="SAPBEXHLevel0X 6 4 2" xfId="27032"/>
    <cellStyle name="SAPBEXHLevel0X 6 4 2 2" xfId="27033"/>
    <cellStyle name="SAPBEXHLevel0X 6 4 2 2 2" xfId="27034"/>
    <cellStyle name="SAPBEXHLevel0X 6 4 2 2 2 2" xfId="27035"/>
    <cellStyle name="SAPBEXHLevel0X 6 4 2 2 3" xfId="27036"/>
    <cellStyle name="SAPBEXHLevel0X 6 4 2 3" xfId="27037"/>
    <cellStyle name="SAPBEXHLevel0X 6 4 2 3 2" xfId="27038"/>
    <cellStyle name="SAPBEXHLevel0X 6 4 2 3 2 2" xfId="27039"/>
    <cellStyle name="SAPBEXHLevel0X 6 4 2 3 3" xfId="27040"/>
    <cellStyle name="SAPBEXHLevel0X 6 4 2 4" xfId="27041"/>
    <cellStyle name="SAPBEXHLevel0X 6 4 2 4 2" xfId="27042"/>
    <cellStyle name="SAPBEXHLevel0X 6 4 2 5" xfId="27043"/>
    <cellStyle name="SAPBEXHLevel0X 6 4 2 5 2" xfId="27044"/>
    <cellStyle name="SAPBEXHLevel0X 6 4 2 6" xfId="27045"/>
    <cellStyle name="SAPBEXHLevel0X 6 4 3" xfId="27046"/>
    <cellStyle name="SAPBEXHLevel0X 6 4 3 2" xfId="27047"/>
    <cellStyle name="SAPBEXHLevel0X 6 4 3 2 2" xfId="27048"/>
    <cellStyle name="SAPBEXHLevel0X 6 4 3 2 2 2" xfId="27049"/>
    <cellStyle name="SAPBEXHLevel0X 6 4 3 2 3" xfId="27050"/>
    <cellStyle name="SAPBEXHLevel0X 6 4 3 3" xfId="27051"/>
    <cellStyle name="SAPBEXHLevel0X 6 4 3 3 2" xfId="27052"/>
    <cellStyle name="SAPBEXHLevel0X 6 4 3 3 2 2" xfId="27053"/>
    <cellStyle name="SAPBEXHLevel0X 6 4 3 3 3" xfId="27054"/>
    <cellStyle name="SAPBEXHLevel0X 6 4 3 4" xfId="27055"/>
    <cellStyle name="SAPBEXHLevel0X 6 4 3 4 2" xfId="27056"/>
    <cellStyle name="SAPBEXHLevel0X 6 4 3 5" xfId="27057"/>
    <cellStyle name="SAPBEXHLevel0X 6 4 3 5 2" xfId="27058"/>
    <cellStyle name="SAPBEXHLevel0X 6 4 3 6" xfId="27059"/>
    <cellStyle name="SAPBEXHLevel0X 6 4 4" xfId="27060"/>
    <cellStyle name="SAPBEXHLevel0X 6 4 4 2" xfId="27061"/>
    <cellStyle name="SAPBEXHLevel0X 6 4 4 2 2" xfId="27062"/>
    <cellStyle name="SAPBEXHLevel0X 6 4 4 3" xfId="27063"/>
    <cellStyle name="SAPBEXHLevel0X 6 4 5" xfId="27064"/>
    <cellStyle name="SAPBEXHLevel0X 6 4 5 2" xfId="27065"/>
    <cellStyle name="SAPBEXHLevel0X 6 4 5 2 2" xfId="27066"/>
    <cellStyle name="SAPBEXHLevel0X 6 4 5 3" xfId="27067"/>
    <cellStyle name="SAPBEXHLevel0X 6 4 6" xfId="27068"/>
    <cellStyle name="SAPBEXHLevel0X 6 4 6 2" xfId="27069"/>
    <cellStyle name="SAPBEXHLevel0X 6 4 7" xfId="27070"/>
    <cellStyle name="SAPBEXHLevel0X 6 4 7 2" xfId="27071"/>
    <cellStyle name="SAPBEXHLevel0X 6 4 8" xfId="27072"/>
    <cellStyle name="SAPBEXHLevel0X 6 4_Other Benefits Allocation %" xfId="27073"/>
    <cellStyle name="SAPBEXHLevel0X 6 5" xfId="27074"/>
    <cellStyle name="SAPBEXHLevel0X 6 5 2" xfId="27075"/>
    <cellStyle name="SAPBEXHLevel0X 6 5 2 2" xfId="27076"/>
    <cellStyle name="SAPBEXHLevel0X 6 5 2 3" xfId="61534"/>
    <cellStyle name="SAPBEXHLevel0X 6 5 3" xfId="27077"/>
    <cellStyle name="SAPBEXHLevel0X 6 5 4" xfId="61535"/>
    <cellStyle name="SAPBEXHLevel0X 6 6" xfId="27078"/>
    <cellStyle name="SAPBEXHLevel0X 6 6 2" xfId="52397"/>
    <cellStyle name="SAPBEXHLevel0X 6 6 2 2" xfId="61536"/>
    <cellStyle name="SAPBEXHLevel0X 6 6 2 3" xfId="61537"/>
    <cellStyle name="SAPBEXHLevel0X 6 6 3" xfId="61538"/>
    <cellStyle name="SAPBEXHLevel0X 6 6 4" xfId="61539"/>
    <cellStyle name="SAPBEXHLevel0X 6 7" xfId="52398"/>
    <cellStyle name="SAPBEXHLevel0X 6 7 2" xfId="61540"/>
    <cellStyle name="SAPBEXHLevel0X 6 7 3" xfId="61541"/>
    <cellStyle name="SAPBEXHLevel0X 6 8" xfId="61542"/>
    <cellStyle name="SAPBEXHLevel0X 6 9" xfId="61543"/>
    <cellStyle name="SAPBEXHLevel0X 6_401K Summary" xfId="27079"/>
    <cellStyle name="SAPBEXHLevel0X 7" xfId="27080"/>
    <cellStyle name="SAPBEXHLevel0X 7 2" xfId="27081"/>
    <cellStyle name="SAPBEXHLevel0X 7 2 2" xfId="27082"/>
    <cellStyle name="SAPBEXHLevel0X 7 2 2 2" xfId="27083"/>
    <cellStyle name="SAPBEXHLevel0X 7 2 2 2 2" xfId="27084"/>
    <cellStyle name="SAPBEXHLevel0X 7 2 2 2 2 2" xfId="27085"/>
    <cellStyle name="SAPBEXHLevel0X 7 2 2 2 3" xfId="27086"/>
    <cellStyle name="SAPBEXHLevel0X 7 2 2 3" xfId="27087"/>
    <cellStyle name="SAPBEXHLevel0X 7 2 2 3 2" xfId="27088"/>
    <cellStyle name="SAPBEXHLevel0X 7 2 2 3 2 2" xfId="27089"/>
    <cellStyle name="SAPBEXHLevel0X 7 2 2 3 3" xfId="27090"/>
    <cellStyle name="SAPBEXHLevel0X 7 2 2 4" xfId="27091"/>
    <cellStyle name="SAPBEXHLevel0X 7 2 2 4 2" xfId="27092"/>
    <cellStyle name="SAPBEXHLevel0X 7 2 2 5" xfId="27093"/>
    <cellStyle name="SAPBEXHLevel0X 7 2 2 5 2" xfId="27094"/>
    <cellStyle name="SAPBEXHLevel0X 7 2 2 6" xfId="27095"/>
    <cellStyle name="SAPBEXHLevel0X 7 2 3" xfId="27096"/>
    <cellStyle name="SAPBEXHLevel0X 7 2 3 2" xfId="27097"/>
    <cellStyle name="SAPBEXHLevel0X 7 2 3 2 2" xfId="27098"/>
    <cellStyle name="SAPBEXHLevel0X 7 2 3 2 2 2" xfId="27099"/>
    <cellStyle name="SAPBEXHLevel0X 7 2 3 2 3" xfId="27100"/>
    <cellStyle name="SAPBEXHLevel0X 7 2 3 3" xfId="27101"/>
    <cellStyle name="SAPBEXHLevel0X 7 2 3 3 2" xfId="27102"/>
    <cellStyle name="SAPBEXHLevel0X 7 2 3 3 2 2" xfId="27103"/>
    <cellStyle name="SAPBEXHLevel0X 7 2 3 3 3" xfId="27104"/>
    <cellStyle name="SAPBEXHLevel0X 7 2 3 4" xfId="27105"/>
    <cellStyle name="SAPBEXHLevel0X 7 2 3 4 2" xfId="27106"/>
    <cellStyle name="SAPBEXHLevel0X 7 2 3 5" xfId="27107"/>
    <cellStyle name="SAPBEXHLevel0X 7 2 3 5 2" xfId="27108"/>
    <cellStyle name="SAPBEXHLevel0X 7 2 3 6" xfId="27109"/>
    <cellStyle name="SAPBEXHLevel0X 7 2 4" xfId="27110"/>
    <cellStyle name="SAPBEXHLevel0X 7 2 4 2" xfId="27111"/>
    <cellStyle name="SAPBEXHLevel0X 7 2 4 2 2" xfId="27112"/>
    <cellStyle name="SAPBEXHLevel0X 7 2 4 3" xfId="27113"/>
    <cellStyle name="SAPBEXHLevel0X 7 2 5" xfId="27114"/>
    <cellStyle name="SAPBEXHLevel0X 7 2 5 2" xfId="27115"/>
    <cellStyle name="SAPBEXHLevel0X 7 2 5 2 2" xfId="27116"/>
    <cellStyle name="SAPBEXHLevel0X 7 2 5 3" xfId="27117"/>
    <cellStyle name="SAPBEXHLevel0X 7 2 6" xfId="27118"/>
    <cellStyle name="SAPBEXHLevel0X 7 2 6 2" xfId="27119"/>
    <cellStyle name="SAPBEXHLevel0X 7 2 7" xfId="27120"/>
    <cellStyle name="SAPBEXHLevel0X 7 2 7 2" xfId="27121"/>
    <cellStyle name="SAPBEXHLevel0X 7 2 8" xfId="27122"/>
    <cellStyle name="SAPBEXHLevel0X 7 2_Other Benefits Allocation %" xfId="27123"/>
    <cellStyle name="SAPBEXHLevel0X 7 3" xfId="27124"/>
    <cellStyle name="SAPBEXHLevel0X 7 3 2" xfId="27125"/>
    <cellStyle name="SAPBEXHLevel0X 7 3 2 2" xfId="27126"/>
    <cellStyle name="SAPBEXHLevel0X 7 3 3" xfId="27127"/>
    <cellStyle name="SAPBEXHLevel0X 7 4" xfId="27128"/>
    <cellStyle name="SAPBEXHLevel0X 7_Other Benefits Allocation %" xfId="27129"/>
    <cellStyle name="SAPBEXHLevel0X 8" xfId="27130"/>
    <cellStyle name="SAPBEXHLevel0X 8 2" xfId="27131"/>
    <cellStyle name="SAPBEXHLevel0X 8 2 2" xfId="27132"/>
    <cellStyle name="SAPBEXHLevel0X 8 2 2 2" xfId="27133"/>
    <cellStyle name="SAPBEXHLevel0X 8 2 2 2 2" xfId="27134"/>
    <cellStyle name="SAPBEXHLevel0X 8 2 2 2 2 2" xfId="27135"/>
    <cellStyle name="SAPBEXHLevel0X 8 2 2 2 3" xfId="27136"/>
    <cellStyle name="SAPBEXHLevel0X 8 2 2 3" xfId="27137"/>
    <cellStyle name="SAPBEXHLevel0X 8 2 2 3 2" xfId="27138"/>
    <cellStyle name="SAPBEXHLevel0X 8 2 2 3 2 2" xfId="27139"/>
    <cellStyle name="SAPBEXHLevel0X 8 2 2 3 3" xfId="27140"/>
    <cellStyle name="SAPBEXHLevel0X 8 2 2 4" xfId="27141"/>
    <cellStyle name="SAPBEXHLevel0X 8 2 2 4 2" xfId="27142"/>
    <cellStyle name="SAPBEXHLevel0X 8 2 2 5" xfId="27143"/>
    <cellStyle name="SAPBEXHLevel0X 8 2 2 5 2" xfId="27144"/>
    <cellStyle name="SAPBEXHLevel0X 8 2 2 6" xfId="27145"/>
    <cellStyle name="SAPBEXHLevel0X 8 2 3" xfId="27146"/>
    <cellStyle name="SAPBEXHLevel0X 8 2 3 2" xfId="27147"/>
    <cellStyle name="SAPBEXHLevel0X 8 2 3 2 2" xfId="27148"/>
    <cellStyle name="SAPBEXHLevel0X 8 2 3 2 2 2" xfId="27149"/>
    <cellStyle name="SAPBEXHLevel0X 8 2 3 2 3" xfId="27150"/>
    <cellStyle name="SAPBEXHLevel0X 8 2 3 3" xfId="27151"/>
    <cellStyle name="SAPBEXHLevel0X 8 2 3 3 2" xfId="27152"/>
    <cellStyle name="SAPBEXHLevel0X 8 2 3 3 2 2" xfId="27153"/>
    <cellStyle name="SAPBEXHLevel0X 8 2 3 3 3" xfId="27154"/>
    <cellStyle name="SAPBEXHLevel0X 8 2 3 4" xfId="27155"/>
    <cellStyle name="SAPBEXHLevel0X 8 2 3 4 2" xfId="27156"/>
    <cellStyle name="SAPBEXHLevel0X 8 2 3 5" xfId="27157"/>
    <cellStyle name="SAPBEXHLevel0X 8 2 3 5 2" xfId="27158"/>
    <cellStyle name="SAPBEXHLevel0X 8 2 3 6" xfId="27159"/>
    <cellStyle name="SAPBEXHLevel0X 8 2 4" xfId="27160"/>
    <cellStyle name="SAPBEXHLevel0X 8 2 4 2" xfId="27161"/>
    <cellStyle name="SAPBEXHLevel0X 8 2 4 2 2" xfId="27162"/>
    <cellStyle name="SAPBEXHLevel0X 8 2 4 3" xfId="27163"/>
    <cellStyle name="SAPBEXHLevel0X 8 2 5" xfId="27164"/>
    <cellStyle name="SAPBEXHLevel0X 8 2 5 2" xfId="27165"/>
    <cellStyle name="SAPBEXHLevel0X 8 2 5 2 2" xfId="27166"/>
    <cellStyle name="SAPBEXHLevel0X 8 2 5 3" xfId="27167"/>
    <cellStyle name="SAPBEXHLevel0X 8 2 6" xfId="27168"/>
    <cellStyle name="SAPBEXHLevel0X 8 2 6 2" xfId="27169"/>
    <cellStyle name="SAPBEXHLevel0X 8 2 7" xfId="27170"/>
    <cellStyle name="SAPBEXHLevel0X 8 2 7 2" xfId="27171"/>
    <cellStyle name="SAPBEXHLevel0X 8 2 8" xfId="27172"/>
    <cellStyle name="SAPBEXHLevel0X 8 2_Other Benefits Allocation %" xfId="27173"/>
    <cellStyle name="SAPBEXHLevel0X 8 3" xfId="27174"/>
    <cellStyle name="SAPBEXHLevel0X 8 3 2" xfId="27175"/>
    <cellStyle name="SAPBEXHLevel0X 8 3 2 2" xfId="27176"/>
    <cellStyle name="SAPBEXHLevel0X 8 3 3" xfId="27177"/>
    <cellStyle name="SAPBEXHLevel0X 8 4" xfId="27178"/>
    <cellStyle name="SAPBEXHLevel0X 8_Other Benefits Allocation %" xfId="27179"/>
    <cellStyle name="SAPBEXHLevel0X 9" xfId="27180"/>
    <cellStyle name="SAPBEXHLevel0X 9 2" xfId="27181"/>
    <cellStyle name="SAPBEXHLevel0X 9 2 2" xfId="27182"/>
    <cellStyle name="SAPBEXHLevel0X 9 2 2 2" xfId="27183"/>
    <cellStyle name="SAPBEXHLevel0X 9 2 2 2 2" xfId="27184"/>
    <cellStyle name="SAPBEXHLevel0X 9 2 2 3" xfId="27185"/>
    <cellStyle name="SAPBEXHLevel0X 9 2 3" xfId="27186"/>
    <cellStyle name="SAPBEXHLevel0X 9 2 3 2" xfId="27187"/>
    <cellStyle name="SAPBEXHLevel0X 9 2 3 2 2" xfId="27188"/>
    <cellStyle name="SAPBEXHLevel0X 9 2 3 3" xfId="27189"/>
    <cellStyle name="SAPBEXHLevel0X 9 2 4" xfId="27190"/>
    <cellStyle name="SAPBEXHLevel0X 9 2 4 2" xfId="27191"/>
    <cellStyle name="SAPBEXHLevel0X 9 2 5" xfId="27192"/>
    <cellStyle name="SAPBEXHLevel0X 9 2 5 2" xfId="27193"/>
    <cellStyle name="SAPBEXHLevel0X 9 2 6" xfId="27194"/>
    <cellStyle name="SAPBEXHLevel0X 9 3" xfId="27195"/>
    <cellStyle name="SAPBEXHLevel0X 9 3 2" xfId="27196"/>
    <cellStyle name="SAPBEXHLevel0X 9 3 2 2" xfId="27197"/>
    <cellStyle name="SAPBEXHLevel0X 9 3 2 2 2" xfId="27198"/>
    <cellStyle name="SAPBEXHLevel0X 9 3 2 3" xfId="27199"/>
    <cellStyle name="SAPBEXHLevel0X 9 3 3" xfId="27200"/>
    <cellStyle name="SAPBEXHLevel0X 9 3 3 2" xfId="27201"/>
    <cellStyle name="SAPBEXHLevel0X 9 3 3 2 2" xfId="27202"/>
    <cellStyle name="SAPBEXHLevel0X 9 3 3 3" xfId="27203"/>
    <cellStyle name="SAPBEXHLevel0X 9 3 4" xfId="27204"/>
    <cellStyle name="SAPBEXHLevel0X 9 3 4 2" xfId="27205"/>
    <cellStyle name="SAPBEXHLevel0X 9 3 5" xfId="27206"/>
    <cellStyle name="SAPBEXHLevel0X 9 3 5 2" xfId="27207"/>
    <cellStyle name="SAPBEXHLevel0X 9 3 6" xfId="27208"/>
    <cellStyle name="SAPBEXHLevel0X 9 4" xfId="27209"/>
    <cellStyle name="SAPBEXHLevel0X 9 4 2" xfId="27210"/>
    <cellStyle name="SAPBEXHLevel0X 9 4 2 2" xfId="27211"/>
    <cellStyle name="SAPBEXHLevel0X 9 4 2 2 2" xfId="27212"/>
    <cellStyle name="SAPBEXHLevel0X 9 4 2 3" xfId="27213"/>
    <cellStyle name="SAPBEXHLevel0X 9 4 3" xfId="27214"/>
    <cellStyle name="SAPBEXHLevel0X 9 4 3 2" xfId="27215"/>
    <cellStyle name="SAPBEXHLevel0X 9 4 3 2 2" xfId="27216"/>
    <cellStyle name="SAPBEXHLevel0X 9 4 3 3" xfId="27217"/>
    <cellStyle name="SAPBEXHLevel0X 9 4 4" xfId="27218"/>
    <cellStyle name="SAPBEXHLevel0X 9 4 4 2" xfId="27219"/>
    <cellStyle name="SAPBEXHLevel0X 9 4 5" xfId="27220"/>
    <cellStyle name="SAPBEXHLevel0X 9 4 5 2" xfId="27221"/>
    <cellStyle name="SAPBEXHLevel0X 9 4 6" xfId="27222"/>
    <cellStyle name="SAPBEXHLevel0X 9 5" xfId="27223"/>
    <cellStyle name="SAPBEXHLevel0X 9 5 2" xfId="27224"/>
    <cellStyle name="SAPBEXHLevel0X 9 5 2 2" xfId="27225"/>
    <cellStyle name="SAPBEXHLevel0X 9 5 3" xfId="27226"/>
    <cellStyle name="SAPBEXHLevel0X 9 6" xfId="27227"/>
    <cellStyle name="SAPBEXHLevel0X 9_Other Benefits Allocation %" xfId="27228"/>
    <cellStyle name="SAPBEXHLevel0X_2016-18 Budget Payroll" xfId="52399"/>
    <cellStyle name="SAPBEXHLevel1" xfId="7"/>
    <cellStyle name="SAPBEXHLevel1 10" xfId="27229"/>
    <cellStyle name="SAPBEXHLevel1 10 2" xfId="27230"/>
    <cellStyle name="SAPBEXHLevel1 10 2 2" xfId="27231"/>
    <cellStyle name="SAPBEXHLevel1 10 2 2 2" xfId="27232"/>
    <cellStyle name="SAPBEXHLevel1 10 2 2 2 2" xfId="27233"/>
    <cellStyle name="SAPBEXHLevel1 10 2 2 3" xfId="27234"/>
    <cellStyle name="SAPBEXHLevel1 10 2 3" xfId="27235"/>
    <cellStyle name="SAPBEXHLevel1 10 2 3 2" xfId="27236"/>
    <cellStyle name="SAPBEXHLevel1 10 2 3 2 2" xfId="27237"/>
    <cellStyle name="SAPBEXHLevel1 10 2 3 3" xfId="27238"/>
    <cellStyle name="SAPBEXHLevel1 10 2 4" xfId="27239"/>
    <cellStyle name="SAPBEXHLevel1 10 2 4 2" xfId="27240"/>
    <cellStyle name="SAPBEXHLevel1 10 2 5" xfId="27241"/>
    <cellStyle name="SAPBEXHLevel1 10 2 5 2" xfId="27242"/>
    <cellStyle name="SAPBEXHLevel1 10 2 6" xfId="27243"/>
    <cellStyle name="SAPBEXHLevel1 10 3" xfId="27244"/>
    <cellStyle name="SAPBEXHLevel1 10 3 2" xfId="27245"/>
    <cellStyle name="SAPBEXHLevel1 10 3 2 2" xfId="27246"/>
    <cellStyle name="SAPBEXHLevel1 10 3 2 2 2" xfId="27247"/>
    <cellStyle name="SAPBEXHLevel1 10 3 2 3" xfId="27248"/>
    <cellStyle name="SAPBEXHLevel1 10 3 3" xfId="27249"/>
    <cellStyle name="SAPBEXHLevel1 10 3 3 2" xfId="27250"/>
    <cellStyle name="SAPBEXHLevel1 10 3 3 2 2" xfId="27251"/>
    <cellStyle name="SAPBEXHLevel1 10 3 3 3" xfId="27252"/>
    <cellStyle name="SAPBEXHLevel1 10 3 4" xfId="27253"/>
    <cellStyle name="SAPBEXHLevel1 10 3 4 2" xfId="27254"/>
    <cellStyle name="SAPBEXHLevel1 10 3 5" xfId="27255"/>
    <cellStyle name="SAPBEXHLevel1 10 3 5 2" xfId="27256"/>
    <cellStyle name="SAPBEXHLevel1 10 3 6" xfId="27257"/>
    <cellStyle name="SAPBEXHLevel1 10 4" xfId="27258"/>
    <cellStyle name="SAPBEXHLevel1 10 4 2" xfId="27259"/>
    <cellStyle name="SAPBEXHLevel1 10 4 2 2" xfId="27260"/>
    <cellStyle name="SAPBEXHLevel1 10 4 2 2 2" xfId="27261"/>
    <cellStyle name="SAPBEXHLevel1 10 4 2 3" xfId="27262"/>
    <cellStyle name="SAPBEXHLevel1 10 4 3" xfId="27263"/>
    <cellStyle name="SAPBEXHLevel1 10 4 3 2" xfId="27264"/>
    <cellStyle name="SAPBEXHLevel1 10 4 3 2 2" xfId="27265"/>
    <cellStyle name="SAPBEXHLevel1 10 4 3 3" xfId="27266"/>
    <cellStyle name="SAPBEXHLevel1 10 4 4" xfId="27267"/>
    <cellStyle name="SAPBEXHLevel1 10 4 4 2" xfId="27268"/>
    <cellStyle name="SAPBEXHLevel1 10 4 5" xfId="27269"/>
    <cellStyle name="SAPBEXHLevel1 10 4 5 2" xfId="27270"/>
    <cellStyle name="SAPBEXHLevel1 10 4 6" xfId="27271"/>
    <cellStyle name="SAPBEXHLevel1 10 5" xfId="27272"/>
    <cellStyle name="SAPBEXHLevel1 10 5 2" xfId="27273"/>
    <cellStyle name="SAPBEXHLevel1 10 5 2 2" xfId="27274"/>
    <cellStyle name="SAPBEXHLevel1 10 5 3" xfId="27275"/>
    <cellStyle name="SAPBEXHLevel1 10 6" xfId="27276"/>
    <cellStyle name="SAPBEXHLevel1 10_Other Benefits Allocation %" xfId="27277"/>
    <cellStyle name="SAPBEXHLevel1 11" xfId="27278"/>
    <cellStyle name="SAPBEXHLevel1 11 2" xfId="27279"/>
    <cellStyle name="SAPBEXHLevel1 11 2 2" xfId="27280"/>
    <cellStyle name="SAPBEXHLevel1 11 2 2 2" xfId="27281"/>
    <cellStyle name="SAPBEXHLevel1 11 2 2 2 2" xfId="27282"/>
    <cellStyle name="SAPBEXHLevel1 11 2 2 3" xfId="27283"/>
    <cellStyle name="SAPBEXHLevel1 11 2 3" xfId="27284"/>
    <cellStyle name="SAPBEXHLevel1 11 2 3 2" xfId="27285"/>
    <cellStyle name="SAPBEXHLevel1 11 2 3 2 2" xfId="27286"/>
    <cellStyle name="SAPBEXHLevel1 11 2 3 3" xfId="27287"/>
    <cellStyle name="SAPBEXHLevel1 11 2 4" xfId="27288"/>
    <cellStyle name="SAPBEXHLevel1 11 2 4 2" xfId="27289"/>
    <cellStyle name="SAPBEXHLevel1 11 2 5" xfId="27290"/>
    <cellStyle name="SAPBEXHLevel1 11 2 5 2" xfId="27291"/>
    <cellStyle name="SAPBEXHLevel1 11 2 6" xfId="27292"/>
    <cellStyle name="SAPBEXHLevel1 11 3" xfId="27293"/>
    <cellStyle name="SAPBEXHLevel1 11 3 2" xfId="27294"/>
    <cellStyle name="SAPBEXHLevel1 11 3 2 2" xfId="27295"/>
    <cellStyle name="SAPBEXHLevel1 11 3 2 2 2" xfId="27296"/>
    <cellStyle name="SAPBEXHLevel1 11 3 2 3" xfId="27297"/>
    <cellStyle name="SAPBEXHLevel1 11 3 3" xfId="27298"/>
    <cellStyle name="SAPBEXHLevel1 11 3 3 2" xfId="27299"/>
    <cellStyle name="SAPBEXHLevel1 11 3 3 2 2" xfId="27300"/>
    <cellStyle name="SAPBEXHLevel1 11 3 3 3" xfId="27301"/>
    <cellStyle name="SAPBEXHLevel1 11 3 4" xfId="27302"/>
    <cellStyle name="SAPBEXHLevel1 11 3 4 2" xfId="27303"/>
    <cellStyle name="SAPBEXHLevel1 11 3 5" xfId="27304"/>
    <cellStyle name="SAPBEXHLevel1 11 3 5 2" xfId="27305"/>
    <cellStyle name="SAPBEXHLevel1 11 3 6" xfId="27306"/>
    <cellStyle name="SAPBEXHLevel1 11 4" xfId="27307"/>
    <cellStyle name="SAPBEXHLevel1 11 4 2" xfId="27308"/>
    <cellStyle name="SAPBEXHLevel1 11 4 2 2" xfId="27309"/>
    <cellStyle name="SAPBEXHLevel1 11 4 2 2 2" xfId="27310"/>
    <cellStyle name="SAPBEXHLevel1 11 4 2 3" xfId="27311"/>
    <cellStyle name="SAPBEXHLevel1 11 4 3" xfId="27312"/>
    <cellStyle name="SAPBEXHLevel1 11 4 3 2" xfId="27313"/>
    <cellStyle name="SAPBEXHLevel1 11 4 3 2 2" xfId="27314"/>
    <cellStyle name="SAPBEXHLevel1 11 4 3 3" xfId="27315"/>
    <cellStyle name="SAPBEXHLevel1 11 4 4" xfId="27316"/>
    <cellStyle name="SAPBEXHLevel1 11 4 4 2" xfId="27317"/>
    <cellStyle name="SAPBEXHLevel1 11 4 5" xfId="27318"/>
    <cellStyle name="SAPBEXHLevel1 11 4 5 2" xfId="27319"/>
    <cellStyle name="SAPBEXHLevel1 11 4 6" xfId="27320"/>
    <cellStyle name="SAPBEXHLevel1 11 5" xfId="27321"/>
    <cellStyle name="SAPBEXHLevel1 11 5 2" xfId="27322"/>
    <cellStyle name="SAPBEXHLevel1 11 5 2 2" xfId="27323"/>
    <cellStyle name="SAPBEXHLevel1 11 5 3" xfId="27324"/>
    <cellStyle name="SAPBEXHLevel1 11 6" xfId="27325"/>
    <cellStyle name="SAPBEXHLevel1 11_Other Benefits Allocation %" xfId="27326"/>
    <cellStyle name="SAPBEXHLevel1 12" xfId="27327"/>
    <cellStyle name="SAPBEXHLevel1 12 2" xfId="27328"/>
    <cellStyle name="SAPBEXHLevel1 12 3" xfId="27329"/>
    <cellStyle name="SAPBEXHLevel1 12_Other Benefits Allocation %" xfId="27330"/>
    <cellStyle name="SAPBEXHLevel1 13" xfId="27331"/>
    <cellStyle name="SAPBEXHLevel1 13 2" xfId="27332"/>
    <cellStyle name="SAPBEXHLevel1 13 2 2" xfId="27333"/>
    <cellStyle name="SAPBEXHLevel1 13 2 2 2" xfId="27334"/>
    <cellStyle name="SAPBEXHLevel1 13 2 2 2 2" xfId="27335"/>
    <cellStyle name="SAPBEXHLevel1 13 2 2 3" xfId="27336"/>
    <cellStyle name="SAPBEXHLevel1 13 2 3" xfId="27337"/>
    <cellStyle name="SAPBEXHLevel1 13 2 3 2" xfId="27338"/>
    <cellStyle name="SAPBEXHLevel1 13 2 3 2 2" xfId="27339"/>
    <cellStyle name="SAPBEXHLevel1 13 2 3 3" xfId="27340"/>
    <cellStyle name="SAPBEXHLevel1 13 2 4" xfId="27341"/>
    <cellStyle name="SAPBEXHLevel1 13 2 4 2" xfId="27342"/>
    <cellStyle name="SAPBEXHLevel1 13 2 5" xfId="27343"/>
    <cellStyle name="SAPBEXHLevel1 13 2 5 2" xfId="27344"/>
    <cellStyle name="SAPBEXHLevel1 13 2 6" xfId="27345"/>
    <cellStyle name="SAPBEXHLevel1 13 3" xfId="27346"/>
    <cellStyle name="SAPBEXHLevel1 13 3 2" xfId="27347"/>
    <cellStyle name="SAPBEXHLevel1 13 3 2 2" xfId="27348"/>
    <cellStyle name="SAPBEXHLevel1 13 3 2 2 2" xfId="27349"/>
    <cellStyle name="SAPBEXHLevel1 13 3 2 3" xfId="27350"/>
    <cellStyle name="SAPBEXHLevel1 13 3 3" xfId="27351"/>
    <cellStyle name="SAPBEXHLevel1 13 3 3 2" xfId="27352"/>
    <cellStyle name="SAPBEXHLevel1 13 3 3 2 2" xfId="27353"/>
    <cellStyle name="SAPBEXHLevel1 13 3 3 3" xfId="27354"/>
    <cellStyle name="SAPBEXHLevel1 13 3 4" xfId="27355"/>
    <cellStyle name="SAPBEXHLevel1 13 3 4 2" xfId="27356"/>
    <cellStyle name="SAPBEXHLevel1 13 3 5" xfId="27357"/>
    <cellStyle name="SAPBEXHLevel1 13 3 5 2" xfId="27358"/>
    <cellStyle name="SAPBEXHLevel1 13 3 6" xfId="27359"/>
    <cellStyle name="SAPBEXHLevel1 13 4" xfId="27360"/>
    <cellStyle name="SAPBEXHLevel1 13 4 2" xfId="27361"/>
    <cellStyle name="SAPBEXHLevel1 13 4 2 2" xfId="27362"/>
    <cellStyle name="SAPBEXHLevel1 13 4 3" xfId="27363"/>
    <cellStyle name="SAPBEXHLevel1 13 5" xfId="27364"/>
    <cellStyle name="SAPBEXHLevel1 13 5 2" xfId="27365"/>
    <cellStyle name="SAPBEXHLevel1 13 5 2 2" xfId="27366"/>
    <cellStyle name="SAPBEXHLevel1 13 5 3" xfId="27367"/>
    <cellStyle name="SAPBEXHLevel1 13 6" xfId="27368"/>
    <cellStyle name="SAPBEXHLevel1 13 6 2" xfId="27369"/>
    <cellStyle name="SAPBEXHLevel1 13 7" xfId="27370"/>
    <cellStyle name="SAPBEXHLevel1 13 7 2" xfId="27371"/>
    <cellStyle name="SAPBEXHLevel1 13 8" xfId="27372"/>
    <cellStyle name="SAPBEXHLevel1 13_Other Benefits Allocation %" xfId="27373"/>
    <cellStyle name="SAPBEXHLevel1 14" xfId="27374"/>
    <cellStyle name="SAPBEXHLevel1 14 2" xfId="27375"/>
    <cellStyle name="SAPBEXHLevel1 14 2 2" xfId="27376"/>
    <cellStyle name="SAPBEXHLevel1 14 3" xfId="27377"/>
    <cellStyle name="SAPBEXHLevel1 15" xfId="27378"/>
    <cellStyle name="SAPBEXHLevel1 15 2" xfId="27379"/>
    <cellStyle name="SAPBEXHLevel1 15 2 2" xfId="27380"/>
    <cellStyle name="SAPBEXHLevel1 15 3" xfId="27381"/>
    <cellStyle name="SAPBEXHLevel1 16" xfId="27382"/>
    <cellStyle name="SAPBEXHLevel1 16 2" xfId="27383"/>
    <cellStyle name="SAPBEXHLevel1 16 2 2" xfId="27384"/>
    <cellStyle name="SAPBEXHLevel1 16 3" xfId="27385"/>
    <cellStyle name="SAPBEXHLevel1 17" xfId="27386"/>
    <cellStyle name="SAPBEXHLevel1 17 2" xfId="27387"/>
    <cellStyle name="SAPBEXHLevel1 17 2 2" xfId="27388"/>
    <cellStyle name="SAPBEXHLevel1 17 3" xfId="27389"/>
    <cellStyle name="SAPBEXHLevel1 18" xfId="27390"/>
    <cellStyle name="SAPBEXHLevel1 18 2" xfId="27391"/>
    <cellStyle name="SAPBEXHLevel1 18 2 2" xfId="27392"/>
    <cellStyle name="SAPBEXHLevel1 18 3" xfId="27393"/>
    <cellStyle name="SAPBEXHLevel1 19" xfId="27394"/>
    <cellStyle name="SAPBEXHLevel1 19 2" xfId="27395"/>
    <cellStyle name="SAPBEXHLevel1 19 2 2" xfId="27396"/>
    <cellStyle name="SAPBEXHLevel1 19 3" xfId="27397"/>
    <cellStyle name="SAPBEXHLevel1 2" xfId="27398"/>
    <cellStyle name="SAPBEXHLevel1 2 10" xfId="27399"/>
    <cellStyle name="SAPBEXHLevel1 2 10 2" xfId="27400"/>
    <cellStyle name="SAPBEXHLevel1 2 10 2 2" xfId="27401"/>
    <cellStyle name="SAPBEXHLevel1 2 10 3" xfId="27402"/>
    <cellStyle name="SAPBEXHLevel1 2 11" xfId="27403"/>
    <cellStyle name="SAPBEXHLevel1 2 11 2" xfId="27404"/>
    <cellStyle name="SAPBEXHLevel1 2 11 2 2" xfId="27405"/>
    <cellStyle name="SAPBEXHLevel1 2 11 3" xfId="27406"/>
    <cellStyle name="SAPBEXHLevel1 2 12" xfId="27407"/>
    <cellStyle name="SAPBEXHLevel1 2 12 2" xfId="27408"/>
    <cellStyle name="SAPBEXHLevel1 2 12 2 2" xfId="27409"/>
    <cellStyle name="SAPBEXHLevel1 2 12 3" xfId="27410"/>
    <cellStyle name="SAPBEXHLevel1 2 13" xfId="27411"/>
    <cellStyle name="SAPBEXHLevel1 2 13 2" xfId="27412"/>
    <cellStyle name="SAPBEXHLevel1 2 13 2 2" xfId="27413"/>
    <cellStyle name="SAPBEXHLevel1 2 13 3" xfId="27414"/>
    <cellStyle name="SAPBEXHLevel1 2 14" xfId="27415"/>
    <cellStyle name="SAPBEXHLevel1 2 14 2" xfId="27416"/>
    <cellStyle name="SAPBEXHLevel1 2 14 3" xfId="61544"/>
    <cellStyle name="SAPBEXHLevel1 2 15" xfId="27417"/>
    <cellStyle name="SAPBEXHLevel1 2 16" xfId="61545"/>
    <cellStyle name="SAPBEXHLevel1 2 2" xfId="27418"/>
    <cellStyle name="SAPBEXHLevel1 2 2 10" xfId="27419"/>
    <cellStyle name="SAPBEXHLevel1 2 2 10 2" xfId="27420"/>
    <cellStyle name="SAPBEXHLevel1 2 2 10 2 2" xfId="27421"/>
    <cellStyle name="SAPBEXHLevel1 2 2 10 3" xfId="27422"/>
    <cellStyle name="SAPBEXHLevel1 2 2 11" xfId="27423"/>
    <cellStyle name="SAPBEXHLevel1 2 2 11 2" xfId="27424"/>
    <cellStyle name="SAPBEXHLevel1 2 2 11 2 2" xfId="27425"/>
    <cellStyle name="SAPBEXHLevel1 2 2 11 3" xfId="27426"/>
    <cellStyle name="SAPBEXHLevel1 2 2 12" xfId="27427"/>
    <cellStyle name="SAPBEXHLevel1 2 2 2" xfId="27428"/>
    <cellStyle name="SAPBEXHLevel1 2 2 2 2" xfId="27429"/>
    <cellStyle name="SAPBEXHLevel1 2 2 2 2 2" xfId="27430"/>
    <cellStyle name="SAPBEXHLevel1 2 2 2 2 2 2" xfId="27431"/>
    <cellStyle name="SAPBEXHLevel1 2 2 2 2 2 2 2" xfId="27432"/>
    <cellStyle name="SAPBEXHLevel1 2 2 2 2 2 3" xfId="27433"/>
    <cellStyle name="SAPBEXHLevel1 2 2 2 2 3" xfId="27434"/>
    <cellStyle name="SAPBEXHLevel1 2 2 2 2 3 2" xfId="27435"/>
    <cellStyle name="SAPBEXHLevel1 2 2 2 2 3 2 2" xfId="27436"/>
    <cellStyle name="SAPBEXHLevel1 2 2 2 2 3 3" xfId="27437"/>
    <cellStyle name="SAPBEXHLevel1 2 2 2 2 4" xfId="27438"/>
    <cellStyle name="SAPBEXHLevel1 2 2 2 2 4 2" xfId="27439"/>
    <cellStyle name="SAPBEXHLevel1 2 2 2 2 5" xfId="27440"/>
    <cellStyle name="SAPBEXHLevel1 2 2 2 2 5 2" xfId="27441"/>
    <cellStyle name="SAPBEXHLevel1 2 2 2 2 6" xfId="27442"/>
    <cellStyle name="SAPBEXHLevel1 2 2 2 3" xfId="27443"/>
    <cellStyle name="SAPBEXHLevel1 2 2 2 3 2" xfId="27444"/>
    <cellStyle name="SAPBEXHLevel1 2 2 2 3 2 2" xfId="27445"/>
    <cellStyle name="SAPBEXHLevel1 2 2 2 3 2 2 2" xfId="27446"/>
    <cellStyle name="SAPBEXHLevel1 2 2 2 3 2 3" xfId="27447"/>
    <cellStyle name="SAPBEXHLevel1 2 2 2 3 3" xfId="27448"/>
    <cellStyle name="SAPBEXHLevel1 2 2 2 3 3 2" xfId="27449"/>
    <cellStyle name="SAPBEXHLevel1 2 2 2 3 3 2 2" xfId="27450"/>
    <cellStyle name="SAPBEXHLevel1 2 2 2 3 3 3" xfId="27451"/>
    <cellStyle name="SAPBEXHLevel1 2 2 2 3 4" xfId="27452"/>
    <cellStyle name="SAPBEXHLevel1 2 2 2 3 4 2" xfId="27453"/>
    <cellStyle name="SAPBEXHLevel1 2 2 2 3 5" xfId="27454"/>
    <cellStyle name="SAPBEXHLevel1 2 2 2 3 5 2" xfId="27455"/>
    <cellStyle name="SAPBEXHLevel1 2 2 2 3 6" xfId="27456"/>
    <cellStyle name="SAPBEXHLevel1 2 2 2 4" xfId="27457"/>
    <cellStyle name="SAPBEXHLevel1 2 2 2 4 2" xfId="27458"/>
    <cellStyle name="SAPBEXHLevel1 2 2 2 4 2 2" xfId="27459"/>
    <cellStyle name="SAPBEXHLevel1 2 2 2 4 2 2 2" xfId="27460"/>
    <cellStyle name="SAPBEXHLevel1 2 2 2 4 2 3" xfId="27461"/>
    <cellStyle name="SAPBEXHLevel1 2 2 2 4 3" xfId="27462"/>
    <cellStyle name="SAPBEXHLevel1 2 2 2 4 3 2" xfId="27463"/>
    <cellStyle name="SAPBEXHLevel1 2 2 2 4 3 2 2" xfId="27464"/>
    <cellStyle name="SAPBEXHLevel1 2 2 2 4 3 3" xfId="27465"/>
    <cellStyle name="SAPBEXHLevel1 2 2 2 4 4" xfId="27466"/>
    <cellStyle name="SAPBEXHLevel1 2 2 2 4 4 2" xfId="27467"/>
    <cellStyle name="SAPBEXHLevel1 2 2 2 4 5" xfId="27468"/>
    <cellStyle name="SAPBEXHLevel1 2 2 2 4 5 2" xfId="27469"/>
    <cellStyle name="SAPBEXHLevel1 2 2 2 4 6" xfId="27470"/>
    <cellStyle name="SAPBEXHLevel1 2 2 2 5" xfId="27471"/>
    <cellStyle name="SAPBEXHLevel1 2 2 2 5 2" xfId="27472"/>
    <cellStyle name="SAPBEXHLevel1 2 2 2 5 2 2" xfId="27473"/>
    <cellStyle name="SAPBEXHLevel1 2 2 2 5 2 3" xfId="61546"/>
    <cellStyle name="SAPBEXHLevel1 2 2 2 5 3" xfId="27474"/>
    <cellStyle name="SAPBEXHLevel1 2 2 2 5 4" xfId="61547"/>
    <cellStyle name="SAPBEXHLevel1 2 2 2 6" xfId="27475"/>
    <cellStyle name="SAPBEXHLevel1 2 2 2 6 2" xfId="52400"/>
    <cellStyle name="SAPBEXHLevel1 2 2 2 6 2 2" xfId="61548"/>
    <cellStyle name="SAPBEXHLevel1 2 2 2 6 2 3" xfId="61549"/>
    <cellStyle name="SAPBEXHLevel1 2 2 2 6 3" xfId="61550"/>
    <cellStyle name="SAPBEXHLevel1 2 2 2 6 4" xfId="61551"/>
    <cellStyle name="SAPBEXHLevel1 2 2 2 7" xfId="52401"/>
    <cellStyle name="SAPBEXHLevel1 2 2 2 7 2" xfId="61552"/>
    <cellStyle name="SAPBEXHLevel1 2 2 2 7 3" xfId="61553"/>
    <cellStyle name="SAPBEXHLevel1 2 2 2 8" xfId="61554"/>
    <cellStyle name="SAPBEXHLevel1 2 2 2 9" xfId="61555"/>
    <cellStyle name="SAPBEXHLevel1 2 2 2_Other Benefits Allocation %" xfId="27476"/>
    <cellStyle name="SAPBEXHLevel1 2 2 3" xfId="27477"/>
    <cellStyle name="SAPBEXHLevel1 2 2 3 2" xfId="27478"/>
    <cellStyle name="SAPBEXHLevel1 2 2 3 2 2" xfId="27479"/>
    <cellStyle name="SAPBEXHLevel1 2 2 3 2 2 2" xfId="27480"/>
    <cellStyle name="SAPBEXHLevel1 2 2 3 2 2 2 2" xfId="27481"/>
    <cellStyle name="SAPBEXHLevel1 2 2 3 2 2 3" xfId="27482"/>
    <cellStyle name="SAPBEXHLevel1 2 2 3 2 3" xfId="27483"/>
    <cellStyle name="SAPBEXHLevel1 2 2 3 2 3 2" xfId="27484"/>
    <cellStyle name="SAPBEXHLevel1 2 2 3 2 3 2 2" xfId="27485"/>
    <cellStyle name="SAPBEXHLevel1 2 2 3 2 3 3" xfId="27486"/>
    <cellStyle name="SAPBEXHLevel1 2 2 3 2 4" xfId="27487"/>
    <cellStyle name="SAPBEXHLevel1 2 2 3 2 4 2" xfId="27488"/>
    <cellStyle name="SAPBEXHLevel1 2 2 3 2 5" xfId="27489"/>
    <cellStyle name="SAPBEXHLevel1 2 2 3 2 5 2" xfId="27490"/>
    <cellStyle name="SAPBEXHLevel1 2 2 3 2 6" xfId="27491"/>
    <cellStyle name="SAPBEXHLevel1 2 2 3 3" xfId="27492"/>
    <cellStyle name="SAPBEXHLevel1 2 2 3 3 2" xfId="27493"/>
    <cellStyle name="SAPBEXHLevel1 2 2 3 3 2 2" xfId="27494"/>
    <cellStyle name="SAPBEXHLevel1 2 2 3 3 2 2 2" xfId="27495"/>
    <cellStyle name="SAPBEXHLevel1 2 2 3 3 2 3" xfId="27496"/>
    <cellStyle name="SAPBEXHLevel1 2 2 3 3 3" xfId="27497"/>
    <cellStyle name="SAPBEXHLevel1 2 2 3 3 3 2" xfId="27498"/>
    <cellStyle name="SAPBEXHLevel1 2 2 3 3 3 2 2" xfId="27499"/>
    <cellStyle name="SAPBEXHLevel1 2 2 3 3 3 3" xfId="27500"/>
    <cellStyle name="SAPBEXHLevel1 2 2 3 3 4" xfId="27501"/>
    <cellStyle name="SAPBEXHLevel1 2 2 3 3 4 2" xfId="27502"/>
    <cellStyle name="SAPBEXHLevel1 2 2 3 3 5" xfId="27503"/>
    <cellStyle name="SAPBEXHLevel1 2 2 3 3 5 2" xfId="27504"/>
    <cellStyle name="SAPBEXHLevel1 2 2 3 3 6" xfId="27505"/>
    <cellStyle name="SAPBEXHLevel1 2 2 3 4" xfId="27506"/>
    <cellStyle name="SAPBEXHLevel1 2 2 3 4 2" xfId="27507"/>
    <cellStyle name="SAPBEXHLevel1 2 2 3 4 2 2" xfId="27508"/>
    <cellStyle name="SAPBEXHLevel1 2 2 3 4 2 3" xfId="61556"/>
    <cellStyle name="SAPBEXHLevel1 2 2 3 4 3" xfId="27509"/>
    <cellStyle name="SAPBEXHLevel1 2 2 3 4 4" xfId="61557"/>
    <cellStyle name="SAPBEXHLevel1 2 2 3 5" xfId="27510"/>
    <cellStyle name="SAPBEXHLevel1 2 2 3 5 2" xfId="27511"/>
    <cellStyle name="SAPBEXHLevel1 2 2 3 5 2 2" xfId="27512"/>
    <cellStyle name="SAPBEXHLevel1 2 2 3 5 2 3" xfId="61558"/>
    <cellStyle name="SAPBEXHLevel1 2 2 3 5 3" xfId="27513"/>
    <cellStyle name="SAPBEXHLevel1 2 2 3 5 4" xfId="61559"/>
    <cellStyle name="SAPBEXHLevel1 2 2 3 6" xfId="27514"/>
    <cellStyle name="SAPBEXHLevel1 2 2 3 6 2" xfId="27515"/>
    <cellStyle name="SAPBEXHLevel1 2 2 3 6 2 2" xfId="61560"/>
    <cellStyle name="SAPBEXHLevel1 2 2 3 6 2 3" xfId="61561"/>
    <cellStyle name="SAPBEXHLevel1 2 2 3 6 3" xfId="61562"/>
    <cellStyle name="SAPBEXHLevel1 2 2 3 6 4" xfId="61563"/>
    <cellStyle name="SAPBEXHLevel1 2 2 3 7" xfId="27516"/>
    <cellStyle name="SAPBEXHLevel1 2 2 3 7 2" xfId="27517"/>
    <cellStyle name="SAPBEXHLevel1 2 2 3 7 3" xfId="61564"/>
    <cellStyle name="SAPBEXHLevel1 2 2 3 8" xfId="27518"/>
    <cellStyle name="SAPBEXHLevel1 2 2 3 9" xfId="61565"/>
    <cellStyle name="SAPBEXHLevel1 2 2 3_Other Benefits Allocation %" xfId="27519"/>
    <cellStyle name="SAPBEXHLevel1 2 2 4" xfId="27520"/>
    <cellStyle name="SAPBEXHLevel1 2 2 4 2" xfId="27521"/>
    <cellStyle name="SAPBEXHLevel1 2 2 4 2 2" xfId="27522"/>
    <cellStyle name="SAPBEXHLevel1 2 2 4 2 2 2" xfId="61566"/>
    <cellStyle name="SAPBEXHLevel1 2 2 4 2 2 3" xfId="61567"/>
    <cellStyle name="SAPBEXHLevel1 2 2 4 2 3" xfId="61568"/>
    <cellStyle name="SAPBEXHLevel1 2 2 4 2 4" xfId="61569"/>
    <cellStyle name="SAPBEXHLevel1 2 2 4 3" xfId="27523"/>
    <cellStyle name="SAPBEXHLevel1 2 2 4 3 2" xfId="52402"/>
    <cellStyle name="SAPBEXHLevel1 2 2 4 3 2 2" xfId="61570"/>
    <cellStyle name="SAPBEXHLevel1 2 2 4 3 2 3" xfId="61571"/>
    <cellStyle name="SAPBEXHLevel1 2 2 4 3 3" xfId="61572"/>
    <cellStyle name="SAPBEXHLevel1 2 2 4 3 4" xfId="61573"/>
    <cellStyle name="SAPBEXHLevel1 2 2 4 4" xfId="52403"/>
    <cellStyle name="SAPBEXHLevel1 2 2 4 4 2" xfId="52404"/>
    <cellStyle name="SAPBEXHLevel1 2 2 4 4 2 2" xfId="61574"/>
    <cellStyle name="SAPBEXHLevel1 2 2 4 4 2 3" xfId="61575"/>
    <cellStyle name="SAPBEXHLevel1 2 2 4 4 3" xfId="61576"/>
    <cellStyle name="SAPBEXHLevel1 2 2 4 4 4" xfId="61577"/>
    <cellStyle name="SAPBEXHLevel1 2 2 4 5" xfId="52405"/>
    <cellStyle name="SAPBEXHLevel1 2 2 4 5 2" xfId="52406"/>
    <cellStyle name="SAPBEXHLevel1 2 2 4 5 2 2" xfId="61578"/>
    <cellStyle name="SAPBEXHLevel1 2 2 4 5 2 3" xfId="61579"/>
    <cellStyle name="SAPBEXHLevel1 2 2 4 5 3" xfId="61580"/>
    <cellStyle name="SAPBEXHLevel1 2 2 4 5 4" xfId="61581"/>
    <cellStyle name="SAPBEXHLevel1 2 2 4 6" xfId="52407"/>
    <cellStyle name="SAPBEXHLevel1 2 2 4 6 2" xfId="52408"/>
    <cellStyle name="SAPBEXHLevel1 2 2 4 6 2 2" xfId="61582"/>
    <cellStyle name="SAPBEXHLevel1 2 2 4 6 2 3" xfId="61583"/>
    <cellStyle name="SAPBEXHLevel1 2 2 4 6 3" xfId="61584"/>
    <cellStyle name="SAPBEXHLevel1 2 2 4 6 4" xfId="61585"/>
    <cellStyle name="SAPBEXHLevel1 2 2 4 7" xfId="52409"/>
    <cellStyle name="SAPBEXHLevel1 2 2 4 7 2" xfId="61586"/>
    <cellStyle name="SAPBEXHLevel1 2 2 4 7 3" xfId="61587"/>
    <cellStyle name="SAPBEXHLevel1 2 2 4 8" xfId="61588"/>
    <cellStyle name="SAPBEXHLevel1 2 2 4 9" xfId="61589"/>
    <cellStyle name="SAPBEXHLevel1 2 2 5" xfId="27524"/>
    <cellStyle name="SAPBEXHLevel1 2 2 5 2" xfId="27525"/>
    <cellStyle name="SAPBEXHLevel1 2 2 5 2 2" xfId="27526"/>
    <cellStyle name="SAPBEXHLevel1 2 2 5 2 3" xfId="61590"/>
    <cellStyle name="SAPBEXHLevel1 2 2 5 3" xfId="27527"/>
    <cellStyle name="SAPBEXHLevel1 2 2 5 4" xfId="61591"/>
    <cellStyle name="SAPBEXHLevel1 2 2 6" xfId="27528"/>
    <cellStyle name="SAPBEXHLevel1 2 2 6 2" xfId="27529"/>
    <cellStyle name="SAPBEXHLevel1 2 2 6 2 2" xfId="27530"/>
    <cellStyle name="SAPBEXHLevel1 2 2 6 2 3" xfId="61592"/>
    <cellStyle name="SAPBEXHLevel1 2 2 6 3" xfId="27531"/>
    <cellStyle name="SAPBEXHLevel1 2 2 6 4" xfId="61593"/>
    <cellStyle name="SAPBEXHLevel1 2 2 7" xfId="27532"/>
    <cellStyle name="SAPBEXHLevel1 2 2 7 2" xfId="27533"/>
    <cellStyle name="SAPBEXHLevel1 2 2 7 2 2" xfId="27534"/>
    <cellStyle name="SAPBEXHLevel1 2 2 7 2 3" xfId="61594"/>
    <cellStyle name="SAPBEXHLevel1 2 2 7 3" xfId="27535"/>
    <cellStyle name="SAPBEXHLevel1 2 2 7 4" xfId="61595"/>
    <cellStyle name="SAPBEXHLevel1 2 2 8" xfId="27536"/>
    <cellStyle name="SAPBEXHLevel1 2 2 8 2" xfId="27537"/>
    <cellStyle name="SAPBEXHLevel1 2 2 8 2 2" xfId="27538"/>
    <cellStyle name="SAPBEXHLevel1 2 2 8 2 3" xfId="61596"/>
    <cellStyle name="SAPBEXHLevel1 2 2 8 3" xfId="27539"/>
    <cellStyle name="SAPBEXHLevel1 2 2 8 4" xfId="61597"/>
    <cellStyle name="SAPBEXHLevel1 2 2 9" xfId="27540"/>
    <cellStyle name="SAPBEXHLevel1 2 2 9 2" xfId="27541"/>
    <cellStyle name="SAPBEXHLevel1 2 2 9 2 2" xfId="27542"/>
    <cellStyle name="SAPBEXHLevel1 2 2 9 2 3" xfId="61598"/>
    <cellStyle name="SAPBEXHLevel1 2 2 9 3" xfId="27543"/>
    <cellStyle name="SAPBEXHLevel1 2 2 9 4" xfId="61599"/>
    <cellStyle name="SAPBEXHLevel1 2 2_401K Summary" xfId="27544"/>
    <cellStyle name="SAPBEXHLevel1 2 3" xfId="27545"/>
    <cellStyle name="SAPBEXHLevel1 2 3 10" xfId="27546"/>
    <cellStyle name="SAPBEXHLevel1 2 3 11" xfId="27547"/>
    <cellStyle name="SAPBEXHLevel1 2 3 11 2" xfId="27548"/>
    <cellStyle name="SAPBEXHLevel1 2 3 11 2 2" xfId="27549"/>
    <cellStyle name="SAPBEXHLevel1 2 3 11 3" xfId="27550"/>
    <cellStyle name="SAPBEXHLevel1 2 3 12" xfId="27551"/>
    <cellStyle name="SAPBEXHLevel1 2 3 2" xfId="27552"/>
    <cellStyle name="SAPBEXHLevel1 2 3 2 2" xfId="27553"/>
    <cellStyle name="SAPBEXHLevel1 2 3 2 2 2" xfId="27554"/>
    <cellStyle name="SAPBEXHLevel1 2 3 2 2 2 2" xfId="27555"/>
    <cellStyle name="SAPBEXHLevel1 2 3 2 2 2 2 2" xfId="27556"/>
    <cellStyle name="SAPBEXHLevel1 2 3 2 2 2 3" xfId="27557"/>
    <cellStyle name="SAPBEXHLevel1 2 3 2 2 3" xfId="27558"/>
    <cellStyle name="SAPBEXHLevel1 2 3 2 2 3 2" xfId="27559"/>
    <cellStyle name="SAPBEXHLevel1 2 3 2 2 3 2 2" xfId="27560"/>
    <cellStyle name="SAPBEXHLevel1 2 3 2 2 3 3" xfId="27561"/>
    <cellStyle name="SAPBEXHLevel1 2 3 2 2 4" xfId="27562"/>
    <cellStyle name="SAPBEXHLevel1 2 3 2 2 4 2" xfId="27563"/>
    <cellStyle name="SAPBEXHLevel1 2 3 2 2 5" xfId="27564"/>
    <cellStyle name="SAPBEXHLevel1 2 3 2 2 5 2" xfId="27565"/>
    <cellStyle name="SAPBEXHLevel1 2 3 2 2 6" xfId="27566"/>
    <cellStyle name="SAPBEXHLevel1 2 3 2 3" xfId="27567"/>
    <cellStyle name="SAPBEXHLevel1 2 3 2 3 2" xfId="27568"/>
    <cellStyle name="SAPBEXHLevel1 2 3 2 3 2 2" xfId="27569"/>
    <cellStyle name="SAPBEXHLevel1 2 3 2 3 2 2 2" xfId="27570"/>
    <cellStyle name="SAPBEXHLevel1 2 3 2 3 2 3" xfId="27571"/>
    <cellStyle name="SAPBEXHLevel1 2 3 2 3 3" xfId="27572"/>
    <cellStyle name="SAPBEXHLevel1 2 3 2 3 3 2" xfId="27573"/>
    <cellStyle name="SAPBEXHLevel1 2 3 2 3 3 2 2" xfId="27574"/>
    <cellStyle name="SAPBEXHLevel1 2 3 2 3 3 3" xfId="27575"/>
    <cellStyle name="SAPBEXHLevel1 2 3 2 3 4" xfId="27576"/>
    <cellStyle name="SAPBEXHLevel1 2 3 2 3 4 2" xfId="27577"/>
    <cellStyle name="SAPBEXHLevel1 2 3 2 3 5" xfId="27578"/>
    <cellStyle name="SAPBEXHLevel1 2 3 2 3 5 2" xfId="27579"/>
    <cellStyle name="SAPBEXHLevel1 2 3 2 3 6" xfId="27580"/>
    <cellStyle name="SAPBEXHLevel1 2 3 2 4" xfId="27581"/>
    <cellStyle name="SAPBEXHLevel1 2 3 2 4 2" xfId="27582"/>
    <cellStyle name="SAPBEXHLevel1 2 3 2 4 2 2" xfId="27583"/>
    <cellStyle name="SAPBEXHLevel1 2 3 2 4 2 2 2" xfId="27584"/>
    <cellStyle name="SAPBEXHLevel1 2 3 2 4 2 3" xfId="27585"/>
    <cellStyle name="SAPBEXHLevel1 2 3 2 4 3" xfId="27586"/>
    <cellStyle name="SAPBEXHLevel1 2 3 2 4 3 2" xfId="27587"/>
    <cellStyle name="SAPBEXHLevel1 2 3 2 4 3 2 2" xfId="27588"/>
    <cellStyle name="SAPBEXHLevel1 2 3 2 4 3 3" xfId="27589"/>
    <cellStyle name="SAPBEXHLevel1 2 3 2 4 4" xfId="27590"/>
    <cellStyle name="SAPBEXHLevel1 2 3 2 4 4 2" xfId="27591"/>
    <cellStyle name="SAPBEXHLevel1 2 3 2 4 5" xfId="27592"/>
    <cellStyle name="SAPBEXHLevel1 2 3 2 4 5 2" xfId="27593"/>
    <cellStyle name="SAPBEXHLevel1 2 3 2 4 6" xfId="27594"/>
    <cellStyle name="SAPBEXHLevel1 2 3 2 5" xfId="27595"/>
    <cellStyle name="SAPBEXHLevel1 2 3 2 5 2" xfId="27596"/>
    <cellStyle name="SAPBEXHLevel1 2 3 2 5 2 2" xfId="27597"/>
    <cellStyle name="SAPBEXHLevel1 2 3 2 5 3" xfId="27598"/>
    <cellStyle name="SAPBEXHLevel1 2 3 2 6" xfId="27599"/>
    <cellStyle name="SAPBEXHLevel1 2 3 2_Other Benefits Allocation %" xfId="27600"/>
    <cellStyle name="SAPBEXHLevel1 2 3 3" xfId="27601"/>
    <cellStyle name="SAPBEXHLevel1 2 3 3 2" xfId="27602"/>
    <cellStyle name="SAPBEXHLevel1 2 3 3 2 2" xfId="27603"/>
    <cellStyle name="SAPBEXHLevel1 2 3 3 2 2 2" xfId="27604"/>
    <cellStyle name="SAPBEXHLevel1 2 3 3 2 2 2 2" xfId="27605"/>
    <cellStyle name="SAPBEXHLevel1 2 3 3 2 2 3" xfId="27606"/>
    <cellStyle name="SAPBEXHLevel1 2 3 3 2 3" xfId="27607"/>
    <cellStyle name="SAPBEXHLevel1 2 3 3 2 3 2" xfId="27608"/>
    <cellStyle name="SAPBEXHLevel1 2 3 3 2 3 2 2" xfId="27609"/>
    <cellStyle name="SAPBEXHLevel1 2 3 3 2 3 3" xfId="27610"/>
    <cellStyle name="SAPBEXHLevel1 2 3 3 2 4" xfId="27611"/>
    <cellStyle name="SAPBEXHLevel1 2 3 3 2 4 2" xfId="27612"/>
    <cellStyle name="SAPBEXHLevel1 2 3 3 2 5" xfId="27613"/>
    <cellStyle name="SAPBEXHLevel1 2 3 3 2 5 2" xfId="27614"/>
    <cellStyle name="SAPBEXHLevel1 2 3 3 2 6" xfId="27615"/>
    <cellStyle name="SAPBEXHLevel1 2 3 3 3" xfId="27616"/>
    <cellStyle name="SAPBEXHLevel1 2 3 3 3 2" xfId="27617"/>
    <cellStyle name="SAPBEXHLevel1 2 3 3 3 2 2" xfId="27618"/>
    <cellStyle name="SAPBEXHLevel1 2 3 3 3 2 2 2" xfId="27619"/>
    <cellStyle name="SAPBEXHLevel1 2 3 3 3 2 3" xfId="27620"/>
    <cellStyle name="SAPBEXHLevel1 2 3 3 3 3" xfId="27621"/>
    <cellStyle name="SAPBEXHLevel1 2 3 3 3 3 2" xfId="27622"/>
    <cellStyle name="SAPBEXHLevel1 2 3 3 3 3 2 2" xfId="27623"/>
    <cellStyle name="SAPBEXHLevel1 2 3 3 3 3 3" xfId="27624"/>
    <cellStyle name="SAPBEXHLevel1 2 3 3 3 4" xfId="27625"/>
    <cellStyle name="SAPBEXHLevel1 2 3 3 3 4 2" xfId="27626"/>
    <cellStyle name="SAPBEXHLevel1 2 3 3 3 5" xfId="27627"/>
    <cellStyle name="SAPBEXHLevel1 2 3 3 3 5 2" xfId="27628"/>
    <cellStyle name="SAPBEXHLevel1 2 3 3 3 6" xfId="27629"/>
    <cellStyle name="SAPBEXHLevel1 2 3 3 4" xfId="27630"/>
    <cellStyle name="SAPBEXHLevel1 2 3 3 4 2" xfId="27631"/>
    <cellStyle name="SAPBEXHLevel1 2 3 3 4 2 2" xfId="27632"/>
    <cellStyle name="SAPBEXHLevel1 2 3 3 4 3" xfId="27633"/>
    <cellStyle name="SAPBEXHLevel1 2 3 3 5" xfId="27634"/>
    <cellStyle name="SAPBEXHLevel1 2 3 3 5 2" xfId="27635"/>
    <cellStyle name="SAPBEXHLevel1 2 3 3 5 2 2" xfId="27636"/>
    <cellStyle name="SAPBEXHLevel1 2 3 3 5 3" xfId="27637"/>
    <cellStyle name="SAPBEXHLevel1 2 3 3 6" xfId="27638"/>
    <cellStyle name="SAPBEXHLevel1 2 3 3 6 2" xfId="27639"/>
    <cellStyle name="SAPBEXHLevel1 2 3 3 7" xfId="27640"/>
    <cellStyle name="SAPBEXHLevel1 2 3 3 7 2" xfId="27641"/>
    <cellStyle name="SAPBEXHLevel1 2 3 3 8" xfId="27642"/>
    <cellStyle name="SAPBEXHLevel1 2 3 3_Other Benefits Allocation %" xfId="27643"/>
    <cellStyle name="SAPBEXHLevel1 2 3 4" xfId="27644"/>
    <cellStyle name="SAPBEXHLevel1 2 3 4 2" xfId="52410"/>
    <cellStyle name="SAPBEXHLevel1 2 3 4 2 2" xfId="61600"/>
    <cellStyle name="SAPBEXHLevel1 2 3 4 2 3" xfId="61601"/>
    <cellStyle name="SAPBEXHLevel1 2 3 4 3" xfId="61602"/>
    <cellStyle name="SAPBEXHLevel1 2 3 4 4" xfId="61603"/>
    <cellStyle name="SAPBEXHLevel1 2 3 5" xfId="27645"/>
    <cellStyle name="SAPBEXHLevel1 2 3 5 2" xfId="52411"/>
    <cellStyle name="SAPBEXHLevel1 2 3 5 2 2" xfId="61604"/>
    <cellStyle name="SAPBEXHLevel1 2 3 5 2 3" xfId="61605"/>
    <cellStyle name="SAPBEXHLevel1 2 3 5 3" xfId="61606"/>
    <cellStyle name="SAPBEXHLevel1 2 3 5 4" xfId="61607"/>
    <cellStyle name="SAPBEXHLevel1 2 3 6" xfId="27646"/>
    <cellStyle name="SAPBEXHLevel1 2 3 6 2" xfId="52412"/>
    <cellStyle name="SAPBEXHLevel1 2 3 6 2 2" xfId="61608"/>
    <cellStyle name="SAPBEXHLevel1 2 3 6 2 3" xfId="61609"/>
    <cellStyle name="SAPBEXHLevel1 2 3 6 3" xfId="61610"/>
    <cellStyle name="SAPBEXHLevel1 2 3 6 4" xfId="61611"/>
    <cellStyle name="SAPBEXHLevel1 2 3 7" xfId="27647"/>
    <cellStyle name="SAPBEXHLevel1 2 3 7 2" xfId="61612"/>
    <cellStyle name="SAPBEXHLevel1 2 3 7 3" xfId="61613"/>
    <cellStyle name="SAPBEXHLevel1 2 3 8" xfId="27648"/>
    <cellStyle name="SAPBEXHLevel1 2 3 9" xfId="27649"/>
    <cellStyle name="SAPBEXHLevel1 2 3_401K Summary" xfId="27650"/>
    <cellStyle name="SAPBEXHLevel1 2 4" xfId="27651"/>
    <cellStyle name="SAPBEXHLevel1 2 4 2" xfId="27652"/>
    <cellStyle name="SAPBEXHLevel1 2 4 2 2" xfId="27653"/>
    <cellStyle name="SAPBEXHLevel1 2 4 2 2 2" xfId="27654"/>
    <cellStyle name="SAPBEXHLevel1 2 4 2 2 2 2" xfId="27655"/>
    <cellStyle name="SAPBEXHLevel1 2 4 2 2 3" xfId="27656"/>
    <cellStyle name="SAPBEXHLevel1 2 4 2 3" xfId="27657"/>
    <cellStyle name="SAPBEXHLevel1 2 4 2 3 2" xfId="27658"/>
    <cellStyle name="SAPBEXHLevel1 2 4 2 3 2 2" xfId="27659"/>
    <cellStyle name="SAPBEXHLevel1 2 4 2 3 3" xfId="27660"/>
    <cellStyle name="SAPBEXHLevel1 2 4 2 4" xfId="27661"/>
    <cellStyle name="SAPBEXHLevel1 2 4 2 4 2" xfId="27662"/>
    <cellStyle name="SAPBEXHLevel1 2 4 2 5" xfId="27663"/>
    <cellStyle name="SAPBEXHLevel1 2 4 2 5 2" xfId="27664"/>
    <cellStyle name="SAPBEXHLevel1 2 4 2 6" xfId="27665"/>
    <cellStyle name="SAPBEXHLevel1 2 4 3" xfId="27666"/>
    <cellStyle name="SAPBEXHLevel1 2 4 3 2" xfId="27667"/>
    <cellStyle name="SAPBEXHLevel1 2 4 3 2 2" xfId="27668"/>
    <cellStyle name="SAPBEXHLevel1 2 4 3 2 2 2" xfId="27669"/>
    <cellStyle name="SAPBEXHLevel1 2 4 3 2 3" xfId="27670"/>
    <cellStyle name="SAPBEXHLevel1 2 4 3 3" xfId="27671"/>
    <cellStyle name="SAPBEXHLevel1 2 4 3 3 2" xfId="27672"/>
    <cellStyle name="SAPBEXHLevel1 2 4 3 3 2 2" xfId="27673"/>
    <cellStyle name="SAPBEXHLevel1 2 4 3 3 3" xfId="27674"/>
    <cellStyle name="SAPBEXHLevel1 2 4 3 4" xfId="27675"/>
    <cellStyle name="SAPBEXHLevel1 2 4 3 4 2" xfId="27676"/>
    <cellStyle name="SAPBEXHLevel1 2 4 3 5" xfId="27677"/>
    <cellStyle name="SAPBEXHLevel1 2 4 3 5 2" xfId="27678"/>
    <cellStyle name="SAPBEXHLevel1 2 4 3 6" xfId="27679"/>
    <cellStyle name="SAPBEXHLevel1 2 4 4" xfId="27680"/>
    <cellStyle name="SAPBEXHLevel1 2 4 4 2" xfId="27681"/>
    <cellStyle name="SAPBEXHLevel1 2 4 4 2 2" xfId="27682"/>
    <cellStyle name="SAPBEXHLevel1 2 4 4 2 2 2" xfId="27683"/>
    <cellStyle name="SAPBEXHLevel1 2 4 4 2 3" xfId="27684"/>
    <cellStyle name="SAPBEXHLevel1 2 4 4 3" xfId="27685"/>
    <cellStyle name="SAPBEXHLevel1 2 4 4 3 2" xfId="27686"/>
    <cellStyle name="SAPBEXHLevel1 2 4 4 3 2 2" xfId="27687"/>
    <cellStyle name="SAPBEXHLevel1 2 4 4 3 3" xfId="27688"/>
    <cellStyle name="SAPBEXHLevel1 2 4 4 4" xfId="27689"/>
    <cellStyle name="SAPBEXHLevel1 2 4 4 4 2" xfId="27690"/>
    <cellStyle name="SAPBEXHLevel1 2 4 4 5" xfId="27691"/>
    <cellStyle name="SAPBEXHLevel1 2 4 4 5 2" xfId="27692"/>
    <cellStyle name="SAPBEXHLevel1 2 4 4 6" xfId="27693"/>
    <cellStyle name="SAPBEXHLevel1 2 4 5" xfId="27694"/>
    <cellStyle name="SAPBEXHLevel1 2 4 5 2" xfId="27695"/>
    <cellStyle name="SAPBEXHLevel1 2 4 5 2 2" xfId="27696"/>
    <cellStyle name="SAPBEXHLevel1 2 4 5 2 3" xfId="61614"/>
    <cellStyle name="SAPBEXHLevel1 2 4 5 3" xfId="27697"/>
    <cellStyle name="SAPBEXHLevel1 2 4 5 4" xfId="61615"/>
    <cellStyle name="SAPBEXHLevel1 2 4 6" xfId="27698"/>
    <cellStyle name="SAPBEXHLevel1 2 4 6 2" xfId="52413"/>
    <cellStyle name="SAPBEXHLevel1 2 4 6 2 2" xfId="61616"/>
    <cellStyle name="SAPBEXHLevel1 2 4 6 2 3" xfId="61617"/>
    <cellStyle name="SAPBEXHLevel1 2 4 6 3" xfId="61618"/>
    <cellStyle name="SAPBEXHLevel1 2 4 6 4" xfId="61619"/>
    <cellStyle name="SAPBEXHLevel1 2 4 7" xfId="52414"/>
    <cellStyle name="SAPBEXHLevel1 2 4 7 2" xfId="61620"/>
    <cellStyle name="SAPBEXHLevel1 2 4 7 3" xfId="61621"/>
    <cellStyle name="SAPBEXHLevel1 2 4 8" xfId="61622"/>
    <cellStyle name="SAPBEXHLevel1 2 4 9" xfId="61623"/>
    <cellStyle name="SAPBEXHLevel1 2 4_Other Benefits Allocation %" xfId="27699"/>
    <cellStyle name="SAPBEXHLevel1 2 5" xfId="27700"/>
    <cellStyle name="SAPBEXHLevel1 2 5 2" xfId="52415"/>
    <cellStyle name="SAPBEXHLevel1 2 5 2 2" xfId="52416"/>
    <cellStyle name="SAPBEXHLevel1 2 5 2 2 2" xfId="61624"/>
    <cellStyle name="SAPBEXHLevel1 2 5 2 2 3" xfId="61625"/>
    <cellStyle name="SAPBEXHLevel1 2 5 2 3" xfId="61626"/>
    <cellStyle name="SAPBEXHLevel1 2 5 2 4" xfId="61627"/>
    <cellStyle name="SAPBEXHLevel1 2 5 3" xfId="52417"/>
    <cellStyle name="SAPBEXHLevel1 2 5 3 2" xfId="52418"/>
    <cellStyle name="SAPBEXHLevel1 2 5 3 2 2" xfId="61628"/>
    <cellStyle name="SAPBEXHLevel1 2 5 3 2 3" xfId="61629"/>
    <cellStyle name="SAPBEXHLevel1 2 5 3 3" xfId="61630"/>
    <cellStyle name="SAPBEXHLevel1 2 5 3 4" xfId="61631"/>
    <cellStyle name="SAPBEXHLevel1 2 5 4" xfId="52419"/>
    <cellStyle name="SAPBEXHLevel1 2 5 4 2" xfId="52420"/>
    <cellStyle name="SAPBEXHLevel1 2 5 4 2 2" xfId="61632"/>
    <cellStyle name="SAPBEXHLevel1 2 5 4 2 3" xfId="61633"/>
    <cellStyle name="SAPBEXHLevel1 2 5 4 3" xfId="61634"/>
    <cellStyle name="SAPBEXHLevel1 2 5 4 4" xfId="61635"/>
    <cellStyle name="SAPBEXHLevel1 2 5 5" xfId="52421"/>
    <cellStyle name="SAPBEXHLevel1 2 5 5 2" xfId="52422"/>
    <cellStyle name="SAPBEXHLevel1 2 5 5 2 2" xfId="61636"/>
    <cellStyle name="SAPBEXHLevel1 2 5 5 2 3" xfId="61637"/>
    <cellStyle name="SAPBEXHLevel1 2 5 5 3" xfId="61638"/>
    <cellStyle name="SAPBEXHLevel1 2 5 5 4" xfId="61639"/>
    <cellStyle name="SAPBEXHLevel1 2 5 6" xfId="52423"/>
    <cellStyle name="SAPBEXHLevel1 2 5 6 2" xfId="52424"/>
    <cellStyle name="SAPBEXHLevel1 2 5 6 2 2" xfId="61640"/>
    <cellStyle name="SAPBEXHLevel1 2 5 6 2 3" xfId="61641"/>
    <cellStyle name="SAPBEXHLevel1 2 5 6 3" xfId="61642"/>
    <cellStyle name="SAPBEXHLevel1 2 5 6 4" xfId="61643"/>
    <cellStyle name="SAPBEXHLevel1 2 5 7" xfId="52425"/>
    <cellStyle name="SAPBEXHLevel1 2 5 7 2" xfId="61644"/>
    <cellStyle name="SAPBEXHLevel1 2 5 7 3" xfId="61645"/>
    <cellStyle name="SAPBEXHLevel1 2 5 8" xfId="61646"/>
    <cellStyle name="SAPBEXHLevel1 2 5 9" xfId="61647"/>
    <cellStyle name="SAPBEXHLevel1 2 6" xfId="27701"/>
    <cellStyle name="SAPBEXHLevel1 2 6 2" xfId="52426"/>
    <cellStyle name="SAPBEXHLevel1 2 6 2 2" xfId="61648"/>
    <cellStyle name="SAPBEXHLevel1 2 6 2 3" xfId="61649"/>
    <cellStyle name="SAPBEXHLevel1 2 6 3" xfId="61650"/>
    <cellStyle name="SAPBEXHLevel1 2 6 4" xfId="61651"/>
    <cellStyle name="SAPBEXHLevel1 2 7" xfId="27702"/>
    <cellStyle name="SAPBEXHLevel1 2 7 2" xfId="52427"/>
    <cellStyle name="SAPBEXHLevel1 2 7 2 2" xfId="61652"/>
    <cellStyle name="SAPBEXHLevel1 2 7 2 3" xfId="61653"/>
    <cellStyle name="SAPBEXHLevel1 2 7 3" xfId="61654"/>
    <cellStyle name="SAPBEXHLevel1 2 7 4" xfId="61655"/>
    <cellStyle name="SAPBEXHLevel1 2 8" xfId="27703"/>
    <cellStyle name="SAPBEXHLevel1 2 8 2" xfId="52428"/>
    <cellStyle name="SAPBEXHLevel1 2 8 2 2" xfId="61656"/>
    <cellStyle name="SAPBEXHLevel1 2 8 2 3" xfId="61657"/>
    <cellStyle name="SAPBEXHLevel1 2 8 3" xfId="61658"/>
    <cellStyle name="SAPBEXHLevel1 2 8 4" xfId="61659"/>
    <cellStyle name="SAPBEXHLevel1 2 9" xfId="27704"/>
    <cellStyle name="SAPBEXHLevel1 2 9 2" xfId="27705"/>
    <cellStyle name="SAPBEXHLevel1 2 9 2 2" xfId="27706"/>
    <cellStyle name="SAPBEXHLevel1 2 9 2 2 2" xfId="27707"/>
    <cellStyle name="SAPBEXHLevel1 2 9 2 2 2 2" xfId="27708"/>
    <cellStyle name="SAPBEXHLevel1 2 9 2 2 3" xfId="27709"/>
    <cellStyle name="SAPBEXHLevel1 2 9 2 3" xfId="27710"/>
    <cellStyle name="SAPBEXHLevel1 2 9 2 3 2" xfId="27711"/>
    <cellStyle name="SAPBEXHLevel1 2 9 2 3 2 2" xfId="27712"/>
    <cellStyle name="SAPBEXHLevel1 2 9 2 3 3" xfId="27713"/>
    <cellStyle name="SAPBEXHLevel1 2 9 2 4" xfId="27714"/>
    <cellStyle name="SAPBEXHLevel1 2 9 2 4 2" xfId="27715"/>
    <cellStyle name="SAPBEXHLevel1 2 9 2 5" xfId="27716"/>
    <cellStyle name="SAPBEXHLevel1 2 9 2 5 2" xfId="27717"/>
    <cellStyle name="SAPBEXHLevel1 2 9 2 6" xfId="27718"/>
    <cellStyle name="SAPBEXHLevel1 2 9 3" xfId="27719"/>
    <cellStyle name="SAPBEXHLevel1 2 9 3 2" xfId="27720"/>
    <cellStyle name="SAPBEXHLevel1 2 9 3 2 2" xfId="27721"/>
    <cellStyle name="SAPBEXHLevel1 2 9 3 2 2 2" xfId="27722"/>
    <cellStyle name="SAPBEXHLevel1 2 9 3 2 3" xfId="27723"/>
    <cellStyle name="SAPBEXHLevel1 2 9 3 3" xfId="27724"/>
    <cellStyle name="SAPBEXHLevel1 2 9 3 3 2" xfId="27725"/>
    <cellStyle name="SAPBEXHLevel1 2 9 3 3 2 2" xfId="27726"/>
    <cellStyle name="SAPBEXHLevel1 2 9 3 3 3" xfId="27727"/>
    <cellStyle name="SAPBEXHLevel1 2 9 3 4" xfId="27728"/>
    <cellStyle name="SAPBEXHLevel1 2 9 3 4 2" xfId="27729"/>
    <cellStyle name="SAPBEXHLevel1 2 9 3 5" xfId="27730"/>
    <cellStyle name="SAPBEXHLevel1 2 9 3 5 2" xfId="27731"/>
    <cellStyle name="SAPBEXHLevel1 2 9 3 6" xfId="27732"/>
    <cellStyle name="SAPBEXHLevel1 2 9 4" xfId="27733"/>
    <cellStyle name="SAPBEXHLevel1 2 9 4 2" xfId="27734"/>
    <cellStyle name="SAPBEXHLevel1 2 9 4 2 2" xfId="27735"/>
    <cellStyle name="SAPBEXHLevel1 2 9 4 3" xfId="27736"/>
    <cellStyle name="SAPBEXHLevel1 2 9 5" xfId="27737"/>
    <cellStyle name="SAPBEXHLevel1 2 9 5 2" xfId="27738"/>
    <cellStyle name="SAPBEXHLevel1 2 9 5 2 2" xfId="27739"/>
    <cellStyle name="SAPBEXHLevel1 2 9 5 3" xfId="27740"/>
    <cellStyle name="SAPBEXHLevel1 2 9 6" xfId="27741"/>
    <cellStyle name="SAPBEXHLevel1 2 9 6 2" xfId="27742"/>
    <cellStyle name="SAPBEXHLevel1 2 9 7" xfId="27743"/>
    <cellStyle name="SAPBEXHLevel1 2 9 7 2" xfId="27744"/>
    <cellStyle name="SAPBEXHLevel1 2 9 8" xfId="27745"/>
    <cellStyle name="SAPBEXHLevel1 2 9_Other Benefits Allocation %" xfId="27746"/>
    <cellStyle name="SAPBEXHLevel1 2_401K Summary" xfId="27747"/>
    <cellStyle name="SAPBEXHLevel1 20" xfId="27748"/>
    <cellStyle name="SAPBEXHLevel1 20 2" xfId="27749"/>
    <cellStyle name="SAPBEXHLevel1 20 2 2" xfId="27750"/>
    <cellStyle name="SAPBEXHLevel1 20 3" xfId="27751"/>
    <cellStyle name="SAPBEXHLevel1 21" xfId="27752"/>
    <cellStyle name="SAPBEXHLevel1 21 2" xfId="27753"/>
    <cellStyle name="SAPBEXHLevel1 21 2 2" xfId="27754"/>
    <cellStyle name="SAPBEXHLevel1 21 3" xfId="27755"/>
    <cellStyle name="SAPBEXHLevel1 22" xfId="27756"/>
    <cellStyle name="SAPBEXHLevel1 22 2" xfId="27757"/>
    <cellStyle name="SAPBEXHLevel1 22 2 2" xfId="27758"/>
    <cellStyle name="SAPBEXHLevel1 22 3" xfId="27759"/>
    <cellStyle name="SAPBEXHLevel1 23" xfId="27760"/>
    <cellStyle name="SAPBEXHLevel1 23 2" xfId="27761"/>
    <cellStyle name="SAPBEXHLevel1 23 2 2" xfId="27762"/>
    <cellStyle name="SAPBEXHLevel1 23 3" xfId="27763"/>
    <cellStyle name="SAPBEXHLevel1 24" xfId="27764"/>
    <cellStyle name="SAPBEXHLevel1 24 2" xfId="27765"/>
    <cellStyle name="SAPBEXHLevel1 24 2 2" xfId="27766"/>
    <cellStyle name="SAPBEXHLevel1 24 3" xfId="27767"/>
    <cellStyle name="SAPBEXHLevel1 25" xfId="27768"/>
    <cellStyle name="SAPBEXHLevel1 25 2" xfId="27769"/>
    <cellStyle name="SAPBEXHLevel1 25 2 2" xfId="27770"/>
    <cellStyle name="SAPBEXHLevel1 25 3" xfId="27771"/>
    <cellStyle name="SAPBEXHLevel1 26" xfId="27772"/>
    <cellStyle name="SAPBEXHLevel1 26 2" xfId="27773"/>
    <cellStyle name="SAPBEXHLevel1 27" xfId="27774"/>
    <cellStyle name="SAPBEXHLevel1 27 2" xfId="27775"/>
    <cellStyle name="SAPBEXHLevel1 28" xfId="27776"/>
    <cellStyle name="SAPBEXHLevel1 28 2" xfId="27777"/>
    <cellStyle name="SAPBEXHLevel1 29" xfId="27778"/>
    <cellStyle name="SAPBEXHLevel1 29 2" xfId="27779"/>
    <cellStyle name="SAPBEXHLevel1 3" xfId="27780"/>
    <cellStyle name="SAPBEXHLevel1 3 10" xfId="27781"/>
    <cellStyle name="SAPBEXHLevel1 3 10 2" xfId="61660"/>
    <cellStyle name="SAPBEXHLevel1 3 10 3" xfId="61661"/>
    <cellStyle name="SAPBEXHLevel1 3 11" xfId="27782"/>
    <cellStyle name="SAPBEXHLevel1 3 11 2" xfId="27783"/>
    <cellStyle name="SAPBEXHLevel1 3 11 2 2" xfId="27784"/>
    <cellStyle name="SAPBEXHLevel1 3 11 3" xfId="27785"/>
    <cellStyle name="SAPBEXHLevel1 3 12" xfId="27786"/>
    <cellStyle name="SAPBEXHLevel1 3 2" xfId="27787"/>
    <cellStyle name="SAPBEXHLevel1 3 2 2" xfId="27788"/>
    <cellStyle name="SAPBEXHLevel1 3 2 2 2" xfId="27789"/>
    <cellStyle name="SAPBEXHLevel1 3 2 2 2 2" xfId="27790"/>
    <cellStyle name="SAPBEXHLevel1 3 2 2 2 2 2" xfId="27791"/>
    <cellStyle name="SAPBEXHLevel1 3 2 2 2 2 2 2" xfId="27792"/>
    <cellStyle name="SAPBEXHLevel1 3 2 2 2 2 3" xfId="27793"/>
    <cellStyle name="SAPBEXHLevel1 3 2 2 2 3" xfId="27794"/>
    <cellStyle name="SAPBEXHLevel1 3 2 2 2 3 2" xfId="27795"/>
    <cellStyle name="SAPBEXHLevel1 3 2 2 2 3 2 2" xfId="27796"/>
    <cellStyle name="SAPBEXHLevel1 3 2 2 2 3 3" xfId="27797"/>
    <cellStyle name="SAPBEXHLevel1 3 2 2 2 4" xfId="27798"/>
    <cellStyle name="SAPBEXHLevel1 3 2 2 2 4 2" xfId="27799"/>
    <cellStyle name="SAPBEXHLevel1 3 2 2 2 5" xfId="27800"/>
    <cellStyle name="SAPBEXHLevel1 3 2 2 2 5 2" xfId="27801"/>
    <cellStyle name="SAPBEXHLevel1 3 2 2 2 6" xfId="27802"/>
    <cellStyle name="SAPBEXHLevel1 3 2 2 3" xfId="27803"/>
    <cellStyle name="SAPBEXHLevel1 3 2 2 3 2" xfId="27804"/>
    <cellStyle name="SAPBEXHLevel1 3 2 2 3 2 2" xfId="27805"/>
    <cellStyle name="SAPBEXHLevel1 3 2 2 3 2 2 2" xfId="27806"/>
    <cellStyle name="SAPBEXHLevel1 3 2 2 3 2 3" xfId="27807"/>
    <cellStyle name="SAPBEXHLevel1 3 2 2 3 3" xfId="27808"/>
    <cellStyle name="SAPBEXHLevel1 3 2 2 3 3 2" xfId="27809"/>
    <cellStyle name="SAPBEXHLevel1 3 2 2 3 3 2 2" xfId="27810"/>
    <cellStyle name="SAPBEXHLevel1 3 2 2 3 3 3" xfId="27811"/>
    <cellStyle name="SAPBEXHLevel1 3 2 2 3 4" xfId="27812"/>
    <cellStyle name="SAPBEXHLevel1 3 2 2 3 4 2" xfId="27813"/>
    <cellStyle name="SAPBEXHLevel1 3 2 2 3 5" xfId="27814"/>
    <cellStyle name="SAPBEXHLevel1 3 2 2 3 5 2" xfId="27815"/>
    <cellStyle name="SAPBEXHLevel1 3 2 2 3 6" xfId="27816"/>
    <cellStyle name="SAPBEXHLevel1 3 2 2 4" xfId="27817"/>
    <cellStyle name="SAPBEXHLevel1 3 2 2 4 2" xfId="27818"/>
    <cellStyle name="SAPBEXHLevel1 3 2 2 4 2 2" xfId="27819"/>
    <cellStyle name="SAPBEXHLevel1 3 2 2 4 3" xfId="27820"/>
    <cellStyle name="SAPBEXHLevel1 3 2 2 5" xfId="27821"/>
    <cellStyle name="SAPBEXHLevel1 3 2 2 5 2" xfId="27822"/>
    <cellStyle name="SAPBEXHLevel1 3 2 2 5 2 2" xfId="27823"/>
    <cellStyle name="SAPBEXHLevel1 3 2 2 5 3" xfId="27824"/>
    <cellStyle name="SAPBEXHLevel1 3 2 2 6" xfId="27825"/>
    <cellStyle name="SAPBEXHLevel1 3 2 2 6 2" xfId="27826"/>
    <cellStyle name="SAPBEXHLevel1 3 2 2 7" xfId="27827"/>
    <cellStyle name="SAPBEXHLevel1 3 2 2 7 2" xfId="27828"/>
    <cellStyle name="SAPBEXHLevel1 3 2 2 8" xfId="27829"/>
    <cellStyle name="SAPBEXHLevel1 3 2 2_Other Benefits Allocation %" xfId="27830"/>
    <cellStyle name="SAPBEXHLevel1 3 2 3" xfId="27831"/>
    <cellStyle name="SAPBEXHLevel1 3 2 3 2" xfId="27832"/>
    <cellStyle name="SAPBEXHLevel1 3 2 3 2 2" xfId="27833"/>
    <cellStyle name="SAPBEXHLevel1 3 2 3 2 3" xfId="61662"/>
    <cellStyle name="SAPBEXHLevel1 3 2 3 3" xfId="27834"/>
    <cellStyle name="SAPBEXHLevel1 3 2 3 4" xfId="61663"/>
    <cellStyle name="SAPBEXHLevel1 3 2 4" xfId="27835"/>
    <cellStyle name="SAPBEXHLevel1 3 2 4 2" xfId="52429"/>
    <cellStyle name="SAPBEXHLevel1 3 2 4 2 2" xfId="61664"/>
    <cellStyle name="SAPBEXHLevel1 3 2 4 2 3" xfId="61665"/>
    <cellStyle name="SAPBEXHLevel1 3 2 4 3" xfId="61666"/>
    <cellStyle name="SAPBEXHLevel1 3 2 4 4" xfId="61667"/>
    <cellStyle name="SAPBEXHLevel1 3 2 5" xfId="52430"/>
    <cellStyle name="SAPBEXHLevel1 3 2 5 2" xfId="52431"/>
    <cellStyle name="SAPBEXHLevel1 3 2 5 2 2" xfId="61668"/>
    <cellStyle name="SAPBEXHLevel1 3 2 5 2 3" xfId="61669"/>
    <cellStyle name="SAPBEXHLevel1 3 2 5 3" xfId="61670"/>
    <cellStyle name="SAPBEXHLevel1 3 2 5 4" xfId="61671"/>
    <cellStyle name="SAPBEXHLevel1 3 2 6" xfId="52432"/>
    <cellStyle name="SAPBEXHLevel1 3 2 6 2" xfId="52433"/>
    <cellStyle name="SAPBEXHLevel1 3 2 6 2 2" xfId="61672"/>
    <cellStyle name="SAPBEXHLevel1 3 2 6 2 3" xfId="61673"/>
    <cellStyle name="SAPBEXHLevel1 3 2 6 3" xfId="61674"/>
    <cellStyle name="SAPBEXHLevel1 3 2 6 4" xfId="61675"/>
    <cellStyle name="SAPBEXHLevel1 3 2 7" xfId="52434"/>
    <cellStyle name="SAPBEXHLevel1 3 2 7 2" xfId="61676"/>
    <cellStyle name="SAPBEXHLevel1 3 2 7 3" xfId="61677"/>
    <cellStyle name="SAPBEXHLevel1 3 2 8" xfId="61678"/>
    <cellStyle name="SAPBEXHLevel1 3 2 9" xfId="61679"/>
    <cellStyle name="SAPBEXHLevel1 3 2_Other Benefits Allocation %" xfId="27836"/>
    <cellStyle name="SAPBEXHLevel1 3 3" xfId="27837"/>
    <cellStyle name="SAPBEXHLevel1 3 3 2" xfId="27838"/>
    <cellStyle name="SAPBEXHLevel1 3 3 2 2" xfId="27839"/>
    <cellStyle name="SAPBEXHLevel1 3 3 2 2 2" xfId="27840"/>
    <cellStyle name="SAPBEXHLevel1 3 3 2 2 2 2" xfId="27841"/>
    <cellStyle name="SAPBEXHLevel1 3 3 2 2 2 2 2" xfId="27842"/>
    <cellStyle name="SAPBEXHLevel1 3 3 2 2 2 3" xfId="27843"/>
    <cellStyle name="SAPBEXHLevel1 3 3 2 2 3" xfId="27844"/>
    <cellStyle name="SAPBEXHLevel1 3 3 2 2 3 2" xfId="27845"/>
    <cellStyle name="SAPBEXHLevel1 3 3 2 2 3 2 2" xfId="27846"/>
    <cellStyle name="SAPBEXHLevel1 3 3 2 2 3 3" xfId="27847"/>
    <cellStyle name="SAPBEXHLevel1 3 3 2 2 4" xfId="27848"/>
    <cellStyle name="SAPBEXHLevel1 3 3 2 2 4 2" xfId="27849"/>
    <cellStyle name="SAPBEXHLevel1 3 3 2 2 5" xfId="27850"/>
    <cellStyle name="SAPBEXHLevel1 3 3 2 2 5 2" xfId="27851"/>
    <cellStyle name="SAPBEXHLevel1 3 3 2 2 6" xfId="27852"/>
    <cellStyle name="SAPBEXHLevel1 3 3 2 3" xfId="27853"/>
    <cellStyle name="SAPBEXHLevel1 3 3 2 3 2" xfId="27854"/>
    <cellStyle name="SAPBEXHLevel1 3 3 2 3 2 2" xfId="27855"/>
    <cellStyle name="SAPBEXHLevel1 3 3 2 3 2 2 2" xfId="27856"/>
    <cellStyle name="SAPBEXHLevel1 3 3 2 3 2 3" xfId="27857"/>
    <cellStyle name="SAPBEXHLevel1 3 3 2 3 3" xfId="27858"/>
    <cellStyle name="SAPBEXHLevel1 3 3 2 3 3 2" xfId="27859"/>
    <cellStyle name="SAPBEXHLevel1 3 3 2 3 3 2 2" xfId="27860"/>
    <cellStyle name="SAPBEXHLevel1 3 3 2 3 3 3" xfId="27861"/>
    <cellStyle name="SAPBEXHLevel1 3 3 2 3 4" xfId="27862"/>
    <cellStyle name="SAPBEXHLevel1 3 3 2 3 4 2" xfId="27863"/>
    <cellStyle name="SAPBEXHLevel1 3 3 2 3 5" xfId="27864"/>
    <cellStyle name="SAPBEXHLevel1 3 3 2 3 5 2" xfId="27865"/>
    <cellStyle name="SAPBEXHLevel1 3 3 2 3 6" xfId="27866"/>
    <cellStyle name="SAPBEXHLevel1 3 3 2 4" xfId="27867"/>
    <cellStyle name="SAPBEXHLevel1 3 3 2 4 2" xfId="27868"/>
    <cellStyle name="SAPBEXHLevel1 3 3 2 4 2 2" xfId="27869"/>
    <cellStyle name="SAPBEXHLevel1 3 3 2 4 3" xfId="27870"/>
    <cellStyle name="SAPBEXHLevel1 3 3 2 5" xfId="27871"/>
    <cellStyle name="SAPBEXHLevel1 3 3 2 5 2" xfId="27872"/>
    <cellStyle name="SAPBEXHLevel1 3 3 2 5 2 2" xfId="27873"/>
    <cellStyle name="SAPBEXHLevel1 3 3 2 5 3" xfId="27874"/>
    <cellStyle name="SAPBEXHLevel1 3 3 2 6" xfId="27875"/>
    <cellStyle name="SAPBEXHLevel1 3 3 2 6 2" xfId="27876"/>
    <cellStyle name="SAPBEXHLevel1 3 3 2 7" xfId="27877"/>
    <cellStyle name="SAPBEXHLevel1 3 3 2 7 2" xfId="27878"/>
    <cellStyle name="SAPBEXHLevel1 3 3 2 8" xfId="27879"/>
    <cellStyle name="SAPBEXHLevel1 3 3 2_Other Benefits Allocation %" xfId="27880"/>
    <cellStyle name="SAPBEXHLevel1 3 3 3" xfId="27881"/>
    <cellStyle name="SAPBEXHLevel1 3 3 3 2" xfId="27882"/>
    <cellStyle name="SAPBEXHLevel1 3 3 3 2 2" xfId="27883"/>
    <cellStyle name="SAPBEXHLevel1 3 3 3 2 3" xfId="61680"/>
    <cellStyle name="SAPBEXHLevel1 3 3 3 3" xfId="27884"/>
    <cellStyle name="SAPBEXHLevel1 3 3 3 4" xfId="61681"/>
    <cellStyle name="SAPBEXHLevel1 3 3 4" xfId="27885"/>
    <cellStyle name="SAPBEXHLevel1 3 3 4 2" xfId="52435"/>
    <cellStyle name="SAPBEXHLevel1 3 3 4 2 2" xfId="61682"/>
    <cellStyle name="SAPBEXHLevel1 3 3 4 2 3" xfId="61683"/>
    <cellStyle name="SAPBEXHLevel1 3 3 4 3" xfId="61684"/>
    <cellStyle name="SAPBEXHLevel1 3 3 4 4" xfId="61685"/>
    <cellStyle name="SAPBEXHLevel1 3 3 5" xfId="52436"/>
    <cellStyle name="SAPBEXHLevel1 3 3 5 2" xfId="52437"/>
    <cellStyle name="SAPBEXHLevel1 3 3 5 2 2" xfId="61686"/>
    <cellStyle name="SAPBEXHLevel1 3 3 5 2 3" xfId="61687"/>
    <cellStyle name="SAPBEXHLevel1 3 3 5 3" xfId="61688"/>
    <cellStyle name="SAPBEXHLevel1 3 3 5 4" xfId="61689"/>
    <cellStyle name="SAPBEXHLevel1 3 3 6" xfId="52438"/>
    <cellStyle name="SAPBEXHLevel1 3 3 6 2" xfId="52439"/>
    <cellStyle name="SAPBEXHLevel1 3 3 6 2 2" xfId="61690"/>
    <cellStyle name="SAPBEXHLevel1 3 3 6 2 3" xfId="61691"/>
    <cellStyle name="SAPBEXHLevel1 3 3 6 3" xfId="61692"/>
    <cellStyle name="SAPBEXHLevel1 3 3 6 4" xfId="61693"/>
    <cellStyle name="SAPBEXHLevel1 3 3 7" xfId="52440"/>
    <cellStyle name="SAPBEXHLevel1 3 3 7 2" xfId="61694"/>
    <cellStyle name="SAPBEXHLevel1 3 3 7 3" xfId="61695"/>
    <cellStyle name="SAPBEXHLevel1 3 3 8" xfId="61696"/>
    <cellStyle name="SAPBEXHLevel1 3 3 9" xfId="61697"/>
    <cellStyle name="SAPBEXHLevel1 3 3_Other Benefits Allocation %" xfId="27886"/>
    <cellStyle name="SAPBEXHLevel1 3 4" xfId="27887"/>
    <cellStyle name="SAPBEXHLevel1 3 4 2" xfId="27888"/>
    <cellStyle name="SAPBEXHLevel1 3 4 2 2" xfId="27889"/>
    <cellStyle name="SAPBEXHLevel1 3 4 2 2 2" xfId="27890"/>
    <cellStyle name="SAPBEXHLevel1 3 4 2 2 2 2" xfId="27891"/>
    <cellStyle name="SAPBEXHLevel1 3 4 2 2 2 2 2" xfId="27892"/>
    <cellStyle name="SAPBEXHLevel1 3 4 2 2 2 3" xfId="27893"/>
    <cellStyle name="SAPBEXHLevel1 3 4 2 2 3" xfId="27894"/>
    <cellStyle name="SAPBEXHLevel1 3 4 2 2 3 2" xfId="27895"/>
    <cellStyle name="SAPBEXHLevel1 3 4 2 2 3 2 2" xfId="27896"/>
    <cellStyle name="SAPBEXHLevel1 3 4 2 2 3 3" xfId="27897"/>
    <cellStyle name="SAPBEXHLevel1 3 4 2 2 4" xfId="27898"/>
    <cellStyle name="SAPBEXHLevel1 3 4 2 2 4 2" xfId="27899"/>
    <cellStyle name="SAPBEXHLevel1 3 4 2 2 5" xfId="27900"/>
    <cellStyle name="SAPBEXHLevel1 3 4 2 2 5 2" xfId="27901"/>
    <cellStyle name="SAPBEXHLevel1 3 4 2 2 6" xfId="27902"/>
    <cellStyle name="SAPBEXHLevel1 3 4 2 3" xfId="27903"/>
    <cellStyle name="SAPBEXHLevel1 3 4 2 3 2" xfId="27904"/>
    <cellStyle name="SAPBEXHLevel1 3 4 2 3 2 2" xfId="27905"/>
    <cellStyle name="SAPBEXHLevel1 3 4 2 3 2 2 2" xfId="27906"/>
    <cellStyle name="SAPBEXHLevel1 3 4 2 3 2 3" xfId="27907"/>
    <cellStyle name="SAPBEXHLevel1 3 4 2 3 3" xfId="27908"/>
    <cellStyle name="SAPBEXHLevel1 3 4 2 3 3 2" xfId="27909"/>
    <cellStyle name="SAPBEXHLevel1 3 4 2 3 3 2 2" xfId="27910"/>
    <cellStyle name="SAPBEXHLevel1 3 4 2 3 3 3" xfId="27911"/>
    <cellStyle name="SAPBEXHLevel1 3 4 2 3 4" xfId="27912"/>
    <cellStyle name="SAPBEXHLevel1 3 4 2 3 4 2" xfId="27913"/>
    <cellStyle name="SAPBEXHLevel1 3 4 2 3 5" xfId="27914"/>
    <cellStyle name="SAPBEXHLevel1 3 4 2 3 5 2" xfId="27915"/>
    <cellStyle name="SAPBEXHLevel1 3 4 2 3 6" xfId="27916"/>
    <cellStyle name="SAPBEXHLevel1 3 4 2 4" xfId="27917"/>
    <cellStyle name="SAPBEXHLevel1 3 4 2 4 2" xfId="27918"/>
    <cellStyle name="SAPBEXHLevel1 3 4 2 4 2 2" xfId="27919"/>
    <cellStyle name="SAPBEXHLevel1 3 4 2 4 2 2 2" xfId="27920"/>
    <cellStyle name="SAPBEXHLevel1 3 4 2 4 2 3" xfId="27921"/>
    <cellStyle name="SAPBEXHLevel1 3 4 2 4 3" xfId="27922"/>
    <cellStyle name="SAPBEXHLevel1 3 4 2 4 3 2" xfId="27923"/>
    <cellStyle name="SAPBEXHLevel1 3 4 2 4 3 2 2" xfId="27924"/>
    <cellStyle name="SAPBEXHLevel1 3 4 2 4 3 3" xfId="27925"/>
    <cellStyle name="SAPBEXHLevel1 3 4 2 4 4" xfId="27926"/>
    <cellStyle name="SAPBEXHLevel1 3 4 2 4 4 2" xfId="27927"/>
    <cellStyle name="SAPBEXHLevel1 3 4 2 4 5" xfId="27928"/>
    <cellStyle name="SAPBEXHLevel1 3 4 2 4 5 2" xfId="27929"/>
    <cellStyle name="SAPBEXHLevel1 3 4 2 4 6" xfId="27930"/>
    <cellStyle name="SAPBEXHLevel1 3 4 2 5" xfId="27931"/>
    <cellStyle name="SAPBEXHLevel1 3 4 2 5 2" xfId="27932"/>
    <cellStyle name="SAPBEXHLevel1 3 4 2 5 2 2" xfId="27933"/>
    <cellStyle name="SAPBEXHLevel1 3 4 2 5 3" xfId="27934"/>
    <cellStyle name="SAPBEXHLevel1 3 4 2 6" xfId="27935"/>
    <cellStyle name="SAPBEXHLevel1 3 4 2_Other Benefits Allocation %" xfId="27936"/>
    <cellStyle name="SAPBEXHLevel1 3 4 3" xfId="27937"/>
    <cellStyle name="SAPBEXHLevel1 3 4 3 2" xfId="27938"/>
    <cellStyle name="SAPBEXHLevel1 3 4 3 2 2" xfId="27939"/>
    <cellStyle name="SAPBEXHLevel1 3 4 3 2 2 2" xfId="27940"/>
    <cellStyle name="SAPBEXHLevel1 3 4 3 2 3" xfId="27941"/>
    <cellStyle name="SAPBEXHLevel1 3 4 3 3" xfId="27942"/>
    <cellStyle name="SAPBEXHLevel1 3 4 3 3 2" xfId="27943"/>
    <cellStyle name="SAPBEXHLevel1 3 4 3 3 2 2" xfId="27944"/>
    <cellStyle name="SAPBEXHLevel1 3 4 3 3 3" xfId="27945"/>
    <cellStyle name="SAPBEXHLevel1 3 4 3 4" xfId="27946"/>
    <cellStyle name="SAPBEXHLevel1 3 4 3 4 2" xfId="27947"/>
    <cellStyle name="SAPBEXHLevel1 3 4 3 5" xfId="27948"/>
    <cellStyle name="SAPBEXHLevel1 3 4 3 5 2" xfId="27949"/>
    <cellStyle name="SAPBEXHLevel1 3 4 3 6" xfId="27950"/>
    <cellStyle name="SAPBEXHLevel1 3 4 4" xfId="27951"/>
    <cellStyle name="SAPBEXHLevel1 3 4 4 2" xfId="27952"/>
    <cellStyle name="SAPBEXHLevel1 3 4 4 2 2" xfId="27953"/>
    <cellStyle name="SAPBEXHLevel1 3 4 4 2 2 2" xfId="27954"/>
    <cellStyle name="SAPBEXHLevel1 3 4 4 2 3" xfId="27955"/>
    <cellStyle name="SAPBEXHLevel1 3 4 4 3" xfId="27956"/>
    <cellStyle name="SAPBEXHLevel1 3 4 4 3 2" xfId="27957"/>
    <cellStyle name="SAPBEXHLevel1 3 4 4 3 2 2" xfId="27958"/>
    <cellStyle name="SAPBEXHLevel1 3 4 4 3 3" xfId="27959"/>
    <cellStyle name="SAPBEXHLevel1 3 4 4 4" xfId="27960"/>
    <cellStyle name="SAPBEXHLevel1 3 4 4 4 2" xfId="27961"/>
    <cellStyle name="SAPBEXHLevel1 3 4 4 5" xfId="27962"/>
    <cellStyle name="SAPBEXHLevel1 3 4 4 5 2" xfId="27963"/>
    <cellStyle name="SAPBEXHLevel1 3 4 4 6" xfId="27964"/>
    <cellStyle name="SAPBEXHLevel1 3 4 5" xfId="27965"/>
    <cellStyle name="SAPBEXHLevel1 3 4 5 2" xfId="27966"/>
    <cellStyle name="SAPBEXHLevel1 3 4 5 2 2" xfId="27967"/>
    <cellStyle name="SAPBEXHLevel1 3 4 5 2 2 2" xfId="27968"/>
    <cellStyle name="SAPBEXHLevel1 3 4 5 2 3" xfId="27969"/>
    <cellStyle name="SAPBEXHLevel1 3 4 5 3" xfId="27970"/>
    <cellStyle name="SAPBEXHLevel1 3 4 5 3 2" xfId="27971"/>
    <cellStyle name="SAPBEXHLevel1 3 4 5 3 2 2" xfId="27972"/>
    <cellStyle name="SAPBEXHLevel1 3 4 5 3 3" xfId="27973"/>
    <cellStyle name="SAPBEXHLevel1 3 4 5 4" xfId="27974"/>
    <cellStyle name="SAPBEXHLevel1 3 4 5 4 2" xfId="27975"/>
    <cellStyle name="SAPBEXHLevel1 3 4 5 5" xfId="27976"/>
    <cellStyle name="SAPBEXHLevel1 3 4 5 5 2" xfId="27977"/>
    <cellStyle name="SAPBEXHLevel1 3 4 5 6" xfId="27978"/>
    <cellStyle name="SAPBEXHLevel1 3 4 6" xfId="27979"/>
    <cellStyle name="SAPBEXHLevel1 3 4 6 2" xfId="27980"/>
    <cellStyle name="SAPBEXHLevel1 3 4 6 2 2" xfId="27981"/>
    <cellStyle name="SAPBEXHLevel1 3 4 6 2 3" xfId="61698"/>
    <cellStyle name="SAPBEXHLevel1 3 4 6 3" xfId="27982"/>
    <cellStyle name="SAPBEXHLevel1 3 4 6 4" xfId="61699"/>
    <cellStyle name="SAPBEXHLevel1 3 4 7" xfId="27983"/>
    <cellStyle name="SAPBEXHLevel1 3 4 7 2" xfId="61700"/>
    <cellStyle name="SAPBEXHLevel1 3 4 7 3" xfId="61701"/>
    <cellStyle name="SAPBEXHLevel1 3 4 8" xfId="61702"/>
    <cellStyle name="SAPBEXHLevel1 3 4 9" xfId="61703"/>
    <cellStyle name="SAPBEXHLevel1 3 4_Other Benefits Allocation %" xfId="27984"/>
    <cellStyle name="SAPBEXHLevel1 3 5" xfId="27985"/>
    <cellStyle name="SAPBEXHLevel1 3 5 2" xfId="52441"/>
    <cellStyle name="SAPBEXHLevel1 3 5 2 2" xfId="61704"/>
    <cellStyle name="SAPBEXHLevel1 3 5 2 3" xfId="61705"/>
    <cellStyle name="SAPBEXHLevel1 3 5 3" xfId="61706"/>
    <cellStyle name="SAPBEXHLevel1 3 5 4" xfId="61707"/>
    <cellStyle name="SAPBEXHLevel1 3 6" xfId="27986"/>
    <cellStyle name="SAPBEXHLevel1 3 6 2" xfId="27987"/>
    <cellStyle name="SAPBEXHLevel1 3 6 2 2" xfId="27988"/>
    <cellStyle name="SAPBEXHLevel1 3 6 2 2 2" xfId="27989"/>
    <cellStyle name="SAPBEXHLevel1 3 6 2 2 2 2" xfId="27990"/>
    <cellStyle name="SAPBEXHLevel1 3 6 2 2 3" xfId="27991"/>
    <cellStyle name="SAPBEXHLevel1 3 6 2 3" xfId="27992"/>
    <cellStyle name="SAPBEXHLevel1 3 6 2 3 2" xfId="27993"/>
    <cellStyle name="SAPBEXHLevel1 3 6 2 3 2 2" xfId="27994"/>
    <cellStyle name="SAPBEXHLevel1 3 6 2 3 3" xfId="27995"/>
    <cellStyle name="SAPBEXHLevel1 3 6 2 4" xfId="27996"/>
    <cellStyle name="SAPBEXHLevel1 3 6 2 4 2" xfId="27997"/>
    <cellStyle name="SAPBEXHLevel1 3 6 2 5" xfId="27998"/>
    <cellStyle name="SAPBEXHLevel1 3 6 2 5 2" xfId="27999"/>
    <cellStyle name="SAPBEXHLevel1 3 6 2 6" xfId="28000"/>
    <cellStyle name="SAPBEXHLevel1 3 6 3" xfId="28001"/>
    <cellStyle name="SAPBEXHLevel1 3 6 3 2" xfId="28002"/>
    <cellStyle name="SAPBEXHLevel1 3 6 3 2 2" xfId="28003"/>
    <cellStyle name="SAPBEXHLevel1 3 6 3 2 2 2" xfId="28004"/>
    <cellStyle name="SAPBEXHLevel1 3 6 3 2 3" xfId="28005"/>
    <cellStyle name="SAPBEXHLevel1 3 6 3 3" xfId="28006"/>
    <cellStyle name="SAPBEXHLevel1 3 6 3 3 2" xfId="28007"/>
    <cellStyle name="SAPBEXHLevel1 3 6 3 3 2 2" xfId="28008"/>
    <cellStyle name="SAPBEXHLevel1 3 6 3 3 3" xfId="28009"/>
    <cellStyle name="SAPBEXHLevel1 3 6 3 4" xfId="28010"/>
    <cellStyle name="SAPBEXHLevel1 3 6 3 4 2" xfId="28011"/>
    <cellStyle name="SAPBEXHLevel1 3 6 3 5" xfId="28012"/>
    <cellStyle name="SAPBEXHLevel1 3 6 3 5 2" xfId="28013"/>
    <cellStyle name="SAPBEXHLevel1 3 6 3 6" xfId="28014"/>
    <cellStyle name="SAPBEXHLevel1 3 6 4" xfId="28015"/>
    <cellStyle name="SAPBEXHLevel1 3 6 4 2" xfId="28016"/>
    <cellStyle name="SAPBEXHLevel1 3 6 4 2 2" xfId="28017"/>
    <cellStyle name="SAPBEXHLevel1 3 6 4 3" xfId="28018"/>
    <cellStyle name="SAPBEXHLevel1 3 6 5" xfId="28019"/>
    <cellStyle name="SAPBEXHLevel1 3 6 5 2" xfId="28020"/>
    <cellStyle name="SAPBEXHLevel1 3 6 5 2 2" xfId="28021"/>
    <cellStyle name="SAPBEXHLevel1 3 6 5 3" xfId="28022"/>
    <cellStyle name="SAPBEXHLevel1 3 6 6" xfId="28023"/>
    <cellStyle name="SAPBEXHLevel1 3 6 6 2" xfId="28024"/>
    <cellStyle name="SAPBEXHLevel1 3 6 7" xfId="28025"/>
    <cellStyle name="SAPBEXHLevel1 3 6 7 2" xfId="28026"/>
    <cellStyle name="SAPBEXHLevel1 3 6 8" xfId="28027"/>
    <cellStyle name="SAPBEXHLevel1 3 6_Other Benefits Allocation %" xfId="28028"/>
    <cellStyle name="SAPBEXHLevel1 3 7" xfId="28029"/>
    <cellStyle name="SAPBEXHLevel1 3 7 2" xfId="52442"/>
    <cellStyle name="SAPBEXHLevel1 3 7 2 2" xfId="61708"/>
    <cellStyle name="SAPBEXHLevel1 3 7 2 3" xfId="61709"/>
    <cellStyle name="SAPBEXHLevel1 3 7 3" xfId="61710"/>
    <cellStyle name="SAPBEXHLevel1 3 7 4" xfId="61711"/>
    <cellStyle name="SAPBEXHLevel1 3 8" xfId="28030"/>
    <cellStyle name="SAPBEXHLevel1 3 8 2" xfId="52443"/>
    <cellStyle name="SAPBEXHLevel1 3 8 2 2" xfId="61712"/>
    <cellStyle name="SAPBEXHLevel1 3 8 2 3" xfId="61713"/>
    <cellStyle name="SAPBEXHLevel1 3 8 3" xfId="61714"/>
    <cellStyle name="SAPBEXHLevel1 3 8 4" xfId="61715"/>
    <cellStyle name="SAPBEXHLevel1 3 9" xfId="28031"/>
    <cellStyle name="SAPBEXHLevel1 3 9 2" xfId="52444"/>
    <cellStyle name="SAPBEXHLevel1 3 9 2 2" xfId="61716"/>
    <cellStyle name="SAPBEXHLevel1 3 9 2 3" xfId="61717"/>
    <cellStyle name="SAPBEXHLevel1 3 9 3" xfId="61718"/>
    <cellStyle name="SAPBEXHLevel1 3 9 4" xfId="61719"/>
    <cellStyle name="SAPBEXHLevel1 3_401K Summary" xfId="28032"/>
    <cellStyle name="SAPBEXHLevel1 30" xfId="28033"/>
    <cellStyle name="SAPBEXHLevel1 30 2" xfId="28034"/>
    <cellStyle name="SAPBEXHLevel1 31" xfId="28035"/>
    <cellStyle name="SAPBEXHLevel1 31 2" xfId="28036"/>
    <cellStyle name="SAPBEXHLevel1 32" xfId="28037"/>
    <cellStyle name="SAPBEXHLevel1 32 2" xfId="28038"/>
    <cellStyle name="SAPBEXHLevel1 33" xfId="28039"/>
    <cellStyle name="SAPBEXHLevel1 34" xfId="28040"/>
    <cellStyle name="SAPBEXHLevel1 35" xfId="28041"/>
    <cellStyle name="SAPBEXHLevel1 36" xfId="28042"/>
    <cellStyle name="SAPBEXHLevel1 37" xfId="28043"/>
    <cellStyle name="SAPBEXHLevel1 38" xfId="28044"/>
    <cellStyle name="SAPBEXHLevel1 39" xfId="28045"/>
    <cellStyle name="SAPBEXHLevel1 4" xfId="28046"/>
    <cellStyle name="SAPBEXHLevel1 4 10" xfId="28047"/>
    <cellStyle name="SAPBEXHLevel1 4 10 2" xfId="28048"/>
    <cellStyle name="SAPBEXHLevel1 4 10 2 2" xfId="28049"/>
    <cellStyle name="SAPBEXHLevel1 4 10 3" xfId="28050"/>
    <cellStyle name="SAPBEXHLevel1 4 11" xfId="28051"/>
    <cellStyle name="SAPBEXHLevel1 4 11 2" xfId="28052"/>
    <cellStyle name="SAPBEXHLevel1 4 11 2 2" xfId="28053"/>
    <cellStyle name="SAPBEXHLevel1 4 11 3" xfId="28054"/>
    <cellStyle name="SAPBEXHLevel1 4 12" xfId="28055"/>
    <cellStyle name="SAPBEXHLevel1 4 12 2" xfId="28056"/>
    <cellStyle name="SAPBEXHLevel1 4 12 2 2" xfId="28057"/>
    <cellStyle name="SAPBEXHLevel1 4 12 3" xfId="28058"/>
    <cellStyle name="SAPBEXHLevel1 4 13" xfId="28059"/>
    <cellStyle name="SAPBEXHLevel1 4 2" xfId="28060"/>
    <cellStyle name="SAPBEXHLevel1 4 2 2" xfId="28061"/>
    <cellStyle name="SAPBEXHLevel1 4 2 2 2" xfId="28062"/>
    <cellStyle name="SAPBEXHLevel1 4 2 2 2 2" xfId="28063"/>
    <cellStyle name="SAPBEXHLevel1 4 2 2 2 2 2" xfId="28064"/>
    <cellStyle name="SAPBEXHLevel1 4 2 2 2 2 2 2" xfId="28065"/>
    <cellStyle name="SAPBEXHLevel1 4 2 2 2 2 3" xfId="28066"/>
    <cellStyle name="SAPBEXHLevel1 4 2 2 2 3" xfId="28067"/>
    <cellStyle name="SAPBEXHLevel1 4 2 2 2 3 2" xfId="28068"/>
    <cellStyle name="SAPBEXHLevel1 4 2 2 2 3 2 2" xfId="28069"/>
    <cellStyle name="SAPBEXHLevel1 4 2 2 2 3 3" xfId="28070"/>
    <cellStyle name="SAPBEXHLevel1 4 2 2 2 4" xfId="28071"/>
    <cellStyle name="SAPBEXHLevel1 4 2 2 2 4 2" xfId="28072"/>
    <cellStyle name="SAPBEXHLevel1 4 2 2 2 5" xfId="28073"/>
    <cellStyle name="SAPBEXHLevel1 4 2 2 2 5 2" xfId="28074"/>
    <cellStyle name="SAPBEXHLevel1 4 2 2 2 6" xfId="28075"/>
    <cellStyle name="SAPBEXHLevel1 4 2 2 3" xfId="28076"/>
    <cellStyle name="SAPBEXHLevel1 4 2 2 3 2" xfId="28077"/>
    <cellStyle name="SAPBEXHLevel1 4 2 2 3 2 2" xfId="28078"/>
    <cellStyle name="SAPBEXHLevel1 4 2 2 3 2 2 2" xfId="28079"/>
    <cellStyle name="SAPBEXHLevel1 4 2 2 3 2 3" xfId="28080"/>
    <cellStyle name="SAPBEXHLevel1 4 2 2 3 3" xfId="28081"/>
    <cellStyle name="SAPBEXHLevel1 4 2 2 3 3 2" xfId="28082"/>
    <cellStyle name="SAPBEXHLevel1 4 2 2 3 3 2 2" xfId="28083"/>
    <cellStyle name="SAPBEXHLevel1 4 2 2 3 3 3" xfId="28084"/>
    <cellStyle name="SAPBEXHLevel1 4 2 2 3 4" xfId="28085"/>
    <cellStyle name="SAPBEXHLevel1 4 2 2 3 4 2" xfId="28086"/>
    <cellStyle name="SAPBEXHLevel1 4 2 2 3 5" xfId="28087"/>
    <cellStyle name="SAPBEXHLevel1 4 2 2 3 5 2" xfId="28088"/>
    <cellStyle name="SAPBEXHLevel1 4 2 2 3 6" xfId="28089"/>
    <cellStyle name="SAPBEXHLevel1 4 2 2 4" xfId="28090"/>
    <cellStyle name="SAPBEXHLevel1 4 2 2 4 2" xfId="28091"/>
    <cellStyle name="SAPBEXHLevel1 4 2 2 4 2 2" xfId="28092"/>
    <cellStyle name="SAPBEXHLevel1 4 2 2 4 3" xfId="28093"/>
    <cellStyle name="SAPBEXHLevel1 4 2 2 5" xfId="28094"/>
    <cellStyle name="SAPBEXHLevel1 4 2 2 5 2" xfId="28095"/>
    <cellStyle name="SAPBEXHLevel1 4 2 2 5 2 2" xfId="28096"/>
    <cellStyle name="SAPBEXHLevel1 4 2 2 5 3" xfId="28097"/>
    <cellStyle name="SAPBEXHLevel1 4 2 2 6" xfId="28098"/>
    <cellStyle name="SAPBEXHLevel1 4 2 2 6 2" xfId="28099"/>
    <cellStyle name="SAPBEXHLevel1 4 2 2 7" xfId="28100"/>
    <cellStyle name="SAPBEXHLevel1 4 2 2 7 2" xfId="28101"/>
    <cellStyle name="SAPBEXHLevel1 4 2 2 8" xfId="28102"/>
    <cellStyle name="SAPBEXHLevel1 4 2 2_Other Benefits Allocation %" xfId="28103"/>
    <cellStyle name="SAPBEXHLevel1 4 2 3" xfId="28104"/>
    <cellStyle name="SAPBEXHLevel1 4 2 3 2" xfId="28105"/>
    <cellStyle name="SAPBEXHLevel1 4 2 3 2 2" xfId="28106"/>
    <cellStyle name="SAPBEXHLevel1 4 2 3 3" xfId="28107"/>
    <cellStyle name="SAPBEXHLevel1 4 2 4" xfId="28108"/>
    <cellStyle name="SAPBEXHLevel1 4 2_Other Benefits Allocation %" xfId="28109"/>
    <cellStyle name="SAPBEXHLevel1 4 3" xfId="28110"/>
    <cellStyle name="SAPBEXHLevel1 4 3 2" xfId="28111"/>
    <cellStyle name="SAPBEXHLevel1 4 3 2 2" xfId="28112"/>
    <cellStyle name="SAPBEXHLevel1 4 3 2 2 2" xfId="28113"/>
    <cellStyle name="SAPBEXHLevel1 4 3 2 2 2 2" xfId="28114"/>
    <cellStyle name="SAPBEXHLevel1 4 3 2 2 2 2 2" xfId="28115"/>
    <cellStyle name="SAPBEXHLevel1 4 3 2 2 2 3" xfId="28116"/>
    <cellStyle name="SAPBEXHLevel1 4 3 2 2 3" xfId="28117"/>
    <cellStyle name="SAPBEXHLevel1 4 3 2 2 3 2" xfId="28118"/>
    <cellStyle name="SAPBEXHLevel1 4 3 2 2 3 2 2" xfId="28119"/>
    <cellStyle name="SAPBEXHLevel1 4 3 2 2 3 3" xfId="28120"/>
    <cellStyle name="SAPBEXHLevel1 4 3 2 2 4" xfId="28121"/>
    <cellStyle name="SAPBEXHLevel1 4 3 2 2 4 2" xfId="28122"/>
    <cellStyle name="SAPBEXHLevel1 4 3 2 2 5" xfId="28123"/>
    <cellStyle name="SAPBEXHLevel1 4 3 2 2 5 2" xfId="28124"/>
    <cellStyle name="SAPBEXHLevel1 4 3 2 2 6" xfId="28125"/>
    <cellStyle name="SAPBEXHLevel1 4 3 2 3" xfId="28126"/>
    <cellStyle name="SAPBEXHLevel1 4 3 2 3 2" xfId="28127"/>
    <cellStyle name="SAPBEXHLevel1 4 3 2 3 2 2" xfId="28128"/>
    <cellStyle name="SAPBEXHLevel1 4 3 2 3 2 2 2" xfId="28129"/>
    <cellStyle name="SAPBEXHLevel1 4 3 2 3 2 3" xfId="28130"/>
    <cellStyle name="SAPBEXHLevel1 4 3 2 3 3" xfId="28131"/>
    <cellStyle name="SAPBEXHLevel1 4 3 2 3 3 2" xfId="28132"/>
    <cellStyle name="SAPBEXHLevel1 4 3 2 3 3 2 2" xfId="28133"/>
    <cellStyle name="SAPBEXHLevel1 4 3 2 3 3 3" xfId="28134"/>
    <cellStyle name="SAPBEXHLevel1 4 3 2 3 4" xfId="28135"/>
    <cellStyle name="SAPBEXHLevel1 4 3 2 3 4 2" xfId="28136"/>
    <cellStyle name="SAPBEXHLevel1 4 3 2 3 5" xfId="28137"/>
    <cellStyle name="SAPBEXHLevel1 4 3 2 3 5 2" xfId="28138"/>
    <cellStyle name="SAPBEXHLevel1 4 3 2 3 6" xfId="28139"/>
    <cellStyle name="SAPBEXHLevel1 4 3 2 4" xfId="28140"/>
    <cellStyle name="SAPBEXHLevel1 4 3 2 4 2" xfId="28141"/>
    <cellStyle name="SAPBEXHLevel1 4 3 2 4 2 2" xfId="28142"/>
    <cellStyle name="SAPBEXHLevel1 4 3 2 4 3" xfId="28143"/>
    <cellStyle name="SAPBEXHLevel1 4 3 2 5" xfId="28144"/>
    <cellStyle name="SAPBEXHLevel1 4 3 2 5 2" xfId="28145"/>
    <cellStyle name="SAPBEXHLevel1 4 3 2 5 2 2" xfId="28146"/>
    <cellStyle name="SAPBEXHLevel1 4 3 2 5 3" xfId="28147"/>
    <cellStyle name="SAPBEXHLevel1 4 3 2 6" xfId="28148"/>
    <cellStyle name="SAPBEXHLevel1 4 3 2 6 2" xfId="28149"/>
    <cellStyle name="SAPBEXHLevel1 4 3 2 7" xfId="28150"/>
    <cellStyle name="SAPBEXHLevel1 4 3 2 7 2" xfId="28151"/>
    <cellStyle name="SAPBEXHLevel1 4 3 2 8" xfId="28152"/>
    <cellStyle name="SAPBEXHLevel1 4 3 2_Other Benefits Allocation %" xfId="28153"/>
    <cellStyle name="SAPBEXHLevel1 4 3 3" xfId="28154"/>
    <cellStyle name="SAPBEXHLevel1 4 3 3 2" xfId="28155"/>
    <cellStyle name="SAPBEXHLevel1 4 3 3 2 2" xfId="28156"/>
    <cellStyle name="SAPBEXHLevel1 4 3 3 3" xfId="28157"/>
    <cellStyle name="SAPBEXHLevel1 4 3 4" xfId="28158"/>
    <cellStyle name="SAPBEXHLevel1 4 3_Other Benefits Allocation %" xfId="28159"/>
    <cellStyle name="SAPBEXHLevel1 4 4" xfId="28160"/>
    <cellStyle name="SAPBEXHLevel1 4 4 2" xfId="28161"/>
    <cellStyle name="SAPBEXHLevel1 4 4 2 2" xfId="61720"/>
    <cellStyle name="SAPBEXHLevel1 4 4 2 3" xfId="61721"/>
    <cellStyle name="SAPBEXHLevel1 4 4 3" xfId="28162"/>
    <cellStyle name="SAPBEXHLevel1 4 4 4" xfId="61722"/>
    <cellStyle name="SAPBEXHLevel1 4 4_Other Benefits Allocation %" xfId="28163"/>
    <cellStyle name="SAPBEXHLevel1 4 5" xfId="28164"/>
    <cellStyle name="SAPBEXHLevel1 4 5 2" xfId="28165"/>
    <cellStyle name="SAPBEXHLevel1 4 5 2 2" xfId="28166"/>
    <cellStyle name="SAPBEXHLevel1 4 5 2 2 2" xfId="28167"/>
    <cellStyle name="SAPBEXHLevel1 4 5 2 2 2 2" xfId="28168"/>
    <cellStyle name="SAPBEXHLevel1 4 5 2 2 3" xfId="28169"/>
    <cellStyle name="SAPBEXHLevel1 4 5 2 3" xfId="28170"/>
    <cellStyle name="SAPBEXHLevel1 4 5 2 3 2" xfId="28171"/>
    <cellStyle name="SAPBEXHLevel1 4 5 2 3 2 2" xfId="28172"/>
    <cellStyle name="SAPBEXHLevel1 4 5 2 3 3" xfId="28173"/>
    <cellStyle name="SAPBEXHLevel1 4 5 2 4" xfId="28174"/>
    <cellStyle name="SAPBEXHLevel1 4 5 2 4 2" xfId="28175"/>
    <cellStyle name="SAPBEXHLevel1 4 5 2 5" xfId="28176"/>
    <cellStyle name="SAPBEXHLevel1 4 5 2 5 2" xfId="28177"/>
    <cellStyle name="SAPBEXHLevel1 4 5 2 6" xfId="28178"/>
    <cellStyle name="SAPBEXHLevel1 4 5 3" xfId="28179"/>
    <cellStyle name="SAPBEXHLevel1 4 5 3 2" xfId="28180"/>
    <cellStyle name="SAPBEXHLevel1 4 5 3 2 2" xfId="28181"/>
    <cellStyle name="SAPBEXHLevel1 4 5 3 2 2 2" xfId="28182"/>
    <cellStyle name="SAPBEXHLevel1 4 5 3 2 3" xfId="28183"/>
    <cellStyle name="SAPBEXHLevel1 4 5 3 3" xfId="28184"/>
    <cellStyle name="SAPBEXHLevel1 4 5 3 3 2" xfId="28185"/>
    <cellStyle name="SAPBEXHLevel1 4 5 3 3 2 2" xfId="28186"/>
    <cellStyle name="SAPBEXHLevel1 4 5 3 3 3" xfId="28187"/>
    <cellStyle name="SAPBEXHLevel1 4 5 3 4" xfId="28188"/>
    <cellStyle name="SAPBEXHLevel1 4 5 3 4 2" xfId="28189"/>
    <cellStyle name="SAPBEXHLevel1 4 5 3 5" xfId="28190"/>
    <cellStyle name="SAPBEXHLevel1 4 5 3 5 2" xfId="28191"/>
    <cellStyle name="SAPBEXHLevel1 4 5 3 6" xfId="28192"/>
    <cellStyle name="SAPBEXHLevel1 4 5 4" xfId="28193"/>
    <cellStyle name="SAPBEXHLevel1 4 5 4 2" xfId="28194"/>
    <cellStyle name="SAPBEXHLevel1 4 5 4 2 2" xfId="28195"/>
    <cellStyle name="SAPBEXHLevel1 4 5 4 3" xfId="28196"/>
    <cellStyle name="SAPBEXHLevel1 4 5 5" xfId="28197"/>
    <cellStyle name="SAPBEXHLevel1 4 5 5 2" xfId="28198"/>
    <cellStyle name="SAPBEXHLevel1 4 5 5 2 2" xfId="28199"/>
    <cellStyle name="SAPBEXHLevel1 4 5 5 3" xfId="28200"/>
    <cellStyle name="SAPBEXHLevel1 4 5 6" xfId="28201"/>
    <cellStyle name="SAPBEXHLevel1 4 5 6 2" xfId="28202"/>
    <cellStyle name="SAPBEXHLevel1 4 5 7" xfId="28203"/>
    <cellStyle name="SAPBEXHLevel1 4 5 7 2" xfId="28204"/>
    <cellStyle name="SAPBEXHLevel1 4 5 8" xfId="28205"/>
    <cellStyle name="SAPBEXHLevel1 4 5_Other Benefits Allocation %" xfId="28206"/>
    <cellStyle name="SAPBEXHLevel1 4 6" xfId="28207"/>
    <cellStyle name="SAPBEXHLevel1 4 6 2" xfId="28208"/>
    <cellStyle name="SAPBEXHLevel1 4 6 2 2" xfId="28209"/>
    <cellStyle name="SAPBEXHLevel1 4 6 2 3" xfId="61723"/>
    <cellStyle name="SAPBEXHLevel1 4 6 3" xfId="28210"/>
    <cellStyle name="SAPBEXHLevel1 4 6 4" xfId="61724"/>
    <cellStyle name="SAPBEXHLevel1 4 7" xfId="28211"/>
    <cellStyle name="SAPBEXHLevel1 4 7 2" xfId="28212"/>
    <cellStyle name="SAPBEXHLevel1 4 7 2 2" xfId="28213"/>
    <cellStyle name="SAPBEXHLevel1 4 7 3" xfId="28214"/>
    <cellStyle name="SAPBEXHLevel1 4 8" xfId="28215"/>
    <cellStyle name="SAPBEXHLevel1 4 8 2" xfId="28216"/>
    <cellStyle name="SAPBEXHLevel1 4 8 2 2" xfId="28217"/>
    <cellStyle name="SAPBEXHLevel1 4 8 3" xfId="28218"/>
    <cellStyle name="SAPBEXHLevel1 4 9" xfId="28219"/>
    <cellStyle name="SAPBEXHLevel1 4 9 2" xfId="28220"/>
    <cellStyle name="SAPBEXHLevel1 4 9 2 2" xfId="28221"/>
    <cellStyle name="SAPBEXHLevel1 4 9 3" xfId="28222"/>
    <cellStyle name="SAPBEXHLevel1 4_401K Summary" xfId="28223"/>
    <cellStyle name="SAPBEXHLevel1 40" xfId="28224"/>
    <cellStyle name="SAPBEXHLevel1 41" xfId="28225"/>
    <cellStyle name="SAPBEXHLevel1 42" xfId="28226"/>
    <cellStyle name="SAPBEXHLevel1 43" xfId="28227"/>
    <cellStyle name="SAPBEXHLevel1 44" xfId="28228"/>
    <cellStyle name="SAPBEXHLevel1 45" xfId="28229"/>
    <cellStyle name="SAPBEXHLevel1 46" xfId="28230"/>
    <cellStyle name="SAPBEXHLevel1 5" xfId="28231"/>
    <cellStyle name="SAPBEXHLevel1 5 10" xfId="28232"/>
    <cellStyle name="SAPBEXHLevel1 5 11" xfId="28233"/>
    <cellStyle name="SAPBEXHLevel1 5 11 2" xfId="28234"/>
    <cellStyle name="SAPBEXHLevel1 5 11 2 2" xfId="28235"/>
    <cellStyle name="SAPBEXHLevel1 5 11 3" xfId="28236"/>
    <cellStyle name="SAPBEXHLevel1 5 12" xfId="28237"/>
    <cellStyle name="SAPBEXHLevel1 5 2" xfId="28238"/>
    <cellStyle name="SAPBEXHLevel1 5 2 2" xfId="28239"/>
    <cellStyle name="SAPBEXHLevel1 5 2 2 2" xfId="28240"/>
    <cellStyle name="SAPBEXHLevel1 5 2 2 2 2" xfId="28241"/>
    <cellStyle name="SAPBEXHLevel1 5 2 2 2 2 2" xfId="28242"/>
    <cellStyle name="SAPBEXHLevel1 5 2 2 2 2 2 2" xfId="28243"/>
    <cellStyle name="SAPBEXHLevel1 5 2 2 2 2 3" xfId="28244"/>
    <cellStyle name="SAPBEXHLevel1 5 2 2 2 3" xfId="28245"/>
    <cellStyle name="SAPBEXHLevel1 5 2 2 2 3 2" xfId="28246"/>
    <cellStyle name="SAPBEXHLevel1 5 2 2 2 3 2 2" xfId="28247"/>
    <cellStyle name="SAPBEXHLevel1 5 2 2 2 3 3" xfId="28248"/>
    <cellStyle name="SAPBEXHLevel1 5 2 2 2 4" xfId="28249"/>
    <cellStyle name="SAPBEXHLevel1 5 2 2 2 4 2" xfId="28250"/>
    <cellStyle name="SAPBEXHLevel1 5 2 2 2 5" xfId="28251"/>
    <cellStyle name="SAPBEXHLevel1 5 2 2 2 5 2" xfId="28252"/>
    <cellStyle name="SAPBEXHLevel1 5 2 2 2 6" xfId="28253"/>
    <cellStyle name="SAPBEXHLevel1 5 2 2 3" xfId="28254"/>
    <cellStyle name="SAPBEXHLevel1 5 2 2 3 2" xfId="28255"/>
    <cellStyle name="SAPBEXHLevel1 5 2 2 3 2 2" xfId="28256"/>
    <cellStyle name="SAPBEXHLevel1 5 2 2 3 2 2 2" xfId="28257"/>
    <cellStyle name="SAPBEXHLevel1 5 2 2 3 2 3" xfId="28258"/>
    <cellStyle name="SAPBEXHLevel1 5 2 2 3 3" xfId="28259"/>
    <cellStyle name="SAPBEXHLevel1 5 2 2 3 3 2" xfId="28260"/>
    <cellStyle name="SAPBEXHLevel1 5 2 2 3 3 2 2" xfId="28261"/>
    <cellStyle name="SAPBEXHLevel1 5 2 2 3 3 3" xfId="28262"/>
    <cellStyle name="SAPBEXHLevel1 5 2 2 3 4" xfId="28263"/>
    <cellStyle name="SAPBEXHLevel1 5 2 2 3 4 2" xfId="28264"/>
    <cellStyle name="SAPBEXHLevel1 5 2 2 3 5" xfId="28265"/>
    <cellStyle name="SAPBEXHLevel1 5 2 2 3 5 2" xfId="28266"/>
    <cellStyle name="SAPBEXHLevel1 5 2 2 3 6" xfId="28267"/>
    <cellStyle name="SAPBEXHLevel1 5 2 2 4" xfId="28268"/>
    <cellStyle name="SAPBEXHLevel1 5 2 2 4 2" xfId="28269"/>
    <cellStyle name="SAPBEXHLevel1 5 2 2 4 2 2" xfId="28270"/>
    <cellStyle name="SAPBEXHLevel1 5 2 2 4 3" xfId="28271"/>
    <cellStyle name="SAPBEXHLevel1 5 2 2 5" xfId="28272"/>
    <cellStyle name="SAPBEXHLevel1 5 2 2 5 2" xfId="28273"/>
    <cellStyle name="SAPBEXHLevel1 5 2 2 5 2 2" xfId="28274"/>
    <cellStyle name="SAPBEXHLevel1 5 2 2 5 3" xfId="28275"/>
    <cellStyle name="SAPBEXHLevel1 5 2 2 6" xfId="28276"/>
    <cellStyle name="SAPBEXHLevel1 5 2 2 6 2" xfId="28277"/>
    <cellStyle name="SAPBEXHLevel1 5 2 2 7" xfId="28278"/>
    <cellStyle name="SAPBEXHLevel1 5 2 2 7 2" xfId="28279"/>
    <cellStyle name="SAPBEXHLevel1 5 2 2 8" xfId="28280"/>
    <cellStyle name="SAPBEXHLevel1 5 2 2_Other Benefits Allocation %" xfId="28281"/>
    <cellStyle name="SAPBEXHLevel1 5 2 3" xfId="28282"/>
    <cellStyle name="SAPBEXHLevel1 5 2 3 2" xfId="28283"/>
    <cellStyle name="SAPBEXHLevel1 5 2 3 2 2" xfId="28284"/>
    <cellStyle name="SAPBEXHLevel1 5 2 3 3" xfId="28285"/>
    <cellStyle name="SAPBEXHLevel1 5 2 4" xfId="28286"/>
    <cellStyle name="SAPBEXHLevel1 5 2_Other Benefits Allocation %" xfId="28287"/>
    <cellStyle name="SAPBEXHLevel1 5 3" xfId="28288"/>
    <cellStyle name="SAPBEXHLevel1 5 3 2" xfId="28289"/>
    <cellStyle name="SAPBEXHLevel1 5 3 2 2" xfId="28290"/>
    <cellStyle name="SAPBEXHLevel1 5 3 2 2 2" xfId="28291"/>
    <cellStyle name="SAPBEXHLevel1 5 3 2 2 2 2" xfId="28292"/>
    <cellStyle name="SAPBEXHLevel1 5 3 2 2 2 2 2" xfId="28293"/>
    <cellStyle name="SAPBEXHLevel1 5 3 2 2 2 3" xfId="28294"/>
    <cellStyle name="SAPBEXHLevel1 5 3 2 2 3" xfId="28295"/>
    <cellStyle name="SAPBEXHLevel1 5 3 2 2 3 2" xfId="28296"/>
    <cellStyle name="SAPBEXHLevel1 5 3 2 2 3 2 2" xfId="28297"/>
    <cellStyle name="SAPBEXHLevel1 5 3 2 2 3 3" xfId="28298"/>
    <cellStyle name="SAPBEXHLevel1 5 3 2 2 4" xfId="28299"/>
    <cellStyle name="SAPBEXHLevel1 5 3 2 2 4 2" xfId="28300"/>
    <cellStyle name="SAPBEXHLevel1 5 3 2 2 5" xfId="28301"/>
    <cellStyle name="SAPBEXHLevel1 5 3 2 2 5 2" xfId="28302"/>
    <cellStyle name="SAPBEXHLevel1 5 3 2 2 6" xfId="28303"/>
    <cellStyle name="SAPBEXHLevel1 5 3 2 3" xfId="28304"/>
    <cellStyle name="SAPBEXHLevel1 5 3 2 3 2" xfId="28305"/>
    <cellStyle name="SAPBEXHLevel1 5 3 2 3 2 2" xfId="28306"/>
    <cellStyle name="SAPBEXHLevel1 5 3 2 3 2 2 2" xfId="28307"/>
    <cellStyle name="SAPBEXHLevel1 5 3 2 3 2 3" xfId="28308"/>
    <cellStyle name="SAPBEXHLevel1 5 3 2 3 3" xfId="28309"/>
    <cellStyle name="SAPBEXHLevel1 5 3 2 3 3 2" xfId="28310"/>
    <cellStyle name="SAPBEXHLevel1 5 3 2 3 3 2 2" xfId="28311"/>
    <cellStyle name="SAPBEXHLevel1 5 3 2 3 3 3" xfId="28312"/>
    <cellStyle name="SAPBEXHLevel1 5 3 2 3 4" xfId="28313"/>
    <cellStyle name="SAPBEXHLevel1 5 3 2 3 4 2" xfId="28314"/>
    <cellStyle name="SAPBEXHLevel1 5 3 2 3 5" xfId="28315"/>
    <cellStyle name="SAPBEXHLevel1 5 3 2 3 5 2" xfId="28316"/>
    <cellStyle name="SAPBEXHLevel1 5 3 2 3 6" xfId="28317"/>
    <cellStyle name="SAPBEXHLevel1 5 3 2 4" xfId="28318"/>
    <cellStyle name="SAPBEXHLevel1 5 3 2 4 2" xfId="28319"/>
    <cellStyle name="SAPBEXHLevel1 5 3 2 4 2 2" xfId="28320"/>
    <cellStyle name="SAPBEXHLevel1 5 3 2 4 3" xfId="28321"/>
    <cellStyle name="SAPBEXHLevel1 5 3 2 5" xfId="28322"/>
    <cellStyle name="SAPBEXHLevel1 5 3 2 5 2" xfId="28323"/>
    <cellStyle name="SAPBEXHLevel1 5 3 2 5 2 2" xfId="28324"/>
    <cellStyle name="SAPBEXHLevel1 5 3 2 5 3" xfId="28325"/>
    <cellStyle name="SAPBEXHLevel1 5 3 2 6" xfId="28326"/>
    <cellStyle name="SAPBEXHLevel1 5 3 2 6 2" xfId="28327"/>
    <cellStyle name="SAPBEXHLevel1 5 3 2 7" xfId="28328"/>
    <cellStyle name="SAPBEXHLevel1 5 3 2 7 2" xfId="28329"/>
    <cellStyle name="SAPBEXHLevel1 5 3 2 8" xfId="28330"/>
    <cellStyle name="SAPBEXHLevel1 5 3 2_Other Benefits Allocation %" xfId="28331"/>
    <cellStyle name="SAPBEXHLevel1 5 3 3" xfId="28332"/>
    <cellStyle name="SAPBEXHLevel1 5 3 3 2" xfId="28333"/>
    <cellStyle name="SAPBEXHLevel1 5 3 3 2 2" xfId="28334"/>
    <cellStyle name="SAPBEXHLevel1 5 3 3 3" xfId="28335"/>
    <cellStyle name="SAPBEXHLevel1 5 3 4" xfId="28336"/>
    <cellStyle name="SAPBEXHLevel1 5 3_Other Benefits Allocation %" xfId="28337"/>
    <cellStyle name="SAPBEXHLevel1 5 4" xfId="28338"/>
    <cellStyle name="SAPBEXHLevel1 5 4 2" xfId="28339"/>
    <cellStyle name="SAPBEXHLevel1 5 4 2 2" xfId="28340"/>
    <cellStyle name="SAPBEXHLevel1 5 4 2 2 2" xfId="28341"/>
    <cellStyle name="SAPBEXHLevel1 5 4 2 2 2 2" xfId="28342"/>
    <cellStyle name="SAPBEXHLevel1 5 4 2 2 3" xfId="28343"/>
    <cellStyle name="SAPBEXHLevel1 5 4 2 3" xfId="28344"/>
    <cellStyle name="SAPBEXHLevel1 5 4 2 3 2" xfId="28345"/>
    <cellStyle name="SAPBEXHLevel1 5 4 2 3 2 2" xfId="28346"/>
    <cellStyle name="SAPBEXHLevel1 5 4 2 3 3" xfId="28347"/>
    <cellStyle name="SAPBEXHLevel1 5 4 2 4" xfId="28348"/>
    <cellStyle name="SAPBEXHLevel1 5 4 2 4 2" xfId="28349"/>
    <cellStyle name="SAPBEXHLevel1 5 4 2 5" xfId="28350"/>
    <cellStyle name="SAPBEXHLevel1 5 4 2 5 2" xfId="28351"/>
    <cellStyle name="SAPBEXHLevel1 5 4 2 6" xfId="28352"/>
    <cellStyle name="SAPBEXHLevel1 5 4 3" xfId="28353"/>
    <cellStyle name="SAPBEXHLevel1 5 4 3 2" xfId="28354"/>
    <cellStyle name="SAPBEXHLevel1 5 4 3 2 2" xfId="28355"/>
    <cellStyle name="SAPBEXHLevel1 5 4 3 2 2 2" xfId="28356"/>
    <cellStyle name="SAPBEXHLevel1 5 4 3 2 3" xfId="28357"/>
    <cellStyle name="SAPBEXHLevel1 5 4 3 3" xfId="28358"/>
    <cellStyle name="SAPBEXHLevel1 5 4 3 3 2" xfId="28359"/>
    <cellStyle name="SAPBEXHLevel1 5 4 3 3 2 2" xfId="28360"/>
    <cellStyle name="SAPBEXHLevel1 5 4 3 3 3" xfId="28361"/>
    <cellStyle name="SAPBEXHLevel1 5 4 3 4" xfId="28362"/>
    <cellStyle name="SAPBEXHLevel1 5 4 3 4 2" xfId="28363"/>
    <cellStyle name="SAPBEXHLevel1 5 4 3 5" xfId="28364"/>
    <cellStyle name="SAPBEXHLevel1 5 4 3 5 2" xfId="28365"/>
    <cellStyle name="SAPBEXHLevel1 5 4 3 6" xfId="28366"/>
    <cellStyle name="SAPBEXHLevel1 5 4 4" xfId="28367"/>
    <cellStyle name="SAPBEXHLevel1 5 4 4 2" xfId="28368"/>
    <cellStyle name="SAPBEXHLevel1 5 4 4 2 2" xfId="28369"/>
    <cellStyle name="SAPBEXHLevel1 5 4 4 3" xfId="28370"/>
    <cellStyle name="SAPBEXHLevel1 5 4 5" xfId="28371"/>
    <cellStyle name="SAPBEXHLevel1 5 4 5 2" xfId="28372"/>
    <cellStyle name="SAPBEXHLevel1 5 4 5 2 2" xfId="28373"/>
    <cellStyle name="SAPBEXHLevel1 5 4 5 3" xfId="28374"/>
    <cellStyle name="SAPBEXHLevel1 5 4 6" xfId="28375"/>
    <cellStyle name="SAPBEXHLevel1 5 4 6 2" xfId="28376"/>
    <cellStyle name="SAPBEXHLevel1 5 4 7" xfId="28377"/>
    <cellStyle name="SAPBEXHLevel1 5 4 7 2" xfId="28378"/>
    <cellStyle name="SAPBEXHLevel1 5 4 8" xfId="28379"/>
    <cellStyle name="SAPBEXHLevel1 5 4_Other Benefits Allocation %" xfId="28380"/>
    <cellStyle name="SAPBEXHLevel1 5 5" xfId="28381"/>
    <cellStyle name="SAPBEXHLevel1 5 5 2" xfId="52445"/>
    <cellStyle name="SAPBEXHLevel1 5 5 2 2" xfId="61725"/>
    <cellStyle name="SAPBEXHLevel1 5 5 2 3" xfId="61726"/>
    <cellStyle name="SAPBEXHLevel1 5 5 3" xfId="61727"/>
    <cellStyle name="SAPBEXHLevel1 5 5 4" xfId="61728"/>
    <cellStyle name="SAPBEXHLevel1 5 6" xfId="28382"/>
    <cellStyle name="SAPBEXHLevel1 5 6 2" xfId="52446"/>
    <cellStyle name="SAPBEXHLevel1 5 6 2 2" xfId="61729"/>
    <cellStyle name="SAPBEXHLevel1 5 6 2 3" xfId="61730"/>
    <cellStyle name="SAPBEXHLevel1 5 6 3" xfId="61731"/>
    <cellStyle name="SAPBEXHLevel1 5 6 4" xfId="61732"/>
    <cellStyle name="SAPBEXHLevel1 5 7" xfId="28383"/>
    <cellStyle name="SAPBEXHLevel1 5 7 2" xfId="61733"/>
    <cellStyle name="SAPBEXHLevel1 5 7 3" xfId="61734"/>
    <cellStyle name="SAPBEXHLevel1 5 8" xfId="28384"/>
    <cellStyle name="SAPBEXHLevel1 5 9" xfId="28385"/>
    <cellStyle name="SAPBEXHLevel1 5_401K Summary" xfId="28386"/>
    <cellStyle name="SAPBEXHLevel1 6" xfId="28387"/>
    <cellStyle name="SAPBEXHLevel1 6 2" xfId="28388"/>
    <cellStyle name="SAPBEXHLevel1 6 2 2" xfId="28389"/>
    <cellStyle name="SAPBEXHLevel1 6 2 2 2" xfId="28390"/>
    <cellStyle name="SAPBEXHLevel1 6 2 2 2 2" xfId="28391"/>
    <cellStyle name="SAPBEXHLevel1 6 2 2 2 2 2" xfId="28392"/>
    <cellStyle name="SAPBEXHLevel1 6 2 2 2 2 2 2" xfId="28393"/>
    <cellStyle name="SAPBEXHLevel1 6 2 2 2 2 3" xfId="28394"/>
    <cellStyle name="SAPBEXHLevel1 6 2 2 2 3" xfId="28395"/>
    <cellStyle name="SAPBEXHLevel1 6 2 2 2 3 2" xfId="28396"/>
    <cellStyle name="SAPBEXHLevel1 6 2 2 2 3 2 2" xfId="28397"/>
    <cellStyle name="SAPBEXHLevel1 6 2 2 2 3 3" xfId="28398"/>
    <cellStyle name="SAPBEXHLevel1 6 2 2 2 4" xfId="28399"/>
    <cellStyle name="SAPBEXHLevel1 6 2 2 2 4 2" xfId="28400"/>
    <cellStyle name="SAPBEXHLevel1 6 2 2 2 5" xfId="28401"/>
    <cellStyle name="SAPBEXHLevel1 6 2 2 2 5 2" xfId="28402"/>
    <cellStyle name="SAPBEXHLevel1 6 2 2 2 6" xfId="28403"/>
    <cellStyle name="SAPBEXHLevel1 6 2 2 3" xfId="28404"/>
    <cellStyle name="SAPBEXHLevel1 6 2 2 3 2" xfId="28405"/>
    <cellStyle name="SAPBEXHLevel1 6 2 2 3 2 2" xfId="28406"/>
    <cellStyle name="SAPBEXHLevel1 6 2 2 3 2 2 2" xfId="28407"/>
    <cellStyle name="SAPBEXHLevel1 6 2 2 3 2 3" xfId="28408"/>
    <cellStyle name="SAPBEXHLevel1 6 2 2 3 3" xfId="28409"/>
    <cellStyle name="SAPBEXHLevel1 6 2 2 3 3 2" xfId="28410"/>
    <cellStyle name="SAPBEXHLevel1 6 2 2 3 3 2 2" xfId="28411"/>
    <cellStyle name="SAPBEXHLevel1 6 2 2 3 3 3" xfId="28412"/>
    <cellStyle name="SAPBEXHLevel1 6 2 2 3 4" xfId="28413"/>
    <cellStyle name="SAPBEXHLevel1 6 2 2 3 4 2" xfId="28414"/>
    <cellStyle name="SAPBEXHLevel1 6 2 2 3 5" xfId="28415"/>
    <cellStyle name="SAPBEXHLevel1 6 2 2 3 5 2" xfId="28416"/>
    <cellStyle name="SAPBEXHLevel1 6 2 2 3 6" xfId="28417"/>
    <cellStyle name="SAPBEXHLevel1 6 2 2 4" xfId="28418"/>
    <cellStyle name="SAPBEXHLevel1 6 2 2 4 2" xfId="28419"/>
    <cellStyle name="SAPBEXHLevel1 6 2 2 4 2 2" xfId="28420"/>
    <cellStyle name="SAPBEXHLevel1 6 2 2 4 3" xfId="28421"/>
    <cellStyle name="SAPBEXHLevel1 6 2 2 5" xfId="28422"/>
    <cellStyle name="SAPBEXHLevel1 6 2 2 5 2" xfId="28423"/>
    <cellStyle name="SAPBEXHLevel1 6 2 2 5 2 2" xfId="28424"/>
    <cellStyle name="SAPBEXHLevel1 6 2 2 5 3" xfId="28425"/>
    <cellStyle name="SAPBEXHLevel1 6 2 2 6" xfId="28426"/>
    <cellStyle name="SAPBEXHLevel1 6 2 2 6 2" xfId="28427"/>
    <cellStyle name="SAPBEXHLevel1 6 2 2 7" xfId="28428"/>
    <cellStyle name="SAPBEXHLevel1 6 2 2 7 2" xfId="28429"/>
    <cellStyle name="SAPBEXHLevel1 6 2 2 8" xfId="28430"/>
    <cellStyle name="SAPBEXHLevel1 6 2 2_Other Benefits Allocation %" xfId="28431"/>
    <cellStyle name="SAPBEXHLevel1 6 2 3" xfId="28432"/>
    <cellStyle name="SAPBEXHLevel1 6 2 3 2" xfId="28433"/>
    <cellStyle name="SAPBEXHLevel1 6 2 3 2 2" xfId="28434"/>
    <cellStyle name="SAPBEXHLevel1 6 2 3 3" xfId="28435"/>
    <cellStyle name="SAPBEXHLevel1 6 2 4" xfId="28436"/>
    <cellStyle name="SAPBEXHLevel1 6 2_Other Benefits Allocation %" xfId="28437"/>
    <cellStyle name="SAPBEXHLevel1 6 3" xfId="28438"/>
    <cellStyle name="SAPBEXHLevel1 6 3 2" xfId="28439"/>
    <cellStyle name="SAPBEXHLevel1 6 3 2 2" xfId="28440"/>
    <cellStyle name="SAPBEXHLevel1 6 3 2 2 2" xfId="28441"/>
    <cellStyle name="SAPBEXHLevel1 6 3 2 2 2 2" xfId="28442"/>
    <cellStyle name="SAPBEXHLevel1 6 3 2 2 2 2 2" xfId="28443"/>
    <cellStyle name="SAPBEXHLevel1 6 3 2 2 2 3" xfId="28444"/>
    <cellStyle name="SAPBEXHLevel1 6 3 2 2 3" xfId="28445"/>
    <cellStyle name="SAPBEXHLevel1 6 3 2 2 3 2" xfId="28446"/>
    <cellStyle name="SAPBEXHLevel1 6 3 2 2 3 2 2" xfId="28447"/>
    <cellStyle name="SAPBEXHLevel1 6 3 2 2 3 3" xfId="28448"/>
    <cellStyle name="SAPBEXHLevel1 6 3 2 2 4" xfId="28449"/>
    <cellStyle name="SAPBEXHLevel1 6 3 2 2 4 2" xfId="28450"/>
    <cellStyle name="SAPBEXHLevel1 6 3 2 2 5" xfId="28451"/>
    <cellStyle name="SAPBEXHLevel1 6 3 2 2 5 2" xfId="28452"/>
    <cellStyle name="SAPBEXHLevel1 6 3 2 2 6" xfId="28453"/>
    <cellStyle name="SAPBEXHLevel1 6 3 2 3" xfId="28454"/>
    <cellStyle name="SAPBEXHLevel1 6 3 2 3 2" xfId="28455"/>
    <cellStyle name="SAPBEXHLevel1 6 3 2 3 2 2" xfId="28456"/>
    <cellStyle name="SAPBEXHLevel1 6 3 2 3 2 2 2" xfId="28457"/>
    <cellStyle name="SAPBEXHLevel1 6 3 2 3 2 3" xfId="28458"/>
    <cellStyle name="SAPBEXHLevel1 6 3 2 3 3" xfId="28459"/>
    <cellStyle name="SAPBEXHLevel1 6 3 2 3 3 2" xfId="28460"/>
    <cellStyle name="SAPBEXHLevel1 6 3 2 3 3 2 2" xfId="28461"/>
    <cellStyle name="SAPBEXHLevel1 6 3 2 3 3 3" xfId="28462"/>
    <cellStyle name="SAPBEXHLevel1 6 3 2 3 4" xfId="28463"/>
    <cellStyle name="SAPBEXHLevel1 6 3 2 3 4 2" xfId="28464"/>
    <cellStyle name="SAPBEXHLevel1 6 3 2 3 5" xfId="28465"/>
    <cellStyle name="SAPBEXHLevel1 6 3 2 3 5 2" xfId="28466"/>
    <cellStyle name="SAPBEXHLevel1 6 3 2 3 6" xfId="28467"/>
    <cellStyle name="SAPBEXHLevel1 6 3 2 4" xfId="28468"/>
    <cellStyle name="SAPBEXHLevel1 6 3 2 4 2" xfId="28469"/>
    <cellStyle name="SAPBEXHLevel1 6 3 2 4 2 2" xfId="28470"/>
    <cellStyle name="SAPBEXHLevel1 6 3 2 4 3" xfId="28471"/>
    <cellStyle name="SAPBEXHLevel1 6 3 2 5" xfId="28472"/>
    <cellStyle name="SAPBEXHLevel1 6 3 2 5 2" xfId="28473"/>
    <cellStyle name="SAPBEXHLevel1 6 3 2 5 2 2" xfId="28474"/>
    <cellStyle name="SAPBEXHLevel1 6 3 2 5 3" xfId="28475"/>
    <cellStyle name="SAPBEXHLevel1 6 3 2 6" xfId="28476"/>
    <cellStyle name="SAPBEXHLevel1 6 3 2 6 2" xfId="28477"/>
    <cellStyle name="SAPBEXHLevel1 6 3 2 7" xfId="28478"/>
    <cellStyle name="SAPBEXHLevel1 6 3 2 7 2" xfId="28479"/>
    <cellStyle name="SAPBEXHLevel1 6 3 2 8" xfId="28480"/>
    <cellStyle name="SAPBEXHLevel1 6 3 2_Other Benefits Allocation %" xfId="28481"/>
    <cellStyle name="SAPBEXHLevel1 6 3 3" xfId="28482"/>
    <cellStyle name="SAPBEXHLevel1 6 3 3 2" xfId="28483"/>
    <cellStyle name="SAPBEXHLevel1 6 3 3 2 2" xfId="28484"/>
    <cellStyle name="SAPBEXHLevel1 6 3 3 3" xfId="28485"/>
    <cellStyle name="SAPBEXHLevel1 6 3 4" xfId="28486"/>
    <cellStyle name="SAPBEXHLevel1 6 3_Other Benefits Allocation %" xfId="28487"/>
    <cellStyle name="SAPBEXHLevel1 6 4" xfId="28488"/>
    <cellStyle name="SAPBEXHLevel1 6 4 2" xfId="28489"/>
    <cellStyle name="SAPBEXHLevel1 6 4 2 2" xfId="28490"/>
    <cellStyle name="SAPBEXHLevel1 6 4 2 2 2" xfId="28491"/>
    <cellStyle name="SAPBEXHLevel1 6 4 2 2 2 2" xfId="28492"/>
    <cellStyle name="SAPBEXHLevel1 6 4 2 2 3" xfId="28493"/>
    <cellStyle name="SAPBEXHLevel1 6 4 2 3" xfId="28494"/>
    <cellStyle name="SAPBEXHLevel1 6 4 2 3 2" xfId="28495"/>
    <cellStyle name="SAPBEXHLevel1 6 4 2 3 2 2" xfId="28496"/>
    <cellStyle name="SAPBEXHLevel1 6 4 2 3 3" xfId="28497"/>
    <cellStyle name="SAPBEXHLevel1 6 4 2 4" xfId="28498"/>
    <cellStyle name="SAPBEXHLevel1 6 4 2 4 2" xfId="28499"/>
    <cellStyle name="SAPBEXHLevel1 6 4 2 5" xfId="28500"/>
    <cellStyle name="SAPBEXHLevel1 6 4 2 5 2" xfId="28501"/>
    <cellStyle name="SAPBEXHLevel1 6 4 2 6" xfId="28502"/>
    <cellStyle name="SAPBEXHLevel1 6 4 3" xfId="28503"/>
    <cellStyle name="SAPBEXHLevel1 6 4 3 2" xfId="28504"/>
    <cellStyle name="SAPBEXHLevel1 6 4 3 2 2" xfId="28505"/>
    <cellStyle name="SAPBEXHLevel1 6 4 3 2 2 2" xfId="28506"/>
    <cellStyle name="SAPBEXHLevel1 6 4 3 2 3" xfId="28507"/>
    <cellStyle name="SAPBEXHLevel1 6 4 3 3" xfId="28508"/>
    <cellStyle name="SAPBEXHLevel1 6 4 3 3 2" xfId="28509"/>
    <cellStyle name="SAPBEXHLevel1 6 4 3 3 2 2" xfId="28510"/>
    <cellStyle name="SAPBEXHLevel1 6 4 3 3 3" xfId="28511"/>
    <cellStyle name="SAPBEXHLevel1 6 4 3 4" xfId="28512"/>
    <cellStyle name="SAPBEXHLevel1 6 4 3 4 2" xfId="28513"/>
    <cellStyle name="SAPBEXHLevel1 6 4 3 5" xfId="28514"/>
    <cellStyle name="SAPBEXHLevel1 6 4 3 5 2" xfId="28515"/>
    <cellStyle name="SAPBEXHLevel1 6 4 3 6" xfId="28516"/>
    <cellStyle name="SAPBEXHLevel1 6 4 4" xfId="28517"/>
    <cellStyle name="SAPBEXHLevel1 6 4 4 2" xfId="28518"/>
    <cellStyle name="SAPBEXHLevel1 6 4 4 2 2" xfId="28519"/>
    <cellStyle name="SAPBEXHLevel1 6 4 4 3" xfId="28520"/>
    <cellStyle name="SAPBEXHLevel1 6 4 5" xfId="28521"/>
    <cellStyle name="SAPBEXHLevel1 6 4 5 2" xfId="28522"/>
    <cellStyle name="SAPBEXHLevel1 6 4 5 2 2" xfId="28523"/>
    <cellStyle name="SAPBEXHLevel1 6 4 5 3" xfId="28524"/>
    <cellStyle name="SAPBEXHLevel1 6 4 6" xfId="28525"/>
    <cellStyle name="SAPBEXHLevel1 6 4 6 2" xfId="28526"/>
    <cellStyle name="SAPBEXHLevel1 6 4 7" xfId="28527"/>
    <cellStyle name="SAPBEXHLevel1 6 4 7 2" xfId="28528"/>
    <cellStyle name="SAPBEXHLevel1 6 4 8" xfId="28529"/>
    <cellStyle name="SAPBEXHLevel1 6 4_Other Benefits Allocation %" xfId="28530"/>
    <cellStyle name="SAPBEXHLevel1 6 5" xfId="28531"/>
    <cellStyle name="SAPBEXHLevel1 6 5 2" xfId="28532"/>
    <cellStyle name="SAPBEXHLevel1 6 5 2 2" xfId="28533"/>
    <cellStyle name="SAPBEXHLevel1 6 5 2 3" xfId="61735"/>
    <cellStyle name="SAPBEXHLevel1 6 5 3" xfId="28534"/>
    <cellStyle name="SAPBEXHLevel1 6 5 4" xfId="61736"/>
    <cellStyle name="SAPBEXHLevel1 6 6" xfId="28535"/>
    <cellStyle name="SAPBEXHLevel1 6 6 2" xfId="52447"/>
    <cellStyle name="SAPBEXHLevel1 6 6 2 2" xfId="61737"/>
    <cellStyle name="SAPBEXHLevel1 6 6 2 3" xfId="61738"/>
    <cellStyle name="SAPBEXHLevel1 6 6 3" xfId="61739"/>
    <cellStyle name="SAPBEXHLevel1 6 6 4" xfId="61740"/>
    <cellStyle name="SAPBEXHLevel1 6 7" xfId="52448"/>
    <cellStyle name="SAPBEXHLevel1 6 7 2" xfId="61741"/>
    <cellStyle name="SAPBEXHLevel1 6 7 3" xfId="61742"/>
    <cellStyle name="SAPBEXHLevel1 6 8" xfId="61743"/>
    <cellStyle name="SAPBEXHLevel1 6 9" xfId="61744"/>
    <cellStyle name="SAPBEXHLevel1 6_401K Summary" xfId="28536"/>
    <cellStyle name="SAPBEXHLevel1 7" xfId="28537"/>
    <cellStyle name="SAPBEXHLevel1 7 2" xfId="28538"/>
    <cellStyle name="SAPBEXHLevel1 7 2 2" xfId="28539"/>
    <cellStyle name="SAPBEXHLevel1 7 2 2 2" xfId="28540"/>
    <cellStyle name="SAPBEXHLevel1 7 2 2 2 2" xfId="28541"/>
    <cellStyle name="SAPBEXHLevel1 7 2 2 2 2 2" xfId="28542"/>
    <cellStyle name="SAPBEXHLevel1 7 2 2 2 3" xfId="28543"/>
    <cellStyle name="SAPBEXHLevel1 7 2 2 3" xfId="28544"/>
    <cellStyle name="SAPBEXHLevel1 7 2 2 3 2" xfId="28545"/>
    <cellStyle name="SAPBEXHLevel1 7 2 2 3 2 2" xfId="28546"/>
    <cellStyle name="SAPBEXHLevel1 7 2 2 3 3" xfId="28547"/>
    <cellStyle name="SAPBEXHLevel1 7 2 2 4" xfId="28548"/>
    <cellStyle name="SAPBEXHLevel1 7 2 2 4 2" xfId="28549"/>
    <cellStyle name="SAPBEXHLevel1 7 2 2 5" xfId="28550"/>
    <cellStyle name="SAPBEXHLevel1 7 2 2 5 2" xfId="28551"/>
    <cellStyle name="SAPBEXHLevel1 7 2 2 6" xfId="28552"/>
    <cellStyle name="SAPBEXHLevel1 7 2 3" xfId="28553"/>
    <cellStyle name="SAPBEXHLevel1 7 2 3 2" xfId="28554"/>
    <cellStyle name="SAPBEXHLevel1 7 2 3 2 2" xfId="28555"/>
    <cellStyle name="SAPBEXHLevel1 7 2 3 2 2 2" xfId="28556"/>
    <cellStyle name="SAPBEXHLevel1 7 2 3 2 3" xfId="28557"/>
    <cellStyle name="SAPBEXHLevel1 7 2 3 3" xfId="28558"/>
    <cellStyle name="SAPBEXHLevel1 7 2 3 3 2" xfId="28559"/>
    <cellStyle name="SAPBEXHLevel1 7 2 3 3 2 2" xfId="28560"/>
    <cellStyle name="SAPBEXHLevel1 7 2 3 3 3" xfId="28561"/>
    <cellStyle name="SAPBEXHLevel1 7 2 3 4" xfId="28562"/>
    <cellStyle name="SAPBEXHLevel1 7 2 3 4 2" xfId="28563"/>
    <cellStyle name="SAPBEXHLevel1 7 2 3 5" xfId="28564"/>
    <cellStyle name="SAPBEXHLevel1 7 2 3 5 2" xfId="28565"/>
    <cellStyle name="SAPBEXHLevel1 7 2 3 6" xfId="28566"/>
    <cellStyle name="SAPBEXHLevel1 7 2 4" xfId="28567"/>
    <cellStyle name="SAPBEXHLevel1 7 2 4 2" xfId="28568"/>
    <cellStyle name="SAPBEXHLevel1 7 2 4 2 2" xfId="28569"/>
    <cellStyle name="SAPBEXHLevel1 7 2 4 2 2 2" xfId="28570"/>
    <cellStyle name="SAPBEXHLevel1 7 2 4 2 3" xfId="28571"/>
    <cellStyle name="SAPBEXHLevel1 7 2 4 3" xfId="28572"/>
    <cellStyle name="SAPBEXHLevel1 7 2 4 3 2" xfId="28573"/>
    <cellStyle name="SAPBEXHLevel1 7 2 4 3 2 2" xfId="28574"/>
    <cellStyle name="SAPBEXHLevel1 7 2 4 3 3" xfId="28575"/>
    <cellStyle name="SAPBEXHLevel1 7 2 4 4" xfId="28576"/>
    <cellStyle name="SAPBEXHLevel1 7 2 4 4 2" xfId="28577"/>
    <cellStyle name="SAPBEXHLevel1 7 2 4 5" xfId="28578"/>
    <cellStyle name="SAPBEXHLevel1 7 2 4 5 2" xfId="28579"/>
    <cellStyle name="SAPBEXHLevel1 7 2 4 6" xfId="28580"/>
    <cellStyle name="SAPBEXHLevel1 7 2 5" xfId="28581"/>
    <cellStyle name="SAPBEXHLevel1 7 2 5 2" xfId="28582"/>
    <cellStyle name="SAPBEXHLevel1 7 2 5 2 2" xfId="28583"/>
    <cellStyle name="SAPBEXHLevel1 7 2 5 3" xfId="28584"/>
    <cellStyle name="SAPBEXHLevel1 7 2 6" xfId="28585"/>
    <cellStyle name="SAPBEXHLevel1 7 2_Other Benefits Allocation %" xfId="28586"/>
    <cellStyle name="SAPBEXHLevel1 7 3" xfId="28587"/>
    <cellStyle name="SAPBEXHLevel1 7 3 2" xfId="28588"/>
    <cellStyle name="SAPBEXHLevel1 7 3 2 2" xfId="28589"/>
    <cellStyle name="SAPBEXHLevel1 7 3 2 2 2" xfId="28590"/>
    <cellStyle name="SAPBEXHLevel1 7 3 2 2 2 2" xfId="28591"/>
    <cellStyle name="SAPBEXHLevel1 7 3 2 2 3" xfId="28592"/>
    <cellStyle name="SAPBEXHLevel1 7 3 2 3" xfId="28593"/>
    <cellStyle name="SAPBEXHLevel1 7 3 2 3 2" xfId="28594"/>
    <cellStyle name="SAPBEXHLevel1 7 3 2 3 2 2" xfId="28595"/>
    <cellStyle name="SAPBEXHLevel1 7 3 2 3 3" xfId="28596"/>
    <cellStyle name="SAPBEXHLevel1 7 3 2 4" xfId="28597"/>
    <cellStyle name="SAPBEXHLevel1 7 3 2 4 2" xfId="28598"/>
    <cellStyle name="SAPBEXHLevel1 7 3 2 5" xfId="28599"/>
    <cellStyle name="SAPBEXHLevel1 7 3 2 5 2" xfId="28600"/>
    <cellStyle name="SAPBEXHLevel1 7 3 2 6" xfId="28601"/>
    <cellStyle name="SAPBEXHLevel1 7 3 3" xfId="28602"/>
    <cellStyle name="SAPBEXHLevel1 7 3 3 2" xfId="28603"/>
    <cellStyle name="SAPBEXHLevel1 7 3 3 2 2" xfId="28604"/>
    <cellStyle name="SAPBEXHLevel1 7 3 3 2 2 2" xfId="28605"/>
    <cellStyle name="SAPBEXHLevel1 7 3 3 2 3" xfId="28606"/>
    <cellStyle name="SAPBEXHLevel1 7 3 3 3" xfId="28607"/>
    <cellStyle name="SAPBEXHLevel1 7 3 3 3 2" xfId="28608"/>
    <cellStyle name="SAPBEXHLevel1 7 3 3 3 2 2" xfId="28609"/>
    <cellStyle name="SAPBEXHLevel1 7 3 3 3 3" xfId="28610"/>
    <cellStyle name="SAPBEXHLevel1 7 3 3 4" xfId="28611"/>
    <cellStyle name="SAPBEXHLevel1 7 3 3 4 2" xfId="28612"/>
    <cellStyle name="SAPBEXHLevel1 7 3 3 5" xfId="28613"/>
    <cellStyle name="SAPBEXHLevel1 7 3 3 5 2" xfId="28614"/>
    <cellStyle name="SAPBEXHLevel1 7 3 3 6" xfId="28615"/>
    <cellStyle name="SAPBEXHLevel1 7 3 4" xfId="28616"/>
    <cellStyle name="SAPBEXHLevel1 7 3 4 2" xfId="28617"/>
    <cellStyle name="SAPBEXHLevel1 7 3 4 2 2" xfId="28618"/>
    <cellStyle name="SAPBEXHLevel1 7 3 4 3" xfId="28619"/>
    <cellStyle name="SAPBEXHLevel1 7 3 5" xfId="28620"/>
    <cellStyle name="SAPBEXHLevel1 7 3 5 2" xfId="28621"/>
    <cellStyle name="SAPBEXHLevel1 7 3 5 2 2" xfId="28622"/>
    <cellStyle name="SAPBEXHLevel1 7 3 5 3" xfId="28623"/>
    <cellStyle name="SAPBEXHLevel1 7 3 6" xfId="28624"/>
    <cellStyle name="SAPBEXHLevel1 7 3 6 2" xfId="28625"/>
    <cellStyle name="SAPBEXHLevel1 7 3 7" xfId="28626"/>
    <cellStyle name="SAPBEXHLevel1 7 3 7 2" xfId="28627"/>
    <cellStyle name="SAPBEXHLevel1 7 3 8" xfId="28628"/>
    <cellStyle name="SAPBEXHLevel1 7 3_Other Benefits Allocation %" xfId="28629"/>
    <cellStyle name="SAPBEXHLevel1 7 4" xfId="28630"/>
    <cellStyle name="SAPBEXHLevel1 7 4 2" xfId="28631"/>
    <cellStyle name="SAPBEXHLevel1 7 4 2 2" xfId="28632"/>
    <cellStyle name="SAPBEXHLevel1 7 4 3" xfId="28633"/>
    <cellStyle name="SAPBEXHLevel1 7 5" xfId="28634"/>
    <cellStyle name="SAPBEXHLevel1 7_401K Summary" xfId="28635"/>
    <cellStyle name="SAPBEXHLevel1 8" xfId="28636"/>
    <cellStyle name="SAPBEXHLevel1 8 2" xfId="28637"/>
    <cellStyle name="SAPBEXHLevel1 8 2 2" xfId="28638"/>
    <cellStyle name="SAPBEXHLevel1 8 2 2 2" xfId="28639"/>
    <cellStyle name="SAPBEXHLevel1 8 2 2 2 2" xfId="28640"/>
    <cellStyle name="SAPBEXHLevel1 8 2 2 2 2 2" xfId="28641"/>
    <cellStyle name="SAPBEXHLevel1 8 2 2 2 3" xfId="28642"/>
    <cellStyle name="SAPBEXHLevel1 8 2 2 3" xfId="28643"/>
    <cellStyle name="SAPBEXHLevel1 8 2 2 3 2" xfId="28644"/>
    <cellStyle name="SAPBEXHLevel1 8 2 2 3 2 2" xfId="28645"/>
    <cellStyle name="SAPBEXHLevel1 8 2 2 3 3" xfId="28646"/>
    <cellStyle name="SAPBEXHLevel1 8 2 2 4" xfId="28647"/>
    <cellStyle name="SAPBEXHLevel1 8 2 2 4 2" xfId="28648"/>
    <cellStyle name="SAPBEXHLevel1 8 2 2 5" xfId="28649"/>
    <cellStyle name="SAPBEXHLevel1 8 2 2 5 2" xfId="28650"/>
    <cellStyle name="SAPBEXHLevel1 8 2 2 6" xfId="28651"/>
    <cellStyle name="SAPBEXHLevel1 8 2 3" xfId="28652"/>
    <cellStyle name="SAPBEXHLevel1 8 2 3 2" xfId="28653"/>
    <cellStyle name="SAPBEXHLevel1 8 2 3 2 2" xfId="28654"/>
    <cellStyle name="SAPBEXHLevel1 8 2 3 2 2 2" xfId="28655"/>
    <cellStyle name="SAPBEXHLevel1 8 2 3 2 3" xfId="28656"/>
    <cellStyle name="SAPBEXHLevel1 8 2 3 3" xfId="28657"/>
    <cellStyle name="SAPBEXHLevel1 8 2 3 3 2" xfId="28658"/>
    <cellStyle name="SAPBEXHLevel1 8 2 3 3 2 2" xfId="28659"/>
    <cellStyle name="SAPBEXHLevel1 8 2 3 3 3" xfId="28660"/>
    <cellStyle name="SAPBEXHLevel1 8 2 3 4" xfId="28661"/>
    <cellStyle name="SAPBEXHLevel1 8 2 3 4 2" xfId="28662"/>
    <cellStyle name="SAPBEXHLevel1 8 2 3 5" xfId="28663"/>
    <cellStyle name="SAPBEXHLevel1 8 2 3 5 2" xfId="28664"/>
    <cellStyle name="SAPBEXHLevel1 8 2 3 6" xfId="28665"/>
    <cellStyle name="SAPBEXHLevel1 8 2 4" xfId="28666"/>
    <cellStyle name="SAPBEXHLevel1 8 2 4 2" xfId="28667"/>
    <cellStyle name="SAPBEXHLevel1 8 2 4 2 2" xfId="28668"/>
    <cellStyle name="SAPBEXHLevel1 8 2 4 2 2 2" xfId="28669"/>
    <cellStyle name="SAPBEXHLevel1 8 2 4 2 3" xfId="28670"/>
    <cellStyle name="SAPBEXHLevel1 8 2 4 3" xfId="28671"/>
    <cellStyle name="SAPBEXHLevel1 8 2 4 3 2" xfId="28672"/>
    <cellStyle name="SAPBEXHLevel1 8 2 4 3 2 2" xfId="28673"/>
    <cellStyle name="SAPBEXHLevel1 8 2 4 3 3" xfId="28674"/>
    <cellStyle name="SAPBEXHLevel1 8 2 4 4" xfId="28675"/>
    <cellStyle name="SAPBEXHLevel1 8 2 4 4 2" xfId="28676"/>
    <cellStyle name="SAPBEXHLevel1 8 2 4 5" xfId="28677"/>
    <cellStyle name="SAPBEXHLevel1 8 2 4 5 2" xfId="28678"/>
    <cellStyle name="SAPBEXHLevel1 8 2 4 6" xfId="28679"/>
    <cellStyle name="SAPBEXHLevel1 8 2 5" xfId="28680"/>
    <cellStyle name="SAPBEXHLevel1 8 2 5 2" xfId="28681"/>
    <cellStyle name="SAPBEXHLevel1 8 2 5 2 2" xfId="28682"/>
    <cellStyle name="SAPBEXHLevel1 8 2 5 3" xfId="28683"/>
    <cellStyle name="SAPBEXHLevel1 8 2 6" xfId="28684"/>
    <cellStyle name="SAPBEXHLevel1 8 2_Other Benefits Allocation %" xfId="28685"/>
    <cellStyle name="SAPBEXHLevel1 8 3" xfId="28686"/>
    <cellStyle name="SAPBEXHLevel1 8 3 2" xfId="28687"/>
    <cellStyle name="SAPBEXHLevel1 8 3 2 2" xfId="28688"/>
    <cellStyle name="SAPBEXHLevel1 8 3 2 2 2" xfId="28689"/>
    <cellStyle name="SAPBEXHLevel1 8 3 2 2 2 2" xfId="28690"/>
    <cellStyle name="SAPBEXHLevel1 8 3 2 2 3" xfId="28691"/>
    <cellStyle name="SAPBEXHLevel1 8 3 2 3" xfId="28692"/>
    <cellStyle name="SAPBEXHLevel1 8 3 2 3 2" xfId="28693"/>
    <cellStyle name="SAPBEXHLevel1 8 3 2 3 2 2" xfId="28694"/>
    <cellStyle name="SAPBEXHLevel1 8 3 2 3 3" xfId="28695"/>
    <cellStyle name="SAPBEXHLevel1 8 3 2 4" xfId="28696"/>
    <cellStyle name="SAPBEXHLevel1 8 3 2 4 2" xfId="28697"/>
    <cellStyle name="SAPBEXHLevel1 8 3 2 5" xfId="28698"/>
    <cellStyle name="SAPBEXHLevel1 8 3 2 5 2" xfId="28699"/>
    <cellStyle name="SAPBEXHLevel1 8 3 2 6" xfId="28700"/>
    <cellStyle name="SAPBEXHLevel1 8 3 3" xfId="28701"/>
    <cellStyle name="SAPBEXHLevel1 8 3 3 2" xfId="28702"/>
    <cellStyle name="SAPBEXHLevel1 8 3 3 2 2" xfId="28703"/>
    <cellStyle name="SAPBEXHLevel1 8 3 3 2 2 2" xfId="28704"/>
    <cellStyle name="SAPBEXHLevel1 8 3 3 2 3" xfId="28705"/>
    <cellStyle name="SAPBEXHLevel1 8 3 3 3" xfId="28706"/>
    <cellStyle name="SAPBEXHLevel1 8 3 3 3 2" xfId="28707"/>
    <cellStyle name="SAPBEXHLevel1 8 3 3 3 2 2" xfId="28708"/>
    <cellStyle name="SAPBEXHLevel1 8 3 3 3 3" xfId="28709"/>
    <cellStyle name="SAPBEXHLevel1 8 3 3 4" xfId="28710"/>
    <cellStyle name="SAPBEXHLevel1 8 3 3 4 2" xfId="28711"/>
    <cellStyle name="SAPBEXHLevel1 8 3 3 5" xfId="28712"/>
    <cellStyle name="SAPBEXHLevel1 8 3 3 5 2" xfId="28713"/>
    <cellStyle name="SAPBEXHLevel1 8 3 3 6" xfId="28714"/>
    <cellStyle name="SAPBEXHLevel1 8 3 4" xfId="28715"/>
    <cellStyle name="SAPBEXHLevel1 8 3 4 2" xfId="28716"/>
    <cellStyle name="SAPBEXHLevel1 8 3 4 2 2" xfId="28717"/>
    <cellStyle name="SAPBEXHLevel1 8 3 4 3" xfId="28718"/>
    <cellStyle name="SAPBEXHLevel1 8 3 5" xfId="28719"/>
    <cellStyle name="SAPBEXHLevel1 8 3 5 2" xfId="28720"/>
    <cellStyle name="SAPBEXHLevel1 8 3 5 2 2" xfId="28721"/>
    <cellStyle name="SAPBEXHLevel1 8 3 5 3" xfId="28722"/>
    <cellStyle name="SAPBEXHLevel1 8 3 6" xfId="28723"/>
    <cellStyle name="SAPBEXHLevel1 8 3 6 2" xfId="28724"/>
    <cellStyle name="SAPBEXHLevel1 8 3 7" xfId="28725"/>
    <cellStyle name="SAPBEXHLevel1 8 3 7 2" xfId="28726"/>
    <cellStyle name="SAPBEXHLevel1 8 3 8" xfId="28727"/>
    <cellStyle name="SAPBEXHLevel1 8 3_Other Benefits Allocation %" xfId="28728"/>
    <cellStyle name="SAPBEXHLevel1 8 4" xfId="28729"/>
    <cellStyle name="SAPBEXHLevel1 8 4 2" xfId="28730"/>
    <cellStyle name="SAPBEXHLevel1 8 4 2 2" xfId="28731"/>
    <cellStyle name="SAPBEXHLevel1 8 4 3" xfId="28732"/>
    <cellStyle name="SAPBEXHLevel1 8 5" xfId="28733"/>
    <cellStyle name="SAPBEXHLevel1 8_401K Summary" xfId="28734"/>
    <cellStyle name="SAPBEXHLevel1 9" xfId="28735"/>
    <cellStyle name="SAPBEXHLevel1 9 2" xfId="28736"/>
    <cellStyle name="SAPBEXHLevel1 9 2 2" xfId="28737"/>
    <cellStyle name="SAPBEXHLevel1 9 2 2 2" xfId="28738"/>
    <cellStyle name="SAPBEXHLevel1 9 2 2 2 2" xfId="28739"/>
    <cellStyle name="SAPBEXHLevel1 9 2 2 3" xfId="28740"/>
    <cellStyle name="SAPBEXHLevel1 9 2 3" xfId="28741"/>
    <cellStyle name="SAPBEXHLevel1 9 2 3 2" xfId="28742"/>
    <cellStyle name="SAPBEXHLevel1 9 2 3 2 2" xfId="28743"/>
    <cellStyle name="SAPBEXHLevel1 9 2 3 3" xfId="28744"/>
    <cellStyle name="SAPBEXHLevel1 9 2 4" xfId="28745"/>
    <cellStyle name="SAPBEXHLevel1 9 2 4 2" xfId="28746"/>
    <cellStyle name="SAPBEXHLevel1 9 2 5" xfId="28747"/>
    <cellStyle name="SAPBEXHLevel1 9 2 5 2" xfId="28748"/>
    <cellStyle name="SAPBEXHLevel1 9 2 6" xfId="28749"/>
    <cellStyle name="SAPBEXHLevel1 9 3" xfId="28750"/>
    <cellStyle name="SAPBEXHLevel1 9 3 2" xfId="28751"/>
    <cellStyle name="SAPBEXHLevel1 9 3 2 2" xfId="28752"/>
    <cellStyle name="SAPBEXHLevel1 9 3 2 2 2" xfId="28753"/>
    <cellStyle name="SAPBEXHLevel1 9 3 2 3" xfId="28754"/>
    <cellStyle name="SAPBEXHLevel1 9 3 3" xfId="28755"/>
    <cellStyle name="SAPBEXHLevel1 9 3 3 2" xfId="28756"/>
    <cellStyle name="SAPBEXHLevel1 9 3 3 2 2" xfId="28757"/>
    <cellStyle name="SAPBEXHLevel1 9 3 3 3" xfId="28758"/>
    <cellStyle name="SAPBEXHLevel1 9 3 4" xfId="28759"/>
    <cellStyle name="SAPBEXHLevel1 9 3 4 2" xfId="28760"/>
    <cellStyle name="SAPBEXHLevel1 9 3 5" xfId="28761"/>
    <cellStyle name="SAPBEXHLevel1 9 3 5 2" xfId="28762"/>
    <cellStyle name="SAPBEXHLevel1 9 3 6" xfId="28763"/>
    <cellStyle name="SAPBEXHLevel1 9 4" xfId="28764"/>
    <cellStyle name="SAPBEXHLevel1 9 4 2" xfId="28765"/>
    <cellStyle name="SAPBEXHLevel1 9 4 2 2" xfId="28766"/>
    <cellStyle name="SAPBEXHLevel1 9 4 2 2 2" xfId="28767"/>
    <cellStyle name="SAPBEXHLevel1 9 4 2 3" xfId="28768"/>
    <cellStyle name="SAPBEXHLevel1 9 4 3" xfId="28769"/>
    <cellStyle name="SAPBEXHLevel1 9 4 3 2" xfId="28770"/>
    <cellStyle name="SAPBEXHLevel1 9 4 3 2 2" xfId="28771"/>
    <cellStyle name="SAPBEXHLevel1 9 4 3 3" xfId="28772"/>
    <cellStyle name="SAPBEXHLevel1 9 4 4" xfId="28773"/>
    <cellStyle name="SAPBEXHLevel1 9 4 4 2" xfId="28774"/>
    <cellStyle name="SAPBEXHLevel1 9 4 5" xfId="28775"/>
    <cellStyle name="SAPBEXHLevel1 9 4 5 2" xfId="28776"/>
    <cellStyle name="SAPBEXHLevel1 9 4 6" xfId="28777"/>
    <cellStyle name="SAPBEXHLevel1 9 5" xfId="28778"/>
    <cellStyle name="SAPBEXHLevel1 9 5 2" xfId="28779"/>
    <cellStyle name="SAPBEXHLevel1 9 5 2 2" xfId="28780"/>
    <cellStyle name="SAPBEXHLevel1 9 5 3" xfId="28781"/>
    <cellStyle name="SAPBEXHLevel1 9 6" xfId="28782"/>
    <cellStyle name="SAPBEXHLevel1 9_Other Benefits Allocation %" xfId="28783"/>
    <cellStyle name="SAPBEXHLevel1_2016-18 Budget Payroll" xfId="52449"/>
    <cellStyle name="SAPBEXHLevel1X" xfId="53"/>
    <cellStyle name="SAPBEXHLevel1X 10" xfId="28784"/>
    <cellStyle name="SAPBEXHLevel1X 10 2" xfId="28785"/>
    <cellStyle name="SAPBEXHLevel1X 10 2 2" xfId="28786"/>
    <cellStyle name="SAPBEXHLevel1X 10 2 2 2" xfId="28787"/>
    <cellStyle name="SAPBEXHLevel1X 10 2 2 2 2" xfId="28788"/>
    <cellStyle name="SAPBEXHLevel1X 10 2 2 3" xfId="28789"/>
    <cellStyle name="SAPBEXHLevel1X 10 2 3" xfId="28790"/>
    <cellStyle name="SAPBEXHLevel1X 10 2 3 2" xfId="28791"/>
    <cellStyle name="SAPBEXHLevel1X 10 2 3 2 2" xfId="28792"/>
    <cellStyle name="SAPBEXHLevel1X 10 2 3 3" xfId="28793"/>
    <cellStyle name="SAPBEXHLevel1X 10 2 4" xfId="28794"/>
    <cellStyle name="SAPBEXHLevel1X 10 2 4 2" xfId="28795"/>
    <cellStyle name="SAPBEXHLevel1X 10 2 5" xfId="28796"/>
    <cellStyle name="SAPBEXHLevel1X 10 2 5 2" xfId="28797"/>
    <cellStyle name="SAPBEXHLevel1X 10 2 6" xfId="28798"/>
    <cellStyle name="SAPBEXHLevel1X 10 3" xfId="28799"/>
    <cellStyle name="SAPBEXHLevel1X 10 3 2" xfId="28800"/>
    <cellStyle name="SAPBEXHLevel1X 10 3 2 2" xfId="28801"/>
    <cellStyle name="SAPBEXHLevel1X 10 3 2 2 2" xfId="28802"/>
    <cellStyle name="SAPBEXHLevel1X 10 3 2 3" xfId="28803"/>
    <cellStyle name="SAPBEXHLevel1X 10 3 3" xfId="28804"/>
    <cellStyle name="SAPBEXHLevel1X 10 3 3 2" xfId="28805"/>
    <cellStyle name="SAPBEXHLevel1X 10 3 3 2 2" xfId="28806"/>
    <cellStyle name="SAPBEXHLevel1X 10 3 3 3" xfId="28807"/>
    <cellStyle name="SAPBEXHLevel1X 10 3 4" xfId="28808"/>
    <cellStyle name="SAPBEXHLevel1X 10 3 4 2" xfId="28809"/>
    <cellStyle name="SAPBEXHLevel1X 10 3 5" xfId="28810"/>
    <cellStyle name="SAPBEXHLevel1X 10 3 5 2" xfId="28811"/>
    <cellStyle name="SAPBEXHLevel1X 10 3 6" xfId="28812"/>
    <cellStyle name="SAPBEXHLevel1X 10 4" xfId="28813"/>
    <cellStyle name="SAPBEXHLevel1X 10 4 2" xfId="28814"/>
    <cellStyle name="SAPBEXHLevel1X 10 4 2 2" xfId="28815"/>
    <cellStyle name="SAPBEXHLevel1X 10 4 2 2 2" xfId="28816"/>
    <cellStyle name="SAPBEXHLevel1X 10 4 2 3" xfId="28817"/>
    <cellStyle name="SAPBEXHLevel1X 10 4 3" xfId="28818"/>
    <cellStyle name="SAPBEXHLevel1X 10 4 3 2" xfId="28819"/>
    <cellStyle name="SAPBEXHLevel1X 10 4 3 2 2" xfId="28820"/>
    <cellStyle name="SAPBEXHLevel1X 10 4 3 3" xfId="28821"/>
    <cellStyle name="SAPBEXHLevel1X 10 4 4" xfId="28822"/>
    <cellStyle name="SAPBEXHLevel1X 10 4 4 2" xfId="28823"/>
    <cellStyle name="SAPBEXHLevel1X 10 4 5" xfId="28824"/>
    <cellStyle name="SAPBEXHLevel1X 10 4 5 2" xfId="28825"/>
    <cellStyle name="SAPBEXHLevel1X 10 4 6" xfId="28826"/>
    <cellStyle name="SAPBEXHLevel1X 10 5" xfId="28827"/>
    <cellStyle name="SAPBEXHLevel1X 10 5 2" xfId="28828"/>
    <cellStyle name="SAPBEXHLevel1X 10 5 2 2" xfId="28829"/>
    <cellStyle name="SAPBEXHLevel1X 10 5 3" xfId="28830"/>
    <cellStyle name="SAPBEXHLevel1X 10 6" xfId="28831"/>
    <cellStyle name="SAPBEXHLevel1X 10_Other Benefits Allocation %" xfId="28832"/>
    <cellStyle name="SAPBEXHLevel1X 11" xfId="28833"/>
    <cellStyle name="SAPBEXHLevel1X 11 2" xfId="28834"/>
    <cellStyle name="SAPBEXHLevel1X 11 3" xfId="28835"/>
    <cellStyle name="SAPBEXHLevel1X 11_Other Benefits Allocation %" xfId="28836"/>
    <cellStyle name="SAPBEXHLevel1X 12" xfId="28837"/>
    <cellStyle name="SAPBEXHLevel1X 12 2" xfId="28838"/>
    <cellStyle name="SAPBEXHLevel1X 12 2 2" xfId="28839"/>
    <cellStyle name="SAPBEXHLevel1X 12 2 2 2" xfId="28840"/>
    <cellStyle name="SAPBEXHLevel1X 12 2 2 2 2" xfId="28841"/>
    <cellStyle name="SAPBEXHLevel1X 12 2 2 3" xfId="28842"/>
    <cellStyle name="SAPBEXHLevel1X 12 2 3" xfId="28843"/>
    <cellStyle name="SAPBEXHLevel1X 12 2 3 2" xfId="28844"/>
    <cellStyle name="SAPBEXHLevel1X 12 2 3 2 2" xfId="28845"/>
    <cellStyle name="SAPBEXHLevel1X 12 2 3 3" xfId="28846"/>
    <cellStyle name="SAPBEXHLevel1X 12 2 4" xfId="28847"/>
    <cellStyle name="SAPBEXHLevel1X 12 2 4 2" xfId="28848"/>
    <cellStyle name="SAPBEXHLevel1X 12 2 5" xfId="28849"/>
    <cellStyle name="SAPBEXHLevel1X 12 2 5 2" xfId="28850"/>
    <cellStyle name="SAPBEXHLevel1X 12 2 6" xfId="28851"/>
    <cellStyle name="SAPBEXHLevel1X 12 3" xfId="28852"/>
    <cellStyle name="SAPBEXHLevel1X 12 3 2" xfId="28853"/>
    <cellStyle name="SAPBEXHLevel1X 12 3 2 2" xfId="28854"/>
    <cellStyle name="SAPBEXHLevel1X 12 3 2 2 2" xfId="28855"/>
    <cellStyle name="SAPBEXHLevel1X 12 3 2 3" xfId="28856"/>
    <cellStyle name="SAPBEXHLevel1X 12 3 3" xfId="28857"/>
    <cellStyle name="SAPBEXHLevel1X 12 3 3 2" xfId="28858"/>
    <cellStyle name="SAPBEXHLevel1X 12 3 3 2 2" xfId="28859"/>
    <cellStyle name="SAPBEXHLevel1X 12 3 3 3" xfId="28860"/>
    <cellStyle name="SAPBEXHLevel1X 12 3 4" xfId="28861"/>
    <cellStyle name="SAPBEXHLevel1X 12 3 4 2" xfId="28862"/>
    <cellStyle name="SAPBEXHLevel1X 12 3 5" xfId="28863"/>
    <cellStyle name="SAPBEXHLevel1X 12 3 5 2" xfId="28864"/>
    <cellStyle name="SAPBEXHLevel1X 12 3 6" xfId="28865"/>
    <cellStyle name="SAPBEXHLevel1X 12 4" xfId="28866"/>
    <cellStyle name="SAPBEXHLevel1X 12 4 2" xfId="28867"/>
    <cellStyle name="SAPBEXHLevel1X 12 4 2 2" xfId="28868"/>
    <cellStyle name="SAPBEXHLevel1X 12 4 3" xfId="28869"/>
    <cellStyle name="SAPBEXHLevel1X 12 5" xfId="28870"/>
    <cellStyle name="SAPBEXHLevel1X 12 5 2" xfId="28871"/>
    <cellStyle name="SAPBEXHLevel1X 12 5 2 2" xfId="28872"/>
    <cellStyle name="SAPBEXHLevel1X 12 5 3" xfId="28873"/>
    <cellStyle name="SAPBEXHLevel1X 12 6" xfId="28874"/>
    <cellStyle name="SAPBEXHLevel1X 12 6 2" xfId="28875"/>
    <cellStyle name="SAPBEXHLevel1X 12 7" xfId="28876"/>
    <cellStyle name="SAPBEXHLevel1X 12 7 2" xfId="28877"/>
    <cellStyle name="SAPBEXHLevel1X 12 8" xfId="28878"/>
    <cellStyle name="SAPBEXHLevel1X 12_Other Benefits Allocation %" xfId="28879"/>
    <cellStyle name="SAPBEXHLevel1X 13" xfId="28880"/>
    <cellStyle name="SAPBEXHLevel1X 13 2" xfId="28881"/>
    <cellStyle name="SAPBEXHLevel1X 13 2 2" xfId="28882"/>
    <cellStyle name="SAPBEXHLevel1X 13 2 2 2" xfId="28883"/>
    <cellStyle name="SAPBEXHLevel1X 13 2 3" xfId="28884"/>
    <cellStyle name="SAPBEXHLevel1X 13 3" xfId="28885"/>
    <cellStyle name="SAPBEXHLevel1X 13 3 2" xfId="28886"/>
    <cellStyle name="SAPBEXHLevel1X 13 3 2 2" xfId="28887"/>
    <cellStyle name="SAPBEXHLevel1X 13 3 3" xfId="28888"/>
    <cellStyle name="SAPBEXHLevel1X 13 4" xfId="28889"/>
    <cellStyle name="SAPBEXHLevel1X 13 4 2" xfId="28890"/>
    <cellStyle name="SAPBEXHLevel1X 13 5" xfId="28891"/>
    <cellStyle name="SAPBEXHLevel1X 13 5 2" xfId="28892"/>
    <cellStyle name="SAPBEXHLevel1X 13 6" xfId="28893"/>
    <cellStyle name="SAPBEXHLevel1X 14" xfId="28894"/>
    <cellStyle name="SAPBEXHLevel1X 14 2" xfId="28895"/>
    <cellStyle name="SAPBEXHLevel1X 14 2 2" xfId="28896"/>
    <cellStyle name="SAPBEXHLevel1X 14 2 2 2" xfId="28897"/>
    <cellStyle name="SAPBEXHLevel1X 14 2 3" xfId="28898"/>
    <cellStyle name="SAPBEXHLevel1X 14 3" xfId="28899"/>
    <cellStyle name="SAPBEXHLevel1X 14 3 2" xfId="28900"/>
    <cellStyle name="SAPBEXHLevel1X 14 3 2 2" xfId="28901"/>
    <cellStyle name="SAPBEXHLevel1X 14 3 3" xfId="28902"/>
    <cellStyle name="SAPBEXHLevel1X 14 4" xfId="28903"/>
    <cellStyle name="SAPBEXHLevel1X 14 4 2" xfId="28904"/>
    <cellStyle name="SAPBEXHLevel1X 14 5" xfId="28905"/>
    <cellStyle name="SAPBEXHLevel1X 14 5 2" xfId="28906"/>
    <cellStyle name="SAPBEXHLevel1X 14 6" xfId="28907"/>
    <cellStyle name="SAPBEXHLevel1X 15" xfId="28908"/>
    <cellStyle name="SAPBEXHLevel1X 15 2" xfId="28909"/>
    <cellStyle name="SAPBEXHLevel1X 15 2 2" xfId="28910"/>
    <cellStyle name="SAPBEXHLevel1X 15 2 2 2" xfId="28911"/>
    <cellStyle name="SAPBEXHLevel1X 15 2 3" xfId="28912"/>
    <cellStyle name="SAPBEXHLevel1X 15 3" xfId="28913"/>
    <cellStyle name="SAPBEXHLevel1X 15 3 2" xfId="28914"/>
    <cellStyle name="SAPBEXHLevel1X 15 3 2 2" xfId="28915"/>
    <cellStyle name="SAPBEXHLevel1X 15 3 3" xfId="28916"/>
    <cellStyle name="SAPBEXHLevel1X 15 4" xfId="28917"/>
    <cellStyle name="SAPBEXHLevel1X 15 4 2" xfId="28918"/>
    <cellStyle name="SAPBEXHLevel1X 15 5" xfId="28919"/>
    <cellStyle name="SAPBEXHLevel1X 15 5 2" xfId="28920"/>
    <cellStyle name="SAPBEXHLevel1X 15 6" xfId="28921"/>
    <cellStyle name="SAPBEXHLevel1X 16" xfId="28922"/>
    <cellStyle name="SAPBEXHLevel1X 16 2" xfId="28923"/>
    <cellStyle name="SAPBEXHLevel1X 16 2 2" xfId="28924"/>
    <cellStyle name="SAPBEXHLevel1X 16 3" xfId="28925"/>
    <cellStyle name="SAPBEXHLevel1X 17" xfId="28926"/>
    <cellStyle name="SAPBEXHLevel1X 17 2" xfId="28927"/>
    <cellStyle name="SAPBEXHLevel1X 17 2 2" xfId="28928"/>
    <cellStyle name="SAPBEXHLevel1X 17 3" xfId="28929"/>
    <cellStyle name="SAPBEXHLevel1X 18" xfId="28930"/>
    <cellStyle name="SAPBEXHLevel1X 18 2" xfId="28931"/>
    <cellStyle name="SAPBEXHLevel1X 18 2 2" xfId="28932"/>
    <cellStyle name="SAPBEXHLevel1X 18 3" xfId="28933"/>
    <cellStyle name="SAPBEXHLevel1X 19" xfId="28934"/>
    <cellStyle name="SAPBEXHLevel1X 19 2" xfId="28935"/>
    <cellStyle name="SAPBEXHLevel1X 19 2 2" xfId="28936"/>
    <cellStyle name="SAPBEXHLevel1X 19 3" xfId="28937"/>
    <cellStyle name="SAPBEXHLevel1X 2" xfId="28938"/>
    <cellStyle name="SAPBEXHLevel1X 2 10" xfId="28939"/>
    <cellStyle name="SAPBEXHLevel1X 2 10 2" xfId="28940"/>
    <cellStyle name="SAPBEXHLevel1X 2 10 2 2" xfId="28941"/>
    <cellStyle name="SAPBEXHLevel1X 2 10 3" xfId="28942"/>
    <cellStyle name="SAPBEXHLevel1X 2 11" xfId="28943"/>
    <cellStyle name="SAPBEXHLevel1X 2 11 2" xfId="28944"/>
    <cellStyle name="SAPBEXHLevel1X 2 11 2 2" xfId="28945"/>
    <cellStyle name="SAPBEXHLevel1X 2 11 3" xfId="28946"/>
    <cellStyle name="SAPBEXHLevel1X 2 12" xfId="28947"/>
    <cellStyle name="SAPBEXHLevel1X 2 12 2" xfId="28948"/>
    <cellStyle name="SAPBEXHLevel1X 2 12 3" xfId="61745"/>
    <cellStyle name="SAPBEXHLevel1X 2 13" xfId="28949"/>
    <cellStyle name="SAPBEXHLevel1X 2 13 2" xfId="61746"/>
    <cellStyle name="SAPBEXHLevel1X 2 13 3" xfId="61747"/>
    <cellStyle name="SAPBEXHLevel1X 2 14" xfId="52450"/>
    <cellStyle name="SAPBEXHLevel1X 2 14 2" xfId="61748"/>
    <cellStyle name="SAPBEXHLevel1X 2 14 3" xfId="61749"/>
    <cellStyle name="SAPBEXHLevel1X 2 15" xfId="61750"/>
    <cellStyle name="SAPBEXHLevel1X 2 16" xfId="61751"/>
    <cellStyle name="SAPBEXHLevel1X 2 2" xfId="28950"/>
    <cellStyle name="SAPBEXHLevel1X 2 2 10" xfId="28951"/>
    <cellStyle name="SAPBEXHLevel1X 2 2 10 2" xfId="28952"/>
    <cellStyle name="SAPBEXHLevel1X 2 2 10 2 2" xfId="28953"/>
    <cellStyle name="SAPBEXHLevel1X 2 2 10 3" xfId="28954"/>
    <cellStyle name="SAPBEXHLevel1X 2 2 11" xfId="28955"/>
    <cellStyle name="SAPBEXHLevel1X 2 2 11 2" xfId="28956"/>
    <cellStyle name="SAPBEXHLevel1X 2 2 11 2 2" xfId="28957"/>
    <cellStyle name="SAPBEXHLevel1X 2 2 11 3" xfId="28958"/>
    <cellStyle name="SAPBEXHLevel1X 2 2 12" xfId="28959"/>
    <cellStyle name="SAPBEXHLevel1X 2 2 2" xfId="28960"/>
    <cellStyle name="SAPBEXHLevel1X 2 2 2 2" xfId="28961"/>
    <cellStyle name="SAPBEXHLevel1X 2 2 2 2 2" xfId="28962"/>
    <cellStyle name="SAPBEXHLevel1X 2 2 2 2 2 2" xfId="28963"/>
    <cellStyle name="SAPBEXHLevel1X 2 2 2 2 2 2 2" xfId="28964"/>
    <cellStyle name="SAPBEXHLevel1X 2 2 2 2 2 3" xfId="28965"/>
    <cellStyle name="SAPBEXHLevel1X 2 2 2 2 3" xfId="28966"/>
    <cellStyle name="SAPBEXHLevel1X 2 2 2 2 3 2" xfId="28967"/>
    <cellStyle name="SAPBEXHLevel1X 2 2 2 2 3 2 2" xfId="28968"/>
    <cellStyle name="SAPBEXHLevel1X 2 2 2 2 3 3" xfId="28969"/>
    <cellStyle name="SAPBEXHLevel1X 2 2 2 2 4" xfId="28970"/>
    <cellStyle name="SAPBEXHLevel1X 2 2 2 2 4 2" xfId="28971"/>
    <cellStyle name="SAPBEXHLevel1X 2 2 2 2 5" xfId="28972"/>
    <cellStyle name="SAPBEXHLevel1X 2 2 2 2 5 2" xfId="28973"/>
    <cellStyle name="SAPBEXHLevel1X 2 2 2 2 6" xfId="28974"/>
    <cellStyle name="SAPBEXHLevel1X 2 2 2 3" xfId="28975"/>
    <cellStyle name="SAPBEXHLevel1X 2 2 2 3 2" xfId="28976"/>
    <cellStyle name="SAPBEXHLevel1X 2 2 2 3 2 2" xfId="28977"/>
    <cellStyle name="SAPBEXHLevel1X 2 2 2 3 2 2 2" xfId="28978"/>
    <cellStyle name="SAPBEXHLevel1X 2 2 2 3 2 3" xfId="28979"/>
    <cellStyle name="SAPBEXHLevel1X 2 2 2 3 3" xfId="28980"/>
    <cellStyle name="SAPBEXHLevel1X 2 2 2 3 3 2" xfId="28981"/>
    <cellStyle name="SAPBEXHLevel1X 2 2 2 3 3 2 2" xfId="28982"/>
    <cellStyle name="SAPBEXHLevel1X 2 2 2 3 3 3" xfId="28983"/>
    <cellStyle name="SAPBEXHLevel1X 2 2 2 3 4" xfId="28984"/>
    <cellStyle name="SAPBEXHLevel1X 2 2 2 3 4 2" xfId="28985"/>
    <cellStyle name="SAPBEXHLevel1X 2 2 2 3 5" xfId="28986"/>
    <cellStyle name="SAPBEXHLevel1X 2 2 2 3 5 2" xfId="28987"/>
    <cellStyle name="SAPBEXHLevel1X 2 2 2 3 6" xfId="28988"/>
    <cellStyle name="SAPBEXHLevel1X 2 2 2 4" xfId="28989"/>
    <cellStyle name="SAPBEXHLevel1X 2 2 2 4 2" xfId="28990"/>
    <cellStyle name="SAPBEXHLevel1X 2 2 2 4 2 2" xfId="28991"/>
    <cellStyle name="SAPBEXHLevel1X 2 2 2 4 2 3" xfId="61752"/>
    <cellStyle name="SAPBEXHLevel1X 2 2 2 4 3" xfId="28992"/>
    <cellStyle name="SAPBEXHLevel1X 2 2 2 4 4" xfId="61753"/>
    <cellStyle name="SAPBEXHLevel1X 2 2 2 5" xfId="28993"/>
    <cellStyle name="SAPBEXHLevel1X 2 2 2 5 2" xfId="28994"/>
    <cellStyle name="SAPBEXHLevel1X 2 2 2 5 2 2" xfId="28995"/>
    <cellStyle name="SAPBEXHLevel1X 2 2 2 5 2 3" xfId="61754"/>
    <cellStyle name="SAPBEXHLevel1X 2 2 2 5 3" xfId="28996"/>
    <cellStyle name="SAPBEXHLevel1X 2 2 2 5 4" xfId="61755"/>
    <cellStyle name="SAPBEXHLevel1X 2 2 2 6" xfId="28997"/>
    <cellStyle name="SAPBEXHLevel1X 2 2 2 6 2" xfId="28998"/>
    <cellStyle name="SAPBEXHLevel1X 2 2 2 6 2 2" xfId="61756"/>
    <cellStyle name="SAPBEXHLevel1X 2 2 2 6 2 3" xfId="61757"/>
    <cellStyle name="SAPBEXHLevel1X 2 2 2 6 3" xfId="61758"/>
    <cellStyle name="SAPBEXHLevel1X 2 2 2 6 4" xfId="61759"/>
    <cellStyle name="SAPBEXHLevel1X 2 2 2 7" xfId="28999"/>
    <cellStyle name="SAPBEXHLevel1X 2 2 2 7 2" xfId="29000"/>
    <cellStyle name="SAPBEXHLevel1X 2 2 2 7 3" xfId="61760"/>
    <cellStyle name="SAPBEXHLevel1X 2 2 2 8" xfId="29001"/>
    <cellStyle name="SAPBEXHLevel1X 2 2 2 9" xfId="61761"/>
    <cellStyle name="SAPBEXHLevel1X 2 2 2_Other Benefits Allocation %" xfId="29002"/>
    <cellStyle name="SAPBEXHLevel1X 2 2 3" xfId="29003"/>
    <cellStyle name="SAPBEXHLevel1X 2 2 3 2" xfId="29004"/>
    <cellStyle name="SAPBEXHLevel1X 2 2 3 2 2" xfId="29005"/>
    <cellStyle name="SAPBEXHLevel1X 2 2 3 2 2 2" xfId="61762"/>
    <cellStyle name="SAPBEXHLevel1X 2 2 3 2 2 3" xfId="61763"/>
    <cellStyle name="SAPBEXHLevel1X 2 2 3 2 3" xfId="61764"/>
    <cellStyle name="SAPBEXHLevel1X 2 2 3 2 4" xfId="61765"/>
    <cellStyle name="SAPBEXHLevel1X 2 2 3 3" xfId="29006"/>
    <cellStyle name="SAPBEXHLevel1X 2 2 3 3 2" xfId="52451"/>
    <cellStyle name="SAPBEXHLevel1X 2 2 3 3 2 2" xfId="61766"/>
    <cellStyle name="SAPBEXHLevel1X 2 2 3 3 2 3" xfId="61767"/>
    <cellStyle name="SAPBEXHLevel1X 2 2 3 3 3" xfId="61768"/>
    <cellStyle name="SAPBEXHLevel1X 2 2 3 3 4" xfId="61769"/>
    <cellStyle name="SAPBEXHLevel1X 2 2 3 4" xfId="52452"/>
    <cellStyle name="SAPBEXHLevel1X 2 2 3 4 2" xfId="52453"/>
    <cellStyle name="SAPBEXHLevel1X 2 2 3 4 2 2" xfId="61770"/>
    <cellStyle name="SAPBEXHLevel1X 2 2 3 4 2 3" xfId="61771"/>
    <cellStyle name="SAPBEXHLevel1X 2 2 3 4 3" xfId="61772"/>
    <cellStyle name="SAPBEXHLevel1X 2 2 3 4 4" xfId="61773"/>
    <cellStyle name="SAPBEXHLevel1X 2 2 3 5" xfId="52454"/>
    <cellStyle name="SAPBEXHLevel1X 2 2 3 5 2" xfId="52455"/>
    <cellStyle name="SAPBEXHLevel1X 2 2 3 5 2 2" xfId="61774"/>
    <cellStyle name="SAPBEXHLevel1X 2 2 3 5 2 3" xfId="61775"/>
    <cellStyle name="SAPBEXHLevel1X 2 2 3 5 3" xfId="61776"/>
    <cellStyle name="SAPBEXHLevel1X 2 2 3 5 4" xfId="61777"/>
    <cellStyle name="SAPBEXHLevel1X 2 2 3 6" xfId="52456"/>
    <cellStyle name="SAPBEXHLevel1X 2 2 3 6 2" xfId="52457"/>
    <cellStyle name="SAPBEXHLevel1X 2 2 3 6 2 2" xfId="61778"/>
    <cellStyle name="SAPBEXHLevel1X 2 2 3 6 2 3" xfId="61779"/>
    <cellStyle name="SAPBEXHLevel1X 2 2 3 6 3" xfId="61780"/>
    <cellStyle name="SAPBEXHLevel1X 2 2 3 6 4" xfId="61781"/>
    <cellStyle name="SAPBEXHLevel1X 2 2 3 7" xfId="52458"/>
    <cellStyle name="SAPBEXHLevel1X 2 2 3 7 2" xfId="61782"/>
    <cellStyle name="SAPBEXHLevel1X 2 2 3 7 3" xfId="61783"/>
    <cellStyle name="SAPBEXHLevel1X 2 2 3 8" xfId="61784"/>
    <cellStyle name="SAPBEXHLevel1X 2 2 3 9" xfId="61785"/>
    <cellStyle name="SAPBEXHLevel1X 2 2 4" xfId="29007"/>
    <cellStyle name="SAPBEXHLevel1X 2 2 4 2" xfId="29008"/>
    <cellStyle name="SAPBEXHLevel1X 2 2 4 2 2" xfId="29009"/>
    <cellStyle name="SAPBEXHLevel1X 2 2 4 2 2 2" xfId="61786"/>
    <cellStyle name="SAPBEXHLevel1X 2 2 4 2 2 3" xfId="61787"/>
    <cellStyle name="SAPBEXHLevel1X 2 2 4 2 3" xfId="61788"/>
    <cellStyle name="SAPBEXHLevel1X 2 2 4 2 4" xfId="61789"/>
    <cellStyle name="SAPBEXHLevel1X 2 2 4 3" xfId="29010"/>
    <cellStyle name="SAPBEXHLevel1X 2 2 4 3 2" xfId="52459"/>
    <cellStyle name="SAPBEXHLevel1X 2 2 4 3 2 2" xfId="61790"/>
    <cellStyle name="SAPBEXHLevel1X 2 2 4 3 2 3" xfId="61791"/>
    <cellStyle name="SAPBEXHLevel1X 2 2 4 3 3" xfId="61792"/>
    <cellStyle name="SAPBEXHLevel1X 2 2 4 3 4" xfId="61793"/>
    <cellStyle name="SAPBEXHLevel1X 2 2 4 4" xfId="52460"/>
    <cellStyle name="SAPBEXHLevel1X 2 2 4 4 2" xfId="52461"/>
    <cellStyle name="SAPBEXHLevel1X 2 2 4 4 2 2" xfId="61794"/>
    <cellStyle name="SAPBEXHLevel1X 2 2 4 4 2 3" xfId="61795"/>
    <cellStyle name="SAPBEXHLevel1X 2 2 4 4 3" xfId="61796"/>
    <cellStyle name="SAPBEXHLevel1X 2 2 4 4 4" xfId="61797"/>
    <cellStyle name="SAPBEXHLevel1X 2 2 4 5" xfId="52462"/>
    <cellStyle name="SAPBEXHLevel1X 2 2 4 5 2" xfId="52463"/>
    <cellStyle name="SAPBEXHLevel1X 2 2 4 5 2 2" xfId="61798"/>
    <cellStyle name="SAPBEXHLevel1X 2 2 4 5 2 3" xfId="61799"/>
    <cellStyle name="SAPBEXHLevel1X 2 2 4 5 3" xfId="61800"/>
    <cellStyle name="SAPBEXHLevel1X 2 2 4 5 4" xfId="61801"/>
    <cellStyle name="SAPBEXHLevel1X 2 2 4 6" xfId="52464"/>
    <cellStyle name="SAPBEXHLevel1X 2 2 4 6 2" xfId="52465"/>
    <cellStyle name="SAPBEXHLevel1X 2 2 4 6 2 2" xfId="61802"/>
    <cellStyle name="SAPBEXHLevel1X 2 2 4 6 2 3" xfId="61803"/>
    <cellStyle name="SAPBEXHLevel1X 2 2 4 6 3" xfId="61804"/>
    <cellStyle name="SAPBEXHLevel1X 2 2 4 6 4" xfId="61805"/>
    <cellStyle name="SAPBEXHLevel1X 2 2 4 7" xfId="52466"/>
    <cellStyle name="SAPBEXHLevel1X 2 2 4 7 2" xfId="61806"/>
    <cellStyle name="SAPBEXHLevel1X 2 2 4 7 3" xfId="61807"/>
    <cellStyle name="SAPBEXHLevel1X 2 2 4 8" xfId="61808"/>
    <cellStyle name="SAPBEXHLevel1X 2 2 4 9" xfId="61809"/>
    <cellStyle name="SAPBEXHLevel1X 2 2 5" xfId="29011"/>
    <cellStyle name="SAPBEXHLevel1X 2 2 5 2" xfId="29012"/>
    <cellStyle name="SAPBEXHLevel1X 2 2 5 2 2" xfId="29013"/>
    <cellStyle name="SAPBEXHLevel1X 2 2 5 2 3" xfId="61810"/>
    <cellStyle name="SAPBEXHLevel1X 2 2 5 3" xfId="29014"/>
    <cellStyle name="SAPBEXHLevel1X 2 2 5 4" xfId="61811"/>
    <cellStyle name="SAPBEXHLevel1X 2 2 6" xfId="29015"/>
    <cellStyle name="SAPBEXHLevel1X 2 2 6 2" xfId="29016"/>
    <cellStyle name="SAPBEXHLevel1X 2 2 6 2 2" xfId="29017"/>
    <cellStyle name="SAPBEXHLevel1X 2 2 6 2 3" xfId="61812"/>
    <cellStyle name="SAPBEXHLevel1X 2 2 6 3" xfId="29018"/>
    <cellStyle name="SAPBEXHLevel1X 2 2 6 4" xfId="61813"/>
    <cellStyle name="SAPBEXHLevel1X 2 2 7" xfId="29019"/>
    <cellStyle name="SAPBEXHLevel1X 2 2 7 2" xfId="29020"/>
    <cellStyle name="SAPBEXHLevel1X 2 2 7 2 2" xfId="29021"/>
    <cellStyle name="SAPBEXHLevel1X 2 2 7 2 3" xfId="61814"/>
    <cellStyle name="SAPBEXHLevel1X 2 2 7 3" xfId="29022"/>
    <cellStyle name="SAPBEXHLevel1X 2 2 7 4" xfId="61815"/>
    <cellStyle name="SAPBEXHLevel1X 2 2 8" xfId="29023"/>
    <cellStyle name="SAPBEXHLevel1X 2 2 8 2" xfId="29024"/>
    <cellStyle name="SAPBEXHLevel1X 2 2 8 2 2" xfId="29025"/>
    <cellStyle name="SAPBEXHLevel1X 2 2 8 2 3" xfId="61816"/>
    <cellStyle name="SAPBEXHLevel1X 2 2 8 3" xfId="29026"/>
    <cellStyle name="SAPBEXHLevel1X 2 2 8 4" xfId="61817"/>
    <cellStyle name="SAPBEXHLevel1X 2 2 9" xfId="29027"/>
    <cellStyle name="SAPBEXHLevel1X 2 2 9 2" xfId="29028"/>
    <cellStyle name="SAPBEXHLevel1X 2 2 9 2 2" xfId="29029"/>
    <cellStyle name="SAPBEXHLevel1X 2 2 9 2 3" xfId="61818"/>
    <cellStyle name="SAPBEXHLevel1X 2 2 9 3" xfId="29030"/>
    <cellStyle name="SAPBEXHLevel1X 2 2 9 4" xfId="61819"/>
    <cellStyle name="SAPBEXHLevel1X 2 2_Other Benefits Allocation %" xfId="29031"/>
    <cellStyle name="SAPBEXHLevel1X 2 3" xfId="29032"/>
    <cellStyle name="SAPBEXHLevel1X 2 3 10" xfId="29033"/>
    <cellStyle name="SAPBEXHLevel1X 2 3 10 2" xfId="29034"/>
    <cellStyle name="SAPBEXHLevel1X 2 3 10 2 2" xfId="29035"/>
    <cellStyle name="SAPBEXHLevel1X 2 3 10 3" xfId="29036"/>
    <cellStyle name="SAPBEXHLevel1X 2 3 11" xfId="29037"/>
    <cellStyle name="SAPBEXHLevel1X 2 3 11 2" xfId="29038"/>
    <cellStyle name="SAPBEXHLevel1X 2 3 11 2 2" xfId="29039"/>
    <cellStyle name="SAPBEXHLevel1X 2 3 11 3" xfId="29040"/>
    <cellStyle name="SAPBEXHLevel1X 2 3 12" xfId="29041"/>
    <cellStyle name="SAPBEXHLevel1X 2 3 2" xfId="29042"/>
    <cellStyle name="SAPBEXHLevel1X 2 3 2 2" xfId="29043"/>
    <cellStyle name="SAPBEXHLevel1X 2 3 2 2 2" xfId="29044"/>
    <cellStyle name="SAPBEXHLevel1X 2 3 2 2 2 2" xfId="29045"/>
    <cellStyle name="SAPBEXHLevel1X 2 3 2 2 2 2 2" xfId="29046"/>
    <cellStyle name="SAPBEXHLevel1X 2 3 2 2 2 3" xfId="29047"/>
    <cellStyle name="SAPBEXHLevel1X 2 3 2 2 3" xfId="29048"/>
    <cellStyle name="SAPBEXHLevel1X 2 3 2 2 3 2" xfId="29049"/>
    <cellStyle name="SAPBEXHLevel1X 2 3 2 2 3 2 2" xfId="29050"/>
    <cellStyle name="SAPBEXHLevel1X 2 3 2 2 3 3" xfId="29051"/>
    <cellStyle name="SAPBEXHLevel1X 2 3 2 2 4" xfId="29052"/>
    <cellStyle name="SAPBEXHLevel1X 2 3 2 2 4 2" xfId="29053"/>
    <cellStyle name="SAPBEXHLevel1X 2 3 2 2 5" xfId="29054"/>
    <cellStyle name="SAPBEXHLevel1X 2 3 2 2 5 2" xfId="29055"/>
    <cellStyle name="SAPBEXHLevel1X 2 3 2 2 6" xfId="29056"/>
    <cellStyle name="SAPBEXHLevel1X 2 3 2 3" xfId="29057"/>
    <cellStyle name="SAPBEXHLevel1X 2 3 2 3 2" xfId="29058"/>
    <cellStyle name="SAPBEXHLevel1X 2 3 2 3 2 2" xfId="29059"/>
    <cellStyle name="SAPBEXHLevel1X 2 3 2 3 2 2 2" xfId="29060"/>
    <cellStyle name="SAPBEXHLevel1X 2 3 2 3 2 3" xfId="29061"/>
    <cellStyle name="SAPBEXHLevel1X 2 3 2 3 3" xfId="29062"/>
    <cellStyle name="SAPBEXHLevel1X 2 3 2 3 3 2" xfId="29063"/>
    <cellStyle name="SAPBEXHLevel1X 2 3 2 3 3 2 2" xfId="29064"/>
    <cellStyle name="SAPBEXHLevel1X 2 3 2 3 3 3" xfId="29065"/>
    <cellStyle name="SAPBEXHLevel1X 2 3 2 3 4" xfId="29066"/>
    <cellStyle name="SAPBEXHLevel1X 2 3 2 3 4 2" xfId="29067"/>
    <cellStyle name="SAPBEXHLevel1X 2 3 2 3 5" xfId="29068"/>
    <cellStyle name="SAPBEXHLevel1X 2 3 2 3 5 2" xfId="29069"/>
    <cellStyle name="SAPBEXHLevel1X 2 3 2 3 6" xfId="29070"/>
    <cellStyle name="SAPBEXHLevel1X 2 3 2 4" xfId="29071"/>
    <cellStyle name="SAPBEXHLevel1X 2 3 2 4 2" xfId="29072"/>
    <cellStyle name="SAPBEXHLevel1X 2 3 2 4 2 2" xfId="29073"/>
    <cellStyle name="SAPBEXHLevel1X 2 3 2 4 3" xfId="29074"/>
    <cellStyle name="SAPBEXHLevel1X 2 3 2 5" xfId="29075"/>
    <cellStyle name="SAPBEXHLevel1X 2 3 2 5 2" xfId="29076"/>
    <cellStyle name="SAPBEXHLevel1X 2 3 2 5 2 2" xfId="29077"/>
    <cellStyle name="SAPBEXHLevel1X 2 3 2 5 3" xfId="29078"/>
    <cellStyle name="SAPBEXHLevel1X 2 3 2 6" xfId="29079"/>
    <cellStyle name="SAPBEXHLevel1X 2 3 2 6 2" xfId="29080"/>
    <cellStyle name="SAPBEXHLevel1X 2 3 2 7" xfId="29081"/>
    <cellStyle name="SAPBEXHLevel1X 2 3 2 7 2" xfId="29082"/>
    <cellStyle name="SAPBEXHLevel1X 2 3 2 8" xfId="29083"/>
    <cellStyle name="SAPBEXHLevel1X 2 3 2_Other Benefits Allocation %" xfId="29084"/>
    <cellStyle name="SAPBEXHLevel1X 2 3 3" xfId="29085"/>
    <cellStyle name="SAPBEXHLevel1X 2 3 3 2" xfId="29086"/>
    <cellStyle name="SAPBEXHLevel1X 2 3 3 2 2" xfId="29087"/>
    <cellStyle name="SAPBEXHLevel1X 2 3 3 2 3" xfId="61820"/>
    <cellStyle name="SAPBEXHLevel1X 2 3 3 3" xfId="29088"/>
    <cellStyle name="SAPBEXHLevel1X 2 3 3 4" xfId="61821"/>
    <cellStyle name="SAPBEXHLevel1X 2 3 4" xfId="29089"/>
    <cellStyle name="SAPBEXHLevel1X 2 3 4 2" xfId="29090"/>
    <cellStyle name="SAPBEXHLevel1X 2 3 4 2 2" xfId="29091"/>
    <cellStyle name="SAPBEXHLevel1X 2 3 4 2 3" xfId="61822"/>
    <cellStyle name="SAPBEXHLevel1X 2 3 4 3" xfId="29092"/>
    <cellStyle name="SAPBEXHLevel1X 2 3 4 4" xfId="61823"/>
    <cellStyle name="SAPBEXHLevel1X 2 3 5" xfId="29093"/>
    <cellStyle name="SAPBEXHLevel1X 2 3 5 2" xfId="29094"/>
    <cellStyle name="SAPBEXHLevel1X 2 3 5 2 2" xfId="29095"/>
    <cellStyle name="SAPBEXHLevel1X 2 3 5 2 3" xfId="61824"/>
    <cellStyle name="SAPBEXHLevel1X 2 3 5 3" xfId="29096"/>
    <cellStyle name="SAPBEXHLevel1X 2 3 5 4" xfId="61825"/>
    <cellStyle name="SAPBEXHLevel1X 2 3 6" xfId="29097"/>
    <cellStyle name="SAPBEXHLevel1X 2 3 6 2" xfId="29098"/>
    <cellStyle name="SAPBEXHLevel1X 2 3 6 2 2" xfId="29099"/>
    <cellStyle name="SAPBEXHLevel1X 2 3 6 2 3" xfId="61826"/>
    <cellStyle name="SAPBEXHLevel1X 2 3 6 3" xfId="29100"/>
    <cellStyle name="SAPBEXHLevel1X 2 3 6 4" xfId="61827"/>
    <cellStyle name="SAPBEXHLevel1X 2 3 7" xfId="29101"/>
    <cellStyle name="SAPBEXHLevel1X 2 3 7 2" xfId="29102"/>
    <cellStyle name="SAPBEXHLevel1X 2 3 7 2 2" xfId="29103"/>
    <cellStyle name="SAPBEXHLevel1X 2 3 7 3" xfId="29104"/>
    <cellStyle name="SAPBEXHLevel1X 2 3 8" xfId="29105"/>
    <cellStyle name="SAPBEXHLevel1X 2 3 8 2" xfId="29106"/>
    <cellStyle name="SAPBEXHLevel1X 2 3 8 2 2" xfId="29107"/>
    <cellStyle name="SAPBEXHLevel1X 2 3 8 3" xfId="29108"/>
    <cellStyle name="SAPBEXHLevel1X 2 3 9" xfId="29109"/>
    <cellStyle name="SAPBEXHLevel1X 2 3 9 2" xfId="29110"/>
    <cellStyle name="SAPBEXHLevel1X 2 3 9 2 2" xfId="29111"/>
    <cellStyle name="SAPBEXHLevel1X 2 3 9 3" xfId="29112"/>
    <cellStyle name="SAPBEXHLevel1X 2 3_Other Benefits Allocation %" xfId="29113"/>
    <cellStyle name="SAPBEXHLevel1X 2 4" xfId="29114"/>
    <cellStyle name="SAPBEXHLevel1X 2 4 2" xfId="52467"/>
    <cellStyle name="SAPBEXHLevel1X 2 4 2 2" xfId="52468"/>
    <cellStyle name="SAPBEXHLevel1X 2 4 2 2 2" xfId="61828"/>
    <cellStyle name="SAPBEXHLevel1X 2 4 2 2 3" xfId="61829"/>
    <cellStyle name="SAPBEXHLevel1X 2 4 2 3" xfId="61830"/>
    <cellStyle name="SAPBEXHLevel1X 2 4 2 4" xfId="61831"/>
    <cellStyle name="SAPBEXHLevel1X 2 4 3" xfId="52469"/>
    <cellStyle name="SAPBEXHLevel1X 2 4 3 2" xfId="52470"/>
    <cellStyle name="SAPBEXHLevel1X 2 4 3 2 2" xfId="61832"/>
    <cellStyle name="SAPBEXHLevel1X 2 4 3 2 3" xfId="61833"/>
    <cellStyle name="SAPBEXHLevel1X 2 4 3 3" xfId="61834"/>
    <cellStyle name="SAPBEXHLevel1X 2 4 3 4" xfId="61835"/>
    <cellStyle name="SAPBEXHLevel1X 2 4 4" xfId="52471"/>
    <cellStyle name="SAPBEXHLevel1X 2 4 4 2" xfId="52472"/>
    <cellStyle name="SAPBEXHLevel1X 2 4 4 2 2" xfId="61836"/>
    <cellStyle name="SAPBEXHLevel1X 2 4 4 2 3" xfId="61837"/>
    <cellStyle name="SAPBEXHLevel1X 2 4 4 3" xfId="61838"/>
    <cellStyle name="SAPBEXHLevel1X 2 4 4 4" xfId="61839"/>
    <cellStyle name="SAPBEXHLevel1X 2 4 5" xfId="52473"/>
    <cellStyle name="SAPBEXHLevel1X 2 4 5 2" xfId="52474"/>
    <cellStyle name="SAPBEXHLevel1X 2 4 5 2 2" xfId="61840"/>
    <cellStyle name="SAPBEXHLevel1X 2 4 5 2 3" xfId="61841"/>
    <cellStyle name="SAPBEXHLevel1X 2 4 5 3" xfId="61842"/>
    <cellStyle name="SAPBEXHLevel1X 2 4 5 4" xfId="61843"/>
    <cellStyle name="SAPBEXHLevel1X 2 4 6" xfId="52475"/>
    <cellStyle name="SAPBEXHLevel1X 2 4 6 2" xfId="52476"/>
    <cellStyle name="SAPBEXHLevel1X 2 4 6 2 2" xfId="61844"/>
    <cellStyle name="SAPBEXHLevel1X 2 4 6 2 3" xfId="61845"/>
    <cellStyle name="SAPBEXHLevel1X 2 4 6 3" xfId="61846"/>
    <cellStyle name="SAPBEXHLevel1X 2 4 6 4" xfId="61847"/>
    <cellStyle name="SAPBEXHLevel1X 2 4 7" xfId="52477"/>
    <cellStyle name="SAPBEXHLevel1X 2 4 7 2" xfId="61848"/>
    <cellStyle name="SAPBEXHLevel1X 2 4 7 3" xfId="61849"/>
    <cellStyle name="SAPBEXHLevel1X 2 4 8" xfId="61850"/>
    <cellStyle name="SAPBEXHLevel1X 2 4 9" xfId="61851"/>
    <cellStyle name="SAPBEXHLevel1X 2 5" xfId="29115"/>
    <cellStyle name="SAPBEXHLevel1X 2 5 2" xfId="29116"/>
    <cellStyle name="SAPBEXHLevel1X 2 5 2 2" xfId="29117"/>
    <cellStyle name="SAPBEXHLevel1X 2 5 2 2 2" xfId="29118"/>
    <cellStyle name="SAPBEXHLevel1X 2 5 2 2 2 2" xfId="29119"/>
    <cellStyle name="SAPBEXHLevel1X 2 5 2 2 3" xfId="29120"/>
    <cellStyle name="SAPBEXHLevel1X 2 5 2 3" xfId="29121"/>
    <cellStyle name="SAPBEXHLevel1X 2 5 2 3 2" xfId="29122"/>
    <cellStyle name="SAPBEXHLevel1X 2 5 2 3 2 2" xfId="29123"/>
    <cellStyle name="SAPBEXHLevel1X 2 5 2 3 3" xfId="29124"/>
    <cellStyle name="SAPBEXHLevel1X 2 5 2 4" xfId="29125"/>
    <cellStyle name="SAPBEXHLevel1X 2 5 2 4 2" xfId="29126"/>
    <cellStyle name="SAPBEXHLevel1X 2 5 2 5" xfId="29127"/>
    <cellStyle name="SAPBEXHLevel1X 2 5 2 5 2" xfId="29128"/>
    <cellStyle name="SAPBEXHLevel1X 2 5 2 6" xfId="29129"/>
    <cellStyle name="SAPBEXHLevel1X 2 5 3" xfId="29130"/>
    <cellStyle name="SAPBEXHLevel1X 2 5 3 2" xfId="29131"/>
    <cellStyle name="SAPBEXHLevel1X 2 5 3 2 2" xfId="29132"/>
    <cellStyle name="SAPBEXHLevel1X 2 5 3 2 2 2" xfId="29133"/>
    <cellStyle name="SAPBEXHLevel1X 2 5 3 2 3" xfId="29134"/>
    <cellStyle name="SAPBEXHLevel1X 2 5 3 3" xfId="29135"/>
    <cellStyle name="SAPBEXHLevel1X 2 5 3 3 2" xfId="29136"/>
    <cellStyle name="SAPBEXHLevel1X 2 5 3 3 2 2" xfId="29137"/>
    <cellStyle name="SAPBEXHLevel1X 2 5 3 3 3" xfId="29138"/>
    <cellStyle name="SAPBEXHLevel1X 2 5 3 4" xfId="29139"/>
    <cellStyle name="SAPBEXHLevel1X 2 5 3 4 2" xfId="29140"/>
    <cellStyle name="SAPBEXHLevel1X 2 5 3 5" xfId="29141"/>
    <cellStyle name="SAPBEXHLevel1X 2 5 3 5 2" xfId="29142"/>
    <cellStyle name="SAPBEXHLevel1X 2 5 3 6" xfId="29143"/>
    <cellStyle name="SAPBEXHLevel1X 2 5 4" xfId="29144"/>
    <cellStyle name="SAPBEXHLevel1X 2 5 4 2" xfId="29145"/>
    <cellStyle name="SAPBEXHLevel1X 2 5 4 2 2" xfId="29146"/>
    <cellStyle name="SAPBEXHLevel1X 2 5 4 2 3" xfId="61852"/>
    <cellStyle name="SAPBEXHLevel1X 2 5 4 3" xfId="29147"/>
    <cellStyle name="SAPBEXHLevel1X 2 5 4 4" xfId="61853"/>
    <cellStyle name="SAPBEXHLevel1X 2 5 5" xfId="29148"/>
    <cellStyle name="SAPBEXHLevel1X 2 5 5 2" xfId="29149"/>
    <cellStyle name="SAPBEXHLevel1X 2 5 5 2 2" xfId="29150"/>
    <cellStyle name="SAPBEXHLevel1X 2 5 5 2 3" xfId="61854"/>
    <cellStyle name="SAPBEXHLevel1X 2 5 5 3" xfId="29151"/>
    <cellStyle name="SAPBEXHLevel1X 2 5 5 4" xfId="61855"/>
    <cellStyle name="SAPBEXHLevel1X 2 5 6" xfId="29152"/>
    <cellStyle name="SAPBEXHLevel1X 2 5 6 2" xfId="29153"/>
    <cellStyle name="SAPBEXHLevel1X 2 5 6 2 2" xfId="61856"/>
    <cellStyle name="SAPBEXHLevel1X 2 5 6 2 3" xfId="61857"/>
    <cellStyle name="SAPBEXHLevel1X 2 5 6 3" xfId="61858"/>
    <cellStyle name="SAPBEXHLevel1X 2 5 6 4" xfId="61859"/>
    <cellStyle name="SAPBEXHLevel1X 2 5 7" xfId="29154"/>
    <cellStyle name="SAPBEXHLevel1X 2 5 7 2" xfId="29155"/>
    <cellStyle name="SAPBEXHLevel1X 2 5 7 3" xfId="61860"/>
    <cellStyle name="SAPBEXHLevel1X 2 5 8" xfId="29156"/>
    <cellStyle name="SAPBEXHLevel1X 2 5 9" xfId="61861"/>
    <cellStyle name="SAPBEXHLevel1X 2 5_Other Benefits Allocation %" xfId="29157"/>
    <cellStyle name="SAPBEXHLevel1X 2 6" xfId="29158"/>
    <cellStyle name="SAPBEXHLevel1X 2 6 2" xfId="29159"/>
    <cellStyle name="SAPBEXHLevel1X 2 6 2 2" xfId="29160"/>
    <cellStyle name="SAPBEXHLevel1X 2 6 2 3" xfId="61862"/>
    <cellStyle name="SAPBEXHLevel1X 2 6 3" xfId="29161"/>
    <cellStyle name="SAPBEXHLevel1X 2 6 4" xfId="61863"/>
    <cellStyle name="SAPBEXHLevel1X 2 7" xfId="29162"/>
    <cellStyle name="SAPBEXHLevel1X 2 7 2" xfId="29163"/>
    <cellStyle name="SAPBEXHLevel1X 2 7 2 2" xfId="29164"/>
    <cellStyle name="SAPBEXHLevel1X 2 7 2 3" xfId="61864"/>
    <cellStyle name="SAPBEXHLevel1X 2 7 3" xfId="29165"/>
    <cellStyle name="SAPBEXHLevel1X 2 7 4" xfId="61865"/>
    <cellStyle name="SAPBEXHLevel1X 2 8" xfId="29166"/>
    <cellStyle name="SAPBEXHLevel1X 2 8 2" xfId="29167"/>
    <cellStyle name="SAPBEXHLevel1X 2 8 2 2" xfId="29168"/>
    <cellStyle name="SAPBEXHLevel1X 2 8 2 3" xfId="61866"/>
    <cellStyle name="SAPBEXHLevel1X 2 8 3" xfId="29169"/>
    <cellStyle name="SAPBEXHLevel1X 2 8 4" xfId="61867"/>
    <cellStyle name="SAPBEXHLevel1X 2 9" xfId="29170"/>
    <cellStyle name="SAPBEXHLevel1X 2 9 2" xfId="29171"/>
    <cellStyle name="SAPBEXHLevel1X 2 9 2 2" xfId="29172"/>
    <cellStyle name="SAPBEXHLevel1X 2 9 2 3" xfId="61868"/>
    <cellStyle name="SAPBEXHLevel1X 2 9 3" xfId="29173"/>
    <cellStyle name="SAPBEXHLevel1X 2 9 4" xfId="61869"/>
    <cellStyle name="SAPBEXHLevel1X 2_401K Summary" xfId="29174"/>
    <cellStyle name="SAPBEXHLevel1X 20" xfId="29175"/>
    <cellStyle name="SAPBEXHLevel1X 20 2" xfId="29176"/>
    <cellStyle name="SAPBEXHLevel1X 20 2 2" xfId="29177"/>
    <cellStyle name="SAPBEXHLevel1X 20 3" xfId="29178"/>
    <cellStyle name="SAPBEXHLevel1X 21" xfId="29179"/>
    <cellStyle name="SAPBEXHLevel1X 21 2" xfId="29180"/>
    <cellStyle name="SAPBEXHLevel1X 21 2 2" xfId="29181"/>
    <cellStyle name="SAPBEXHLevel1X 21 3" xfId="29182"/>
    <cellStyle name="SAPBEXHLevel1X 22" xfId="29183"/>
    <cellStyle name="SAPBEXHLevel1X 22 2" xfId="29184"/>
    <cellStyle name="SAPBEXHLevel1X 22 2 2" xfId="29185"/>
    <cellStyle name="SAPBEXHLevel1X 22 3" xfId="29186"/>
    <cellStyle name="SAPBEXHLevel1X 23" xfId="29187"/>
    <cellStyle name="SAPBEXHLevel1X 23 2" xfId="29188"/>
    <cellStyle name="SAPBEXHLevel1X 23 2 2" xfId="29189"/>
    <cellStyle name="SAPBEXHLevel1X 23 3" xfId="29190"/>
    <cellStyle name="SAPBEXHLevel1X 24" xfId="29191"/>
    <cellStyle name="SAPBEXHLevel1X 24 2" xfId="29192"/>
    <cellStyle name="SAPBEXHLevel1X 24 2 2" xfId="29193"/>
    <cellStyle name="SAPBEXHLevel1X 24 3" xfId="29194"/>
    <cellStyle name="SAPBEXHLevel1X 25" xfId="29195"/>
    <cellStyle name="SAPBEXHLevel1X 25 2" xfId="29196"/>
    <cellStyle name="SAPBEXHLevel1X 25 2 2" xfId="29197"/>
    <cellStyle name="SAPBEXHLevel1X 25 3" xfId="29198"/>
    <cellStyle name="SAPBEXHLevel1X 26" xfId="29199"/>
    <cellStyle name="SAPBEXHLevel1X 26 2" xfId="29200"/>
    <cellStyle name="SAPBEXHLevel1X 26 2 2" xfId="29201"/>
    <cellStyle name="SAPBEXHLevel1X 26 3" xfId="29202"/>
    <cellStyle name="SAPBEXHLevel1X 27" xfId="29203"/>
    <cellStyle name="SAPBEXHLevel1X 27 2" xfId="29204"/>
    <cellStyle name="SAPBEXHLevel1X 27 2 2" xfId="29205"/>
    <cellStyle name="SAPBEXHLevel1X 27 3" xfId="29206"/>
    <cellStyle name="SAPBEXHLevel1X 28" xfId="29207"/>
    <cellStyle name="SAPBEXHLevel1X 28 2" xfId="29208"/>
    <cellStyle name="SAPBEXHLevel1X 29" xfId="29209"/>
    <cellStyle name="SAPBEXHLevel1X 29 2" xfId="29210"/>
    <cellStyle name="SAPBEXHLevel1X 3" xfId="29211"/>
    <cellStyle name="SAPBEXHLevel1X 3 10" xfId="29212"/>
    <cellStyle name="SAPBEXHLevel1X 3 10 2" xfId="29213"/>
    <cellStyle name="SAPBEXHLevel1X 3 10 2 2" xfId="29214"/>
    <cellStyle name="SAPBEXHLevel1X 3 10 3" xfId="29215"/>
    <cellStyle name="SAPBEXHLevel1X 3 11" xfId="29216"/>
    <cellStyle name="SAPBEXHLevel1X 3 12" xfId="61870"/>
    <cellStyle name="SAPBEXHLevel1X 3 2" xfId="29217"/>
    <cellStyle name="SAPBEXHLevel1X 3 2 2" xfId="29218"/>
    <cellStyle name="SAPBEXHLevel1X 3 2 2 2" xfId="29219"/>
    <cellStyle name="SAPBEXHLevel1X 3 2 2 2 2" xfId="29220"/>
    <cellStyle name="SAPBEXHLevel1X 3 2 2 2 2 2" xfId="29221"/>
    <cellStyle name="SAPBEXHLevel1X 3 2 2 2 2 2 2" xfId="29222"/>
    <cellStyle name="SAPBEXHLevel1X 3 2 2 2 2 3" xfId="29223"/>
    <cellStyle name="SAPBEXHLevel1X 3 2 2 2 3" xfId="29224"/>
    <cellStyle name="SAPBEXHLevel1X 3 2 2 2 3 2" xfId="29225"/>
    <cellStyle name="SAPBEXHLevel1X 3 2 2 2 3 2 2" xfId="29226"/>
    <cellStyle name="SAPBEXHLevel1X 3 2 2 2 3 3" xfId="29227"/>
    <cellStyle name="SAPBEXHLevel1X 3 2 2 2 4" xfId="29228"/>
    <cellStyle name="SAPBEXHLevel1X 3 2 2 2 4 2" xfId="29229"/>
    <cellStyle name="SAPBEXHLevel1X 3 2 2 2 5" xfId="29230"/>
    <cellStyle name="SAPBEXHLevel1X 3 2 2 2 5 2" xfId="29231"/>
    <cellStyle name="SAPBEXHLevel1X 3 2 2 2 6" xfId="29232"/>
    <cellStyle name="SAPBEXHLevel1X 3 2 2 3" xfId="29233"/>
    <cellStyle name="SAPBEXHLevel1X 3 2 2 3 2" xfId="29234"/>
    <cellStyle name="SAPBEXHLevel1X 3 2 2 3 2 2" xfId="29235"/>
    <cellStyle name="SAPBEXHLevel1X 3 2 2 3 2 2 2" xfId="29236"/>
    <cellStyle name="SAPBEXHLevel1X 3 2 2 3 2 3" xfId="29237"/>
    <cellStyle name="SAPBEXHLevel1X 3 2 2 3 3" xfId="29238"/>
    <cellStyle name="SAPBEXHLevel1X 3 2 2 3 3 2" xfId="29239"/>
    <cellStyle name="SAPBEXHLevel1X 3 2 2 3 3 2 2" xfId="29240"/>
    <cellStyle name="SAPBEXHLevel1X 3 2 2 3 3 3" xfId="29241"/>
    <cellStyle name="SAPBEXHLevel1X 3 2 2 3 4" xfId="29242"/>
    <cellStyle name="SAPBEXHLevel1X 3 2 2 3 4 2" xfId="29243"/>
    <cellStyle name="SAPBEXHLevel1X 3 2 2 3 5" xfId="29244"/>
    <cellStyle name="SAPBEXHLevel1X 3 2 2 3 5 2" xfId="29245"/>
    <cellStyle name="SAPBEXHLevel1X 3 2 2 3 6" xfId="29246"/>
    <cellStyle name="SAPBEXHLevel1X 3 2 2 4" xfId="29247"/>
    <cellStyle name="SAPBEXHLevel1X 3 2 2 4 2" xfId="29248"/>
    <cellStyle name="SAPBEXHLevel1X 3 2 2 4 2 2" xfId="29249"/>
    <cellStyle name="SAPBEXHLevel1X 3 2 2 4 3" xfId="29250"/>
    <cellStyle name="SAPBEXHLevel1X 3 2 2 5" xfId="29251"/>
    <cellStyle name="SAPBEXHLevel1X 3 2 2 5 2" xfId="29252"/>
    <cellStyle name="SAPBEXHLevel1X 3 2 2 5 2 2" xfId="29253"/>
    <cellStyle name="SAPBEXHLevel1X 3 2 2 5 3" xfId="29254"/>
    <cellStyle name="SAPBEXHLevel1X 3 2 2 6" xfId="29255"/>
    <cellStyle name="SAPBEXHLevel1X 3 2 2 6 2" xfId="29256"/>
    <cellStyle name="SAPBEXHLevel1X 3 2 2 7" xfId="29257"/>
    <cellStyle name="SAPBEXHLevel1X 3 2 2 7 2" xfId="29258"/>
    <cellStyle name="SAPBEXHLevel1X 3 2 2 8" xfId="29259"/>
    <cellStyle name="SAPBEXHLevel1X 3 2 2_Other Benefits Allocation %" xfId="29260"/>
    <cellStyle name="SAPBEXHLevel1X 3 2 3" xfId="29261"/>
    <cellStyle name="SAPBEXHLevel1X 3 2 3 2" xfId="29262"/>
    <cellStyle name="SAPBEXHLevel1X 3 2 3 2 2" xfId="29263"/>
    <cellStyle name="SAPBEXHLevel1X 3 2 3 2 3" xfId="61871"/>
    <cellStyle name="SAPBEXHLevel1X 3 2 3 3" xfId="29264"/>
    <cellStyle name="SAPBEXHLevel1X 3 2 3 4" xfId="61872"/>
    <cellStyle name="SAPBEXHLevel1X 3 2 4" xfId="29265"/>
    <cellStyle name="SAPBEXHLevel1X 3 2 4 2" xfId="52478"/>
    <cellStyle name="SAPBEXHLevel1X 3 2 4 2 2" xfId="61873"/>
    <cellStyle name="SAPBEXHLevel1X 3 2 4 2 3" xfId="61874"/>
    <cellStyle name="SAPBEXHLevel1X 3 2 4 3" xfId="61875"/>
    <cellStyle name="SAPBEXHLevel1X 3 2 4 4" xfId="61876"/>
    <cellStyle name="SAPBEXHLevel1X 3 2 5" xfId="52479"/>
    <cellStyle name="SAPBEXHLevel1X 3 2 5 2" xfId="52480"/>
    <cellStyle name="SAPBEXHLevel1X 3 2 5 2 2" xfId="61877"/>
    <cellStyle name="SAPBEXHLevel1X 3 2 5 2 3" xfId="61878"/>
    <cellStyle name="SAPBEXHLevel1X 3 2 5 3" xfId="61879"/>
    <cellStyle name="SAPBEXHLevel1X 3 2 5 4" xfId="61880"/>
    <cellStyle name="SAPBEXHLevel1X 3 2 6" xfId="52481"/>
    <cellStyle name="SAPBEXHLevel1X 3 2 6 2" xfId="52482"/>
    <cellStyle name="SAPBEXHLevel1X 3 2 6 2 2" xfId="61881"/>
    <cellStyle name="SAPBEXHLevel1X 3 2 6 2 3" xfId="61882"/>
    <cellStyle name="SAPBEXHLevel1X 3 2 6 3" xfId="61883"/>
    <cellStyle name="SAPBEXHLevel1X 3 2 6 4" xfId="61884"/>
    <cellStyle name="SAPBEXHLevel1X 3 2 7" xfId="52483"/>
    <cellStyle name="SAPBEXHLevel1X 3 2 7 2" xfId="61885"/>
    <cellStyle name="SAPBEXHLevel1X 3 2 7 3" xfId="61886"/>
    <cellStyle name="SAPBEXHLevel1X 3 2 8" xfId="61887"/>
    <cellStyle name="SAPBEXHLevel1X 3 2 9" xfId="61888"/>
    <cellStyle name="SAPBEXHLevel1X 3 2_Other Benefits Allocation %" xfId="29266"/>
    <cellStyle name="SAPBEXHLevel1X 3 3" xfId="29267"/>
    <cellStyle name="SAPBEXHLevel1X 3 3 2" xfId="29268"/>
    <cellStyle name="SAPBEXHLevel1X 3 3 2 2" xfId="29269"/>
    <cellStyle name="SAPBEXHLevel1X 3 3 2 2 2" xfId="29270"/>
    <cellStyle name="SAPBEXHLevel1X 3 3 2 2 2 2" xfId="29271"/>
    <cellStyle name="SAPBEXHLevel1X 3 3 2 2 2 2 2" xfId="29272"/>
    <cellStyle name="SAPBEXHLevel1X 3 3 2 2 2 3" xfId="29273"/>
    <cellStyle name="SAPBEXHLevel1X 3 3 2 2 3" xfId="29274"/>
    <cellStyle name="SAPBEXHLevel1X 3 3 2 2 3 2" xfId="29275"/>
    <cellStyle name="SAPBEXHLevel1X 3 3 2 2 3 2 2" xfId="29276"/>
    <cellStyle name="SAPBEXHLevel1X 3 3 2 2 3 3" xfId="29277"/>
    <cellStyle name="SAPBEXHLevel1X 3 3 2 2 4" xfId="29278"/>
    <cellStyle name="SAPBEXHLevel1X 3 3 2 2 4 2" xfId="29279"/>
    <cellStyle name="SAPBEXHLevel1X 3 3 2 2 5" xfId="29280"/>
    <cellStyle name="SAPBEXHLevel1X 3 3 2 2 5 2" xfId="29281"/>
    <cellStyle name="SAPBEXHLevel1X 3 3 2 2 6" xfId="29282"/>
    <cellStyle name="SAPBEXHLevel1X 3 3 2 3" xfId="29283"/>
    <cellStyle name="SAPBEXHLevel1X 3 3 2 3 2" xfId="29284"/>
    <cellStyle name="SAPBEXHLevel1X 3 3 2 3 2 2" xfId="29285"/>
    <cellStyle name="SAPBEXHLevel1X 3 3 2 3 2 2 2" xfId="29286"/>
    <cellStyle name="SAPBEXHLevel1X 3 3 2 3 2 3" xfId="29287"/>
    <cellStyle name="SAPBEXHLevel1X 3 3 2 3 3" xfId="29288"/>
    <cellStyle name="SAPBEXHLevel1X 3 3 2 3 3 2" xfId="29289"/>
    <cellStyle name="SAPBEXHLevel1X 3 3 2 3 3 2 2" xfId="29290"/>
    <cellStyle name="SAPBEXHLevel1X 3 3 2 3 3 3" xfId="29291"/>
    <cellStyle name="SAPBEXHLevel1X 3 3 2 3 4" xfId="29292"/>
    <cellStyle name="SAPBEXHLevel1X 3 3 2 3 4 2" xfId="29293"/>
    <cellStyle name="SAPBEXHLevel1X 3 3 2 3 5" xfId="29294"/>
    <cellStyle name="SAPBEXHLevel1X 3 3 2 3 5 2" xfId="29295"/>
    <cellStyle name="SAPBEXHLevel1X 3 3 2 3 6" xfId="29296"/>
    <cellStyle name="SAPBEXHLevel1X 3 3 2 4" xfId="29297"/>
    <cellStyle name="SAPBEXHLevel1X 3 3 2 4 2" xfId="29298"/>
    <cellStyle name="SAPBEXHLevel1X 3 3 2 4 2 2" xfId="29299"/>
    <cellStyle name="SAPBEXHLevel1X 3 3 2 4 3" xfId="29300"/>
    <cellStyle name="SAPBEXHLevel1X 3 3 2 5" xfId="29301"/>
    <cellStyle name="SAPBEXHLevel1X 3 3 2 5 2" xfId="29302"/>
    <cellStyle name="SAPBEXHLevel1X 3 3 2 5 2 2" xfId="29303"/>
    <cellStyle name="SAPBEXHLevel1X 3 3 2 5 3" xfId="29304"/>
    <cellStyle name="SAPBEXHLevel1X 3 3 2 6" xfId="29305"/>
    <cellStyle name="SAPBEXHLevel1X 3 3 2 6 2" xfId="29306"/>
    <cellStyle name="SAPBEXHLevel1X 3 3 2 7" xfId="29307"/>
    <cellStyle name="SAPBEXHLevel1X 3 3 2 7 2" xfId="29308"/>
    <cellStyle name="SAPBEXHLevel1X 3 3 2 8" xfId="29309"/>
    <cellStyle name="SAPBEXHLevel1X 3 3 2_Other Benefits Allocation %" xfId="29310"/>
    <cellStyle name="SAPBEXHLevel1X 3 3 3" xfId="29311"/>
    <cellStyle name="SAPBEXHLevel1X 3 3 3 2" xfId="29312"/>
    <cellStyle name="SAPBEXHLevel1X 3 3 3 2 2" xfId="29313"/>
    <cellStyle name="SAPBEXHLevel1X 3 3 3 2 3" xfId="61889"/>
    <cellStyle name="SAPBEXHLevel1X 3 3 3 3" xfId="29314"/>
    <cellStyle name="SAPBEXHLevel1X 3 3 3 4" xfId="61890"/>
    <cellStyle name="SAPBEXHLevel1X 3 3 4" xfId="29315"/>
    <cellStyle name="SAPBEXHLevel1X 3 3 4 2" xfId="52484"/>
    <cellStyle name="SAPBEXHLevel1X 3 3 4 2 2" xfId="61891"/>
    <cellStyle name="SAPBEXHLevel1X 3 3 4 2 3" xfId="61892"/>
    <cellStyle name="SAPBEXHLevel1X 3 3 4 3" xfId="61893"/>
    <cellStyle name="SAPBEXHLevel1X 3 3 4 4" xfId="61894"/>
    <cellStyle name="SAPBEXHLevel1X 3 3 5" xfId="52485"/>
    <cellStyle name="SAPBEXHLevel1X 3 3 5 2" xfId="52486"/>
    <cellStyle name="SAPBEXHLevel1X 3 3 5 2 2" xfId="61895"/>
    <cellStyle name="SAPBEXHLevel1X 3 3 5 2 3" xfId="61896"/>
    <cellStyle name="SAPBEXHLevel1X 3 3 5 3" xfId="61897"/>
    <cellStyle name="SAPBEXHLevel1X 3 3 5 4" xfId="61898"/>
    <cellStyle name="SAPBEXHLevel1X 3 3 6" xfId="52487"/>
    <cellStyle name="SAPBEXHLevel1X 3 3 6 2" xfId="52488"/>
    <cellStyle name="SAPBEXHLevel1X 3 3 6 2 2" xfId="61899"/>
    <cellStyle name="SAPBEXHLevel1X 3 3 6 2 3" xfId="61900"/>
    <cellStyle name="SAPBEXHLevel1X 3 3 6 3" xfId="61901"/>
    <cellStyle name="SAPBEXHLevel1X 3 3 6 4" xfId="61902"/>
    <cellStyle name="SAPBEXHLevel1X 3 3 7" xfId="52489"/>
    <cellStyle name="SAPBEXHLevel1X 3 3 7 2" xfId="61903"/>
    <cellStyle name="SAPBEXHLevel1X 3 3 7 3" xfId="61904"/>
    <cellStyle name="SAPBEXHLevel1X 3 3 8" xfId="61905"/>
    <cellStyle name="SAPBEXHLevel1X 3 3 9" xfId="61906"/>
    <cellStyle name="SAPBEXHLevel1X 3 3_Other Benefits Allocation %" xfId="29316"/>
    <cellStyle name="SAPBEXHLevel1X 3 4" xfId="29317"/>
    <cellStyle name="SAPBEXHLevel1X 3 4 2" xfId="52490"/>
    <cellStyle name="SAPBEXHLevel1X 3 4 2 2" xfId="52491"/>
    <cellStyle name="SAPBEXHLevel1X 3 4 2 2 2" xfId="61907"/>
    <cellStyle name="SAPBEXHLevel1X 3 4 2 2 3" xfId="61908"/>
    <cellStyle name="SAPBEXHLevel1X 3 4 2 3" xfId="61909"/>
    <cellStyle name="SAPBEXHLevel1X 3 4 2 4" xfId="61910"/>
    <cellStyle name="SAPBEXHLevel1X 3 4 3" xfId="52492"/>
    <cellStyle name="SAPBEXHLevel1X 3 4 3 2" xfId="52493"/>
    <cellStyle name="SAPBEXHLevel1X 3 4 3 2 2" xfId="61911"/>
    <cellStyle name="SAPBEXHLevel1X 3 4 3 2 3" xfId="61912"/>
    <cellStyle name="SAPBEXHLevel1X 3 4 3 3" xfId="61913"/>
    <cellStyle name="SAPBEXHLevel1X 3 4 3 4" xfId="61914"/>
    <cellStyle name="SAPBEXHLevel1X 3 4 4" xfId="52494"/>
    <cellStyle name="SAPBEXHLevel1X 3 4 4 2" xfId="52495"/>
    <cellStyle name="SAPBEXHLevel1X 3 4 4 2 2" xfId="61915"/>
    <cellStyle name="SAPBEXHLevel1X 3 4 4 2 3" xfId="61916"/>
    <cellStyle name="SAPBEXHLevel1X 3 4 4 3" xfId="61917"/>
    <cellStyle name="SAPBEXHLevel1X 3 4 4 4" xfId="61918"/>
    <cellStyle name="SAPBEXHLevel1X 3 4 5" xfId="52496"/>
    <cellStyle name="SAPBEXHLevel1X 3 4 5 2" xfId="52497"/>
    <cellStyle name="SAPBEXHLevel1X 3 4 5 2 2" xfId="61919"/>
    <cellStyle name="SAPBEXHLevel1X 3 4 5 2 3" xfId="61920"/>
    <cellStyle name="SAPBEXHLevel1X 3 4 5 3" xfId="61921"/>
    <cellStyle name="SAPBEXHLevel1X 3 4 5 4" xfId="61922"/>
    <cellStyle name="SAPBEXHLevel1X 3 4 6" xfId="52498"/>
    <cellStyle name="SAPBEXHLevel1X 3 4 6 2" xfId="52499"/>
    <cellStyle name="SAPBEXHLevel1X 3 4 6 2 2" xfId="61923"/>
    <cellStyle name="SAPBEXHLevel1X 3 4 6 2 3" xfId="61924"/>
    <cellStyle name="SAPBEXHLevel1X 3 4 6 3" xfId="61925"/>
    <cellStyle name="SAPBEXHLevel1X 3 4 6 4" xfId="61926"/>
    <cellStyle name="SAPBEXHLevel1X 3 4 7" xfId="52500"/>
    <cellStyle name="SAPBEXHLevel1X 3 4 7 2" xfId="61927"/>
    <cellStyle name="SAPBEXHLevel1X 3 4 7 3" xfId="61928"/>
    <cellStyle name="SAPBEXHLevel1X 3 4 8" xfId="61929"/>
    <cellStyle name="SAPBEXHLevel1X 3 4 9" xfId="61930"/>
    <cellStyle name="SAPBEXHLevel1X 3 5" xfId="29318"/>
    <cellStyle name="SAPBEXHLevel1X 3 5 2" xfId="29319"/>
    <cellStyle name="SAPBEXHLevel1X 3 5 2 2" xfId="29320"/>
    <cellStyle name="SAPBEXHLevel1X 3 5 2 2 2" xfId="29321"/>
    <cellStyle name="SAPBEXHLevel1X 3 5 2 2 2 2" xfId="29322"/>
    <cellStyle name="SAPBEXHLevel1X 3 5 2 2 3" xfId="29323"/>
    <cellStyle name="SAPBEXHLevel1X 3 5 2 3" xfId="29324"/>
    <cellStyle name="SAPBEXHLevel1X 3 5 2 3 2" xfId="29325"/>
    <cellStyle name="SAPBEXHLevel1X 3 5 2 3 2 2" xfId="29326"/>
    <cellStyle name="SAPBEXHLevel1X 3 5 2 3 3" xfId="29327"/>
    <cellStyle name="SAPBEXHLevel1X 3 5 2 4" xfId="29328"/>
    <cellStyle name="SAPBEXHLevel1X 3 5 2 4 2" xfId="29329"/>
    <cellStyle name="SAPBEXHLevel1X 3 5 2 5" xfId="29330"/>
    <cellStyle name="SAPBEXHLevel1X 3 5 2 5 2" xfId="29331"/>
    <cellStyle name="SAPBEXHLevel1X 3 5 2 6" xfId="29332"/>
    <cellStyle name="SAPBEXHLevel1X 3 5 3" xfId="29333"/>
    <cellStyle name="SAPBEXHLevel1X 3 5 3 2" xfId="29334"/>
    <cellStyle name="SAPBEXHLevel1X 3 5 3 2 2" xfId="29335"/>
    <cellStyle name="SAPBEXHLevel1X 3 5 3 2 2 2" xfId="29336"/>
    <cellStyle name="SAPBEXHLevel1X 3 5 3 2 3" xfId="29337"/>
    <cellStyle name="SAPBEXHLevel1X 3 5 3 3" xfId="29338"/>
    <cellStyle name="SAPBEXHLevel1X 3 5 3 3 2" xfId="29339"/>
    <cellStyle name="SAPBEXHLevel1X 3 5 3 3 2 2" xfId="29340"/>
    <cellStyle name="SAPBEXHLevel1X 3 5 3 3 3" xfId="29341"/>
    <cellStyle name="SAPBEXHLevel1X 3 5 3 4" xfId="29342"/>
    <cellStyle name="SAPBEXHLevel1X 3 5 3 4 2" xfId="29343"/>
    <cellStyle name="SAPBEXHLevel1X 3 5 3 5" xfId="29344"/>
    <cellStyle name="SAPBEXHLevel1X 3 5 3 5 2" xfId="29345"/>
    <cellStyle name="SAPBEXHLevel1X 3 5 3 6" xfId="29346"/>
    <cellStyle name="SAPBEXHLevel1X 3 5 4" xfId="29347"/>
    <cellStyle name="SAPBEXHLevel1X 3 5 4 2" xfId="29348"/>
    <cellStyle name="SAPBEXHLevel1X 3 5 4 2 2" xfId="29349"/>
    <cellStyle name="SAPBEXHLevel1X 3 5 4 3" xfId="29350"/>
    <cellStyle name="SAPBEXHLevel1X 3 5 5" xfId="29351"/>
    <cellStyle name="SAPBEXHLevel1X 3 5 5 2" xfId="29352"/>
    <cellStyle name="SAPBEXHLevel1X 3 5 5 2 2" xfId="29353"/>
    <cellStyle name="SAPBEXHLevel1X 3 5 5 3" xfId="29354"/>
    <cellStyle name="SAPBEXHLevel1X 3 5 6" xfId="29355"/>
    <cellStyle name="SAPBEXHLevel1X 3 5 6 2" xfId="29356"/>
    <cellStyle name="SAPBEXHLevel1X 3 5 7" xfId="29357"/>
    <cellStyle name="SAPBEXHLevel1X 3 5 7 2" xfId="29358"/>
    <cellStyle name="SAPBEXHLevel1X 3 5 8" xfId="29359"/>
    <cellStyle name="SAPBEXHLevel1X 3 5_Other Benefits Allocation %" xfId="29360"/>
    <cellStyle name="SAPBEXHLevel1X 3 6" xfId="29361"/>
    <cellStyle name="SAPBEXHLevel1X 3 6 2" xfId="29362"/>
    <cellStyle name="SAPBEXHLevel1X 3 6 2 2" xfId="29363"/>
    <cellStyle name="SAPBEXHLevel1X 3 6 2 3" xfId="61931"/>
    <cellStyle name="SAPBEXHLevel1X 3 6 3" xfId="29364"/>
    <cellStyle name="SAPBEXHLevel1X 3 6 4" xfId="61932"/>
    <cellStyle name="SAPBEXHLevel1X 3 7" xfId="29365"/>
    <cellStyle name="SAPBEXHLevel1X 3 7 2" xfId="29366"/>
    <cellStyle name="SAPBEXHLevel1X 3 7 2 2" xfId="29367"/>
    <cellStyle name="SAPBEXHLevel1X 3 7 2 3" xfId="61933"/>
    <cellStyle name="SAPBEXHLevel1X 3 7 3" xfId="29368"/>
    <cellStyle name="SAPBEXHLevel1X 3 7 4" xfId="61934"/>
    <cellStyle name="SAPBEXHLevel1X 3 8" xfId="29369"/>
    <cellStyle name="SAPBEXHLevel1X 3 8 2" xfId="29370"/>
    <cellStyle name="SAPBEXHLevel1X 3 8 2 2" xfId="29371"/>
    <cellStyle name="SAPBEXHLevel1X 3 8 2 3" xfId="61935"/>
    <cellStyle name="SAPBEXHLevel1X 3 8 3" xfId="29372"/>
    <cellStyle name="SAPBEXHLevel1X 3 8 4" xfId="61936"/>
    <cellStyle name="SAPBEXHLevel1X 3 9" xfId="29373"/>
    <cellStyle name="SAPBEXHLevel1X 3 9 2" xfId="29374"/>
    <cellStyle name="SAPBEXHLevel1X 3 9 2 2" xfId="29375"/>
    <cellStyle name="SAPBEXHLevel1X 3 9 2 3" xfId="61937"/>
    <cellStyle name="SAPBEXHLevel1X 3 9 3" xfId="29376"/>
    <cellStyle name="SAPBEXHLevel1X 3 9 4" xfId="61938"/>
    <cellStyle name="SAPBEXHLevel1X 3_401K Summary" xfId="29377"/>
    <cellStyle name="SAPBEXHLevel1X 30" xfId="29378"/>
    <cellStyle name="SAPBEXHLevel1X 30 2" xfId="29379"/>
    <cellStyle name="SAPBEXHLevel1X 31" xfId="29380"/>
    <cellStyle name="SAPBEXHLevel1X 31 2" xfId="29381"/>
    <cellStyle name="SAPBEXHLevel1X 32" xfId="29382"/>
    <cellStyle name="SAPBEXHLevel1X 32 2" xfId="29383"/>
    <cellStyle name="SAPBEXHLevel1X 33" xfId="29384"/>
    <cellStyle name="SAPBEXHLevel1X 33 2" xfId="29385"/>
    <cellStyle name="SAPBEXHLevel1X 34" xfId="29386"/>
    <cellStyle name="SAPBEXHLevel1X 34 2" xfId="29387"/>
    <cellStyle name="SAPBEXHLevel1X 35" xfId="29388"/>
    <cellStyle name="SAPBEXHLevel1X 36" xfId="29389"/>
    <cellStyle name="SAPBEXHLevel1X 37" xfId="29390"/>
    <cellStyle name="SAPBEXHLevel1X 38" xfId="29391"/>
    <cellStyle name="SAPBEXHLevel1X 39" xfId="29392"/>
    <cellStyle name="SAPBEXHLevel1X 4" xfId="29393"/>
    <cellStyle name="SAPBEXHLevel1X 4 10" xfId="29394"/>
    <cellStyle name="SAPBEXHLevel1X 4 10 2" xfId="29395"/>
    <cellStyle name="SAPBEXHLevel1X 4 10 2 2" xfId="29396"/>
    <cellStyle name="SAPBEXHLevel1X 4 10 3" xfId="29397"/>
    <cellStyle name="SAPBEXHLevel1X 4 11" xfId="29398"/>
    <cellStyle name="SAPBEXHLevel1X 4 11 2" xfId="29399"/>
    <cellStyle name="SAPBEXHLevel1X 4 11 2 2" xfId="29400"/>
    <cellStyle name="SAPBEXHLevel1X 4 11 3" xfId="29401"/>
    <cellStyle name="SAPBEXHLevel1X 4 12" xfId="29402"/>
    <cellStyle name="SAPBEXHLevel1X 4 2" xfId="29403"/>
    <cellStyle name="SAPBEXHLevel1X 4 2 2" xfId="29404"/>
    <cellStyle name="SAPBEXHLevel1X 4 2 2 2" xfId="29405"/>
    <cellStyle name="SAPBEXHLevel1X 4 2 2 2 2" xfId="29406"/>
    <cellStyle name="SAPBEXHLevel1X 4 2 2 2 2 2" xfId="29407"/>
    <cellStyle name="SAPBEXHLevel1X 4 2 2 2 2 2 2" xfId="29408"/>
    <cellStyle name="SAPBEXHLevel1X 4 2 2 2 2 3" xfId="29409"/>
    <cellStyle name="SAPBEXHLevel1X 4 2 2 2 3" xfId="29410"/>
    <cellStyle name="SAPBEXHLevel1X 4 2 2 2 3 2" xfId="29411"/>
    <cellStyle name="SAPBEXHLevel1X 4 2 2 2 3 2 2" xfId="29412"/>
    <cellStyle name="SAPBEXHLevel1X 4 2 2 2 3 3" xfId="29413"/>
    <cellStyle name="SAPBEXHLevel1X 4 2 2 2 4" xfId="29414"/>
    <cellStyle name="SAPBEXHLevel1X 4 2 2 2 4 2" xfId="29415"/>
    <cellStyle name="SAPBEXHLevel1X 4 2 2 2 5" xfId="29416"/>
    <cellStyle name="SAPBEXHLevel1X 4 2 2 2 5 2" xfId="29417"/>
    <cellStyle name="SAPBEXHLevel1X 4 2 2 2 6" xfId="29418"/>
    <cellStyle name="SAPBEXHLevel1X 4 2 2 3" xfId="29419"/>
    <cellStyle name="SAPBEXHLevel1X 4 2 2 3 2" xfId="29420"/>
    <cellStyle name="SAPBEXHLevel1X 4 2 2 3 2 2" xfId="29421"/>
    <cellStyle name="SAPBEXHLevel1X 4 2 2 3 2 2 2" xfId="29422"/>
    <cellStyle name="SAPBEXHLevel1X 4 2 2 3 2 3" xfId="29423"/>
    <cellStyle name="SAPBEXHLevel1X 4 2 2 3 3" xfId="29424"/>
    <cellStyle name="SAPBEXHLevel1X 4 2 2 3 3 2" xfId="29425"/>
    <cellStyle name="SAPBEXHLevel1X 4 2 2 3 3 2 2" xfId="29426"/>
    <cellStyle name="SAPBEXHLevel1X 4 2 2 3 3 3" xfId="29427"/>
    <cellStyle name="SAPBEXHLevel1X 4 2 2 3 4" xfId="29428"/>
    <cellStyle name="SAPBEXHLevel1X 4 2 2 3 4 2" xfId="29429"/>
    <cellStyle name="SAPBEXHLevel1X 4 2 2 3 5" xfId="29430"/>
    <cellStyle name="SAPBEXHLevel1X 4 2 2 3 5 2" xfId="29431"/>
    <cellStyle name="SAPBEXHLevel1X 4 2 2 3 6" xfId="29432"/>
    <cellStyle name="SAPBEXHLevel1X 4 2 2 4" xfId="29433"/>
    <cellStyle name="SAPBEXHLevel1X 4 2 2 4 2" xfId="29434"/>
    <cellStyle name="SAPBEXHLevel1X 4 2 2 4 2 2" xfId="29435"/>
    <cellStyle name="SAPBEXHLevel1X 4 2 2 4 3" xfId="29436"/>
    <cellStyle name="SAPBEXHLevel1X 4 2 2 5" xfId="29437"/>
    <cellStyle name="SAPBEXHLevel1X 4 2 2 5 2" xfId="29438"/>
    <cellStyle name="SAPBEXHLevel1X 4 2 2 5 2 2" xfId="29439"/>
    <cellStyle name="SAPBEXHLevel1X 4 2 2 5 3" xfId="29440"/>
    <cellStyle name="SAPBEXHLevel1X 4 2 2 6" xfId="29441"/>
    <cellStyle name="SAPBEXHLevel1X 4 2 2 6 2" xfId="29442"/>
    <cellStyle name="SAPBEXHLevel1X 4 2 2 7" xfId="29443"/>
    <cellStyle name="SAPBEXHLevel1X 4 2 2 7 2" xfId="29444"/>
    <cellStyle name="SAPBEXHLevel1X 4 2 2 8" xfId="29445"/>
    <cellStyle name="SAPBEXHLevel1X 4 2 2_Other Benefits Allocation %" xfId="29446"/>
    <cellStyle name="SAPBEXHLevel1X 4 2 3" xfId="29447"/>
    <cellStyle name="SAPBEXHLevel1X 4 2 3 2" xfId="29448"/>
    <cellStyle name="SAPBEXHLevel1X 4 2 3 2 2" xfId="29449"/>
    <cellStyle name="SAPBEXHLevel1X 4 2 3 3" xfId="29450"/>
    <cellStyle name="SAPBEXHLevel1X 4 2 4" xfId="29451"/>
    <cellStyle name="SAPBEXHLevel1X 4 2_Other Benefits Allocation %" xfId="29452"/>
    <cellStyle name="SAPBEXHLevel1X 4 3" xfId="29453"/>
    <cellStyle name="SAPBEXHLevel1X 4 3 2" xfId="29454"/>
    <cellStyle name="SAPBEXHLevel1X 4 3 2 2" xfId="29455"/>
    <cellStyle name="SAPBEXHLevel1X 4 3 2 2 2" xfId="29456"/>
    <cellStyle name="SAPBEXHLevel1X 4 3 2 2 2 2" xfId="29457"/>
    <cellStyle name="SAPBEXHLevel1X 4 3 2 2 2 2 2" xfId="29458"/>
    <cellStyle name="SAPBEXHLevel1X 4 3 2 2 2 3" xfId="29459"/>
    <cellStyle name="SAPBEXHLevel1X 4 3 2 2 3" xfId="29460"/>
    <cellStyle name="SAPBEXHLevel1X 4 3 2 2 3 2" xfId="29461"/>
    <cellStyle name="SAPBEXHLevel1X 4 3 2 2 3 2 2" xfId="29462"/>
    <cellStyle name="SAPBEXHLevel1X 4 3 2 2 3 3" xfId="29463"/>
    <cellStyle name="SAPBEXHLevel1X 4 3 2 2 4" xfId="29464"/>
    <cellStyle name="SAPBEXHLevel1X 4 3 2 2 4 2" xfId="29465"/>
    <cellStyle name="SAPBEXHLevel1X 4 3 2 2 5" xfId="29466"/>
    <cellStyle name="SAPBEXHLevel1X 4 3 2 2 5 2" xfId="29467"/>
    <cellStyle name="SAPBEXHLevel1X 4 3 2 2 6" xfId="29468"/>
    <cellStyle name="SAPBEXHLevel1X 4 3 2 3" xfId="29469"/>
    <cellStyle name="SAPBEXHLevel1X 4 3 2 3 2" xfId="29470"/>
    <cellStyle name="SAPBEXHLevel1X 4 3 2 3 2 2" xfId="29471"/>
    <cellStyle name="SAPBEXHLevel1X 4 3 2 3 2 2 2" xfId="29472"/>
    <cellStyle name="SAPBEXHLevel1X 4 3 2 3 2 3" xfId="29473"/>
    <cellStyle name="SAPBEXHLevel1X 4 3 2 3 3" xfId="29474"/>
    <cellStyle name="SAPBEXHLevel1X 4 3 2 3 3 2" xfId="29475"/>
    <cellStyle name="SAPBEXHLevel1X 4 3 2 3 3 2 2" xfId="29476"/>
    <cellStyle name="SAPBEXHLevel1X 4 3 2 3 3 3" xfId="29477"/>
    <cellStyle name="SAPBEXHLevel1X 4 3 2 3 4" xfId="29478"/>
    <cellStyle name="SAPBEXHLevel1X 4 3 2 3 4 2" xfId="29479"/>
    <cellStyle name="SAPBEXHLevel1X 4 3 2 3 5" xfId="29480"/>
    <cellStyle name="SAPBEXHLevel1X 4 3 2 3 5 2" xfId="29481"/>
    <cellStyle name="SAPBEXHLevel1X 4 3 2 3 6" xfId="29482"/>
    <cellStyle name="SAPBEXHLevel1X 4 3 2 4" xfId="29483"/>
    <cellStyle name="SAPBEXHLevel1X 4 3 2 4 2" xfId="29484"/>
    <cellStyle name="SAPBEXHLevel1X 4 3 2 4 2 2" xfId="29485"/>
    <cellStyle name="SAPBEXHLevel1X 4 3 2 4 3" xfId="29486"/>
    <cellStyle name="SAPBEXHLevel1X 4 3 2 5" xfId="29487"/>
    <cellStyle name="SAPBEXHLevel1X 4 3 2 5 2" xfId="29488"/>
    <cellStyle name="SAPBEXHLevel1X 4 3 2 5 2 2" xfId="29489"/>
    <cellStyle name="SAPBEXHLevel1X 4 3 2 5 3" xfId="29490"/>
    <cellStyle name="SAPBEXHLevel1X 4 3 2 6" xfId="29491"/>
    <cellStyle name="SAPBEXHLevel1X 4 3 2 6 2" xfId="29492"/>
    <cellStyle name="SAPBEXHLevel1X 4 3 2 7" xfId="29493"/>
    <cellStyle name="SAPBEXHLevel1X 4 3 2 7 2" xfId="29494"/>
    <cellStyle name="SAPBEXHLevel1X 4 3 2 8" xfId="29495"/>
    <cellStyle name="SAPBEXHLevel1X 4 3 2_Other Benefits Allocation %" xfId="29496"/>
    <cellStyle name="SAPBEXHLevel1X 4 3 3" xfId="29497"/>
    <cellStyle name="SAPBEXHLevel1X 4 3 3 2" xfId="29498"/>
    <cellStyle name="SAPBEXHLevel1X 4 3 3 2 2" xfId="29499"/>
    <cellStyle name="SAPBEXHLevel1X 4 3 3 3" xfId="29500"/>
    <cellStyle name="SAPBEXHLevel1X 4 3 4" xfId="29501"/>
    <cellStyle name="SAPBEXHLevel1X 4 3_Other Benefits Allocation %" xfId="29502"/>
    <cellStyle name="SAPBEXHLevel1X 4 4" xfId="29503"/>
    <cellStyle name="SAPBEXHLevel1X 4 4 2" xfId="29504"/>
    <cellStyle name="SAPBEXHLevel1X 4 4 2 2" xfId="61939"/>
    <cellStyle name="SAPBEXHLevel1X 4 4 2 3" xfId="61940"/>
    <cellStyle name="SAPBEXHLevel1X 4 4 3" xfId="29505"/>
    <cellStyle name="SAPBEXHLevel1X 4 4 4" xfId="61941"/>
    <cellStyle name="SAPBEXHLevel1X 4 4_Other Benefits Allocation %" xfId="29506"/>
    <cellStyle name="SAPBEXHLevel1X 4 5" xfId="29507"/>
    <cellStyle name="SAPBEXHLevel1X 4 5 2" xfId="29508"/>
    <cellStyle name="SAPBEXHLevel1X 4 5 2 2" xfId="29509"/>
    <cellStyle name="SAPBEXHLevel1X 4 5 2 2 2" xfId="29510"/>
    <cellStyle name="SAPBEXHLevel1X 4 5 2 2 2 2" xfId="29511"/>
    <cellStyle name="SAPBEXHLevel1X 4 5 2 2 3" xfId="29512"/>
    <cellStyle name="SAPBEXHLevel1X 4 5 2 3" xfId="29513"/>
    <cellStyle name="SAPBEXHLevel1X 4 5 2 3 2" xfId="29514"/>
    <cellStyle name="SAPBEXHLevel1X 4 5 2 3 2 2" xfId="29515"/>
    <cellStyle name="SAPBEXHLevel1X 4 5 2 3 3" xfId="29516"/>
    <cellStyle name="SAPBEXHLevel1X 4 5 2 4" xfId="29517"/>
    <cellStyle name="SAPBEXHLevel1X 4 5 2 4 2" xfId="29518"/>
    <cellStyle name="SAPBEXHLevel1X 4 5 2 5" xfId="29519"/>
    <cellStyle name="SAPBEXHLevel1X 4 5 2 5 2" xfId="29520"/>
    <cellStyle name="SAPBEXHLevel1X 4 5 2 6" xfId="29521"/>
    <cellStyle name="SAPBEXHLevel1X 4 5 3" xfId="29522"/>
    <cellStyle name="SAPBEXHLevel1X 4 5 3 2" xfId="29523"/>
    <cellStyle name="SAPBEXHLevel1X 4 5 3 2 2" xfId="29524"/>
    <cellStyle name="SAPBEXHLevel1X 4 5 3 2 2 2" xfId="29525"/>
    <cellStyle name="SAPBEXHLevel1X 4 5 3 2 3" xfId="29526"/>
    <cellStyle name="SAPBEXHLevel1X 4 5 3 3" xfId="29527"/>
    <cellStyle name="SAPBEXHLevel1X 4 5 3 3 2" xfId="29528"/>
    <cellStyle name="SAPBEXHLevel1X 4 5 3 3 2 2" xfId="29529"/>
    <cellStyle name="SAPBEXHLevel1X 4 5 3 3 3" xfId="29530"/>
    <cellStyle name="SAPBEXHLevel1X 4 5 3 4" xfId="29531"/>
    <cellStyle name="SAPBEXHLevel1X 4 5 3 4 2" xfId="29532"/>
    <cellStyle name="SAPBEXHLevel1X 4 5 3 5" xfId="29533"/>
    <cellStyle name="SAPBEXHLevel1X 4 5 3 5 2" xfId="29534"/>
    <cellStyle name="SAPBEXHLevel1X 4 5 3 6" xfId="29535"/>
    <cellStyle name="SAPBEXHLevel1X 4 5 4" xfId="29536"/>
    <cellStyle name="SAPBEXHLevel1X 4 5 4 2" xfId="29537"/>
    <cellStyle name="SAPBEXHLevel1X 4 5 4 2 2" xfId="29538"/>
    <cellStyle name="SAPBEXHLevel1X 4 5 4 3" xfId="29539"/>
    <cellStyle name="SAPBEXHLevel1X 4 5 5" xfId="29540"/>
    <cellStyle name="SAPBEXHLevel1X 4 5 5 2" xfId="29541"/>
    <cellStyle name="SAPBEXHLevel1X 4 5 5 2 2" xfId="29542"/>
    <cellStyle name="SAPBEXHLevel1X 4 5 5 3" xfId="29543"/>
    <cellStyle name="SAPBEXHLevel1X 4 5 6" xfId="29544"/>
    <cellStyle name="SAPBEXHLevel1X 4 5 6 2" xfId="29545"/>
    <cellStyle name="SAPBEXHLevel1X 4 5 7" xfId="29546"/>
    <cellStyle name="SAPBEXHLevel1X 4 5 7 2" xfId="29547"/>
    <cellStyle name="SAPBEXHLevel1X 4 5 8" xfId="29548"/>
    <cellStyle name="SAPBEXHLevel1X 4 5_Other Benefits Allocation %" xfId="29549"/>
    <cellStyle name="SAPBEXHLevel1X 4 6" xfId="29550"/>
    <cellStyle name="SAPBEXHLevel1X 4 6 2" xfId="29551"/>
    <cellStyle name="SAPBEXHLevel1X 4 6 2 2" xfId="29552"/>
    <cellStyle name="SAPBEXHLevel1X 4 6 2 3" xfId="61942"/>
    <cellStyle name="SAPBEXHLevel1X 4 6 3" xfId="29553"/>
    <cellStyle name="SAPBEXHLevel1X 4 6 4" xfId="61943"/>
    <cellStyle name="SAPBEXHLevel1X 4 7" xfId="29554"/>
    <cellStyle name="SAPBEXHLevel1X 4 7 2" xfId="29555"/>
    <cellStyle name="SAPBEXHLevel1X 4 7 2 2" xfId="29556"/>
    <cellStyle name="SAPBEXHLevel1X 4 7 3" xfId="29557"/>
    <cellStyle name="SAPBEXHLevel1X 4 8" xfId="29558"/>
    <cellStyle name="SAPBEXHLevel1X 4 8 2" xfId="29559"/>
    <cellStyle name="SAPBEXHLevel1X 4 8 2 2" xfId="29560"/>
    <cellStyle name="SAPBEXHLevel1X 4 8 3" xfId="29561"/>
    <cellStyle name="SAPBEXHLevel1X 4 9" xfId="29562"/>
    <cellStyle name="SAPBEXHLevel1X 4 9 2" xfId="29563"/>
    <cellStyle name="SAPBEXHLevel1X 4 9 2 2" xfId="29564"/>
    <cellStyle name="SAPBEXHLevel1X 4 9 3" xfId="29565"/>
    <cellStyle name="SAPBEXHLevel1X 4_401K Summary" xfId="29566"/>
    <cellStyle name="SAPBEXHLevel1X 40" xfId="29567"/>
    <cellStyle name="SAPBEXHLevel1X 41" xfId="29568"/>
    <cellStyle name="SAPBEXHLevel1X 42" xfId="29569"/>
    <cellStyle name="SAPBEXHLevel1X 43" xfId="29570"/>
    <cellStyle name="SAPBEXHLevel1X 44" xfId="29571"/>
    <cellStyle name="SAPBEXHLevel1X 45" xfId="29572"/>
    <cellStyle name="SAPBEXHLevel1X 46" xfId="29573"/>
    <cellStyle name="SAPBEXHLevel1X 47" xfId="29574"/>
    <cellStyle name="SAPBEXHLevel1X 48" xfId="29575"/>
    <cellStyle name="SAPBEXHLevel1X 5" xfId="29576"/>
    <cellStyle name="SAPBEXHLevel1X 5 2" xfId="29577"/>
    <cellStyle name="SAPBEXHLevel1X 5 2 2" xfId="29578"/>
    <cellStyle name="SAPBEXHLevel1X 5 2 2 2" xfId="29579"/>
    <cellStyle name="SAPBEXHLevel1X 5 2 2 2 2" xfId="29580"/>
    <cellStyle name="SAPBEXHLevel1X 5 2 2 2 2 2" xfId="29581"/>
    <cellStyle name="SAPBEXHLevel1X 5 2 2 2 2 2 2" xfId="29582"/>
    <cellStyle name="SAPBEXHLevel1X 5 2 2 2 2 3" xfId="29583"/>
    <cellStyle name="SAPBEXHLevel1X 5 2 2 2 3" xfId="29584"/>
    <cellStyle name="SAPBEXHLevel1X 5 2 2 2 3 2" xfId="29585"/>
    <cellStyle name="SAPBEXHLevel1X 5 2 2 2 3 2 2" xfId="29586"/>
    <cellStyle name="SAPBEXHLevel1X 5 2 2 2 3 3" xfId="29587"/>
    <cellStyle name="SAPBEXHLevel1X 5 2 2 2 4" xfId="29588"/>
    <cellStyle name="SAPBEXHLevel1X 5 2 2 2 4 2" xfId="29589"/>
    <cellStyle name="SAPBEXHLevel1X 5 2 2 2 5" xfId="29590"/>
    <cellStyle name="SAPBEXHLevel1X 5 2 2 2 5 2" xfId="29591"/>
    <cellStyle name="SAPBEXHLevel1X 5 2 2 2 6" xfId="29592"/>
    <cellStyle name="SAPBEXHLevel1X 5 2 2 3" xfId="29593"/>
    <cellStyle name="SAPBEXHLevel1X 5 2 2 3 2" xfId="29594"/>
    <cellStyle name="SAPBEXHLevel1X 5 2 2 3 2 2" xfId="29595"/>
    <cellStyle name="SAPBEXHLevel1X 5 2 2 3 2 2 2" xfId="29596"/>
    <cellStyle name="SAPBEXHLevel1X 5 2 2 3 2 3" xfId="29597"/>
    <cellStyle name="SAPBEXHLevel1X 5 2 2 3 3" xfId="29598"/>
    <cellStyle name="SAPBEXHLevel1X 5 2 2 3 3 2" xfId="29599"/>
    <cellStyle name="SAPBEXHLevel1X 5 2 2 3 3 2 2" xfId="29600"/>
    <cellStyle name="SAPBEXHLevel1X 5 2 2 3 3 3" xfId="29601"/>
    <cellStyle name="SAPBEXHLevel1X 5 2 2 3 4" xfId="29602"/>
    <cellStyle name="SAPBEXHLevel1X 5 2 2 3 4 2" xfId="29603"/>
    <cellStyle name="SAPBEXHLevel1X 5 2 2 3 5" xfId="29604"/>
    <cellStyle name="SAPBEXHLevel1X 5 2 2 3 5 2" xfId="29605"/>
    <cellStyle name="SAPBEXHLevel1X 5 2 2 3 6" xfId="29606"/>
    <cellStyle name="SAPBEXHLevel1X 5 2 2 4" xfId="29607"/>
    <cellStyle name="SAPBEXHLevel1X 5 2 2 4 2" xfId="29608"/>
    <cellStyle name="SAPBEXHLevel1X 5 2 2 4 2 2" xfId="29609"/>
    <cellStyle name="SAPBEXHLevel1X 5 2 2 4 3" xfId="29610"/>
    <cellStyle name="SAPBEXHLevel1X 5 2 2 5" xfId="29611"/>
    <cellStyle name="SAPBEXHLevel1X 5 2 2 5 2" xfId="29612"/>
    <cellStyle name="SAPBEXHLevel1X 5 2 2 5 2 2" xfId="29613"/>
    <cellStyle name="SAPBEXHLevel1X 5 2 2 5 3" xfId="29614"/>
    <cellStyle name="SAPBEXHLevel1X 5 2 2 6" xfId="29615"/>
    <cellStyle name="SAPBEXHLevel1X 5 2 2 6 2" xfId="29616"/>
    <cellStyle name="SAPBEXHLevel1X 5 2 2 7" xfId="29617"/>
    <cellStyle name="SAPBEXHLevel1X 5 2 2 7 2" xfId="29618"/>
    <cellStyle name="SAPBEXHLevel1X 5 2 2 8" xfId="29619"/>
    <cellStyle name="SAPBEXHLevel1X 5 2 2_Other Benefits Allocation %" xfId="29620"/>
    <cellStyle name="SAPBEXHLevel1X 5 2 3" xfId="29621"/>
    <cellStyle name="SAPBEXHLevel1X 5 2 3 2" xfId="29622"/>
    <cellStyle name="SAPBEXHLevel1X 5 2 3 2 2" xfId="29623"/>
    <cellStyle name="SAPBEXHLevel1X 5 2 3 3" xfId="29624"/>
    <cellStyle name="SAPBEXHLevel1X 5 2 4" xfId="29625"/>
    <cellStyle name="SAPBEXHLevel1X 5 2_Other Benefits Allocation %" xfId="29626"/>
    <cellStyle name="SAPBEXHLevel1X 5 3" xfId="29627"/>
    <cellStyle name="SAPBEXHLevel1X 5 3 2" xfId="29628"/>
    <cellStyle name="SAPBEXHLevel1X 5 3 2 2" xfId="29629"/>
    <cellStyle name="SAPBEXHLevel1X 5 3 2 2 2" xfId="29630"/>
    <cellStyle name="SAPBEXHLevel1X 5 3 2 2 2 2" xfId="29631"/>
    <cellStyle name="SAPBEXHLevel1X 5 3 2 2 2 2 2" xfId="29632"/>
    <cellStyle name="SAPBEXHLevel1X 5 3 2 2 2 3" xfId="29633"/>
    <cellStyle name="SAPBEXHLevel1X 5 3 2 2 3" xfId="29634"/>
    <cellStyle name="SAPBEXHLevel1X 5 3 2 2 3 2" xfId="29635"/>
    <cellStyle name="SAPBEXHLevel1X 5 3 2 2 3 2 2" xfId="29636"/>
    <cellStyle name="SAPBEXHLevel1X 5 3 2 2 3 3" xfId="29637"/>
    <cellStyle name="SAPBEXHLevel1X 5 3 2 2 4" xfId="29638"/>
    <cellStyle name="SAPBEXHLevel1X 5 3 2 2 4 2" xfId="29639"/>
    <cellStyle name="SAPBEXHLevel1X 5 3 2 2 5" xfId="29640"/>
    <cellStyle name="SAPBEXHLevel1X 5 3 2 2 5 2" xfId="29641"/>
    <cellStyle name="SAPBEXHLevel1X 5 3 2 2 6" xfId="29642"/>
    <cellStyle name="SAPBEXHLevel1X 5 3 2 3" xfId="29643"/>
    <cellStyle name="SAPBEXHLevel1X 5 3 2 3 2" xfId="29644"/>
    <cellStyle name="SAPBEXHLevel1X 5 3 2 3 2 2" xfId="29645"/>
    <cellStyle name="SAPBEXHLevel1X 5 3 2 3 2 2 2" xfId="29646"/>
    <cellStyle name="SAPBEXHLevel1X 5 3 2 3 2 3" xfId="29647"/>
    <cellStyle name="SAPBEXHLevel1X 5 3 2 3 3" xfId="29648"/>
    <cellStyle name="SAPBEXHLevel1X 5 3 2 3 3 2" xfId="29649"/>
    <cellStyle name="SAPBEXHLevel1X 5 3 2 3 3 2 2" xfId="29650"/>
    <cellStyle name="SAPBEXHLevel1X 5 3 2 3 3 3" xfId="29651"/>
    <cellStyle name="SAPBEXHLevel1X 5 3 2 3 4" xfId="29652"/>
    <cellStyle name="SAPBEXHLevel1X 5 3 2 3 4 2" xfId="29653"/>
    <cellStyle name="SAPBEXHLevel1X 5 3 2 3 5" xfId="29654"/>
    <cellStyle name="SAPBEXHLevel1X 5 3 2 3 5 2" xfId="29655"/>
    <cellStyle name="SAPBEXHLevel1X 5 3 2 3 6" xfId="29656"/>
    <cellStyle name="SAPBEXHLevel1X 5 3 2 4" xfId="29657"/>
    <cellStyle name="SAPBEXHLevel1X 5 3 2 4 2" xfId="29658"/>
    <cellStyle name="SAPBEXHLevel1X 5 3 2 4 2 2" xfId="29659"/>
    <cellStyle name="SAPBEXHLevel1X 5 3 2 4 3" xfId="29660"/>
    <cellStyle name="SAPBEXHLevel1X 5 3 2 5" xfId="29661"/>
    <cellStyle name="SAPBEXHLevel1X 5 3 2 5 2" xfId="29662"/>
    <cellStyle name="SAPBEXHLevel1X 5 3 2 5 2 2" xfId="29663"/>
    <cellStyle name="SAPBEXHLevel1X 5 3 2 5 3" xfId="29664"/>
    <cellStyle name="SAPBEXHLevel1X 5 3 2 6" xfId="29665"/>
    <cellStyle name="SAPBEXHLevel1X 5 3 2 6 2" xfId="29666"/>
    <cellStyle name="SAPBEXHLevel1X 5 3 2 7" xfId="29667"/>
    <cellStyle name="SAPBEXHLevel1X 5 3 2 7 2" xfId="29668"/>
    <cellStyle name="SAPBEXHLevel1X 5 3 2 8" xfId="29669"/>
    <cellStyle name="SAPBEXHLevel1X 5 3 2_Other Benefits Allocation %" xfId="29670"/>
    <cellStyle name="SAPBEXHLevel1X 5 3 3" xfId="29671"/>
    <cellStyle name="SAPBEXHLevel1X 5 3 3 2" xfId="29672"/>
    <cellStyle name="SAPBEXHLevel1X 5 3 3 2 2" xfId="29673"/>
    <cellStyle name="SAPBEXHLevel1X 5 3 3 3" xfId="29674"/>
    <cellStyle name="SAPBEXHLevel1X 5 3 4" xfId="29675"/>
    <cellStyle name="SAPBEXHLevel1X 5 3_Other Benefits Allocation %" xfId="29676"/>
    <cellStyle name="SAPBEXHLevel1X 5 4" xfId="29677"/>
    <cellStyle name="SAPBEXHLevel1X 5 4 2" xfId="29678"/>
    <cellStyle name="SAPBEXHLevel1X 5 4 2 2" xfId="29679"/>
    <cellStyle name="SAPBEXHLevel1X 5 4 2 2 2" xfId="29680"/>
    <cellStyle name="SAPBEXHLevel1X 5 4 2 2 2 2" xfId="29681"/>
    <cellStyle name="SAPBEXHLevel1X 5 4 2 2 3" xfId="29682"/>
    <cellStyle name="SAPBEXHLevel1X 5 4 2 3" xfId="29683"/>
    <cellStyle name="SAPBEXHLevel1X 5 4 2 3 2" xfId="29684"/>
    <cellStyle name="SAPBEXHLevel1X 5 4 2 3 2 2" xfId="29685"/>
    <cellStyle name="SAPBEXHLevel1X 5 4 2 3 3" xfId="29686"/>
    <cellStyle name="SAPBEXHLevel1X 5 4 2 4" xfId="29687"/>
    <cellStyle name="SAPBEXHLevel1X 5 4 2 4 2" xfId="29688"/>
    <cellStyle name="SAPBEXHLevel1X 5 4 2 5" xfId="29689"/>
    <cellStyle name="SAPBEXHLevel1X 5 4 2 5 2" xfId="29690"/>
    <cellStyle name="SAPBEXHLevel1X 5 4 2 6" xfId="29691"/>
    <cellStyle name="SAPBEXHLevel1X 5 4 3" xfId="29692"/>
    <cellStyle name="SAPBEXHLevel1X 5 4 3 2" xfId="29693"/>
    <cellStyle name="SAPBEXHLevel1X 5 4 3 2 2" xfId="29694"/>
    <cellStyle name="SAPBEXHLevel1X 5 4 3 2 2 2" xfId="29695"/>
    <cellStyle name="SAPBEXHLevel1X 5 4 3 2 3" xfId="29696"/>
    <cellStyle name="SAPBEXHLevel1X 5 4 3 3" xfId="29697"/>
    <cellStyle name="SAPBEXHLevel1X 5 4 3 3 2" xfId="29698"/>
    <cellStyle name="SAPBEXHLevel1X 5 4 3 3 2 2" xfId="29699"/>
    <cellStyle name="SAPBEXHLevel1X 5 4 3 3 3" xfId="29700"/>
    <cellStyle name="SAPBEXHLevel1X 5 4 3 4" xfId="29701"/>
    <cellStyle name="SAPBEXHLevel1X 5 4 3 4 2" xfId="29702"/>
    <cellStyle name="SAPBEXHLevel1X 5 4 3 5" xfId="29703"/>
    <cellStyle name="SAPBEXHLevel1X 5 4 3 5 2" xfId="29704"/>
    <cellStyle name="SAPBEXHLevel1X 5 4 3 6" xfId="29705"/>
    <cellStyle name="SAPBEXHLevel1X 5 4 4" xfId="29706"/>
    <cellStyle name="SAPBEXHLevel1X 5 4 4 2" xfId="29707"/>
    <cellStyle name="SAPBEXHLevel1X 5 4 4 2 2" xfId="29708"/>
    <cellStyle name="SAPBEXHLevel1X 5 4 4 3" xfId="29709"/>
    <cellStyle name="SAPBEXHLevel1X 5 4 5" xfId="29710"/>
    <cellStyle name="SAPBEXHLevel1X 5 4 5 2" xfId="29711"/>
    <cellStyle name="SAPBEXHLevel1X 5 4 5 2 2" xfId="29712"/>
    <cellStyle name="SAPBEXHLevel1X 5 4 5 3" xfId="29713"/>
    <cellStyle name="SAPBEXHLevel1X 5 4 6" xfId="29714"/>
    <cellStyle name="SAPBEXHLevel1X 5 4 6 2" xfId="29715"/>
    <cellStyle name="SAPBEXHLevel1X 5 4 7" xfId="29716"/>
    <cellStyle name="SAPBEXHLevel1X 5 4 7 2" xfId="29717"/>
    <cellStyle name="SAPBEXHLevel1X 5 4 8" xfId="29718"/>
    <cellStyle name="SAPBEXHLevel1X 5 4_Other Benefits Allocation %" xfId="29719"/>
    <cellStyle name="SAPBEXHLevel1X 5 5" xfId="29720"/>
    <cellStyle name="SAPBEXHLevel1X 5 5 2" xfId="29721"/>
    <cellStyle name="SAPBEXHLevel1X 5 5 2 2" xfId="29722"/>
    <cellStyle name="SAPBEXHLevel1X 5 5 2 3" xfId="61944"/>
    <cellStyle name="SAPBEXHLevel1X 5 5 3" xfId="29723"/>
    <cellStyle name="SAPBEXHLevel1X 5 5 4" xfId="61945"/>
    <cellStyle name="SAPBEXHLevel1X 5 6" xfId="29724"/>
    <cellStyle name="SAPBEXHLevel1X 5 6 2" xfId="52501"/>
    <cellStyle name="SAPBEXHLevel1X 5 6 2 2" xfId="61946"/>
    <cellStyle name="SAPBEXHLevel1X 5 6 2 3" xfId="61947"/>
    <cellStyle name="SAPBEXHLevel1X 5 6 3" xfId="61948"/>
    <cellStyle name="SAPBEXHLevel1X 5 6 4" xfId="61949"/>
    <cellStyle name="SAPBEXHLevel1X 5 7" xfId="52502"/>
    <cellStyle name="SAPBEXHLevel1X 5 7 2" xfId="61950"/>
    <cellStyle name="SAPBEXHLevel1X 5 7 3" xfId="61951"/>
    <cellStyle name="SAPBEXHLevel1X 5 8" xfId="61952"/>
    <cellStyle name="SAPBEXHLevel1X 5 9" xfId="61953"/>
    <cellStyle name="SAPBEXHLevel1X 5_401K Summary" xfId="29725"/>
    <cellStyle name="SAPBEXHLevel1X 6" xfId="29726"/>
    <cellStyle name="SAPBEXHLevel1X 6 2" xfId="29727"/>
    <cellStyle name="SAPBEXHLevel1X 6 2 2" xfId="29728"/>
    <cellStyle name="SAPBEXHLevel1X 6 2 2 2" xfId="29729"/>
    <cellStyle name="SAPBEXHLevel1X 6 2 2 2 2" xfId="29730"/>
    <cellStyle name="SAPBEXHLevel1X 6 2 2 2 2 2" xfId="29731"/>
    <cellStyle name="SAPBEXHLevel1X 6 2 2 2 2 2 2" xfId="29732"/>
    <cellStyle name="SAPBEXHLevel1X 6 2 2 2 2 3" xfId="29733"/>
    <cellStyle name="SAPBEXHLevel1X 6 2 2 2 3" xfId="29734"/>
    <cellStyle name="SAPBEXHLevel1X 6 2 2 2 3 2" xfId="29735"/>
    <cellStyle name="SAPBEXHLevel1X 6 2 2 2 3 2 2" xfId="29736"/>
    <cellStyle name="SAPBEXHLevel1X 6 2 2 2 3 3" xfId="29737"/>
    <cellStyle name="SAPBEXHLevel1X 6 2 2 2 4" xfId="29738"/>
    <cellStyle name="SAPBEXHLevel1X 6 2 2 2 4 2" xfId="29739"/>
    <cellStyle name="SAPBEXHLevel1X 6 2 2 2 5" xfId="29740"/>
    <cellStyle name="SAPBEXHLevel1X 6 2 2 2 5 2" xfId="29741"/>
    <cellStyle name="SAPBEXHLevel1X 6 2 2 2 6" xfId="29742"/>
    <cellStyle name="SAPBEXHLevel1X 6 2 2 3" xfId="29743"/>
    <cellStyle name="SAPBEXHLevel1X 6 2 2 3 2" xfId="29744"/>
    <cellStyle name="SAPBEXHLevel1X 6 2 2 3 2 2" xfId="29745"/>
    <cellStyle name="SAPBEXHLevel1X 6 2 2 3 2 2 2" xfId="29746"/>
    <cellStyle name="SAPBEXHLevel1X 6 2 2 3 2 3" xfId="29747"/>
    <cellStyle name="SAPBEXHLevel1X 6 2 2 3 3" xfId="29748"/>
    <cellStyle name="SAPBEXHLevel1X 6 2 2 3 3 2" xfId="29749"/>
    <cellStyle name="SAPBEXHLevel1X 6 2 2 3 3 2 2" xfId="29750"/>
    <cellStyle name="SAPBEXHLevel1X 6 2 2 3 3 3" xfId="29751"/>
    <cellStyle name="SAPBEXHLevel1X 6 2 2 3 4" xfId="29752"/>
    <cellStyle name="SAPBEXHLevel1X 6 2 2 3 4 2" xfId="29753"/>
    <cellStyle name="SAPBEXHLevel1X 6 2 2 3 5" xfId="29754"/>
    <cellStyle name="SAPBEXHLevel1X 6 2 2 3 5 2" xfId="29755"/>
    <cellStyle name="SAPBEXHLevel1X 6 2 2 3 6" xfId="29756"/>
    <cellStyle name="SAPBEXHLevel1X 6 2 2 4" xfId="29757"/>
    <cellStyle name="SAPBEXHLevel1X 6 2 2 4 2" xfId="29758"/>
    <cellStyle name="SAPBEXHLevel1X 6 2 2 4 2 2" xfId="29759"/>
    <cellStyle name="SAPBEXHLevel1X 6 2 2 4 3" xfId="29760"/>
    <cellStyle name="SAPBEXHLevel1X 6 2 2 5" xfId="29761"/>
    <cellStyle name="SAPBEXHLevel1X 6 2 2 5 2" xfId="29762"/>
    <cellStyle name="SAPBEXHLevel1X 6 2 2 5 2 2" xfId="29763"/>
    <cellStyle name="SAPBEXHLevel1X 6 2 2 5 3" xfId="29764"/>
    <cellStyle name="SAPBEXHLevel1X 6 2 2 6" xfId="29765"/>
    <cellStyle name="SAPBEXHLevel1X 6 2 2 6 2" xfId="29766"/>
    <cellStyle name="SAPBEXHLevel1X 6 2 2 7" xfId="29767"/>
    <cellStyle name="SAPBEXHLevel1X 6 2 2 7 2" xfId="29768"/>
    <cellStyle name="SAPBEXHLevel1X 6 2 2 8" xfId="29769"/>
    <cellStyle name="SAPBEXHLevel1X 6 2 2_Other Benefits Allocation %" xfId="29770"/>
    <cellStyle name="SAPBEXHLevel1X 6 2 3" xfId="29771"/>
    <cellStyle name="SAPBEXHLevel1X 6 2 3 2" xfId="29772"/>
    <cellStyle name="SAPBEXHLevel1X 6 2 3 2 2" xfId="29773"/>
    <cellStyle name="SAPBEXHLevel1X 6 2 3 3" xfId="29774"/>
    <cellStyle name="SAPBEXHLevel1X 6 2 4" xfId="29775"/>
    <cellStyle name="SAPBEXHLevel1X 6 2_Other Benefits Allocation %" xfId="29776"/>
    <cellStyle name="SAPBEXHLevel1X 6 3" xfId="29777"/>
    <cellStyle name="SAPBEXHLevel1X 6 3 2" xfId="29778"/>
    <cellStyle name="SAPBEXHLevel1X 6 3 2 2" xfId="29779"/>
    <cellStyle name="SAPBEXHLevel1X 6 3 2 2 2" xfId="29780"/>
    <cellStyle name="SAPBEXHLevel1X 6 3 2 2 2 2" xfId="29781"/>
    <cellStyle name="SAPBEXHLevel1X 6 3 2 2 2 2 2" xfId="29782"/>
    <cellStyle name="SAPBEXHLevel1X 6 3 2 2 2 3" xfId="29783"/>
    <cellStyle name="SAPBEXHLevel1X 6 3 2 2 3" xfId="29784"/>
    <cellStyle name="SAPBEXHLevel1X 6 3 2 2 3 2" xfId="29785"/>
    <cellStyle name="SAPBEXHLevel1X 6 3 2 2 3 2 2" xfId="29786"/>
    <cellStyle name="SAPBEXHLevel1X 6 3 2 2 3 3" xfId="29787"/>
    <cellStyle name="SAPBEXHLevel1X 6 3 2 2 4" xfId="29788"/>
    <cellStyle name="SAPBEXHLevel1X 6 3 2 2 4 2" xfId="29789"/>
    <cellStyle name="SAPBEXHLevel1X 6 3 2 2 5" xfId="29790"/>
    <cellStyle name="SAPBEXHLevel1X 6 3 2 2 5 2" xfId="29791"/>
    <cellStyle name="SAPBEXHLevel1X 6 3 2 2 6" xfId="29792"/>
    <cellStyle name="SAPBEXHLevel1X 6 3 2 3" xfId="29793"/>
    <cellStyle name="SAPBEXHLevel1X 6 3 2 3 2" xfId="29794"/>
    <cellStyle name="SAPBEXHLevel1X 6 3 2 3 2 2" xfId="29795"/>
    <cellStyle name="SAPBEXHLevel1X 6 3 2 3 2 2 2" xfId="29796"/>
    <cellStyle name="SAPBEXHLevel1X 6 3 2 3 2 3" xfId="29797"/>
    <cellStyle name="SAPBEXHLevel1X 6 3 2 3 3" xfId="29798"/>
    <cellStyle name="SAPBEXHLevel1X 6 3 2 3 3 2" xfId="29799"/>
    <cellStyle name="SAPBEXHLevel1X 6 3 2 3 3 2 2" xfId="29800"/>
    <cellStyle name="SAPBEXHLevel1X 6 3 2 3 3 3" xfId="29801"/>
    <cellStyle name="SAPBEXHLevel1X 6 3 2 3 4" xfId="29802"/>
    <cellStyle name="SAPBEXHLevel1X 6 3 2 3 4 2" xfId="29803"/>
    <cellStyle name="SAPBEXHLevel1X 6 3 2 3 5" xfId="29804"/>
    <cellStyle name="SAPBEXHLevel1X 6 3 2 3 5 2" xfId="29805"/>
    <cellStyle name="SAPBEXHLevel1X 6 3 2 3 6" xfId="29806"/>
    <cellStyle name="SAPBEXHLevel1X 6 3 2 4" xfId="29807"/>
    <cellStyle name="SAPBEXHLevel1X 6 3 2 4 2" xfId="29808"/>
    <cellStyle name="SAPBEXHLevel1X 6 3 2 4 2 2" xfId="29809"/>
    <cellStyle name="SAPBEXHLevel1X 6 3 2 4 3" xfId="29810"/>
    <cellStyle name="SAPBEXHLevel1X 6 3 2 5" xfId="29811"/>
    <cellStyle name="SAPBEXHLevel1X 6 3 2 5 2" xfId="29812"/>
    <cellStyle name="SAPBEXHLevel1X 6 3 2 5 2 2" xfId="29813"/>
    <cellStyle name="SAPBEXHLevel1X 6 3 2 5 3" xfId="29814"/>
    <cellStyle name="SAPBEXHLevel1X 6 3 2 6" xfId="29815"/>
    <cellStyle name="SAPBEXHLevel1X 6 3 2 6 2" xfId="29816"/>
    <cellStyle name="SAPBEXHLevel1X 6 3 2 7" xfId="29817"/>
    <cellStyle name="SAPBEXHLevel1X 6 3 2 7 2" xfId="29818"/>
    <cellStyle name="SAPBEXHLevel1X 6 3 2 8" xfId="29819"/>
    <cellStyle name="SAPBEXHLevel1X 6 3 2_Other Benefits Allocation %" xfId="29820"/>
    <cellStyle name="SAPBEXHLevel1X 6 3 3" xfId="29821"/>
    <cellStyle name="SAPBEXHLevel1X 6 3 3 2" xfId="29822"/>
    <cellStyle name="SAPBEXHLevel1X 6 3 3 2 2" xfId="29823"/>
    <cellStyle name="SAPBEXHLevel1X 6 3 3 3" xfId="29824"/>
    <cellStyle name="SAPBEXHLevel1X 6 3 4" xfId="29825"/>
    <cellStyle name="SAPBEXHLevel1X 6 3_Other Benefits Allocation %" xfId="29826"/>
    <cellStyle name="SAPBEXHLevel1X 6 4" xfId="29827"/>
    <cellStyle name="SAPBEXHLevel1X 6 4 2" xfId="29828"/>
    <cellStyle name="SAPBEXHLevel1X 6 4 2 2" xfId="29829"/>
    <cellStyle name="SAPBEXHLevel1X 6 4 2 2 2" xfId="29830"/>
    <cellStyle name="SAPBEXHLevel1X 6 4 2 2 2 2" xfId="29831"/>
    <cellStyle name="SAPBEXHLevel1X 6 4 2 2 3" xfId="29832"/>
    <cellStyle name="SAPBEXHLevel1X 6 4 2 3" xfId="29833"/>
    <cellStyle name="SAPBEXHLevel1X 6 4 2 3 2" xfId="29834"/>
    <cellStyle name="SAPBEXHLevel1X 6 4 2 3 2 2" xfId="29835"/>
    <cellStyle name="SAPBEXHLevel1X 6 4 2 3 3" xfId="29836"/>
    <cellStyle name="SAPBEXHLevel1X 6 4 2 4" xfId="29837"/>
    <cellStyle name="SAPBEXHLevel1X 6 4 2 4 2" xfId="29838"/>
    <cellStyle name="SAPBEXHLevel1X 6 4 2 5" xfId="29839"/>
    <cellStyle name="SAPBEXHLevel1X 6 4 2 5 2" xfId="29840"/>
    <cellStyle name="SAPBEXHLevel1X 6 4 2 6" xfId="29841"/>
    <cellStyle name="SAPBEXHLevel1X 6 4 3" xfId="29842"/>
    <cellStyle name="SAPBEXHLevel1X 6 4 3 2" xfId="29843"/>
    <cellStyle name="SAPBEXHLevel1X 6 4 3 2 2" xfId="29844"/>
    <cellStyle name="SAPBEXHLevel1X 6 4 3 2 2 2" xfId="29845"/>
    <cellStyle name="SAPBEXHLevel1X 6 4 3 2 3" xfId="29846"/>
    <cellStyle name="SAPBEXHLevel1X 6 4 3 3" xfId="29847"/>
    <cellStyle name="SAPBEXHLevel1X 6 4 3 3 2" xfId="29848"/>
    <cellStyle name="SAPBEXHLevel1X 6 4 3 3 2 2" xfId="29849"/>
    <cellStyle name="SAPBEXHLevel1X 6 4 3 3 3" xfId="29850"/>
    <cellStyle name="SAPBEXHLevel1X 6 4 3 4" xfId="29851"/>
    <cellStyle name="SAPBEXHLevel1X 6 4 3 4 2" xfId="29852"/>
    <cellStyle name="SAPBEXHLevel1X 6 4 3 5" xfId="29853"/>
    <cellStyle name="SAPBEXHLevel1X 6 4 3 5 2" xfId="29854"/>
    <cellStyle name="SAPBEXHLevel1X 6 4 3 6" xfId="29855"/>
    <cellStyle name="SAPBEXHLevel1X 6 4 4" xfId="29856"/>
    <cellStyle name="SAPBEXHLevel1X 6 4 4 2" xfId="29857"/>
    <cellStyle name="SAPBEXHLevel1X 6 4 4 2 2" xfId="29858"/>
    <cellStyle name="SAPBEXHLevel1X 6 4 4 3" xfId="29859"/>
    <cellStyle name="SAPBEXHLevel1X 6 4 5" xfId="29860"/>
    <cellStyle name="SAPBEXHLevel1X 6 4 5 2" xfId="29861"/>
    <cellStyle name="SAPBEXHLevel1X 6 4 5 2 2" xfId="29862"/>
    <cellStyle name="SAPBEXHLevel1X 6 4 5 3" xfId="29863"/>
    <cellStyle name="SAPBEXHLevel1X 6 4 6" xfId="29864"/>
    <cellStyle name="SAPBEXHLevel1X 6 4 6 2" xfId="29865"/>
    <cellStyle name="SAPBEXHLevel1X 6 4 7" xfId="29866"/>
    <cellStyle name="SAPBEXHLevel1X 6 4 7 2" xfId="29867"/>
    <cellStyle name="SAPBEXHLevel1X 6 4 8" xfId="29868"/>
    <cellStyle name="SAPBEXHLevel1X 6 4_Other Benefits Allocation %" xfId="29869"/>
    <cellStyle name="SAPBEXHLevel1X 6 5" xfId="29870"/>
    <cellStyle name="SAPBEXHLevel1X 6 5 2" xfId="29871"/>
    <cellStyle name="SAPBEXHLevel1X 6 5 2 2" xfId="29872"/>
    <cellStyle name="SAPBEXHLevel1X 6 5 2 3" xfId="61954"/>
    <cellStyle name="SAPBEXHLevel1X 6 5 3" xfId="29873"/>
    <cellStyle name="SAPBEXHLevel1X 6 5 4" xfId="61955"/>
    <cellStyle name="SAPBEXHLevel1X 6 6" xfId="29874"/>
    <cellStyle name="SAPBEXHLevel1X 6 6 2" xfId="52503"/>
    <cellStyle name="SAPBEXHLevel1X 6 6 2 2" xfId="61956"/>
    <cellStyle name="SAPBEXHLevel1X 6 6 2 3" xfId="61957"/>
    <cellStyle name="SAPBEXHLevel1X 6 6 3" xfId="61958"/>
    <cellStyle name="SAPBEXHLevel1X 6 6 4" xfId="61959"/>
    <cellStyle name="SAPBEXHLevel1X 6 7" xfId="52504"/>
    <cellStyle name="SAPBEXHLevel1X 6 7 2" xfId="61960"/>
    <cellStyle name="SAPBEXHLevel1X 6 7 3" xfId="61961"/>
    <cellStyle name="SAPBEXHLevel1X 6 8" xfId="61962"/>
    <cellStyle name="SAPBEXHLevel1X 6 9" xfId="61963"/>
    <cellStyle name="SAPBEXHLevel1X 6_401K Summary" xfId="29875"/>
    <cellStyle name="SAPBEXHLevel1X 7" xfId="29876"/>
    <cellStyle name="SAPBEXHLevel1X 7 2" xfId="29877"/>
    <cellStyle name="SAPBEXHLevel1X 7 2 2" xfId="29878"/>
    <cellStyle name="SAPBEXHLevel1X 7 2 2 2" xfId="29879"/>
    <cellStyle name="SAPBEXHLevel1X 7 2 2 2 2" xfId="29880"/>
    <cellStyle name="SAPBEXHLevel1X 7 2 2 2 2 2" xfId="29881"/>
    <cellStyle name="SAPBEXHLevel1X 7 2 2 2 3" xfId="29882"/>
    <cellStyle name="SAPBEXHLevel1X 7 2 2 3" xfId="29883"/>
    <cellStyle name="SAPBEXHLevel1X 7 2 2 3 2" xfId="29884"/>
    <cellStyle name="SAPBEXHLevel1X 7 2 2 3 2 2" xfId="29885"/>
    <cellStyle name="SAPBEXHLevel1X 7 2 2 3 3" xfId="29886"/>
    <cellStyle name="SAPBEXHLevel1X 7 2 2 4" xfId="29887"/>
    <cellStyle name="SAPBEXHLevel1X 7 2 2 4 2" xfId="29888"/>
    <cellStyle name="SAPBEXHLevel1X 7 2 2 5" xfId="29889"/>
    <cellStyle name="SAPBEXHLevel1X 7 2 2 5 2" xfId="29890"/>
    <cellStyle name="SAPBEXHLevel1X 7 2 2 6" xfId="29891"/>
    <cellStyle name="SAPBEXHLevel1X 7 2 3" xfId="29892"/>
    <cellStyle name="SAPBEXHLevel1X 7 2 3 2" xfId="29893"/>
    <cellStyle name="SAPBEXHLevel1X 7 2 3 2 2" xfId="29894"/>
    <cellStyle name="SAPBEXHLevel1X 7 2 3 2 2 2" xfId="29895"/>
    <cellStyle name="SAPBEXHLevel1X 7 2 3 2 3" xfId="29896"/>
    <cellStyle name="SAPBEXHLevel1X 7 2 3 3" xfId="29897"/>
    <cellStyle name="SAPBEXHLevel1X 7 2 3 3 2" xfId="29898"/>
    <cellStyle name="SAPBEXHLevel1X 7 2 3 3 2 2" xfId="29899"/>
    <cellStyle name="SAPBEXHLevel1X 7 2 3 3 3" xfId="29900"/>
    <cellStyle name="SAPBEXHLevel1X 7 2 3 4" xfId="29901"/>
    <cellStyle name="SAPBEXHLevel1X 7 2 3 4 2" xfId="29902"/>
    <cellStyle name="SAPBEXHLevel1X 7 2 3 5" xfId="29903"/>
    <cellStyle name="SAPBEXHLevel1X 7 2 3 5 2" xfId="29904"/>
    <cellStyle name="SAPBEXHLevel1X 7 2 3 6" xfId="29905"/>
    <cellStyle name="SAPBEXHLevel1X 7 2 4" xfId="29906"/>
    <cellStyle name="SAPBEXHLevel1X 7 2 4 2" xfId="29907"/>
    <cellStyle name="SAPBEXHLevel1X 7 2 4 2 2" xfId="29908"/>
    <cellStyle name="SAPBEXHLevel1X 7 2 4 3" xfId="29909"/>
    <cellStyle name="SAPBEXHLevel1X 7 2 5" xfId="29910"/>
    <cellStyle name="SAPBEXHLevel1X 7 2 5 2" xfId="29911"/>
    <cellStyle name="SAPBEXHLevel1X 7 2 5 2 2" xfId="29912"/>
    <cellStyle name="SAPBEXHLevel1X 7 2 5 3" xfId="29913"/>
    <cellStyle name="SAPBEXHLevel1X 7 2 6" xfId="29914"/>
    <cellStyle name="SAPBEXHLevel1X 7 2 6 2" xfId="29915"/>
    <cellStyle name="SAPBEXHLevel1X 7 2 7" xfId="29916"/>
    <cellStyle name="SAPBEXHLevel1X 7 2 7 2" xfId="29917"/>
    <cellStyle name="SAPBEXHLevel1X 7 2 8" xfId="29918"/>
    <cellStyle name="SAPBEXHLevel1X 7 2_Other Benefits Allocation %" xfId="29919"/>
    <cellStyle name="SAPBEXHLevel1X 7 3" xfId="29920"/>
    <cellStyle name="SAPBEXHLevel1X 7 3 2" xfId="29921"/>
    <cellStyle name="SAPBEXHLevel1X 7 3 2 2" xfId="29922"/>
    <cellStyle name="SAPBEXHLevel1X 7 3 3" xfId="29923"/>
    <cellStyle name="SAPBEXHLevel1X 7 4" xfId="29924"/>
    <cellStyle name="SAPBEXHLevel1X 7_Other Benefits Allocation %" xfId="29925"/>
    <cellStyle name="SAPBEXHLevel1X 8" xfId="29926"/>
    <cellStyle name="SAPBEXHLevel1X 8 2" xfId="29927"/>
    <cellStyle name="SAPBEXHLevel1X 8 2 2" xfId="29928"/>
    <cellStyle name="SAPBEXHLevel1X 8 2 2 2" xfId="29929"/>
    <cellStyle name="SAPBEXHLevel1X 8 2 2 2 2" xfId="29930"/>
    <cellStyle name="SAPBEXHLevel1X 8 2 2 2 2 2" xfId="29931"/>
    <cellStyle name="SAPBEXHLevel1X 8 2 2 2 3" xfId="29932"/>
    <cellStyle name="SAPBEXHLevel1X 8 2 2 3" xfId="29933"/>
    <cellStyle name="SAPBEXHLevel1X 8 2 2 3 2" xfId="29934"/>
    <cellStyle name="SAPBEXHLevel1X 8 2 2 3 2 2" xfId="29935"/>
    <cellStyle name="SAPBEXHLevel1X 8 2 2 3 3" xfId="29936"/>
    <cellStyle name="SAPBEXHLevel1X 8 2 2 4" xfId="29937"/>
    <cellStyle name="SAPBEXHLevel1X 8 2 2 4 2" xfId="29938"/>
    <cellStyle name="SAPBEXHLevel1X 8 2 2 5" xfId="29939"/>
    <cellStyle name="SAPBEXHLevel1X 8 2 2 5 2" xfId="29940"/>
    <cellStyle name="SAPBEXHLevel1X 8 2 2 6" xfId="29941"/>
    <cellStyle name="SAPBEXHLevel1X 8 2 3" xfId="29942"/>
    <cellStyle name="SAPBEXHLevel1X 8 2 3 2" xfId="29943"/>
    <cellStyle name="SAPBEXHLevel1X 8 2 3 2 2" xfId="29944"/>
    <cellStyle name="SAPBEXHLevel1X 8 2 3 2 2 2" xfId="29945"/>
    <cellStyle name="SAPBEXHLevel1X 8 2 3 2 3" xfId="29946"/>
    <cellStyle name="SAPBEXHLevel1X 8 2 3 3" xfId="29947"/>
    <cellStyle name="SAPBEXHLevel1X 8 2 3 3 2" xfId="29948"/>
    <cellStyle name="SAPBEXHLevel1X 8 2 3 3 2 2" xfId="29949"/>
    <cellStyle name="SAPBEXHLevel1X 8 2 3 3 3" xfId="29950"/>
    <cellStyle name="SAPBEXHLevel1X 8 2 3 4" xfId="29951"/>
    <cellStyle name="SAPBEXHLevel1X 8 2 3 4 2" xfId="29952"/>
    <cellStyle name="SAPBEXHLevel1X 8 2 3 5" xfId="29953"/>
    <cellStyle name="SAPBEXHLevel1X 8 2 3 5 2" xfId="29954"/>
    <cellStyle name="SAPBEXHLevel1X 8 2 3 6" xfId="29955"/>
    <cellStyle name="SAPBEXHLevel1X 8 2 4" xfId="29956"/>
    <cellStyle name="SAPBEXHLevel1X 8 2 4 2" xfId="29957"/>
    <cellStyle name="SAPBEXHLevel1X 8 2 4 2 2" xfId="29958"/>
    <cellStyle name="SAPBEXHLevel1X 8 2 4 3" xfId="29959"/>
    <cellStyle name="SAPBEXHLevel1X 8 2 5" xfId="29960"/>
    <cellStyle name="SAPBEXHLevel1X 8 2 5 2" xfId="29961"/>
    <cellStyle name="SAPBEXHLevel1X 8 2 5 2 2" xfId="29962"/>
    <cellStyle name="SAPBEXHLevel1X 8 2 5 3" xfId="29963"/>
    <cellStyle name="SAPBEXHLevel1X 8 2 6" xfId="29964"/>
    <cellStyle name="SAPBEXHLevel1X 8 2 6 2" xfId="29965"/>
    <cellStyle name="SAPBEXHLevel1X 8 2 7" xfId="29966"/>
    <cellStyle name="SAPBEXHLevel1X 8 2 7 2" xfId="29967"/>
    <cellStyle name="SAPBEXHLevel1X 8 2 8" xfId="29968"/>
    <cellStyle name="SAPBEXHLevel1X 8 2_Other Benefits Allocation %" xfId="29969"/>
    <cellStyle name="SAPBEXHLevel1X 8 3" xfId="29970"/>
    <cellStyle name="SAPBEXHLevel1X 8 3 2" xfId="29971"/>
    <cellStyle name="SAPBEXHLevel1X 8 3 2 2" xfId="29972"/>
    <cellStyle name="SAPBEXHLevel1X 8 3 3" xfId="29973"/>
    <cellStyle name="SAPBEXHLevel1X 8 4" xfId="29974"/>
    <cellStyle name="SAPBEXHLevel1X 8_Other Benefits Allocation %" xfId="29975"/>
    <cellStyle name="SAPBEXHLevel1X 9" xfId="29976"/>
    <cellStyle name="SAPBEXHLevel1X 9 2" xfId="29977"/>
    <cellStyle name="SAPBEXHLevel1X 9 2 2" xfId="29978"/>
    <cellStyle name="SAPBEXHLevel1X 9 2 2 2" xfId="29979"/>
    <cellStyle name="SAPBEXHLevel1X 9 2 2 2 2" xfId="29980"/>
    <cellStyle name="SAPBEXHLevel1X 9 2 2 3" xfId="29981"/>
    <cellStyle name="SAPBEXHLevel1X 9 2 3" xfId="29982"/>
    <cellStyle name="SAPBEXHLevel1X 9 2 3 2" xfId="29983"/>
    <cellStyle name="SAPBEXHLevel1X 9 2 3 2 2" xfId="29984"/>
    <cellStyle name="SAPBEXHLevel1X 9 2 3 3" xfId="29985"/>
    <cellStyle name="SAPBEXHLevel1X 9 2 4" xfId="29986"/>
    <cellStyle name="SAPBEXHLevel1X 9 2 4 2" xfId="29987"/>
    <cellStyle name="SAPBEXHLevel1X 9 2 5" xfId="29988"/>
    <cellStyle name="SAPBEXHLevel1X 9 2 5 2" xfId="29989"/>
    <cellStyle name="SAPBEXHLevel1X 9 2 6" xfId="29990"/>
    <cellStyle name="SAPBEXHLevel1X 9 3" xfId="29991"/>
    <cellStyle name="SAPBEXHLevel1X 9 3 2" xfId="29992"/>
    <cellStyle name="SAPBEXHLevel1X 9 3 2 2" xfId="29993"/>
    <cellStyle name="SAPBEXHLevel1X 9 3 2 2 2" xfId="29994"/>
    <cellStyle name="SAPBEXHLevel1X 9 3 2 3" xfId="29995"/>
    <cellStyle name="SAPBEXHLevel1X 9 3 3" xfId="29996"/>
    <cellStyle name="SAPBEXHLevel1X 9 3 3 2" xfId="29997"/>
    <cellStyle name="SAPBEXHLevel1X 9 3 3 2 2" xfId="29998"/>
    <cellStyle name="SAPBEXHLevel1X 9 3 3 3" xfId="29999"/>
    <cellStyle name="SAPBEXHLevel1X 9 3 4" xfId="30000"/>
    <cellStyle name="SAPBEXHLevel1X 9 3 4 2" xfId="30001"/>
    <cellStyle name="SAPBEXHLevel1X 9 3 5" xfId="30002"/>
    <cellStyle name="SAPBEXHLevel1X 9 3 5 2" xfId="30003"/>
    <cellStyle name="SAPBEXHLevel1X 9 3 6" xfId="30004"/>
    <cellStyle name="SAPBEXHLevel1X 9 4" xfId="30005"/>
    <cellStyle name="SAPBEXHLevel1X 9 4 2" xfId="30006"/>
    <cellStyle name="SAPBEXHLevel1X 9 4 2 2" xfId="30007"/>
    <cellStyle name="SAPBEXHLevel1X 9 4 2 2 2" xfId="30008"/>
    <cellStyle name="SAPBEXHLevel1X 9 4 2 3" xfId="30009"/>
    <cellStyle name="SAPBEXHLevel1X 9 4 3" xfId="30010"/>
    <cellStyle name="SAPBEXHLevel1X 9 4 3 2" xfId="30011"/>
    <cellStyle name="SAPBEXHLevel1X 9 4 3 2 2" xfId="30012"/>
    <cellStyle name="SAPBEXHLevel1X 9 4 3 3" xfId="30013"/>
    <cellStyle name="SAPBEXHLevel1X 9 4 4" xfId="30014"/>
    <cellStyle name="SAPBEXHLevel1X 9 4 4 2" xfId="30015"/>
    <cellStyle name="SAPBEXHLevel1X 9 4 5" xfId="30016"/>
    <cellStyle name="SAPBEXHLevel1X 9 4 5 2" xfId="30017"/>
    <cellStyle name="SAPBEXHLevel1X 9 4 6" xfId="30018"/>
    <cellStyle name="SAPBEXHLevel1X 9 5" xfId="30019"/>
    <cellStyle name="SAPBEXHLevel1X 9 5 2" xfId="30020"/>
    <cellStyle name="SAPBEXHLevel1X 9 5 2 2" xfId="30021"/>
    <cellStyle name="SAPBEXHLevel1X 9 5 3" xfId="30022"/>
    <cellStyle name="SAPBEXHLevel1X 9 6" xfId="30023"/>
    <cellStyle name="SAPBEXHLevel1X 9_Other Benefits Allocation %" xfId="30024"/>
    <cellStyle name="SAPBEXHLevel1X_2016-18 Budget Payroll" xfId="52505"/>
    <cellStyle name="SAPBEXHLevel2" xfId="54"/>
    <cellStyle name="SAPBEXHLevel2 10" xfId="30025"/>
    <cellStyle name="SAPBEXHLevel2 10 2" xfId="30026"/>
    <cellStyle name="SAPBEXHLevel2 10 2 2" xfId="30027"/>
    <cellStyle name="SAPBEXHLevel2 10 2 2 2" xfId="30028"/>
    <cellStyle name="SAPBEXHLevel2 10 2 2 2 2" xfId="30029"/>
    <cellStyle name="SAPBEXHLevel2 10 2 2 3" xfId="30030"/>
    <cellStyle name="SAPBEXHLevel2 10 2 3" xfId="30031"/>
    <cellStyle name="SAPBEXHLevel2 10 2 3 2" xfId="30032"/>
    <cellStyle name="SAPBEXHLevel2 10 2 3 2 2" xfId="30033"/>
    <cellStyle name="SAPBEXHLevel2 10 2 3 3" xfId="30034"/>
    <cellStyle name="SAPBEXHLevel2 10 2 4" xfId="30035"/>
    <cellStyle name="SAPBEXHLevel2 10 2 4 2" xfId="30036"/>
    <cellStyle name="SAPBEXHLevel2 10 2 5" xfId="30037"/>
    <cellStyle name="SAPBEXHLevel2 10 2 5 2" xfId="30038"/>
    <cellStyle name="SAPBEXHLevel2 10 2 6" xfId="30039"/>
    <cellStyle name="SAPBEXHLevel2 10 3" xfId="30040"/>
    <cellStyle name="SAPBEXHLevel2 10 3 2" xfId="30041"/>
    <cellStyle name="SAPBEXHLevel2 10 3 2 2" xfId="30042"/>
    <cellStyle name="SAPBEXHLevel2 10 3 2 2 2" xfId="30043"/>
    <cellStyle name="SAPBEXHLevel2 10 3 2 3" xfId="30044"/>
    <cellStyle name="SAPBEXHLevel2 10 3 3" xfId="30045"/>
    <cellStyle name="SAPBEXHLevel2 10 3 3 2" xfId="30046"/>
    <cellStyle name="SAPBEXHLevel2 10 3 3 2 2" xfId="30047"/>
    <cellStyle name="SAPBEXHLevel2 10 3 3 3" xfId="30048"/>
    <cellStyle name="SAPBEXHLevel2 10 3 4" xfId="30049"/>
    <cellStyle name="SAPBEXHLevel2 10 3 4 2" xfId="30050"/>
    <cellStyle name="SAPBEXHLevel2 10 3 5" xfId="30051"/>
    <cellStyle name="SAPBEXHLevel2 10 3 5 2" xfId="30052"/>
    <cellStyle name="SAPBEXHLevel2 10 3 6" xfId="30053"/>
    <cellStyle name="SAPBEXHLevel2 10 4" xfId="30054"/>
    <cellStyle name="SAPBEXHLevel2 10 4 2" xfId="30055"/>
    <cellStyle name="SAPBEXHLevel2 10 4 2 2" xfId="30056"/>
    <cellStyle name="SAPBEXHLevel2 10 4 2 2 2" xfId="30057"/>
    <cellStyle name="SAPBEXHLevel2 10 4 2 3" xfId="30058"/>
    <cellStyle name="SAPBEXHLevel2 10 4 3" xfId="30059"/>
    <cellStyle name="SAPBEXHLevel2 10 4 3 2" xfId="30060"/>
    <cellStyle name="SAPBEXHLevel2 10 4 3 2 2" xfId="30061"/>
    <cellStyle name="SAPBEXHLevel2 10 4 3 3" xfId="30062"/>
    <cellStyle name="SAPBEXHLevel2 10 4 4" xfId="30063"/>
    <cellStyle name="SAPBEXHLevel2 10 4 4 2" xfId="30064"/>
    <cellStyle name="SAPBEXHLevel2 10 4 5" xfId="30065"/>
    <cellStyle name="SAPBEXHLevel2 10 4 5 2" xfId="30066"/>
    <cellStyle name="SAPBEXHLevel2 10 4 6" xfId="30067"/>
    <cellStyle name="SAPBEXHLevel2 10 5" xfId="30068"/>
    <cellStyle name="SAPBEXHLevel2 10 5 2" xfId="30069"/>
    <cellStyle name="SAPBEXHLevel2 10 5 2 2" xfId="30070"/>
    <cellStyle name="SAPBEXHLevel2 10 5 3" xfId="30071"/>
    <cellStyle name="SAPBEXHLevel2 10 6" xfId="30072"/>
    <cellStyle name="SAPBEXHLevel2 10_Other Benefits Allocation %" xfId="30073"/>
    <cellStyle name="SAPBEXHLevel2 11" xfId="30074"/>
    <cellStyle name="SAPBEXHLevel2 11 2" xfId="30075"/>
    <cellStyle name="SAPBEXHLevel2 11 2 2" xfId="30076"/>
    <cellStyle name="SAPBEXHLevel2 11 2 2 2" xfId="30077"/>
    <cellStyle name="SAPBEXHLevel2 11 2 2 2 2" xfId="30078"/>
    <cellStyle name="SAPBEXHLevel2 11 2 2 3" xfId="30079"/>
    <cellStyle name="SAPBEXHLevel2 11 2 3" xfId="30080"/>
    <cellStyle name="SAPBEXHLevel2 11 2 3 2" xfId="30081"/>
    <cellStyle name="SAPBEXHLevel2 11 2 3 2 2" xfId="30082"/>
    <cellStyle name="SAPBEXHLevel2 11 2 3 3" xfId="30083"/>
    <cellStyle name="SAPBEXHLevel2 11 2 4" xfId="30084"/>
    <cellStyle name="SAPBEXHLevel2 11 2 4 2" xfId="30085"/>
    <cellStyle name="SAPBEXHLevel2 11 2 5" xfId="30086"/>
    <cellStyle name="SAPBEXHLevel2 11 2 5 2" xfId="30087"/>
    <cellStyle name="SAPBEXHLevel2 11 2 6" xfId="30088"/>
    <cellStyle name="SAPBEXHLevel2 11 3" xfId="30089"/>
    <cellStyle name="SAPBEXHLevel2 11 3 2" xfId="30090"/>
    <cellStyle name="SAPBEXHLevel2 11 3 2 2" xfId="30091"/>
    <cellStyle name="SAPBEXHLevel2 11 3 2 2 2" xfId="30092"/>
    <cellStyle name="SAPBEXHLevel2 11 3 2 3" xfId="30093"/>
    <cellStyle name="SAPBEXHLevel2 11 3 3" xfId="30094"/>
    <cellStyle name="SAPBEXHLevel2 11 3 3 2" xfId="30095"/>
    <cellStyle name="SAPBEXHLevel2 11 3 3 2 2" xfId="30096"/>
    <cellStyle name="SAPBEXHLevel2 11 3 3 3" xfId="30097"/>
    <cellStyle name="SAPBEXHLevel2 11 3 4" xfId="30098"/>
    <cellStyle name="SAPBEXHLevel2 11 3 4 2" xfId="30099"/>
    <cellStyle name="SAPBEXHLevel2 11 3 5" xfId="30100"/>
    <cellStyle name="SAPBEXHLevel2 11 3 5 2" xfId="30101"/>
    <cellStyle name="SAPBEXHLevel2 11 3 6" xfId="30102"/>
    <cellStyle name="SAPBEXHLevel2 11 4" xfId="30103"/>
    <cellStyle name="SAPBEXHLevel2 11 4 2" xfId="30104"/>
    <cellStyle name="SAPBEXHLevel2 11 4 2 2" xfId="30105"/>
    <cellStyle name="SAPBEXHLevel2 11 4 2 2 2" xfId="30106"/>
    <cellStyle name="SAPBEXHLevel2 11 4 2 3" xfId="30107"/>
    <cellStyle name="SAPBEXHLevel2 11 4 3" xfId="30108"/>
    <cellStyle name="SAPBEXHLevel2 11 4 3 2" xfId="30109"/>
    <cellStyle name="SAPBEXHLevel2 11 4 3 2 2" xfId="30110"/>
    <cellStyle name="SAPBEXHLevel2 11 4 3 3" xfId="30111"/>
    <cellStyle name="SAPBEXHLevel2 11 4 4" xfId="30112"/>
    <cellStyle name="SAPBEXHLevel2 11 4 4 2" xfId="30113"/>
    <cellStyle name="SAPBEXHLevel2 11 4 5" xfId="30114"/>
    <cellStyle name="SAPBEXHLevel2 11 4 5 2" xfId="30115"/>
    <cellStyle name="SAPBEXHLevel2 11 4 6" xfId="30116"/>
    <cellStyle name="SAPBEXHLevel2 11 5" xfId="30117"/>
    <cellStyle name="SAPBEXHLevel2 11 5 2" xfId="30118"/>
    <cellStyle name="SAPBEXHLevel2 11 5 2 2" xfId="30119"/>
    <cellStyle name="SAPBEXHLevel2 11 5 3" xfId="30120"/>
    <cellStyle name="SAPBEXHLevel2 11 6" xfId="30121"/>
    <cellStyle name="SAPBEXHLevel2 11_Other Benefits Allocation %" xfId="30122"/>
    <cellStyle name="SAPBEXHLevel2 12" xfId="30123"/>
    <cellStyle name="SAPBEXHLevel2 12 2" xfId="30124"/>
    <cellStyle name="SAPBEXHLevel2 12 3" xfId="30125"/>
    <cellStyle name="SAPBEXHLevel2 12_Other Benefits Allocation %" xfId="30126"/>
    <cellStyle name="SAPBEXHLevel2 13" xfId="30127"/>
    <cellStyle name="SAPBEXHLevel2 13 2" xfId="30128"/>
    <cellStyle name="SAPBEXHLevel2 13 2 2" xfId="30129"/>
    <cellStyle name="SAPBEXHLevel2 13 2 2 2" xfId="30130"/>
    <cellStyle name="SAPBEXHLevel2 13 2 2 2 2" xfId="30131"/>
    <cellStyle name="SAPBEXHLevel2 13 2 2 3" xfId="30132"/>
    <cellStyle name="SAPBEXHLevel2 13 2 3" xfId="30133"/>
    <cellStyle name="SAPBEXHLevel2 13 2 3 2" xfId="30134"/>
    <cellStyle name="SAPBEXHLevel2 13 2 3 2 2" xfId="30135"/>
    <cellStyle name="SAPBEXHLevel2 13 2 3 3" xfId="30136"/>
    <cellStyle name="SAPBEXHLevel2 13 2 4" xfId="30137"/>
    <cellStyle name="SAPBEXHLevel2 13 2 4 2" xfId="30138"/>
    <cellStyle name="SAPBEXHLevel2 13 2 5" xfId="30139"/>
    <cellStyle name="SAPBEXHLevel2 13 2 5 2" xfId="30140"/>
    <cellStyle name="SAPBEXHLevel2 13 2 6" xfId="30141"/>
    <cellStyle name="SAPBEXHLevel2 13 3" xfId="30142"/>
    <cellStyle name="SAPBEXHLevel2 13 3 2" xfId="30143"/>
    <cellStyle name="SAPBEXHLevel2 13 3 2 2" xfId="30144"/>
    <cellStyle name="SAPBEXHLevel2 13 3 2 2 2" xfId="30145"/>
    <cellStyle name="SAPBEXHLevel2 13 3 2 3" xfId="30146"/>
    <cellStyle name="SAPBEXHLevel2 13 3 3" xfId="30147"/>
    <cellStyle name="SAPBEXHLevel2 13 3 3 2" xfId="30148"/>
    <cellStyle name="SAPBEXHLevel2 13 3 3 2 2" xfId="30149"/>
    <cellStyle name="SAPBEXHLevel2 13 3 3 3" xfId="30150"/>
    <cellStyle name="SAPBEXHLevel2 13 3 4" xfId="30151"/>
    <cellStyle name="SAPBEXHLevel2 13 3 4 2" xfId="30152"/>
    <cellStyle name="SAPBEXHLevel2 13 3 5" xfId="30153"/>
    <cellStyle name="SAPBEXHLevel2 13 3 5 2" xfId="30154"/>
    <cellStyle name="SAPBEXHLevel2 13 3 6" xfId="30155"/>
    <cellStyle name="SAPBEXHLevel2 13 4" xfId="30156"/>
    <cellStyle name="SAPBEXHLevel2 13 4 2" xfId="30157"/>
    <cellStyle name="SAPBEXHLevel2 13 4 2 2" xfId="30158"/>
    <cellStyle name="SAPBEXHLevel2 13 4 3" xfId="30159"/>
    <cellStyle name="SAPBEXHLevel2 13 5" xfId="30160"/>
    <cellStyle name="SAPBEXHLevel2 13 5 2" xfId="30161"/>
    <cellStyle name="SAPBEXHLevel2 13 5 2 2" xfId="30162"/>
    <cellStyle name="SAPBEXHLevel2 13 5 3" xfId="30163"/>
    <cellStyle name="SAPBEXHLevel2 13 6" xfId="30164"/>
    <cellStyle name="SAPBEXHLevel2 13 6 2" xfId="30165"/>
    <cellStyle name="SAPBEXHLevel2 13 7" xfId="30166"/>
    <cellStyle name="SAPBEXHLevel2 13 7 2" xfId="30167"/>
    <cellStyle name="SAPBEXHLevel2 13 8" xfId="30168"/>
    <cellStyle name="SAPBEXHLevel2 13_Other Benefits Allocation %" xfId="30169"/>
    <cellStyle name="SAPBEXHLevel2 14" xfId="30170"/>
    <cellStyle name="SAPBEXHLevel2 14 2" xfId="30171"/>
    <cellStyle name="SAPBEXHLevel2 14 2 2" xfId="30172"/>
    <cellStyle name="SAPBEXHLevel2 14 3" xfId="30173"/>
    <cellStyle name="SAPBEXHLevel2 15" xfId="30174"/>
    <cellStyle name="SAPBEXHLevel2 15 2" xfId="30175"/>
    <cellStyle name="SAPBEXHLevel2 15 2 2" xfId="30176"/>
    <cellStyle name="SAPBEXHLevel2 15 3" xfId="30177"/>
    <cellStyle name="SAPBEXHLevel2 16" xfId="30178"/>
    <cellStyle name="SAPBEXHLevel2 16 2" xfId="30179"/>
    <cellStyle name="SAPBEXHLevel2 16 2 2" xfId="30180"/>
    <cellStyle name="SAPBEXHLevel2 16 3" xfId="30181"/>
    <cellStyle name="SAPBEXHLevel2 17" xfId="30182"/>
    <cellStyle name="SAPBEXHLevel2 17 2" xfId="30183"/>
    <cellStyle name="SAPBEXHLevel2 17 2 2" xfId="30184"/>
    <cellStyle name="SAPBEXHLevel2 17 3" xfId="30185"/>
    <cellStyle name="SAPBEXHLevel2 18" xfId="30186"/>
    <cellStyle name="SAPBEXHLevel2 18 2" xfId="30187"/>
    <cellStyle name="SAPBEXHLevel2 18 2 2" xfId="30188"/>
    <cellStyle name="SAPBEXHLevel2 18 3" xfId="30189"/>
    <cellStyle name="SAPBEXHLevel2 19" xfId="30190"/>
    <cellStyle name="SAPBEXHLevel2 19 2" xfId="30191"/>
    <cellStyle name="SAPBEXHLevel2 19 2 2" xfId="30192"/>
    <cellStyle name="SAPBEXHLevel2 19 3" xfId="30193"/>
    <cellStyle name="SAPBEXHLevel2 2" xfId="30194"/>
    <cellStyle name="SAPBEXHLevel2 2 10" xfId="30195"/>
    <cellStyle name="SAPBEXHLevel2 2 10 2" xfId="61964"/>
    <cellStyle name="SAPBEXHLevel2 2 10 3" xfId="61965"/>
    <cellStyle name="SAPBEXHLevel2 2 11" xfId="30196"/>
    <cellStyle name="SAPBEXHLevel2 2 11 2" xfId="30197"/>
    <cellStyle name="SAPBEXHLevel2 2 11 2 2" xfId="30198"/>
    <cellStyle name="SAPBEXHLevel2 2 11 3" xfId="30199"/>
    <cellStyle name="SAPBEXHLevel2 2 12" xfId="30200"/>
    <cellStyle name="SAPBEXHLevel2 2 12 2" xfId="30201"/>
    <cellStyle name="SAPBEXHLevel2 2 12 2 2" xfId="30202"/>
    <cellStyle name="SAPBEXHLevel2 2 12 3" xfId="30203"/>
    <cellStyle name="SAPBEXHLevel2 2 13" xfId="30204"/>
    <cellStyle name="SAPBEXHLevel2 2 13 2" xfId="30205"/>
    <cellStyle name="SAPBEXHLevel2 2 13 3" xfId="61966"/>
    <cellStyle name="SAPBEXHLevel2 2 14" xfId="30206"/>
    <cellStyle name="SAPBEXHLevel2 2 14 2" xfId="61967"/>
    <cellStyle name="SAPBEXHLevel2 2 14 3" xfId="61968"/>
    <cellStyle name="SAPBEXHLevel2 2 15" xfId="61969"/>
    <cellStyle name="SAPBEXHLevel2 2 16" xfId="61970"/>
    <cellStyle name="SAPBEXHLevel2 2 2" xfId="30207"/>
    <cellStyle name="SAPBEXHLevel2 2 2 10" xfId="30208"/>
    <cellStyle name="SAPBEXHLevel2 2 2 10 2" xfId="30209"/>
    <cellStyle name="SAPBEXHLevel2 2 2 10 2 2" xfId="30210"/>
    <cellStyle name="SAPBEXHLevel2 2 2 10 3" xfId="30211"/>
    <cellStyle name="SAPBEXHLevel2 2 2 11" xfId="30212"/>
    <cellStyle name="SAPBEXHLevel2 2 2 11 2" xfId="30213"/>
    <cellStyle name="SAPBEXHLevel2 2 2 11 2 2" xfId="30214"/>
    <cellStyle name="SAPBEXHLevel2 2 2 11 3" xfId="30215"/>
    <cellStyle name="SAPBEXHLevel2 2 2 12" xfId="30216"/>
    <cellStyle name="SAPBEXHLevel2 2 2 2" xfId="30217"/>
    <cellStyle name="SAPBEXHLevel2 2 2 2 2" xfId="30218"/>
    <cellStyle name="SAPBEXHLevel2 2 2 2 2 2" xfId="30219"/>
    <cellStyle name="SAPBEXHLevel2 2 2 2 2 2 2" xfId="30220"/>
    <cellStyle name="SAPBEXHLevel2 2 2 2 2 2 2 2" xfId="30221"/>
    <cellStyle name="SAPBEXHLevel2 2 2 2 2 2 3" xfId="30222"/>
    <cellStyle name="SAPBEXHLevel2 2 2 2 2 3" xfId="30223"/>
    <cellStyle name="SAPBEXHLevel2 2 2 2 2 3 2" xfId="30224"/>
    <cellStyle name="SAPBEXHLevel2 2 2 2 2 3 2 2" xfId="30225"/>
    <cellStyle name="SAPBEXHLevel2 2 2 2 2 3 3" xfId="30226"/>
    <cellStyle name="SAPBEXHLevel2 2 2 2 2 4" xfId="30227"/>
    <cellStyle name="SAPBEXHLevel2 2 2 2 2 4 2" xfId="30228"/>
    <cellStyle name="SAPBEXHLevel2 2 2 2 2 5" xfId="30229"/>
    <cellStyle name="SAPBEXHLevel2 2 2 2 2 5 2" xfId="30230"/>
    <cellStyle name="SAPBEXHLevel2 2 2 2 2 6" xfId="30231"/>
    <cellStyle name="SAPBEXHLevel2 2 2 2 3" xfId="30232"/>
    <cellStyle name="SAPBEXHLevel2 2 2 2 3 2" xfId="30233"/>
    <cellStyle name="SAPBEXHLevel2 2 2 2 3 2 2" xfId="30234"/>
    <cellStyle name="SAPBEXHLevel2 2 2 2 3 2 2 2" xfId="30235"/>
    <cellStyle name="SAPBEXHLevel2 2 2 2 3 2 3" xfId="30236"/>
    <cellStyle name="SAPBEXHLevel2 2 2 2 3 3" xfId="30237"/>
    <cellStyle name="SAPBEXHLevel2 2 2 2 3 3 2" xfId="30238"/>
    <cellStyle name="SAPBEXHLevel2 2 2 2 3 3 2 2" xfId="30239"/>
    <cellStyle name="SAPBEXHLevel2 2 2 2 3 3 3" xfId="30240"/>
    <cellStyle name="SAPBEXHLevel2 2 2 2 3 4" xfId="30241"/>
    <cellStyle name="SAPBEXHLevel2 2 2 2 3 4 2" xfId="30242"/>
    <cellStyle name="SAPBEXHLevel2 2 2 2 3 5" xfId="30243"/>
    <cellStyle name="SAPBEXHLevel2 2 2 2 3 5 2" xfId="30244"/>
    <cellStyle name="SAPBEXHLevel2 2 2 2 3 6" xfId="30245"/>
    <cellStyle name="SAPBEXHLevel2 2 2 2 4" xfId="30246"/>
    <cellStyle name="SAPBEXHLevel2 2 2 2 4 2" xfId="30247"/>
    <cellStyle name="SAPBEXHLevel2 2 2 2 4 2 2" xfId="30248"/>
    <cellStyle name="SAPBEXHLevel2 2 2 2 4 2 2 2" xfId="30249"/>
    <cellStyle name="SAPBEXHLevel2 2 2 2 4 2 3" xfId="30250"/>
    <cellStyle name="SAPBEXHLevel2 2 2 2 4 3" xfId="30251"/>
    <cellStyle name="SAPBEXHLevel2 2 2 2 4 3 2" xfId="30252"/>
    <cellStyle name="SAPBEXHLevel2 2 2 2 4 3 2 2" xfId="30253"/>
    <cellStyle name="SAPBEXHLevel2 2 2 2 4 3 3" xfId="30254"/>
    <cellStyle name="SAPBEXHLevel2 2 2 2 4 4" xfId="30255"/>
    <cellStyle name="SAPBEXHLevel2 2 2 2 4 4 2" xfId="30256"/>
    <cellStyle name="SAPBEXHLevel2 2 2 2 4 5" xfId="30257"/>
    <cellStyle name="SAPBEXHLevel2 2 2 2 4 5 2" xfId="30258"/>
    <cellStyle name="SAPBEXHLevel2 2 2 2 4 6" xfId="30259"/>
    <cellStyle name="SAPBEXHLevel2 2 2 2 5" xfId="30260"/>
    <cellStyle name="SAPBEXHLevel2 2 2 2 5 2" xfId="30261"/>
    <cellStyle name="SAPBEXHLevel2 2 2 2 5 2 2" xfId="30262"/>
    <cellStyle name="SAPBEXHLevel2 2 2 2 5 2 3" xfId="61971"/>
    <cellStyle name="SAPBEXHLevel2 2 2 2 5 3" xfId="30263"/>
    <cellStyle name="SAPBEXHLevel2 2 2 2 5 4" xfId="61972"/>
    <cellStyle name="SAPBEXHLevel2 2 2 2 6" xfId="30264"/>
    <cellStyle name="SAPBEXHLevel2 2 2 2 6 2" xfId="52506"/>
    <cellStyle name="SAPBEXHLevel2 2 2 2 6 2 2" xfId="61973"/>
    <cellStyle name="SAPBEXHLevel2 2 2 2 6 2 3" xfId="61974"/>
    <cellStyle name="SAPBEXHLevel2 2 2 2 6 3" xfId="61975"/>
    <cellStyle name="SAPBEXHLevel2 2 2 2 6 4" xfId="61976"/>
    <cellStyle name="SAPBEXHLevel2 2 2 2 7" xfId="52507"/>
    <cellStyle name="SAPBEXHLevel2 2 2 2 7 2" xfId="61977"/>
    <cellStyle name="SAPBEXHLevel2 2 2 2 7 3" xfId="61978"/>
    <cellStyle name="SAPBEXHLevel2 2 2 2 8" xfId="61979"/>
    <cellStyle name="SAPBEXHLevel2 2 2 2 9" xfId="61980"/>
    <cellStyle name="SAPBEXHLevel2 2 2 2_Other Benefits Allocation %" xfId="30265"/>
    <cellStyle name="SAPBEXHLevel2 2 2 3" xfId="30266"/>
    <cellStyle name="SAPBEXHLevel2 2 2 3 2" xfId="30267"/>
    <cellStyle name="SAPBEXHLevel2 2 2 3 2 2" xfId="30268"/>
    <cellStyle name="SAPBEXHLevel2 2 2 3 2 2 2" xfId="30269"/>
    <cellStyle name="SAPBEXHLevel2 2 2 3 2 2 2 2" xfId="30270"/>
    <cellStyle name="SAPBEXHLevel2 2 2 3 2 2 3" xfId="30271"/>
    <cellStyle name="SAPBEXHLevel2 2 2 3 2 3" xfId="30272"/>
    <cellStyle name="SAPBEXHLevel2 2 2 3 2 3 2" xfId="30273"/>
    <cellStyle name="SAPBEXHLevel2 2 2 3 2 3 2 2" xfId="30274"/>
    <cellStyle name="SAPBEXHLevel2 2 2 3 2 3 3" xfId="30275"/>
    <cellStyle name="SAPBEXHLevel2 2 2 3 2 4" xfId="30276"/>
    <cellStyle name="SAPBEXHLevel2 2 2 3 2 4 2" xfId="30277"/>
    <cellStyle name="SAPBEXHLevel2 2 2 3 2 5" xfId="30278"/>
    <cellStyle name="SAPBEXHLevel2 2 2 3 2 5 2" xfId="30279"/>
    <cellStyle name="SAPBEXHLevel2 2 2 3 2 6" xfId="30280"/>
    <cellStyle name="SAPBEXHLevel2 2 2 3 3" xfId="30281"/>
    <cellStyle name="SAPBEXHLevel2 2 2 3 3 2" xfId="30282"/>
    <cellStyle name="SAPBEXHLevel2 2 2 3 3 2 2" xfId="30283"/>
    <cellStyle name="SAPBEXHLevel2 2 2 3 3 2 2 2" xfId="30284"/>
    <cellStyle name="SAPBEXHLevel2 2 2 3 3 2 3" xfId="30285"/>
    <cellStyle name="SAPBEXHLevel2 2 2 3 3 3" xfId="30286"/>
    <cellStyle name="SAPBEXHLevel2 2 2 3 3 3 2" xfId="30287"/>
    <cellStyle name="SAPBEXHLevel2 2 2 3 3 3 2 2" xfId="30288"/>
    <cellStyle name="SAPBEXHLevel2 2 2 3 3 3 3" xfId="30289"/>
    <cellStyle name="SAPBEXHLevel2 2 2 3 3 4" xfId="30290"/>
    <cellStyle name="SAPBEXHLevel2 2 2 3 3 4 2" xfId="30291"/>
    <cellStyle name="SAPBEXHLevel2 2 2 3 3 5" xfId="30292"/>
    <cellStyle name="SAPBEXHLevel2 2 2 3 3 5 2" xfId="30293"/>
    <cellStyle name="SAPBEXHLevel2 2 2 3 3 6" xfId="30294"/>
    <cellStyle name="SAPBEXHLevel2 2 2 3 4" xfId="30295"/>
    <cellStyle name="SAPBEXHLevel2 2 2 3 4 2" xfId="30296"/>
    <cellStyle name="SAPBEXHLevel2 2 2 3 4 2 2" xfId="30297"/>
    <cellStyle name="SAPBEXHLevel2 2 2 3 4 2 3" xfId="61981"/>
    <cellStyle name="SAPBEXHLevel2 2 2 3 4 3" xfId="30298"/>
    <cellStyle name="SAPBEXHLevel2 2 2 3 4 4" xfId="61982"/>
    <cellStyle name="SAPBEXHLevel2 2 2 3 5" xfId="30299"/>
    <cellStyle name="SAPBEXHLevel2 2 2 3 5 2" xfId="30300"/>
    <cellStyle name="SAPBEXHLevel2 2 2 3 5 2 2" xfId="30301"/>
    <cellStyle name="SAPBEXHLevel2 2 2 3 5 2 3" xfId="61983"/>
    <cellStyle name="SAPBEXHLevel2 2 2 3 5 3" xfId="30302"/>
    <cellStyle name="SAPBEXHLevel2 2 2 3 5 4" xfId="61984"/>
    <cellStyle name="SAPBEXHLevel2 2 2 3 6" xfId="30303"/>
    <cellStyle name="SAPBEXHLevel2 2 2 3 6 2" xfId="30304"/>
    <cellStyle name="SAPBEXHLevel2 2 2 3 6 2 2" xfId="61985"/>
    <cellStyle name="SAPBEXHLevel2 2 2 3 6 2 3" xfId="61986"/>
    <cellStyle name="SAPBEXHLevel2 2 2 3 6 3" xfId="61987"/>
    <cellStyle name="SAPBEXHLevel2 2 2 3 6 4" xfId="61988"/>
    <cellStyle name="SAPBEXHLevel2 2 2 3 7" xfId="30305"/>
    <cellStyle name="SAPBEXHLevel2 2 2 3 7 2" xfId="30306"/>
    <cellStyle name="SAPBEXHLevel2 2 2 3 7 3" xfId="61989"/>
    <cellStyle name="SAPBEXHLevel2 2 2 3 8" xfId="30307"/>
    <cellStyle name="SAPBEXHLevel2 2 2 3 9" xfId="61990"/>
    <cellStyle name="SAPBEXHLevel2 2 2 3_Other Benefits Allocation %" xfId="30308"/>
    <cellStyle name="SAPBEXHLevel2 2 2 4" xfId="30309"/>
    <cellStyle name="SAPBEXHLevel2 2 2 4 2" xfId="30310"/>
    <cellStyle name="SAPBEXHLevel2 2 2 4 2 2" xfId="30311"/>
    <cellStyle name="SAPBEXHLevel2 2 2 4 2 2 2" xfId="61991"/>
    <cellStyle name="SAPBEXHLevel2 2 2 4 2 2 3" xfId="61992"/>
    <cellStyle name="SAPBEXHLevel2 2 2 4 2 3" xfId="61993"/>
    <cellStyle name="SAPBEXHLevel2 2 2 4 2 4" xfId="61994"/>
    <cellStyle name="SAPBEXHLevel2 2 2 4 3" xfId="30312"/>
    <cellStyle name="SAPBEXHLevel2 2 2 4 3 2" xfId="52508"/>
    <cellStyle name="SAPBEXHLevel2 2 2 4 3 2 2" xfId="61995"/>
    <cellStyle name="SAPBEXHLevel2 2 2 4 3 2 3" xfId="61996"/>
    <cellStyle name="SAPBEXHLevel2 2 2 4 3 3" xfId="61997"/>
    <cellStyle name="SAPBEXHLevel2 2 2 4 3 4" xfId="61998"/>
    <cellStyle name="SAPBEXHLevel2 2 2 4 4" xfId="52509"/>
    <cellStyle name="SAPBEXHLevel2 2 2 4 4 2" xfId="52510"/>
    <cellStyle name="SAPBEXHLevel2 2 2 4 4 2 2" xfId="61999"/>
    <cellStyle name="SAPBEXHLevel2 2 2 4 4 2 3" xfId="62000"/>
    <cellStyle name="SAPBEXHLevel2 2 2 4 4 3" xfId="62001"/>
    <cellStyle name="SAPBEXHLevel2 2 2 4 4 4" xfId="62002"/>
    <cellStyle name="SAPBEXHLevel2 2 2 4 5" xfId="52511"/>
    <cellStyle name="SAPBEXHLevel2 2 2 4 5 2" xfId="52512"/>
    <cellStyle name="SAPBEXHLevel2 2 2 4 5 2 2" xfId="62003"/>
    <cellStyle name="SAPBEXHLevel2 2 2 4 5 2 3" xfId="62004"/>
    <cellStyle name="SAPBEXHLevel2 2 2 4 5 3" xfId="62005"/>
    <cellStyle name="SAPBEXHLevel2 2 2 4 5 4" xfId="62006"/>
    <cellStyle name="SAPBEXHLevel2 2 2 4 6" xfId="52513"/>
    <cellStyle name="SAPBEXHLevel2 2 2 4 6 2" xfId="52514"/>
    <cellStyle name="SAPBEXHLevel2 2 2 4 6 2 2" xfId="62007"/>
    <cellStyle name="SAPBEXHLevel2 2 2 4 6 2 3" xfId="62008"/>
    <cellStyle name="SAPBEXHLevel2 2 2 4 6 3" xfId="62009"/>
    <cellStyle name="SAPBEXHLevel2 2 2 4 6 4" xfId="62010"/>
    <cellStyle name="SAPBEXHLevel2 2 2 4 7" xfId="52515"/>
    <cellStyle name="SAPBEXHLevel2 2 2 4 7 2" xfId="62011"/>
    <cellStyle name="SAPBEXHLevel2 2 2 4 7 3" xfId="62012"/>
    <cellStyle name="SAPBEXHLevel2 2 2 4 8" xfId="62013"/>
    <cellStyle name="SAPBEXHLevel2 2 2 4 9" xfId="62014"/>
    <cellStyle name="SAPBEXHLevel2 2 2 5" xfId="30313"/>
    <cellStyle name="SAPBEXHLevel2 2 2 5 2" xfId="30314"/>
    <cellStyle name="SAPBEXHLevel2 2 2 5 2 2" xfId="30315"/>
    <cellStyle name="SAPBEXHLevel2 2 2 5 2 3" xfId="62015"/>
    <cellStyle name="SAPBEXHLevel2 2 2 5 3" xfId="30316"/>
    <cellStyle name="SAPBEXHLevel2 2 2 5 4" xfId="62016"/>
    <cellStyle name="SAPBEXHLevel2 2 2 6" xfId="30317"/>
    <cellStyle name="SAPBEXHLevel2 2 2 6 2" xfId="30318"/>
    <cellStyle name="SAPBEXHLevel2 2 2 6 2 2" xfId="30319"/>
    <cellStyle name="SAPBEXHLevel2 2 2 6 2 3" xfId="62017"/>
    <cellStyle name="SAPBEXHLevel2 2 2 6 3" xfId="30320"/>
    <cellStyle name="SAPBEXHLevel2 2 2 6 4" xfId="62018"/>
    <cellStyle name="SAPBEXHLevel2 2 2 7" xfId="30321"/>
    <cellStyle name="SAPBEXHLevel2 2 2 7 2" xfId="30322"/>
    <cellStyle name="SAPBEXHLevel2 2 2 7 2 2" xfId="30323"/>
    <cellStyle name="SAPBEXHLevel2 2 2 7 2 3" xfId="62019"/>
    <cellStyle name="SAPBEXHLevel2 2 2 7 3" xfId="30324"/>
    <cellStyle name="SAPBEXHLevel2 2 2 7 4" xfId="62020"/>
    <cellStyle name="SAPBEXHLevel2 2 2 8" xfId="30325"/>
    <cellStyle name="SAPBEXHLevel2 2 2 8 2" xfId="30326"/>
    <cellStyle name="SAPBEXHLevel2 2 2 8 2 2" xfId="30327"/>
    <cellStyle name="SAPBEXHLevel2 2 2 8 2 3" xfId="62021"/>
    <cellStyle name="SAPBEXHLevel2 2 2 8 3" xfId="30328"/>
    <cellStyle name="SAPBEXHLevel2 2 2 8 4" xfId="62022"/>
    <cellStyle name="SAPBEXHLevel2 2 2 9" xfId="30329"/>
    <cellStyle name="SAPBEXHLevel2 2 2 9 2" xfId="30330"/>
    <cellStyle name="SAPBEXHLevel2 2 2 9 2 2" xfId="30331"/>
    <cellStyle name="SAPBEXHLevel2 2 2 9 2 3" xfId="62023"/>
    <cellStyle name="SAPBEXHLevel2 2 2 9 3" xfId="30332"/>
    <cellStyle name="SAPBEXHLevel2 2 2 9 4" xfId="62024"/>
    <cellStyle name="SAPBEXHLevel2 2 2_401K Summary" xfId="30333"/>
    <cellStyle name="SAPBEXHLevel2 2 3" xfId="30334"/>
    <cellStyle name="SAPBEXHLevel2 2 3 10" xfId="30335"/>
    <cellStyle name="SAPBEXHLevel2 2 3 11" xfId="30336"/>
    <cellStyle name="SAPBEXHLevel2 2 3 11 2" xfId="30337"/>
    <cellStyle name="SAPBEXHLevel2 2 3 11 2 2" xfId="30338"/>
    <cellStyle name="SAPBEXHLevel2 2 3 11 3" xfId="30339"/>
    <cellStyle name="SAPBEXHLevel2 2 3 12" xfId="30340"/>
    <cellStyle name="SAPBEXHLevel2 2 3 2" xfId="30341"/>
    <cellStyle name="SAPBEXHLevel2 2 3 2 2" xfId="30342"/>
    <cellStyle name="SAPBEXHLevel2 2 3 2 2 2" xfId="30343"/>
    <cellStyle name="SAPBEXHLevel2 2 3 2 2 2 2" xfId="30344"/>
    <cellStyle name="SAPBEXHLevel2 2 3 2 2 2 2 2" xfId="30345"/>
    <cellStyle name="SAPBEXHLevel2 2 3 2 2 2 3" xfId="30346"/>
    <cellStyle name="SAPBEXHLevel2 2 3 2 2 3" xfId="30347"/>
    <cellStyle name="SAPBEXHLevel2 2 3 2 2 3 2" xfId="30348"/>
    <cellStyle name="SAPBEXHLevel2 2 3 2 2 3 2 2" xfId="30349"/>
    <cellStyle name="SAPBEXHLevel2 2 3 2 2 3 3" xfId="30350"/>
    <cellStyle name="SAPBEXHLevel2 2 3 2 2 4" xfId="30351"/>
    <cellStyle name="SAPBEXHLevel2 2 3 2 2 4 2" xfId="30352"/>
    <cellStyle name="SAPBEXHLevel2 2 3 2 2 5" xfId="30353"/>
    <cellStyle name="SAPBEXHLevel2 2 3 2 2 5 2" xfId="30354"/>
    <cellStyle name="SAPBEXHLevel2 2 3 2 2 6" xfId="30355"/>
    <cellStyle name="SAPBEXHLevel2 2 3 2 3" xfId="30356"/>
    <cellStyle name="SAPBEXHLevel2 2 3 2 3 2" xfId="30357"/>
    <cellStyle name="SAPBEXHLevel2 2 3 2 3 2 2" xfId="30358"/>
    <cellStyle name="SAPBEXHLevel2 2 3 2 3 2 2 2" xfId="30359"/>
    <cellStyle name="SAPBEXHLevel2 2 3 2 3 2 3" xfId="30360"/>
    <cellStyle name="SAPBEXHLevel2 2 3 2 3 3" xfId="30361"/>
    <cellStyle name="SAPBEXHLevel2 2 3 2 3 3 2" xfId="30362"/>
    <cellStyle name="SAPBEXHLevel2 2 3 2 3 3 2 2" xfId="30363"/>
    <cellStyle name="SAPBEXHLevel2 2 3 2 3 3 3" xfId="30364"/>
    <cellStyle name="SAPBEXHLevel2 2 3 2 3 4" xfId="30365"/>
    <cellStyle name="SAPBEXHLevel2 2 3 2 3 4 2" xfId="30366"/>
    <cellStyle name="SAPBEXHLevel2 2 3 2 3 5" xfId="30367"/>
    <cellStyle name="SAPBEXHLevel2 2 3 2 3 5 2" xfId="30368"/>
    <cellStyle name="SAPBEXHLevel2 2 3 2 3 6" xfId="30369"/>
    <cellStyle name="SAPBEXHLevel2 2 3 2 4" xfId="30370"/>
    <cellStyle name="SAPBEXHLevel2 2 3 2 4 2" xfId="30371"/>
    <cellStyle name="SAPBEXHLevel2 2 3 2 4 2 2" xfId="30372"/>
    <cellStyle name="SAPBEXHLevel2 2 3 2 4 2 2 2" xfId="30373"/>
    <cellStyle name="SAPBEXHLevel2 2 3 2 4 2 3" xfId="30374"/>
    <cellStyle name="SAPBEXHLevel2 2 3 2 4 3" xfId="30375"/>
    <cellStyle name="SAPBEXHLevel2 2 3 2 4 3 2" xfId="30376"/>
    <cellStyle name="SAPBEXHLevel2 2 3 2 4 3 2 2" xfId="30377"/>
    <cellStyle name="SAPBEXHLevel2 2 3 2 4 3 3" xfId="30378"/>
    <cellStyle name="SAPBEXHLevel2 2 3 2 4 4" xfId="30379"/>
    <cellStyle name="SAPBEXHLevel2 2 3 2 4 4 2" xfId="30380"/>
    <cellStyle name="SAPBEXHLevel2 2 3 2 4 5" xfId="30381"/>
    <cellStyle name="SAPBEXHLevel2 2 3 2 4 5 2" xfId="30382"/>
    <cellStyle name="SAPBEXHLevel2 2 3 2 4 6" xfId="30383"/>
    <cellStyle name="SAPBEXHLevel2 2 3 2 5" xfId="30384"/>
    <cellStyle name="SAPBEXHLevel2 2 3 2 5 2" xfId="30385"/>
    <cellStyle name="SAPBEXHLevel2 2 3 2 5 2 2" xfId="30386"/>
    <cellStyle name="SAPBEXHLevel2 2 3 2 5 3" xfId="30387"/>
    <cellStyle name="SAPBEXHLevel2 2 3 2 6" xfId="30388"/>
    <cellStyle name="SAPBEXHLevel2 2 3 2_Other Benefits Allocation %" xfId="30389"/>
    <cellStyle name="SAPBEXHLevel2 2 3 3" xfId="30390"/>
    <cellStyle name="SAPBEXHLevel2 2 3 3 2" xfId="30391"/>
    <cellStyle name="SAPBEXHLevel2 2 3 3 2 2" xfId="30392"/>
    <cellStyle name="SAPBEXHLevel2 2 3 3 2 2 2" xfId="30393"/>
    <cellStyle name="SAPBEXHLevel2 2 3 3 2 2 2 2" xfId="30394"/>
    <cellStyle name="SAPBEXHLevel2 2 3 3 2 2 3" xfId="30395"/>
    <cellStyle name="SAPBEXHLevel2 2 3 3 2 3" xfId="30396"/>
    <cellStyle name="SAPBEXHLevel2 2 3 3 2 3 2" xfId="30397"/>
    <cellStyle name="SAPBEXHLevel2 2 3 3 2 3 2 2" xfId="30398"/>
    <cellStyle name="SAPBEXHLevel2 2 3 3 2 3 3" xfId="30399"/>
    <cellStyle name="SAPBEXHLevel2 2 3 3 2 4" xfId="30400"/>
    <cellStyle name="SAPBEXHLevel2 2 3 3 2 4 2" xfId="30401"/>
    <cellStyle name="SAPBEXHLevel2 2 3 3 2 5" xfId="30402"/>
    <cellStyle name="SAPBEXHLevel2 2 3 3 2 5 2" xfId="30403"/>
    <cellStyle name="SAPBEXHLevel2 2 3 3 2 6" xfId="30404"/>
    <cellStyle name="SAPBEXHLevel2 2 3 3 3" xfId="30405"/>
    <cellStyle name="SAPBEXHLevel2 2 3 3 3 2" xfId="30406"/>
    <cellStyle name="SAPBEXHLevel2 2 3 3 3 2 2" xfId="30407"/>
    <cellStyle name="SAPBEXHLevel2 2 3 3 3 2 2 2" xfId="30408"/>
    <cellStyle name="SAPBEXHLevel2 2 3 3 3 2 3" xfId="30409"/>
    <cellStyle name="SAPBEXHLevel2 2 3 3 3 3" xfId="30410"/>
    <cellStyle name="SAPBEXHLevel2 2 3 3 3 3 2" xfId="30411"/>
    <cellStyle name="SAPBEXHLevel2 2 3 3 3 3 2 2" xfId="30412"/>
    <cellStyle name="SAPBEXHLevel2 2 3 3 3 3 3" xfId="30413"/>
    <cellStyle name="SAPBEXHLevel2 2 3 3 3 4" xfId="30414"/>
    <cellStyle name="SAPBEXHLevel2 2 3 3 3 4 2" xfId="30415"/>
    <cellStyle name="SAPBEXHLevel2 2 3 3 3 5" xfId="30416"/>
    <cellStyle name="SAPBEXHLevel2 2 3 3 3 5 2" xfId="30417"/>
    <cellStyle name="SAPBEXHLevel2 2 3 3 3 6" xfId="30418"/>
    <cellStyle name="SAPBEXHLevel2 2 3 3 4" xfId="30419"/>
    <cellStyle name="SAPBEXHLevel2 2 3 3 4 2" xfId="30420"/>
    <cellStyle name="SAPBEXHLevel2 2 3 3 4 2 2" xfId="30421"/>
    <cellStyle name="SAPBEXHLevel2 2 3 3 4 3" xfId="30422"/>
    <cellStyle name="SAPBEXHLevel2 2 3 3 5" xfId="30423"/>
    <cellStyle name="SAPBEXHLevel2 2 3 3 5 2" xfId="30424"/>
    <cellStyle name="SAPBEXHLevel2 2 3 3 5 2 2" xfId="30425"/>
    <cellStyle name="SAPBEXHLevel2 2 3 3 5 3" xfId="30426"/>
    <cellStyle name="SAPBEXHLevel2 2 3 3 6" xfId="30427"/>
    <cellStyle name="SAPBEXHLevel2 2 3 3 6 2" xfId="30428"/>
    <cellStyle name="SAPBEXHLevel2 2 3 3 7" xfId="30429"/>
    <cellStyle name="SAPBEXHLevel2 2 3 3 7 2" xfId="30430"/>
    <cellStyle name="SAPBEXHLevel2 2 3 3 8" xfId="30431"/>
    <cellStyle name="SAPBEXHLevel2 2 3 3_Other Benefits Allocation %" xfId="30432"/>
    <cellStyle name="SAPBEXHLevel2 2 3 4" xfId="30433"/>
    <cellStyle name="SAPBEXHLevel2 2 3 4 2" xfId="52516"/>
    <cellStyle name="SAPBEXHLevel2 2 3 4 2 2" xfId="62025"/>
    <cellStyle name="SAPBEXHLevel2 2 3 4 2 3" xfId="62026"/>
    <cellStyle name="SAPBEXHLevel2 2 3 4 3" xfId="62027"/>
    <cellStyle name="SAPBEXHLevel2 2 3 4 4" xfId="62028"/>
    <cellStyle name="SAPBEXHLevel2 2 3 5" xfId="30434"/>
    <cellStyle name="SAPBEXHLevel2 2 3 5 2" xfId="52517"/>
    <cellStyle name="SAPBEXHLevel2 2 3 5 2 2" xfId="62029"/>
    <cellStyle name="SAPBEXHLevel2 2 3 5 2 3" xfId="62030"/>
    <cellStyle name="SAPBEXHLevel2 2 3 5 3" xfId="62031"/>
    <cellStyle name="SAPBEXHLevel2 2 3 5 4" xfId="62032"/>
    <cellStyle name="SAPBEXHLevel2 2 3 6" xfId="30435"/>
    <cellStyle name="SAPBEXHLevel2 2 3 6 2" xfId="52518"/>
    <cellStyle name="SAPBEXHLevel2 2 3 6 2 2" xfId="62033"/>
    <cellStyle name="SAPBEXHLevel2 2 3 6 2 3" xfId="62034"/>
    <cellStyle name="SAPBEXHLevel2 2 3 6 3" xfId="62035"/>
    <cellStyle name="SAPBEXHLevel2 2 3 6 4" xfId="62036"/>
    <cellStyle name="SAPBEXHLevel2 2 3 7" xfId="30436"/>
    <cellStyle name="SAPBEXHLevel2 2 3 7 2" xfId="62037"/>
    <cellStyle name="SAPBEXHLevel2 2 3 7 3" xfId="62038"/>
    <cellStyle name="SAPBEXHLevel2 2 3 8" xfId="30437"/>
    <cellStyle name="SAPBEXHLevel2 2 3 9" xfId="30438"/>
    <cellStyle name="SAPBEXHLevel2 2 3_401K Summary" xfId="30439"/>
    <cellStyle name="SAPBEXHLevel2 2 4" xfId="30440"/>
    <cellStyle name="SAPBEXHLevel2 2 4 2" xfId="30441"/>
    <cellStyle name="SAPBEXHLevel2 2 4 2 2" xfId="30442"/>
    <cellStyle name="SAPBEXHLevel2 2 4 2 2 2" xfId="30443"/>
    <cellStyle name="SAPBEXHLevel2 2 4 2 2 3" xfId="62039"/>
    <cellStyle name="SAPBEXHLevel2 2 4 2 3" xfId="30444"/>
    <cellStyle name="SAPBEXHLevel2 2 4 2 4" xfId="62040"/>
    <cellStyle name="SAPBEXHLevel2 2 4 3" xfId="30445"/>
    <cellStyle name="SAPBEXHLevel2 2 4 3 2" xfId="30446"/>
    <cellStyle name="SAPBEXHLevel2 2 4 3 2 2" xfId="30447"/>
    <cellStyle name="SAPBEXHLevel2 2 4 3 2 3" xfId="62041"/>
    <cellStyle name="SAPBEXHLevel2 2 4 3 3" xfId="30448"/>
    <cellStyle name="SAPBEXHLevel2 2 4 3 4" xfId="62042"/>
    <cellStyle name="SAPBEXHLevel2 2 4 4" xfId="52519"/>
    <cellStyle name="SAPBEXHLevel2 2 4 4 2" xfId="52520"/>
    <cellStyle name="SAPBEXHLevel2 2 4 4 2 2" xfId="62043"/>
    <cellStyle name="SAPBEXHLevel2 2 4 4 2 3" xfId="62044"/>
    <cellStyle name="SAPBEXHLevel2 2 4 4 3" xfId="62045"/>
    <cellStyle name="SAPBEXHLevel2 2 4 4 4" xfId="62046"/>
    <cellStyle name="SAPBEXHLevel2 2 4 5" xfId="52521"/>
    <cellStyle name="SAPBEXHLevel2 2 4 5 2" xfId="52522"/>
    <cellStyle name="SAPBEXHLevel2 2 4 5 2 2" xfId="62047"/>
    <cellStyle name="SAPBEXHLevel2 2 4 5 2 3" xfId="62048"/>
    <cellStyle name="SAPBEXHLevel2 2 4 5 3" xfId="62049"/>
    <cellStyle name="SAPBEXHLevel2 2 4 5 4" xfId="62050"/>
    <cellStyle name="SAPBEXHLevel2 2 4 6" xfId="52523"/>
    <cellStyle name="SAPBEXHLevel2 2 4 6 2" xfId="52524"/>
    <cellStyle name="SAPBEXHLevel2 2 4 6 2 2" xfId="62051"/>
    <cellStyle name="SAPBEXHLevel2 2 4 6 2 3" xfId="62052"/>
    <cellStyle name="SAPBEXHLevel2 2 4 6 3" xfId="62053"/>
    <cellStyle name="SAPBEXHLevel2 2 4 6 4" xfId="62054"/>
    <cellStyle name="SAPBEXHLevel2 2 4 7" xfId="52525"/>
    <cellStyle name="SAPBEXHLevel2 2 4 7 2" xfId="62055"/>
    <cellStyle name="SAPBEXHLevel2 2 4 7 3" xfId="62056"/>
    <cellStyle name="SAPBEXHLevel2 2 4 8" xfId="62057"/>
    <cellStyle name="SAPBEXHLevel2 2 4 9" xfId="62058"/>
    <cellStyle name="SAPBEXHLevel2 2 5" xfId="30449"/>
    <cellStyle name="SAPBEXHLevel2 2 5 2" xfId="30450"/>
    <cellStyle name="SAPBEXHLevel2 2 5 2 2" xfId="30451"/>
    <cellStyle name="SAPBEXHLevel2 2 5 2 2 2" xfId="30452"/>
    <cellStyle name="SAPBEXHLevel2 2 5 2 2 2 2" xfId="30453"/>
    <cellStyle name="SAPBEXHLevel2 2 5 2 2 3" xfId="30454"/>
    <cellStyle name="SAPBEXHLevel2 2 5 2 3" xfId="30455"/>
    <cellStyle name="SAPBEXHLevel2 2 5 2 3 2" xfId="30456"/>
    <cellStyle name="SAPBEXHLevel2 2 5 2 3 2 2" xfId="30457"/>
    <cellStyle name="SAPBEXHLevel2 2 5 2 3 3" xfId="30458"/>
    <cellStyle name="SAPBEXHLevel2 2 5 2 4" xfId="30459"/>
    <cellStyle name="SAPBEXHLevel2 2 5 2 4 2" xfId="30460"/>
    <cellStyle name="SAPBEXHLevel2 2 5 2 5" xfId="30461"/>
    <cellStyle name="SAPBEXHLevel2 2 5 2 5 2" xfId="30462"/>
    <cellStyle name="SAPBEXHLevel2 2 5 2 6" xfId="30463"/>
    <cellStyle name="SAPBEXHLevel2 2 5 3" xfId="30464"/>
    <cellStyle name="SAPBEXHLevel2 2 5 3 2" xfId="30465"/>
    <cellStyle name="SAPBEXHLevel2 2 5 3 2 2" xfId="30466"/>
    <cellStyle name="SAPBEXHLevel2 2 5 3 2 2 2" xfId="30467"/>
    <cellStyle name="SAPBEXHLevel2 2 5 3 2 3" xfId="30468"/>
    <cellStyle name="SAPBEXHLevel2 2 5 3 3" xfId="30469"/>
    <cellStyle name="SAPBEXHLevel2 2 5 3 3 2" xfId="30470"/>
    <cellStyle name="SAPBEXHLevel2 2 5 3 3 2 2" xfId="30471"/>
    <cellStyle name="SAPBEXHLevel2 2 5 3 3 3" xfId="30472"/>
    <cellStyle name="SAPBEXHLevel2 2 5 3 4" xfId="30473"/>
    <cellStyle name="SAPBEXHLevel2 2 5 3 4 2" xfId="30474"/>
    <cellStyle name="SAPBEXHLevel2 2 5 3 5" xfId="30475"/>
    <cellStyle name="SAPBEXHLevel2 2 5 3 5 2" xfId="30476"/>
    <cellStyle name="SAPBEXHLevel2 2 5 3 6" xfId="30477"/>
    <cellStyle name="SAPBEXHLevel2 2 5 4" xfId="30478"/>
    <cellStyle name="SAPBEXHLevel2 2 5 4 2" xfId="30479"/>
    <cellStyle name="SAPBEXHLevel2 2 5 4 2 2" xfId="30480"/>
    <cellStyle name="SAPBEXHLevel2 2 5 4 2 2 2" xfId="30481"/>
    <cellStyle name="SAPBEXHLevel2 2 5 4 2 3" xfId="30482"/>
    <cellStyle name="SAPBEXHLevel2 2 5 4 3" xfId="30483"/>
    <cellStyle name="SAPBEXHLevel2 2 5 4 3 2" xfId="30484"/>
    <cellStyle name="SAPBEXHLevel2 2 5 4 3 2 2" xfId="30485"/>
    <cellStyle name="SAPBEXHLevel2 2 5 4 3 3" xfId="30486"/>
    <cellStyle name="SAPBEXHLevel2 2 5 4 4" xfId="30487"/>
    <cellStyle name="SAPBEXHLevel2 2 5 4 4 2" xfId="30488"/>
    <cellStyle name="SAPBEXHLevel2 2 5 4 5" xfId="30489"/>
    <cellStyle name="SAPBEXHLevel2 2 5 4 5 2" xfId="30490"/>
    <cellStyle name="SAPBEXHLevel2 2 5 4 6" xfId="30491"/>
    <cellStyle name="SAPBEXHLevel2 2 5 5" xfId="30492"/>
    <cellStyle name="SAPBEXHLevel2 2 5 5 2" xfId="30493"/>
    <cellStyle name="SAPBEXHLevel2 2 5 5 2 2" xfId="30494"/>
    <cellStyle name="SAPBEXHLevel2 2 5 5 2 3" xfId="62059"/>
    <cellStyle name="SAPBEXHLevel2 2 5 5 3" xfId="30495"/>
    <cellStyle name="SAPBEXHLevel2 2 5 5 4" xfId="62060"/>
    <cellStyle name="SAPBEXHLevel2 2 5 6" xfId="30496"/>
    <cellStyle name="SAPBEXHLevel2 2 5 6 2" xfId="52526"/>
    <cellStyle name="SAPBEXHLevel2 2 5 6 2 2" xfId="62061"/>
    <cellStyle name="SAPBEXHLevel2 2 5 6 2 3" xfId="62062"/>
    <cellStyle name="SAPBEXHLevel2 2 5 6 3" xfId="62063"/>
    <cellStyle name="SAPBEXHLevel2 2 5 6 4" xfId="62064"/>
    <cellStyle name="SAPBEXHLevel2 2 5 7" xfId="52527"/>
    <cellStyle name="SAPBEXHLevel2 2 5 7 2" xfId="62065"/>
    <cellStyle name="SAPBEXHLevel2 2 5 7 3" xfId="62066"/>
    <cellStyle name="SAPBEXHLevel2 2 5 8" xfId="62067"/>
    <cellStyle name="SAPBEXHLevel2 2 5 9" xfId="62068"/>
    <cellStyle name="SAPBEXHLevel2 2 5_Other Benefits Allocation %" xfId="30497"/>
    <cellStyle name="SAPBEXHLevel2 2 6" xfId="30498"/>
    <cellStyle name="SAPBEXHLevel2 2 6 2" xfId="52528"/>
    <cellStyle name="SAPBEXHLevel2 2 6 2 2" xfId="62069"/>
    <cellStyle name="SAPBEXHLevel2 2 6 2 3" xfId="62070"/>
    <cellStyle name="SAPBEXHLevel2 2 6 3" xfId="62071"/>
    <cellStyle name="SAPBEXHLevel2 2 6 4" xfId="62072"/>
    <cellStyle name="SAPBEXHLevel2 2 7" xfId="30499"/>
    <cellStyle name="SAPBEXHLevel2 2 7 2" xfId="52529"/>
    <cellStyle name="SAPBEXHLevel2 2 7 2 2" xfId="62073"/>
    <cellStyle name="SAPBEXHLevel2 2 7 2 3" xfId="62074"/>
    <cellStyle name="SAPBEXHLevel2 2 7 3" xfId="62075"/>
    <cellStyle name="SAPBEXHLevel2 2 7 4" xfId="62076"/>
    <cellStyle name="SAPBEXHLevel2 2 8" xfId="30500"/>
    <cellStyle name="SAPBEXHLevel2 2 8 2" xfId="52530"/>
    <cellStyle name="SAPBEXHLevel2 2 8 2 2" xfId="62077"/>
    <cellStyle name="SAPBEXHLevel2 2 8 2 3" xfId="62078"/>
    <cellStyle name="SAPBEXHLevel2 2 8 3" xfId="62079"/>
    <cellStyle name="SAPBEXHLevel2 2 8 4" xfId="62080"/>
    <cellStyle name="SAPBEXHLevel2 2 9" xfId="30501"/>
    <cellStyle name="SAPBEXHLevel2 2 9 2" xfId="52531"/>
    <cellStyle name="SAPBEXHLevel2 2 9 2 2" xfId="62081"/>
    <cellStyle name="SAPBEXHLevel2 2 9 2 3" xfId="62082"/>
    <cellStyle name="SAPBEXHLevel2 2 9 3" xfId="62083"/>
    <cellStyle name="SAPBEXHLevel2 2 9 4" xfId="62084"/>
    <cellStyle name="SAPBEXHLevel2 2_401K Summary" xfId="30502"/>
    <cellStyle name="SAPBEXHLevel2 20" xfId="30503"/>
    <cellStyle name="SAPBEXHLevel2 20 2" xfId="30504"/>
    <cellStyle name="SAPBEXHLevel2 20 2 2" xfId="30505"/>
    <cellStyle name="SAPBEXHLevel2 20 3" xfId="30506"/>
    <cellStyle name="SAPBEXHLevel2 21" xfId="30507"/>
    <cellStyle name="SAPBEXHLevel2 21 2" xfId="30508"/>
    <cellStyle name="SAPBEXHLevel2 21 2 2" xfId="30509"/>
    <cellStyle name="SAPBEXHLevel2 21 3" xfId="30510"/>
    <cellStyle name="SAPBEXHLevel2 22" xfId="30511"/>
    <cellStyle name="SAPBEXHLevel2 22 2" xfId="30512"/>
    <cellStyle name="SAPBEXHLevel2 22 2 2" xfId="30513"/>
    <cellStyle name="SAPBEXHLevel2 22 3" xfId="30514"/>
    <cellStyle name="SAPBEXHLevel2 23" xfId="30515"/>
    <cellStyle name="SAPBEXHLevel2 23 2" xfId="30516"/>
    <cellStyle name="SAPBEXHLevel2 23 2 2" xfId="30517"/>
    <cellStyle name="SAPBEXHLevel2 23 3" xfId="30518"/>
    <cellStyle name="SAPBEXHLevel2 24" xfId="30519"/>
    <cellStyle name="SAPBEXHLevel2 24 2" xfId="30520"/>
    <cellStyle name="SAPBEXHLevel2 24 2 2" xfId="30521"/>
    <cellStyle name="SAPBEXHLevel2 24 3" xfId="30522"/>
    <cellStyle name="SAPBEXHLevel2 25" xfId="30523"/>
    <cellStyle name="SAPBEXHLevel2 25 2" xfId="30524"/>
    <cellStyle name="SAPBEXHLevel2 25 2 2" xfId="30525"/>
    <cellStyle name="SAPBEXHLevel2 25 3" xfId="30526"/>
    <cellStyle name="SAPBEXHLevel2 26" xfId="30527"/>
    <cellStyle name="SAPBEXHLevel2 26 2" xfId="30528"/>
    <cellStyle name="SAPBEXHLevel2 27" xfId="30529"/>
    <cellStyle name="SAPBEXHLevel2 27 2" xfId="30530"/>
    <cellStyle name="SAPBEXHLevel2 28" xfId="30531"/>
    <cellStyle name="SAPBEXHLevel2 28 2" xfId="30532"/>
    <cellStyle name="SAPBEXHLevel2 29" xfId="30533"/>
    <cellStyle name="SAPBEXHLevel2 29 2" xfId="30534"/>
    <cellStyle name="SAPBEXHLevel2 3" xfId="30535"/>
    <cellStyle name="SAPBEXHLevel2 3 10" xfId="30536"/>
    <cellStyle name="SAPBEXHLevel2 3 10 2" xfId="62085"/>
    <cellStyle name="SAPBEXHLevel2 3 10 3" xfId="62086"/>
    <cellStyle name="SAPBEXHLevel2 3 11" xfId="30537"/>
    <cellStyle name="SAPBEXHLevel2 3 11 2" xfId="30538"/>
    <cellStyle name="SAPBEXHLevel2 3 11 2 2" xfId="30539"/>
    <cellStyle name="SAPBEXHLevel2 3 11 3" xfId="30540"/>
    <cellStyle name="SAPBEXHLevel2 3 12" xfId="30541"/>
    <cellStyle name="SAPBEXHLevel2 3 2" xfId="30542"/>
    <cellStyle name="SAPBEXHLevel2 3 2 2" xfId="30543"/>
    <cellStyle name="SAPBEXHLevel2 3 2 2 2" xfId="30544"/>
    <cellStyle name="SAPBEXHLevel2 3 2 2 2 2" xfId="30545"/>
    <cellStyle name="SAPBEXHLevel2 3 2 2 2 2 2" xfId="30546"/>
    <cellStyle name="SAPBEXHLevel2 3 2 2 2 2 2 2" xfId="30547"/>
    <cellStyle name="SAPBEXHLevel2 3 2 2 2 2 3" xfId="30548"/>
    <cellStyle name="SAPBEXHLevel2 3 2 2 2 3" xfId="30549"/>
    <cellStyle name="SAPBEXHLevel2 3 2 2 2 3 2" xfId="30550"/>
    <cellStyle name="SAPBEXHLevel2 3 2 2 2 3 2 2" xfId="30551"/>
    <cellStyle name="SAPBEXHLevel2 3 2 2 2 3 3" xfId="30552"/>
    <cellStyle name="SAPBEXHLevel2 3 2 2 2 4" xfId="30553"/>
    <cellStyle name="SAPBEXHLevel2 3 2 2 2 4 2" xfId="30554"/>
    <cellStyle name="SAPBEXHLevel2 3 2 2 2 5" xfId="30555"/>
    <cellStyle name="SAPBEXHLevel2 3 2 2 2 5 2" xfId="30556"/>
    <cellStyle name="SAPBEXHLevel2 3 2 2 2 6" xfId="30557"/>
    <cellStyle name="SAPBEXHLevel2 3 2 2 3" xfId="30558"/>
    <cellStyle name="SAPBEXHLevel2 3 2 2 3 2" xfId="30559"/>
    <cellStyle name="SAPBEXHLevel2 3 2 2 3 2 2" xfId="30560"/>
    <cellStyle name="SAPBEXHLevel2 3 2 2 3 2 2 2" xfId="30561"/>
    <cellStyle name="SAPBEXHLevel2 3 2 2 3 2 3" xfId="30562"/>
    <cellStyle name="SAPBEXHLevel2 3 2 2 3 3" xfId="30563"/>
    <cellStyle name="SAPBEXHLevel2 3 2 2 3 3 2" xfId="30564"/>
    <cellStyle name="SAPBEXHLevel2 3 2 2 3 3 2 2" xfId="30565"/>
    <cellStyle name="SAPBEXHLevel2 3 2 2 3 3 3" xfId="30566"/>
    <cellStyle name="SAPBEXHLevel2 3 2 2 3 4" xfId="30567"/>
    <cellStyle name="SAPBEXHLevel2 3 2 2 3 4 2" xfId="30568"/>
    <cellStyle name="SAPBEXHLevel2 3 2 2 3 5" xfId="30569"/>
    <cellStyle name="SAPBEXHLevel2 3 2 2 3 5 2" xfId="30570"/>
    <cellStyle name="SAPBEXHLevel2 3 2 2 3 6" xfId="30571"/>
    <cellStyle name="SAPBEXHLevel2 3 2 2 4" xfId="30572"/>
    <cellStyle name="SAPBEXHLevel2 3 2 2 4 2" xfId="30573"/>
    <cellStyle name="SAPBEXHLevel2 3 2 2 4 2 2" xfId="30574"/>
    <cellStyle name="SAPBEXHLevel2 3 2 2 4 3" xfId="30575"/>
    <cellStyle name="SAPBEXHLevel2 3 2 2 5" xfId="30576"/>
    <cellStyle name="SAPBEXHLevel2 3 2 2 5 2" xfId="30577"/>
    <cellStyle name="SAPBEXHLevel2 3 2 2 5 2 2" xfId="30578"/>
    <cellStyle name="SAPBEXHLevel2 3 2 2 5 3" xfId="30579"/>
    <cellStyle name="SAPBEXHLevel2 3 2 2 6" xfId="30580"/>
    <cellStyle name="SAPBEXHLevel2 3 2 2 6 2" xfId="30581"/>
    <cellStyle name="SAPBEXHLevel2 3 2 2 7" xfId="30582"/>
    <cellStyle name="SAPBEXHLevel2 3 2 2 7 2" xfId="30583"/>
    <cellStyle name="SAPBEXHLevel2 3 2 2 8" xfId="30584"/>
    <cellStyle name="SAPBEXHLevel2 3 2 2_Other Benefits Allocation %" xfId="30585"/>
    <cellStyle name="SAPBEXHLevel2 3 2 3" xfId="30586"/>
    <cellStyle name="SAPBEXHLevel2 3 2 3 2" xfId="30587"/>
    <cellStyle name="SAPBEXHLevel2 3 2 3 2 2" xfId="30588"/>
    <cellStyle name="SAPBEXHLevel2 3 2 3 2 3" xfId="62087"/>
    <cellStyle name="SAPBEXHLevel2 3 2 3 3" xfId="30589"/>
    <cellStyle name="SAPBEXHLevel2 3 2 3 4" xfId="62088"/>
    <cellStyle name="SAPBEXHLevel2 3 2 4" xfId="30590"/>
    <cellStyle name="SAPBEXHLevel2 3 2 4 2" xfId="52532"/>
    <cellStyle name="SAPBEXHLevel2 3 2 4 2 2" xfId="62089"/>
    <cellStyle name="SAPBEXHLevel2 3 2 4 2 3" xfId="62090"/>
    <cellStyle name="SAPBEXHLevel2 3 2 4 3" xfId="62091"/>
    <cellStyle name="SAPBEXHLevel2 3 2 4 4" xfId="62092"/>
    <cellStyle name="SAPBEXHLevel2 3 2 5" xfId="52533"/>
    <cellStyle name="SAPBEXHLevel2 3 2 5 2" xfId="52534"/>
    <cellStyle name="SAPBEXHLevel2 3 2 5 2 2" xfId="62093"/>
    <cellStyle name="SAPBEXHLevel2 3 2 5 2 3" xfId="62094"/>
    <cellStyle name="SAPBEXHLevel2 3 2 5 3" xfId="62095"/>
    <cellStyle name="SAPBEXHLevel2 3 2 5 4" xfId="62096"/>
    <cellStyle name="SAPBEXHLevel2 3 2 6" xfId="52535"/>
    <cellStyle name="SAPBEXHLevel2 3 2 6 2" xfId="52536"/>
    <cellStyle name="SAPBEXHLevel2 3 2 6 2 2" xfId="62097"/>
    <cellStyle name="SAPBEXHLevel2 3 2 6 2 3" xfId="62098"/>
    <cellStyle name="SAPBEXHLevel2 3 2 6 3" xfId="62099"/>
    <cellStyle name="SAPBEXHLevel2 3 2 6 4" xfId="62100"/>
    <cellStyle name="SAPBEXHLevel2 3 2 7" xfId="52537"/>
    <cellStyle name="SAPBEXHLevel2 3 2 7 2" xfId="62101"/>
    <cellStyle name="SAPBEXHLevel2 3 2 7 3" xfId="62102"/>
    <cellStyle name="SAPBEXHLevel2 3 2 8" xfId="62103"/>
    <cellStyle name="SAPBEXHLevel2 3 2 9" xfId="62104"/>
    <cellStyle name="SAPBEXHLevel2 3 2_Other Benefits Allocation %" xfId="30591"/>
    <cellStyle name="SAPBEXHLevel2 3 3" xfId="30592"/>
    <cellStyle name="SAPBEXHLevel2 3 3 2" xfId="30593"/>
    <cellStyle name="SAPBEXHLevel2 3 3 2 2" xfId="30594"/>
    <cellStyle name="SAPBEXHLevel2 3 3 2 2 2" xfId="30595"/>
    <cellStyle name="SAPBEXHLevel2 3 3 2 2 2 2" xfId="30596"/>
    <cellStyle name="SAPBEXHLevel2 3 3 2 2 2 2 2" xfId="30597"/>
    <cellStyle name="SAPBEXHLevel2 3 3 2 2 2 3" xfId="30598"/>
    <cellStyle name="SAPBEXHLevel2 3 3 2 2 3" xfId="30599"/>
    <cellStyle name="SAPBEXHLevel2 3 3 2 2 3 2" xfId="30600"/>
    <cellStyle name="SAPBEXHLevel2 3 3 2 2 3 2 2" xfId="30601"/>
    <cellStyle name="SAPBEXHLevel2 3 3 2 2 3 3" xfId="30602"/>
    <cellStyle name="SAPBEXHLevel2 3 3 2 2 4" xfId="30603"/>
    <cellStyle name="SAPBEXHLevel2 3 3 2 2 4 2" xfId="30604"/>
    <cellStyle name="SAPBEXHLevel2 3 3 2 2 5" xfId="30605"/>
    <cellStyle name="SAPBEXHLevel2 3 3 2 2 5 2" xfId="30606"/>
    <cellStyle name="SAPBEXHLevel2 3 3 2 2 6" xfId="30607"/>
    <cellStyle name="SAPBEXHLevel2 3 3 2 3" xfId="30608"/>
    <cellStyle name="SAPBEXHLevel2 3 3 2 3 2" xfId="30609"/>
    <cellStyle name="SAPBEXHLevel2 3 3 2 3 2 2" xfId="30610"/>
    <cellStyle name="SAPBEXHLevel2 3 3 2 3 2 2 2" xfId="30611"/>
    <cellStyle name="SAPBEXHLevel2 3 3 2 3 2 3" xfId="30612"/>
    <cellStyle name="SAPBEXHLevel2 3 3 2 3 3" xfId="30613"/>
    <cellStyle name="SAPBEXHLevel2 3 3 2 3 3 2" xfId="30614"/>
    <cellStyle name="SAPBEXHLevel2 3 3 2 3 3 2 2" xfId="30615"/>
    <cellStyle name="SAPBEXHLevel2 3 3 2 3 3 3" xfId="30616"/>
    <cellStyle name="SAPBEXHLevel2 3 3 2 3 4" xfId="30617"/>
    <cellStyle name="SAPBEXHLevel2 3 3 2 3 4 2" xfId="30618"/>
    <cellStyle name="SAPBEXHLevel2 3 3 2 3 5" xfId="30619"/>
    <cellStyle name="SAPBEXHLevel2 3 3 2 3 5 2" xfId="30620"/>
    <cellStyle name="SAPBEXHLevel2 3 3 2 3 6" xfId="30621"/>
    <cellStyle name="SAPBEXHLevel2 3 3 2 4" xfId="30622"/>
    <cellStyle name="SAPBEXHLevel2 3 3 2 4 2" xfId="30623"/>
    <cellStyle name="SAPBEXHLevel2 3 3 2 4 2 2" xfId="30624"/>
    <cellStyle name="SAPBEXHLevel2 3 3 2 4 3" xfId="30625"/>
    <cellStyle name="SAPBEXHLevel2 3 3 2 5" xfId="30626"/>
    <cellStyle name="SAPBEXHLevel2 3 3 2 5 2" xfId="30627"/>
    <cellStyle name="SAPBEXHLevel2 3 3 2 5 2 2" xfId="30628"/>
    <cellStyle name="SAPBEXHLevel2 3 3 2 5 3" xfId="30629"/>
    <cellStyle name="SAPBEXHLevel2 3 3 2 6" xfId="30630"/>
    <cellStyle name="SAPBEXHLevel2 3 3 2 6 2" xfId="30631"/>
    <cellStyle name="SAPBEXHLevel2 3 3 2 7" xfId="30632"/>
    <cellStyle name="SAPBEXHLevel2 3 3 2 7 2" xfId="30633"/>
    <cellStyle name="SAPBEXHLevel2 3 3 2 8" xfId="30634"/>
    <cellStyle name="SAPBEXHLevel2 3 3 2_Other Benefits Allocation %" xfId="30635"/>
    <cellStyle name="SAPBEXHLevel2 3 3 3" xfId="30636"/>
    <cellStyle name="SAPBEXHLevel2 3 3 3 2" xfId="30637"/>
    <cellStyle name="SAPBEXHLevel2 3 3 3 2 2" xfId="30638"/>
    <cellStyle name="SAPBEXHLevel2 3 3 3 2 3" xfId="62105"/>
    <cellStyle name="SAPBEXHLevel2 3 3 3 3" xfId="30639"/>
    <cellStyle name="SAPBEXHLevel2 3 3 3 4" xfId="62106"/>
    <cellStyle name="SAPBEXHLevel2 3 3 4" xfId="30640"/>
    <cellStyle name="SAPBEXHLevel2 3 3 4 2" xfId="52538"/>
    <cellStyle name="SAPBEXHLevel2 3 3 4 2 2" xfId="62107"/>
    <cellStyle name="SAPBEXHLevel2 3 3 4 2 3" xfId="62108"/>
    <cellStyle name="SAPBEXHLevel2 3 3 4 3" xfId="62109"/>
    <cellStyle name="SAPBEXHLevel2 3 3 4 4" xfId="62110"/>
    <cellStyle name="SAPBEXHLevel2 3 3 5" xfId="52539"/>
    <cellStyle name="SAPBEXHLevel2 3 3 5 2" xfId="52540"/>
    <cellStyle name="SAPBEXHLevel2 3 3 5 2 2" xfId="62111"/>
    <cellStyle name="SAPBEXHLevel2 3 3 5 2 3" xfId="62112"/>
    <cellStyle name="SAPBEXHLevel2 3 3 5 3" xfId="62113"/>
    <cellStyle name="SAPBEXHLevel2 3 3 5 4" xfId="62114"/>
    <cellStyle name="SAPBEXHLevel2 3 3 6" xfId="52541"/>
    <cellStyle name="SAPBEXHLevel2 3 3 6 2" xfId="52542"/>
    <cellStyle name="SAPBEXHLevel2 3 3 6 2 2" xfId="62115"/>
    <cellStyle name="SAPBEXHLevel2 3 3 6 2 3" xfId="62116"/>
    <cellStyle name="SAPBEXHLevel2 3 3 6 3" xfId="62117"/>
    <cellStyle name="SAPBEXHLevel2 3 3 6 4" xfId="62118"/>
    <cellStyle name="SAPBEXHLevel2 3 3 7" xfId="52543"/>
    <cellStyle name="SAPBEXHLevel2 3 3 7 2" xfId="62119"/>
    <cellStyle name="SAPBEXHLevel2 3 3 7 3" xfId="62120"/>
    <cellStyle name="SAPBEXHLevel2 3 3 8" xfId="62121"/>
    <cellStyle name="SAPBEXHLevel2 3 3 9" xfId="62122"/>
    <cellStyle name="SAPBEXHLevel2 3 3_Other Benefits Allocation %" xfId="30641"/>
    <cellStyle name="SAPBEXHLevel2 3 4" xfId="30642"/>
    <cellStyle name="SAPBEXHLevel2 3 4 2" xfId="30643"/>
    <cellStyle name="SAPBEXHLevel2 3 4 2 2" xfId="30644"/>
    <cellStyle name="SAPBEXHLevel2 3 4 2 2 2" xfId="30645"/>
    <cellStyle name="SAPBEXHLevel2 3 4 2 2 2 2" xfId="30646"/>
    <cellStyle name="SAPBEXHLevel2 3 4 2 2 2 2 2" xfId="30647"/>
    <cellStyle name="SAPBEXHLevel2 3 4 2 2 2 3" xfId="30648"/>
    <cellStyle name="SAPBEXHLevel2 3 4 2 2 3" xfId="30649"/>
    <cellStyle name="SAPBEXHLevel2 3 4 2 2 3 2" xfId="30650"/>
    <cellStyle name="SAPBEXHLevel2 3 4 2 2 3 2 2" xfId="30651"/>
    <cellStyle name="SAPBEXHLevel2 3 4 2 2 3 3" xfId="30652"/>
    <cellStyle name="SAPBEXHLevel2 3 4 2 2 4" xfId="30653"/>
    <cellStyle name="SAPBEXHLevel2 3 4 2 2 4 2" xfId="30654"/>
    <cellStyle name="SAPBEXHLevel2 3 4 2 2 5" xfId="30655"/>
    <cellStyle name="SAPBEXHLevel2 3 4 2 2 5 2" xfId="30656"/>
    <cellStyle name="SAPBEXHLevel2 3 4 2 2 6" xfId="30657"/>
    <cellStyle name="SAPBEXHLevel2 3 4 2 3" xfId="30658"/>
    <cellStyle name="SAPBEXHLevel2 3 4 2 3 2" xfId="30659"/>
    <cellStyle name="SAPBEXHLevel2 3 4 2 3 2 2" xfId="30660"/>
    <cellStyle name="SAPBEXHLevel2 3 4 2 3 2 2 2" xfId="30661"/>
    <cellStyle name="SAPBEXHLevel2 3 4 2 3 2 3" xfId="30662"/>
    <cellStyle name="SAPBEXHLevel2 3 4 2 3 3" xfId="30663"/>
    <cellStyle name="SAPBEXHLevel2 3 4 2 3 3 2" xfId="30664"/>
    <cellStyle name="SAPBEXHLevel2 3 4 2 3 3 2 2" xfId="30665"/>
    <cellStyle name="SAPBEXHLevel2 3 4 2 3 3 3" xfId="30666"/>
    <cellStyle name="SAPBEXHLevel2 3 4 2 3 4" xfId="30667"/>
    <cellStyle name="SAPBEXHLevel2 3 4 2 3 4 2" xfId="30668"/>
    <cellStyle name="SAPBEXHLevel2 3 4 2 3 5" xfId="30669"/>
    <cellStyle name="SAPBEXHLevel2 3 4 2 3 5 2" xfId="30670"/>
    <cellStyle name="SAPBEXHLevel2 3 4 2 3 6" xfId="30671"/>
    <cellStyle name="SAPBEXHLevel2 3 4 2 4" xfId="30672"/>
    <cellStyle name="SAPBEXHLevel2 3 4 2 4 2" xfId="30673"/>
    <cellStyle name="SAPBEXHLevel2 3 4 2 4 2 2" xfId="30674"/>
    <cellStyle name="SAPBEXHLevel2 3 4 2 4 2 2 2" xfId="30675"/>
    <cellStyle name="SAPBEXHLevel2 3 4 2 4 2 3" xfId="30676"/>
    <cellStyle name="SAPBEXHLevel2 3 4 2 4 3" xfId="30677"/>
    <cellStyle name="SAPBEXHLevel2 3 4 2 4 3 2" xfId="30678"/>
    <cellStyle name="SAPBEXHLevel2 3 4 2 4 3 2 2" xfId="30679"/>
    <cellStyle name="SAPBEXHLevel2 3 4 2 4 3 3" xfId="30680"/>
    <cellStyle name="SAPBEXHLevel2 3 4 2 4 4" xfId="30681"/>
    <cellStyle name="SAPBEXHLevel2 3 4 2 4 4 2" xfId="30682"/>
    <cellStyle name="SAPBEXHLevel2 3 4 2 4 5" xfId="30683"/>
    <cellStyle name="SAPBEXHLevel2 3 4 2 4 5 2" xfId="30684"/>
    <cellStyle name="SAPBEXHLevel2 3 4 2 4 6" xfId="30685"/>
    <cellStyle name="SAPBEXHLevel2 3 4 2 5" xfId="30686"/>
    <cellStyle name="SAPBEXHLevel2 3 4 2 5 2" xfId="30687"/>
    <cellStyle name="SAPBEXHLevel2 3 4 2 5 2 2" xfId="30688"/>
    <cellStyle name="SAPBEXHLevel2 3 4 2 5 3" xfId="30689"/>
    <cellStyle name="SAPBEXHLevel2 3 4 2 6" xfId="30690"/>
    <cellStyle name="SAPBEXHLevel2 3 4 2_Other Benefits Allocation %" xfId="30691"/>
    <cellStyle name="SAPBEXHLevel2 3 4 3" xfId="30692"/>
    <cellStyle name="SAPBEXHLevel2 3 4 3 2" xfId="30693"/>
    <cellStyle name="SAPBEXHLevel2 3 4 3 2 2" xfId="30694"/>
    <cellStyle name="SAPBEXHLevel2 3 4 3 2 2 2" xfId="30695"/>
    <cellStyle name="SAPBEXHLevel2 3 4 3 2 3" xfId="30696"/>
    <cellStyle name="SAPBEXHLevel2 3 4 3 3" xfId="30697"/>
    <cellStyle name="SAPBEXHLevel2 3 4 3 3 2" xfId="30698"/>
    <cellStyle name="SAPBEXHLevel2 3 4 3 3 2 2" xfId="30699"/>
    <cellStyle name="SAPBEXHLevel2 3 4 3 3 3" xfId="30700"/>
    <cellStyle name="SAPBEXHLevel2 3 4 3 4" xfId="30701"/>
    <cellStyle name="SAPBEXHLevel2 3 4 3 4 2" xfId="30702"/>
    <cellStyle name="SAPBEXHLevel2 3 4 3 5" xfId="30703"/>
    <cellStyle name="SAPBEXHLevel2 3 4 3 5 2" xfId="30704"/>
    <cellStyle name="SAPBEXHLevel2 3 4 3 6" xfId="30705"/>
    <cellStyle name="SAPBEXHLevel2 3 4 4" xfId="30706"/>
    <cellStyle name="SAPBEXHLevel2 3 4 4 2" xfId="30707"/>
    <cellStyle name="SAPBEXHLevel2 3 4 4 2 2" xfId="30708"/>
    <cellStyle name="SAPBEXHLevel2 3 4 4 2 2 2" xfId="30709"/>
    <cellStyle name="SAPBEXHLevel2 3 4 4 2 3" xfId="30710"/>
    <cellStyle name="SAPBEXHLevel2 3 4 4 3" xfId="30711"/>
    <cellStyle name="SAPBEXHLevel2 3 4 4 3 2" xfId="30712"/>
    <cellStyle name="SAPBEXHLevel2 3 4 4 3 2 2" xfId="30713"/>
    <cellStyle name="SAPBEXHLevel2 3 4 4 3 3" xfId="30714"/>
    <cellStyle name="SAPBEXHLevel2 3 4 4 4" xfId="30715"/>
    <cellStyle name="SAPBEXHLevel2 3 4 4 4 2" xfId="30716"/>
    <cellStyle name="SAPBEXHLevel2 3 4 4 5" xfId="30717"/>
    <cellStyle name="SAPBEXHLevel2 3 4 4 5 2" xfId="30718"/>
    <cellStyle name="SAPBEXHLevel2 3 4 4 6" xfId="30719"/>
    <cellStyle name="SAPBEXHLevel2 3 4 5" xfId="30720"/>
    <cellStyle name="SAPBEXHLevel2 3 4 5 2" xfId="30721"/>
    <cellStyle name="SAPBEXHLevel2 3 4 5 2 2" xfId="30722"/>
    <cellStyle name="SAPBEXHLevel2 3 4 5 2 2 2" xfId="30723"/>
    <cellStyle name="SAPBEXHLevel2 3 4 5 2 3" xfId="30724"/>
    <cellStyle name="SAPBEXHLevel2 3 4 5 3" xfId="30725"/>
    <cellStyle name="SAPBEXHLevel2 3 4 5 3 2" xfId="30726"/>
    <cellStyle name="SAPBEXHLevel2 3 4 5 3 2 2" xfId="30727"/>
    <cellStyle name="SAPBEXHLevel2 3 4 5 3 3" xfId="30728"/>
    <cellStyle name="SAPBEXHLevel2 3 4 5 4" xfId="30729"/>
    <cellStyle name="SAPBEXHLevel2 3 4 5 4 2" xfId="30730"/>
    <cellStyle name="SAPBEXHLevel2 3 4 5 5" xfId="30731"/>
    <cellStyle name="SAPBEXHLevel2 3 4 5 5 2" xfId="30732"/>
    <cellStyle name="SAPBEXHLevel2 3 4 5 6" xfId="30733"/>
    <cellStyle name="SAPBEXHLevel2 3 4 6" xfId="30734"/>
    <cellStyle name="SAPBEXHLevel2 3 4 6 2" xfId="30735"/>
    <cellStyle name="SAPBEXHLevel2 3 4 6 2 2" xfId="30736"/>
    <cellStyle name="SAPBEXHLevel2 3 4 6 2 3" xfId="62123"/>
    <cellStyle name="SAPBEXHLevel2 3 4 6 3" xfId="30737"/>
    <cellStyle name="SAPBEXHLevel2 3 4 6 4" xfId="62124"/>
    <cellStyle name="SAPBEXHLevel2 3 4 7" xfId="30738"/>
    <cellStyle name="SAPBEXHLevel2 3 4 7 2" xfId="62125"/>
    <cellStyle name="SAPBEXHLevel2 3 4 7 3" xfId="62126"/>
    <cellStyle name="SAPBEXHLevel2 3 4 8" xfId="62127"/>
    <cellStyle name="SAPBEXHLevel2 3 4 9" xfId="62128"/>
    <cellStyle name="SAPBEXHLevel2 3 4_Other Benefits Allocation %" xfId="30739"/>
    <cellStyle name="SAPBEXHLevel2 3 5" xfId="30740"/>
    <cellStyle name="SAPBEXHLevel2 3 5 2" xfId="52544"/>
    <cellStyle name="SAPBEXHLevel2 3 5 2 2" xfId="62129"/>
    <cellStyle name="SAPBEXHLevel2 3 5 2 3" xfId="62130"/>
    <cellStyle name="SAPBEXHLevel2 3 5 3" xfId="62131"/>
    <cellStyle name="SAPBEXHLevel2 3 5 4" xfId="62132"/>
    <cellStyle name="SAPBEXHLevel2 3 6" xfId="30741"/>
    <cellStyle name="SAPBEXHLevel2 3 6 2" xfId="30742"/>
    <cellStyle name="SAPBEXHLevel2 3 6 2 2" xfId="30743"/>
    <cellStyle name="SAPBEXHLevel2 3 6 2 2 2" xfId="30744"/>
    <cellStyle name="SAPBEXHLevel2 3 6 2 2 2 2" xfId="30745"/>
    <cellStyle name="SAPBEXHLevel2 3 6 2 2 3" xfId="30746"/>
    <cellStyle name="SAPBEXHLevel2 3 6 2 3" xfId="30747"/>
    <cellStyle name="SAPBEXHLevel2 3 6 2 3 2" xfId="30748"/>
    <cellStyle name="SAPBEXHLevel2 3 6 2 3 2 2" xfId="30749"/>
    <cellStyle name="SAPBEXHLevel2 3 6 2 3 3" xfId="30750"/>
    <cellStyle name="SAPBEXHLevel2 3 6 2 4" xfId="30751"/>
    <cellStyle name="SAPBEXHLevel2 3 6 2 4 2" xfId="30752"/>
    <cellStyle name="SAPBEXHLevel2 3 6 2 5" xfId="30753"/>
    <cellStyle name="SAPBEXHLevel2 3 6 2 5 2" xfId="30754"/>
    <cellStyle name="SAPBEXHLevel2 3 6 2 6" xfId="30755"/>
    <cellStyle name="SAPBEXHLevel2 3 6 3" xfId="30756"/>
    <cellStyle name="SAPBEXHLevel2 3 6 3 2" xfId="30757"/>
    <cellStyle name="SAPBEXHLevel2 3 6 3 2 2" xfId="30758"/>
    <cellStyle name="SAPBEXHLevel2 3 6 3 2 2 2" xfId="30759"/>
    <cellStyle name="SAPBEXHLevel2 3 6 3 2 3" xfId="30760"/>
    <cellStyle name="SAPBEXHLevel2 3 6 3 3" xfId="30761"/>
    <cellStyle name="SAPBEXHLevel2 3 6 3 3 2" xfId="30762"/>
    <cellStyle name="SAPBEXHLevel2 3 6 3 3 2 2" xfId="30763"/>
    <cellStyle name="SAPBEXHLevel2 3 6 3 3 3" xfId="30764"/>
    <cellStyle name="SAPBEXHLevel2 3 6 3 4" xfId="30765"/>
    <cellStyle name="SAPBEXHLevel2 3 6 3 4 2" xfId="30766"/>
    <cellStyle name="SAPBEXHLevel2 3 6 3 5" xfId="30767"/>
    <cellStyle name="SAPBEXHLevel2 3 6 3 5 2" xfId="30768"/>
    <cellStyle name="SAPBEXHLevel2 3 6 3 6" xfId="30769"/>
    <cellStyle name="SAPBEXHLevel2 3 6 4" xfId="30770"/>
    <cellStyle name="SAPBEXHLevel2 3 6 4 2" xfId="30771"/>
    <cellStyle name="SAPBEXHLevel2 3 6 4 2 2" xfId="30772"/>
    <cellStyle name="SAPBEXHLevel2 3 6 4 3" xfId="30773"/>
    <cellStyle name="SAPBEXHLevel2 3 6 5" xfId="30774"/>
    <cellStyle name="SAPBEXHLevel2 3 6 5 2" xfId="30775"/>
    <cellStyle name="SAPBEXHLevel2 3 6 5 2 2" xfId="30776"/>
    <cellStyle name="SAPBEXHLevel2 3 6 5 3" xfId="30777"/>
    <cellStyle name="SAPBEXHLevel2 3 6 6" xfId="30778"/>
    <cellStyle name="SAPBEXHLevel2 3 6 6 2" xfId="30779"/>
    <cellStyle name="SAPBEXHLevel2 3 6 7" xfId="30780"/>
    <cellStyle name="SAPBEXHLevel2 3 6 7 2" xfId="30781"/>
    <cellStyle name="SAPBEXHLevel2 3 6 8" xfId="30782"/>
    <cellStyle name="SAPBEXHLevel2 3 6_Other Benefits Allocation %" xfId="30783"/>
    <cellStyle name="SAPBEXHLevel2 3 7" xfId="30784"/>
    <cellStyle name="SAPBEXHLevel2 3 7 2" xfId="52545"/>
    <cellStyle name="SAPBEXHLevel2 3 7 2 2" xfId="62133"/>
    <cellStyle name="SAPBEXHLevel2 3 7 2 3" xfId="62134"/>
    <cellStyle name="SAPBEXHLevel2 3 7 3" xfId="62135"/>
    <cellStyle name="SAPBEXHLevel2 3 7 4" xfId="62136"/>
    <cellStyle name="SAPBEXHLevel2 3 8" xfId="30785"/>
    <cellStyle name="SAPBEXHLevel2 3 8 2" xfId="52546"/>
    <cellStyle name="SAPBEXHLevel2 3 8 2 2" xfId="62137"/>
    <cellStyle name="SAPBEXHLevel2 3 8 2 3" xfId="62138"/>
    <cellStyle name="SAPBEXHLevel2 3 8 3" xfId="62139"/>
    <cellStyle name="SAPBEXHLevel2 3 8 4" xfId="62140"/>
    <cellStyle name="SAPBEXHLevel2 3 9" xfId="30786"/>
    <cellStyle name="SAPBEXHLevel2 3 9 2" xfId="52547"/>
    <cellStyle name="SAPBEXHLevel2 3 9 2 2" xfId="62141"/>
    <cellStyle name="SAPBEXHLevel2 3 9 2 3" xfId="62142"/>
    <cellStyle name="SAPBEXHLevel2 3 9 3" xfId="62143"/>
    <cellStyle name="SAPBEXHLevel2 3 9 4" xfId="62144"/>
    <cellStyle name="SAPBEXHLevel2 3_401K Summary" xfId="30787"/>
    <cellStyle name="SAPBEXHLevel2 30" xfId="30788"/>
    <cellStyle name="SAPBEXHLevel2 30 2" xfId="30789"/>
    <cellStyle name="SAPBEXHLevel2 31" xfId="30790"/>
    <cellStyle name="SAPBEXHLevel2 31 2" xfId="30791"/>
    <cellStyle name="SAPBEXHLevel2 32" xfId="30792"/>
    <cellStyle name="SAPBEXHLevel2 32 2" xfId="30793"/>
    <cellStyle name="SAPBEXHLevel2 33" xfId="30794"/>
    <cellStyle name="SAPBEXHLevel2 34" xfId="30795"/>
    <cellStyle name="SAPBEXHLevel2 35" xfId="30796"/>
    <cellStyle name="SAPBEXHLevel2 36" xfId="30797"/>
    <cellStyle name="SAPBEXHLevel2 37" xfId="30798"/>
    <cellStyle name="SAPBEXHLevel2 38" xfId="30799"/>
    <cellStyle name="SAPBEXHLevel2 39" xfId="30800"/>
    <cellStyle name="SAPBEXHLevel2 4" xfId="30801"/>
    <cellStyle name="SAPBEXHLevel2 4 10" xfId="30802"/>
    <cellStyle name="SAPBEXHLevel2 4 10 2" xfId="30803"/>
    <cellStyle name="SAPBEXHLevel2 4 10 2 2" xfId="30804"/>
    <cellStyle name="SAPBEXHLevel2 4 10 3" xfId="30805"/>
    <cellStyle name="SAPBEXHLevel2 4 11" xfId="30806"/>
    <cellStyle name="SAPBEXHLevel2 4 2" xfId="30807"/>
    <cellStyle name="SAPBEXHLevel2 4 2 2" xfId="30808"/>
    <cellStyle name="SAPBEXHLevel2 4 2 2 2" xfId="30809"/>
    <cellStyle name="SAPBEXHLevel2 4 2 2 2 2" xfId="30810"/>
    <cellStyle name="SAPBEXHLevel2 4 2 2 2 2 2" xfId="30811"/>
    <cellStyle name="SAPBEXHLevel2 4 2 2 2 3" xfId="30812"/>
    <cellStyle name="SAPBEXHLevel2 4 2 2 3" xfId="30813"/>
    <cellStyle name="SAPBEXHLevel2 4 2 2 3 2" xfId="30814"/>
    <cellStyle name="SAPBEXHLevel2 4 2 2 3 2 2" xfId="30815"/>
    <cellStyle name="SAPBEXHLevel2 4 2 2 3 3" xfId="30816"/>
    <cellStyle name="SAPBEXHLevel2 4 2 2 4" xfId="30817"/>
    <cellStyle name="SAPBEXHLevel2 4 2 2 4 2" xfId="30818"/>
    <cellStyle name="SAPBEXHLevel2 4 2 2 5" xfId="30819"/>
    <cellStyle name="SAPBEXHLevel2 4 2 2 5 2" xfId="30820"/>
    <cellStyle name="SAPBEXHLevel2 4 2 2 6" xfId="30821"/>
    <cellStyle name="SAPBEXHLevel2 4 2 3" xfId="30822"/>
    <cellStyle name="SAPBEXHLevel2 4 2 3 2" xfId="30823"/>
    <cellStyle name="SAPBEXHLevel2 4 2 3 2 2" xfId="30824"/>
    <cellStyle name="SAPBEXHLevel2 4 2 3 2 2 2" xfId="30825"/>
    <cellStyle name="SAPBEXHLevel2 4 2 3 2 3" xfId="30826"/>
    <cellStyle name="SAPBEXHLevel2 4 2 3 3" xfId="30827"/>
    <cellStyle name="SAPBEXHLevel2 4 2 3 3 2" xfId="30828"/>
    <cellStyle name="SAPBEXHLevel2 4 2 3 3 2 2" xfId="30829"/>
    <cellStyle name="SAPBEXHLevel2 4 2 3 3 3" xfId="30830"/>
    <cellStyle name="SAPBEXHLevel2 4 2 3 4" xfId="30831"/>
    <cellStyle name="SAPBEXHLevel2 4 2 3 4 2" xfId="30832"/>
    <cellStyle name="SAPBEXHLevel2 4 2 3 5" xfId="30833"/>
    <cellStyle name="SAPBEXHLevel2 4 2 3 5 2" xfId="30834"/>
    <cellStyle name="SAPBEXHLevel2 4 2 3 6" xfId="30835"/>
    <cellStyle name="SAPBEXHLevel2 4 2 4" xfId="30836"/>
    <cellStyle name="SAPBEXHLevel2 4 2 4 2" xfId="30837"/>
    <cellStyle name="SAPBEXHLevel2 4 2 4 2 2" xfId="30838"/>
    <cellStyle name="SAPBEXHLevel2 4 2 4 2 2 2" xfId="30839"/>
    <cellStyle name="SAPBEXHLevel2 4 2 4 2 3" xfId="30840"/>
    <cellStyle name="SAPBEXHLevel2 4 2 4 3" xfId="30841"/>
    <cellStyle name="SAPBEXHLevel2 4 2 4 3 2" xfId="30842"/>
    <cellStyle name="SAPBEXHLevel2 4 2 4 3 2 2" xfId="30843"/>
    <cellStyle name="SAPBEXHLevel2 4 2 4 3 3" xfId="30844"/>
    <cellStyle name="SAPBEXHLevel2 4 2 4 4" xfId="30845"/>
    <cellStyle name="SAPBEXHLevel2 4 2 4 4 2" xfId="30846"/>
    <cellStyle name="SAPBEXHLevel2 4 2 4 5" xfId="30847"/>
    <cellStyle name="SAPBEXHLevel2 4 2 4 5 2" xfId="30848"/>
    <cellStyle name="SAPBEXHLevel2 4 2 4 6" xfId="30849"/>
    <cellStyle name="SAPBEXHLevel2 4 2 5" xfId="30850"/>
    <cellStyle name="SAPBEXHLevel2 4 2 5 2" xfId="30851"/>
    <cellStyle name="SAPBEXHLevel2 4 2 5 2 2" xfId="30852"/>
    <cellStyle name="SAPBEXHLevel2 4 2 5 3" xfId="30853"/>
    <cellStyle name="SAPBEXHLevel2 4 2 6" xfId="30854"/>
    <cellStyle name="SAPBEXHLevel2 4 2_Other Benefits Allocation %" xfId="30855"/>
    <cellStyle name="SAPBEXHLevel2 4 3" xfId="30856"/>
    <cellStyle name="SAPBEXHLevel2 4 3 2" xfId="30857"/>
    <cellStyle name="SAPBEXHLevel2 4 3 2 2" xfId="62145"/>
    <cellStyle name="SAPBEXHLevel2 4 3 2 3" xfId="62146"/>
    <cellStyle name="SAPBEXHLevel2 4 3 3" xfId="30858"/>
    <cellStyle name="SAPBEXHLevel2 4 3 4" xfId="62147"/>
    <cellStyle name="SAPBEXHLevel2 4 3_Other Benefits Allocation %" xfId="30859"/>
    <cellStyle name="SAPBEXHLevel2 4 4" xfId="30860"/>
    <cellStyle name="SAPBEXHLevel2 4 4 2" xfId="30861"/>
    <cellStyle name="SAPBEXHLevel2 4 4 2 2" xfId="30862"/>
    <cellStyle name="SAPBEXHLevel2 4 4 2 2 2" xfId="30863"/>
    <cellStyle name="SAPBEXHLevel2 4 4 2 2 2 2" xfId="30864"/>
    <cellStyle name="SAPBEXHLevel2 4 4 2 2 3" xfId="30865"/>
    <cellStyle name="SAPBEXHLevel2 4 4 2 3" xfId="30866"/>
    <cellStyle name="SAPBEXHLevel2 4 4 2 3 2" xfId="30867"/>
    <cellStyle name="SAPBEXHLevel2 4 4 2 3 2 2" xfId="30868"/>
    <cellStyle name="SAPBEXHLevel2 4 4 2 3 3" xfId="30869"/>
    <cellStyle name="SAPBEXHLevel2 4 4 2 4" xfId="30870"/>
    <cellStyle name="SAPBEXHLevel2 4 4 2 4 2" xfId="30871"/>
    <cellStyle name="SAPBEXHLevel2 4 4 2 5" xfId="30872"/>
    <cellStyle name="SAPBEXHLevel2 4 4 2 5 2" xfId="30873"/>
    <cellStyle name="SAPBEXHLevel2 4 4 2 6" xfId="30874"/>
    <cellStyle name="SAPBEXHLevel2 4 4 3" xfId="30875"/>
    <cellStyle name="SAPBEXHLevel2 4 4 3 2" xfId="30876"/>
    <cellStyle name="SAPBEXHLevel2 4 4 3 2 2" xfId="30877"/>
    <cellStyle name="SAPBEXHLevel2 4 4 3 2 2 2" xfId="30878"/>
    <cellStyle name="SAPBEXHLevel2 4 4 3 2 3" xfId="30879"/>
    <cellStyle name="SAPBEXHLevel2 4 4 3 3" xfId="30880"/>
    <cellStyle name="SAPBEXHLevel2 4 4 3 3 2" xfId="30881"/>
    <cellStyle name="SAPBEXHLevel2 4 4 3 3 2 2" xfId="30882"/>
    <cellStyle name="SAPBEXHLevel2 4 4 3 3 3" xfId="30883"/>
    <cellStyle name="SAPBEXHLevel2 4 4 3 4" xfId="30884"/>
    <cellStyle name="SAPBEXHLevel2 4 4 3 4 2" xfId="30885"/>
    <cellStyle name="SAPBEXHLevel2 4 4 3 5" xfId="30886"/>
    <cellStyle name="SAPBEXHLevel2 4 4 3 5 2" xfId="30887"/>
    <cellStyle name="SAPBEXHLevel2 4 4 3 6" xfId="30888"/>
    <cellStyle name="SAPBEXHLevel2 4 4 4" xfId="30889"/>
    <cellStyle name="SAPBEXHLevel2 4 4 4 2" xfId="30890"/>
    <cellStyle name="SAPBEXHLevel2 4 4 4 2 2" xfId="30891"/>
    <cellStyle name="SAPBEXHLevel2 4 4 4 3" xfId="30892"/>
    <cellStyle name="SAPBEXHLevel2 4 4 5" xfId="30893"/>
    <cellStyle name="SAPBEXHLevel2 4 4 5 2" xfId="30894"/>
    <cellStyle name="SAPBEXHLevel2 4 4 5 2 2" xfId="30895"/>
    <cellStyle name="SAPBEXHLevel2 4 4 5 3" xfId="30896"/>
    <cellStyle name="SAPBEXHLevel2 4 4 6" xfId="30897"/>
    <cellStyle name="SAPBEXHLevel2 4 4 6 2" xfId="30898"/>
    <cellStyle name="SAPBEXHLevel2 4 4 7" xfId="30899"/>
    <cellStyle name="SAPBEXHLevel2 4 4 7 2" xfId="30900"/>
    <cellStyle name="SAPBEXHLevel2 4 4 8" xfId="30901"/>
    <cellStyle name="SAPBEXHLevel2 4 4_Other Benefits Allocation %" xfId="30902"/>
    <cellStyle name="SAPBEXHLevel2 4 5" xfId="30903"/>
    <cellStyle name="SAPBEXHLevel2 4 5 2" xfId="30904"/>
    <cellStyle name="SAPBEXHLevel2 4 5 2 2" xfId="30905"/>
    <cellStyle name="SAPBEXHLevel2 4 5 2 3" xfId="62148"/>
    <cellStyle name="SAPBEXHLevel2 4 5 3" xfId="30906"/>
    <cellStyle name="SAPBEXHLevel2 4 5 4" xfId="62149"/>
    <cellStyle name="SAPBEXHLevel2 4 6" xfId="30907"/>
    <cellStyle name="SAPBEXHLevel2 4 6 2" xfId="30908"/>
    <cellStyle name="SAPBEXHLevel2 4 6 2 2" xfId="30909"/>
    <cellStyle name="SAPBEXHLevel2 4 6 2 3" xfId="62150"/>
    <cellStyle name="SAPBEXHLevel2 4 6 3" xfId="30910"/>
    <cellStyle name="SAPBEXHLevel2 4 6 4" xfId="62151"/>
    <cellStyle name="SAPBEXHLevel2 4 7" xfId="30911"/>
    <cellStyle name="SAPBEXHLevel2 4 7 2" xfId="30912"/>
    <cellStyle name="SAPBEXHLevel2 4 7 2 2" xfId="30913"/>
    <cellStyle name="SAPBEXHLevel2 4 7 3" xfId="30914"/>
    <cellStyle name="SAPBEXHLevel2 4 8" xfId="30915"/>
    <cellStyle name="SAPBEXHLevel2 4 8 2" xfId="30916"/>
    <cellStyle name="SAPBEXHLevel2 4 8 2 2" xfId="30917"/>
    <cellStyle name="SAPBEXHLevel2 4 8 3" xfId="30918"/>
    <cellStyle name="SAPBEXHLevel2 4 9" xfId="30919"/>
    <cellStyle name="SAPBEXHLevel2 4 9 2" xfId="30920"/>
    <cellStyle name="SAPBEXHLevel2 4 9 2 2" xfId="30921"/>
    <cellStyle name="SAPBEXHLevel2 4 9 3" xfId="30922"/>
    <cellStyle name="SAPBEXHLevel2 4_401K Summary" xfId="30923"/>
    <cellStyle name="SAPBEXHLevel2 40" xfId="30924"/>
    <cellStyle name="SAPBEXHLevel2 41" xfId="30925"/>
    <cellStyle name="SAPBEXHLevel2 42" xfId="30926"/>
    <cellStyle name="SAPBEXHLevel2 43" xfId="30927"/>
    <cellStyle name="SAPBEXHLevel2 44" xfId="30928"/>
    <cellStyle name="SAPBEXHLevel2 45" xfId="30929"/>
    <cellStyle name="SAPBEXHLevel2 46" xfId="30930"/>
    <cellStyle name="SAPBEXHLevel2 5" xfId="30931"/>
    <cellStyle name="SAPBEXHLevel2 5 2" xfId="30932"/>
    <cellStyle name="SAPBEXHLevel2 5 2 2" xfId="30933"/>
    <cellStyle name="SAPBEXHLevel2 5 2 2 2" xfId="30934"/>
    <cellStyle name="SAPBEXHLevel2 5 2 2 2 2" xfId="30935"/>
    <cellStyle name="SAPBEXHLevel2 5 2 2 2 2 2" xfId="30936"/>
    <cellStyle name="SAPBEXHLevel2 5 2 2 2 3" xfId="30937"/>
    <cellStyle name="SAPBEXHLevel2 5 2 2 3" xfId="30938"/>
    <cellStyle name="SAPBEXHLevel2 5 2 2 3 2" xfId="30939"/>
    <cellStyle name="SAPBEXHLevel2 5 2 2 3 2 2" xfId="30940"/>
    <cellStyle name="SAPBEXHLevel2 5 2 2 3 3" xfId="30941"/>
    <cellStyle name="SAPBEXHLevel2 5 2 2 4" xfId="30942"/>
    <cellStyle name="SAPBEXHLevel2 5 2 2 4 2" xfId="30943"/>
    <cellStyle name="SAPBEXHLevel2 5 2 2 5" xfId="30944"/>
    <cellStyle name="SAPBEXHLevel2 5 2 2 5 2" xfId="30945"/>
    <cellStyle name="SAPBEXHLevel2 5 2 2 6" xfId="30946"/>
    <cellStyle name="SAPBEXHLevel2 5 2 3" xfId="30947"/>
    <cellStyle name="SAPBEXHLevel2 5 2 3 2" xfId="30948"/>
    <cellStyle name="SAPBEXHLevel2 5 2 3 2 2" xfId="30949"/>
    <cellStyle name="SAPBEXHLevel2 5 2 3 2 2 2" xfId="30950"/>
    <cellStyle name="SAPBEXHLevel2 5 2 3 2 3" xfId="30951"/>
    <cellStyle name="SAPBEXHLevel2 5 2 3 3" xfId="30952"/>
    <cellStyle name="SAPBEXHLevel2 5 2 3 3 2" xfId="30953"/>
    <cellStyle name="SAPBEXHLevel2 5 2 3 3 2 2" xfId="30954"/>
    <cellStyle name="SAPBEXHLevel2 5 2 3 3 3" xfId="30955"/>
    <cellStyle name="SAPBEXHLevel2 5 2 3 4" xfId="30956"/>
    <cellStyle name="SAPBEXHLevel2 5 2 3 4 2" xfId="30957"/>
    <cellStyle name="SAPBEXHLevel2 5 2 3 5" xfId="30958"/>
    <cellStyle name="SAPBEXHLevel2 5 2 3 5 2" xfId="30959"/>
    <cellStyle name="SAPBEXHLevel2 5 2 3 6" xfId="30960"/>
    <cellStyle name="SAPBEXHLevel2 5 2 4" xfId="30961"/>
    <cellStyle name="SAPBEXHLevel2 5 2 4 2" xfId="30962"/>
    <cellStyle name="SAPBEXHLevel2 5 2 4 2 2" xfId="30963"/>
    <cellStyle name="SAPBEXHLevel2 5 2 4 2 2 2" xfId="30964"/>
    <cellStyle name="SAPBEXHLevel2 5 2 4 2 3" xfId="30965"/>
    <cellStyle name="SAPBEXHLevel2 5 2 4 3" xfId="30966"/>
    <cellStyle name="SAPBEXHLevel2 5 2 4 3 2" xfId="30967"/>
    <cellStyle name="SAPBEXHLevel2 5 2 4 3 2 2" xfId="30968"/>
    <cellStyle name="SAPBEXHLevel2 5 2 4 3 3" xfId="30969"/>
    <cellStyle name="SAPBEXHLevel2 5 2 4 4" xfId="30970"/>
    <cellStyle name="SAPBEXHLevel2 5 2 4 4 2" xfId="30971"/>
    <cellStyle name="SAPBEXHLevel2 5 2 4 5" xfId="30972"/>
    <cellStyle name="SAPBEXHLevel2 5 2 4 5 2" xfId="30973"/>
    <cellStyle name="SAPBEXHLevel2 5 2 4 6" xfId="30974"/>
    <cellStyle name="SAPBEXHLevel2 5 2 5" xfId="30975"/>
    <cellStyle name="SAPBEXHLevel2 5 2 5 2" xfId="30976"/>
    <cellStyle name="SAPBEXHLevel2 5 2 5 2 2" xfId="30977"/>
    <cellStyle name="SAPBEXHLevel2 5 2 5 3" xfId="30978"/>
    <cellStyle name="SAPBEXHLevel2 5 2 6" xfId="30979"/>
    <cellStyle name="SAPBEXHLevel2 5 2_Other Benefits Allocation %" xfId="30980"/>
    <cellStyle name="SAPBEXHLevel2 5 3" xfId="30981"/>
    <cellStyle name="SAPBEXHLevel2 5 3 2" xfId="30982"/>
    <cellStyle name="SAPBEXHLevel2 5 3 2 2" xfId="30983"/>
    <cellStyle name="SAPBEXHLevel2 5 3 2 2 2" xfId="30984"/>
    <cellStyle name="SAPBEXHLevel2 5 3 2 2 2 2" xfId="30985"/>
    <cellStyle name="SAPBEXHLevel2 5 3 2 2 3" xfId="30986"/>
    <cellStyle name="SAPBEXHLevel2 5 3 2 3" xfId="30987"/>
    <cellStyle name="SAPBEXHLevel2 5 3 2 3 2" xfId="30988"/>
    <cellStyle name="SAPBEXHLevel2 5 3 2 3 2 2" xfId="30989"/>
    <cellStyle name="SAPBEXHLevel2 5 3 2 3 3" xfId="30990"/>
    <cellStyle name="SAPBEXHLevel2 5 3 2 4" xfId="30991"/>
    <cellStyle name="SAPBEXHLevel2 5 3 2 4 2" xfId="30992"/>
    <cellStyle name="SAPBEXHLevel2 5 3 2 5" xfId="30993"/>
    <cellStyle name="SAPBEXHLevel2 5 3 2 5 2" xfId="30994"/>
    <cellStyle name="SAPBEXHLevel2 5 3 2 6" xfId="30995"/>
    <cellStyle name="SAPBEXHLevel2 5 3 3" xfId="30996"/>
    <cellStyle name="SAPBEXHLevel2 5 3 3 2" xfId="30997"/>
    <cellStyle name="SAPBEXHLevel2 5 3 3 2 2" xfId="30998"/>
    <cellStyle name="SAPBEXHLevel2 5 3 3 2 2 2" xfId="30999"/>
    <cellStyle name="SAPBEXHLevel2 5 3 3 2 3" xfId="31000"/>
    <cellStyle name="SAPBEXHLevel2 5 3 3 3" xfId="31001"/>
    <cellStyle name="SAPBEXHLevel2 5 3 3 3 2" xfId="31002"/>
    <cellStyle name="SAPBEXHLevel2 5 3 3 3 2 2" xfId="31003"/>
    <cellStyle name="SAPBEXHLevel2 5 3 3 3 3" xfId="31004"/>
    <cellStyle name="SAPBEXHLevel2 5 3 3 4" xfId="31005"/>
    <cellStyle name="SAPBEXHLevel2 5 3 3 4 2" xfId="31006"/>
    <cellStyle name="SAPBEXHLevel2 5 3 3 5" xfId="31007"/>
    <cellStyle name="SAPBEXHLevel2 5 3 3 5 2" xfId="31008"/>
    <cellStyle name="SAPBEXHLevel2 5 3 3 6" xfId="31009"/>
    <cellStyle name="SAPBEXHLevel2 5 3 4" xfId="31010"/>
    <cellStyle name="SAPBEXHLevel2 5 3 4 2" xfId="31011"/>
    <cellStyle name="SAPBEXHLevel2 5 3 4 2 2" xfId="31012"/>
    <cellStyle name="SAPBEXHLevel2 5 3 4 3" xfId="31013"/>
    <cellStyle name="SAPBEXHLevel2 5 3 5" xfId="31014"/>
    <cellStyle name="SAPBEXHLevel2 5 3 5 2" xfId="31015"/>
    <cellStyle name="SAPBEXHLevel2 5 3 5 2 2" xfId="31016"/>
    <cellStyle name="SAPBEXHLevel2 5 3 5 3" xfId="31017"/>
    <cellStyle name="SAPBEXHLevel2 5 3 6" xfId="31018"/>
    <cellStyle name="SAPBEXHLevel2 5 3 6 2" xfId="31019"/>
    <cellStyle name="SAPBEXHLevel2 5 3 7" xfId="31020"/>
    <cellStyle name="SAPBEXHLevel2 5 3 7 2" xfId="31021"/>
    <cellStyle name="SAPBEXHLevel2 5 3 8" xfId="31022"/>
    <cellStyle name="SAPBEXHLevel2 5 3_Other Benefits Allocation %" xfId="31023"/>
    <cellStyle name="SAPBEXHLevel2 5 4" xfId="31024"/>
    <cellStyle name="SAPBEXHLevel2 5 4 2" xfId="31025"/>
    <cellStyle name="SAPBEXHLevel2 5 4 2 2" xfId="31026"/>
    <cellStyle name="SAPBEXHLevel2 5 4 2 3" xfId="62152"/>
    <cellStyle name="SAPBEXHLevel2 5 4 3" xfId="31027"/>
    <cellStyle name="SAPBEXHLevel2 5 4 4" xfId="62153"/>
    <cellStyle name="SAPBEXHLevel2 5 5" xfId="31028"/>
    <cellStyle name="SAPBEXHLevel2 5 5 2" xfId="52548"/>
    <cellStyle name="SAPBEXHLevel2 5 5 2 2" xfId="62154"/>
    <cellStyle name="SAPBEXHLevel2 5 5 2 3" xfId="62155"/>
    <cellStyle name="SAPBEXHLevel2 5 5 3" xfId="62156"/>
    <cellStyle name="SAPBEXHLevel2 5 5 4" xfId="62157"/>
    <cellStyle name="SAPBEXHLevel2 5 6" xfId="52549"/>
    <cellStyle name="SAPBEXHLevel2 5 6 2" xfId="52550"/>
    <cellStyle name="SAPBEXHLevel2 5 6 2 2" xfId="62158"/>
    <cellStyle name="SAPBEXHLevel2 5 6 2 3" xfId="62159"/>
    <cellStyle name="SAPBEXHLevel2 5 6 3" xfId="62160"/>
    <cellStyle name="SAPBEXHLevel2 5 6 4" xfId="62161"/>
    <cellStyle name="SAPBEXHLevel2 5 7" xfId="52551"/>
    <cellStyle name="SAPBEXHLevel2 5 7 2" xfId="62162"/>
    <cellStyle name="SAPBEXHLevel2 5 7 3" xfId="62163"/>
    <cellStyle name="SAPBEXHLevel2 5 8" xfId="62164"/>
    <cellStyle name="SAPBEXHLevel2 5 9" xfId="62165"/>
    <cellStyle name="SAPBEXHLevel2 5_401K Summary" xfId="31029"/>
    <cellStyle name="SAPBEXHLevel2 6" xfId="31030"/>
    <cellStyle name="SAPBEXHLevel2 6 2" xfId="31031"/>
    <cellStyle name="SAPBEXHLevel2 6 2 2" xfId="31032"/>
    <cellStyle name="SAPBEXHLevel2 6 2 2 2" xfId="31033"/>
    <cellStyle name="SAPBEXHLevel2 6 2 2 2 2" xfId="31034"/>
    <cellStyle name="SAPBEXHLevel2 6 2 2 3" xfId="31035"/>
    <cellStyle name="SAPBEXHLevel2 6 2 3" xfId="31036"/>
    <cellStyle name="SAPBEXHLevel2 6 2 3 2" xfId="31037"/>
    <cellStyle name="SAPBEXHLevel2 6 2 3 2 2" xfId="31038"/>
    <cellStyle name="SAPBEXHLevel2 6 2 3 3" xfId="31039"/>
    <cellStyle name="SAPBEXHLevel2 6 2 4" xfId="31040"/>
    <cellStyle name="SAPBEXHLevel2 6 2 4 2" xfId="31041"/>
    <cellStyle name="SAPBEXHLevel2 6 2 5" xfId="31042"/>
    <cellStyle name="SAPBEXHLevel2 6 2 5 2" xfId="31043"/>
    <cellStyle name="SAPBEXHLevel2 6 2 6" xfId="31044"/>
    <cellStyle name="SAPBEXHLevel2 6 3" xfId="31045"/>
    <cellStyle name="SAPBEXHLevel2 6 3 2" xfId="31046"/>
    <cellStyle name="SAPBEXHLevel2 6 3 2 2" xfId="31047"/>
    <cellStyle name="SAPBEXHLevel2 6 3 2 2 2" xfId="31048"/>
    <cellStyle name="SAPBEXHLevel2 6 3 2 3" xfId="31049"/>
    <cellStyle name="SAPBEXHLevel2 6 3 3" xfId="31050"/>
    <cellStyle name="SAPBEXHLevel2 6 3 3 2" xfId="31051"/>
    <cellStyle name="SAPBEXHLevel2 6 3 3 2 2" xfId="31052"/>
    <cellStyle name="SAPBEXHLevel2 6 3 3 3" xfId="31053"/>
    <cellStyle name="SAPBEXHLevel2 6 3 4" xfId="31054"/>
    <cellStyle name="SAPBEXHLevel2 6 3 4 2" xfId="31055"/>
    <cellStyle name="SAPBEXHLevel2 6 3 5" xfId="31056"/>
    <cellStyle name="SAPBEXHLevel2 6 3 5 2" xfId="31057"/>
    <cellStyle name="SAPBEXHLevel2 6 3 6" xfId="31058"/>
    <cellStyle name="SAPBEXHLevel2 6 4" xfId="31059"/>
    <cellStyle name="SAPBEXHLevel2 6 4 2" xfId="31060"/>
    <cellStyle name="SAPBEXHLevel2 6 4 2 2" xfId="31061"/>
    <cellStyle name="SAPBEXHLevel2 6 4 2 2 2" xfId="31062"/>
    <cellStyle name="SAPBEXHLevel2 6 4 2 3" xfId="31063"/>
    <cellStyle name="SAPBEXHLevel2 6 4 3" xfId="31064"/>
    <cellStyle name="SAPBEXHLevel2 6 4 3 2" xfId="31065"/>
    <cellStyle name="SAPBEXHLevel2 6 4 3 2 2" xfId="31066"/>
    <cellStyle name="SAPBEXHLevel2 6 4 3 3" xfId="31067"/>
    <cellStyle name="SAPBEXHLevel2 6 4 4" xfId="31068"/>
    <cellStyle name="SAPBEXHLevel2 6 4 4 2" xfId="31069"/>
    <cellStyle name="SAPBEXHLevel2 6 4 5" xfId="31070"/>
    <cellStyle name="SAPBEXHLevel2 6 4 5 2" xfId="31071"/>
    <cellStyle name="SAPBEXHLevel2 6 4 6" xfId="31072"/>
    <cellStyle name="SAPBEXHLevel2 6 5" xfId="31073"/>
    <cellStyle name="SAPBEXHLevel2 6 5 2" xfId="31074"/>
    <cellStyle name="SAPBEXHLevel2 6 5 2 2" xfId="31075"/>
    <cellStyle name="SAPBEXHLevel2 6 5 2 3" xfId="62166"/>
    <cellStyle name="SAPBEXHLevel2 6 5 3" xfId="31076"/>
    <cellStyle name="SAPBEXHLevel2 6 5 4" xfId="62167"/>
    <cellStyle name="SAPBEXHLevel2 6 6" xfId="31077"/>
    <cellStyle name="SAPBEXHLevel2 6 6 2" xfId="52552"/>
    <cellStyle name="SAPBEXHLevel2 6 6 2 2" xfId="62168"/>
    <cellStyle name="SAPBEXHLevel2 6 6 2 3" xfId="62169"/>
    <cellStyle name="SAPBEXHLevel2 6 6 3" xfId="62170"/>
    <cellStyle name="SAPBEXHLevel2 6 6 4" xfId="62171"/>
    <cellStyle name="SAPBEXHLevel2 6 7" xfId="52553"/>
    <cellStyle name="SAPBEXHLevel2 6 7 2" xfId="62172"/>
    <cellStyle name="SAPBEXHLevel2 6 7 3" xfId="62173"/>
    <cellStyle name="SAPBEXHLevel2 6 8" xfId="62174"/>
    <cellStyle name="SAPBEXHLevel2 6 9" xfId="62175"/>
    <cellStyle name="SAPBEXHLevel2 6_Other Benefits Allocation %" xfId="31078"/>
    <cellStyle name="SAPBEXHLevel2 7" xfId="31079"/>
    <cellStyle name="SAPBEXHLevel2 7 2" xfId="31080"/>
    <cellStyle name="SAPBEXHLevel2 7 2 2" xfId="31081"/>
    <cellStyle name="SAPBEXHLevel2 7 2 2 2" xfId="31082"/>
    <cellStyle name="SAPBEXHLevel2 7 2 2 2 2" xfId="31083"/>
    <cellStyle name="SAPBEXHLevel2 7 2 2 3" xfId="31084"/>
    <cellStyle name="SAPBEXHLevel2 7 2 3" xfId="31085"/>
    <cellStyle name="SAPBEXHLevel2 7 2 3 2" xfId="31086"/>
    <cellStyle name="SAPBEXHLevel2 7 2 3 2 2" xfId="31087"/>
    <cellStyle name="SAPBEXHLevel2 7 2 3 3" xfId="31088"/>
    <cellStyle name="SAPBEXHLevel2 7 2 4" xfId="31089"/>
    <cellStyle name="SAPBEXHLevel2 7 2 4 2" xfId="31090"/>
    <cellStyle name="SAPBEXHLevel2 7 2 5" xfId="31091"/>
    <cellStyle name="SAPBEXHLevel2 7 2 5 2" xfId="31092"/>
    <cellStyle name="SAPBEXHLevel2 7 2 6" xfId="31093"/>
    <cellStyle name="SAPBEXHLevel2 7 3" xfId="31094"/>
    <cellStyle name="SAPBEXHLevel2 7 3 2" xfId="31095"/>
    <cellStyle name="SAPBEXHLevel2 7 3 2 2" xfId="31096"/>
    <cellStyle name="SAPBEXHLevel2 7 3 2 2 2" xfId="31097"/>
    <cellStyle name="SAPBEXHLevel2 7 3 2 3" xfId="31098"/>
    <cellStyle name="SAPBEXHLevel2 7 3 3" xfId="31099"/>
    <cellStyle name="SAPBEXHLevel2 7 3 3 2" xfId="31100"/>
    <cellStyle name="SAPBEXHLevel2 7 3 3 2 2" xfId="31101"/>
    <cellStyle name="SAPBEXHLevel2 7 3 3 3" xfId="31102"/>
    <cellStyle name="SAPBEXHLevel2 7 3 4" xfId="31103"/>
    <cellStyle name="SAPBEXHLevel2 7 3 4 2" xfId="31104"/>
    <cellStyle name="SAPBEXHLevel2 7 3 5" xfId="31105"/>
    <cellStyle name="SAPBEXHLevel2 7 3 5 2" xfId="31106"/>
    <cellStyle name="SAPBEXHLevel2 7 3 6" xfId="31107"/>
    <cellStyle name="SAPBEXHLevel2 7 4" xfId="31108"/>
    <cellStyle name="SAPBEXHLevel2 7 4 2" xfId="31109"/>
    <cellStyle name="SAPBEXHLevel2 7 4 2 2" xfId="31110"/>
    <cellStyle name="SAPBEXHLevel2 7 4 2 2 2" xfId="31111"/>
    <cellStyle name="SAPBEXHLevel2 7 4 2 3" xfId="31112"/>
    <cellStyle name="SAPBEXHLevel2 7 4 3" xfId="31113"/>
    <cellStyle name="SAPBEXHLevel2 7 4 3 2" xfId="31114"/>
    <cellStyle name="SAPBEXHLevel2 7 4 3 2 2" xfId="31115"/>
    <cellStyle name="SAPBEXHLevel2 7 4 3 3" xfId="31116"/>
    <cellStyle name="SAPBEXHLevel2 7 4 4" xfId="31117"/>
    <cellStyle name="SAPBEXHLevel2 7 4 4 2" xfId="31118"/>
    <cellStyle name="SAPBEXHLevel2 7 4 5" xfId="31119"/>
    <cellStyle name="SAPBEXHLevel2 7 4 5 2" xfId="31120"/>
    <cellStyle name="SAPBEXHLevel2 7 4 6" xfId="31121"/>
    <cellStyle name="SAPBEXHLevel2 7 5" xfId="31122"/>
    <cellStyle name="SAPBEXHLevel2 7 5 2" xfId="31123"/>
    <cellStyle name="SAPBEXHLevel2 7 5 2 2" xfId="31124"/>
    <cellStyle name="SAPBEXHLevel2 7 5 3" xfId="31125"/>
    <cellStyle name="SAPBEXHLevel2 7 6" xfId="31126"/>
    <cellStyle name="SAPBEXHLevel2 7_Other Benefits Allocation %" xfId="31127"/>
    <cellStyle name="SAPBEXHLevel2 8" xfId="31128"/>
    <cellStyle name="SAPBEXHLevel2 8 2" xfId="31129"/>
    <cellStyle name="SAPBEXHLevel2 8 2 2" xfId="31130"/>
    <cellStyle name="SAPBEXHLevel2 8 2 2 2" xfId="31131"/>
    <cellStyle name="SAPBEXHLevel2 8 2 2 2 2" xfId="31132"/>
    <cellStyle name="SAPBEXHLevel2 8 2 2 3" xfId="31133"/>
    <cellStyle name="SAPBEXHLevel2 8 2 3" xfId="31134"/>
    <cellStyle name="SAPBEXHLevel2 8 2 3 2" xfId="31135"/>
    <cellStyle name="SAPBEXHLevel2 8 2 3 2 2" xfId="31136"/>
    <cellStyle name="SAPBEXHLevel2 8 2 3 3" xfId="31137"/>
    <cellStyle name="SAPBEXHLevel2 8 2 4" xfId="31138"/>
    <cellStyle name="SAPBEXHLevel2 8 2 4 2" xfId="31139"/>
    <cellStyle name="SAPBEXHLevel2 8 2 5" xfId="31140"/>
    <cellStyle name="SAPBEXHLevel2 8 2 5 2" xfId="31141"/>
    <cellStyle name="SAPBEXHLevel2 8 2 6" xfId="31142"/>
    <cellStyle name="SAPBEXHLevel2 8 3" xfId="31143"/>
    <cellStyle name="SAPBEXHLevel2 8 3 2" xfId="31144"/>
    <cellStyle name="SAPBEXHLevel2 8 3 2 2" xfId="31145"/>
    <cellStyle name="SAPBEXHLevel2 8 3 2 2 2" xfId="31146"/>
    <cellStyle name="SAPBEXHLevel2 8 3 2 3" xfId="31147"/>
    <cellStyle name="SAPBEXHLevel2 8 3 3" xfId="31148"/>
    <cellStyle name="SAPBEXHLevel2 8 3 3 2" xfId="31149"/>
    <cellStyle name="SAPBEXHLevel2 8 3 3 2 2" xfId="31150"/>
    <cellStyle name="SAPBEXHLevel2 8 3 3 3" xfId="31151"/>
    <cellStyle name="SAPBEXHLevel2 8 3 4" xfId="31152"/>
    <cellStyle name="SAPBEXHLevel2 8 3 4 2" xfId="31153"/>
    <cellStyle name="SAPBEXHLevel2 8 3 5" xfId="31154"/>
    <cellStyle name="SAPBEXHLevel2 8 3 5 2" xfId="31155"/>
    <cellStyle name="SAPBEXHLevel2 8 3 6" xfId="31156"/>
    <cellStyle name="SAPBEXHLevel2 8 4" xfId="31157"/>
    <cellStyle name="SAPBEXHLevel2 8 4 2" xfId="31158"/>
    <cellStyle name="SAPBEXHLevel2 8 4 2 2" xfId="31159"/>
    <cellStyle name="SAPBEXHLevel2 8 4 2 2 2" xfId="31160"/>
    <cellStyle name="SAPBEXHLevel2 8 4 2 3" xfId="31161"/>
    <cellStyle name="SAPBEXHLevel2 8 4 3" xfId="31162"/>
    <cellStyle name="SAPBEXHLevel2 8 4 3 2" xfId="31163"/>
    <cellStyle name="SAPBEXHLevel2 8 4 3 2 2" xfId="31164"/>
    <cellStyle name="SAPBEXHLevel2 8 4 3 3" xfId="31165"/>
    <cellStyle name="SAPBEXHLevel2 8 4 4" xfId="31166"/>
    <cellStyle name="SAPBEXHLevel2 8 4 4 2" xfId="31167"/>
    <cellStyle name="SAPBEXHLevel2 8 4 5" xfId="31168"/>
    <cellStyle name="SAPBEXHLevel2 8 4 5 2" xfId="31169"/>
    <cellStyle name="SAPBEXHLevel2 8 4 6" xfId="31170"/>
    <cellStyle name="SAPBEXHLevel2 8 5" xfId="31171"/>
    <cellStyle name="SAPBEXHLevel2 8 5 2" xfId="31172"/>
    <cellStyle name="SAPBEXHLevel2 8 5 2 2" xfId="31173"/>
    <cellStyle name="SAPBEXHLevel2 8 5 3" xfId="31174"/>
    <cellStyle name="SAPBEXHLevel2 8 6" xfId="31175"/>
    <cellStyle name="SAPBEXHLevel2 8_Other Benefits Allocation %" xfId="31176"/>
    <cellStyle name="SAPBEXHLevel2 9" xfId="31177"/>
    <cellStyle name="SAPBEXHLevel2 9 2" xfId="31178"/>
    <cellStyle name="SAPBEXHLevel2 9 2 2" xfId="31179"/>
    <cellStyle name="SAPBEXHLevel2 9 2 2 2" xfId="31180"/>
    <cellStyle name="SAPBEXHLevel2 9 2 2 2 2" xfId="31181"/>
    <cellStyle name="SAPBEXHLevel2 9 2 2 3" xfId="31182"/>
    <cellStyle name="SAPBEXHLevel2 9 2 3" xfId="31183"/>
    <cellStyle name="SAPBEXHLevel2 9 2 3 2" xfId="31184"/>
    <cellStyle name="SAPBEXHLevel2 9 2 3 2 2" xfId="31185"/>
    <cellStyle name="SAPBEXHLevel2 9 2 3 3" xfId="31186"/>
    <cellStyle name="SAPBEXHLevel2 9 2 4" xfId="31187"/>
    <cellStyle name="SAPBEXHLevel2 9 2 4 2" xfId="31188"/>
    <cellStyle name="SAPBEXHLevel2 9 2 5" xfId="31189"/>
    <cellStyle name="SAPBEXHLevel2 9 2 5 2" xfId="31190"/>
    <cellStyle name="SAPBEXHLevel2 9 2 6" xfId="31191"/>
    <cellStyle name="SAPBEXHLevel2 9 3" xfId="31192"/>
    <cellStyle name="SAPBEXHLevel2 9 3 2" xfId="31193"/>
    <cellStyle name="SAPBEXHLevel2 9 3 2 2" xfId="31194"/>
    <cellStyle name="SAPBEXHLevel2 9 3 2 2 2" xfId="31195"/>
    <cellStyle name="SAPBEXHLevel2 9 3 2 3" xfId="31196"/>
    <cellStyle name="SAPBEXHLevel2 9 3 3" xfId="31197"/>
    <cellStyle name="SAPBEXHLevel2 9 3 3 2" xfId="31198"/>
    <cellStyle name="SAPBEXHLevel2 9 3 3 2 2" xfId="31199"/>
    <cellStyle name="SAPBEXHLevel2 9 3 3 3" xfId="31200"/>
    <cellStyle name="SAPBEXHLevel2 9 3 4" xfId="31201"/>
    <cellStyle name="SAPBEXHLevel2 9 3 4 2" xfId="31202"/>
    <cellStyle name="SAPBEXHLevel2 9 3 5" xfId="31203"/>
    <cellStyle name="SAPBEXHLevel2 9 3 5 2" xfId="31204"/>
    <cellStyle name="SAPBEXHLevel2 9 3 6" xfId="31205"/>
    <cellStyle name="SAPBEXHLevel2 9 4" xfId="31206"/>
    <cellStyle name="SAPBEXHLevel2 9 4 2" xfId="31207"/>
    <cellStyle name="SAPBEXHLevel2 9 4 2 2" xfId="31208"/>
    <cellStyle name="SAPBEXHLevel2 9 4 2 2 2" xfId="31209"/>
    <cellStyle name="SAPBEXHLevel2 9 4 2 3" xfId="31210"/>
    <cellStyle name="SAPBEXHLevel2 9 4 3" xfId="31211"/>
    <cellStyle name="SAPBEXHLevel2 9 4 3 2" xfId="31212"/>
    <cellStyle name="SAPBEXHLevel2 9 4 3 2 2" xfId="31213"/>
    <cellStyle name="SAPBEXHLevel2 9 4 3 3" xfId="31214"/>
    <cellStyle name="SAPBEXHLevel2 9 4 4" xfId="31215"/>
    <cellStyle name="SAPBEXHLevel2 9 4 4 2" xfId="31216"/>
    <cellStyle name="SAPBEXHLevel2 9 4 5" xfId="31217"/>
    <cellStyle name="SAPBEXHLevel2 9 4 5 2" xfId="31218"/>
    <cellStyle name="SAPBEXHLevel2 9 4 6" xfId="31219"/>
    <cellStyle name="SAPBEXHLevel2 9 5" xfId="31220"/>
    <cellStyle name="SAPBEXHLevel2 9 5 2" xfId="31221"/>
    <cellStyle name="SAPBEXHLevel2 9 5 2 2" xfId="31222"/>
    <cellStyle name="SAPBEXHLevel2 9 5 3" xfId="31223"/>
    <cellStyle name="SAPBEXHLevel2 9 6" xfId="31224"/>
    <cellStyle name="SAPBEXHLevel2 9_Other Benefits Allocation %" xfId="31225"/>
    <cellStyle name="SAPBEXHLevel2_01-13 NEE  F&amp;O Prelim" xfId="31226"/>
    <cellStyle name="SAPBEXHLevel2X" xfId="55"/>
    <cellStyle name="SAPBEXHLevel2X 10" xfId="31227"/>
    <cellStyle name="SAPBEXHLevel2X 10 2" xfId="31228"/>
    <cellStyle name="SAPBEXHLevel2X 10 2 2" xfId="31229"/>
    <cellStyle name="SAPBEXHLevel2X 10 2 2 2" xfId="31230"/>
    <cellStyle name="SAPBEXHLevel2X 10 2 2 2 2" xfId="31231"/>
    <cellStyle name="SAPBEXHLevel2X 10 2 2 3" xfId="31232"/>
    <cellStyle name="SAPBEXHLevel2X 10 2 3" xfId="31233"/>
    <cellStyle name="SAPBEXHLevel2X 10 2 3 2" xfId="31234"/>
    <cellStyle name="SAPBEXHLevel2X 10 2 3 2 2" xfId="31235"/>
    <cellStyle name="SAPBEXHLevel2X 10 2 3 3" xfId="31236"/>
    <cellStyle name="SAPBEXHLevel2X 10 2 4" xfId="31237"/>
    <cellStyle name="SAPBEXHLevel2X 10 2 4 2" xfId="31238"/>
    <cellStyle name="SAPBEXHLevel2X 10 2 5" xfId="31239"/>
    <cellStyle name="SAPBEXHLevel2X 10 2 5 2" xfId="31240"/>
    <cellStyle name="SAPBEXHLevel2X 10 2 6" xfId="31241"/>
    <cellStyle name="SAPBEXHLevel2X 10 3" xfId="31242"/>
    <cellStyle name="SAPBEXHLevel2X 10 3 2" xfId="31243"/>
    <cellStyle name="SAPBEXHLevel2X 10 3 2 2" xfId="31244"/>
    <cellStyle name="SAPBEXHLevel2X 10 3 2 2 2" xfId="31245"/>
    <cellStyle name="SAPBEXHLevel2X 10 3 2 3" xfId="31246"/>
    <cellStyle name="SAPBEXHLevel2X 10 3 3" xfId="31247"/>
    <cellStyle name="SAPBEXHLevel2X 10 3 3 2" xfId="31248"/>
    <cellStyle name="SAPBEXHLevel2X 10 3 3 2 2" xfId="31249"/>
    <cellStyle name="SAPBEXHLevel2X 10 3 3 3" xfId="31250"/>
    <cellStyle name="SAPBEXHLevel2X 10 3 4" xfId="31251"/>
    <cellStyle name="SAPBEXHLevel2X 10 3 4 2" xfId="31252"/>
    <cellStyle name="SAPBEXHLevel2X 10 3 5" xfId="31253"/>
    <cellStyle name="SAPBEXHLevel2X 10 3 5 2" xfId="31254"/>
    <cellStyle name="SAPBEXHLevel2X 10 3 6" xfId="31255"/>
    <cellStyle name="SAPBEXHLevel2X 10 4" xfId="31256"/>
    <cellStyle name="SAPBEXHLevel2X 10 4 2" xfId="31257"/>
    <cellStyle name="SAPBEXHLevel2X 10 4 2 2" xfId="31258"/>
    <cellStyle name="SAPBEXHLevel2X 10 4 2 2 2" xfId="31259"/>
    <cellStyle name="SAPBEXHLevel2X 10 4 2 3" xfId="31260"/>
    <cellStyle name="SAPBEXHLevel2X 10 4 3" xfId="31261"/>
    <cellStyle name="SAPBEXHLevel2X 10 4 3 2" xfId="31262"/>
    <cellStyle name="SAPBEXHLevel2X 10 4 3 2 2" xfId="31263"/>
    <cellStyle name="SAPBEXHLevel2X 10 4 3 3" xfId="31264"/>
    <cellStyle name="SAPBEXHLevel2X 10 4 4" xfId="31265"/>
    <cellStyle name="SAPBEXHLevel2X 10 4 4 2" xfId="31266"/>
    <cellStyle name="SAPBEXHLevel2X 10 4 5" xfId="31267"/>
    <cellStyle name="SAPBEXHLevel2X 10 4 5 2" xfId="31268"/>
    <cellStyle name="SAPBEXHLevel2X 10 4 6" xfId="31269"/>
    <cellStyle name="SAPBEXHLevel2X 10 5" xfId="31270"/>
    <cellStyle name="SAPBEXHLevel2X 10 5 2" xfId="31271"/>
    <cellStyle name="SAPBEXHLevel2X 10 5 2 2" xfId="31272"/>
    <cellStyle name="SAPBEXHLevel2X 10 5 3" xfId="31273"/>
    <cellStyle name="SAPBEXHLevel2X 10 6" xfId="31274"/>
    <cellStyle name="SAPBEXHLevel2X 10_Other Benefits Allocation %" xfId="31275"/>
    <cellStyle name="SAPBEXHLevel2X 11" xfId="31276"/>
    <cellStyle name="SAPBEXHLevel2X 11 2" xfId="31277"/>
    <cellStyle name="SAPBEXHLevel2X 11 3" xfId="31278"/>
    <cellStyle name="SAPBEXHLevel2X 11_Other Benefits Allocation %" xfId="31279"/>
    <cellStyle name="SAPBEXHLevel2X 12" xfId="31280"/>
    <cellStyle name="SAPBEXHLevel2X 12 2" xfId="31281"/>
    <cellStyle name="SAPBEXHLevel2X 12 2 2" xfId="31282"/>
    <cellStyle name="SAPBEXHLevel2X 12 2 2 2" xfId="31283"/>
    <cellStyle name="SAPBEXHLevel2X 12 2 2 2 2" xfId="31284"/>
    <cellStyle name="SAPBEXHLevel2X 12 2 2 3" xfId="31285"/>
    <cellStyle name="SAPBEXHLevel2X 12 2 3" xfId="31286"/>
    <cellStyle name="SAPBEXHLevel2X 12 2 3 2" xfId="31287"/>
    <cellStyle name="SAPBEXHLevel2X 12 2 3 2 2" xfId="31288"/>
    <cellStyle name="SAPBEXHLevel2X 12 2 3 3" xfId="31289"/>
    <cellStyle name="SAPBEXHLevel2X 12 2 4" xfId="31290"/>
    <cellStyle name="SAPBEXHLevel2X 12 2 4 2" xfId="31291"/>
    <cellStyle name="SAPBEXHLevel2X 12 2 5" xfId="31292"/>
    <cellStyle name="SAPBEXHLevel2X 12 2 5 2" xfId="31293"/>
    <cellStyle name="SAPBEXHLevel2X 12 2 6" xfId="31294"/>
    <cellStyle name="SAPBEXHLevel2X 12 3" xfId="31295"/>
    <cellStyle name="SAPBEXHLevel2X 12 3 2" xfId="31296"/>
    <cellStyle name="SAPBEXHLevel2X 12 3 2 2" xfId="31297"/>
    <cellStyle name="SAPBEXHLevel2X 12 3 2 2 2" xfId="31298"/>
    <cellStyle name="SAPBEXHLevel2X 12 3 2 3" xfId="31299"/>
    <cellStyle name="SAPBEXHLevel2X 12 3 3" xfId="31300"/>
    <cellStyle name="SAPBEXHLevel2X 12 3 3 2" xfId="31301"/>
    <cellStyle name="SAPBEXHLevel2X 12 3 3 2 2" xfId="31302"/>
    <cellStyle name="SAPBEXHLevel2X 12 3 3 3" xfId="31303"/>
    <cellStyle name="SAPBEXHLevel2X 12 3 4" xfId="31304"/>
    <cellStyle name="SAPBEXHLevel2X 12 3 4 2" xfId="31305"/>
    <cellStyle name="SAPBEXHLevel2X 12 3 5" xfId="31306"/>
    <cellStyle name="SAPBEXHLevel2X 12 3 5 2" xfId="31307"/>
    <cellStyle name="SAPBEXHLevel2X 12 3 6" xfId="31308"/>
    <cellStyle name="SAPBEXHLevel2X 12 4" xfId="31309"/>
    <cellStyle name="SAPBEXHLevel2X 12 4 2" xfId="31310"/>
    <cellStyle name="SAPBEXHLevel2X 12 4 2 2" xfId="31311"/>
    <cellStyle name="SAPBEXHLevel2X 12 4 3" xfId="31312"/>
    <cellStyle name="SAPBEXHLevel2X 12 5" xfId="31313"/>
    <cellStyle name="SAPBEXHLevel2X 12 5 2" xfId="31314"/>
    <cellStyle name="SAPBEXHLevel2X 12 5 2 2" xfId="31315"/>
    <cellStyle name="SAPBEXHLevel2X 12 5 3" xfId="31316"/>
    <cellStyle name="SAPBEXHLevel2X 12 6" xfId="31317"/>
    <cellStyle name="SAPBEXHLevel2X 12 6 2" xfId="31318"/>
    <cellStyle name="SAPBEXHLevel2X 12 7" xfId="31319"/>
    <cellStyle name="SAPBEXHLevel2X 12 7 2" xfId="31320"/>
    <cellStyle name="SAPBEXHLevel2X 12 8" xfId="31321"/>
    <cellStyle name="SAPBEXHLevel2X 12_Other Benefits Allocation %" xfId="31322"/>
    <cellStyle name="SAPBEXHLevel2X 13" xfId="31323"/>
    <cellStyle name="SAPBEXHLevel2X 13 2" xfId="31324"/>
    <cellStyle name="SAPBEXHLevel2X 13 2 2" xfId="31325"/>
    <cellStyle name="SAPBEXHLevel2X 13 2 2 2" xfId="31326"/>
    <cellStyle name="SAPBEXHLevel2X 13 2 3" xfId="31327"/>
    <cellStyle name="SAPBEXHLevel2X 13 3" xfId="31328"/>
    <cellStyle name="SAPBEXHLevel2X 13 3 2" xfId="31329"/>
    <cellStyle name="SAPBEXHLevel2X 13 3 2 2" xfId="31330"/>
    <cellStyle name="SAPBEXHLevel2X 13 3 3" xfId="31331"/>
    <cellStyle name="SAPBEXHLevel2X 13 4" xfId="31332"/>
    <cellStyle name="SAPBEXHLevel2X 13 4 2" xfId="31333"/>
    <cellStyle name="SAPBEXHLevel2X 13 5" xfId="31334"/>
    <cellStyle name="SAPBEXHLevel2X 13 5 2" xfId="31335"/>
    <cellStyle name="SAPBEXHLevel2X 13 6" xfId="31336"/>
    <cellStyle name="SAPBEXHLevel2X 14" xfId="31337"/>
    <cellStyle name="SAPBEXHLevel2X 14 2" xfId="31338"/>
    <cellStyle name="SAPBEXHLevel2X 14 2 2" xfId="31339"/>
    <cellStyle name="SAPBEXHLevel2X 14 2 2 2" xfId="31340"/>
    <cellStyle name="SAPBEXHLevel2X 14 2 3" xfId="31341"/>
    <cellStyle name="SAPBEXHLevel2X 14 3" xfId="31342"/>
    <cellStyle name="SAPBEXHLevel2X 14 3 2" xfId="31343"/>
    <cellStyle name="SAPBEXHLevel2X 14 3 2 2" xfId="31344"/>
    <cellStyle name="SAPBEXHLevel2X 14 3 3" xfId="31345"/>
    <cellStyle name="SAPBEXHLevel2X 14 4" xfId="31346"/>
    <cellStyle name="SAPBEXHLevel2X 14 4 2" xfId="31347"/>
    <cellStyle name="SAPBEXHLevel2X 14 5" xfId="31348"/>
    <cellStyle name="SAPBEXHLevel2X 14 5 2" xfId="31349"/>
    <cellStyle name="SAPBEXHLevel2X 14 6" xfId="31350"/>
    <cellStyle name="SAPBEXHLevel2X 15" xfId="31351"/>
    <cellStyle name="SAPBEXHLevel2X 15 2" xfId="31352"/>
    <cellStyle name="SAPBEXHLevel2X 15 2 2" xfId="31353"/>
    <cellStyle name="SAPBEXHLevel2X 15 2 2 2" xfId="31354"/>
    <cellStyle name="SAPBEXHLevel2X 15 2 3" xfId="31355"/>
    <cellStyle name="SAPBEXHLevel2X 15 3" xfId="31356"/>
    <cellStyle name="SAPBEXHLevel2X 15 3 2" xfId="31357"/>
    <cellStyle name="SAPBEXHLevel2X 15 3 2 2" xfId="31358"/>
    <cellStyle name="SAPBEXHLevel2X 15 3 3" xfId="31359"/>
    <cellStyle name="SAPBEXHLevel2X 15 4" xfId="31360"/>
    <cellStyle name="SAPBEXHLevel2X 15 4 2" xfId="31361"/>
    <cellStyle name="SAPBEXHLevel2X 15 5" xfId="31362"/>
    <cellStyle name="SAPBEXHLevel2X 15 5 2" xfId="31363"/>
    <cellStyle name="SAPBEXHLevel2X 15 6" xfId="31364"/>
    <cellStyle name="SAPBEXHLevel2X 16" xfId="31365"/>
    <cellStyle name="SAPBEXHLevel2X 16 2" xfId="31366"/>
    <cellStyle name="SAPBEXHLevel2X 16 2 2" xfId="31367"/>
    <cellStyle name="SAPBEXHLevel2X 16 3" xfId="31368"/>
    <cellStyle name="SAPBEXHLevel2X 17" xfId="31369"/>
    <cellStyle name="SAPBEXHLevel2X 17 2" xfId="31370"/>
    <cellStyle name="SAPBEXHLevel2X 17 2 2" xfId="31371"/>
    <cellStyle name="SAPBEXHLevel2X 17 3" xfId="31372"/>
    <cellStyle name="SAPBEXHLevel2X 18" xfId="31373"/>
    <cellStyle name="SAPBEXHLevel2X 18 2" xfId="31374"/>
    <cellStyle name="SAPBEXHLevel2X 18 2 2" xfId="31375"/>
    <cellStyle name="SAPBEXHLevel2X 18 3" xfId="31376"/>
    <cellStyle name="SAPBEXHLevel2X 19" xfId="31377"/>
    <cellStyle name="SAPBEXHLevel2X 19 2" xfId="31378"/>
    <cellStyle name="SAPBEXHLevel2X 19 2 2" xfId="31379"/>
    <cellStyle name="SAPBEXHLevel2X 19 3" xfId="31380"/>
    <cellStyle name="SAPBEXHLevel2X 2" xfId="31381"/>
    <cellStyle name="SAPBEXHLevel2X 2 10" xfId="31382"/>
    <cellStyle name="SAPBEXHLevel2X 2 10 2" xfId="31383"/>
    <cellStyle name="SAPBEXHLevel2X 2 10 2 2" xfId="31384"/>
    <cellStyle name="SAPBEXHLevel2X 2 10 3" xfId="31385"/>
    <cellStyle name="SAPBEXHLevel2X 2 11" xfId="31386"/>
    <cellStyle name="SAPBEXHLevel2X 2 11 2" xfId="31387"/>
    <cellStyle name="SAPBEXHLevel2X 2 11 2 2" xfId="31388"/>
    <cellStyle name="SAPBEXHLevel2X 2 11 3" xfId="31389"/>
    <cellStyle name="SAPBEXHLevel2X 2 12" xfId="31390"/>
    <cellStyle name="SAPBEXHLevel2X 2 12 2" xfId="31391"/>
    <cellStyle name="SAPBEXHLevel2X 2 12 3" xfId="62176"/>
    <cellStyle name="SAPBEXHLevel2X 2 13" xfId="31392"/>
    <cellStyle name="SAPBEXHLevel2X 2 13 2" xfId="62177"/>
    <cellStyle name="SAPBEXHLevel2X 2 13 3" xfId="62178"/>
    <cellStyle name="SAPBEXHLevel2X 2 14" xfId="52554"/>
    <cellStyle name="SAPBEXHLevel2X 2 14 2" xfId="62179"/>
    <cellStyle name="SAPBEXHLevel2X 2 14 3" xfId="62180"/>
    <cellStyle name="SAPBEXHLevel2X 2 15" xfId="62181"/>
    <cellStyle name="SAPBEXHLevel2X 2 16" xfId="62182"/>
    <cellStyle name="SAPBEXHLevel2X 2 2" xfId="31393"/>
    <cellStyle name="SAPBEXHLevel2X 2 2 10" xfId="31394"/>
    <cellStyle name="SAPBEXHLevel2X 2 2 10 2" xfId="31395"/>
    <cellStyle name="SAPBEXHLevel2X 2 2 10 2 2" xfId="31396"/>
    <cellStyle name="SAPBEXHLevel2X 2 2 10 3" xfId="31397"/>
    <cellStyle name="SAPBEXHLevel2X 2 2 11" xfId="31398"/>
    <cellStyle name="SAPBEXHLevel2X 2 2 11 2" xfId="31399"/>
    <cellStyle name="SAPBEXHLevel2X 2 2 11 2 2" xfId="31400"/>
    <cellStyle name="SAPBEXHLevel2X 2 2 11 3" xfId="31401"/>
    <cellStyle name="SAPBEXHLevel2X 2 2 12" xfId="31402"/>
    <cellStyle name="SAPBEXHLevel2X 2 2 2" xfId="31403"/>
    <cellStyle name="SAPBEXHLevel2X 2 2 2 2" xfId="31404"/>
    <cellStyle name="SAPBEXHLevel2X 2 2 2 2 2" xfId="31405"/>
    <cellStyle name="SAPBEXHLevel2X 2 2 2 2 2 2" xfId="31406"/>
    <cellStyle name="SAPBEXHLevel2X 2 2 2 2 2 2 2" xfId="31407"/>
    <cellStyle name="SAPBEXHLevel2X 2 2 2 2 2 3" xfId="31408"/>
    <cellStyle name="SAPBEXHLevel2X 2 2 2 2 3" xfId="31409"/>
    <cellStyle name="SAPBEXHLevel2X 2 2 2 2 3 2" xfId="31410"/>
    <cellStyle name="SAPBEXHLevel2X 2 2 2 2 3 2 2" xfId="31411"/>
    <cellStyle name="SAPBEXHLevel2X 2 2 2 2 3 3" xfId="31412"/>
    <cellStyle name="SAPBEXHLevel2X 2 2 2 2 4" xfId="31413"/>
    <cellStyle name="SAPBEXHLevel2X 2 2 2 2 4 2" xfId="31414"/>
    <cellStyle name="SAPBEXHLevel2X 2 2 2 2 5" xfId="31415"/>
    <cellStyle name="SAPBEXHLevel2X 2 2 2 2 5 2" xfId="31416"/>
    <cellStyle name="SAPBEXHLevel2X 2 2 2 2 6" xfId="31417"/>
    <cellStyle name="SAPBEXHLevel2X 2 2 2 3" xfId="31418"/>
    <cellStyle name="SAPBEXHLevel2X 2 2 2 3 2" xfId="31419"/>
    <cellStyle name="SAPBEXHLevel2X 2 2 2 3 2 2" xfId="31420"/>
    <cellStyle name="SAPBEXHLevel2X 2 2 2 3 2 2 2" xfId="31421"/>
    <cellStyle name="SAPBEXHLevel2X 2 2 2 3 2 3" xfId="31422"/>
    <cellStyle name="SAPBEXHLevel2X 2 2 2 3 3" xfId="31423"/>
    <cellStyle name="SAPBEXHLevel2X 2 2 2 3 3 2" xfId="31424"/>
    <cellStyle name="SAPBEXHLevel2X 2 2 2 3 3 2 2" xfId="31425"/>
    <cellStyle name="SAPBEXHLevel2X 2 2 2 3 3 3" xfId="31426"/>
    <cellStyle name="SAPBEXHLevel2X 2 2 2 3 4" xfId="31427"/>
    <cellStyle name="SAPBEXHLevel2X 2 2 2 3 4 2" xfId="31428"/>
    <cellStyle name="SAPBEXHLevel2X 2 2 2 3 5" xfId="31429"/>
    <cellStyle name="SAPBEXHLevel2X 2 2 2 3 5 2" xfId="31430"/>
    <cellStyle name="SAPBEXHLevel2X 2 2 2 3 6" xfId="31431"/>
    <cellStyle name="SAPBEXHLevel2X 2 2 2 4" xfId="31432"/>
    <cellStyle name="SAPBEXHLevel2X 2 2 2 4 2" xfId="31433"/>
    <cellStyle name="SAPBEXHLevel2X 2 2 2 4 2 2" xfId="31434"/>
    <cellStyle name="SAPBEXHLevel2X 2 2 2 4 2 3" xfId="62183"/>
    <cellStyle name="SAPBEXHLevel2X 2 2 2 4 3" xfId="31435"/>
    <cellStyle name="SAPBEXHLevel2X 2 2 2 4 4" xfId="62184"/>
    <cellStyle name="SAPBEXHLevel2X 2 2 2 5" xfId="31436"/>
    <cellStyle name="SAPBEXHLevel2X 2 2 2 5 2" xfId="31437"/>
    <cellStyle name="SAPBEXHLevel2X 2 2 2 5 2 2" xfId="31438"/>
    <cellStyle name="SAPBEXHLevel2X 2 2 2 5 2 3" xfId="62185"/>
    <cellStyle name="SAPBEXHLevel2X 2 2 2 5 3" xfId="31439"/>
    <cellStyle name="SAPBEXHLevel2X 2 2 2 5 4" xfId="62186"/>
    <cellStyle name="SAPBEXHLevel2X 2 2 2 6" xfId="31440"/>
    <cellStyle name="SAPBEXHLevel2X 2 2 2 6 2" xfId="31441"/>
    <cellStyle name="SAPBEXHLevel2X 2 2 2 6 2 2" xfId="62187"/>
    <cellStyle name="SAPBEXHLevel2X 2 2 2 6 2 3" xfId="62188"/>
    <cellStyle name="SAPBEXHLevel2X 2 2 2 6 3" xfId="62189"/>
    <cellStyle name="SAPBEXHLevel2X 2 2 2 6 4" xfId="62190"/>
    <cellStyle name="SAPBEXHLevel2X 2 2 2 7" xfId="31442"/>
    <cellStyle name="SAPBEXHLevel2X 2 2 2 7 2" xfId="31443"/>
    <cellStyle name="SAPBEXHLevel2X 2 2 2 7 3" xfId="62191"/>
    <cellStyle name="SAPBEXHLevel2X 2 2 2 8" xfId="31444"/>
    <cellStyle name="SAPBEXHLevel2X 2 2 2 9" xfId="62192"/>
    <cellStyle name="SAPBEXHLevel2X 2 2 2_Other Benefits Allocation %" xfId="31445"/>
    <cellStyle name="SAPBEXHLevel2X 2 2 3" xfId="31446"/>
    <cellStyle name="SAPBEXHLevel2X 2 2 3 2" xfId="31447"/>
    <cellStyle name="SAPBEXHLevel2X 2 2 3 2 2" xfId="31448"/>
    <cellStyle name="SAPBEXHLevel2X 2 2 3 2 2 2" xfId="62193"/>
    <cellStyle name="SAPBEXHLevel2X 2 2 3 2 2 3" xfId="62194"/>
    <cellStyle name="SAPBEXHLevel2X 2 2 3 2 3" xfId="62195"/>
    <cellStyle name="SAPBEXHLevel2X 2 2 3 2 4" xfId="62196"/>
    <cellStyle name="SAPBEXHLevel2X 2 2 3 3" xfId="31449"/>
    <cellStyle name="SAPBEXHLevel2X 2 2 3 3 2" xfId="52555"/>
    <cellStyle name="SAPBEXHLevel2X 2 2 3 3 2 2" xfId="62197"/>
    <cellStyle name="SAPBEXHLevel2X 2 2 3 3 2 3" xfId="62198"/>
    <cellStyle name="SAPBEXHLevel2X 2 2 3 3 3" xfId="62199"/>
    <cellStyle name="SAPBEXHLevel2X 2 2 3 3 4" xfId="62200"/>
    <cellStyle name="SAPBEXHLevel2X 2 2 3 4" xfId="52556"/>
    <cellStyle name="SAPBEXHLevel2X 2 2 3 4 2" xfId="52557"/>
    <cellStyle name="SAPBEXHLevel2X 2 2 3 4 2 2" xfId="62201"/>
    <cellStyle name="SAPBEXHLevel2X 2 2 3 4 2 3" xfId="62202"/>
    <cellStyle name="SAPBEXHLevel2X 2 2 3 4 3" xfId="62203"/>
    <cellStyle name="SAPBEXHLevel2X 2 2 3 4 4" xfId="62204"/>
    <cellStyle name="SAPBEXHLevel2X 2 2 3 5" xfId="52558"/>
    <cellStyle name="SAPBEXHLevel2X 2 2 3 5 2" xfId="52559"/>
    <cellStyle name="SAPBEXHLevel2X 2 2 3 5 2 2" xfId="62205"/>
    <cellStyle name="SAPBEXHLevel2X 2 2 3 5 2 3" xfId="62206"/>
    <cellStyle name="SAPBEXHLevel2X 2 2 3 5 3" xfId="62207"/>
    <cellStyle name="SAPBEXHLevel2X 2 2 3 5 4" xfId="62208"/>
    <cellStyle name="SAPBEXHLevel2X 2 2 3 6" xfId="52560"/>
    <cellStyle name="SAPBEXHLevel2X 2 2 3 6 2" xfId="52561"/>
    <cellStyle name="SAPBEXHLevel2X 2 2 3 6 2 2" xfId="62209"/>
    <cellStyle name="SAPBEXHLevel2X 2 2 3 6 2 3" xfId="62210"/>
    <cellStyle name="SAPBEXHLevel2X 2 2 3 6 3" xfId="62211"/>
    <cellStyle name="SAPBEXHLevel2X 2 2 3 6 4" xfId="62212"/>
    <cellStyle name="SAPBEXHLevel2X 2 2 3 7" xfId="52562"/>
    <cellStyle name="SAPBEXHLevel2X 2 2 3 7 2" xfId="62213"/>
    <cellStyle name="SAPBEXHLevel2X 2 2 3 7 3" xfId="62214"/>
    <cellStyle name="SAPBEXHLevel2X 2 2 3 8" xfId="62215"/>
    <cellStyle name="SAPBEXHLevel2X 2 2 3 9" xfId="62216"/>
    <cellStyle name="SAPBEXHLevel2X 2 2 4" xfId="31450"/>
    <cellStyle name="SAPBEXHLevel2X 2 2 4 2" xfId="31451"/>
    <cellStyle name="SAPBEXHLevel2X 2 2 4 2 2" xfId="31452"/>
    <cellStyle name="SAPBEXHLevel2X 2 2 4 2 2 2" xfId="62217"/>
    <cellStyle name="SAPBEXHLevel2X 2 2 4 2 2 3" xfId="62218"/>
    <cellStyle name="SAPBEXHLevel2X 2 2 4 2 3" xfId="62219"/>
    <cellStyle name="SAPBEXHLevel2X 2 2 4 2 4" xfId="62220"/>
    <cellStyle name="SAPBEXHLevel2X 2 2 4 3" xfId="31453"/>
    <cellStyle name="SAPBEXHLevel2X 2 2 4 3 2" xfId="52563"/>
    <cellStyle name="SAPBEXHLevel2X 2 2 4 3 2 2" xfId="62221"/>
    <cellStyle name="SAPBEXHLevel2X 2 2 4 3 2 3" xfId="62222"/>
    <cellStyle name="SAPBEXHLevel2X 2 2 4 3 3" xfId="62223"/>
    <cellStyle name="SAPBEXHLevel2X 2 2 4 3 4" xfId="62224"/>
    <cellStyle name="SAPBEXHLevel2X 2 2 4 4" xfId="52564"/>
    <cellStyle name="SAPBEXHLevel2X 2 2 4 4 2" xfId="52565"/>
    <cellStyle name="SAPBEXHLevel2X 2 2 4 4 2 2" xfId="62225"/>
    <cellStyle name="SAPBEXHLevel2X 2 2 4 4 2 3" xfId="62226"/>
    <cellStyle name="SAPBEXHLevel2X 2 2 4 4 3" xfId="62227"/>
    <cellStyle name="SAPBEXHLevel2X 2 2 4 4 4" xfId="62228"/>
    <cellStyle name="SAPBEXHLevel2X 2 2 4 5" xfId="52566"/>
    <cellStyle name="SAPBEXHLevel2X 2 2 4 5 2" xfId="52567"/>
    <cellStyle name="SAPBEXHLevel2X 2 2 4 5 2 2" xfId="62229"/>
    <cellStyle name="SAPBEXHLevel2X 2 2 4 5 2 3" xfId="62230"/>
    <cellStyle name="SAPBEXHLevel2X 2 2 4 5 3" xfId="62231"/>
    <cellStyle name="SAPBEXHLevel2X 2 2 4 5 4" xfId="62232"/>
    <cellStyle name="SAPBEXHLevel2X 2 2 4 6" xfId="52568"/>
    <cellStyle name="SAPBEXHLevel2X 2 2 4 6 2" xfId="52569"/>
    <cellStyle name="SAPBEXHLevel2X 2 2 4 6 2 2" xfId="62233"/>
    <cellStyle name="SAPBEXHLevel2X 2 2 4 6 2 3" xfId="62234"/>
    <cellStyle name="SAPBEXHLevel2X 2 2 4 6 3" xfId="62235"/>
    <cellStyle name="SAPBEXHLevel2X 2 2 4 6 4" xfId="62236"/>
    <cellStyle name="SAPBEXHLevel2X 2 2 4 7" xfId="52570"/>
    <cellStyle name="SAPBEXHLevel2X 2 2 4 7 2" xfId="62237"/>
    <cellStyle name="SAPBEXHLevel2X 2 2 4 7 3" xfId="62238"/>
    <cellStyle name="SAPBEXHLevel2X 2 2 4 8" xfId="62239"/>
    <cellStyle name="SAPBEXHLevel2X 2 2 4 9" xfId="62240"/>
    <cellStyle name="SAPBEXHLevel2X 2 2 5" xfId="31454"/>
    <cellStyle name="SAPBEXHLevel2X 2 2 5 2" xfId="31455"/>
    <cellStyle name="SAPBEXHLevel2X 2 2 5 2 2" xfId="31456"/>
    <cellStyle name="SAPBEXHLevel2X 2 2 5 2 3" xfId="62241"/>
    <cellStyle name="SAPBEXHLevel2X 2 2 5 3" xfId="31457"/>
    <cellStyle name="SAPBEXHLevel2X 2 2 5 4" xfId="62242"/>
    <cellStyle name="SAPBEXHLevel2X 2 2 6" xfId="31458"/>
    <cellStyle name="SAPBEXHLevel2X 2 2 6 2" xfId="31459"/>
    <cellStyle name="SAPBEXHLevel2X 2 2 6 2 2" xfId="31460"/>
    <cellStyle name="SAPBEXHLevel2X 2 2 6 2 3" xfId="62243"/>
    <cellStyle name="SAPBEXHLevel2X 2 2 6 3" xfId="31461"/>
    <cellStyle name="SAPBEXHLevel2X 2 2 6 4" xfId="62244"/>
    <cellStyle name="SAPBEXHLevel2X 2 2 7" xfId="31462"/>
    <cellStyle name="SAPBEXHLevel2X 2 2 7 2" xfId="31463"/>
    <cellStyle name="SAPBEXHLevel2X 2 2 7 2 2" xfId="31464"/>
    <cellStyle name="SAPBEXHLevel2X 2 2 7 2 3" xfId="62245"/>
    <cellStyle name="SAPBEXHLevel2X 2 2 7 3" xfId="31465"/>
    <cellStyle name="SAPBEXHLevel2X 2 2 7 4" xfId="62246"/>
    <cellStyle name="SAPBEXHLevel2X 2 2 8" xfId="31466"/>
    <cellStyle name="SAPBEXHLevel2X 2 2 8 2" xfId="31467"/>
    <cellStyle name="SAPBEXHLevel2X 2 2 8 2 2" xfId="31468"/>
    <cellStyle name="SAPBEXHLevel2X 2 2 8 2 3" xfId="62247"/>
    <cellStyle name="SAPBEXHLevel2X 2 2 8 3" xfId="31469"/>
    <cellStyle name="SAPBEXHLevel2X 2 2 8 4" xfId="62248"/>
    <cellStyle name="SAPBEXHLevel2X 2 2 9" xfId="31470"/>
    <cellStyle name="SAPBEXHLevel2X 2 2 9 2" xfId="31471"/>
    <cellStyle name="SAPBEXHLevel2X 2 2 9 2 2" xfId="31472"/>
    <cellStyle name="SAPBEXHLevel2X 2 2 9 2 3" xfId="62249"/>
    <cellStyle name="SAPBEXHLevel2X 2 2 9 3" xfId="31473"/>
    <cellStyle name="SAPBEXHLevel2X 2 2 9 4" xfId="62250"/>
    <cellStyle name="SAPBEXHLevel2X 2 2_Other Benefits Allocation %" xfId="31474"/>
    <cellStyle name="SAPBEXHLevel2X 2 3" xfId="31475"/>
    <cellStyle name="SAPBEXHLevel2X 2 3 10" xfId="31476"/>
    <cellStyle name="SAPBEXHLevel2X 2 3 10 2" xfId="31477"/>
    <cellStyle name="SAPBEXHLevel2X 2 3 10 2 2" xfId="31478"/>
    <cellStyle name="SAPBEXHLevel2X 2 3 10 3" xfId="31479"/>
    <cellStyle name="SAPBEXHLevel2X 2 3 11" xfId="31480"/>
    <cellStyle name="SAPBEXHLevel2X 2 3 11 2" xfId="31481"/>
    <cellStyle name="SAPBEXHLevel2X 2 3 11 2 2" xfId="31482"/>
    <cellStyle name="SAPBEXHLevel2X 2 3 11 3" xfId="31483"/>
    <cellStyle name="SAPBEXHLevel2X 2 3 12" xfId="31484"/>
    <cellStyle name="SAPBEXHLevel2X 2 3 2" xfId="31485"/>
    <cellStyle name="SAPBEXHLevel2X 2 3 2 2" xfId="31486"/>
    <cellStyle name="SAPBEXHLevel2X 2 3 2 2 2" xfId="31487"/>
    <cellStyle name="SAPBEXHLevel2X 2 3 2 2 2 2" xfId="31488"/>
    <cellStyle name="SAPBEXHLevel2X 2 3 2 2 2 2 2" xfId="31489"/>
    <cellStyle name="SAPBEXHLevel2X 2 3 2 2 2 3" xfId="31490"/>
    <cellStyle name="SAPBEXHLevel2X 2 3 2 2 3" xfId="31491"/>
    <cellStyle name="SAPBEXHLevel2X 2 3 2 2 3 2" xfId="31492"/>
    <cellStyle name="SAPBEXHLevel2X 2 3 2 2 3 2 2" xfId="31493"/>
    <cellStyle name="SAPBEXHLevel2X 2 3 2 2 3 3" xfId="31494"/>
    <cellStyle name="SAPBEXHLevel2X 2 3 2 2 4" xfId="31495"/>
    <cellStyle name="SAPBEXHLevel2X 2 3 2 2 4 2" xfId="31496"/>
    <cellStyle name="SAPBEXHLevel2X 2 3 2 2 5" xfId="31497"/>
    <cellStyle name="SAPBEXHLevel2X 2 3 2 2 5 2" xfId="31498"/>
    <cellStyle name="SAPBEXHLevel2X 2 3 2 2 6" xfId="31499"/>
    <cellStyle name="SAPBEXHLevel2X 2 3 2 3" xfId="31500"/>
    <cellStyle name="SAPBEXHLevel2X 2 3 2 3 2" xfId="31501"/>
    <cellStyle name="SAPBEXHLevel2X 2 3 2 3 2 2" xfId="31502"/>
    <cellStyle name="SAPBEXHLevel2X 2 3 2 3 2 2 2" xfId="31503"/>
    <cellStyle name="SAPBEXHLevel2X 2 3 2 3 2 3" xfId="31504"/>
    <cellStyle name="SAPBEXHLevel2X 2 3 2 3 3" xfId="31505"/>
    <cellStyle name="SAPBEXHLevel2X 2 3 2 3 3 2" xfId="31506"/>
    <cellStyle name="SAPBEXHLevel2X 2 3 2 3 3 2 2" xfId="31507"/>
    <cellStyle name="SAPBEXHLevel2X 2 3 2 3 3 3" xfId="31508"/>
    <cellStyle name="SAPBEXHLevel2X 2 3 2 3 4" xfId="31509"/>
    <cellStyle name="SAPBEXHLevel2X 2 3 2 3 4 2" xfId="31510"/>
    <cellStyle name="SAPBEXHLevel2X 2 3 2 3 5" xfId="31511"/>
    <cellStyle name="SAPBEXHLevel2X 2 3 2 3 5 2" xfId="31512"/>
    <cellStyle name="SAPBEXHLevel2X 2 3 2 3 6" xfId="31513"/>
    <cellStyle name="SAPBEXHLevel2X 2 3 2 4" xfId="31514"/>
    <cellStyle name="SAPBEXHLevel2X 2 3 2 4 2" xfId="31515"/>
    <cellStyle name="SAPBEXHLevel2X 2 3 2 4 2 2" xfId="31516"/>
    <cellStyle name="SAPBEXHLevel2X 2 3 2 4 3" xfId="31517"/>
    <cellStyle name="SAPBEXHLevel2X 2 3 2 5" xfId="31518"/>
    <cellStyle name="SAPBEXHLevel2X 2 3 2 5 2" xfId="31519"/>
    <cellStyle name="SAPBEXHLevel2X 2 3 2 5 2 2" xfId="31520"/>
    <cellStyle name="SAPBEXHLevel2X 2 3 2 5 3" xfId="31521"/>
    <cellStyle name="SAPBEXHLevel2X 2 3 2 6" xfId="31522"/>
    <cellStyle name="SAPBEXHLevel2X 2 3 2 6 2" xfId="31523"/>
    <cellStyle name="SAPBEXHLevel2X 2 3 2 7" xfId="31524"/>
    <cellStyle name="SAPBEXHLevel2X 2 3 2 7 2" xfId="31525"/>
    <cellStyle name="SAPBEXHLevel2X 2 3 2 8" xfId="31526"/>
    <cellStyle name="SAPBEXHLevel2X 2 3 2_Other Benefits Allocation %" xfId="31527"/>
    <cellStyle name="SAPBEXHLevel2X 2 3 3" xfId="31528"/>
    <cellStyle name="SAPBEXHLevel2X 2 3 3 2" xfId="31529"/>
    <cellStyle name="SAPBEXHLevel2X 2 3 3 2 2" xfId="31530"/>
    <cellStyle name="SAPBEXHLevel2X 2 3 3 2 3" xfId="62251"/>
    <cellStyle name="SAPBEXHLevel2X 2 3 3 3" xfId="31531"/>
    <cellStyle name="SAPBEXHLevel2X 2 3 3 4" xfId="62252"/>
    <cellStyle name="SAPBEXHLevel2X 2 3 4" xfId="31532"/>
    <cellStyle name="SAPBEXHLevel2X 2 3 4 2" xfId="31533"/>
    <cellStyle name="SAPBEXHLevel2X 2 3 4 2 2" xfId="31534"/>
    <cellStyle name="SAPBEXHLevel2X 2 3 4 2 3" xfId="62253"/>
    <cellStyle name="SAPBEXHLevel2X 2 3 4 3" xfId="31535"/>
    <cellStyle name="SAPBEXHLevel2X 2 3 4 4" xfId="62254"/>
    <cellStyle name="SAPBEXHLevel2X 2 3 5" xfId="31536"/>
    <cellStyle name="SAPBEXHLevel2X 2 3 5 2" xfId="31537"/>
    <cellStyle name="SAPBEXHLevel2X 2 3 5 2 2" xfId="31538"/>
    <cellStyle name="SAPBEXHLevel2X 2 3 5 2 3" xfId="62255"/>
    <cellStyle name="SAPBEXHLevel2X 2 3 5 3" xfId="31539"/>
    <cellStyle name="SAPBEXHLevel2X 2 3 5 4" xfId="62256"/>
    <cellStyle name="SAPBEXHLevel2X 2 3 6" xfId="31540"/>
    <cellStyle name="SAPBEXHLevel2X 2 3 6 2" xfId="31541"/>
    <cellStyle name="SAPBEXHLevel2X 2 3 6 2 2" xfId="31542"/>
    <cellStyle name="SAPBEXHLevel2X 2 3 6 2 3" xfId="62257"/>
    <cellStyle name="SAPBEXHLevel2X 2 3 6 3" xfId="31543"/>
    <cellStyle name="SAPBEXHLevel2X 2 3 6 4" xfId="62258"/>
    <cellStyle name="SAPBEXHLevel2X 2 3 7" xfId="31544"/>
    <cellStyle name="SAPBEXHLevel2X 2 3 7 2" xfId="31545"/>
    <cellStyle name="SAPBEXHLevel2X 2 3 7 2 2" xfId="31546"/>
    <cellStyle name="SAPBEXHLevel2X 2 3 7 3" xfId="31547"/>
    <cellStyle name="SAPBEXHLevel2X 2 3 8" xfId="31548"/>
    <cellStyle name="SAPBEXHLevel2X 2 3 8 2" xfId="31549"/>
    <cellStyle name="SAPBEXHLevel2X 2 3 8 2 2" xfId="31550"/>
    <cellStyle name="SAPBEXHLevel2X 2 3 8 3" xfId="31551"/>
    <cellStyle name="SAPBEXHLevel2X 2 3 9" xfId="31552"/>
    <cellStyle name="SAPBEXHLevel2X 2 3 9 2" xfId="31553"/>
    <cellStyle name="SAPBEXHLevel2X 2 3 9 2 2" xfId="31554"/>
    <cellStyle name="SAPBEXHLevel2X 2 3 9 3" xfId="31555"/>
    <cellStyle name="SAPBEXHLevel2X 2 3_Other Benefits Allocation %" xfId="31556"/>
    <cellStyle name="SAPBEXHLevel2X 2 4" xfId="31557"/>
    <cellStyle name="SAPBEXHLevel2X 2 4 2" xfId="52571"/>
    <cellStyle name="SAPBEXHLevel2X 2 4 2 2" xfId="52572"/>
    <cellStyle name="SAPBEXHLevel2X 2 4 2 2 2" xfId="62259"/>
    <cellStyle name="SAPBEXHLevel2X 2 4 2 2 3" xfId="62260"/>
    <cellStyle name="SAPBEXHLevel2X 2 4 2 3" xfId="62261"/>
    <cellStyle name="SAPBEXHLevel2X 2 4 2 4" xfId="62262"/>
    <cellStyle name="SAPBEXHLevel2X 2 4 3" xfId="52573"/>
    <cellStyle name="SAPBEXHLevel2X 2 4 3 2" xfId="52574"/>
    <cellStyle name="SAPBEXHLevel2X 2 4 3 2 2" xfId="62263"/>
    <cellStyle name="SAPBEXHLevel2X 2 4 3 2 3" xfId="62264"/>
    <cellStyle name="SAPBEXHLevel2X 2 4 3 3" xfId="62265"/>
    <cellStyle name="SAPBEXHLevel2X 2 4 3 4" xfId="62266"/>
    <cellStyle name="SAPBEXHLevel2X 2 4 4" xfId="52575"/>
    <cellStyle name="SAPBEXHLevel2X 2 4 4 2" xfId="52576"/>
    <cellStyle name="SAPBEXHLevel2X 2 4 4 2 2" xfId="62267"/>
    <cellStyle name="SAPBEXHLevel2X 2 4 4 2 3" xfId="62268"/>
    <cellStyle name="SAPBEXHLevel2X 2 4 4 3" xfId="62269"/>
    <cellStyle name="SAPBEXHLevel2X 2 4 4 4" xfId="62270"/>
    <cellStyle name="SAPBEXHLevel2X 2 4 5" xfId="52577"/>
    <cellStyle name="SAPBEXHLevel2X 2 4 5 2" xfId="52578"/>
    <cellStyle name="SAPBEXHLevel2X 2 4 5 2 2" xfId="62271"/>
    <cellStyle name="SAPBEXHLevel2X 2 4 5 2 3" xfId="62272"/>
    <cellStyle name="SAPBEXHLevel2X 2 4 5 3" xfId="62273"/>
    <cellStyle name="SAPBEXHLevel2X 2 4 5 4" xfId="62274"/>
    <cellStyle name="SAPBEXHLevel2X 2 4 6" xfId="52579"/>
    <cellStyle name="SAPBEXHLevel2X 2 4 6 2" xfId="52580"/>
    <cellStyle name="SAPBEXHLevel2X 2 4 6 2 2" xfId="62275"/>
    <cellStyle name="SAPBEXHLevel2X 2 4 6 2 3" xfId="62276"/>
    <cellStyle name="SAPBEXHLevel2X 2 4 6 3" xfId="62277"/>
    <cellStyle name="SAPBEXHLevel2X 2 4 6 4" xfId="62278"/>
    <cellStyle name="SAPBEXHLevel2X 2 4 7" xfId="52581"/>
    <cellStyle name="SAPBEXHLevel2X 2 4 7 2" xfId="62279"/>
    <cellStyle name="SAPBEXHLevel2X 2 4 7 3" xfId="62280"/>
    <cellStyle name="SAPBEXHLevel2X 2 4 8" xfId="62281"/>
    <cellStyle name="SAPBEXHLevel2X 2 4 9" xfId="62282"/>
    <cellStyle name="SAPBEXHLevel2X 2 5" xfId="31558"/>
    <cellStyle name="SAPBEXHLevel2X 2 5 2" xfId="31559"/>
    <cellStyle name="SAPBEXHLevel2X 2 5 2 2" xfId="31560"/>
    <cellStyle name="SAPBEXHLevel2X 2 5 2 2 2" xfId="31561"/>
    <cellStyle name="SAPBEXHLevel2X 2 5 2 2 2 2" xfId="31562"/>
    <cellStyle name="SAPBEXHLevel2X 2 5 2 2 3" xfId="31563"/>
    <cellStyle name="SAPBEXHLevel2X 2 5 2 3" xfId="31564"/>
    <cellStyle name="SAPBEXHLevel2X 2 5 2 3 2" xfId="31565"/>
    <cellStyle name="SAPBEXHLevel2X 2 5 2 3 2 2" xfId="31566"/>
    <cellStyle name="SAPBEXHLevel2X 2 5 2 3 3" xfId="31567"/>
    <cellStyle name="SAPBEXHLevel2X 2 5 2 4" xfId="31568"/>
    <cellStyle name="SAPBEXHLevel2X 2 5 2 4 2" xfId="31569"/>
    <cellStyle name="SAPBEXHLevel2X 2 5 2 5" xfId="31570"/>
    <cellStyle name="SAPBEXHLevel2X 2 5 2 5 2" xfId="31571"/>
    <cellStyle name="SAPBEXHLevel2X 2 5 2 6" xfId="31572"/>
    <cellStyle name="SAPBEXHLevel2X 2 5 3" xfId="31573"/>
    <cellStyle name="SAPBEXHLevel2X 2 5 3 2" xfId="31574"/>
    <cellStyle name="SAPBEXHLevel2X 2 5 3 2 2" xfId="31575"/>
    <cellStyle name="SAPBEXHLevel2X 2 5 3 2 2 2" xfId="31576"/>
    <cellStyle name="SAPBEXHLevel2X 2 5 3 2 3" xfId="31577"/>
    <cellStyle name="SAPBEXHLevel2X 2 5 3 3" xfId="31578"/>
    <cellStyle name="SAPBEXHLevel2X 2 5 3 3 2" xfId="31579"/>
    <cellStyle name="SAPBEXHLevel2X 2 5 3 3 2 2" xfId="31580"/>
    <cellStyle name="SAPBEXHLevel2X 2 5 3 3 3" xfId="31581"/>
    <cellStyle name="SAPBEXHLevel2X 2 5 3 4" xfId="31582"/>
    <cellStyle name="SAPBEXHLevel2X 2 5 3 4 2" xfId="31583"/>
    <cellStyle name="SAPBEXHLevel2X 2 5 3 5" xfId="31584"/>
    <cellStyle name="SAPBEXHLevel2X 2 5 3 5 2" xfId="31585"/>
    <cellStyle name="SAPBEXHLevel2X 2 5 3 6" xfId="31586"/>
    <cellStyle name="SAPBEXHLevel2X 2 5 4" xfId="31587"/>
    <cellStyle name="SAPBEXHLevel2X 2 5 4 2" xfId="31588"/>
    <cellStyle name="SAPBEXHLevel2X 2 5 4 2 2" xfId="31589"/>
    <cellStyle name="SAPBEXHLevel2X 2 5 4 2 3" xfId="62283"/>
    <cellStyle name="SAPBEXHLevel2X 2 5 4 3" xfId="31590"/>
    <cellStyle name="SAPBEXHLevel2X 2 5 4 4" xfId="62284"/>
    <cellStyle name="SAPBEXHLevel2X 2 5 5" xfId="31591"/>
    <cellStyle name="SAPBEXHLevel2X 2 5 5 2" xfId="31592"/>
    <cellStyle name="SAPBEXHLevel2X 2 5 5 2 2" xfId="31593"/>
    <cellStyle name="SAPBEXHLevel2X 2 5 5 2 3" xfId="62285"/>
    <cellStyle name="SAPBEXHLevel2X 2 5 5 3" xfId="31594"/>
    <cellStyle name="SAPBEXHLevel2X 2 5 5 4" xfId="62286"/>
    <cellStyle name="SAPBEXHLevel2X 2 5 6" xfId="31595"/>
    <cellStyle name="SAPBEXHLevel2X 2 5 6 2" xfId="31596"/>
    <cellStyle name="SAPBEXHLevel2X 2 5 6 2 2" xfId="62287"/>
    <cellStyle name="SAPBEXHLevel2X 2 5 6 2 3" xfId="62288"/>
    <cellStyle name="SAPBEXHLevel2X 2 5 6 3" xfId="62289"/>
    <cellStyle name="SAPBEXHLevel2X 2 5 6 4" xfId="62290"/>
    <cellStyle name="SAPBEXHLevel2X 2 5 7" xfId="31597"/>
    <cellStyle name="SAPBEXHLevel2X 2 5 7 2" xfId="31598"/>
    <cellStyle name="SAPBEXHLevel2X 2 5 7 3" xfId="62291"/>
    <cellStyle name="SAPBEXHLevel2X 2 5 8" xfId="31599"/>
    <cellStyle name="SAPBEXHLevel2X 2 5 9" xfId="62292"/>
    <cellStyle name="SAPBEXHLevel2X 2 5_Other Benefits Allocation %" xfId="31600"/>
    <cellStyle name="SAPBEXHLevel2X 2 6" xfId="31601"/>
    <cellStyle name="SAPBEXHLevel2X 2 6 2" xfId="31602"/>
    <cellStyle name="SAPBEXHLevel2X 2 6 2 2" xfId="31603"/>
    <cellStyle name="SAPBEXHLevel2X 2 6 2 3" xfId="62293"/>
    <cellStyle name="SAPBEXHLevel2X 2 6 3" xfId="31604"/>
    <cellStyle name="SAPBEXHLevel2X 2 6 4" xfId="62294"/>
    <cellStyle name="SAPBEXHLevel2X 2 7" xfId="31605"/>
    <cellStyle name="SAPBEXHLevel2X 2 7 2" xfId="31606"/>
    <cellStyle name="SAPBEXHLevel2X 2 7 2 2" xfId="31607"/>
    <cellStyle name="SAPBEXHLevel2X 2 7 2 3" xfId="62295"/>
    <cellStyle name="SAPBEXHLevel2X 2 7 3" xfId="31608"/>
    <cellStyle name="SAPBEXHLevel2X 2 7 4" xfId="62296"/>
    <cellStyle name="SAPBEXHLevel2X 2 8" xfId="31609"/>
    <cellStyle name="SAPBEXHLevel2X 2 8 2" xfId="31610"/>
    <cellStyle name="SAPBEXHLevel2X 2 8 2 2" xfId="31611"/>
    <cellStyle name="SAPBEXHLevel2X 2 8 2 3" xfId="62297"/>
    <cellStyle name="SAPBEXHLevel2X 2 8 3" xfId="31612"/>
    <cellStyle name="SAPBEXHLevel2X 2 8 4" xfId="62298"/>
    <cellStyle name="SAPBEXHLevel2X 2 9" xfId="31613"/>
    <cellStyle name="SAPBEXHLevel2X 2 9 2" xfId="31614"/>
    <cellStyle name="SAPBEXHLevel2X 2 9 2 2" xfId="31615"/>
    <cellStyle name="SAPBEXHLevel2X 2 9 2 3" xfId="62299"/>
    <cellStyle name="SAPBEXHLevel2X 2 9 3" xfId="31616"/>
    <cellStyle name="SAPBEXHLevel2X 2 9 4" xfId="62300"/>
    <cellStyle name="SAPBEXHLevel2X 2_401K Summary" xfId="31617"/>
    <cellStyle name="SAPBEXHLevel2X 20" xfId="31618"/>
    <cellStyle name="SAPBEXHLevel2X 20 2" xfId="31619"/>
    <cellStyle name="SAPBEXHLevel2X 20 2 2" xfId="31620"/>
    <cellStyle name="SAPBEXHLevel2X 20 3" xfId="31621"/>
    <cellStyle name="SAPBEXHLevel2X 21" xfId="31622"/>
    <cellStyle name="SAPBEXHLevel2X 21 2" xfId="31623"/>
    <cellStyle name="SAPBEXHLevel2X 21 2 2" xfId="31624"/>
    <cellStyle name="SAPBEXHLevel2X 21 3" xfId="31625"/>
    <cellStyle name="SAPBEXHLevel2X 22" xfId="31626"/>
    <cellStyle name="SAPBEXHLevel2X 22 2" xfId="31627"/>
    <cellStyle name="SAPBEXHLevel2X 22 2 2" xfId="31628"/>
    <cellStyle name="SAPBEXHLevel2X 22 3" xfId="31629"/>
    <cellStyle name="SAPBEXHLevel2X 23" xfId="31630"/>
    <cellStyle name="SAPBEXHLevel2X 23 2" xfId="31631"/>
    <cellStyle name="SAPBEXHLevel2X 23 2 2" xfId="31632"/>
    <cellStyle name="SAPBEXHLevel2X 23 3" xfId="31633"/>
    <cellStyle name="SAPBEXHLevel2X 24" xfId="31634"/>
    <cellStyle name="SAPBEXHLevel2X 24 2" xfId="31635"/>
    <cellStyle name="SAPBEXHLevel2X 24 2 2" xfId="31636"/>
    <cellStyle name="SAPBEXHLevel2X 24 3" xfId="31637"/>
    <cellStyle name="SAPBEXHLevel2X 25" xfId="31638"/>
    <cellStyle name="SAPBEXHLevel2X 25 2" xfId="31639"/>
    <cellStyle name="SAPBEXHLevel2X 25 2 2" xfId="31640"/>
    <cellStyle name="SAPBEXHLevel2X 25 3" xfId="31641"/>
    <cellStyle name="SAPBEXHLevel2X 26" xfId="31642"/>
    <cellStyle name="SAPBEXHLevel2X 26 2" xfId="31643"/>
    <cellStyle name="SAPBEXHLevel2X 26 2 2" xfId="31644"/>
    <cellStyle name="SAPBEXHLevel2X 26 3" xfId="31645"/>
    <cellStyle name="SAPBEXHLevel2X 27" xfId="31646"/>
    <cellStyle name="SAPBEXHLevel2X 27 2" xfId="31647"/>
    <cellStyle name="SAPBEXHLevel2X 27 2 2" xfId="31648"/>
    <cellStyle name="SAPBEXHLevel2X 27 3" xfId="31649"/>
    <cellStyle name="SAPBEXHLevel2X 28" xfId="31650"/>
    <cellStyle name="SAPBEXHLevel2X 28 2" xfId="31651"/>
    <cellStyle name="SAPBEXHLevel2X 29" xfId="31652"/>
    <cellStyle name="SAPBEXHLevel2X 29 2" xfId="31653"/>
    <cellStyle name="SAPBEXHLevel2X 3" xfId="31654"/>
    <cellStyle name="SAPBEXHLevel2X 3 10" xfId="31655"/>
    <cellStyle name="SAPBEXHLevel2X 3 10 2" xfId="31656"/>
    <cellStyle name="SAPBEXHLevel2X 3 10 2 2" xfId="31657"/>
    <cellStyle name="SAPBEXHLevel2X 3 10 3" xfId="31658"/>
    <cellStyle name="SAPBEXHLevel2X 3 11" xfId="31659"/>
    <cellStyle name="SAPBEXHLevel2X 3 12" xfId="62301"/>
    <cellStyle name="SAPBEXHLevel2X 3 2" xfId="31660"/>
    <cellStyle name="SAPBEXHLevel2X 3 2 2" xfId="31661"/>
    <cellStyle name="SAPBEXHLevel2X 3 2 2 2" xfId="31662"/>
    <cellStyle name="SAPBEXHLevel2X 3 2 2 2 2" xfId="31663"/>
    <cellStyle name="SAPBEXHLevel2X 3 2 2 2 2 2" xfId="31664"/>
    <cellStyle name="SAPBEXHLevel2X 3 2 2 2 2 2 2" xfId="31665"/>
    <cellStyle name="SAPBEXHLevel2X 3 2 2 2 2 3" xfId="31666"/>
    <cellStyle name="SAPBEXHLevel2X 3 2 2 2 3" xfId="31667"/>
    <cellStyle name="SAPBEXHLevel2X 3 2 2 2 3 2" xfId="31668"/>
    <cellStyle name="SAPBEXHLevel2X 3 2 2 2 3 2 2" xfId="31669"/>
    <cellStyle name="SAPBEXHLevel2X 3 2 2 2 3 3" xfId="31670"/>
    <cellStyle name="SAPBEXHLevel2X 3 2 2 2 4" xfId="31671"/>
    <cellStyle name="SAPBEXHLevel2X 3 2 2 2 4 2" xfId="31672"/>
    <cellStyle name="SAPBEXHLevel2X 3 2 2 2 5" xfId="31673"/>
    <cellStyle name="SAPBEXHLevel2X 3 2 2 2 5 2" xfId="31674"/>
    <cellStyle name="SAPBEXHLevel2X 3 2 2 2 6" xfId="31675"/>
    <cellStyle name="SAPBEXHLevel2X 3 2 2 3" xfId="31676"/>
    <cellStyle name="SAPBEXHLevel2X 3 2 2 3 2" xfId="31677"/>
    <cellStyle name="SAPBEXHLevel2X 3 2 2 3 2 2" xfId="31678"/>
    <cellStyle name="SAPBEXHLevel2X 3 2 2 3 2 2 2" xfId="31679"/>
    <cellStyle name="SAPBEXHLevel2X 3 2 2 3 2 3" xfId="31680"/>
    <cellStyle name="SAPBEXHLevel2X 3 2 2 3 3" xfId="31681"/>
    <cellStyle name="SAPBEXHLevel2X 3 2 2 3 3 2" xfId="31682"/>
    <cellStyle name="SAPBEXHLevel2X 3 2 2 3 3 2 2" xfId="31683"/>
    <cellStyle name="SAPBEXHLevel2X 3 2 2 3 3 3" xfId="31684"/>
    <cellStyle name="SAPBEXHLevel2X 3 2 2 3 4" xfId="31685"/>
    <cellStyle name="SAPBEXHLevel2X 3 2 2 3 4 2" xfId="31686"/>
    <cellStyle name="SAPBEXHLevel2X 3 2 2 3 5" xfId="31687"/>
    <cellStyle name="SAPBEXHLevel2X 3 2 2 3 5 2" xfId="31688"/>
    <cellStyle name="SAPBEXHLevel2X 3 2 2 3 6" xfId="31689"/>
    <cellStyle name="SAPBEXHLevel2X 3 2 2 4" xfId="31690"/>
    <cellStyle name="SAPBEXHLevel2X 3 2 2 4 2" xfId="31691"/>
    <cellStyle name="SAPBEXHLevel2X 3 2 2 4 2 2" xfId="31692"/>
    <cellStyle name="SAPBEXHLevel2X 3 2 2 4 3" xfId="31693"/>
    <cellStyle name="SAPBEXHLevel2X 3 2 2 5" xfId="31694"/>
    <cellStyle name="SAPBEXHLevel2X 3 2 2 5 2" xfId="31695"/>
    <cellStyle name="SAPBEXHLevel2X 3 2 2 5 2 2" xfId="31696"/>
    <cellStyle name="SAPBEXHLevel2X 3 2 2 5 3" xfId="31697"/>
    <cellStyle name="SAPBEXHLevel2X 3 2 2 6" xfId="31698"/>
    <cellStyle name="SAPBEXHLevel2X 3 2 2 6 2" xfId="31699"/>
    <cellStyle name="SAPBEXHLevel2X 3 2 2 7" xfId="31700"/>
    <cellStyle name="SAPBEXHLevel2X 3 2 2 7 2" xfId="31701"/>
    <cellStyle name="SAPBEXHLevel2X 3 2 2 8" xfId="31702"/>
    <cellStyle name="SAPBEXHLevel2X 3 2 2_Other Benefits Allocation %" xfId="31703"/>
    <cellStyle name="SAPBEXHLevel2X 3 2 3" xfId="31704"/>
    <cellStyle name="SAPBEXHLevel2X 3 2 3 2" xfId="31705"/>
    <cellStyle name="SAPBEXHLevel2X 3 2 3 2 2" xfId="31706"/>
    <cellStyle name="SAPBEXHLevel2X 3 2 3 2 3" xfId="62302"/>
    <cellStyle name="SAPBEXHLevel2X 3 2 3 3" xfId="31707"/>
    <cellStyle name="SAPBEXHLevel2X 3 2 3 4" xfId="62303"/>
    <cellStyle name="SAPBEXHLevel2X 3 2 4" xfId="31708"/>
    <cellStyle name="SAPBEXHLevel2X 3 2 4 2" xfId="52582"/>
    <cellStyle name="SAPBEXHLevel2X 3 2 4 2 2" xfId="62304"/>
    <cellStyle name="SAPBEXHLevel2X 3 2 4 2 3" xfId="62305"/>
    <cellStyle name="SAPBEXHLevel2X 3 2 4 3" xfId="62306"/>
    <cellStyle name="SAPBEXHLevel2X 3 2 4 4" xfId="62307"/>
    <cellStyle name="SAPBEXHLevel2X 3 2 5" xfId="52583"/>
    <cellStyle name="SAPBEXHLevel2X 3 2 5 2" xfId="52584"/>
    <cellStyle name="SAPBEXHLevel2X 3 2 5 2 2" xfId="62308"/>
    <cellStyle name="SAPBEXHLevel2X 3 2 5 2 3" xfId="62309"/>
    <cellStyle name="SAPBEXHLevel2X 3 2 5 3" xfId="62310"/>
    <cellStyle name="SAPBEXHLevel2X 3 2 5 4" xfId="62311"/>
    <cellStyle name="SAPBEXHLevel2X 3 2 6" xfId="52585"/>
    <cellStyle name="SAPBEXHLevel2X 3 2 6 2" xfId="52586"/>
    <cellStyle name="SAPBEXHLevel2X 3 2 6 2 2" xfId="62312"/>
    <cellStyle name="SAPBEXHLevel2X 3 2 6 2 3" xfId="62313"/>
    <cellStyle name="SAPBEXHLevel2X 3 2 6 3" xfId="62314"/>
    <cellStyle name="SAPBEXHLevel2X 3 2 6 4" xfId="62315"/>
    <cellStyle name="SAPBEXHLevel2X 3 2 7" xfId="52587"/>
    <cellStyle name="SAPBEXHLevel2X 3 2 7 2" xfId="62316"/>
    <cellStyle name="SAPBEXHLevel2X 3 2 7 3" xfId="62317"/>
    <cellStyle name="SAPBEXHLevel2X 3 2 8" xfId="62318"/>
    <cellStyle name="SAPBEXHLevel2X 3 2 9" xfId="62319"/>
    <cellStyle name="SAPBEXHLevel2X 3 2_Other Benefits Allocation %" xfId="31709"/>
    <cellStyle name="SAPBEXHLevel2X 3 3" xfId="31710"/>
    <cellStyle name="SAPBEXHLevel2X 3 3 2" xfId="31711"/>
    <cellStyle name="SAPBEXHLevel2X 3 3 2 2" xfId="31712"/>
    <cellStyle name="SAPBEXHLevel2X 3 3 2 2 2" xfId="31713"/>
    <cellStyle name="SAPBEXHLevel2X 3 3 2 2 2 2" xfId="31714"/>
    <cellStyle name="SAPBEXHLevel2X 3 3 2 2 2 2 2" xfId="31715"/>
    <cellStyle name="SAPBEXHLevel2X 3 3 2 2 2 3" xfId="31716"/>
    <cellStyle name="SAPBEXHLevel2X 3 3 2 2 3" xfId="31717"/>
    <cellStyle name="SAPBEXHLevel2X 3 3 2 2 3 2" xfId="31718"/>
    <cellStyle name="SAPBEXHLevel2X 3 3 2 2 3 2 2" xfId="31719"/>
    <cellStyle name="SAPBEXHLevel2X 3 3 2 2 3 3" xfId="31720"/>
    <cellStyle name="SAPBEXHLevel2X 3 3 2 2 4" xfId="31721"/>
    <cellStyle name="SAPBEXHLevel2X 3 3 2 2 4 2" xfId="31722"/>
    <cellStyle name="SAPBEXHLevel2X 3 3 2 2 5" xfId="31723"/>
    <cellStyle name="SAPBEXHLevel2X 3 3 2 2 5 2" xfId="31724"/>
    <cellStyle name="SAPBEXHLevel2X 3 3 2 2 6" xfId="31725"/>
    <cellStyle name="SAPBEXHLevel2X 3 3 2 3" xfId="31726"/>
    <cellStyle name="SAPBEXHLevel2X 3 3 2 3 2" xfId="31727"/>
    <cellStyle name="SAPBEXHLevel2X 3 3 2 3 2 2" xfId="31728"/>
    <cellStyle name="SAPBEXHLevel2X 3 3 2 3 2 2 2" xfId="31729"/>
    <cellStyle name="SAPBEXHLevel2X 3 3 2 3 2 3" xfId="31730"/>
    <cellStyle name="SAPBEXHLevel2X 3 3 2 3 3" xfId="31731"/>
    <cellStyle name="SAPBEXHLevel2X 3 3 2 3 3 2" xfId="31732"/>
    <cellStyle name="SAPBEXHLevel2X 3 3 2 3 3 2 2" xfId="31733"/>
    <cellStyle name="SAPBEXHLevel2X 3 3 2 3 3 3" xfId="31734"/>
    <cellStyle name="SAPBEXHLevel2X 3 3 2 3 4" xfId="31735"/>
    <cellStyle name="SAPBEXHLevel2X 3 3 2 3 4 2" xfId="31736"/>
    <cellStyle name="SAPBEXHLevel2X 3 3 2 3 5" xfId="31737"/>
    <cellStyle name="SAPBEXHLevel2X 3 3 2 3 5 2" xfId="31738"/>
    <cellStyle name="SAPBEXHLevel2X 3 3 2 3 6" xfId="31739"/>
    <cellStyle name="SAPBEXHLevel2X 3 3 2 4" xfId="31740"/>
    <cellStyle name="SAPBEXHLevel2X 3 3 2 4 2" xfId="31741"/>
    <cellStyle name="SAPBEXHLevel2X 3 3 2 4 2 2" xfId="31742"/>
    <cellStyle name="SAPBEXHLevel2X 3 3 2 4 3" xfId="31743"/>
    <cellStyle name="SAPBEXHLevel2X 3 3 2 5" xfId="31744"/>
    <cellStyle name="SAPBEXHLevel2X 3 3 2 5 2" xfId="31745"/>
    <cellStyle name="SAPBEXHLevel2X 3 3 2 5 2 2" xfId="31746"/>
    <cellStyle name="SAPBEXHLevel2X 3 3 2 5 3" xfId="31747"/>
    <cellStyle name="SAPBEXHLevel2X 3 3 2 6" xfId="31748"/>
    <cellStyle name="SAPBEXHLevel2X 3 3 2 6 2" xfId="31749"/>
    <cellStyle name="SAPBEXHLevel2X 3 3 2 7" xfId="31750"/>
    <cellStyle name="SAPBEXHLevel2X 3 3 2 7 2" xfId="31751"/>
    <cellStyle name="SAPBEXHLevel2X 3 3 2 8" xfId="31752"/>
    <cellStyle name="SAPBEXHLevel2X 3 3 2_Other Benefits Allocation %" xfId="31753"/>
    <cellStyle name="SAPBEXHLevel2X 3 3 3" xfId="31754"/>
    <cellStyle name="SAPBEXHLevel2X 3 3 3 2" xfId="31755"/>
    <cellStyle name="SAPBEXHLevel2X 3 3 3 2 2" xfId="31756"/>
    <cellStyle name="SAPBEXHLevel2X 3 3 3 2 3" xfId="62320"/>
    <cellStyle name="SAPBEXHLevel2X 3 3 3 3" xfId="31757"/>
    <cellStyle name="SAPBEXHLevel2X 3 3 3 4" xfId="62321"/>
    <cellStyle name="SAPBEXHLevel2X 3 3 4" xfId="31758"/>
    <cellStyle name="SAPBEXHLevel2X 3 3 4 2" xfId="52588"/>
    <cellStyle name="SAPBEXHLevel2X 3 3 4 2 2" xfId="62322"/>
    <cellStyle name="SAPBEXHLevel2X 3 3 4 2 3" xfId="62323"/>
    <cellStyle name="SAPBEXHLevel2X 3 3 4 3" xfId="62324"/>
    <cellStyle name="SAPBEXHLevel2X 3 3 4 4" xfId="62325"/>
    <cellStyle name="SAPBEXHLevel2X 3 3 5" xfId="52589"/>
    <cellStyle name="SAPBEXHLevel2X 3 3 5 2" xfId="52590"/>
    <cellStyle name="SAPBEXHLevel2X 3 3 5 2 2" xfId="62326"/>
    <cellStyle name="SAPBEXHLevel2X 3 3 5 2 3" xfId="62327"/>
    <cellStyle name="SAPBEXHLevel2X 3 3 5 3" xfId="62328"/>
    <cellStyle name="SAPBEXHLevel2X 3 3 5 4" xfId="62329"/>
    <cellStyle name="SAPBEXHLevel2X 3 3 6" xfId="52591"/>
    <cellStyle name="SAPBEXHLevel2X 3 3 6 2" xfId="52592"/>
    <cellStyle name="SAPBEXHLevel2X 3 3 6 2 2" xfId="62330"/>
    <cellStyle name="SAPBEXHLevel2X 3 3 6 2 3" xfId="62331"/>
    <cellStyle name="SAPBEXHLevel2X 3 3 6 3" xfId="62332"/>
    <cellStyle name="SAPBEXHLevel2X 3 3 6 4" xfId="62333"/>
    <cellStyle name="SAPBEXHLevel2X 3 3 7" xfId="52593"/>
    <cellStyle name="SAPBEXHLevel2X 3 3 7 2" xfId="62334"/>
    <cellStyle name="SAPBEXHLevel2X 3 3 7 3" xfId="62335"/>
    <cellStyle name="SAPBEXHLevel2X 3 3 8" xfId="62336"/>
    <cellStyle name="SAPBEXHLevel2X 3 3 9" xfId="62337"/>
    <cellStyle name="SAPBEXHLevel2X 3 3_Other Benefits Allocation %" xfId="31759"/>
    <cellStyle name="SAPBEXHLevel2X 3 4" xfId="31760"/>
    <cellStyle name="SAPBEXHLevel2X 3 4 2" xfId="52594"/>
    <cellStyle name="SAPBEXHLevel2X 3 4 2 2" xfId="52595"/>
    <cellStyle name="SAPBEXHLevel2X 3 4 2 2 2" xfId="62338"/>
    <cellStyle name="SAPBEXHLevel2X 3 4 2 2 3" xfId="62339"/>
    <cellStyle name="SAPBEXHLevel2X 3 4 2 3" xfId="62340"/>
    <cellStyle name="SAPBEXHLevel2X 3 4 2 4" xfId="62341"/>
    <cellStyle name="SAPBEXHLevel2X 3 4 3" xfId="52596"/>
    <cellStyle name="SAPBEXHLevel2X 3 4 3 2" xfId="52597"/>
    <cellStyle name="SAPBEXHLevel2X 3 4 3 2 2" xfId="62342"/>
    <cellStyle name="SAPBEXHLevel2X 3 4 3 2 3" xfId="62343"/>
    <cellStyle name="SAPBEXHLevel2X 3 4 3 3" xfId="62344"/>
    <cellStyle name="SAPBEXHLevel2X 3 4 3 4" xfId="62345"/>
    <cellStyle name="SAPBEXHLevel2X 3 4 4" xfId="52598"/>
    <cellStyle name="SAPBEXHLevel2X 3 4 4 2" xfId="52599"/>
    <cellStyle name="SAPBEXHLevel2X 3 4 4 2 2" xfId="62346"/>
    <cellStyle name="SAPBEXHLevel2X 3 4 4 2 3" xfId="62347"/>
    <cellStyle name="SAPBEXHLevel2X 3 4 4 3" xfId="62348"/>
    <cellStyle name="SAPBEXHLevel2X 3 4 4 4" xfId="62349"/>
    <cellStyle name="SAPBEXHLevel2X 3 4 5" xfId="52600"/>
    <cellStyle name="SAPBEXHLevel2X 3 4 5 2" xfId="52601"/>
    <cellStyle name="SAPBEXHLevel2X 3 4 5 2 2" xfId="62350"/>
    <cellStyle name="SAPBEXHLevel2X 3 4 5 2 3" xfId="62351"/>
    <cellStyle name="SAPBEXHLevel2X 3 4 5 3" xfId="62352"/>
    <cellStyle name="SAPBEXHLevel2X 3 4 5 4" xfId="62353"/>
    <cellStyle name="SAPBEXHLevel2X 3 4 6" xfId="52602"/>
    <cellStyle name="SAPBEXHLevel2X 3 4 6 2" xfId="52603"/>
    <cellStyle name="SAPBEXHLevel2X 3 4 6 2 2" xfId="62354"/>
    <cellStyle name="SAPBEXHLevel2X 3 4 6 2 3" xfId="62355"/>
    <cellStyle name="SAPBEXHLevel2X 3 4 6 3" xfId="62356"/>
    <cellStyle name="SAPBEXHLevel2X 3 4 6 4" xfId="62357"/>
    <cellStyle name="SAPBEXHLevel2X 3 4 7" xfId="52604"/>
    <cellStyle name="SAPBEXHLevel2X 3 4 7 2" xfId="62358"/>
    <cellStyle name="SAPBEXHLevel2X 3 4 7 3" xfId="62359"/>
    <cellStyle name="SAPBEXHLevel2X 3 4 8" xfId="62360"/>
    <cellStyle name="SAPBEXHLevel2X 3 4 9" xfId="62361"/>
    <cellStyle name="SAPBEXHLevel2X 3 5" xfId="31761"/>
    <cellStyle name="SAPBEXHLevel2X 3 5 2" xfId="31762"/>
    <cellStyle name="SAPBEXHLevel2X 3 5 2 2" xfId="31763"/>
    <cellStyle name="SAPBEXHLevel2X 3 5 2 2 2" xfId="31764"/>
    <cellStyle name="SAPBEXHLevel2X 3 5 2 2 2 2" xfId="31765"/>
    <cellStyle name="SAPBEXHLevel2X 3 5 2 2 3" xfId="31766"/>
    <cellStyle name="SAPBEXHLevel2X 3 5 2 3" xfId="31767"/>
    <cellStyle name="SAPBEXHLevel2X 3 5 2 3 2" xfId="31768"/>
    <cellStyle name="SAPBEXHLevel2X 3 5 2 3 2 2" xfId="31769"/>
    <cellStyle name="SAPBEXHLevel2X 3 5 2 3 3" xfId="31770"/>
    <cellStyle name="SAPBEXHLevel2X 3 5 2 4" xfId="31771"/>
    <cellStyle name="SAPBEXHLevel2X 3 5 2 4 2" xfId="31772"/>
    <cellStyle name="SAPBEXHLevel2X 3 5 2 5" xfId="31773"/>
    <cellStyle name="SAPBEXHLevel2X 3 5 2 5 2" xfId="31774"/>
    <cellStyle name="SAPBEXHLevel2X 3 5 2 6" xfId="31775"/>
    <cellStyle name="SAPBEXHLevel2X 3 5 3" xfId="31776"/>
    <cellStyle name="SAPBEXHLevel2X 3 5 3 2" xfId="31777"/>
    <cellStyle name="SAPBEXHLevel2X 3 5 3 2 2" xfId="31778"/>
    <cellStyle name="SAPBEXHLevel2X 3 5 3 2 2 2" xfId="31779"/>
    <cellStyle name="SAPBEXHLevel2X 3 5 3 2 3" xfId="31780"/>
    <cellStyle name="SAPBEXHLevel2X 3 5 3 3" xfId="31781"/>
    <cellStyle name="SAPBEXHLevel2X 3 5 3 3 2" xfId="31782"/>
    <cellStyle name="SAPBEXHLevel2X 3 5 3 3 2 2" xfId="31783"/>
    <cellStyle name="SAPBEXHLevel2X 3 5 3 3 3" xfId="31784"/>
    <cellStyle name="SAPBEXHLevel2X 3 5 3 4" xfId="31785"/>
    <cellStyle name="SAPBEXHLevel2X 3 5 3 4 2" xfId="31786"/>
    <cellStyle name="SAPBEXHLevel2X 3 5 3 5" xfId="31787"/>
    <cellStyle name="SAPBEXHLevel2X 3 5 3 5 2" xfId="31788"/>
    <cellStyle name="SAPBEXHLevel2X 3 5 3 6" xfId="31789"/>
    <cellStyle name="SAPBEXHLevel2X 3 5 4" xfId="31790"/>
    <cellStyle name="SAPBEXHLevel2X 3 5 4 2" xfId="31791"/>
    <cellStyle name="SAPBEXHLevel2X 3 5 4 2 2" xfId="31792"/>
    <cellStyle name="SAPBEXHLevel2X 3 5 4 3" xfId="31793"/>
    <cellStyle name="SAPBEXHLevel2X 3 5 5" xfId="31794"/>
    <cellStyle name="SAPBEXHLevel2X 3 5 5 2" xfId="31795"/>
    <cellStyle name="SAPBEXHLevel2X 3 5 5 2 2" xfId="31796"/>
    <cellStyle name="SAPBEXHLevel2X 3 5 5 3" xfId="31797"/>
    <cellStyle name="SAPBEXHLevel2X 3 5 6" xfId="31798"/>
    <cellStyle name="SAPBEXHLevel2X 3 5 6 2" xfId="31799"/>
    <cellStyle name="SAPBEXHLevel2X 3 5 7" xfId="31800"/>
    <cellStyle name="SAPBEXHLevel2X 3 5 7 2" xfId="31801"/>
    <cellStyle name="SAPBEXHLevel2X 3 5 8" xfId="31802"/>
    <cellStyle name="SAPBEXHLevel2X 3 5_Other Benefits Allocation %" xfId="31803"/>
    <cellStyle name="SAPBEXHLevel2X 3 6" xfId="31804"/>
    <cellStyle name="SAPBEXHLevel2X 3 6 2" xfId="31805"/>
    <cellStyle name="SAPBEXHLevel2X 3 6 2 2" xfId="31806"/>
    <cellStyle name="SAPBEXHLevel2X 3 6 2 3" xfId="62362"/>
    <cellStyle name="SAPBEXHLevel2X 3 6 3" xfId="31807"/>
    <cellStyle name="SAPBEXHLevel2X 3 6 4" xfId="62363"/>
    <cellStyle name="SAPBEXHLevel2X 3 7" xfId="31808"/>
    <cellStyle name="SAPBEXHLevel2X 3 7 2" xfId="31809"/>
    <cellStyle name="SAPBEXHLevel2X 3 7 2 2" xfId="31810"/>
    <cellStyle name="SAPBEXHLevel2X 3 7 2 3" xfId="62364"/>
    <cellStyle name="SAPBEXHLevel2X 3 7 3" xfId="31811"/>
    <cellStyle name="SAPBEXHLevel2X 3 7 4" xfId="62365"/>
    <cellStyle name="SAPBEXHLevel2X 3 8" xfId="31812"/>
    <cellStyle name="SAPBEXHLevel2X 3 8 2" xfId="31813"/>
    <cellStyle name="SAPBEXHLevel2X 3 8 2 2" xfId="31814"/>
    <cellStyle name="SAPBEXHLevel2X 3 8 2 3" xfId="62366"/>
    <cellStyle name="SAPBEXHLevel2X 3 8 3" xfId="31815"/>
    <cellStyle name="SAPBEXHLevel2X 3 8 4" xfId="62367"/>
    <cellStyle name="SAPBEXHLevel2X 3 9" xfId="31816"/>
    <cellStyle name="SAPBEXHLevel2X 3 9 2" xfId="31817"/>
    <cellStyle name="SAPBEXHLevel2X 3 9 2 2" xfId="31818"/>
    <cellStyle name="SAPBEXHLevel2X 3 9 2 3" xfId="62368"/>
    <cellStyle name="SAPBEXHLevel2X 3 9 3" xfId="31819"/>
    <cellStyle name="SAPBEXHLevel2X 3 9 4" xfId="62369"/>
    <cellStyle name="SAPBEXHLevel2X 3_401K Summary" xfId="31820"/>
    <cellStyle name="SAPBEXHLevel2X 30" xfId="31821"/>
    <cellStyle name="SAPBEXHLevel2X 30 2" xfId="31822"/>
    <cellStyle name="SAPBEXHLevel2X 31" xfId="31823"/>
    <cellStyle name="SAPBEXHLevel2X 31 2" xfId="31824"/>
    <cellStyle name="SAPBEXHLevel2X 32" xfId="31825"/>
    <cellStyle name="SAPBEXHLevel2X 32 2" xfId="31826"/>
    <cellStyle name="SAPBEXHLevel2X 33" xfId="31827"/>
    <cellStyle name="SAPBEXHLevel2X 33 2" xfId="31828"/>
    <cellStyle name="SAPBEXHLevel2X 34" xfId="31829"/>
    <cellStyle name="SAPBEXHLevel2X 34 2" xfId="31830"/>
    <cellStyle name="SAPBEXHLevel2X 35" xfId="31831"/>
    <cellStyle name="SAPBEXHLevel2X 36" xfId="31832"/>
    <cellStyle name="SAPBEXHLevel2X 37" xfId="31833"/>
    <cellStyle name="SAPBEXHLevel2X 38" xfId="31834"/>
    <cellStyle name="SAPBEXHLevel2X 39" xfId="31835"/>
    <cellStyle name="SAPBEXHLevel2X 4" xfId="31836"/>
    <cellStyle name="SAPBEXHLevel2X 4 10" xfId="31837"/>
    <cellStyle name="SAPBEXHLevel2X 4 10 2" xfId="31838"/>
    <cellStyle name="SAPBEXHLevel2X 4 10 2 2" xfId="31839"/>
    <cellStyle name="SAPBEXHLevel2X 4 10 3" xfId="31840"/>
    <cellStyle name="SAPBEXHLevel2X 4 11" xfId="31841"/>
    <cellStyle name="SAPBEXHLevel2X 4 11 2" xfId="31842"/>
    <cellStyle name="SAPBEXHLevel2X 4 11 2 2" xfId="31843"/>
    <cellStyle name="SAPBEXHLevel2X 4 11 3" xfId="31844"/>
    <cellStyle name="SAPBEXHLevel2X 4 12" xfId="31845"/>
    <cellStyle name="SAPBEXHLevel2X 4 2" xfId="31846"/>
    <cellStyle name="SAPBEXHLevel2X 4 2 2" xfId="31847"/>
    <cellStyle name="SAPBEXHLevel2X 4 2 2 2" xfId="31848"/>
    <cellStyle name="SAPBEXHLevel2X 4 2 2 2 2" xfId="31849"/>
    <cellStyle name="SAPBEXHLevel2X 4 2 2 2 2 2" xfId="31850"/>
    <cellStyle name="SAPBEXHLevel2X 4 2 2 2 2 2 2" xfId="31851"/>
    <cellStyle name="SAPBEXHLevel2X 4 2 2 2 2 3" xfId="31852"/>
    <cellStyle name="SAPBEXHLevel2X 4 2 2 2 3" xfId="31853"/>
    <cellStyle name="SAPBEXHLevel2X 4 2 2 2 3 2" xfId="31854"/>
    <cellStyle name="SAPBEXHLevel2X 4 2 2 2 3 2 2" xfId="31855"/>
    <cellStyle name="SAPBEXHLevel2X 4 2 2 2 3 3" xfId="31856"/>
    <cellStyle name="SAPBEXHLevel2X 4 2 2 2 4" xfId="31857"/>
    <cellStyle name="SAPBEXHLevel2X 4 2 2 2 4 2" xfId="31858"/>
    <cellStyle name="SAPBEXHLevel2X 4 2 2 2 5" xfId="31859"/>
    <cellStyle name="SAPBEXHLevel2X 4 2 2 2 5 2" xfId="31860"/>
    <cellStyle name="SAPBEXHLevel2X 4 2 2 2 6" xfId="31861"/>
    <cellStyle name="SAPBEXHLevel2X 4 2 2 3" xfId="31862"/>
    <cellStyle name="SAPBEXHLevel2X 4 2 2 3 2" xfId="31863"/>
    <cellStyle name="SAPBEXHLevel2X 4 2 2 3 2 2" xfId="31864"/>
    <cellStyle name="SAPBEXHLevel2X 4 2 2 3 2 2 2" xfId="31865"/>
    <cellStyle name="SAPBEXHLevel2X 4 2 2 3 2 3" xfId="31866"/>
    <cellStyle name="SAPBEXHLevel2X 4 2 2 3 3" xfId="31867"/>
    <cellStyle name="SAPBEXHLevel2X 4 2 2 3 3 2" xfId="31868"/>
    <cellStyle name="SAPBEXHLevel2X 4 2 2 3 3 2 2" xfId="31869"/>
    <cellStyle name="SAPBEXHLevel2X 4 2 2 3 3 3" xfId="31870"/>
    <cellStyle name="SAPBEXHLevel2X 4 2 2 3 4" xfId="31871"/>
    <cellStyle name="SAPBEXHLevel2X 4 2 2 3 4 2" xfId="31872"/>
    <cellStyle name="SAPBEXHLevel2X 4 2 2 3 5" xfId="31873"/>
    <cellStyle name="SAPBEXHLevel2X 4 2 2 3 5 2" xfId="31874"/>
    <cellStyle name="SAPBEXHLevel2X 4 2 2 3 6" xfId="31875"/>
    <cellStyle name="SAPBEXHLevel2X 4 2 2 4" xfId="31876"/>
    <cellStyle name="SAPBEXHLevel2X 4 2 2 4 2" xfId="31877"/>
    <cellStyle name="SAPBEXHLevel2X 4 2 2 4 2 2" xfId="31878"/>
    <cellStyle name="SAPBEXHLevel2X 4 2 2 4 3" xfId="31879"/>
    <cellStyle name="SAPBEXHLevel2X 4 2 2 5" xfId="31880"/>
    <cellStyle name="SAPBEXHLevel2X 4 2 2 5 2" xfId="31881"/>
    <cellStyle name="SAPBEXHLevel2X 4 2 2 5 2 2" xfId="31882"/>
    <cellStyle name="SAPBEXHLevel2X 4 2 2 5 3" xfId="31883"/>
    <cellStyle name="SAPBEXHLevel2X 4 2 2 6" xfId="31884"/>
    <cellStyle name="SAPBEXHLevel2X 4 2 2 6 2" xfId="31885"/>
    <cellStyle name="SAPBEXHLevel2X 4 2 2 7" xfId="31886"/>
    <cellStyle name="SAPBEXHLevel2X 4 2 2 7 2" xfId="31887"/>
    <cellStyle name="SAPBEXHLevel2X 4 2 2 8" xfId="31888"/>
    <cellStyle name="SAPBEXHLevel2X 4 2 2_Other Benefits Allocation %" xfId="31889"/>
    <cellStyle name="SAPBEXHLevel2X 4 2 3" xfId="31890"/>
    <cellStyle name="SAPBEXHLevel2X 4 2 3 2" xfId="31891"/>
    <cellStyle name="SAPBEXHLevel2X 4 2 3 2 2" xfId="31892"/>
    <cellStyle name="SAPBEXHLevel2X 4 2 3 3" xfId="31893"/>
    <cellStyle name="SAPBEXHLevel2X 4 2 4" xfId="31894"/>
    <cellStyle name="SAPBEXHLevel2X 4 2_Other Benefits Allocation %" xfId="31895"/>
    <cellStyle name="SAPBEXHLevel2X 4 3" xfId="31896"/>
    <cellStyle name="SAPBEXHLevel2X 4 3 2" xfId="31897"/>
    <cellStyle name="SAPBEXHLevel2X 4 3 2 2" xfId="31898"/>
    <cellStyle name="SAPBEXHLevel2X 4 3 2 2 2" xfId="31899"/>
    <cellStyle name="SAPBEXHLevel2X 4 3 2 2 2 2" xfId="31900"/>
    <cellStyle name="SAPBEXHLevel2X 4 3 2 2 2 2 2" xfId="31901"/>
    <cellStyle name="SAPBEXHLevel2X 4 3 2 2 2 3" xfId="31902"/>
    <cellStyle name="SAPBEXHLevel2X 4 3 2 2 3" xfId="31903"/>
    <cellStyle name="SAPBEXHLevel2X 4 3 2 2 3 2" xfId="31904"/>
    <cellStyle name="SAPBEXHLevel2X 4 3 2 2 3 2 2" xfId="31905"/>
    <cellStyle name="SAPBEXHLevel2X 4 3 2 2 3 3" xfId="31906"/>
    <cellStyle name="SAPBEXHLevel2X 4 3 2 2 4" xfId="31907"/>
    <cellStyle name="SAPBEXHLevel2X 4 3 2 2 4 2" xfId="31908"/>
    <cellStyle name="SAPBEXHLevel2X 4 3 2 2 5" xfId="31909"/>
    <cellStyle name="SAPBEXHLevel2X 4 3 2 2 5 2" xfId="31910"/>
    <cellStyle name="SAPBEXHLevel2X 4 3 2 2 6" xfId="31911"/>
    <cellStyle name="SAPBEXHLevel2X 4 3 2 3" xfId="31912"/>
    <cellStyle name="SAPBEXHLevel2X 4 3 2 3 2" xfId="31913"/>
    <cellStyle name="SAPBEXHLevel2X 4 3 2 3 2 2" xfId="31914"/>
    <cellStyle name="SAPBEXHLevel2X 4 3 2 3 2 2 2" xfId="31915"/>
    <cellStyle name="SAPBEXHLevel2X 4 3 2 3 2 3" xfId="31916"/>
    <cellStyle name="SAPBEXHLevel2X 4 3 2 3 3" xfId="31917"/>
    <cellStyle name="SAPBEXHLevel2X 4 3 2 3 3 2" xfId="31918"/>
    <cellStyle name="SAPBEXHLevel2X 4 3 2 3 3 2 2" xfId="31919"/>
    <cellStyle name="SAPBEXHLevel2X 4 3 2 3 3 3" xfId="31920"/>
    <cellStyle name="SAPBEXHLevel2X 4 3 2 3 4" xfId="31921"/>
    <cellStyle name="SAPBEXHLevel2X 4 3 2 3 4 2" xfId="31922"/>
    <cellStyle name="SAPBEXHLevel2X 4 3 2 3 5" xfId="31923"/>
    <cellStyle name="SAPBEXHLevel2X 4 3 2 3 5 2" xfId="31924"/>
    <cellStyle name="SAPBEXHLevel2X 4 3 2 3 6" xfId="31925"/>
    <cellStyle name="SAPBEXHLevel2X 4 3 2 4" xfId="31926"/>
    <cellStyle name="SAPBEXHLevel2X 4 3 2 4 2" xfId="31927"/>
    <cellStyle name="SAPBEXHLevel2X 4 3 2 4 2 2" xfId="31928"/>
    <cellStyle name="SAPBEXHLevel2X 4 3 2 4 3" xfId="31929"/>
    <cellStyle name="SAPBEXHLevel2X 4 3 2 5" xfId="31930"/>
    <cellStyle name="SAPBEXHLevel2X 4 3 2 5 2" xfId="31931"/>
    <cellStyle name="SAPBEXHLevel2X 4 3 2 5 2 2" xfId="31932"/>
    <cellStyle name="SAPBEXHLevel2X 4 3 2 5 3" xfId="31933"/>
    <cellStyle name="SAPBEXHLevel2X 4 3 2 6" xfId="31934"/>
    <cellStyle name="SAPBEXHLevel2X 4 3 2 6 2" xfId="31935"/>
    <cellStyle name="SAPBEXHLevel2X 4 3 2 7" xfId="31936"/>
    <cellStyle name="SAPBEXHLevel2X 4 3 2 7 2" xfId="31937"/>
    <cellStyle name="SAPBEXHLevel2X 4 3 2 8" xfId="31938"/>
    <cellStyle name="SAPBEXHLevel2X 4 3 2_Other Benefits Allocation %" xfId="31939"/>
    <cellStyle name="SAPBEXHLevel2X 4 3 3" xfId="31940"/>
    <cellStyle name="SAPBEXHLevel2X 4 3 3 2" xfId="31941"/>
    <cellStyle name="SAPBEXHLevel2X 4 3 3 2 2" xfId="31942"/>
    <cellStyle name="SAPBEXHLevel2X 4 3 3 3" xfId="31943"/>
    <cellStyle name="SAPBEXHLevel2X 4 3 4" xfId="31944"/>
    <cellStyle name="SAPBEXHLevel2X 4 3_Other Benefits Allocation %" xfId="31945"/>
    <cellStyle name="SAPBEXHLevel2X 4 4" xfId="31946"/>
    <cellStyle name="SAPBEXHLevel2X 4 4 2" xfId="31947"/>
    <cellStyle name="SAPBEXHLevel2X 4 4 2 2" xfId="62370"/>
    <cellStyle name="SAPBEXHLevel2X 4 4 2 3" xfId="62371"/>
    <cellStyle name="SAPBEXHLevel2X 4 4 3" xfId="31948"/>
    <cellStyle name="SAPBEXHLevel2X 4 4 4" xfId="62372"/>
    <cellStyle name="SAPBEXHLevel2X 4 4_Other Benefits Allocation %" xfId="31949"/>
    <cellStyle name="SAPBEXHLevel2X 4 5" xfId="31950"/>
    <cellStyle name="SAPBEXHLevel2X 4 5 2" xfId="31951"/>
    <cellStyle name="SAPBEXHLevel2X 4 5 2 2" xfId="31952"/>
    <cellStyle name="SAPBEXHLevel2X 4 5 2 2 2" xfId="31953"/>
    <cellStyle name="SAPBEXHLevel2X 4 5 2 2 2 2" xfId="31954"/>
    <cellStyle name="SAPBEXHLevel2X 4 5 2 2 3" xfId="31955"/>
    <cellStyle name="SAPBEXHLevel2X 4 5 2 3" xfId="31956"/>
    <cellStyle name="SAPBEXHLevel2X 4 5 2 3 2" xfId="31957"/>
    <cellStyle name="SAPBEXHLevel2X 4 5 2 3 2 2" xfId="31958"/>
    <cellStyle name="SAPBEXHLevel2X 4 5 2 3 3" xfId="31959"/>
    <cellStyle name="SAPBEXHLevel2X 4 5 2 4" xfId="31960"/>
    <cellStyle name="SAPBEXHLevel2X 4 5 2 4 2" xfId="31961"/>
    <cellStyle name="SAPBEXHLevel2X 4 5 2 5" xfId="31962"/>
    <cellStyle name="SAPBEXHLevel2X 4 5 2 5 2" xfId="31963"/>
    <cellStyle name="SAPBEXHLevel2X 4 5 2 6" xfId="31964"/>
    <cellStyle name="SAPBEXHLevel2X 4 5 3" xfId="31965"/>
    <cellStyle name="SAPBEXHLevel2X 4 5 3 2" xfId="31966"/>
    <cellStyle name="SAPBEXHLevel2X 4 5 3 2 2" xfId="31967"/>
    <cellStyle name="SAPBEXHLevel2X 4 5 3 2 2 2" xfId="31968"/>
    <cellStyle name="SAPBEXHLevel2X 4 5 3 2 3" xfId="31969"/>
    <cellStyle name="SAPBEXHLevel2X 4 5 3 3" xfId="31970"/>
    <cellStyle name="SAPBEXHLevel2X 4 5 3 3 2" xfId="31971"/>
    <cellStyle name="SAPBEXHLevel2X 4 5 3 3 2 2" xfId="31972"/>
    <cellStyle name="SAPBEXHLevel2X 4 5 3 3 3" xfId="31973"/>
    <cellStyle name="SAPBEXHLevel2X 4 5 3 4" xfId="31974"/>
    <cellStyle name="SAPBEXHLevel2X 4 5 3 4 2" xfId="31975"/>
    <cellStyle name="SAPBEXHLevel2X 4 5 3 5" xfId="31976"/>
    <cellStyle name="SAPBEXHLevel2X 4 5 3 5 2" xfId="31977"/>
    <cellStyle name="SAPBEXHLevel2X 4 5 3 6" xfId="31978"/>
    <cellStyle name="SAPBEXHLevel2X 4 5 4" xfId="31979"/>
    <cellStyle name="SAPBEXHLevel2X 4 5 4 2" xfId="31980"/>
    <cellStyle name="SAPBEXHLevel2X 4 5 4 2 2" xfId="31981"/>
    <cellStyle name="SAPBEXHLevel2X 4 5 4 3" xfId="31982"/>
    <cellStyle name="SAPBEXHLevel2X 4 5 5" xfId="31983"/>
    <cellStyle name="SAPBEXHLevel2X 4 5 5 2" xfId="31984"/>
    <cellStyle name="SAPBEXHLevel2X 4 5 5 2 2" xfId="31985"/>
    <cellStyle name="SAPBEXHLevel2X 4 5 5 3" xfId="31986"/>
    <cellStyle name="SAPBEXHLevel2X 4 5 6" xfId="31987"/>
    <cellStyle name="SAPBEXHLevel2X 4 5 6 2" xfId="31988"/>
    <cellStyle name="SAPBEXHLevel2X 4 5 7" xfId="31989"/>
    <cellStyle name="SAPBEXHLevel2X 4 5 7 2" xfId="31990"/>
    <cellStyle name="SAPBEXHLevel2X 4 5 8" xfId="31991"/>
    <cellStyle name="SAPBEXHLevel2X 4 5_Other Benefits Allocation %" xfId="31992"/>
    <cellStyle name="SAPBEXHLevel2X 4 6" xfId="31993"/>
    <cellStyle name="SAPBEXHLevel2X 4 6 2" xfId="31994"/>
    <cellStyle name="SAPBEXHLevel2X 4 6 2 2" xfId="31995"/>
    <cellStyle name="SAPBEXHLevel2X 4 6 2 3" xfId="62373"/>
    <cellStyle name="SAPBEXHLevel2X 4 6 3" xfId="31996"/>
    <cellStyle name="SAPBEXHLevel2X 4 6 4" xfId="62374"/>
    <cellStyle name="SAPBEXHLevel2X 4 7" xfId="31997"/>
    <cellStyle name="SAPBEXHLevel2X 4 7 2" xfId="31998"/>
    <cellStyle name="SAPBEXHLevel2X 4 7 2 2" xfId="31999"/>
    <cellStyle name="SAPBEXHLevel2X 4 7 3" xfId="32000"/>
    <cellStyle name="SAPBEXHLevel2X 4 8" xfId="32001"/>
    <cellStyle name="SAPBEXHLevel2X 4 8 2" xfId="32002"/>
    <cellStyle name="SAPBEXHLevel2X 4 8 2 2" xfId="32003"/>
    <cellStyle name="SAPBEXHLevel2X 4 8 3" xfId="32004"/>
    <cellStyle name="SAPBEXHLevel2X 4 9" xfId="32005"/>
    <cellStyle name="SAPBEXHLevel2X 4 9 2" xfId="32006"/>
    <cellStyle name="SAPBEXHLevel2X 4 9 2 2" xfId="32007"/>
    <cellStyle name="SAPBEXHLevel2X 4 9 3" xfId="32008"/>
    <cellStyle name="SAPBEXHLevel2X 4_401K Summary" xfId="32009"/>
    <cellStyle name="SAPBEXHLevel2X 40" xfId="32010"/>
    <cellStyle name="SAPBEXHLevel2X 41" xfId="32011"/>
    <cellStyle name="SAPBEXHLevel2X 42" xfId="32012"/>
    <cellStyle name="SAPBEXHLevel2X 43" xfId="32013"/>
    <cellStyle name="SAPBEXHLevel2X 44" xfId="32014"/>
    <cellStyle name="SAPBEXHLevel2X 45" xfId="32015"/>
    <cellStyle name="SAPBEXHLevel2X 46" xfId="32016"/>
    <cellStyle name="SAPBEXHLevel2X 47" xfId="32017"/>
    <cellStyle name="SAPBEXHLevel2X 48" xfId="32018"/>
    <cellStyle name="SAPBEXHLevel2X 5" xfId="32019"/>
    <cellStyle name="SAPBEXHLevel2X 5 2" xfId="32020"/>
    <cellStyle name="SAPBEXHLevel2X 5 2 2" xfId="32021"/>
    <cellStyle name="SAPBEXHLevel2X 5 2 2 2" xfId="32022"/>
    <cellStyle name="SAPBEXHLevel2X 5 2 2 2 2" xfId="32023"/>
    <cellStyle name="SAPBEXHLevel2X 5 2 2 2 2 2" xfId="32024"/>
    <cellStyle name="SAPBEXHLevel2X 5 2 2 2 2 2 2" xfId="32025"/>
    <cellStyle name="SAPBEXHLevel2X 5 2 2 2 2 3" xfId="32026"/>
    <cellStyle name="SAPBEXHLevel2X 5 2 2 2 3" xfId="32027"/>
    <cellStyle name="SAPBEXHLevel2X 5 2 2 2 3 2" xfId="32028"/>
    <cellStyle name="SAPBEXHLevel2X 5 2 2 2 3 2 2" xfId="32029"/>
    <cellStyle name="SAPBEXHLevel2X 5 2 2 2 3 3" xfId="32030"/>
    <cellStyle name="SAPBEXHLevel2X 5 2 2 2 4" xfId="32031"/>
    <cellStyle name="SAPBEXHLevel2X 5 2 2 2 4 2" xfId="32032"/>
    <cellStyle name="SAPBEXHLevel2X 5 2 2 2 5" xfId="32033"/>
    <cellStyle name="SAPBEXHLevel2X 5 2 2 2 5 2" xfId="32034"/>
    <cellStyle name="SAPBEXHLevel2X 5 2 2 2 6" xfId="32035"/>
    <cellStyle name="SAPBEXHLevel2X 5 2 2 3" xfId="32036"/>
    <cellStyle name="SAPBEXHLevel2X 5 2 2 3 2" xfId="32037"/>
    <cellStyle name="SAPBEXHLevel2X 5 2 2 3 2 2" xfId="32038"/>
    <cellStyle name="SAPBEXHLevel2X 5 2 2 3 2 2 2" xfId="32039"/>
    <cellStyle name="SAPBEXHLevel2X 5 2 2 3 2 3" xfId="32040"/>
    <cellStyle name="SAPBEXHLevel2X 5 2 2 3 3" xfId="32041"/>
    <cellStyle name="SAPBEXHLevel2X 5 2 2 3 3 2" xfId="32042"/>
    <cellStyle name="SAPBEXHLevel2X 5 2 2 3 3 2 2" xfId="32043"/>
    <cellStyle name="SAPBEXHLevel2X 5 2 2 3 3 3" xfId="32044"/>
    <cellStyle name="SAPBEXHLevel2X 5 2 2 3 4" xfId="32045"/>
    <cellStyle name="SAPBEXHLevel2X 5 2 2 3 4 2" xfId="32046"/>
    <cellStyle name="SAPBEXHLevel2X 5 2 2 3 5" xfId="32047"/>
    <cellStyle name="SAPBEXHLevel2X 5 2 2 3 5 2" xfId="32048"/>
    <cellStyle name="SAPBEXHLevel2X 5 2 2 3 6" xfId="32049"/>
    <cellStyle name="SAPBEXHLevel2X 5 2 2 4" xfId="32050"/>
    <cellStyle name="SAPBEXHLevel2X 5 2 2 4 2" xfId="32051"/>
    <cellStyle name="SAPBEXHLevel2X 5 2 2 4 2 2" xfId="32052"/>
    <cellStyle name="SAPBEXHLevel2X 5 2 2 4 3" xfId="32053"/>
    <cellStyle name="SAPBEXHLevel2X 5 2 2 5" xfId="32054"/>
    <cellStyle name="SAPBEXHLevel2X 5 2 2 5 2" xfId="32055"/>
    <cellStyle name="SAPBEXHLevel2X 5 2 2 5 2 2" xfId="32056"/>
    <cellStyle name="SAPBEXHLevel2X 5 2 2 5 3" xfId="32057"/>
    <cellStyle name="SAPBEXHLevel2X 5 2 2 6" xfId="32058"/>
    <cellStyle name="SAPBEXHLevel2X 5 2 2 6 2" xfId="32059"/>
    <cellStyle name="SAPBEXHLevel2X 5 2 2 7" xfId="32060"/>
    <cellStyle name="SAPBEXHLevel2X 5 2 2 7 2" xfId="32061"/>
    <cellStyle name="SAPBEXHLevel2X 5 2 2 8" xfId="32062"/>
    <cellStyle name="SAPBEXHLevel2X 5 2 2_Other Benefits Allocation %" xfId="32063"/>
    <cellStyle name="SAPBEXHLevel2X 5 2 3" xfId="32064"/>
    <cellStyle name="SAPBEXHLevel2X 5 2 3 2" xfId="32065"/>
    <cellStyle name="SAPBEXHLevel2X 5 2 3 2 2" xfId="32066"/>
    <cellStyle name="SAPBEXHLevel2X 5 2 3 3" xfId="32067"/>
    <cellStyle name="SAPBEXHLevel2X 5 2 4" xfId="32068"/>
    <cellStyle name="SAPBEXHLevel2X 5 2_Other Benefits Allocation %" xfId="32069"/>
    <cellStyle name="SAPBEXHLevel2X 5 3" xfId="32070"/>
    <cellStyle name="SAPBEXHLevel2X 5 3 2" xfId="32071"/>
    <cellStyle name="SAPBEXHLevel2X 5 3 2 2" xfId="32072"/>
    <cellStyle name="SAPBEXHLevel2X 5 3 2 2 2" xfId="32073"/>
    <cellStyle name="SAPBEXHLevel2X 5 3 2 2 2 2" xfId="32074"/>
    <cellStyle name="SAPBEXHLevel2X 5 3 2 2 2 2 2" xfId="32075"/>
    <cellStyle name="SAPBEXHLevel2X 5 3 2 2 2 3" xfId="32076"/>
    <cellStyle name="SAPBEXHLevel2X 5 3 2 2 3" xfId="32077"/>
    <cellStyle name="SAPBEXHLevel2X 5 3 2 2 3 2" xfId="32078"/>
    <cellStyle name="SAPBEXHLevel2X 5 3 2 2 3 2 2" xfId="32079"/>
    <cellStyle name="SAPBEXHLevel2X 5 3 2 2 3 3" xfId="32080"/>
    <cellStyle name="SAPBEXHLevel2X 5 3 2 2 4" xfId="32081"/>
    <cellStyle name="SAPBEXHLevel2X 5 3 2 2 4 2" xfId="32082"/>
    <cellStyle name="SAPBEXHLevel2X 5 3 2 2 5" xfId="32083"/>
    <cellStyle name="SAPBEXHLevel2X 5 3 2 2 5 2" xfId="32084"/>
    <cellStyle name="SAPBEXHLevel2X 5 3 2 2 6" xfId="32085"/>
    <cellStyle name="SAPBEXHLevel2X 5 3 2 3" xfId="32086"/>
    <cellStyle name="SAPBEXHLevel2X 5 3 2 3 2" xfId="32087"/>
    <cellStyle name="SAPBEXHLevel2X 5 3 2 3 2 2" xfId="32088"/>
    <cellStyle name="SAPBEXHLevel2X 5 3 2 3 2 2 2" xfId="32089"/>
    <cellStyle name="SAPBEXHLevel2X 5 3 2 3 2 3" xfId="32090"/>
    <cellStyle name="SAPBEXHLevel2X 5 3 2 3 3" xfId="32091"/>
    <cellStyle name="SAPBEXHLevel2X 5 3 2 3 3 2" xfId="32092"/>
    <cellStyle name="SAPBEXHLevel2X 5 3 2 3 3 2 2" xfId="32093"/>
    <cellStyle name="SAPBEXHLevel2X 5 3 2 3 3 3" xfId="32094"/>
    <cellStyle name="SAPBEXHLevel2X 5 3 2 3 4" xfId="32095"/>
    <cellStyle name="SAPBEXHLevel2X 5 3 2 3 4 2" xfId="32096"/>
    <cellStyle name="SAPBEXHLevel2X 5 3 2 3 5" xfId="32097"/>
    <cellStyle name="SAPBEXHLevel2X 5 3 2 3 5 2" xfId="32098"/>
    <cellStyle name="SAPBEXHLevel2X 5 3 2 3 6" xfId="32099"/>
    <cellStyle name="SAPBEXHLevel2X 5 3 2 4" xfId="32100"/>
    <cellStyle name="SAPBEXHLevel2X 5 3 2 4 2" xfId="32101"/>
    <cellStyle name="SAPBEXHLevel2X 5 3 2 4 2 2" xfId="32102"/>
    <cellStyle name="SAPBEXHLevel2X 5 3 2 4 3" xfId="32103"/>
    <cellStyle name="SAPBEXHLevel2X 5 3 2 5" xfId="32104"/>
    <cellStyle name="SAPBEXHLevel2X 5 3 2 5 2" xfId="32105"/>
    <cellStyle name="SAPBEXHLevel2X 5 3 2 5 2 2" xfId="32106"/>
    <cellStyle name="SAPBEXHLevel2X 5 3 2 5 3" xfId="32107"/>
    <cellStyle name="SAPBEXHLevel2X 5 3 2 6" xfId="32108"/>
    <cellStyle name="SAPBEXHLevel2X 5 3 2 6 2" xfId="32109"/>
    <cellStyle name="SAPBEXHLevel2X 5 3 2 7" xfId="32110"/>
    <cellStyle name="SAPBEXHLevel2X 5 3 2 7 2" xfId="32111"/>
    <cellStyle name="SAPBEXHLevel2X 5 3 2 8" xfId="32112"/>
    <cellStyle name="SAPBEXHLevel2X 5 3 2_Other Benefits Allocation %" xfId="32113"/>
    <cellStyle name="SAPBEXHLevel2X 5 3 3" xfId="32114"/>
    <cellStyle name="SAPBEXHLevel2X 5 3 3 2" xfId="32115"/>
    <cellStyle name="SAPBEXHLevel2X 5 3 3 2 2" xfId="32116"/>
    <cellStyle name="SAPBEXHLevel2X 5 3 3 3" xfId="32117"/>
    <cellStyle name="SAPBEXHLevel2X 5 3 4" xfId="32118"/>
    <cellStyle name="SAPBEXHLevel2X 5 3_Other Benefits Allocation %" xfId="32119"/>
    <cellStyle name="SAPBEXHLevel2X 5 4" xfId="32120"/>
    <cellStyle name="SAPBEXHLevel2X 5 4 2" xfId="32121"/>
    <cellStyle name="SAPBEXHLevel2X 5 4 2 2" xfId="32122"/>
    <cellStyle name="SAPBEXHLevel2X 5 4 2 2 2" xfId="32123"/>
    <cellStyle name="SAPBEXHLevel2X 5 4 2 2 2 2" xfId="32124"/>
    <cellStyle name="SAPBEXHLevel2X 5 4 2 2 3" xfId="32125"/>
    <cellStyle name="SAPBEXHLevel2X 5 4 2 3" xfId="32126"/>
    <cellStyle name="SAPBEXHLevel2X 5 4 2 3 2" xfId="32127"/>
    <cellStyle name="SAPBEXHLevel2X 5 4 2 3 2 2" xfId="32128"/>
    <cellStyle name="SAPBEXHLevel2X 5 4 2 3 3" xfId="32129"/>
    <cellStyle name="SAPBEXHLevel2X 5 4 2 4" xfId="32130"/>
    <cellStyle name="SAPBEXHLevel2X 5 4 2 4 2" xfId="32131"/>
    <cellStyle name="SAPBEXHLevel2X 5 4 2 5" xfId="32132"/>
    <cellStyle name="SAPBEXHLevel2X 5 4 2 5 2" xfId="32133"/>
    <cellStyle name="SAPBEXHLevel2X 5 4 2 6" xfId="32134"/>
    <cellStyle name="SAPBEXHLevel2X 5 4 3" xfId="32135"/>
    <cellStyle name="SAPBEXHLevel2X 5 4 3 2" xfId="32136"/>
    <cellStyle name="SAPBEXHLevel2X 5 4 3 2 2" xfId="32137"/>
    <cellStyle name="SAPBEXHLevel2X 5 4 3 2 2 2" xfId="32138"/>
    <cellStyle name="SAPBEXHLevel2X 5 4 3 2 3" xfId="32139"/>
    <cellStyle name="SAPBEXHLevel2X 5 4 3 3" xfId="32140"/>
    <cellStyle name="SAPBEXHLevel2X 5 4 3 3 2" xfId="32141"/>
    <cellStyle name="SAPBEXHLevel2X 5 4 3 3 2 2" xfId="32142"/>
    <cellStyle name="SAPBEXHLevel2X 5 4 3 3 3" xfId="32143"/>
    <cellStyle name="SAPBEXHLevel2X 5 4 3 4" xfId="32144"/>
    <cellStyle name="SAPBEXHLevel2X 5 4 3 4 2" xfId="32145"/>
    <cellStyle name="SAPBEXHLevel2X 5 4 3 5" xfId="32146"/>
    <cellStyle name="SAPBEXHLevel2X 5 4 3 5 2" xfId="32147"/>
    <cellStyle name="SAPBEXHLevel2X 5 4 3 6" xfId="32148"/>
    <cellStyle name="SAPBEXHLevel2X 5 4 4" xfId="32149"/>
    <cellStyle name="SAPBEXHLevel2X 5 4 4 2" xfId="32150"/>
    <cellStyle name="SAPBEXHLevel2X 5 4 4 2 2" xfId="32151"/>
    <cellStyle name="SAPBEXHLevel2X 5 4 4 3" xfId="32152"/>
    <cellStyle name="SAPBEXHLevel2X 5 4 5" xfId="32153"/>
    <cellStyle name="SAPBEXHLevel2X 5 4 5 2" xfId="32154"/>
    <cellStyle name="SAPBEXHLevel2X 5 4 5 2 2" xfId="32155"/>
    <cellStyle name="SAPBEXHLevel2X 5 4 5 3" xfId="32156"/>
    <cellStyle name="SAPBEXHLevel2X 5 4 6" xfId="32157"/>
    <cellStyle name="SAPBEXHLevel2X 5 4 6 2" xfId="32158"/>
    <cellStyle name="SAPBEXHLevel2X 5 4 7" xfId="32159"/>
    <cellStyle name="SAPBEXHLevel2X 5 4 7 2" xfId="32160"/>
    <cellStyle name="SAPBEXHLevel2X 5 4 8" xfId="32161"/>
    <cellStyle name="SAPBEXHLevel2X 5 4_Other Benefits Allocation %" xfId="32162"/>
    <cellStyle name="SAPBEXHLevel2X 5 5" xfId="32163"/>
    <cellStyle name="SAPBEXHLevel2X 5 5 2" xfId="32164"/>
    <cellStyle name="SAPBEXHLevel2X 5 5 2 2" xfId="32165"/>
    <cellStyle name="SAPBEXHLevel2X 5 5 2 3" xfId="62375"/>
    <cellStyle name="SAPBEXHLevel2X 5 5 3" xfId="32166"/>
    <cellStyle name="SAPBEXHLevel2X 5 5 4" xfId="62376"/>
    <cellStyle name="SAPBEXHLevel2X 5 6" xfId="32167"/>
    <cellStyle name="SAPBEXHLevel2X 5 6 2" xfId="52605"/>
    <cellStyle name="SAPBEXHLevel2X 5 6 2 2" xfId="62377"/>
    <cellStyle name="SAPBEXHLevel2X 5 6 2 3" xfId="62378"/>
    <cellStyle name="SAPBEXHLevel2X 5 6 3" xfId="62379"/>
    <cellStyle name="SAPBEXHLevel2X 5 6 4" xfId="62380"/>
    <cellStyle name="SAPBEXHLevel2X 5 7" xfId="52606"/>
    <cellStyle name="SAPBEXHLevel2X 5 7 2" xfId="62381"/>
    <cellStyle name="SAPBEXHLevel2X 5 7 3" xfId="62382"/>
    <cellStyle name="SAPBEXHLevel2X 5 8" xfId="62383"/>
    <cellStyle name="SAPBEXHLevel2X 5 9" xfId="62384"/>
    <cellStyle name="SAPBEXHLevel2X 5_401K Summary" xfId="32168"/>
    <cellStyle name="SAPBEXHLevel2X 6" xfId="32169"/>
    <cellStyle name="SAPBEXHLevel2X 6 2" xfId="32170"/>
    <cellStyle name="SAPBEXHLevel2X 6 2 2" xfId="32171"/>
    <cellStyle name="SAPBEXHLevel2X 6 2 2 2" xfId="32172"/>
    <cellStyle name="SAPBEXHLevel2X 6 2 2 2 2" xfId="32173"/>
    <cellStyle name="SAPBEXHLevel2X 6 2 2 2 2 2" xfId="32174"/>
    <cellStyle name="SAPBEXHLevel2X 6 2 2 2 2 2 2" xfId="32175"/>
    <cellStyle name="SAPBEXHLevel2X 6 2 2 2 2 3" xfId="32176"/>
    <cellStyle name="SAPBEXHLevel2X 6 2 2 2 3" xfId="32177"/>
    <cellStyle name="SAPBEXHLevel2X 6 2 2 2 3 2" xfId="32178"/>
    <cellStyle name="SAPBEXHLevel2X 6 2 2 2 3 2 2" xfId="32179"/>
    <cellStyle name="SAPBEXHLevel2X 6 2 2 2 3 3" xfId="32180"/>
    <cellStyle name="SAPBEXHLevel2X 6 2 2 2 4" xfId="32181"/>
    <cellStyle name="SAPBEXHLevel2X 6 2 2 2 4 2" xfId="32182"/>
    <cellStyle name="SAPBEXHLevel2X 6 2 2 2 5" xfId="32183"/>
    <cellStyle name="SAPBEXHLevel2X 6 2 2 2 5 2" xfId="32184"/>
    <cellStyle name="SAPBEXHLevel2X 6 2 2 2 6" xfId="32185"/>
    <cellStyle name="SAPBEXHLevel2X 6 2 2 3" xfId="32186"/>
    <cellStyle name="SAPBEXHLevel2X 6 2 2 3 2" xfId="32187"/>
    <cellStyle name="SAPBEXHLevel2X 6 2 2 3 2 2" xfId="32188"/>
    <cellStyle name="SAPBEXHLevel2X 6 2 2 3 2 2 2" xfId="32189"/>
    <cellStyle name="SAPBEXHLevel2X 6 2 2 3 2 3" xfId="32190"/>
    <cellStyle name="SAPBEXHLevel2X 6 2 2 3 3" xfId="32191"/>
    <cellStyle name="SAPBEXHLevel2X 6 2 2 3 3 2" xfId="32192"/>
    <cellStyle name="SAPBEXHLevel2X 6 2 2 3 3 2 2" xfId="32193"/>
    <cellStyle name="SAPBEXHLevel2X 6 2 2 3 3 3" xfId="32194"/>
    <cellStyle name="SAPBEXHLevel2X 6 2 2 3 4" xfId="32195"/>
    <cellStyle name="SAPBEXHLevel2X 6 2 2 3 4 2" xfId="32196"/>
    <cellStyle name="SAPBEXHLevel2X 6 2 2 3 5" xfId="32197"/>
    <cellStyle name="SAPBEXHLevel2X 6 2 2 3 5 2" xfId="32198"/>
    <cellStyle name="SAPBEXHLevel2X 6 2 2 3 6" xfId="32199"/>
    <cellStyle name="SAPBEXHLevel2X 6 2 2 4" xfId="32200"/>
    <cellStyle name="SAPBEXHLevel2X 6 2 2 4 2" xfId="32201"/>
    <cellStyle name="SAPBEXHLevel2X 6 2 2 4 2 2" xfId="32202"/>
    <cellStyle name="SAPBEXHLevel2X 6 2 2 4 3" xfId="32203"/>
    <cellStyle name="SAPBEXHLevel2X 6 2 2 5" xfId="32204"/>
    <cellStyle name="SAPBEXHLevel2X 6 2 2 5 2" xfId="32205"/>
    <cellStyle name="SAPBEXHLevel2X 6 2 2 5 2 2" xfId="32206"/>
    <cellStyle name="SAPBEXHLevel2X 6 2 2 5 3" xfId="32207"/>
    <cellStyle name="SAPBEXHLevel2X 6 2 2 6" xfId="32208"/>
    <cellStyle name="SAPBEXHLevel2X 6 2 2 6 2" xfId="32209"/>
    <cellStyle name="SAPBEXHLevel2X 6 2 2 7" xfId="32210"/>
    <cellStyle name="SAPBEXHLevel2X 6 2 2 7 2" xfId="32211"/>
    <cellStyle name="SAPBEXHLevel2X 6 2 2 8" xfId="32212"/>
    <cellStyle name="SAPBEXHLevel2X 6 2 2_Other Benefits Allocation %" xfId="32213"/>
    <cellStyle name="SAPBEXHLevel2X 6 2 3" xfId="32214"/>
    <cellStyle name="SAPBEXHLevel2X 6 2 3 2" xfId="32215"/>
    <cellStyle name="SAPBEXHLevel2X 6 2 3 2 2" xfId="32216"/>
    <cellStyle name="SAPBEXHLevel2X 6 2 3 3" xfId="32217"/>
    <cellStyle name="SAPBEXHLevel2X 6 2 4" xfId="32218"/>
    <cellStyle name="SAPBEXHLevel2X 6 2_Other Benefits Allocation %" xfId="32219"/>
    <cellStyle name="SAPBEXHLevel2X 6 3" xfId="32220"/>
    <cellStyle name="SAPBEXHLevel2X 6 3 2" xfId="32221"/>
    <cellStyle name="SAPBEXHLevel2X 6 3 2 2" xfId="32222"/>
    <cellStyle name="SAPBEXHLevel2X 6 3 2 2 2" xfId="32223"/>
    <cellStyle name="SAPBEXHLevel2X 6 3 2 2 2 2" xfId="32224"/>
    <cellStyle name="SAPBEXHLevel2X 6 3 2 2 2 2 2" xfId="32225"/>
    <cellStyle name="SAPBEXHLevel2X 6 3 2 2 2 3" xfId="32226"/>
    <cellStyle name="SAPBEXHLevel2X 6 3 2 2 3" xfId="32227"/>
    <cellStyle name="SAPBEXHLevel2X 6 3 2 2 3 2" xfId="32228"/>
    <cellStyle name="SAPBEXHLevel2X 6 3 2 2 3 2 2" xfId="32229"/>
    <cellStyle name="SAPBEXHLevel2X 6 3 2 2 3 3" xfId="32230"/>
    <cellStyle name="SAPBEXHLevel2X 6 3 2 2 4" xfId="32231"/>
    <cellStyle name="SAPBEXHLevel2X 6 3 2 2 4 2" xfId="32232"/>
    <cellStyle name="SAPBEXHLevel2X 6 3 2 2 5" xfId="32233"/>
    <cellStyle name="SAPBEXHLevel2X 6 3 2 2 5 2" xfId="32234"/>
    <cellStyle name="SAPBEXHLevel2X 6 3 2 2 6" xfId="32235"/>
    <cellStyle name="SAPBEXHLevel2X 6 3 2 3" xfId="32236"/>
    <cellStyle name="SAPBEXHLevel2X 6 3 2 3 2" xfId="32237"/>
    <cellStyle name="SAPBEXHLevel2X 6 3 2 3 2 2" xfId="32238"/>
    <cellStyle name="SAPBEXHLevel2X 6 3 2 3 2 2 2" xfId="32239"/>
    <cellStyle name="SAPBEXHLevel2X 6 3 2 3 2 3" xfId="32240"/>
    <cellStyle name="SAPBEXHLevel2X 6 3 2 3 3" xfId="32241"/>
    <cellStyle name="SAPBEXHLevel2X 6 3 2 3 3 2" xfId="32242"/>
    <cellStyle name="SAPBEXHLevel2X 6 3 2 3 3 2 2" xfId="32243"/>
    <cellStyle name="SAPBEXHLevel2X 6 3 2 3 3 3" xfId="32244"/>
    <cellStyle name="SAPBEXHLevel2X 6 3 2 3 4" xfId="32245"/>
    <cellStyle name="SAPBEXHLevel2X 6 3 2 3 4 2" xfId="32246"/>
    <cellStyle name="SAPBEXHLevel2X 6 3 2 3 5" xfId="32247"/>
    <cellStyle name="SAPBEXHLevel2X 6 3 2 3 5 2" xfId="32248"/>
    <cellStyle name="SAPBEXHLevel2X 6 3 2 3 6" xfId="32249"/>
    <cellStyle name="SAPBEXHLevel2X 6 3 2 4" xfId="32250"/>
    <cellStyle name="SAPBEXHLevel2X 6 3 2 4 2" xfId="32251"/>
    <cellStyle name="SAPBEXHLevel2X 6 3 2 4 2 2" xfId="32252"/>
    <cellStyle name="SAPBEXHLevel2X 6 3 2 4 3" xfId="32253"/>
    <cellStyle name="SAPBEXHLevel2X 6 3 2 5" xfId="32254"/>
    <cellStyle name="SAPBEXHLevel2X 6 3 2 5 2" xfId="32255"/>
    <cellStyle name="SAPBEXHLevel2X 6 3 2 5 2 2" xfId="32256"/>
    <cellStyle name="SAPBEXHLevel2X 6 3 2 5 3" xfId="32257"/>
    <cellStyle name="SAPBEXHLevel2X 6 3 2 6" xfId="32258"/>
    <cellStyle name="SAPBEXHLevel2X 6 3 2 6 2" xfId="32259"/>
    <cellStyle name="SAPBEXHLevel2X 6 3 2 7" xfId="32260"/>
    <cellStyle name="SAPBEXHLevel2X 6 3 2 7 2" xfId="32261"/>
    <cellStyle name="SAPBEXHLevel2X 6 3 2 8" xfId="32262"/>
    <cellStyle name="SAPBEXHLevel2X 6 3 2_Other Benefits Allocation %" xfId="32263"/>
    <cellStyle name="SAPBEXHLevel2X 6 3 3" xfId="32264"/>
    <cellStyle name="SAPBEXHLevel2X 6 3 3 2" xfId="32265"/>
    <cellStyle name="SAPBEXHLevel2X 6 3 3 2 2" xfId="32266"/>
    <cellStyle name="SAPBEXHLevel2X 6 3 3 3" xfId="32267"/>
    <cellStyle name="SAPBEXHLevel2X 6 3 4" xfId="32268"/>
    <cellStyle name="SAPBEXHLevel2X 6 3_Other Benefits Allocation %" xfId="32269"/>
    <cellStyle name="SAPBEXHLevel2X 6 4" xfId="32270"/>
    <cellStyle name="SAPBEXHLevel2X 6 4 2" xfId="32271"/>
    <cellStyle name="SAPBEXHLevel2X 6 4 2 2" xfId="32272"/>
    <cellStyle name="SAPBEXHLevel2X 6 4 2 2 2" xfId="32273"/>
    <cellStyle name="SAPBEXHLevel2X 6 4 2 2 2 2" xfId="32274"/>
    <cellStyle name="SAPBEXHLevel2X 6 4 2 2 3" xfId="32275"/>
    <cellStyle name="SAPBEXHLevel2X 6 4 2 3" xfId="32276"/>
    <cellStyle name="SAPBEXHLevel2X 6 4 2 3 2" xfId="32277"/>
    <cellStyle name="SAPBEXHLevel2X 6 4 2 3 2 2" xfId="32278"/>
    <cellStyle name="SAPBEXHLevel2X 6 4 2 3 3" xfId="32279"/>
    <cellStyle name="SAPBEXHLevel2X 6 4 2 4" xfId="32280"/>
    <cellStyle name="SAPBEXHLevel2X 6 4 2 4 2" xfId="32281"/>
    <cellStyle name="SAPBEXHLevel2X 6 4 2 5" xfId="32282"/>
    <cellStyle name="SAPBEXHLevel2X 6 4 2 5 2" xfId="32283"/>
    <cellStyle name="SAPBEXHLevel2X 6 4 2 6" xfId="32284"/>
    <cellStyle name="SAPBEXHLevel2X 6 4 3" xfId="32285"/>
    <cellStyle name="SAPBEXHLevel2X 6 4 3 2" xfId="32286"/>
    <cellStyle name="SAPBEXHLevel2X 6 4 3 2 2" xfId="32287"/>
    <cellStyle name="SAPBEXHLevel2X 6 4 3 2 2 2" xfId="32288"/>
    <cellStyle name="SAPBEXHLevel2X 6 4 3 2 3" xfId="32289"/>
    <cellStyle name="SAPBEXHLevel2X 6 4 3 3" xfId="32290"/>
    <cellStyle name="SAPBEXHLevel2X 6 4 3 3 2" xfId="32291"/>
    <cellStyle name="SAPBEXHLevel2X 6 4 3 3 2 2" xfId="32292"/>
    <cellStyle name="SAPBEXHLevel2X 6 4 3 3 3" xfId="32293"/>
    <cellStyle name="SAPBEXHLevel2X 6 4 3 4" xfId="32294"/>
    <cellStyle name="SAPBEXHLevel2X 6 4 3 4 2" xfId="32295"/>
    <cellStyle name="SAPBEXHLevel2X 6 4 3 5" xfId="32296"/>
    <cellStyle name="SAPBEXHLevel2X 6 4 3 5 2" xfId="32297"/>
    <cellStyle name="SAPBEXHLevel2X 6 4 3 6" xfId="32298"/>
    <cellStyle name="SAPBEXHLevel2X 6 4 4" xfId="32299"/>
    <cellStyle name="SAPBEXHLevel2X 6 4 4 2" xfId="32300"/>
    <cellStyle name="SAPBEXHLevel2X 6 4 4 2 2" xfId="32301"/>
    <cellStyle name="SAPBEXHLevel2X 6 4 4 3" xfId="32302"/>
    <cellStyle name="SAPBEXHLevel2X 6 4 5" xfId="32303"/>
    <cellStyle name="SAPBEXHLevel2X 6 4 5 2" xfId="32304"/>
    <cellStyle name="SAPBEXHLevel2X 6 4 5 2 2" xfId="32305"/>
    <cellStyle name="SAPBEXHLevel2X 6 4 5 3" xfId="32306"/>
    <cellStyle name="SAPBEXHLevel2X 6 4 6" xfId="32307"/>
    <cellStyle name="SAPBEXHLevel2X 6 4 6 2" xfId="32308"/>
    <cellStyle name="SAPBEXHLevel2X 6 4 7" xfId="32309"/>
    <cellStyle name="SAPBEXHLevel2X 6 4 7 2" xfId="32310"/>
    <cellStyle name="SAPBEXHLevel2X 6 4 8" xfId="32311"/>
    <cellStyle name="SAPBEXHLevel2X 6 4_Other Benefits Allocation %" xfId="32312"/>
    <cellStyle name="SAPBEXHLevel2X 6 5" xfId="32313"/>
    <cellStyle name="SAPBEXHLevel2X 6 5 2" xfId="32314"/>
    <cellStyle name="SAPBEXHLevel2X 6 5 2 2" xfId="32315"/>
    <cellStyle name="SAPBEXHLevel2X 6 5 2 3" xfId="62385"/>
    <cellStyle name="SAPBEXHLevel2X 6 5 3" xfId="32316"/>
    <cellStyle name="SAPBEXHLevel2X 6 5 4" xfId="62386"/>
    <cellStyle name="SAPBEXHLevel2X 6 6" xfId="32317"/>
    <cellStyle name="SAPBEXHLevel2X 6 6 2" xfId="52607"/>
    <cellStyle name="SAPBEXHLevel2X 6 6 2 2" xfId="62387"/>
    <cellStyle name="SAPBEXHLevel2X 6 6 2 3" xfId="62388"/>
    <cellStyle name="SAPBEXHLevel2X 6 6 3" xfId="62389"/>
    <cellStyle name="SAPBEXHLevel2X 6 6 4" xfId="62390"/>
    <cellStyle name="SAPBEXHLevel2X 6 7" xfId="52608"/>
    <cellStyle name="SAPBEXHLevel2X 6 7 2" xfId="62391"/>
    <cellStyle name="SAPBEXHLevel2X 6 7 3" xfId="62392"/>
    <cellStyle name="SAPBEXHLevel2X 6 8" xfId="62393"/>
    <cellStyle name="SAPBEXHLevel2X 6 9" xfId="62394"/>
    <cellStyle name="SAPBEXHLevel2X 6_401K Summary" xfId="32318"/>
    <cellStyle name="SAPBEXHLevel2X 7" xfId="32319"/>
    <cellStyle name="SAPBEXHLevel2X 7 2" xfId="32320"/>
    <cellStyle name="SAPBEXHLevel2X 7 2 2" xfId="32321"/>
    <cellStyle name="SAPBEXHLevel2X 7 2 2 2" xfId="32322"/>
    <cellStyle name="SAPBEXHLevel2X 7 2 2 2 2" xfId="32323"/>
    <cellStyle name="SAPBEXHLevel2X 7 2 2 2 2 2" xfId="32324"/>
    <cellStyle name="SAPBEXHLevel2X 7 2 2 2 3" xfId="32325"/>
    <cellStyle name="SAPBEXHLevel2X 7 2 2 3" xfId="32326"/>
    <cellStyle name="SAPBEXHLevel2X 7 2 2 3 2" xfId="32327"/>
    <cellStyle name="SAPBEXHLevel2X 7 2 2 3 2 2" xfId="32328"/>
    <cellStyle name="SAPBEXHLevel2X 7 2 2 3 3" xfId="32329"/>
    <cellStyle name="SAPBEXHLevel2X 7 2 2 4" xfId="32330"/>
    <cellStyle name="SAPBEXHLevel2X 7 2 2 4 2" xfId="32331"/>
    <cellStyle name="SAPBEXHLevel2X 7 2 2 5" xfId="32332"/>
    <cellStyle name="SAPBEXHLevel2X 7 2 2 5 2" xfId="32333"/>
    <cellStyle name="SAPBEXHLevel2X 7 2 2 6" xfId="32334"/>
    <cellStyle name="SAPBEXHLevel2X 7 2 3" xfId="32335"/>
    <cellStyle name="SAPBEXHLevel2X 7 2 3 2" xfId="32336"/>
    <cellStyle name="SAPBEXHLevel2X 7 2 3 2 2" xfId="32337"/>
    <cellStyle name="SAPBEXHLevel2X 7 2 3 2 2 2" xfId="32338"/>
    <cellStyle name="SAPBEXHLevel2X 7 2 3 2 3" xfId="32339"/>
    <cellStyle name="SAPBEXHLevel2X 7 2 3 3" xfId="32340"/>
    <cellStyle name="SAPBEXHLevel2X 7 2 3 3 2" xfId="32341"/>
    <cellStyle name="SAPBEXHLevel2X 7 2 3 3 2 2" xfId="32342"/>
    <cellStyle name="SAPBEXHLevel2X 7 2 3 3 3" xfId="32343"/>
    <cellStyle name="SAPBEXHLevel2X 7 2 3 4" xfId="32344"/>
    <cellStyle name="SAPBEXHLevel2X 7 2 3 4 2" xfId="32345"/>
    <cellStyle name="SAPBEXHLevel2X 7 2 3 5" xfId="32346"/>
    <cellStyle name="SAPBEXHLevel2X 7 2 3 5 2" xfId="32347"/>
    <cellStyle name="SAPBEXHLevel2X 7 2 3 6" xfId="32348"/>
    <cellStyle name="SAPBEXHLevel2X 7 2 4" xfId="32349"/>
    <cellStyle name="SAPBEXHLevel2X 7 2 4 2" xfId="32350"/>
    <cellStyle name="SAPBEXHLevel2X 7 2 4 2 2" xfId="32351"/>
    <cellStyle name="SAPBEXHLevel2X 7 2 4 3" xfId="32352"/>
    <cellStyle name="SAPBEXHLevel2X 7 2 5" xfId="32353"/>
    <cellStyle name="SAPBEXHLevel2X 7 2 5 2" xfId="32354"/>
    <cellStyle name="SAPBEXHLevel2X 7 2 5 2 2" xfId="32355"/>
    <cellStyle name="SAPBEXHLevel2X 7 2 5 3" xfId="32356"/>
    <cellStyle name="SAPBEXHLevel2X 7 2 6" xfId="32357"/>
    <cellStyle name="SAPBEXHLevel2X 7 2 6 2" xfId="32358"/>
    <cellStyle name="SAPBEXHLevel2X 7 2 7" xfId="32359"/>
    <cellStyle name="SAPBEXHLevel2X 7 2 7 2" xfId="32360"/>
    <cellStyle name="SAPBEXHLevel2X 7 2 8" xfId="32361"/>
    <cellStyle name="SAPBEXHLevel2X 7 2_Other Benefits Allocation %" xfId="32362"/>
    <cellStyle name="SAPBEXHLevel2X 7 3" xfId="32363"/>
    <cellStyle name="SAPBEXHLevel2X 7 3 2" xfId="32364"/>
    <cellStyle name="SAPBEXHLevel2X 7 3 2 2" xfId="32365"/>
    <cellStyle name="SAPBEXHLevel2X 7 3 3" xfId="32366"/>
    <cellStyle name="SAPBEXHLevel2X 7 4" xfId="32367"/>
    <cellStyle name="SAPBEXHLevel2X 7_Other Benefits Allocation %" xfId="32368"/>
    <cellStyle name="SAPBEXHLevel2X 8" xfId="32369"/>
    <cellStyle name="SAPBEXHLevel2X 8 2" xfId="32370"/>
    <cellStyle name="SAPBEXHLevel2X 8 2 2" xfId="32371"/>
    <cellStyle name="SAPBEXHLevel2X 8 2 2 2" xfId="32372"/>
    <cellStyle name="SAPBEXHLevel2X 8 2 2 2 2" xfId="32373"/>
    <cellStyle name="SAPBEXHLevel2X 8 2 2 2 2 2" xfId="32374"/>
    <cellStyle name="SAPBEXHLevel2X 8 2 2 2 3" xfId="32375"/>
    <cellStyle name="SAPBEXHLevel2X 8 2 2 3" xfId="32376"/>
    <cellStyle name="SAPBEXHLevel2X 8 2 2 3 2" xfId="32377"/>
    <cellStyle name="SAPBEXHLevel2X 8 2 2 3 2 2" xfId="32378"/>
    <cellStyle name="SAPBEXHLevel2X 8 2 2 3 3" xfId="32379"/>
    <cellStyle name="SAPBEXHLevel2X 8 2 2 4" xfId="32380"/>
    <cellStyle name="SAPBEXHLevel2X 8 2 2 4 2" xfId="32381"/>
    <cellStyle name="SAPBEXHLevel2X 8 2 2 5" xfId="32382"/>
    <cellStyle name="SAPBEXHLevel2X 8 2 2 5 2" xfId="32383"/>
    <cellStyle name="SAPBEXHLevel2X 8 2 2 6" xfId="32384"/>
    <cellStyle name="SAPBEXHLevel2X 8 2 3" xfId="32385"/>
    <cellStyle name="SAPBEXHLevel2X 8 2 3 2" xfId="32386"/>
    <cellStyle name="SAPBEXHLevel2X 8 2 3 2 2" xfId="32387"/>
    <cellStyle name="SAPBEXHLevel2X 8 2 3 2 2 2" xfId="32388"/>
    <cellStyle name="SAPBEXHLevel2X 8 2 3 2 3" xfId="32389"/>
    <cellStyle name="SAPBEXHLevel2X 8 2 3 3" xfId="32390"/>
    <cellStyle name="SAPBEXHLevel2X 8 2 3 3 2" xfId="32391"/>
    <cellStyle name="SAPBEXHLevel2X 8 2 3 3 2 2" xfId="32392"/>
    <cellStyle name="SAPBEXHLevel2X 8 2 3 3 3" xfId="32393"/>
    <cellStyle name="SAPBEXHLevel2X 8 2 3 4" xfId="32394"/>
    <cellStyle name="SAPBEXHLevel2X 8 2 3 4 2" xfId="32395"/>
    <cellStyle name="SAPBEXHLevel2X 8 2 3 5" xfId="32396"/>
    <cellStyle name="SAPBEXHLevel2X 8 2 3 5 2" xfId="32397"/>
    <cellStyle name="SAPBEXHLevel2X 8 2 3 6" xfId="32398"/>
    <cellStyle name="SAPBEXHLevel2X 8 2 4" xfId="32399"/>
    <cellStyle name="SAPBEXHLevel2X 8 2 4 2" xfId="32400"/>
    <cellStyle name="SAPBEXHLevel2X 8 2 4 2 2" xfId="32401"/>
    <cellStyle name="SAPBEXHLevel2X 8 2 4 3" xfId="32402"/>
    <cellStyle name="SAPBEXHLevel2X 8 2 5" xfId="32403"/>
    <cellStyle name="SAPBEXHLevel2X 8 2 5 2" xfId="32404"/>
    <cellStyle name="SAPBEXHLevel2X 8 2 5 2 2" xfId="32405"/>
    <cellStyle name="SAPBEXHLevel2X 8 2 5 3" xfId="32406"/>
    <cellStyle name="SAPBEXHLevel2X 8 2 6" xfId="32407"/>
    <cellStyle name="SAPBEXHLevel2X 8 2 6 2" xfId="32408"/>
    <cellStyle name="SAPBEXHLevel2X 8 2 7" xfId="32409"/>
    <cellStyle name="SAPBEXHLevel2X 8 2 7 2" xfId="32410"/>
    <cellStyle name="SAPBEXHLevel2X 8 2 8" xfId="32411"/>
    <cellStyle name="SAPBEXHLevel2X 8 2_Other Benefits Allocation %" xfId="32412"/>
    <cellStyle name="SAPBEXHLevel2X 8 3" xfId="32413"/>
    <cellStyle name="SAPBEXHLevel2X 8 3 2" xfId="32414"/>
    <cellStyle name="SAPBEXHLevel2X 8 3 2 2" xfId="32415"/>
    <cellStyle name="SAPBEXHLevel2X 8 3 3" xfId="32416"/>
    <cellStyle name="SAPBEXHLevel2X 8 4" xfId="32417"/>
    <cellStyle name="SAPBEXHLevel2X 8_Other Benefits Allocation %" xfId="32418"/>
    <cellStyle name="SAPBEXHLevel2X 9" xfId="32419"/>
    <cellStyle name="SAPBEXHLevel2X 9 2" xfId="32420"/>
    <cellStyle name="SAPBEXHLevel2X 9 2 2" xfId="32421"/>
    <cellStyle name="SAPBEXHLevel2X 9 2 2 2" xfId="32422"/>
    <cellStyle name="SAPBEXHLevel2X 9 2 2 2 2" xfId="32423"/>
    <cellStyle name="SAPBEXHLevel2X 9 2 2 3" xfId="32424"/>
    <cellStyle name="SAPBEXHLevel2X 9 2 3" xfId="32425"/>
    <cellStyle name="SAPBEXHLevel2X 9 2 3 2" xfId="32426"/>
    <cellStyle name="SAPBEXHLevel2X 9 2 3 2 2" xfId="32427"/>
    <cellStyle name="SAPBEXHLevel2X 9 2 3 3" xfId="32428"/>
    <cellStyle name="SAPBEXHLevel2X 9 2 4" xfId="32429"/>
    <cellStyle name="SAPBEXHLevel2X 9 2 4 2" xfId="32430"/>
    <cellStyle name="SAPBEXHLevel2X 9 2 5" xfId="32431"/>
    <cellStyle name="SAPBEXHLevel2X 9 2 5 2" xfId="32432"/>
    <cellStyle name="SAPBEXHLevel2X 9 2 6" xfId="32433"/>
    <cellStyle name="SAPBEXHLevel2X 9 3" xfId="32434"/>
    <cellStyle name="SAPBEXHLevel2X 9 3 2" xfId="32435"/>
    <cellStyle name="SAPBEXHLevel2X 9 3 2 2" xfId="32436"/>
    <cellStyle name="SAPBEXHLevel2X 9 3 2 2 2" xfId="32437"/>
    <cellStyle name="SAPBEXHLevel2X 9 3 2 3" xfId="32438"/>
    <cellStyle name="SAPBEXHLevel2X 9 3 3" xfId="32439"/>
    <cellStyle name="SAPBEXHLevel2X 9 3 3 2" xfId="32440"/>
    <cellStyle name="SAPBEXHLevel2X 9 3 3 2 2" xfId="32441"/>
    <cellStyle name="SAPBEXHLevel2X 9 3 3 3" xfId="32442"/>
    <cellStyle name="SAPBEXHLevel2X 9 3 4" xfId="32443"/>
    <cellStyle name="SAPBEXHLevel2X 9 3 4 2" xfId="32444"/>
    <cellStyle name="SAPBEXHLevel2X 9 3 5" xfId="32445"/>
    <cellStyle name="SAPBEXHLevel2X 9 3 5 2" xfId="32446"/>
    <cellStyle name="SAPBEXHLevel2X 9 3 6" xfId="32447"/>
    <cellStyle name="SAPBEXHLevel2X 9 4" xfId="32448"/>
    <cellStyle name="SAPBEXHLevel2X 9 4 2" xfId="32449"/>
    <cellStyle name="SAPBEXHLevel2X 9 4 2 2" xfId="32450"/>
    <cellStyle name="SAPBEXHLevel2X 9 4 2 2 2" xfId="32451"/>
    <cellStyle name="SAPBEXHLevel2X 9 4 2 3" xfId="32452"/>
    <cellStyle name="SAPBEXHLevel2X 9 4 3" xfId="32453"/>
    <cellStyle name="SAPBEXHLevel2X 9 4 3 2" xfId="32454"/>
    <cellStyle name="SAPBEXHLevel2X 9 4 3 2 2" xfId="32455"/>
    <cellStyle name="SAPBEXHLevel2X 9 4 3 3" xfId="32456"/>
    <cellStyle name="SAPBEXHLevel2X 9 4 4" xfId="32457"/>
    <cellStyle name="SAPBEXHLevel2X 9 4 4 2" xfId="32458"/>
    <cellStyle name="SAPBEXHLevel2X 9 4 5" xfId="32459"/>
    <cellStyle name="SAPBEXHLevel2X 9 4 5 2" xfId="32460"/>
    <cellStyle name="SAPBEXHLevel2X 9 4 6" xfId="32461"/>
    <cellStyle name="SAPBEXHLevel2X 9 5" xfId="32462"/>
    <cellStyle name="SAPBEXHLevel2X 9 5 2" xfId="32463"/>
    <cellStyle name="SAPBEXHLevel2X 9 5 2 2" xfId="32464"/>
    <cellStyle name="SAPBEXHLevel2X 9 5 3" xfId="32465"/>
    <cellStyle name="SAPBEXHLevel2X 9 6" xfId="32466"/>
    <cellStyle name="SAPBEXHLevel2X 9_Other Benefits Allocation %" xfId="32467"/>
    <cellStyle name="SAPBEXHLevel2X_2016-18 Budget Payroll" xfId="52609"/>
    <cellStyle name="SAPBEXHLevel3" xfId="56"/>
    <cellStyle name="SAPBEXHLevel3 10" xfId="32468"/>
    <cellStyle name="SAPBEXHLevel3 10 2" xfId="32469"/>
    <cellStyle name="SAPBEXHLevel3 10 2 2" xfId="32470"/>
    <cellStyle name="SAPBEXHLevel3 10 2 2 2" xfId="32471"/>
    <cellStyle name="SAPBEXHLevel3 10 2 2 2 2" xfId="32472"/>
    <cellStyle name="SAPBEXHLevel3 10 2 2 3" xfId="32473"/>
    <cellStyle name="SAPBEXHLevel3 10 2 3" xfId="32474"/>
    <cellStyle name="SAPBEXHLevel3 10 2 3 2" xfId="32475"/>
    <cellStyle name="SAPBEXHLevel3 10 2 3 2 2" xfId="32476"/>
    <cellStyle name="SAPBEXHLevel3 10 2 3 3" xfId="32477"/>
    <cellStyle name="SAPBEXHLevel3 10 2 4" xfId="32478"/>
    <cellStyle name="SAPBEXHLevel3 10 2 4 2" xfId="32479"/>
    <cellStyle name="SAPBEXHLevel3 10 2 5" xfId="32480"/>
    <cellStyle name="SAPBEXHLevel3 10 2 5 2" xfId="32481"/>
    <cellStyle name="SAPBEXHLevel3 10 2 6" xfId="32482"/>
    <cellStyle name="SAPBEXHLevel3 10 3" xfId="32483"/>
    <cellStyle name="SAPBEXHLevel3 10 3 2" xfId="32484"/>
    <cellStyle name="SAPBEXHLevel3 10 3 2 2" xfId="32485"/>
    <cellStyle name="SAPBEXHLevel3 10 3 2 2 2" xfId="32486"/>
    <cellStyle name="SAPBEXHLevel3 10 3 2 3" xfId="32487"/>
    <cellStyle name="SAPBEXHLevel3 10 3 3" xfId="32488"/>
    <cellStyle name="SAPBEXHLevel3 10 3 3 2" xfId="32489"/>
    <cellStyle name="SAPBEXHLevel3 10 3 3 2 2" xfId="32490"/>
    <cellStyle name="SAPBEXHLevel3 10 3 3 3" xfId="32491"/>
    <cellStyle name="SAPBEXHLevel3 10 3 4" xfId="32492"/>
    <cellStyle name="SAPBEXHLevel3 10 3 4 2" xfId="32493"/>
    <cellStyle name="SAPBEXHLevel3 10 3 5" xfId="32494"/>
    <cellStyle name="SAPBEXHLevel3 10 3 5 2" xfId="32495"/>
    <cellStyle name="SAPBEXHLevel3 10 3 6" xfId="32496"/>
    <cellStyle name="SAPBEXHLevel3 10 4" xfId="32497"/>
    <cellStyle name="SAPBEXHLevel3 10 4 2" xfId="32498"/>
    <cellStyle name="SAPBEXHLevel3 10 4 2 2" xfId="32499"/>
    <cellStyle name="SAPBEXHLevel3 10 4 2 2 2" xfId="32500"/>
    <cellStyle name="SAPBEXHLevel3 10 4 2 3" xfId="32501"/>
    <cellStyle name="SAPBEXHLevel3 10 4 3" xfId="32502"/>
    <cellStyle name="SAPBEXHLevel3 10 4 3 2" xfId="32503"/>
    <cellStyle name="SAPBEXHLevel3 10 4 3 2 2" xfId="32504"/>
    <cellStyle name="SAPBEXHLevel3 10 4 3 3" xfId="32505"/>
    <cellStyle name="SAPBEXHLevel3 10 4 4" xfId="32506"/>
    <cellStyle name="SAPBEXHLevel3 10 4 4 2" xfId="32507"/>
    <cellStyle name="SAPBEXHLevel3 10 4 5" xfId="32508"/>
    <cellStyle name="SAPBEXHLevel3 10 4 5 2" xfId="32509"/>
    <cellStyle name="SAPBEXHLevel3 10 4 6" xfId="32510"/>
    <cellStyle name="SAPBEXHLevel3 10 5" xfId="32511"/>
    <cellStyle name="SAPBEXHLevel3 10 5 2" xfId="32512"/>
    <cellStyle name="SAPBEXHLevel3 10 5 2 2" xfId="32513"/>
    <cellStyle name="SAPBEXHLevel3 10 5 3" xfId="32514"/>
    <cellStyle name="SAPBEXHLevel3 10 6" xfId="32515"/>
    <cellStyle name="SAPBEXHLevel3 10_Other Benefits Allocation %" xfId="32516"/>
    <cellStyle name="SAPBEXHLevel3 11" xfId="32517"/>
    <cellStyle name="SAPBEXHLevel3 11 2" xfId="32518"/>
    <cellStyle name="SAPBEXHLevel3 11 2 2" xfId="32519"/>
    <cellStyle name="SAPBEXHLevel3 11 2 2 2" xfId="32520"/>
    <cellStyle name="SAPBEXHLevel3 11 2 2 2 2" xfId="32521"/>
    <cellStyle name="SAPBEXHLevel3 11 2 2 3" xfId="32522"/>
    <cellStyle name="SAPBEXHLevel3 11 2 3" xfId="32523"/>
    <cellStyle name="SAPBEXHLevel3 11 2 3 2" xfId="32524"/>
    <cellStyle name="SAPBEXHLevel3 11 2 3 2 2" xfId="32525"/>
    <cellStyle name="SAPBEXHLevel3 11 2 3 3" xfId="32526"/>
    <cellStyle name="SAPBEXHLevel3 11 2 4" xfId="32527"/>
    <cellStyle name="SAPBEXHLevel3 11 2 4 2" xfId="32528"/>
    <cellStyle name="SAPBEXHLevel3 11 2 5" xfId="32529"/>
    <cellStyle name="SAPBEXHLevel3 11 2 5 2" xfId="32530"/>
    <cellStyle name="SAPBEXHLevel3 11 2 6" xfId="32531"/>
    <cellStyle name="SAPBEXHLevel3 11 3" xfId="32532"/>
    <cellStyle name="SAPBEXHLevel3 11 3 2" xfId="32533"/>
    <cellStyle name="SAPBEXHLevel3 11 3 2 2" xfId="32534"/>
    <cellStyle name="SAPBEXHLevel3 11 3 2 2 2" xfId="32535"/>
    <cellStyle name="SAPBEXHLevel3 11 3 2 3" xfId="32536"/>
    <cellStyle name="SAPBEXHLevel3 11 3 3" xfId="32537"/>
    <cellStyle name="SAPBEXHLevel3 11 3 3 2" xfId="32538"/>
    <cellStyle name="SAPBEXHLevel3 11 3 3 2 2" xfId="32539"/>
    <cellStyle name="SAPBEXHLevel3 11 3 3 3" xfId="32540"/>
    <cellStyle name="SAPBEXHLevel3 11 3 4" xfId="32541"/>
    <cellStyle name="SAPBEXHLevel3 11 3 4 2" xfId="32542"/>
    <cellStyle name="SAPBEXHLevel3 11 3 5" xfId="32543"/>
    <cellStyle name="SAPBEXHLevel3 11 3 5 2" xfId="32544"/>
    <cellStyle name="SAPBEXHLevel3 11 3 6" xfId="32545"/>
    <cellStyle name="SAPBEXHLevel3 11 4" xfId="32546"/>
    <cellStyle name="SAPBEXHLevel3 11 4 2" xfId="32547"/>
    <cellStyle name="SAPBEXHLevel3 11 4 2 2" xfId="32548"/>
    <cellStyle name="SAPBEXHLevel3 11 4 2 2 2" xfId="32549"/>
    <cellStyle name="SAPBEXHLevel3 11 4 2 3" xfId="32550"/>
    <cellStyle name="SAPBEXHLevel3 11 4 3" xfId="32551"/>
    <cellStyle name="SAPBEXHLevel3 11 4 3 2" xfId="32552"/>
    <cellStyle name="SAPBEXHLevel3 11 4 3 2 2" xfId="32553"/>
    <cellStyle name="SAPBEXHLevel3 11 4 3 3" xfId="32554"/>
    <cellStyle name="SAPBEXHLevel3 11 4 4" xfId="32555"/>
    <cellStyle name="SAPBEXHLevel3 11 4 4 2" xfId="32556"/>
    <cellStyle name="SAPBEXHLevel3 11 4 5" xfId="32557"/>
    <cellStyle name="SAPBEXHLevel3 11 4 5 2" xfId="32558"/>
    <cellStyle name="SAPBEXHLevel3 11 4 6" xfId="32559"/>
    <cellStyle name="SAPBEXHLevel3 11 5" xfId="32560"/>
    <cellStyle name="SAPBEXHLevel3 11 5 2" xfId="32561"/>
    <cellStyle name="SAPBEXHLevel3 11 5 2 2" xfId="32562"/>
    <cellStyle name="SAPBEXHLevel3 11 5 3" xfId="32563"/>
    <cellStyle name="SAPBEXHLevel3 11 6" xfId="32564"/>
    <cellStyle name="SAPBEXHLevel3 11_Other Benefits Allocation %" xfId="32565"/>
    <cellStyle name="SAPBEXHLevel3 12" xfId="32566"/>
    <cellStyle name="SAPBEXHLevel3 12 2" xfId="32567"/>
    <cellStyle name="SAPBEXHLevel3 12 3" xfId="32568"/>
    <cellStyle name="SAPBEXHLevel3 12_Other Benefits Allocation %" xfId="32569"/>
    <cellStyle name="SAPBEXHLevel3 13" xfId="32570"/>
    <cellStyle name="SAPBEXHLevel3 13 2" xfId="32571"/>
    <cellStyle name="SAPBEXHLevel3 13 2 2" xfId="32572"/>
    <cellStyle name="SAPBEXHLevel3 13 2 2 2" xfId="32573"/>
    <cellStyle name="SAPBEXHLevel3 13 2 2 2 2" xfId="32574"/>
    <cellStyle name="SAPBEXHLevel3 13 2 2 3" xfId="32575"/>
    <cellStyle name="SAPBEXHLevel3 13 2 3" xfId="32576"/>
    <cellStyle name="SAPBEXHLevel3 13 2 3 2" xfId="32577"/>
    <cellStyle name="SAPBEXHLevel3 13 2 3 2 2" xfId="32578"/>
    <cellStyle name="SAPBEXHLevel3 13 2 3 3" xfId="32579"/>
    <cellStyle name="SAPBEXHLevel3 13 2 4" xfId="32580"/>
    <cellStyle name="SAPBEXHLevel3 13 2 4 2" xfId="32581"/>
    <cellStyle name="SAPBEXHLevel3 13 2 5" xfId="32582"/>
    <cellStyle name="SAPBEXHLevel3 13 2 5 2" xfId="32583"/>
    <cellStyle name="SAPBEXHLevel3 13 2 6" xfId="32584"/>
    <cellStyle name="SAPBEXHLevel3 13 3" xfId="32585"/>
    <cellStyle name="SAPBEXHLevel3 13 3 2" xfId="32586"/>
    <cellStyle name="SAPBEXHLevel3 13 3 2 2" xfId="32587"/>
    <cellStyle name="SAPBEXHLevel3 13 3 2 2 2" xfId="32588"/>
    <cellStyle name="SAPBEXHLevel3 13 3 2 3" xfId="32589"/>
    <cellStyle name="SAPBEXHLevel3 13 3 3" xfId="32590"/>
    <cellStyle name="SAPBEXHLevel3 13 3 3 2" xfId="32591"/>
    <cellStyle name="SAPBEXHLevel3 13 3 3 2 2" xfId="32592"/>
    <cellStyle name="SAPBEXHLevel3 13 3 3 3" xfId="32593"/>
    <cellStyle name="SAPBEXHLevel3 13 3 4" xfId="32594"/>
    <cellStyle name="SAPBEXHLevel3 13 3 4 2" xfId="32595"/>
    <cellStyle name="SAPBEXHLevel3 13 3 5" xfId="32596"/>
    <cellStyle name="SAPBEXHLevel3 13 3 5 2" xfId="32597"/>
    <cellStyle name="SAPBEXHLevel3 13 3 6" xfId="32598"/>
    <cellStyle name="SAPBEXHLevel3 13 4" xfId="32599"/>
    <cellStyle name="SAPBEXHLevel3 13 4 2" xfId="32600"/>
    <cellStyle name="SAPBEXHLevel3 13 4 2 2" xfId="32601"/>
    <cellStyle name="SAPBEXHLevel3 13 4 3" xfId="32602"/>
    <cellStyle name="SAPBEXHLevel3 13 5" xfId="32603"/>
    <cellStyle name="SAPBEXHLevel3 13 5 2" xfId="32604"/>
    <cellStyle name="SAPBEXHLevel3 13 5 2 2" xfId="32605"/>
    <cellStyle name="SAPBEXHLevel3 13 5 3" xfId="32606"/>
    <cellStyle name="SAPBEXHLevel3 13 6" xfId="32607"/>
    <cellStyle name="SAPBEXHLevel3 13 6 2" xfId="32608"/>
    <cellStyle name="SAPBEXHLevel3 13 7" xfId="32609"/>
    <cellStyle name="SAPBEXHLevel3 13 7 2" xfId="32610"/>
    <cellStyle name="SAPBEXHLevel3 13 8" xfId="32611"/>
    <cellStyle name="SAPBEXHLevel3 13_Other Benefits Allocation %" xfId="32612"/>
    <cellStyle name="SAPBEXHLevel3 14" xfId="32613"/>
    <cellStyle name="SAPBEXHLevel3 14 2" xfId="32614"/>
    <cellStyle name="SAPBEXHLevel3 14 2 2" xfId="32615"/>
    <cellStyle name="SAPBEXHLevel3 14 3" xfId="32616"/>
    <cellStyle name="SAPBEXHLevel3 15" xfId="32617"/>
    <cellStyle name="SAPBEXHLevel3 15 2" xfId="32618"/>
    <cellStyle name="SAPBEXHLevel3 15 2 2" xfId="32619"/>
    <cellStyle name="SAPBEXHLevel3 15 3" xfId="32620"/>
    <cellStyle name="SAPBEXHLevel3 16" xfId="32621"/>
    <cellStyle name="SAPBEXHLevel3 16 2" xfId="32622"/>
    <cellStyle name="SAPBEXHLevel3 16 2 2" xfId="32623"/>
    <cellStyle name="SAPBEXHLevel3 16 3" xfId="32624"/>
    <cellStyle name="SAPBEXHLevel3 17" xfId="32625"/>
    <cellStyle name="SAPBEXHLevel3 17 2" xfId="32626"/>
    <cellStyle name="SAPBEXHLevel3 17 2 2" xfId="32627"/>
    <cellStyle name="SAPBEXHLevel3 17 3" xfId="32628"/>
    <cellStyle name="SAPBEXHLevel3 18" xfId="32629"/>
    <cellStyle name="SAPBEXHLevel3 18 2" xfId="32630"/>
    <cellStyle name="SAPBEXHLevel3 18 2 2" xfId="32631"/>
    <cellStyle name="SAPBEXHLevel3 18 3" xfId="32632"/>
    <cellStyle name="SAPBEXHLevel3 19" xfId="32633"/>
    <cellStyle name="SAPBEXHLevel3 19 2" xfId="32634"/>
    <cellStyle name="SAPBEXHLevel3 19 2 2" xfId="32635"/>
    <cellStyle name="SAPBEXHLevel3 19 3" xfId="32636"/>
    <cellStyle name="SAPBEXHLevel3 2" xfId="32637"/>
    <cellStyle name="SAPBEXHLevel3 2 10" xfId="32638"/>
    <cellStyle name="SAPBEXHLevel3 2 11" xfId="32639"/>
    <cellStyle name="SAPBEXHLevel3 2 11 2" xfId="32640"/>
    <cellStyle name="SAPBEXHLevel3 2 11 2 2" xfId="32641"/>
    <cellStyle name="SAPBEXHLevel3 2 11 3" xfId="32642"/>
    <cellStyle name="SAPBEXHLevel3 2 12" xfId="32643"/>
    <cellStyle name="SAPBEXHLevel3 2 12 2" xfId="32644"/>
    <cellStyle name="SAPBEXHLevel3 2 12 2 2" xfId="32645"/>
    <cellStyle name="SAPBEXHLevel3 2 12 3" xfId="32646"/>
    <cellStyle name="SAPBEXHLevel3 2 13" xfId="32647"/>
    <cellStyle name="SAPBEXHLevel3 2 13 2" xfId="32648"/>
    <cellStyle name="SAPBEXHLevel3 2 14" xfId="32649"/>
    <cellStyle name="SAPBEXHLevel3 2 2" xfId="32650"/>
    <cellStyle name="SAPBEXHLevel3 2 2 10" xfId="32651"/>
    <cellStyle name="SAPBEXHLevel3 2 2 10 2" xfId="32652"/>
    <cellStyle name="SAPBEXHLevel3 2 2 10 2 2" xfId="32653"/>
    <cellStyle name="SAPBEXHLevel3 2 2 10 3" xfId="32654"/>
    <cellStyle name="SAPBEXHLevel3 2 2 11" xfId="32655"/>
    <cellStyle name="SAPBEXHLevel3 2 2 11 2" xfId="32656"/>
    <cellStyle name="SAPBEXHLevel3 2 2 11 2 2" xfId="32657"/>
    <cellStyle name="SAPBEXHLevel3 2 2 11 3" xfId="32658"/>
    <cellStyle name="SAPBEXHLevel3 2 2 12" xfId="32659"/>
    <cellStyle name="SAPBEXHLevel3 2 2 2" xfId="32660"/>
    <cellStyle name="SAPBEXHLevel3 2 2 2 2" xfId="32661"/>
    <cellStyle name="SAPBEXHLevel3 2 2 2 2 2" xfId="32662"/>
    <cellStyle name="SAPBEXHLevel3 2 2 2 2 2 2" xfId="32663"/>
    <cellStyle name="SAPBEXHLevel3 2 2 2 2 2 2 2" xfId="32664"/>
    <cellStyle name="SAPBEXHLevel3 2 2 2 2 2 3" xfId="32665"/>
    <cellStyle name="SAPBEXHLevel3 2 2 2 2 3" xfId="32666"/>
    <cellStyle name="SAPBEXHLevel3 2 2 2 2 3 2" xfId="32667"/>
    <cellStyle name="SAPBEXHLevel3 2 2 2 2 3 2 2" xfId="32668"/>
    <cellStyle name="SAPBEXHLevel3 2 2 2 2 3 3" xfId="32669"/>
    <cellStyle name="SAPBEXHLevel3 2 2 2 2 4" xfId="32670"/>
    <cellStyle name="SAPBEXHLevel3 2 2 2 2 4 2" xfId="32671"/>
    <cellStyle name="SAPBEXHLevel3 2 2 2 2 5" xfId="32672"/>
    <cellStyle name="SAPBEXHLevel3 2 2 2 2 5 2" xfId="32673"/>
    <cellStyle name="SAPBEXHLevel3 2 2 2 2 6" xfId="32674"/>
    <cellStyle name="SAPBEXHLevel3 2 2 2 3" xfId="32675"/>
    <cellStyle name="SAPBEXHLevel3 2 2 2 3 2" xfId="32676"/>
    <cellStyle name="SAPBEXHLevel3 2 2 2 3 2 2" xfId="32677"/>
    <cellStyle name="SAPBEXHLevel3 2 2 2 3 2 2 2" xfId="32678"/>
    <cellStyle name="SAPBEXHLevel3 2 2 2 3 2 3" xfId="32679"/>
    <cellStyle name="SAPBEXHLevel3 2 2 2 3 3" xfId="32680"/>
    <cellStyle name="SAPBEXHLevel3 2 2 2 3 3 2" xfId="32681"/>
    <cellStyle name="SAPBEXHLevel3 2 2 2 3 3 2 2" xfId="32682"/>
    <cellStyle name="SAPBEXHLevel3 2 2 2 3 3 3" xfId="32683"/>
    <cellStyle name="SAPBEXHLevel3 2 2 2 3 4" xfId="32684"/>
    <cellStyle name="SAPBEXHLevel3 2 2 2 3 4 2" xfId="32685"/>
    <cellStyle name="SAPBEXHLevel3 2 2 2 3 5" xfId="32686"/>
    <cellStyle name="SAPBEXHLevel3 2 2 2 3 5 2" xfId="32687"/>
    <cellStyle name="SAPBEXHLevel3 2 2 2 3 6" xfId="32688"/>
    <cellStyle name="SAPBEXHLevel3 2 2 2 4" xfId="32689"/>
    <cellStyle name="SAPBEXHLevel3 2 2 2 4 2" xfId="32690"/>
    <cellStyle name="SAPBEXHLevel3 2 2 2 4 2 2" xfId="32691"/>
    <cellStyle name="SAPBEXHLevel3 2 2 2 4 2 2 2" xfId="32692"/>
    <cellStyle name="SAPBEXHLevel3 2 2 2 4 2 3" xfId="32693"/>
    <cellStyle name="SAPBEXHLevel3 2 2 2 4 3" xfId="32694"/>
    <cellStyle name="SAPBEXHLevel3 2 2 2 4 3 2" xfId="32695"/>
    <cellStyle name="SAPBEXHLevel3 2 2 2 4 3 2 2" xfId="32696"/>
    <cellStyle name="SAPBEXHLevel3 2 2 2 4 3 3" xfId="32697"/>
    <cellStyle name="SAPBEXHLevel3 2 2 2 4 4" xfId="32698"/>
    <cellStyle name="SAPBEXHLevel3 2 2 2 4 4 2" xfId="32699"/>
    <cellStyle name="SAPBEXHLevel3 2 2 2 4 5" xfId="32700"/>
    <cellStyle name="SAPBEXHLevel3 2 2 2 4 5 2" xfId="32701"/>
    <cellStyle name="SAPBEXHLevel3 2 2 2 4 6" xfId="32702"/>
    <cellStyle name="SAPBEXHLevel3 2 2 2 5" xfId="32703"/>
    <cellStyle name="SAPBEXHLevel3 2 2 2 5 2" xfId="32704"/>
    <cellStyle name="SAPBEXHLevel3 2 2 2 5 2 2" xfId="32705"/>
    <cellStyle name="SAPBEXHLevel3 2 2 2 5 3" xfId="32706"/>
    <cellStyle name="SAPBEXHLevel3 2 2 2 6" xfId="32707"/>
    <cellStyle name="SAPBEXHLevel3 2 2 2_Other Benefits Allocation %" xfId="32708"/>
    <cellStyle name="SAPBEXHLevel3 2 2 3" xfId="32709"/>
    <cellStyle name="SAPBEXHLevel3 2 2 3 2" xfId="32710"/>
    <cellStyle name="SAPBEXHLevel3 2 2 3 2 2" xfId="32711"/>
    <cellStyle name="SAPBEXHLevel3 2 2 3 2 2 2" xfId="32712"/>
    <cellStyle name="SAPBEXHLevel3 2 2 3 2 2 2 2" xfId="32713"/>
    <cellStyle name="SAPBEXHLevel3 2 2 3 2 2 3" xfId="32714"/>
    <cellStyle name="SAPBEXHLevel3 2 2 3 2 3" xfId="32715"/>
    <cellStyle name="SAPBEXHLevel3 2 2 3 2 3 2" xfId="32716"/>
    <cellStyle name="SAPBEXHLevel3 2 2 3 2 3 2 2" xfId="32717"/>
    <cellStyle name="SAPBEXHLevel3 2 2 3 2 3 3" xfId="32718"/>
    <cellStyle name="SAPBEXHLevel3 2 2 3 2 4" xfId="32719"/>
    <cellStyle name="SAPBEXHLevel3 2 2 3 2 4 2" xfId="32720"/>
    <cellStyle name="SAPBEXHLevel3 2 2 3 2 5" xfId="32721"/>
    <cellStyle name="SAPBEXHLevel3 2 2 3 2 5 2" xfId="32722"/>
    <cellStyle name="SAPBEXHLevel3 2 2 3 2 6" xfId="32723"/>
    <cellStyle name="SAPBEXHLevel3 2 2 3 3" xfId="32724"/>
    <cellStyle name="SAPBEXHLevel3 2 2 3 3 2" xfId="32725"/>
    <cellStyle name="SAPBEXHLevel3 2 2 3 3 2 2" xfId="32726"/>
    <cellStyle name="SAPBEXHLevel3 2 2 3 3 2 2 2" xfId="32727"/>
    <cellStyle name="SAPBEXHLevel3 2 2 3 3 2 3" xfId="32728"/>
    <cellStyle name="SAPBEXHLevel3 2 2 3 3 3" xfId="32729"/>
    <cellStyle name="SAPBEXHLevel3 2 2 3 3 3 2" xfId="32730"/>
    <cellStyle name="SAPBEXHLevel3 2 2 3 3 3 2 2" xfId="32731"/>
    <cellStyle name="SAPBEXHLevel3 2 2 3 3 3 3" xfId="32732"/>
    <cellStyle name="SAPBEXHLevel3 2 2 3 3 4" xfId="32733"/>
    <cellStyle name="SAPBEXHLevel3 2 2 3 3 4 2" xfId="32734"/>
    <cellStyle name="SAPBEXHLevel3 2 2 3 3 5" xfId="32735"/>
    <cellStyle name="SAPBEXHLevel3 2 2 3 3 5 2" xfId="32736"/>
    <cellStyle name="SAPBEXHLevel3 2 2 3 3 6" xfId="32737"/>
    <cellStyle name="SAPBEXHLevel3 2 2 3 4" xfId="32738"/>
    <cellStyle name="SAPBEXHLevel3 2 2 3 4 2" xfId="32739"/>
    <cellStyle name="SAPBEXHLevel3 2 2 3 4 2 2" xfId="32740"/>
    <cellStyle name="SAPBEXHLevel3 2 2 3 4 3" xfId="32741"/>
    <cellStyle name="SAPBEXHLevel3 2 2 3 5" xfId="32742"/>
    <cellStyle name="SAPBEXHLevel3 2 2 3 5 2" xfId="32743"/>
    <cellStyle name="SAPBEXHLevel3 2 2 3 5 2 2" xfId="32744"/>
    <cellStyle name="SAPBEXHLevel3 2 2 3 5 3" xfId="32745"/>
    <cellStyle name="SAPBEXHLevel3 2 2 3 6" xfId="32746"/>
    <cellStyle name="SAPBEXHLevel3 2 2 3 6 2" xfId="32747"/>
    <cellStyle name="SAPBEXHLevel3 2 2 3 7" xfId="32748"/>
    <cellStyle name="SAPBEXHLevel3 2 2 3 7 2" xfId="32749"/>
    <cellStyle name="SAPBEXHLevel3 2 2 3 8" xfId="32750"/>
    <cellStyle name="SAPBEXHLevel3 2 2 3_Other Benefits Allocation %" xfId="32751"/>
    <cellStyle name="SAPBEXHLevel3 2 2 4" xfId="32752"/>
    <cellStyle name="SAPBEXHLevel3 2 2 4 2" xfId="32753"/>
    <cellStyle name="SAPBEXHLevel3 2 2 4 2 2" xfId="32754"/>
    <cellStyle name="SAPBEXHLevel3 2 2 4 3" xfId="32755"/>
    <cellStyle name="SAPBEXHLevel3 2 2 5" xfId="32756"/>
    <cellStyle name="SAPBEXHLevel3 2 2 5 2" xfId="32757"/>
    <cellStyle name="SAPBEXHLevel3 2 2 5 2 2" xfId="32758"/>
    <cellStyle name="SAPBEXHLevel3 2 2 5 3" xfId="32759"/>
    <cellStyle name="SAPBEXHLevel3 2 2 6" xfId="32760"/>
    <cellStyle name="SAPBEXHLevel3 2 2 6 2" xfId="32761"/>
    <cellStyle name="SAPBEXHLevel3 2 2 6 2 2" xfId="32762"/>
    <cellStyle name="SAPBEXHLevel3 2 2 6 3" xfId="32763"/>
    <cellStyle name="SAPBEXHLevel3 2 2 7" xfId="32764"/>
    <cellStyle name="SAPBEXHLevel3 2 2 7 2" xfId="32765"/>
    <cellStyle name="SAPBEXHLevel3 2 2 7 2 2" xfId="32766"/>
    <cellStyle name="SAPBEXHLevel3 2 2 7 3" xfId="32767"/>
    <cellStyle name="SAPBEXHLevel3 2 2 8" xfId="32768"/>
    <cellStyle name="SAPBEXHLevel3 2 2 8 2" xfId="32769"/>
    <cellStyle name="SAPBEXHLevel3 2 2 8 2 2" xfId="32770"/>
    <cellStyle name="SAPBEXHLevel3 2 2 8 3" xfId="32771"/>
    <cellStyle name="SAPBEXHLevel3 2 2 9" xfId="32772"/>
    <cellStyle name="SAPBEXHLevel3 2 2 9 2" xfId="32773"/>
    <cellStyle name="SAPBEXHLevel3 2 2 9 2 2" xfId="32774"/>
    <cellStyle name="SAPBEXHLevel3 2 2 9 3" xfId="32775"/>
    <cellStyle name="SAPBEXHLevel3 2 2_401K Summary" xfId="32776"/>
    <cellStyle name="SAPBEXHLevel3 2 3" xfId="32777"/>
    <cellStyle name="SAPBEXHLevel3 2 3 10" xfId="32778"/>
    <cellStyle name="SAPBEXHLevel3 2 3 11" xfId="32779"/>
    <cellStyle name="SAPBEXHLevel3 2 3 11 2" xfId="32780"/>
    <cellStyle name="SAPBEXHLevel3 2 3 11 2 2" xfId="32781"/>
    <cellStyle name="SAPBEXHLevel3 2 3 11 3" xfId="32782"/>
    <cellStyle name="SAPBEXHLevel3 2 3 12" xfId="32783"/>
    <cellStyle name="SAPBEXHLevel3 2 3 2" xfId="32784"/>
    <cellStyle name="SAPBEXHLevel3 2 3 2 2" xfId="32785"/>
    <cellStyle name="SAPBEXHLevel3 2 3 2 2 2" xfId="32786"/>
    <cellStyle name="SAPBEXHLevel3 2 3 2 2 2 2" xfId="32787"/>
    <cellStyle name="SAPBEXHLevel3 2 3 2 2 2 2 2" xfId="32788"/>
    <cellStyle name="SAPBEXHLevel3 2 3 2 2 2 3" xfId="32789"/>
    <cellStyle name="SAPBEXHLevel3 2 3 2 2 3" xfId="32790"/>
    <cellStyle name="SAPBEXHLevel3 2 3 2 2 3 2" xfId="32791"/>
    <cellStyle name="SAPBEXHLevel3 2 3 2 2 3 2 2" xfId="32792"/>
    <cellStyle name="SAPBEXHLevel3 2 3 2 2 3 3" xfId="32793"/>
    <cellStyle name="SAPBEXHLevel3 2 3 2 2 4" xfId="32794"/>
    <cellStyle name="SAPBEXHLevel3 2 3 2 2 4 2" xfId="32795"/>
    <cellStyle name="SAPBEXHLevel3 2 3 2 2 5" xfId="32796"/>
    <cellStyle name="SAPBEXHLevel3 2 3 2 2 5 2" xfId="32797"/>
    <cellStyle name="SAPBEXHLevel3 2 3 2 2 6" xfId="32798"/>
    <cellStyle name="SAPBEXHLevel3 2 3 2 3" xfId="32799"/>
    <cellStyle name="SAPBEXHLevel3 2 3 2 3 2" xfId="32800"/>
    <cellStyle name="SAPBEXHLevel3 2 3 2 3 2 2" xfId="32801"/>
    <cellStyle name="SAPBEXHLevel3 2 3 2 3 2 2 2" xfId="32802"/>
    <cellStyle name="SAPBEXHLevel3 2 3 2 3 2 3" xfId="32803"/>
    <cellStyle name="SAPBEXHLevel3 2 3 2 3 3" xfId="32804"/>
    <cellStyle name="SAPBEXHLevel3 2 3 2 3 3 2" xfId="32805"/>
    <cellStyle name="SAPBEXHLevel3 2 3 2 3 3 2 2" xfId="32806"/>
    <cellStyle name="SAPBEXHLevel3 2 3 2 3 3 3" xfId="32807"/>
    <cellStyle name="SAPBEXHLevel3 2 3 2 3 4" xfId="32808"/>
    <cellStyle name="SAPBEXHLevel3 2 3 2 3 4 2" xfId="32809"/>
    <cellStyle name="SAPBEXHLevel3 2 3 2 3 5" xfId="32810"/>
    <cellStyle name="SAPBEXHLevel3 2 3 2 3 5 2" xfId="32811"/>
    <cellStyle name="SAPBEXHLevel3 2 3 2 3 6" xfId="32812"/>
    <cellStyle name="SAPBEXHLevel3 2 3 2 4" xfId="32813"/>
    <cellStyle name="SAPBEXHLevel3 2 3 2 4 2" xfId="32814"/>
    <cellStyle name="SAPBEXHLevel3 2 3 2 4 2 2" xfId="32815"/>
    <cellStyle name="SAPBEXHLevel3 2 3 2 4 2 2 2" xfId="32816"/>
    <cellStyle name="SAPBEXHLevel3 2 3 2 4 2 3" xfId="32817"/>
    <cellStyle name="SAPBEXHLevel3 2 3 2 4 3" xfId="32818"/>
    <cellStyle name="SAPBEXHLevel3 2 3 2 4 3 2" xfId="32819"/>
    <cellStyle name="SAPBEXHLevel3 2 3 2 4 3 2 2" xfId="32820"/>
    <cellStyle name="SAPBEXHLevel3 2 3 2 4 3 3" xfId="32821"/>
    <cellStyle name="SAPBEXHLevel3 2 3 2 4 4" xfId="32822"/>
    <cellStyle name="SAPBEXHLevel3 2 3 2 4 4 2" xfId="32823"/>
    <cellStyle name="SAPBEXHLevel3 2 3 2 4 5" xfId="32824"/>
    <cellStyle name="SAPBEXHLevel3 2 3 2 4 5 2" xfId="32825"/>
    <cellStyle name="SAPBEXHLevel3 2 3 2 4 6" xfId="32826"/>
    <cellStyle name="SAPBEXHLevel3 2 3 2 5" xfId="32827"/>
    <cellStyle name="SAPBEXHLevel3 2 3 2 5 2" xfId="32828"/>
    <cellStyle name="SAPBEXHLevel3 2 3 2 5 2 2" xfId="32829"/>
    <cellStyle name="SAPBEXHLevel3 2 3 2 5 3" xfId="32830"/>
    <cellStyle name="SAPBEXHLevel3 2 3 2 6" xfId="32831"/>
    <cellStyle name="SAPBEXHLevel3 2 3 2_Other Benefits Allocation %" xfId="32832"/>
    <cellStyle name="SAPBEXHLevel3 2 3 3" xfId="32833"/>
    <cellStyle name="SAPBEXHLevel3 2 3 3 2" xfId="32834"/>
    <cellStyle name="SAPBEXHLevel3 2 3 3 2 2" xfId="32835"/>
    <cellStyle name="SAPBEXHLevel3 2 3 3 2 2 2" xfId="32836"/>
    <cellStyle name="SAPBEXHLevel3 2 3 3 2 2 2 2" xfId="32837"/>
    <cellStyle name="SAPBEXHLevel3 2 3 3 2 2 3" xfId="32838"/>
    <cellStyle name="SAPBEXHLevel3 2 3 3 2 3" xfId="32839"/>
    <cellStyle name="SAPBEXHLevel3 2 3 3 2 3 2" xfId="32840"/>
    <cellStyle name="SAPBEXHLevel3 2 3 3 2 3 2 2" xfId="32841"/>
    <cellStyle name="SAPBEXHLevel3 2 3 3 2 3 3" xfId="32842"/>
    <cellStyle name="SAPBEXHLevel3 2 3 3 2 4" xfId="32843"/>
    <cellStyle name="SAPBEXHLevel3 2 3 3 2 4 2" xfId="32844"/>
    <cellStyle name="SAPBEXHLevel3 2 3 3 2 5" xfId="32845"/>
    <cellStyle name="SAPBEXHLevel3 2 3 3 2 5 2" xfId="32846"/>
    <cellStyle name="SAPBEXHLevel3 2 3 3 2 6" xfId="32847"/>
    <cellStyle name="SAPBEXHLevel3 2 3 3 3" xfId="32848"/>
    <cellStyle name="SAPBEXHLevel3 2 3 3 3 2" xfId="32849"/>
    <cellStyle name="SAPBEXHLevel3 2 3 3 3 2 2" xfId="32850"/>
    <cellStyle name="SAPBEXHLevel3 2 3 3 3 2 2 2" xfId="32851"/>
    <cellStyle name="SAPBEXHLevel3 2 3 3 3 2 3" xfId="32852"/>
    <cellStyle name="SAPBEXHLevel3 2 3 3 3 3" xfId="32853"/>
    <cellStyle name="SAPBEXHLevel3 2 3 3 3 3 2" xfId="32854"/>
    <cellStyle name="SAPBEXHLevel3 2 3 3 3 3 2 2" xfId="32855"/>
    <cellStyle name="SAPBEXHLevel3 2 3 3 3 3 3" xfId="32856"/>
    <cellStyle name="SAPBEXHLevel3 2 3 3 3 4" xfId="32857"/>
    <cellStyle name="SAPBEXHLevel3 2 3 3 3 4 2" xfId="32858"/>
    <cellStyle name="SAPBEXHLevel3 2 3 3 3 5" xfId="32859"/>
    <cellStyle name="SAPBEXHLevel3 2 3 3 3 5 2" xfId="32860"/>
    <cellStyle name="SAPBEXHLevel3 2 3 3 3 6" xfId="32861"/>
    <cellStyle name="SAPBEXHLevel3 2 3 3 4" xfId="32862"/>
    <cellStyle name="SAPBEXHLevel3 2 3 3 4 2" xfId="32863"/>
    <cellStyle name="SAPBEXHLevel3 2 3 3 4 2 2" xfId="32864"/>
    <cellStyle name="SAPBEXHLevel3 2 3 3 4 3" xfId="32865"/>
    <cellStyle name="SAPBEXHLevel3 2 3 3 5" xfId="32866"/>
    <cellStyle name="SAPBEXHLevel3 2 3 3 5 2" xfId="32867"/>
    <cellStyle name="SAPBEXHLevel3 2 3 3 5 2 2" xfId="32868"/>
    <cellStyle name="SAPBEXHLevel3 2 3 3 5 3" xfId="32869"/>
    <cellStyle name="SAPBEXHLevel3 2 3 3 6" xfId="32870"/>
    <cellStyle name="SAPBEXHLevel3 2 3 3 6 2" xfId="32871"/>
    <cellStyle name="SAPBEXHLevel3 2 3 3 7" xfId="32872"/>
    <cellStyle name="SAPBEXHLevel3 2 3 3 7 2" xfId="32873"/>
    <cellStyle name="SAPBEXHLevel3 2 3 3 8" xfId="32874"/>
    <cellStyle name="SAPBEXHLevel3 2 3 3_Other Benefits Allocation %" xfId="32875"/>
    <cellStyle name="SAPBEXHLevel3 2 3 4" xfId="32876"/>
    <cellStyle name="SAPBEXHLevel3 2 3 5" xfId="32877"/>
    <cellStyle name="SAPBEXHLevel3 2 3 6" xfId="32878"/>
    <cellStyle name="SAPBEXHLevel3 2 3 7" xfId="32879"/>
    <cellStyle name="SAPBEXHLevel3 2 3 8" xfId="32880"/>
    <cellStyle name="SAPBEXHLevel3 2 3 9" xfId="32881"/>
    <cellStyle name="SAPBEXHLevel3 2 3_401K Summary" xfId="32882"/>
    <cellStyle name="SAPBEXHLevel3 2 4" xfId="32883"/>
    <cellStyle name="SAPBEXHLevel3 2 4 2" xfId="32884"/>
    <cellStyle name="SAPBEXHLevel3 2 4 2 2" xfId="32885"/>
    <cellStyle name="SAPBEXHLevel3 2 4 2 2 2" xfId="32886"/>
    <cellStyle name="SAPBEXHLevel3 2 4 2 3" xfId="32887"/>
    <cellStyle name="SAPBEXHLevel3 2 4 3" xfId="32888"/>
    <cellStyle name="SAPBEXHLevel3 2 4 3 2" xfId="32889"/>
    <cellStyle name="SAPBEXHLevel3 2 4 3 2 2" xfId="32890"/>
    <cellStyle name="SAPBEXHLevel3 2 4 3 3" xfId="32891"/>
    <cellStyle name="SAPBEXHLevel3 2 5" xfId="32892"/>
    <cellStyle name="SAPBEXHLevel3 2 5 2" xfId="32893"/>
    <cellStyle name="SAPBEXHLevel3 2 5 2 2" xfId="32894"/>
    <cellStyle name="SAPBEXHLevel3 2 5 2 2 2" xfId="32895"/>
    <cellStyle name="SAPBEXHLevel3 2 5 2 2 2 2" xfId="32896"/>
    <cellStyle name="SAPBEXHLevel3 2 5 2 2 3" xfId="32897"/>
    <cellStyle name="SAPBEXHLevel3 2 5 2 3" xfId="32898"/>
    <cellStyle name="SAPBEXHLevel3 2 5 2 3 2" xfId="32899"/>
    <cellStyle name="SAPBEXHLevel3 2 5 2 3 2 2" xfId="32900"/>
    <cellStyle name="SAPBEXHLevel3 2 5 2 3 3" xfId="32901"/>
    <cellStyle name="SAPBEXHLevel3 2 5 2 4" xfId="32902"/>
    <cellStyle name="SAPBEXHLevel3 2 5 2 4 2" xfId="32903"/>
    <cellStyle name="SAPBEXHLevel3 2 5 2 5" xfId="32904"/>
    <cellStyle name="SAPBEXHLevel3 2 5 2 5 2" xfId="32905"/>
    <cellStyle name="SAPBEXHLevel3 2 5 2 6" xfId="32906"/>
    <cellStyle name="SAPBEXHLevel3 2 5 3" xfId="32907"/>
    <cellStyle name="SAPBEXHLevel3 2 5 3 2" xfId="32908"/>
    <cellStyle name="SAPBEXHLevel3 2 5 3 2 2" xfId="32909"/>
    <cellStyle name="SAPBEXHLevel3 2 5 3 2 2 2" xfId="32910"/>
    <cellStyle name="SAPBEXHLevel3 2 5 3 2 3" xfId="32911"/>
    <cellStyle name="SAPBEXHLevel3 2 5 3 3" xfId="32912"/>
    <cellStyle name="SAPBEXHLevel3 2 5 3 3 2" xfId="32913"/>
    <cellStyle name="SAPBEXHLevel3 2 5 3 3 2 2" xfId="32914"/>
    <cellStyle name="SAPBEXHLevel3 2 5 3 3 3" xfId="32915"/>
    <cellStyle name="SAPBEXHLevel3 2 5 3 4" xfId="32916"/>
    <cellStyle name="SAPBEXHLevel3 2 5 3 4 2" xfId="32917"/>
    <cellStyle name="SAPBEXHLevel3 2 5 3 5" xfId="32918"/>
    <cellStyle name="SAPBEXHLevel3 2 5 3 5 2" xfId="32919"/>
    <cellStyle name="SAPBEXHLevel3 2 5 3 6" xfId="32920"/>
    <cellStyle name="SAPBEXHLevel3 2 5 4" xfId="32921"/>
    <cellStyle name="SAPBEXHLevel3 2 5 4 2" xfId="32922"/>
    <cellStyle name="SAPBEXHLevel3 2 5 4 2 2" xfId="32923"/>
    <cellStyle name="SAPBEXHLevel3 2 5 4 2 2 2" xfId="32924"/>
    <cellStyle name="SAPBEXHLevel3 2 5 4 2 3" xfId="32925"/>
    <cellStyle name="SAPBEXHLevel3 2 5 4 3" xfId="32926"/>
    <cellStyle name="SAPBEXHLevel3 2 5 4 3 2" xfId="32927"/>
    <cellStyle name="SAPBEXHLevel3 2 5 4 3 2 2" xfId="32928"/>
    <cellStyle name="SAPBEXHLevel3 2 5 4 3 3" xfId="32929"/>
    <cellStyle name="SAPBEXHLevel3 2 5 4 4" xfId="32930"/>
    <cellStyle name="SAPBEXHLevel3 2 5 4 4 2" xfId="32931"/>
    <cellStyle name="SAPBEXHLevel3 2 5 4 5" xfId="32932"/>
    <cellStyle name="SAPBEXHLevel3 2 5 4 5 2" xfId="32933"/>
    <cellStyle name="SAPBEXHLevel3 2 5 4 6" xfId="32934"/>
    <cellStyle name="SAPBEXHLevel3 2 5 5" xfId="32935"/>
    <cellStyle name="SAPBEXHLevel3 2 5 5 2" xfId="32936"/>
    <cellStyle name="SAPBEXHLevel3 2 5 5 2 2" xfId="32937"/>
    <cellStyle name="SAPBEXHLevel3 2 5 5 3" xfId="32938"/>
    <cellStyle name="SAPBEXHLevel3 2 5 6" xfId="32939"/>
    <cellStyle name="SAPBEXHLevel3 2 5_Other Benefits Allocation %" xfId="32940"/>
    <cellStyle name="SAPBEXHLevel3 2 6" xfId="32941"/>
    <cellStyle name="SAPBEXHLevel3 2 7" xfId="32942"/>
    <cellStyle name="SAPBEXHLevel3 2 8" xfId="32943"/>
    <cellStyle name="SAPBEXHLevel3 2 9" xfId="32944"/>
    <cellStyle name="SAPBEXHLevel3 2_401K Summary" xfId="32945"/>
    <cellStyle name="SAPBEXHLevel3 20" xfId="32946"/>
    <cellStyle name="SAPBEXHLevel3 20 2" xfId="32947"/>
    <cellStyle name="SAPBEXHLevel3 20 2 2" xfId="32948"/>
    <cellStyle name="SAPBEXHLevel3 20 3" xfId="32949"/>
    <cellStyle name="SAPBEXHLevel3 21" xfId="32950"/>
    <cellStyle name="SAPBEXHLevel3 21 2" xfId="32951"/>
    <cellStyle name="SAPBEXHLevel3 21 2 2" xfId="32952"/>
    <cellStyle name="SAPBEXHLevel3 21 3" xfId="32953"/>
    <cellStyle name="SAPBEXHLevel3 22" xfId="32954"/>
    <cellStyle name="SAPBEXHLevel3 22 2" xfId="32955"/>
    <cellStyle name="SAPBEXHLevel3 22 2 2" xfId="32956"/>
    <cellStyle name="SAPBEXHLevel3 22 3" xfId="32957"/>
    <cellStyle name="SAPBEXHLevel3 23" xfId="32958"/>
    <cellStyle name="SAPBEXHLevel3 23 2" xfId="32959"/>
    <cellStyle name="SAPBEXHLevel3 23 2 2" xfId="32960"/>
    <cellStyle name="SAPBEXHLevel3 23 3" xfId="32961"/>
    <cellStyle name="SAPBEXHLevel3 24" xfId="32962"/>
    <cellStyle name="SAPBEXHLevel3 24 2" xfId="32963"/>
    <cellStyle name="SAPBEXHLevel3 24 2 2" xfId="32964"/>
    <cellStyle name="SAPBEXHLevel3 24 3" xfId="32965"/>
    <cellStyle name="SAPBEXHLevel3 25" xfId="32966"/>
    <cellStyle name="SAPBEXHLevel3 25 2" xfId="32967"/>
    <cellStyle name="SAPBEXHLevel3 25 2 2" xfId="32968"/>
    <cellStyle name="SAPBEXHLevel3 25 3" xfId="32969"/>
    <cellStyle name="SAPBEXHLevel3 26" xfId="32970"/>
    <cellStyle name="SAPBEXHLevel3 26 2" xfId="32971"/>
    <cellStyle name="SAPBEXHLevel3 27" xfId="32972"/>
    <cellStyle name="SAPBEXHLevel3 27 2" xfId="32973"/>
    <cellStyle name="SAPBEXHLevel3 28" xfId="32974"/>
    <cellStyle name="SAPBEXHLevel3 28 2" xfId="32975"/>
    <cellStyle name="SAPBEXHLevel3 29" xfId="32976"/>
    <cellStyle name="SAPBEXHLevel3 29 2" xfId="32977"/>
    <cellStyle name="SAPBEXHLevel3 3" xfId="32978"/>
    <cellStyle name="SAPBEXHLevel3 3 10" xfId="32979"/>
    <cellStyle name="SAPBEXHLevel3 3 11" xfId="32980"/>
    <cellStyle name="SAPBEXHLevel3 3 11 2" xfId="32981"/>
    <cellStyle name="SAPBEXHLevel3 3 11 2 2" xfId="32982"/>
    <cellStyle name="SAPBEXHLevel3 3 11 3" xfId="32983"/>
    <cellStyle name="SAPBEXHLevel3 3 12" xfId="32984"/>
    <cellStyle name="SAPBEXHLevel3 3 2" xfId="32985"/>
    <cellStyle name="SAPBEXHLevel3 3 2 2" xfId="32986"/>
    <cellStyle name="SAPBEXHLevel3 3 2 2 2" xfId="32987"/>
    <cellStyle name="SAPBEXHLevel3 3 2 2 2 2" xfId="32988"/>
    <cellStyle name="SAPBEXHLevel3 3 2 2 2 2 2" xfId="32989"/>
    <cellStyle name="SAPBEXHLevel3 3 2 2 2 2 2 2" xfId="32990"/>
    <cellStyle name="SAPBEXHLevel3 3 2 2 2 2 3" xfId="32991"/>
    <cellStyle name="SAPBEXHLevel3 3 2 2 2 3" xfId="32992"/>
    <cellStyle name="SAPBEXHLevel3 3 2 2 2 3 2" xfId="32993"/>
    <cellStyle name="SAPBEXHLevel3 3 2 2 2 3 2 2" xfId="32994"/>
    <cellStyle name="SAPBEXHLevel3 3 2 2 2 3 3" xfId="32995"/>
    <cellStyle name="SAPBEXHLevel3 3 2 2 2 4" xfId="32996"/>
    <cellStyle name="SAPBEXHLevel3 3 2 2 2 4 2" xfId="32997"/>
    <cellStyle name="SAPBEXHLevel3 3 2 2 2 5" xfId="32998"/>
    <cellStyle name="SAPBEXHLevel3 3 2 2 2 5 2" xfId="32999"/>
    <cellStyle name="SAPBEXHLevel3 3 2 2 2 6" xfId="33000"/>
    <cellStyle name="SAPBEXHLevel3 3 2 2 3" xfId="33001"/>
    <cellStyle name="SAPBEXHLevel3 3 2 2 3 2" xfId="33002"/>
    <cellStyle name="SAPBEXHLevel3 3 2 2 3 2 2" xfId="33003"/>
    <cellStyle name="SAPBEXHLevel3 3 2 2 3 2 2 2" xfId="33004"/>
    <cellStyle name="SAPBEXHLevel3 3 2 2 3 2 3" xfId="33005"/>
    <cellStyle name="SAPBEXHLevel3 3 2 2 3 3" xfId="33006"/>
    <cellStyle name="SAPBEXHLevel3 3 2 2 3 3 2" xfId="33007"/>
    <cellStyle name="SAPBEXHLevel3 3 2 2 3 3 2 2" xfId="33008"/>
    <cellStyle name="SAPBEXHLevel3 3 2 2 3 3 3" xfId="33009"/>
    <cellStyle name="SAPBEXHLevel3 3 2 2 3 4" xfId="33010"/>
    <cellStyle name="SAPBEXHLevel3 3 2 2 3 4 2" xfId="33011"/>
    <cellStyle name="SAPBEXHLevel3 3 2 2 3 5" xfId="33012"/>
    <cellStyle name="SAPBEXHLevel3 3 2 2 3 5 2" xfId="33013"/>
    <cellStyle name="SAPBEXHLevel3 3 2 2 3 6" xfId="33014"/>
    <cellStyle name="SAPBEXHLevel3 3 2 2 4" xfId="33015"/>
    <cellStyle name="SAPBEXHLevel3 3 2 2 4 2" xfId="33016"/>
    <cellStyle name="SAPBEXHLevel3 3 2 2 4 2 2" xfId="33017"/>
    <cellStyle name="SAPBEXHLevel3 3 2 2 4 3" xfId="33018"/>
    <cellStyle name="SAPBEXHLevel3 3 2 2 5" xfId="33019"/>
    <cellStyle name="SAPBEXHLevel3 3 2 2 5 2" xfId="33020"/>
    <cellStyle name="SAPBEXHLevel3 3 2 2 5 2 2" xfId="33021"/>
    <cellStyle name="SAPBEXHLevel3 3 2 2 5 3" xfId="33022"/>
    <cellStyle name="SAPBEXHLevel3 3 2 2 6" xfId="33023"/>
    <cellStyle name="SAPBEXHLevel3 3 2 2 6 2" xfId="33024"/>
    <cellStyle name="SAPBEXHLevel3 3 2 2 7" xfId="33025"/>
    <cellStyle name="SAPBEXHLevel3 3 2 2 7 2" xfId="33026"/>
    <cellStyle name="SAPBEXHLevel3 3 2 2 8" xfId="33027"/>
    <cellStyle name="SAPBEXHLevel3 3 2 2_Other Benefits Allocation %" xfId="33028"/>
    <cellStyle name="SAPBEXHLevel3 3 2 3" xfId="33029"/>
    <cellStyle name="SAPBEXHLevel3 3 2 3 2" xfId="33030"/>
    <cellStyle name="SAPBEXHLevel3 3 2 3 2 2" xfId="33031"/>
    <cellStyle name="SAPBEXHLevel3 3 2 3 3" xfId="33032"/>
    <cellStyle name="SAPBEXHLevel3 3 2 4" xfId="33033"/>
    <cellStyle name="SAPBEXHLevel3 3 2_Other Benefits Allocation %" xfId="33034"/>
    <cellStyle name="SAPBEXHLevel3 3 3" xfId="33035"/>
    <cellStyle name="SAPBEXHLevel3 3 3 2" xfId="33036"/>
    <cellStyle name="SAPBEXHLevel3 3 3 2 2" xfId="33037"/>
    <cellStyle name="SAPBEXHLevel3 3 3 2 2 2" xfId="33038"/>
    <cellStyle name="SAPBEXHLevel3 3 3 2 2 2 2" xfId="33039"/>
    <cellStyle name="SAPBEXHLevel3 3 3 2 2 2 2 2" xfId="33040"/>
    <cellStyle name="SAPBEXHLevel3 3 3 2 2 2 3" xfId="33041"/>
    <cellStyle name="SAPBEXHLevel3 3 3 2 2 3" xfId="33042"/>
    <cellStyle name="SAPBEXHLevel3 3 3 2 2 3 2" xfId="33043"/>
    <cellStyle name="SAPBEXHLevel3 3 3 2 2 3 2 2" xfId="33044"/>
    <cellStyle name="SAPBEXHLevel3 3 3 2 2 3 3" xfId="33045"/>
    <cellStyle name="SAPBEXHLevel3 3 3 2 2 4" xfId="33046"/>
    <cellStyle name="SAPBEXHLevel3 3 3 2 2 4 2" xfId="33047"/>
    <cellStyle name="SAPBEXHLevel3 3 3 2 2 5" xfId="33048"/>
    <cellStyle name="SAPBEXHLevel3 3 3 2 2 5 2" xfId="33049"/>
    <cellStyle name="SAPBEXHLevel3 3 3 2 2 6" xfId="33050"/>
    <cellStyle name="SAPBEXHLevel3 3 3 2 3" xfId="33051"/>
    <cellStyle name="SAPBEXHLevel3 3 3 2 3 2" xfId="33052"/>
    <cellStyle name="SAPBEXHLevel3 3 3 2 3 2 2" xfId="33053"/>
    <cellStyle name="SAPBEXHLevel3 3 3 2 3 2 2 2" xfId="33054"/>
    <cellStyle name="SAPBEXHLevel3 3 3 2 3 2 3" xfId="33055"/>
    <cellStyle name="SAPBEXHLevel3 3 3 2 3 3" xfId="33056"/>
    <cellStyle name="SAPBEXHLevel3 3 3 2 3 3 2" xfId="33057"/>
    <cellStyle name="SAPBEXHLevel3 3 3 2 3 3 2 2" xfId="33058"/>
    <cellStyle name="SAPBEXHLevel3 3 3 2 3 3 3" xfId="33059"/>
    <cellStyle name="SAPBEXHLevel3 3 3 2 3 4" xfId="33060"/>
    <cellStyle name="SAPBEXHLevel3 3 3 2 3 4 2" xfId="33061"/>
    <cellStyle name="SAPBEXHLevel3 3 3 2 3 5" xfId="33062"/>
    <cellStyle name="SAPBEXHLevel3 3 3 2 3 5 2" xfId="33063"/>
    <cellStyle name="SAPBEXHLevel3 3 3 2 3 6" xfId="33064"/>
    <cellStyle name="SAPBEXHLevel3 3 3 2 4" xfId="33065"/>
    <cellStyle name="SAPBEXHLevel3 3 3 2 4 2" xfId="33066"/>
    <cellStyle name="SAPBEXHLevel3 3 3 2 4 2 2" xfId="33067"/>
    <cellStyle name="SAPBEXHLevel3 3 3 2 4 3" xfId="33068"/>
    <cellStyle name="SAPBEXHLevel3 3 3 2 5" xfId="33069"/>
    <cellStyle name="SAPBEXHLevel3 3 3 2 5 2" xfId="33070"/>
    <cellStyle name="SAPBEXHLevel3 3 3 2 5 2 2" xfId="33071"/>
    <cellStyle name="SAPBEXHLevel3 3 3 2 5 3" xfId="33072"/>
    <cellStyle name="SAPBEXHLevel3 3 3 2 6" xfId="33073"/>
    <cellStyle name="SAPBEXHLevel3 3 3 2 6 2" xfId="33074"/>
    <cellStyle name="SAPBEXHLevel3 3 3 2 7" xfId="33075"/>
    <cellStyle name="SAPBEXHLevel3 3 3 2 7 2" xfId="33076"/>
    <cellStyle name="SAPBEXHLevel3 3 3 2 8" xfId="33077"/>
    <cellStyle name="SAPBEXHLevel3 3 3 2_Other Benefits Allocation %" xfId="33078"/>
    <cellStyle name="SAPBEXHLevel3 3 3 3" xfId="33079"/>
    <cellStyle name="SAPBEXHLevel3 3 3 3 2" xfId="33080"/>
    <cellStyle name="SAPBEXHLevel3 3 3 3 2 2" xfId="33081"/>
    <cellStyle name="SAPBEXHLevel3 3 3 3 3" xfId="33082"/>
    <cellStyle name="SAPBEXHLevel3 3 3 4" xfId="33083"/>
    <cellStyle name="SAPBEXHLevel3 3 3_Other Benefits Allocation %" xfId="33084"/>
    <cellStyle name="SAPBEXHLevel3 3 4" xfId="33085"/>
    <cellStyle name="SAPBEXHLevel3 3 4 2" xfId="33086"/>
    <cellStyle name="SAPBEXHLevel3 3 4 2 2" xfId="33087"/>
    <cellStyle name="SAPBEXHLevel3 3 4 2 2 2" xfId="33088"/>
    <cellStyle name="SAPBEXHLevel3 3 4 2 2 2 2" xfId="33089"/>
    <cellStyle name="SAPBEXHLevel3 3 4 2 2 2 2 2" xfId="33090"/>
    <cellStyle name="SAPBEXHLevel3 3 4 2 2 2 3" xfId="33091"/>
    <cellStyle name="SAPBEXHLevel3 3 4 2 2 3" xfId="33092"/>
    <cellStyle name="SAPBEXHLevel3 3 4 2 2 3 2" xfId="33093"/>
    <cellStyle name="SAPBEXHLevel3 3 4 2 2 3 2 2" xfId="33094"/>
    <cellStyle name="SAPBEXHLevel3 3 4 2 2 3 3" xfId="33095"/>
    <cellStyle name="SAPBEXHLevel3 3 4 2 2 4" xfId="33096"/>
    <cellStyle name="SAPBEXHLevel3 3 4 2 2 4 2" xfId="33097"/>
    <cellStyle name="SAPBEXHLevel3 3 4 2 2 5" xfId="33098"/>
    <cellStyle name="SAPBEXHLevel3 3 4 2 2 5 2" xfId="33099"/>
    <cellStyle name="SAPBEXHLevel3 3 4 2 2 6" xfId="33100"/>
    <cellStyle name="SAPBEXHLevel3 3 4 2 3" xfId="33101"/>
    <cellStyle name="SAPBEXHLevel3 3 4 2 3 2" xfId="33102"/>
    <cellStyle name="SAPBEXHLevel3 3 4 2 3 2 2" xfId="33103"/>
    <cellStyle name="SAPBEXHLevel3 3 4 2 3 2 2 2" xfId="33104"/>
    <cellStyle name="SAPBEXHLevel3 3 4 2 3 2 3" xfId="33105"/>
    <cellStyle name="SAPBEXHLevel3 3 4 2 3 3" xfId="33106"/>
    <cellStyle name="SAPBEXHLevel3 3 4 2 3 3 2" xfId="33107"/>
    <cellStyle name="SAPBEXHLevel3 3 4 2 3 3 2 2" xfId="33108"/>
    <cellStyle name="SAPBEXHLevel3 3 4 2 3 3 3" xfId="33109"/>
    <cellStyle name="SAPBEXHLevel3 3 4 2 3 4" xfId="33110"/>
    <cellStyle name="SAPBEXHLevel3 3 4 2 3 4 2" xfId="33111"/>
    <cellStyle name="SAPBEXHLevel3 3 4 2 3 5" xfId="33112"/>
    <cellStyle name="SAPBEXHLevel3 3 4 2 3 5 2" xfId="33113"/>
    <cellStyle name="SAPBEXHLevel3 3 4 2 3 6" xfId="33114"/>
    <cellStyle name="SAPBEXHLevel3 3 4 2 4" xfId="33115"/>
    <cellStyle name="SAPBEXHLevel3 3 4 2 4 2" xfId="33116"/>
    <cellStyle name="SAPBEXHLevel3 3 4 2 4 2 2" xfId="33117"/>
    <cellStyle name="SAPBEXHLevel3 3 4 2 4 2 2 2" xfId="33118"/>
    <cellStyle name="SAPBEXHLevel3 3 4 2 4 2 3" xfId="33119"/>
    <cellStyle name="SAPBEXHLevel3 3 4 2 4 3" xfId="33120"/>
    <cellStyle name="SAPBEXHLevel3 3 4 2 4 3 2" xfId="33121"/>
    <cellStyle name="SAPBEXHLevel3 3 4 2 4 3 2 2" xfId="33122"/>
    <cellStyle name="SAPBEXHLevel3 3 4 2 4 3 3" xfId="33123"/>
    <cellStyle name="SAPBEXHLevel3 3 4 2 4 4" xfId="33124"/>
    <cellStyle name="SAPBEXHLevel3 3 4 2 4 4 2" xfId="33125"/>
    <cellStyle name="SAPBEXHLevel3 3 4 2 4 5" xfId="33126"/>
    <cellStyle name="SAPBEXHLevel3 3 4 2 4 5 2" xfId="33127"/>
    <cellStyle name="SAPBEXHLevel3 3 4 2 4 6" xfId="33128"/>
    <cellStyle name="SAPBEXHLevel3 3 4 2 5" xfId="33129"/>
    <cellStyle name="SAPBEXHLevel3 3 4 2 5 2" xfId="33130"/>
    <cellStyle name="SAPBEXHLevel3 3 4 2 5 2 2" xfId="33131"/>
    <cellStyle name="SAPBEXHLevel3 3 4 2 5 3" xfId="33132"/>
    <cellStyle name="SAPBEXHLevel3 3 4 2 6" xfId="33133"/>
    <cellStyle name="SAPBEXHLevel3 3 4 2_Other Benefits Allocation %" xfId="33134"/>
    <cellStyle name="SAPBEXHLevel3 3 4 3" xfId="33135"/>
    <cellStyle name="SAPBEXHLevel3 3 4 3 2" xfId="33136"/>
    <cellStyle name="SAPBEXHLevel3 3 4 3 2 2" xfId="33137"/>
    <cellStyle name="SAPBEXHLevel3 3 4 3 2 2 2" xfId="33138"/>
    <cellStyle name="SAPBEXHLevel3 3 4 3 2 3" xfId="33139"/>
    <cellStyle name="SAPBEXHLevel3 3 4 3 3" xfId="33140"/>
    <cellStyle name="SAPBEXHLevel3 3 4 3 3 2" xfId="33141"/>
    <cellStyle name="SAPBEXHLevel3 3 4 3 3 2 2" xfId="33142"/>
    <cellStyle name="SAPBEXHLevel3 3 4 3 3 3" xfId="33143"/>
    <cellStyle name="SAPBEXHLevel3 3 4 3 4" xfId="33144"/>
    <cellStyle name="SAPBEXHLevel3 3 4 3 4 2" xfId="33145"/>
    <cellStyle name="SAPBEXHLevel3 3 4 3 5" xfId="33146"/>
    <cellStyle name="SAPBEXHLevel3 3 4 3 5 2" xfId="33147"/>
    <cellStyle name="SAPBEXHLevel3 3 4 3 6" xfId="33148"/>
    <cellStyle name="SAPBEXHLevel3 3 4 4" xfId="33149"/>
    <cellStyle name="SAPBEXHLevel3 3 4 4 2" xfId="33150"/>
    <cellStyle name="SAPBEXHLevel3 3 4 4 2 2" xfId="33151"/>
    <cellStyle name="SAPBEXHLevel3 3 4 4 2 2 2" xfId="33152"/>
    <cellStyle name="SAPBEXHLevel3 3 4 4 2 3" xfId="33153"/>
    <cellStyle name="SAPBEXHLevel3 3 4 4 3" xfId="33154"/>
    <cellStyle name="SAPBEXHLevel3 3 4 4 3 2" xfId="33155"/>
    <cellStyle name="SAPBEXHLevel3 3 4 4 3 2 2" xfId="33156"/>
    <cellStyle name="SAPBEXHLevel3 3 4 4 3 3" xfId="33157"/>
    <cellStyle name="SAPBEXHLevel3 3 4 4 4" xfId="33158"/>
    <cellStyle name="SAPBEXHLevel3 3 4 4 4 2" xfId="33159"/>
    <cellStyle name="SAPBEXHLevel3 3 4 4 5" xfId="33160"/>
    <cellStyle name="SAPBEXHLevel3 3 4 4 5 2" xfId="33161"/>
    <cellStyle name="SAPBEXHLevel3 3 4 4 6" xfId="33162"/>
    <cellStyle name="SAPBEXHLevel3 3 4 5" xfId="33163"/>
    <cellStyle name="SAPBEXHLevel3 3 4 5 2" xfId="33164"/>
    <cellStyle name="SAPBEXHLevel3 3 4 5 2 2" xfId="33165"/>
    <cellStyle name="SAPBEXHLevel3 3 4 5 2 2 2" xfId="33166"/>
    <cellStyle name="SAPBEXHLevel3 3 4 5 2 3" xfId="33167"/>
    <cellStyle name="SAPBEXHLevel3 3 4 5 3" xfId="33168"/>
    <cellStyle name="SAPBEXHLevel3 3 4 5 3 2" xfId="33169"/>
    <cellStyle name="SAPBEXHLevel3 3 4 5 3 2 2" xfId="33170"/>
    <cellStyle name="SAPBEXHLevel3 3 4 5 3 3" xfId="33171"/>
    <cellStyle name="SAPBEXHLevel3 3 4 5 4" xfId="33172"/>
    <cellStyle name="SAPBEXHLevel3 3 4 5 4 2" xfId="33173"/>
    <cellStyle name="SAPBEXHLevel3 3 4 5 5" xfId="33174"/>
    <cellStyle name="SAPBEXHLevel3 3 4 5 5 2" xfId="33175"/>
    <cellStyle name="SAPBEXHLevel3 3 4 5 6" xfId="33176"/>
    <cellStyle name="SAPBEXHLevel3 3 4 6" xfId="33177"/>
    <cellStyle name="SAPBEXHLevel3 3 4 6 2" xfId="33178"/>
    <cellStyle name="SAPBEXHLevel3 3 4 6 2 2" xfId="33179"/>
    <cellStyle name="SAPBEXHLevel3 3 4 6 3" xfId="33180"/>
    <cellStyle name="SAPBEXHLevel3 3 4 7" xfId="33181"/>
    <cellStyle name="SAPBEXHLevel3 3 4_Other Benefits Allocation %" xfId="33182"/>
    <cellStyle name="SAPBEXHLevel3 3 5" xfId="33183"/>
    <cellStyle name="SAPBEXHLevel3 3 6" xfId="33184"/>
    <cellStyle name="SAPBEXHLevel3 3 6 2" xfId="33185"/>
    <cellStyle name="SAPBEXHLevel3 3 6 2 2" xfId="33186"/>
    <cellStyle name="SAPBEXHLevel3 3 6 2 2 2" xfId="33187"/>
    <cellStyle name="SAPBEXHLevel3 3 6 2 2 2 2" xfId="33188"/>
    <cellStyle name="SAPBEXHLevel3 3 6 2 2 3" xfId="33189"/>
    <cellStyle name="SAPBEXHLevel3 3 6 2 3" xfId="33190"/>
    <cellStyle name="SAPBEXHLevel3 3 6 2 3 2" xfId="33191"/>
    <cellStyle name="SAPBEXHLevel3 3 6 2 3 2 2" xfId="33192"/>
    <cellStyle name="SAPBEXHLevel3 3 6 2 3 3" xfId="33193"/>
    <cellStyle name="SAPBEXHLevel3 3 6 2 4" xfId="33194"/>
    <cellStyle name="SAPBEXHLevel3 3 6 2 4 2" xfId="33195"/>
    <cellStyle name="SAPBEXHLevel3 3 6 2 5" xfId="33196"/>
    <cellStyle name="SAPBEXHLevel3 3 6 2 5 2" xfId="33197"/>
    <cellStyle name="SAPBEXHLevel3 3 6 2 6" xfId="33198"/>
    <cellStyle name="SAPBEXHLevel3 3 6 3" xfId="33199"/>
    <cellStyle name="SAPBEXHLevel3 3 6 3 2" xfId="33200"/>
    <cellStyle name="SAPBEXHLevel3 3 6 3 2 2" xfId="33201"/>
    <cellStyle name="SAPBEXHLevel3 3 6 3 2 2 2" xfId="33202"/>
    <cellStyle name="SAPBEXHLevel3 3 6 3 2 3" xfId="33203"/>
    <cellStyle name="SAPBEXHLevel3 3 6 3 3" xfId="33204"/>
    <cellStyle name="SAPBEXHLevel3 3 6 3 3 2" xfId="33205"/>
    <cellStyle name="SAPBEXHLevel3 3 6 3 3 2 2" xfId="33206"/>
    <cellStyle name="SAPBEXHLevel3 3 6 3 3 3" xfId="33207"/>
    <cellStyle name="SAPBEXHLevel3 3 6 3 4" xfId="33208"/>
    <cellStyle name="SAPBEXHLevel3 3 6 3 4 2" xfId="33209"/>
    <cellStyle name="SAPBEXHLevel3 3 6 3 5" xfId="33210"/>
    <cellStyle name="SAPBEXHLevel3 3 6 3 5 2" xfId="33211"/>
    <cellStyle name="SAPBEXHLevel3 3 6 3 6" xfId="33212"/>
    <cellStyle name="SAPBEXHLevel3 3 6 4" xfId="33213"/>
    <cellStyle name="SAPBEXHLevel3 3 6 4 2" xfId="33214"/>
    <cellStyle name="SAPBEXHLevel3 3 6 4 2 2" xfId="33215"/>
    <cellStyle name="SAPBEXHLevel3 3 6 4 3" xfId="33216"/>
    <cellStyle name="SAPBEXHLevel3 3 6 5" xfId="33217"/>
    <cellStyle name="SAPBEXHLevel3 3 6 5 2" xfId="33218"/>
    <cellStyle name="SAPBEXHLevel3 3 6 5 2 2" xfId="33219"/>
    <cellStyle name="SAPBEXHLevel3 3 6 5 3" xfId="33220"/>
    <cellStyle name="SAPBEXHLevel3 3 6 6" xfId="33221"/>
    <cellStyle name="SAPBEXHLevel3 3 6 6 2" xfId="33222"/>
    <cellStyle name="SAPBEXHLevel3 3 6 7" xfId="33223"/>
    <cellStyle name="SAPBEXHLevel3 3 6 7 2" xfId="33224"/>
    <cellStyle name="SAPBEXHLevel3 3 6 8" xfId="33225"/>
    <cellStyle name="SAPBEXHLevel3 3 6_Other Benefits Allocation %" xfId="33226"/>
    <cellStyle name="SAPBEXHLevel3 3 7" xfId="33227"/>
    <cellStyle name="SAPBEXHLevel3 3 8" xfId="33228"/>
    <cellStyle name="SAPBEXHLevel3 3 9" xfId="33229"/>
    <cellStyle name="SAPBEXHLevel3 3_401K Summary" xfId="33230"/>
    <cellStyle name="SAPBEXHLevel3 30" xfId="33231"/>
    <cellStyle name="SAPBEXHLevel3 30 2" xfId="33232"/>
    <cellStyle name="SAPBEXHLevel3 31" xfId="33233"/>
    <cellStyle name="SAPBEXHLevel3 31 2" xfId="33234"/>
    <cellStyle name="SAPBEXHLevel3 32" xfId="33235"/>
    <cellStyle name="SAPBEXHLevel3 32 2" xfId="33236"/>
    <cellStyle name="SAPBEXHLevel3 33" xfId="33237"/>
    <cellStyle name="SAPBEXHLevel3 34" xfId="33238"/>
    <cellStyle name="SAPBEXHLevel3 35" xfId="33239"/>
    <cellStyle name="SAPBEXHLevel3 36" xfId="33240"/>
    <cellStyle name="SAPBEXHLevel3 37" xfId="33241"/>
    <cellStyle name="SAPBEXHLevel3 38" xfId="33242"/>
    <cellStyle name="SAPBEXHLevel3 39" xfId="33243"/>
    <cellStyle name="SAPBEXHLevel3 4" xfId="33244"/>
    <cellStyle name="SAPBEXHLevel3 4 10" xfId="33245"/>
    <cellStyle name="SAPBEXHLevel3 4 10 2" xfId="33246"/>
    <cellStyle name="SAPBEXHLevel3 4 10 2 2" xfId="33247"/>
    <cellStyle name="SAPBEXHLevel3 4 10 3" xfId="33248"/>
    <cellStyle name="SAPBEXHLevel3 4 11" xfId="33249"/>
    <cellStyle name="SAPBEXHLevel3 4 11 2" xfId="33250"/>
    <cellStyle name="SAPBEXHLevel3 4 11 2 2" xfId="33251"/>
    <cellStyle name="SAPBEXHLevel3 4 11 3" xfId="33252"/>
    <cellStyle name="SAPBEXHLevel3 4 12" xfId="33253"/>
    <cellStyle name="SAPBEXHLevel3 4 12 2" xfId="33254"/>
    <cellStyle name="SAPBEXHLevel3 4 12 2 2" xfId="33255"/>
    <cellStyle name="SAPBEXHLevel3 4 12 3" xfId="33256"/>
    <cellStyle name="SAPBEXHLevel3 4 13" xfId="33257"/>
    <cellStyle name="SAPBEXHLevel3 4 2" xfId="33258"/>
    <cellStyle name="SAPBEXHLevel3 4 2 2" xfId="33259"/>
    <cellStyle name="SAPBEXHLevel3 4 2 2 2" xfId="33260"/>
    <cellStyle name="SAPBEXHLevel3 4 2 2 2 2" xfId="33261"/>
    <cellStyle name="SAPBEXHLevel3 4 2 2 2 2 2" xfId="33262"/>
    <cellStyle name="SAPBEXHLevel3 4 2 2 2 2 2 2" xfId="33263"/>
    <cellStyle name="SAPBEXHLevel3 4 2 2 2 2 3" xfId="33264"/>
    <cellStyle name="SAPBEXHLevel3 4 2 2 2 3" xfId="33265"/>
    <cellStyle name="SAPBEXHLevel3 4 2 2 2 3 2" xfId="33266"/>
    <cellStyle name="SAPBEXHLevel3 4 2 2 2 3 2 2" xfId="33267"/>
    <cellStyle name="SAPBEXHLevel3 4 2 2 2 3 3" xfId="33268"/>
    <cellStyle name="SAPBEXHLevel3 4 2 2 2 4" xfId="33269"/>
    <cellStyle name="SAPBEXHLevel3 4 2 2 2 4 2" xfId="33270"/>
    <cellStyle name="SAPBEXHLevel3 4 2 2 2 5" xfId="33271"/>
    <cellStyle name="SAPBEXHLevel3 4 2 2 2 5 2" xfId="33272"/>
    <cellStyle name="SAPBEXHLevel3 4 2 2 2 6" xfId="33273"/>
    <cellStyle name="SAPBEXHLevel3 4 2 2 3" xfId="33274"/>
    <cellStyle name="SAPBEXHLevel3 4 2 2 3 2" xfId="33275"/>
    <cellStyle name="SAPBEXHLevel3 4 2 2 3 2 2" xfId="33276"/>
    <cellStyle name="SAPBEXHLevel3 4 2 2 3 2 2 2" xfId="33277"/>
    <cellStyle name="SAPBEXHLevel3 4 2 2 3 2 3" xfId="33278"/>
    <cellStyle name="SAPBEXHLevel3 4 2 2 3 3" xfId="33279"/>
    <cellStyle name="SAPBEXHLevel3 4 2 2 3 3 2" xfId="33280"/>
    <cellStyle name="SAPBEXHLevel3 4 2 2 3 3 2 2" xfId="33281"/>
    <cellStyle name="SAPBEXHLevel3 4 2 2 3 3 3" xfId="33282"/>
    <cellStyle name="SAPBEXHLevel3 4 2 2 3 4" xfId="33283"/>
    <cellStyle name="SAPBEXHLevel3 4 2 2 3 4 2" xfId="33284"/>
    <cellStyle name="SAPBEXHLevel3 4 2 2 3 5" xfId="33285"/>
    <cellStyle name="SAPBEXHLevel3 4 2 2 3 5 2" xfId="33286"/>
    <cellStyle name="SAPBEXHLevel3 4 2 2 3 6" xfId="33287"/>
    <cellStyle name="SAPBEXHLevel3 4 2 2 4" xfId="33288"/>
    <cellStyle name="SAPBEXHLevel3 4 2 2 4 2" xfId="33289"/>
    <cellStyle name="SAPBEXHLevel3 4 2 2 4 2 2" xfId="33290"/>
    <cellStyle name="SAPBEXHLevel3 4 2 2 4 3" xfId="33291"/>
    <cellStyle name="SAPBEXHLevel3 4 2 2 5" xfId="33292"/>
    <cellStyle name="SAPBEXHLevel3 4 2 2 5 2" xfId="33293"/>
    <cellStyle name="SAPBEXHLevel3 4 2 2 5 2 2" xfId="33294"/>
    <cellStyle name="SAPBEXHLevel3 4 2 2 5 3" xfId="33295"/>
    <cellStyle name="SAPBEXHLevel3 4 2 2 6" xfId="33296"/>
    <cellStyle name="SAPBEXHLevel3 4 2 2 6 2" xfId="33297"/>
    <cellStyle name="SAPBEXHLevel3 4 2 2 7" xfId="33298"/>
    <cellStyle name="SAPBEXHLevel3 4 2 2 7 2" xfId="33299"/>
    <cellStyle name="SAPBEXHLevel3 4 2 2 8" xfId="33300"/>
    <cellStyle name="SAPBEXHLevel3 4 2 2_Other Benefits Allocation %" xfId="33301"/>
    <cellStyle name="SAPBEXHLevel3 4 2 3" xfId="33302"/>
    <cellStyle name="SAPBEXHLevel3 4 2 3 2" xfId="33303"/>
    <cellStyle name="SAPBEXHLevel3 4 2 3 2 2" xfId="33304"/>
    <cellStyle name="SAPBEXHLevel3 4 2 3 3" xfId="33305"/>
    <cellStyle name="SAPBEXHLevel3 4 2 4" xfId="33306"/>
    <cellStyle name="SAPBEXHLevel3 4 2_Other Benefits Allocation %" xfId="33307"/>
    <cellStyle name="SAPBEXHLevel3 4 3" xfId="33308"/>
    <cellStyle name="SAPBEXHLevel3 4 3 2" xfId="33309"/>
    <cellStyle name="SAPBEXHLevel3 4 3 2 2" xfId="33310"/>
    <cellStyle name="SAPBEXHLevel3 4 3 2 2 2" xfId="33311"/>
    <cellStyle name="SAPBEXHLevel3 4 3 2 2 2 2" xfId="33312"/>
    <cellStyle name="SAPBEXHLevel3 4 3 2 2 2 2 2" xfId="33313"/>
    <cellStyle name="SAPBEXHLevel3 4 3 2 2 2 3" xfId="33314"/>
    <cellStyle name="SAPBEXHLevel3 4 3 2 2 3" xfId="33315"/>
    <cellStyle name="SAPBEXHLevel3 4 3 2 2 3 2" xfId="33316"/>
    <cellStyle name="SAPBEXHLevel3 4 3 2 2 3 2 2" xfId="33317"/>
    <cellStyle name="SAPBEXHLevel3 4 3 2 2 3 3" xfId="33318"/>
    <cellStyle name="SAPBEXHLevel3 4 3 2 2 4" xfId="33319"/>
    <cellStyle name="SAPBEXHLevel3 4 3 2 2 4 2" xfId="33320"/>
    <cellStyle name="SAPBEXHLevel3 4 3 2 2 5" xfId="33321"/>
    <cellStyle name="SAPBEXHLevel3 4 3 2 2 5 2" xfId="33322"/>
    <cellStyle name="SAPBEXHLevel3 4 3 2 2 6" xfId="33323"/>
    <cellStyle name="SAPBEXHLevel3 4 3 2 3" xfId="33324"/>
    <cellStyle name="SAPBEXHLevel3 4 3 2 3 2" xfId="33325"/>
    <cellStyle name="SAPBEXHLevel3 4 3 2 3 2 2" xfId="33326"/>
    <cellStyle name="SAPBEXHLevel3 4 3 2 3 2 2 2" xfId="33327"/>
    <cellStyle name="SAPBEXHLevel3 4 3 2 3 2 3" xfId="33328"/>
    <cellStyle name="SAPBEXHLevel3 4 3 2 3 3" xfId="33329"/>
    <cellStyle name="SAPBEXHLevel3 4 3 2 3 3 2" xfId="33330"/>
    <cellStyle name="SAPBEXHLevel3 4 3 2 3 3 2 2" xfId="33331"/>
    <cellStyle name="SAPBEXHLevel3 4 3 2 3 3 3" xfId="33332"/>
    <cellStyle name="SAPBEXHLevel3 4 3 2 3 4" xfId="33333"/>
    <cellStyle name="SAPBEXHLevel3 4 3 2 3 4 2" xfId="33334"/>
    <cellStyle name="SAPBEXHLevel3 4 3 2 3 5" xfId="33335"/>
    <cellStyle name="SAPBEXHLevel3 4 3 2 3 5 2" xfId="33336"/>
    <cellStyle name="SAPBEXHLevel3 4 3 2 3 6" xfId="33337"/>
    <cellStyle name="SAPBEXHLevel3 4 3 2 4" xfId="33338"/>
    <cellStyle name="SAPBEXHLevel3 4 3 2 4 2" xfId="33339"/>
    <cellStyle name="SAPBEXHLevel3 4 3 2 4 2 2" xfId="33340"/>
    <cellStyle name="SAPBEXHLevel3 4 3 2 4 3" xfId="33341"/>
    <cellStyle name="SAPBEXHLevel3 4 3 2 5" xfId="33342"/>
    <cellStyle name="SAPBEXHLevel3 4 3 2 5 2" xfId="33343"/>
    <cellStyle name="SAPBEXHLevel3 4 3 2 5 2 2" xfId="33344"/>
    <cellStyle name="SAPBEXHLevel3 4 3 2 5 3" xfId="33345"/>
    <cellStyle name="SAPBEXHLevel3 4 3 2 6" xfId="33346"/>
    <cellStyle name="SAPBEXHLevel3 4 3 2 6 2" xfId="33347"/>
    <cellStyle name="SAPBEXHLevel3 4 3 2 7" xfId="33348"/>
    <cellStyle name="SAPBEXHLevel3 4 3 2 7 2" xfId="33349"/>
    <cellStyle name="SAPBEXHLevel3 4 3 2 8" xfId="33350"/>
    <cellStyle name="SAPBEXHLevel3 4 3 2_Other Benefits Allocation %" xfId="33351"/>
    <cellStyle name="SAPBEXHLevel3 4 3 3" xfId="33352"/>
    <cellStyle name="SAPBEXHLevel3 4 3 3 2" xfId="33353"/>
    <cellStyle name="SAPBEXHLevel3 4 3 3 2 2" xfId="33354"/>
    <cellStyle name="SAPBEXHLevel3 4 3 3 3" xfId="33355"/>
    <cellStyle name="SAPBEXHLevel3 4 3 4" xfId="33356"/>
    <cellStyle name="SAPBEXHLevel3 4 3_Other Benefits Allocation %" xfId="33357"/>
    <cellStyle name="SAPBEXHLevel3 4 4" xfId="33358"/>
    <cellStyle name="SAPBEXHLevel3 4 4 2" xfId="33359"/>
    <cellStyle name="SAPBEXHLevel3 4 4 3" xfId="33360"/>
    <cellStyle name="SAPBEXHLevel3 4 4_Other Benefits Allocation %" xfId="33361"/>
    <cellStyle name="SAPBEXHLevel3 4 5" xfId="33362"/>
    <cellStyle name="SAPBEXHLevel3 4 5 2" xfId="33363"/>
    <cellStyle name="SAPBEXHLevel3 4 5 2 2" xfId="33364"/>
    <cellStyle name="SAPBEXHLevel3 4 5 2 2 2" xfId="33365"/>
    <cellStyle name="SAPBEXHLevel3 4 5 2 2 2 2" xfId="33366"/>
    <cellStyle name="SAPBEXHLevel3 4 5 2 2 3" xfId="33367"/>
    <cellStyle name="SAPBEXHLevel3 4 5 2 3" xfId="33368"/>
    <cellStyle name="SAPBEXHLevel3 4 5 2 3 2" xfId="33369"/>
    <cellStyle name="SAPBEXHLevel3 4 5 2 3 2 2" xfId="33370"/>
    <cellStyle name="SAPBEXHLevel3 4 5 2 3 3" xfId="33371"/>
    <cellStyle name="SAPBEXHLevel3 4 5 2 4" xfId="33372"/>
    <cellStyle name="SAPBEXHLevel3 4 5 2 4 2" xfId="33373"/>
    <cellStyle name="SAPBEXHLevel3 4 5 2 5" xfId="33374"/>
    <cellStyle name="SAPBEXHLevel3 4 5 2 5 2" xfId="33375"/>
    <cellStyle name="SAPBEXHLevel3 4 5 2 6" xfId="33376"/>
    <cellStyle name="SAPBEXHLevel3 4 5 3" xfId="33377"/>
    <cellStyle name="SAPBEXHLevel3 4 5 3 2" xfId="33378"/>
    <cellStyle name="SAPBEXHLevel3 4 5 3 2 2" xfId="33379"/>
    <cellStyle name="SAPBEXHLevel3 4 5 3 2 2 2" xfId="33380"/>
    <cellStyle name="SAPBEXHLevel3 4 5 3 2 3" xfId="33381"/>
    <cellStyle name="SAPBEXHLevel3 4 5 3 3" xfId="33382"/>
    <cellStyle name="SAPBEXHLevel3 4 5 3 3 2" xfId="33383"/>
    <cellStyle name="SAPBEXHLevel3 4 5 3 3 2 2" xfId="33384"/>
    <cellStyle name="SAPBEXHLevel3 4 5 3 3 3" xfId="33385"/>
    <cellStyle name="SAPBEXHLevel3 4 5 3 4" xfId="33386"/>
    <cellStyle name="SAPBEXHLevel3 4 5 3 4 2" xfId="33387"/>
    <cellStyle name="SAPBEXHLevel3 4 5 3 5" xfId="33388"/>
    <cellStyle name="SAPBEXHLevel3 4 5 3 5 2" xfId="33389"/>
    <cellStyle name="SAPBEXHLevel3 4 5 3 6" xfId="33390"/>
    <cellStyle name="SAPBEXHLevel3 4 5 4" xfId="33391"/>
    <cellStyle name="SAPBEXHLevel3 4 5 4 2" xfId="33392"/>
    <cellStyle name="SAPBEXHLevel3 4 5 4 2 2" xfId="33393"/>
    <cellStyle name="SAPBEXHLevel3 4 5 4 3" xfId="33394"/>
    <cellStyle name="SAPBEXHLevel3 4 5 5" xfId="33395"/>
    <cellStyle name="SAPBEXHLevel3 4 5 5 2" xfId="33396"/>
    <cellStyle name="SAPBEXHLevel3 4 5 5 2 2" xfId="33397"/>
    <cellStyle name="SAPBEXHLevel3 4 5 5 3" xfId="33398"/>
    <cellStyle name="SAPBEXHLevel3 4 5 6" xfId="33399"/>
    <cellStyle name="SAPBEXHLevel3 4 5 6 2" xfId="33400"/>
    <cellStyle name="SAPBEXHLevel3 4 5 7" xfId="33401"/>
    <cellStyle name="SAPBEXHLevel3 4 5 7 2" xfId="33402"/>
    <cellStyle name="SAPBEXHLevel3 4 5 8" xfId="33403"/>
    <cellStyle name="SAPBEXHLevel3 4 5_Other Benefits Allocation %" xfId="33404"/>
    <cellStyle name="SAPBEXHLevel3 4 6" xfId="33405"/>
    <cellStyle name="SAPBEXHLevel3 4 6 2" xfId="33406"/>
    <cellStyle name="SAPBEXHLevel3 4 6 2 2" xfId="33407"/>
    <cellStyle name="SAPBEXHLevel3 4 6 3" xfId="33408"/>
    <cellStyle name="SAPBEXHLevel3 4 7" xfId="33409"/>
    <cellStyle name="SAPBEXHLevel3 4 7 2" xfId="33410"/>
    <cellStyle name="SAPBEXHLevel3 4 7 2 2" xfId="33411"/>
    <cellStyle name="SAPBEXHLevel3 4 7 3" xfId="33412"/>
    <cellStyle name="SAPBEXHLevel3 4 8" xfId="33413"/>
    <cellStyle name="SAPBEXHLevel3 4 8 2" xfId="33414"/>
    <cellStyle name="SAPBEXHLevel3 4 8 2 2" xfId="33415"/>
    <cellStyle name="SAPBEXHLevel3 4 8 3" xfId="33416"/>
    <cellStyle name="SAPBEXHLevel3 4 9" xfId="33417"/>
    <cellStyle name="SAPBEXHLevel3 4 9 2" xfId="33418"/>
    <cellStyle name="SAPBEXHLevel3 4 9 2 2" xfId="33419"/>
    <cellStyle name="SAPBEXHLevel3 4 9 3" xfId="33420"/>
    <cellStyle name="SAPBEXHLevel3 4_401K Summary" xfId="33421"/>
    <cellStyle name="SAPBEXHLevel3 40" xfId="33422"/>
    <cellStyle name="SAPBEXHLevel3 41" xfId="33423"/>
    <cellStyle name="SAPBEXHLevel3 42" xfId="33424"/>
    <cellStyle name="SAPBEXHLevel3 43" xfId="33425"/>
    <cellStyle name="SAPBEXHLevel3 44" xfId="33426"/>
    <cellStyle name="SAPBEXHLevel3 45" xfId="33427"/>
    <cellStyle name="SAPBEXHLevel3 46" xfId="33428"/>
    <cellStyle name="SAPBEXHLevel3 5" xfId="33429"/>
    <cellStyle name="SAPBEXHLevel3 5 2" xfId="33430"/>
    <cellStyle name="SAPBEXHLevel3 5 2 2" xfId="33431"/>
    <cellStyle name="SAPBEXHLevel3 5 2 2 2" xfId="33432"/>
    <cellStyle name="SAPBEXHLevel3 5 2 2 2 2" xfId="33433"/>
    <cellStyle name="SAPBEXHLevel3 5 2 2 2 2 2" xfId="33434"/>
    <cellStyle name="SAPBEXHLevel3 5 2 2 2 2 2 2" xfId="33435"/>
    <cellStyle name="SAPBEXHLevel3 5 2 2 2 2 3" xfId="33436"/>
    <cellStyle name="SAPBEXHLevel3 5 2 2 2 3" xfId="33437"/>
    <cellStyle name="SAPBEXHLevel3 5 2 2 2 3 2" xfId="33438"/>
    <cellStyle name="SAPBEXHLevel3 5 2 2 2 3 2 2" xfId="33439"/>
    <cellStyle name="SAPBEXHLevel3 5 2 2 2 3 3" xfId="33440"/>
    <cellStyle name="SAPBEXHLevel3 5 2 2 2 4" xfId="33441"/>
    <cellStyle name="SAPBEXHLevel3 5 2 2 2 4 2" xfId="33442"/>
    <cellStyle name="SAPBEXHLevel3 5 2 2 2 5" xfId="33443"/>
    <cellStyle name="SAPBEXHLevel3 5 2 2 2 5 2" xfId="33444"/>
    <cellStyle name="SAPBEXHLevel3 5 2 2 2 6" xfId="33445"/>
    <cellStyle name="SAPBEXHLevel3 5 2 2 3" xfId="33446"/>
    <cellStyle name="SAPBEXHLevel3 5 2 2 3 2" xfId="33447"/>
    <cellStyle name="SAPBEXHLevel3 5 2 2 3 2 2" xfId="33448"/>
    <cellStyle name="SAPBEXHLevel3 5 2 2 3 2 2 2" xfId="33449"/>
    <cellStyle name="SAPBEXHLevel3 5 2 2 3 2 3" xfId="33450"/>
    <cellStyle name="SAPBEXHLevel3 5 2 2 3 3" xfId="33451"/>
    <cellStyle name="SAPBEXHLevel3 5 2 2 3 3 2" xfId="33452"/>
    <cellStyle name="SAPBEXHLevel3 5 2 2 3 3 2 2" xfId="33453"/>
    <cellStyle name="SAPBEXHLevel3 5 2 2 3 3 3" xfId="33454"/>
    <cellStyle name="SAPBEXHLevel3 5 2 2 3 4" xfId="33455"/>
    <cellStyle name="SAPBEXHLevel3 5 2 2 3 4 2" xfId="33456"/>
    <cellStyle name="SAPBEXHLevel3 5 2 2 3 5" xfId="33457"/>
    <cellStyle name="SAPBEXHLevel3 5 2 2 3 5 2" xfId="33458"/>
    <cellStyle name="SAPBEXHLevel3 5 2 2 3 6" xfId="33459"/>
    <cellStyle name="SAPBEXHLevel3 5 2 2 4" xfId="33460"/>
    <cellStyle name="SAPBEXHLevel3 5 2 2 4 2" xfId="33461"/>
    <cellStyle name="SAPBEXHLevel3 5 2 2 4 2 2" xfId="33462"/>
    <cellStyle name="SAPBEXHLevel3 5 2 2 4 3" xfId="33463"/>
    <cellStyle name="SAPBEXHLevel3 5 2 2 5" xfId="33464"/>
    <cellStyle name="SAPBEXHLevel3 5 2 2 5 2" xfId="33465"/>
    <cellStyle name="SAPBEXHLevel3 5 2 2 5 2 2" xfId="33466"/>
    <cellStyle name="SAPBEXHLevel3 5 2 2 5 3" xfId="33467"/>
    <cellStyle name="SAPBEXHLevel3 5 2 2 6" xfId="33468"/>
    <cellStyle name="SAPBEXHLevel3 5 2 2 6 2" xfId="33469"/>
    <cellStyle name="SAPBEXHLevel3 5 2 2 7" xfId="33470"/>
    <cellStyle name="SAPBEXHLevel3 5 2 2 7 2" xfId="33471"/>
    <cellStyle name="SAPBEXHLevel3 5 2 2 8" xfId="33472"/>
    <cellStyle name="SAPBEXHLevel3 5 2 2_Other Benefits Allocation %" xfId="33473"/>
    <cellStyle name="SAPBEXHLevel3 5 2 3" xfId="33474"/>
    <cellStyle name="SAPBEXHLevel3 5 2 3 2" xfId="33475"/>
    <cellStyle name="SAPBEXHLevel3 5 2 3 2 2" xfId="33476"/>
    <cellStyle name="SAPBEXHLevel3 5 2 3 3" xfId="33477"/>
    <cellStyle name="SAPBEXHLevel3 5 2 4" xfId="33478"/>
    <cellStyle name="SAPBEXHLevel3 5 2_Other Benefits Allocation %" xfId="33479"/>
    <cellStyle name="SAPBEXHLevel3 5 3" xfId="33480"/>
    <cellStyle name="SAPBEXHLevel3 5 3 2" xfId="33481"/>
    <cellStyle name="SAPBEXHLevel3 5 3 2 2" xfId="33482"/>
    <cellStyle name="SAPBEXHLevel3 5 3 2 2 2" xfId="33483"/>
    <cellStyle name="SAPBEXHLevel3 5 3 2 2 2 2" xfId="33484"/>
    <cellStyle name="SAPBEXHLevel3 5 3 2 2 2 2 2" xfId="33485"/>
    <cellStyle name="SAPBEXHLevel3 5 3 2 2 2 3" xfId="33486"/>
    <cellStyle name="SAPBEXHLevel3 5 3 2 2 3" xfId="33487"/>
    <cellStyle name="SAPBEXHLevel3 5 3 2 2 3 2" xfId="33488"/>
    <cellStyle name="SAPBEXHLevel3 5 3 2 2 3 2 2" xfId="33489"/>
    <cellStyle name="SAPBEXHLevel3 5 3 2 2 3 3" xfId="33490"/>
    <cellStyle name="SAPBEXHLevel3 5 3 2 2 4" xfId="33491"/>
    <cellStyle name="SAPBEXHLevel3 5 3 2 2 4 2" xfId="33492"/>
    <cellStyle name="SAPBEXHLevel3 5 3 2 2 5" xfId="33493"/>
    <cellStyle name="SAPBEXHLevel3 5 3 2 2 5 2" xfId="33494"/>
    <cellStyle name="SAPBEXHLevel3 5 3 2 2 6" xfId="33495"/>
    <cellStyle name="SAPBEXHLevel3 5 3 2 3" xfId="33496"/>
    <cellStyle name="SAPBEXHLevel3 5 3 2 3 2" xfId="33497"/>
    <cellStyle name="SAPBEXHLevel3 5 3 2 3 2 2" xfId="33498"/>
    <cellStyle name="SAPBEXHLevel3 5 3 2 3 2 2 2" xfId="33499"/>
    <cellStyle name="SAPBEXHLevel3 5 3 2 3 2 3" xfId="33500"/>
    <cellStyle name="SAPBEXHLevel3 5 3 2 3 3" xfId="33501"/>
    <cellStyle name="SAPBEXHLevel3 5 3 2 3 3 2" xfId="33502"/>
    <cellStyle name="SAPBEXHLevel3 5 3 2 3 3 2 2" xfId="33503"/>
    <cellStyle name="SAPBEXHLevel3 5 3 2 3 3 3" xfId="33504"/>
    <cellStyle name="SAPBEXHLevel3 5 3 2 3 4" xfId="33505"/>
    <cellStyle name="SAPBEXHLevel3 5 3 2 3 4 2" xfId="33506"/>
    <cellStyle name="SAPBEXHLevel3 5 3 2 3 5" xfId="33507"/>
    <cellStyle name="SAPBEXHLevel3 5 3 2 3 5 2" xfId="33508"/>
    <cellStyle name="SAPBEXHLevel3 5 3 2 3 6" xfId="33509"/>
    <cellStyle name="SAPBEXHLevel3 5 3 2 4" xfId="33510"/>
    <cellStyle name="SAPBEXHLevel3 5 3 2 4 2" xfId="33511"/>
    <cellStyle name="SAPBEXHLevel3 5 3 2 4 2 2" xfId="33512"/>
    <cellStyle name="SAPBEXHLevel3 5 3 2 4 3" xfId="33513"/>
    <cellStyle name="SAPBEXHLevel3 5 3 2 5" xfId="33514"/>
    <cellStyle name="SAPBEXHLevel3 5 3 2 5 2" xfId="33515"/>
    <cellStyle name="SAPBEXHLevel3 5 3 2 5 2 2" xfId="33516"/>
    <cellStyle name="SAPBEXHLevel3 5 3 2 5 3" xfId="33517"/>
    <cellStyle name="SAPBEXHLevel3 5 3 2 6" xfId="33518"/>
    <cellStyle name="SAPBEXHLevel3 5 3 2 6 2" xfId="33519"/>
    <cellStyle name="SAPBEXHLevel3 5 3 2 7" xfId="33520"/>
    <cellStyle name="SAPBEXHLevel3 5 3 2 7 2" xfId="33521"/>
    <cellStyle name="SAPBEXHLevel3 5 3 2 8" xfId="33522"/>
    <cellStyle name="SAPBEXHLevel3 5 3 2_Other Benefits Allocation %" xfId="33523"/>
    <cellStyle name="SAPBEXHLevel3 5 3 3" xfId="33524"/>
    <cellStyle name="SAPBEXHLevel3 5 3 3 2" xfId="33525"/>
    <cellStyle name="SAPBEXHLevel3 5 3 3 2 2" xfId="33526"/>
    <cellStyle name="SAPBEXHLevel3 5 3 3 3" xfId="33527"/>
    <cellStyle name="SAPBEXHLevel3 5 3 4" xfId="33528"/>
    <cellStyle name="SAPBEXHLevel3 5 3_Other Benefits Allocation %" xfId="33529"/>
    <cellStyle name="SAPBEXHLevel3 5 4" xfId="33530"/>
    <cellStyle name="SAPBEXHLevel3 5 4 2" xfId="33531"/>
    <cellStyle name="SAPBEXHLevel3 5 4 2 2" xfId="33532"/>
    <cellStyle name="SAPBEXHLevel3 5 4 2 2 2" xfId="33533"/>
    <cellStyle name="SAPBEXHLevel3 5 4 2 2 2 2" xfId="33534"/>
    <cellStyle name="SAPBEXHLevel3 5 4 2 2 3" xfId="33535"/>
    <cellStyle name="SAPBEXHLevel3 5 4 2 3" xfId="33536"/>
    <cellStyle name="SAPBEXHLevel3 5 4 2 3 2" xfId="33537"/>
    <cellStyle name="SAPBEXHLevel3 5 4 2 3 2 2" xfId="33538"/>
    <cellStyle name="SAPBEXHLevel3 5 4 2 3 3" xfId="33539"/>
    <cellStyle name="SAPBEXHLevel3 5 4 2 4" xfId="33540"/>
    <cellStyle name="SAPBEXHLevel3 5 4 2 4 2" xfId="33541"/>
    <cellStyle name="SAPBEXHLevel3 5 4 2 5" xfId="33542"/>
    <cellStyle name="SAPBEXHLevel3 5 4 2 5 2" xfId="33543"/>
    <cellStyle name="SAPBEXHLevel3 5 4 2 6" xfId="33544"/>
    <cellStyle name="SAPBEXHLevel3 5 4 3" xfId="33545"/>
    <cellStyle name="SAPBEXHLevel3 5 4 3 2" xfId="33546"/>
    <cellStyle name="SAPBEXHLevel3 5 4 3 2 2" xfId="33547"/>
    <cellStyle name="SAPBEXHLevel3 5 4 3 2 2 2" xfId="33548"/>
    <cellStyle name="SAPBEXHLevel3 5 4 3 2 3" xfId="33549"/>
    <cellStyle name="SAPBEXHLevel3 5 4 3 3" xfId="33550"/>
    <cellStyle name="SAPBEXHLevel3 5 4 3 3 2" xfId="33551"/>
    <cellStyle name="SAPBEXHLevel3 5 4 3 3 2 2" xfId="33552"/>
    <cellStyle name="SAPBEXHLevel3 5 4 3 3 3" xfId="33553"/>
    <cellStyle name="SAPBEXHLevel3 5 4 3 4" xfId="33554"/>
    <cellStyle name="SAPBEXHLevel3 5 4 3 4 2" xfId="33555"/>
    <cellStyle name="SAPBEXHLevel3 5 4 3 5" xfId="33556"/>
    <cellStyle name="SAPBEXHLevel3 5 4 3 5 2" xfId="33557"/>
    <cellStyle name="SAPBEXHLevel3 5 4 3 6" xfId="33558"/>
    <cellStyle name="SAPBEXHLevel3 5 4 4" xfId="33559"/>
    <cellStyle name="SAPBEXHLevel3 5 4 4 2" xfId="33560"/>
    <cellStyle name="SAPBEXHLevel3 5 4 4 2 2" xfId="33561"/>
    <cellStyle name="SAPBEXHLevel3 5 4 4 3" xfId="33562"/>
    <cellStyle name="SAPBEXHLevel3 5 4 5" xfId="33563"/>
    <cellStyle name="SAPBEXHLevel3 5 4 5 2" xfId="33564"/>
    <cellStyle name="SAPBEXHLevel3 5 4 5 2 2" xfId="33565"/>
    <cellStyle name="SAPBEXHLevel3 5 4 5 3" xfId="33566"/>
    <cellStyle name="SAPBEXHLevel3 5 4 6" xfId="33567"/>
    <cellStyle name="SAPBEXHLevel3 5 4 6 2" xfId="33568"/>
    <cellStyle name="SAPBEXHLevel3 5 4 7" xfId="33569"/>
    <cellStyle name="SAPBEXHLevel3 5 4 7 2" xfId="33570"/>
    <cellStyle name="SAPBEXHLevel3 5 4 8" xfId="33571"/>
    <cellStyle name="SAPBEXHLevel3 5 4_Other Benefits Allocation %" xfId="33572"/>
    <cellStyle name="SAPBEXHLevel3 5 5" xfId="33573"/>
    <cellStyle name="SAPBEXHLevel3 5 5 2" xfId="33574"/>
    <cellStyle name="SAPBEXHLevel3 5 5 2 2" xfId="33575"/>
    <cellStyle name="SAPBEXHLevel3 5 5 3" xfId="33576"/>
    <cellStyle name="SAPBEXHLevel3 5 6" xfId="33577"/>
    <cellStyle name="SAPBEXHLevel3 5_401K Summary" xfId="33578"/>
    <cellStyle name="SAPBEXHLevel3 6" xfId="33579"/>
    <cellStyle name="SAPBEXHLevel3 6 2" xfId="33580"/>
    <cellStyle name="SAPBEXHLevel3 6 2 2" xfId="33581"/>
    <cellStyle name="SAPBEXHLevel3 6 2 2 2" xfId="33582"/>
    <cellStyle name="SAPBEXHLevel3 6 2 2 2 2" xfId="33583"/>
    <cellStyle name="SAPBEXHLevel3 6 2 2 2 2 2" xfId="33584"/>
    <cellStyle name="SAPBEXHLevel3 6 2 2 2 2 2 2" xfId="33585"/>
    <cellStyle name="SAPBEXHLevel3 6 2 2 2 2 3" xfId="33586"/>
    <cellStyle name="SAPBEXHLevel3 6 2 2 2 3" xfId="33587"/>
    <cellStyle name="SAPBEXHLevel3 6 2 2 2 3 2" xfId="33588"/>
    <cellStyle name="SAPBEXHLevel3 6 2 2 2 3 2 2" xfId="33589"/>
    <cellStyle name="SAPBEXHLevel3 6 2 2 2 3 3" xfId="33590"/>
    <cellStyle name="SAPBEXHLevel3 6 2 2 2 4" xfId="33591"/>
    <cellStyle name="SAPBEXHLevel3 6 2 2 2 4 2" xfId="33592"/>
    <cellStyle name="SAPBEXHLevel3 6 2 2 2 5" xfId="33593"/>
    <cellStyle name="SAPBEXHLevel3 6 2 2 2 5 2" xfId="33594"/>
    <cellStyle name="SAPBEXHLevel3 6 2 2 2 6" xfId="33595"/>
    <cellStyle name="SAPBEXHLevel3 6 2 2 3" xfId="33596"/>
    <cellStyle name="SAPBEXHLevel3 6 2 2 3 2" xfId="33597"/>
    <cellStyle name="SAPBEXHLevel3 6 2 2 3 2 2" xfId="33598"/>
    <cellStyle name="SAPBEXHLevel3 6 2 2 3 2 2 2" xfId="33599"/>
    <cellStyle name="SAPBEXHLevel3 6 2 2 3 2 3" xfId="33600"/>
    <cellStyle name="SAPBEXHLevel3 6 2 2 3 3" xfId="33601"/>
    <cellStyle name="SAPBEXHLevel3 6 2 2 3 3 2" xfId="33602"/>
    <cellStyle name="SAPBEXHLevel3 6 2 2 3 3 2 2" xfId="33603"/>
    <cellStyle name="SAPBEXHLevel3 6 2 2 3 3 3" xfId="33604"/>
    <cellStyle name="SAPBEXHLevel3 6 2 2 3 4" xfId="33605"/>
    <cellStyle name="SAPBEXHLevel3 6 2 2 3 4 2" xfId="33606"/>
    <cellStyle name="SAPBEXHLevel3 6 2 2 3 5" xfId="33607"/>
    <cellStyle name="SAPBEXHLevel3 6 2 2 3 5 2" xfId="33608"/>
    <cellStyle name="SAPBEXHLevel3 6 2 2 3 6" xfId="33609"/>
    <cellStyle name="SAPBEXHLevel3 6 2 2 4" xfId="33610"/>
    <cellStyle name="SAPBEXHLevel3 6 2 2 4 2" xfId="33611"/>
    <cellStyle name="SAPBEXHLevel3 6 2 2 4 2 2" xfId="33612"/>
    <cellStyle name="SAPBEXHLevel3 6 2 2 4 3" xfId="33613"/>
    <cellStyle name="SAPBEXHLevel3 6 2 2 5" xfId="33614"/>
    <cellStyle name="SAPBEXHLevel3 6 2 2 5 2" xfId="33615"/>
    <cellStyle name="SAPBEXHLevel3 6 2 2 5 2 2" xfId="33616"/>
    <cellStyle name="SAPBEXHLevel3 6 2 2 5 3" xfId="33617"/>
    <cellStyle name="SAPBEXHLevel3 6 2 2 6" xfId="33618"/>
    <cellStyle name="SAPBEXHLevel3 6 2 2 6 2" xfId="33619"/>
    <cellStyle name="SAPBEXHLevel3 6 2 2 7" xfId="33620"/>
    <cellStyle name="SAPBEXHLevel3 6 2 2 7 2" xfId="33621"/>
    <cellStyle name="SAPBEXHLevel3 6 2 2 8" xfId="33622"/>
    <cellStyle name="SAPBEXHLevel3 6 2 2_Other Benefits Allocation %" xfId="33623"/>
    <cellStyle name="SAPBEXHLevel3 6 2 3" xfId="33624"/>
    <cellStyle name="SAPBEXHLevel3 6 2 3 2" xfId="33625"/>
    <cellStyle name="SAPBEXHLevel3 6 2 3 2 2" xfId="33626"/>
    <cellStyle name="SAPBEXHLevel3 6 2 3 3" xfId="33627"/>
    <cellStyle name="SAPBEXHLevel3 6 2 4" xfId="33628"/>
    <cellStyle name="SAPBEXHLevel3 6 2_Other Benefits Allocation %" xfId="33629"/>
    <cellStyle name="SAPBEXHLevel3 6 3" xfId="33630"/>
    <cellStyle name="SAPBEXHLevel3 6 3 2" xfId="33631"/>
    <cellStyle name="SAPBEXHLevel3 6 3 2 2" xfId="33632"/>
    <cellStyle name="SAPBEXHLevel3 6 3 2 2 2" xfId="33633"/>
    <cellStyle name="SAPBEXHLevel3 6 3 2 2 2 2" xfId="33634"/>
    <cellStyle name="SAPBEXHLevel3 6 3 2 2 2 2 2" xfId="33635"/>
    <cellStyle name="SAPBEXHLevel3 6 3 2 2 2 3" xfId="33636"/>
    <cellStyle name="SAPBEXHLevel3 6 3 2 2 3" xfId="33637"/>
    <cellStyle name="SAPBEXHLevel3 6 3 2 2 3 2" xfId="33638"/>
    <cellStyle name="SAPBEXHLevel3 6 3 2 2 3 2 2" xfId="33639"/>
    <cellStyle name="SAPBEXHLevel3 6 3 2 2 3 3" xfId="33640"/>
    <cellStyle name="SAPBEXHLevel3 6 3 2 2 4" xfId="33641"/>
    <cellStyle name="SAPBEXHLevel3 6 3 2 2 4 2" xfId="33642"/>
    <cellStyle name="SAPBEXHLevel3 6 3 2 2 5" xfId="33643"/>
    <cellStyle name="SAPBEXHLevel3 6 3 2 2 5 2" xfId="33644"/>
    <cellStyle name="SAPBEXHLevel3 6 3 2 2 6" xfId="33645"/>
    <cellStyle name="SAPBEXHLevel3 6 3 2 3" xfId="33646"/>
    <cellStyle name="SAPBEXHLevel3 6 3 2 3 2" xfId="33647"/>
    <cellStyle name="SAPBEXHLevel3 6 3 2 3 2 2" xfId="33648"/>
    <cellStyle name="SAPBEXHLevel3 6 3 2 3 2 2 2" xfId="33649"/>
    <cellStyle name="SAPBEXHLevel3 6 3 2 3 2 3" xfId="33650"/>
    <cellStyle name="SAPBEXHLevel3 6 3 2 3 3" xfId="33651"/>
    <cellStyle name="SAPBEXHLevel3 6 3 2 3 3 2" xfId="33652"/>
    <cellStyle name="SAPBEXHLevel3 6 3 2 3 3 2 2" xfId="33653"/>
    <cellStyle name="SAPBEXHLevel3 6 3 2 3 3 3" xfId="33654"/>
    <cellStyle name="SAPBEXHLevel3 6 3 2 3 4" xfId="33655"/>
    <cellStyle name="SAPBEXHLevel3 6 3 2 3 4 2" xfId="33656"/>
    <cellStyle name="SAPBEXHLevel3 6 3 2 3 5" xfId="33657"/>
    <cellStyle name="SAPBEXHLevel3 6 3 2 3 5 2" xfId="33658"/>
    <cellStyle name="SAPBEXHLevel3 6 3 2 3 6" xfId="33659"/>
    <cellStyle name="SAPBEXHLevel3 6 3 2 4" xfId="33660"/>
    <cellStyle name="SAPBEXHLevel3 6 3 2 4 2" xfId="33661"/>
    <cellStyle name="SAPBEXHLevel3 6 3 2 4 2 2" xfId="33662"/>
    <cellStyle name="SAPBEXHLevel3 6 3 2 4 3" xfId="33663"/>
    <cellStyle name="SAPBEXHLevel3 6 3 2 5" xfId="33664"/>
    <cellStyle name="SAPBEXHLevel3 6 3 2 5 2" xfId="33665"/>
    <cellStyle name="SAPBEXHLevel3 6 3 2 5 2 2" xfId="33666"/>
    <cellStyle name="SAPBEXHLevel3 6 3 2 5 3" xfId="33667"/>
    <cellStyle name="SAPBEXHLevel3 6 3 2 6" xfId="33668"/>
    <cellStyle name="SAPBEXHLevel3 6 3 2 6 2" xfId="33669"/>
    <cellStyle name="SAPBEXHLevel3 6 3 2 7" xfId="33670"/>
    <cellStyle name="SAPBEXHLevel3 6 3 2 7 2" xfId="33671"/>
    <cellStyle name="SAPBEXHLevel3 6 3 2 8" xfId="33672"/>
    <cellStyle name="SAPBEXHLevel3 6 3 2_Other Benefits Allocation %" xfId="33673"/>
    <cellStyle name="SAPBEXHLevel3 6 3 3" xfId="33674"/>
    <cellStyle name="SAPBEXHLevel3 6 3 3 2" xfId="33675"/>
    <cellStyle name="SAPBEXHLevel3 6 3 3 2 2" xfId="33676"/>
    <cellStyle name="SAPBEXHLevel3 6 3 3 3" xfId="33677"/>
    <cellStyle name="SAPBEXHLevel3 6 3 4" xfId="33678"/>
    <cellStyle name="SAPBEXHLevel3 6 3_Other Benefits Allocation %" xfId="33679"/>
    <cellStyle name="SAPBEXHLevel3 6 4" xfId="33680"/>
    <cellStyle name="SAPBEXHLevel3 6 4 2" xfId="33681"/>
    <cellStyle name="SAPBEXHLevel3 6 4 2 2" xfId="33682"/>
    <cellStyle name="SAPBEXHLevel3 6 4 2 2 2" xfId="33683"/>
    <cellStyle name="SAPBEXHLevel3 6 4 2 2 2 2" xfId="33684"/>
    <cellStyle name="SAPBEXHLevel3 6 4 2 2 3" xfId="33685"/>
    <cellStyle name="SAPBEXHLevel3 6 4 2 3" xfId="33686"/>
    <cellStyle name="SAPBEXHLevel3 6 4 2 3 2" xfId="33687"/>
    <cellStyle name="SAPBEXHLevel3 6 4 2 3 2 2" xfId="33688"/>
    <cellStyle name="SAPBEXHLevel3 6 4 2 3 3" xfId="33689"/>
    <cellStyle name="SAPBEXHLevel3 6 4 2 4" xfId="33690"/>
    <cellStyle name="SAPBEXHLevel3 6 4 2 4 2" xfId="33691"/>
    <cellStyle name="SAPBEXHLevel3 6 4 2 5" xfId="33692"/>
    <cellStyle name="SAPBEXHLevel3 6 4 2 5 2" xfId="33693"/>
    <cellStyle name="SAPBEXHLevel3 6 4 2 6" xfId="33694"/>
    <cellStyle name="SAPBEXHLevel3 6 4 3" xfId="33695"/>
    <cellStyle name="SAPBEXHLevel3 6 4 3 2" xfId="33696"/>
    <cellStyle name="SAPBEXHLevel3 6 4 3 2 2" xfId="33697"/>
    <cellStyle name="SAPBEXHLevel3 6 4 3 2 2 2" xfId="33698"/>
    <cellStyle name="SAPBEXHLevel3 6 4 3 2 3" xfId="33699"/>
    <cellStyle name="SAPBEXHLevel3 6 4 3 3" xfId="33700"/>
    <cellStyle name="SAPBEXHLevel3 6 4 3 3 2" xfId="33701"/>
    <cellStyle name="SAPBEXHLevel3 6 4 3 3 2 2" xfId="33702"/>
    <cellStyle name="SAPBEXHLevel3 6 4 3 3 3" xfId="33703"/>
    <cellStyle name="SAPBEXHLevel3 6 4 3 4" xfId="33704"/>
    <cellStyle name="SAPBEXHLevel3 6 4 3 4 2" xfId="33705"/>
    <cellStyle name="SAPBEXHLevel3 6 4 3 5" xfId="33706"/>
    <cellStyle name="SAPBEXHLevel3 6 4 3 5 2" xfId="33707"/>
    <cellStyle name="SAPBEXHLevel3 6 4 3 6" xfId="33708"/>
    <cellStyle name="SAPBEXHLevel3 6 4 4" xfId="33709"/>
    <cellStyle name="SAPBEXHLevel3 6 4 4 2" xfId="33710"/>
    <cellStyle name="SAPBEXHLevel3 6 4 4 2 2" xfId="33711"/>
    <cellStyle name="SAPBEXHLevel3 6 4 4 3" xfId="33712"/>
    <cellStyle name="SAPBEXHLevel3 6 4 5" xfId="33713"/>
    <cellStyle name="SAPBEXHLevel3 6 4 5 2" xfId="33714"/>
    <cellStyle name="SAPBEXHLevel3 6 4 5 2 2" xfId="33715"/>
    <cellStyle name="SAPBEXHLevel3 6 4 5 3" xfId="33716"/>
    <cellStyle name="SAPBEXHLevel3 6 4 6" xfId="33717"/>
    <cellStyle name="SAPBEXHLevel3 6 4 6 2" xfId="33718"/>
    <cellStyle name="SAPBEXHLevel3 6 4 7" xfId="33719"/>
    <cellStyle name="SAPBEXHLevel3 6 4 7 2" xfId="33720"/>
    <cellStyle name="SAPBEXHLevel3 6 4 8" xfId="33721"/>
    <cellStyle name="SAPBEXHLevel3 6 4_Other Benefits Allocation %" xfId="33722"/>
    <cellStyle name="SAPBEXHLevel3 6 5" xfId="33723"/>
    <cellStyle name="SAPBEXHLevel3 6 5 2" xfId="33724"/>
    <cellStyle name="SAPBEXHLevel3 6 5 2 2" xfId="33725"/>
    <cellStyle name="SAPBEXHLevel3 6 5 3" xfId="33726"/>
    <cellStyle name="SAPBEXHLevel3 6 6" xfId="33727"/>
    <cellStyle name="SAPBEXHLevel3 6_401K Summary" xfId="33728"/>
    <cellStyle name="SAPBEXHLevel3 7" xfId="33729"/>
    <cellStyle name="SAPBEXHLevel3 7 2" xfId="33730"/>
    <cellStyle name="SAPBEXHLevel3 7 2 2" xfId="33731"/>
    <cellStyle name="SAPBEXHLevel3 7 2 2 2" xfId="33732"/>
    <cellStyle name="SAPBEXHLevel3 7 2 2 2 2" xfId="33733"/>
    <cellStyle name="SAPBEXHLevel3 7 2 2 2 2 2" xfId="33734"/>
    <cellStyle name="SAPBEXHLevel3 7 2 2 2 3" xfId="33735"/>
    <cellStyle name="SAPBEXHLevel3 7 2 2 3" xfId="33736"/>
    <cellStyle name="SAPBEXHLevel3 7 2 2 3 2" xfId="33737"/>
    <cellStyle name="SAPBEXHLevel3 7 2 2 3 2 2" xfId="33738"/>
    <cellStyle name="SAPBEXHLevel3 7 2 2 3 3" xfId="33739"/>
    <cellStyle name="SAPBEXHLevel3 7 2 2 4" xfId="33740"/>
    <cellStyle name="SAPBEXHLevel3 7 2 2 4 2" xfId="33741"/>
    <cellStyle name="SAPBEXHLevel3 7 2 2 5" xfId="33742"/>
    <cellStyle name="SAPBEXHLevel3 7 2 2 5 2" xfId="33743"/>
    <cellStyle name="SAPBEXHLevel3 7 2 2 6" xfId="33744"/>
    <cellStyle name="SAPBEXHLevel3 7 2 3" xfId="33745"/>
    <cellStyle name="SAPBEXHLevel3 7 2 3 2" xfId="33746"/>
    <cellStyle name="SAPBEXHLevel3 7 2 3 2 2" xfId="33747"/>
    <cellStyle name="SAPBEXHLevel3 7 2 3 2 2 2" xfId="33748"/>
    <cellStyle name="SAPBEXHLevel3 7 2 3 2 3" xfId="33749"/>
    <cellStyle name="SAPBEXHLevel3 7 2 3 3" xfId="33750"/>
    <cellStyle name="SAPBEXHLevel3 7 2 3 3 2" xfId="33751"/>
    <cellStyle name="SAPBEXHLevel3 7 2 3 3 2 2" xfId="33752"/>
    <cellStyle name="SAPBEXHLevel3 7 2 3 3 3" xfId="33753"/>
    <cellStyle name="SAPBEXHLevel3 7 2 3 4" xfId="33754"/>
    <cellStyle name="SAPBEXHLevel3 7 2 3 4 2" xfId="33755"/>
    <cellStyle name="SAPBEXHLevel3 7 2 3 5" xfId="33756"/>
    <cellStyle name="SAPBEXHLevel3 7 2 3 5 2" xfId="33757"/>
    <cellStyle name="SAPBEXHLevel3 7 2 3 6" xfId="33758"/>
    <cellStyle name="SAPBEXHLevel3 7 2 4" xfId="33759"/>
    <cellStyle name="SAPBEXHLevel3 7 2 4 2" xfId="33760"/>
    <cellStyle name="SAPBEXHLevel3 7 2 4 2 2" xfId="33761"/>
    <cellStyle name="SAPBEXHLevel3 7 2 4 2 2 2" xfId="33762"/>
    <cellStyle name="SAPBEXHLevel3 7 2 4 2 3" xfId="33763"/>
    <cellStyle name="SAPBEXHLevel3 7 2 4 3" xfId="33764"/>
    <cellStyle name="SAPBEXHLevel3 7 2 4 3 2" xfId="33765"/>
    <cellStyle name="SAPBEXHLevel3 7 2 4 3 2 2" xfId="33766"/>
    <cellStyle name="SAPBEXHLevel3 7 2 4 3 3" xfId="33767"/>
    <cellStyle name="SAPBEXHLevel3 7 2 4 4" xfId="33768"/>
    <cellStyle name="SAPBEXHLevel3 7 2 4 4 2" xfId="33769"/>
    <cellStyle name="SAPBEXHLevel3 7 2 4 5" xfId="33770"/>
    <cellStyle name="SAPBEXHLevel3 7 2 4 5 2" xfId="33771"/>
    <cellStyle name="SAPBEXHLevel3 7 2 4 6" xfId="33772"/>
    <cellStyle name="SAPBEXHLevel3 7 2 5" xfId="33773"/>
    <cellStyle name="SAPBEXHLevel3 7 2 5 2" xfId="33774"/>
    <cellStyle name="SAPBEXHLevel3 7 2 5 2 2" xfId="33775"/>
    <cellStyle name="SAPBEXHLevel3 7 2 5 3" xfId="33776"/>
    <cellStyle name="SAPBEXHLevel3 7 2 6" xfId="33777"/>
    <cellStyle name="SAPBEXHLevel3 7 2_Other Benefits Allocation %" xfId="33778"/>
    <cellStyle name="SAPBEXHLevel3 7 3" xfId="33779"/>
    <cellStyle name="SAPBEXHLevel3 7 3 2" xfId="33780"/>
    <cellStyle name="SAPBEXHLevel3 7 3 2 2" xfId="33781"/>
    <cellStyle name="SAPBEXHLevel3 7 3 2 2 2" xfId="33782"/>
    <cellStyle name="SAPBEXHLevel3 7 3 2 2 2 2" xfId="33783"/>
    <cellStyle name="SAPBEXHLevel3 7 3 2 2 3" xfId="33784"/>
    <cellStyle name="SAPBEXHLevel3 7 3 2 3" xfId="33785"/>
    <cellStyle name="SAPBEXHLevel3 7 3 2 3 2" xfId="33786"/>
    <cellStyle name="SAPBEXHLevel3 7 3 2 3 2 2" xfId="33787"/>
    <cellStyle name="SAPBEXHLevel3 7 3 2 3 3" xfId="33788"/>
    <cellStyle name="SAPBEXHLevel3 7 3 2 4" xfId="33789"/>
    <cellStyle name="SAPBEXHLevel3 7 3 2 4 2" xfId="33790"/>
    <cellStyle name="SAPBEXHLevel3 7 3 2 5" xfId="33791"/>
    <cellStyle name="SAPBEXHLevel3 7 3 2 5 2" xfId="33792"/>
    <cellStyle name="SAPBEXHLevel3 7 3 2 6" xfId="33793"/>
    <cellStyle name="SAPBEXHLevel3 7 3 3" xfId="33794"/>
    <cellStyle name="SAPBEXHLevel3 7 3 3 2" xfId="33795"/>
    <cellStyle name="SAPBEXHLevel3 7 3 3 2 2" xfId="33796"/>
    <cellStyle name="SAPBEXHLevel3 7 3 3 2 2 2" xfId="33797"/>
    <cellStyle name="SAPBEXHLevel3 7 3 3 2 3" xfId="33798"/>
    <cellStyle name="SAPBEXHLevel3 7 3 3 3" xfId="33799"/>
    <cellStyle name="SAPBEXHLevel3 7 3 3 3 2" xfId="33800"/>
    <cellStyle name="SAPBEXHLevel3 7 3 3 3 2 2" xfId="33801"/>
    <cellStyle name="SAPBEXHLevel3 7 3 3 3 3" xfId="33802"/>
    <cellStyle name="SAPBEXHLevel3 7 3 3 4" xfId="33803"/>
    <cellStyle name="SAPBEXHLevel3 7 3 3 4 2" xfId="33804"/>
    <cellStyle name="SAPBEXHLevel3 7 3 3 5" xfId="33805"/>
    <cellStyle name="SAPBEXHLevel3 7 3 3 5 2" xfId="33806"/>
    <cellStyle name="SAPBEXHLevel3 7 3 3 6" xfId="33807"/>
    <cellStyle name="SAPBEXHLevel3 7 3 4" xfId="33808"/>
    <cellStyle name="SAPBEXHLevel3 7 3 4 2" xfId="33809"/>
    <cellStyle name="SAPBEXHLevel3 7 3 4 2 2" xfId="33810"/>
    <cellStyle name="SAPBEXHLevel3 7 3 4 3" xfId="33811"/>
    <cellStyle name="SAPBEXHLevel3 7 3 5" xfId="33812"/>
    <cellStyle name="SAPBEXHLevel3 7 3 5 2" xfId="33813"/>
    <cellStyle name="SAPBEXHLevel3 7 3 5 2 2" xfId="33814"/>
    <cellStyle name="SAPBEXHLevel3 7 3 5 3" xfId="33815"/>
    <cellStyle name="SAPBEXHLevel3 7 3 6" xfId="33816"/>
    <cellStyle name="SAPBEXHLevel3 7 3 6 2" xfId="33817"/>
    <cellStyle name="SAPBEXHLevel3 7 3 7" xfId="33818"/>
    <cellStyle name="SAPBEXHLevel3 7 3 7 2" xfId="33819"/>
    <cellStyle name="SAPBEXHLevel3 7 3 8" xfId="33820"/>
    <cellStyle name="SAPBEXHLevel3 7 3_Other Benefits Allocation %" xfId="33821"/>
    <cellStyle name="SAPBEXHLevel3 7 4" xfId="33822"/>
    <cellStyle name="SAPBEXHLevel3 7 4 2" xfId="33823"/>
    <cellStyle name="SAPBEXHLevel3 7 4 2 2" xfId="33824"/>
    <cellStyle name="SAPBEXHLevel3 7 4 3" xfId="33825"/>
    <cellStyle name="SAPBEXHLevel3 7 5" xfId="33826"/>
    <cellStyle name="SAPBEXHLevel3 7_401K Summary" xfId="33827"/>
    <cellStyle name="SAPBEXHLevel3 8" xfId="33828"/>
    <cellStyle name="SAPBEXHLevel3 8 2" xfId="33829"/>
    <cellStyle name="SAPBEXHLevel3 8 2 2" xfId="33830"/>
    <cellStyle name="SAPBEXHLevel3 8 2 2 2" xfId="33831"/>
    <cellStyle name="SAPBEXHLevel3 8 2 2 2 2" xfId="33832"/>
    <cellStyle name="SAPBEXHLevel3 8 2 2 2 2 2" xfId="33833"/>
    <cellStyle name="SAPBEXHLevel3 8 2 2 2 3" xfId="33834"/>
    <cellStyle name="SAPBEXHLevel3 8 2 2 3" xfId="33835"/>
    <cellStyle name="SAPBEXHLevel3 8 2 2 3 2" xfId="33836"/>
    <cellStyle name="SAPBEXHLevel3 8 2 2 3 2 2" xfId="33837"/>
    <cellStyle name="SAPBEXHLevel3 8 2 2 3 3" xfId="33838"/>
    <cellStyle name="SAPBEXHLevel3 8 2 2 4" xfId="33839"/>
    <cellStyle name="SAPBEXHLevel3 8 2 2 4 2" xfId="33840"/>
    <cellStyle name="SAPBEXHLevel3 8 2 2 5" xfId="33841"/>
    <cellStyle name="SAPBEXHLevel3 8 2 2 5 2" xfId="33842"/>
    <cellStyle name="SAPBEXHLevel3 8 2 2 6" xfId="33843"/>
    <cellStyle name="SAPBEXHLevel3 8 2 3" xfId="33844"/>
    <cellStyle name="SAPBEXHLevel3 8 2 3 2" xfId="33845"/>
    <cellStyle name="SAPBEXHLevel3 8 2 3 2 2" xfId="33846"/>
    <cellStyle name="SAPBEXHLevel3 8 2 3 2 2 2" xfId="33847"/>
    <cellStyle name="SAPBEXHLevel3 8 2 3 2 3" xfId="33848"/>
    <cellStyle name="SAPBEXHLevel3 8 2 3 3" xfId="33849"/>
    <cellStyle name="SAPBEXHLevel3 8 2 3 3 2" xfId="33850"/>
    <cellStyle name="SAPBEXHLevel3 8 2 3 3 2 2" xfId="33851"/>
    <cellStyle name="SAPBEXHLevel3 8 2 3 3 3" xfId="33852"/>
    <cellStyle name="SAPBEXHLevel3 8 2 3 4" xfId="33853"/>
    <cellStyle name="SAPBEXHLevel3 8 2 3 4 2" xfId="33854"/>
    <cellStyle name="SAPBEXHLevel3 8 2 3 5" xfId="33855"/>
    <cellStyle name="SAPBEXHLevel3 8 2 3 5 2" xfId="33856"/>
    <cellStyle name="SAPBEXHLevel3 8 2 3 6" xfId="33857"/>
    <cellStyle name="SAPBEXHLevel3 8 2 4" xfId="33858"/>
    <cellStyle name="SAPBEXHLevel3 8 2 4 2" xfId="33859"/>
    <cellStyle name="SAPBEXHLevel3 8 2 4 2 2" xfId="33860"/>
    <cellStyle name="SAPBEXHLevel3 8 2 4 2 2 2" xfId="33861"/>
    <cellStyle name="SAPBEXHLevel3 8 2 4 2 3" xfId="33862"/>
    <cellStyle name="SAPBEXHLevel3 8 2 4 3" xfId="33863"/>
    <cellStyle name="SAPBEXHLevel3 8 2 4 3 2" xfId="33864"/>
    <cellStyle name="SAPBEXHLevel3 8 2 4 3 2 2" xfId="33865"/>
    <cellStyle name="SAPBEXHLevel3 8 2 4 3 3" xfId="33866"/>
    <cellStyle name="SAPBEXHLevel3 8 2 4 4" xfId="33867"/>
    <cellStyle name="SAPBEXHLevel3 8 2 4 4 2" xfId="33868"/>
    <cellStyle name="SAPBEXHLevel3 8 2 4 5" xfId="33869"/>
    <cellStyle name="SAPBEXHLevel3 8 2 4 5 2" xfId="33870"/>
    <cellStyle name="SAPBEXHLevel3 8 2 4 6" xfId="33871"/>
    <cellStyle name="SAPBEXHLevel3 8 2 5" xfId="33872"/>
    <cellStyle name="SAPBEXHLevel3 8 2 5 2" xfId="33873"/>
    <cellStyle name="SAPBEXHLevel3 8 2 5 2 2" xfId="33874"/>
    <cellStyle name="SAPBEXHLevel3 8 2 5 3" xfId="33875"/>
    <cellStyle name="SAPBEXHLevel3 8 2 6" xfId="33876"/>
    <cellStyle name="SAPBEXHLevel3 8 2_Other Benefits Allocation %" xfId="33877"/>
    <cellStyle name="SAPBEXHLevel3 8 3" xfId="33878"/>
    <cellStyle name="SAPBEXHLevel3 8 3 2" xfId="33879"/>
    <cellStyle name="SAPBEXHLevel3 8 3 2 2" xfId="33880"/>
    <cellStyle name="SAPBEXHLevel3 8 3 2 2 2" xfId="33881"/>
    <cellStyle name="SAPBEXHLevel3 8 3 2 2 2 2" xfId="33882"/>
    <cellStyle name="SAPBEXHLevel3 8 3 2 2 3" xfId="33883"/>
    <cellStyle name="SAPBEXHLevel3 8 3 2 3" xfId="33884"/>
    <cellStyle name="SAPBEXHLevel3 8 3 2 3 2" xfId="33885"/>
    <cellStyle name="SAPBEXHLevel3 8 3 2 3 2 2" xfId="33886"/>
    <cellStyle name="SAPBEXHLevel3 8 3 2 3 3" xfId="33887"/>
    <cellStyle name="SAPBEXHLevel3 8 3 2 4" xfId="33888"/>
    <cellStyle name="SAPBEXHLevel3 8 3 2 4 2" xfId="33889"/>
    <cellStyle name="SAPBEXHLevel3 8 3 2 5" xfId="33890"/>
    <cellStyle name="SAPBEXHLevel3 8 3 2 5 2" xfId="33891"/>
    <cellStyle name="SAPBEXHLevel3 8 3 2 6" xfId="33892"/>
    <cellStyle name="SAPBEXHLevel3 8 3 3" xfId="33893"/>
    <cellStyle name="SAPBEXHLevel3 8 3 3 2" xfId="33894"/>
    <cellStyle name="SAPBEXHLevel3 8 3 3 2 2" xfId="33895"/>
    <cellStyle name="SAPBEXHLevel3 8 3 3 2 2 2" xfId="33896"/>
    <cellStyle name="SAPBEXHLevel3 8 3 3 2 3" xfId="33897"/>
    <cellStyle name="SAPBEXHLevel3 8 3 3 3" xfId="33898"/>
    <cellStyle name="SAPBEXHLevel3 8 3 3 3 2" xfId="33899"/>
    <cellStyle name="SAPBEXHLevel3 8 3 3 3 2 2" xfId="33900"/>
    <cellStyle name="SAPBEXHLevel3 8 3 3 3 3" xfId="33901"/>
    <cellStyle name="SAPBEXHLevel3 8 3 3 4" xfId="33902"/>
    <cellStyle name="SAPBEXHLevel3 8 3 3 4 2" xfId="33903"/>
    <cellStyle name="SAPBEXHLevel3 8 3 3 5" xfId="33904"/>
    <cellStyle name="SAPBEXHLevel3 8 3 3 5 2" xfId="33905"/>
    <cellStyle name="SAPBEXHLevel3 8 3 3 6" xfId="33906"/>
    <cellStyle name="SAPBEXHLevel3 8 3 4" xfId="33907"/>
    <cellStyle name="SAPBEXHLevel3 8 3 4 2" xfId="33908"/>
    <cellStyle name="SAPBEXHLevel3 8 3 4 2 2" xfId="33909"/>
    <cellStyle name="SAPBEXHLevel3 8 3 4 3" xfId="33910"/>
    <cellStyle name="SAPBEXHLevel3 8 3 5" xfId="33911"/>
    <cellStyle name="SAPBEXHLevel3 8 3 5 2" xfId="33912"/>
    <cellStyle name="SAPBEXHLevel3 8 3 5 2 2" xfId="33913"/>
    <cellStyle name="SAPBEXHLevel3 8 3 5 3" xfId="33914"/>
    <cellStyle name="SAPBEXHLevel3 8 3 6" xfId="33915"/>
    <cellStyle name="SAPBEXHLevel3 8 3 6 2" xfId="33916"/>
    <cellStyle name="SAPBEXHLevel3 8 3 7" xfId="33917"/>
    <cellStyle name="SAPBEXHLevel3 8 3 7 2" xfId="33918"/>
    <cellStyle name="SAPBEXHLevel3 8 3 8" xfId="33919"/>
    <cellStyle name="SAPBEXHLevel3 8 3_Other Benefits Allocation %" xfId="33920"/>
    <cellStyle name="SAPBEXHLevel3 8 4" xfId="33921"/>
    <cellStyle name="SAPBEXHLevel3 8 4 2" xfId="33922"/>
    <cellStyle name="SAPBEXHLevel3 8 4 2 2" xfId="33923"/>
    <cellStyle name="SAPBEXHLevel3 8 4 3" xfId="33924"/>
    <cellStyle name="SAPBEXHLevel3 8 5" xfId="33925"/>
    <cellStyle name="SAPBEXHLevel3 8_401K Summary" xfId="33926"/>
    <cellStyle name="SAPBEXHLevel3 9" xfId="33927"/>
    <cellStyle name="SAPBEXHLevel3 9 2" xfId="33928"/>
    <cellStyle name="SAPBEXHLevel3 9 2 2" xfId="33929"/>
    <cellStyle name="SAPBEXHLevel3 9 2 2 2" xfId="33930"/>
    <cellStyle name="SAPBEXHLevel3 9 2 2 2 2" xfId="33931"/>
    <cellStyle name="SAPBEXHLevel3 9 2 2 3" xfId="33932"/>
    <cellStyle name="SAPBEXHLevel3 9 2 3" xfId="33933"/>
    <cellStyle name="SAPBEXHLevel3 9 2 3 2" xfId="33934"/>
    <cellStyle name="SAPBEXHLevel3 9 2 3 2 2" xfId="33935"/>
    <cellStyle name="SAPBEXHLevel3 9 2 3 3" xfId="33936"/>
    <cellStyle name="SAPBEXHLevel3 9 2 4" xfId="33937"/>
    <cellStyle name="SAPBEXHLevel3 9 2 4 2" xfId="33938"/>
    <cellStyle name="SAPBEXHLevel3 9 2 5" xfId="33939"/>
    <cellStyle name="SAPBEXHLevel3 9 2 5 2" xfId="33940"/>
    <cellStyle name="SAPBEXHLevel3 9 2 6" xfId="33941"/>
    <cellStyle name="SAPBEXHLevel3 9 3" xfId="33942"/>
    <cellStyle name="SAPBEXHLevel3 9 3 2" xfId="33943"/>
    <cellStyle name="SAPBEXHLevel3 9 3 2 2" xfId="33944"/>
    <cellStyle name="SAPBEXHLevel3 9 3 2 2 2" xfId="33945"/>
    <cellStyle name="SAPBEXHLevel3 9 3 2 3" xfId="33946"/>
    <cellStyle name="SAPBEXHLevel3 9 3 3" xfId="33947"/>
    <cellStyle name="SAPBEXHLevel3 9 3 3 2" xfId="33948"/>
    <cellStyle name="SAPBEXHLevel3 9 3 3 2 2" xfId="33949"/>
    <cellStyle name="SAPBEXHLevel3 9 3 3 3" xfId="33950"/>
    <cellStyle name="SAPBEXHLevel3 9 3 4" xfId="33951"/>
    <cellStyle name="SAPBEXHLevel3 9 3 4 2" xfId="33952"/>
    <cellStyle name="SAPBEXHLevel3 9 3 5" xfId="33953"/>
    <cellStyle name="SAPBEXHLevel3 9 3 5 2" xfId="33954"/>
    <cellStyle name="SAPBEXHLevel3 9 3 6" xfId="33955"/>
    <cellStyle name="SAPBEXHLevel3 9 4" xfId="33956"/>
    <cellStyle name="SAPBEXHLevel3 9 4 2" xfId="33957"/>
    <cellStyle name="SAPBEXHLevel3 9 4 2 2" xfId="33958"/>
    <cellStyle name="SAPBEXHLevel3 9 4 2 2 2" xfId="33959"/>
    <cellStyle name="SAPBEXHLevel3 9 4 2 3" xfId="33960"/>
    <cellStyle name="SAPBEXHLevel3 9 4 3" xfId="33961"/>
    <cellStyle name="SAPBEXHLevel3 9 4 3 2" xfId="33962"/>
    <cellStyle name="SAPBEXHLevel3 9 4 3 2 2" xfId="33963"/>
    <cellStyle name="SAPBEXHLevel3 9 4 3 3" xfId="33964"/>
    <cellStyle name="SAPBEXHLevel3 9 4 4" xfId="33965"/>
    <cellStyle name="SAPBEXHLevel3 9 4 4 2" xfId="33966"/>
    <cellStyle name="SAPBEXHLevel3 9 4 5" xfId="33967"/>
    <cellStyle name="SAPBEXHLevel3 9 4 5 2" xfId="33968"/>
    <cellStyle name="SAPBEXHLevel3 9 4 6" xfId="33969"/>
    <cellStyle name="SAPBEXHLevel3 9 5" xfId="33970"/>
    <cellStyle name="SAPBEXHLevel3 9 5 2" xfId="33971"/>
    <cellStyle name="SAPBEXHLevel3 9 5 2 2" xfId="33972"/>
    <cellStyle name="SAPBEXHLevel3 9 5 3" xfId="33973"/>
    <cellStyle name="SAPBEXHLevel3 9 6" xfId="33974"/>
    <cellStyle name="SAPBEXHLevel3 9_Other Benefits Allocation %" xfId="33975"/>
    <cellStyle name="SAPBEXHLevel3_01-13 NEE  F&amp;O Prelim" xfId="33976"/>
    <cellStyle name="SAPBEXHLevel3X" xfId="57"/>
    <cellStyle name="SAPBEXHLevel3X 10" xfId="33977"/>
    <cellStyle name="SAPBEXHLevel3X 10 2" xfId="33978"/>
    <cellStyle name="SAPBEXHLevel3X 10 2 2" xfId="33979"/>
    <cellStyle name="SAPBEXHLevel3X 10 2 2 2" xfId="33980"/>
    <cellStyle name="SAPBEXHLevel3X 10 2 2 2 2" xfId="33981"/>
    <cellStyle name="SAPBEXHLevel3X 10 2 2 3" xfId="33982"/>
    <cellStyle name="SAPBEXHLevel3X 10 2 3" xfId="33983"/>
    <cellStyle name="SAPBEXHLevel3X 10 2 3 2" xfId="33984"/>
    <cellStyle name="SAPBEXHLevel3X 10 2 3 2 2" xfId="33985"/>
    <cellStyle name="SAPBEXHLevel3X 10 2 3 3" xfId="33986"/>
    <cellStyle name="SAPBEXHLevel3X 10 2 4" xfId="33987"/>
    <cellStyle name="SAPBEXHLevel3X 10 2 4 2" xfId="33988"/>
    <cellStyle name="SAPBEXHLevel3X 10 2 5" xfId="33989"/>
    <cellStyle name="SAPBEXHLevel3X 10 2 5 2" xfId="33990"/>
    <cellStyle name="SAPBEXHLevel3X 10 2 6" xfId="33991"/>
    <cellStyle name="SAPBEXHLevel3X 10 3" xfId="33992"/>
    <cellStyle name="SAPBEXHLevel3X 10 3 2" xfId="33993"/>
    <cellStyle name="SAPBEXHLevel3X 10 3 2 2" xfId="33994"/>
    <cellStyle name="SAPBEXHLevel3X 10 3 2 2 2" xfId="33995"/>
    <cellStyle name="SAPBEXHLevel3X 10 3 2 3" xfId="33996"/>
    <cellStyle name="SAPBEXHLevel3X 10 3 3" xfId="33997"/>
    <cellStyle name="SAPBEXHLevel3X 10 3 3 2" xfId="33998"/>
    <cellStyle name="SAPBEXHLevel3X 10 3 3 2 2" xfId="33999"/>
    <cellStyle name="SAPBEXHLevel3X 10 3 3 3" xfId="34000"/>
    <cellStyle name="SAPBEXHLevel3X 10 3 4" xfId="34001"/>
    <cellStyle name="SAPBEXHLevel3X 10 3 4 2" xfId="34002"/>
    <cellStyle name="SAPBEXHLevel3X 10 3 5" xfId="34003"/>
    <cellStyle name="SAPBEXHLevel3X 10 3 5 2" xfId="34004"/>
    <cellStyle name="SAPBEXHLevel3X 10 3 6" xfId="34005"/>
    <cellStyle name="SAPBEXHLevel3X 10 4" xfId="34006"/>
    <cellStyle name="SAPBEXHLevel3X 10 4 2" xfId="34007"/>
    <cellStyle name="SAPBEXHLevel3X 10 4 2 2" xfId="34008"/>
    <cellStyle name="SAPBEXHLevel3X 10 4 2 2 2" xfId="34009"/>
    <cellStyle name="SAPBEXHLevel3X 10 4 2 3" xfId="34010"/>
    <cellStyle name="SAPBEXHLevel3X 10 4 3" xfId="34011"/>
    <cellStyle name="SAPBEXHLevel3X 10 4 3 2" xfId="34012"/>
    <cellStyle name="SAPBEXHLevel3X 10 4 3 2 2" xfId="34013"/>
    <cellStyle name="SAPBEXHLevel3X 10 4 3 3" xfId="34014"/>
    <cellStyle name="SAPBEXHLevel3X 10 4 4" xfId="34015"/>
    <cellStyle name="SAPBEXHLevel3X 10 4 4 2" xfId="34016"/>
    <cellStyle name="SAPBEXHLevel3X 10 4 5" xfId="34017"/>
    <cellStyle name="SAPBEXHLevel3X 10 4 5 2" xfId="34018"/>
    <cellStyle name="SAPBEXHLevel3X 10 4 6" xfId="34019"/>
    <cellStyle name="SAPBEXHLevel3X 10 5" xfId="34020"/>
    <cellStyle name="SAPBEXHLevel3X 10 5 2" xfId="34021"/>
    <cellStyle name="SAPBEXHLevel3X 10 5 2 2" xfId="34022"/>
    <cellStyle name="SAPBEXHLevel3X 10 5 3" xfId="34023"/>
    <cellStyle name="SAPBEXHLevel3X 10 6" xfId="34024"/>
    <cellStyle name="SAPBEXHLevel3X 10_Other Benefits Allocation %" xfId="34025"/>
    <cellStyle name="SAPBEXHLevel3X 11" xfId="34026"/>
    <cellStyle name="SAPBEXHLevel3X 11 2" xfId="34027"/>
    <cellStyle name="SAPBEXHLevel3X 11 3" xfId="34028"/>
    <cellStyle name="SAPBEXHLevel3X 11_Other Benefits Allocation %" xfId="34029"/>
    <cellStyle name="SAPBEXHLevel3X 12" xfId="34030"/>
    <cellStyle name="SAPBEXHLevel3X 12 2" xfId="34031"/>
    <cellStyle name="SAPBEXHLevel3X 12 2 2" xfId="34032"/>
    <cellStyle name="SAPBEXHLevel3X 12 2 2 2" xfId="34033"/>
    <cellStyle name="SAPBEXHLevel3X 12 2 2 2 2" xfId="34034"/>
    <cellStyle name="SAPBEXHLevel3X 12 2 2 3" xfId="34035"/>
    <cellStyle name="SAPBEXHLevel3X 12 2 3" xfId="34036"/>
    <cellStyle name="SAPBEXHLevel3X 12 2 3 2" xfId="34037"/>
    <cellStyle name="SAPBEXHLevel3X 12 2 3 2 2" xfId="34038"/>
    <cellStyle name="SAPBEXHLevel3X 12 2 3 3" xfId="34039"/>
    <cellStyle name="SAPBEXHLevel3X 12 2 4" xfId="34040"/>
    <cellStyle name="SAPBEXHLevel3X 12 2 4 2" xfId="34041"/>
    <cellStyle name="SAPBEXHLevel3X 12 2 5" xfId="34042"/>
    <cellStyle name="SAPBEXHLevel3X 12 2 5 2" xfId="34043"/>
    <cellStyle name="SAPBEXHLevel3X 12 2 6" xfId="34044"/>
    <cellStyle name="SAPBEXHLevel3X 12 3" xfId="34045"/>
    <cellStyle name="SAPBEXHLevel3X 12 3 2" xfId="34046"/>
    <cellStyle name="SAPBEXHLevel3X 12 3 2 2" xfId="34047"/>
    <cellStyle name="SAPBEXHLevel3X 12 3 2 2 2" xfId="34048"/>
    <cellStyle name="SAPBEXHLevel3X 12 3 2 3" xfId="34049"/>
    <cellStyle name="SAPBEXHLevel3X 12 3 3" xfId="34050"/>
    <cellStyle name="SAPBEXHLevel3X 12 3 3 2" xfId="34051"/>
    <cellStyle name="SAPBEXHLevel3X 12 3 3 2 2" xfId="34052"/>
    <cellStyle name="SAPBEXHLevel3X 12 3 3 3" xfId="34053"/>
    <cellStyle name="SAPBEXHLevel3X 12 3 4" xfId="34054"/>
    <cellStyle name="SAPBEXHLevel3X 12 3 4 2" xfId="34055"/>
    <cellStyle name="SAPBEXHLevel3X 12 3 5" xfId="34056"/>
    <cellStyle name="SAPBEXHLevel3X 12 3 5 2" xfId="34057"/>
    <cellStyle name="SAPBEXHLevel3X 12 3 6" xfId="34058"/>
    <cellStyle name="SAPBEXHLevel3X 12 4" xfId="34059"/>
    <cellStyle name="SAPBEXHLevel3X 12 4 2" xfId="34060"/>
    <cellStyle name="SAPBEXHLevel3X 12 4 2 2" xfId="34061"/>
    <cellStyle name="SAPBEXHLevel3X 12 4 3" xfId="34062"/>
    <cellStyle name="SAPBEXHLevel3X 12 5" xfId="34063"/>
    <cellStyle name="SAPBEXHLevel3X 12 5 2" xfId="34064"/>
    <cellStyle name="SAPBEXHLevel3X 12 5 2 2" xfId="34065"/>
    <cellStyle name="SAPBEXHLevel3X 12 5 3" xfId="34066"/>
    <cellStyle name="SAPBEXHLevel3X 12 6" xfId="34067"/>
    <cellStyle name="SAPBEXHLevel3X 12 6 2" xfId="34068"/>
    <cellStyle name="SAPBEXHLevel3X 12 7" xfId="34069"/>
    <cellStyle name="SAPBEXHLevel3X 12 7 2" xfId="34070"/>
    <cellStyle name="SAPBEXHLevel3X 12 8" xfId="34071"/>
    <cellStyle name="SAPBEXHLevel3X 12_Other Benefits Allocation %" xfId="34072"/>
    <cellStyle name="SAPBEXHLevel3X 13" xfId="34073"/>
    <cellStyle name="SAPBEXHLevel3X 13 2" xfId="34074"/>
    <cellStyle name="SAPBEXHLevel3X 13 2 2" xfId="34075"/>
    <cellStyle name="SAPBEXHLevel3X 13 2 2 2" xfId="34076"/>
    <cellStyle name="SAPBEXHLevel3X 13 2 3" xfId="34077"/>
    <cellStyle name="SAPBEXHLevel3X 13 3" xfId="34078"/>
    <cellStyle name="SAPBEXHLevel3X 13 3 2" xfId="34079"/>
    <cellStyle name="SAPBEXHLevel3X 13 3 2 2" xfId="34080"/>
    <cellStyle name="SAPBEXHLevel3X 13 3 3" xfId="34081"/>
    <cellStyle name="SAPBEXHLevel3X 13 4" xfId="34082"/>
    <cellStyle name="SAPBEXHLevel3X 13 4 2" xfId="34083"/>
    <cellStyle name="SAPBEXHLevel3X 13 5" xfId="34084"/>
    <cellStyle name="SAPBEXHLevel3X 13 5 2" xfId="34085"/>
    <cellStyle name="SAPBEXHLevel3X 13 6" xfId="34086"/>
    <cellStyle name="SAPBEXHLevel3X 14" xfId="34087"/>
    <cellStyle name="SAPBEXHLevel3X 14 2" xfId="34088"/>
    <cellStyle name="SAPBEXHLevel3X 14 2 2" xfId="34089"/>
    <cellStyle name="SAPBEXHLevel3X 14 2 2 2" xfId="34090"/>
    <cellStyle name="SAPBEXHLevel3X 14 2 3" xfId="34091"/>
    <cellStyle name="SAPBEXHLevel3X 14 3" xfId="34092"/>
    <cellStyle name="SAPBEXHLevel3X 14 3 2" xfId="34093"/>
    <cellStyle name="SAPBEXHLevel3X 14 3 2 2" xfId="34094"/>
    <cellStyle name="SAPBEXHLevel3X 14 3 3" xfId="34095"/>
    <cellStyle name="SAPBEXHLevel3X 14 4" xfId="34096"/>
    <cellStyle name="SAPBEXHLevel3X 14 4 2" xfId="34097"/>
    <cellStyle name="SAPBEXHLevel3X 14 5" xfId="34098"/>
    <cellStyle name="SAPBEXHLevel3X 14 5 2" xfId="34099"/>
    <cellStyle name="SAPBEXHLevel3X 14 6" xfId="34100"/>
    <cellStyle name="SAPBEXHLevel3X 15" xfId="34101"/>
    <cellStyle name="SAPBEXHLevel3X 15 2" xfId="34102"/>
    <cellStyle name="SAPBEXHLevel3X 15 2 2" xfId="34103"/>
    <cellStyle name="SAPBEXHLevel3X 15 2 2 2" xfId="34104"/>
    <cellStyle name="SAPBEXHLevel3X 15 2 3" xfId="34105"/>
    <cellStyle name="SAPBEXHLevel3X 15 3" xfId="34106"/>
    <cellStyle name="SAPBEXHLevel3X 15 3 2" xfId="34107"/>
    <cellStyle name="SAPBEXHLevel3X 15 3 2 2" xfId="34108"/>
    <cellStyle name="SAPBEXHLevel3X 15 3 3" xfId="34109"/>
    <cellStyle name="SAPBEXHLevel3X 15 4" xfId="34110"/>
    <cellStyle name="SAPBEXHLevel3X 15 4 2" xfId="34111"/>
    <cellStyle name="SAPBEXHLevel3X 15 5" xfId="34112"/>
    <cellStyle name="SAPBEXHLevel3X 15 5 2" xfId="34113"/>
    <cellStyle name="SAPBEXHLevel3X 15 6" xfId="34114"/>
    <cellStyle name="SAPBEXHLevel3X 16" xfId="34115"/>
    <cellStyle name="SAPBEXHLevel3X 16 2" xfId="34116"/>
    <cellStyle name="SAPBEXHLevel3X 16 2 2" xfId="34117"/>
    <cellStyle name="SAPBEXHLevel3X 16 3" xfId="34118"/>
    <cellStyle name="SAPBEXHLevel3X 17" xfId="34119"/>
    <cellStyle name="SAPBEXHLevel3X 17 2" xfId="34120"/>
    <cellStyle name="SAPBEXHLevel3X 17 2 2" xfId="34121"/>
    <cellStyle name="SAPBEXHLevel3X 17 3" xfId="34122"/>
    <cellStyle name="SAPBEXHLevel3X 18" xfId="34123"/>
    <cellStyle name="SAPBEXHLevel3X 18 2" xfId="34124"/>
    <cellStyle name="SAPBEXHLevel3X 18 2 2" xfId="34125"/>
    <cellStyle name="SAPBEXHLevel3X 18 3" xfId="34126"/>
    <cellStyle name="SAPBEXHLevel3X 19" xfId="34127"/>
    <cellStyle name="SAPBEXHLevel3X 19 2" xfId="34128"/>
    <cellStyle name="SAPBEXHLevel3X 19 2 2" xfId="34129"/>
    <cellStyle name="SAPBEXHLevel3X 19 3" xfId="34130"/>
    <cellStyle name="SAPBEXHLevel3X 2" xfId="34131"/>
    <cellStyle name="SAPBEXHLevel3X 2 10" xfId="34132"/>
    <cellStyle name="SAPBEXHLevel3X 2 10 2" xfId="34133"/>
    <cellStyle name="SAPBEXHLevel3X 2 10 2 2" xfId="34134"/>
    <cellStyle name="SAPBEXHLevel3X 2 10 3" xfId="34135"/>
    <cellStyle name="SAPBEXHLevel3X 2 11" xfId="34136"/>
    <cellStyle name="SAPBEXHLevel3X 2 11 2" xfId="34137"/>
    <cellStyle name="SAPBEXHLevel3X 2 11 2 2" xfId="34138"/>
    <cellStyle name="SAPBEXHLevel3X 2 11 3" xfId="34139"/>
    <cellStyle name="SAPBEXHLevel3X 2 12" xfId="34140"/>
    <cellStyle name="SAPBEXHLevel3X 2 12 2" xfId="34141"/>
    <cellStyle name="SAPBEXHLevel3X 2 12 3" xfId="62395"/>
    <cellStyle name="SAPBEXHLevel3X 2 13" xfId="34142"/>
    <cellStyle name="SAPBEXHLevel3X 2 13 2" xfId="62396"/>
    <cellStyle name="SAPBEXHLevel3X 2 13 3" xfId="62397"/>
    <cellStyle name="SAPBEXHLevel3X 2 14" xfId="52610"/>
    <cellStyle name="SAPBEXHLevel3X 2 14 2" xfId="62398"/>
    <cellStyle name="SAPBEXHLevel3X 2 14 3" xfId="62399"/>
    <cellStyle name="SAPBEXHLevel3X 2 15" xfId="62400"/>
    <cellStyle name="SAPBEXHLevel3X 2 16" xfId="62401"/>
    <cellStyle name="SAPBEXHLevel3X 2 2" xfId="34143"/>
    <cellStyle name="SAPBEXHLevel3X 2 2 10" xfId="34144"/>
    <cellStyle name="SAPBEXHLevel3X 2 2 10 2" xfId="34145"/>
    <cellStyle name="SAPBEXHLevel3X 2 2 10 2 2" xfId="34146"/>
    <cellStyle name="SAPBEXHLevel3X 2 2 10 3" xfId="34147"/>
    <cellStyle name="SAPBEXHLevel3X 2 2 11" xfId="34148"/>
    <cellStyle name="SAPBEXHLevel3X 2 2 11 2" xfId="34149"/>
    <cellStyle name="SAPBEXHLevel3X 2 2 11 2 2" xfId="34150"/>
    <cellStyle name="SAPBEXHLevel3X 2 2 11 3" xfId="34151"/>
    <cellStyle name="SAPBEXHLevel3X 2 2 12" xfId="34152"/>
    <cellStyle name="SAPBEXHLevel3X 2 2 2" xfId="34153"/>
    <cellStyle name="SAPBEXHLevel3X 2 2 2 2" xfId="34154"/>
    <cellStyle name="SAPBEXHLevel3X 2 2 2 2 2" xfId="34155"/>
    <cellStyle name="SAPBEXHLevel3X 2 2 2 2 2 2" xfId="34156"/>
    <cellStyle name="SAPBEXHLevel3X 2 2 2 2 2 2 2" xfId="34157"/>
    <cellStyle name="SAPBEXHLevel3X 2 2 2 2 2 3" xfId="34158"/>
    <cellStyle name="SAPBEXHLevel3X 2 2 2 2 3" xfId="34159"/>
    <cellStyle name="SAPBEXHLevel3X 2 2 2 2 3 2" xfId="34160"/>
    <cellStyle name="SAPBEXHLevel3X 2 2 2 2 3 2 2" xfId="34161"/>
    <cellStyle name="SAPBEXHLevel3X 2 2 2 2 3 3" xfId="34162"/>
    <cellStyle name="SAPBEXHLevel3X 2 2 2 2 4" xfId="34163"/>
    <cellStyle name="SAPBEXHLevel3X 2 2 2 2 4 2" xfId="34164"/>
    <cellStyle name="SAPBEXHLevel3X 2 2 2 2 5" xfId="34165"/>
    <cellStyle name="SAPBEXHLevel3X 2 2 2 2 5 2" xfId="34166"/>
    <cellStyle name="SAPBEXHLevel3X 2 2 2 2 6" xfId="34167"/>
    <cellStyle name="SAPBEXHLevel3X 2 2 2 3" xfId="34168"/>
    <cellStyle name="SAPBEXHLevel3X 2 2 2 3 2" xfId="34169"/>
    <cellStyle name="SAPBEXHLevel3X 2 2 2 3 2 2" xfId="34170"/>
    <cellStyle name="SAPBEXHLevel3X 2 2 2 3 2 2 2" xfId="34171"/>
    <cellStyle name="SAPBEXHLevel3X 2 2 2 3 2 3" xfId="34172"/>
    <cellStyle name="SAPBEXHLevel3X 2 2 2 3 3" xfId="34173"/>
    <cellStyle name="SAPBEXHLevel3X 2 2 2 3 3 2" xfId="34174"/>
    <cellStyle name="SAPBEXHLevel3X 2 2 2 3 3 2 2" xfId="34175"/>
    <cellStyle name="SAPBEXHLevel3X 2 2 2 3 3 3" xfId="34176"/>
    <cellStyle name="SAPBEXHLevel3X 2 2 2 3 4" xfId="34177"/>
    <cellStyle name="SAPBEXHLevel3X 2 2 2 3 4 2" xfId="34178"/>
    <cellStyle name="SAPBEXHLevel3X 2 2 2 3 5" xfId="34179"/>
    <cellStyle name="SAPBEXHLevel3X 2 2 2 3 5 2" xfId="34180"/>
    <cellStyle name="SAPBEXHLevel3X 2 2 2 3 6" xfId="34181"/>
    <cellStyle name="SAPBEXHLevel3X 2 2 2 4" xfId="34182"/>
    <cellStyle name="SAPBEXHLevel3X 2 2 2 4 2" xfId="34183"/>
    <cellStyle name="SAPBEXHLevel3X 2 2 2 4 2 2" xfId="34184"/>
    <cellStyle name="SAPBEXHLevel3X 2 2 2 4 2 3" xfId="62402"/>
    <cellStyle name="SAPBEXHLevel3X 2 2 2 4 3" xfId="34185"/>
    <cellStyle name="SAPBEXHLevel3X 2 2 2 4 4" xfId="62403"/>
    <cellStyle name="SAPBEXHLevel3X 2 2 2 5" xfId="34186"/>
    <cellStyle name="SAPBEXHLevel3X 2 2 2 5 2" xfId="34187"/>
    <cellStyle name="SAPBEXHLevel3X 2 2 2 5 2 2" xfId="34188"/>
    <cellStyle name="SAPBEXHLevel3X 2 2 2 5 2 3" xfId="62404"/>
    <cellStyle name="SAPBEXHLevel3X 2 2 2 5 3" xfId="34189"/>
    <cellStyle name="SAPBEXHLevel3X 2 2 2 5 4" xfId="62405"/>
    <cellStyle name="SAPBEXHLevel3X 2 2 2 6" xfId="34190"/>
    <cellStyle name="SAPBEXHLevel3X 2 2 2 6 2" xfId="34191"/>
    <cellStyle name="SAPBEXHLevel3X 2 2 2 6 2 2" xfId="62406"/>
    <cellStyle name="SAPBEXHLevel3X 2 2 2 6 2 3" xfId="62407"/>
    <cellStyle name="SAPBEXHLevel3X 2 2 2 6 3" xfId="62408"/>
    <cellStyle name="SAPBEXHLevel3X 2 2 2 6 4" xfId="62409"/>
    <cellStyle name="SAPBEXHLevel3X 2 2 2 7" xfId="34192"/>
    <cellStyle name="SAPBEXHLevel3X 2 2 2 7 2" xfId="34193"/>
    <cellStyle name="SAPBEXHLevel3X 2 2 2 7 3" xfId="62410"/>
    <cellStyle name="SAPBEXHLevel3X 2 2 2 8" xfId="34194"/>
    <cellStyle name="SAPBEXHLevel3X 2 2 2 9" xfId="62411"/>
    <cellStyle name="SAPBEXHLevel3X 2 2 2_Other Benefits Allocation %" xfId="34195"/>
    <cellStyle name="SAPBEXHLevel3X 2 2 3" xfId="34196"/>
    <cellStyle name="SAPBEXHLevel3X 2 2 3 2" xfId="34197"/>
    <cellStyle name="SAPBEXHLevel3X 2 2 3 2 2" xfId="34198"/>
    <cellStyle name="SAPBEXHLevel3X 2 2 3 2 2 2" xfId="62412"/>
    <cellStyle name="SAPBEXHLevel3X 2 2 3 2 2 3" xfId="62413"/>
    <cellStyle name="SAPBEXHLevel3X 2 2 3 2 3" xfId="62414"/>
    <cellStyle name="SAPBEXHLevel3X 2 2 3 2 4" xfId="62415"/>
    <cellStyle name="SAPBEXHLevel3X 2 2 3 3" xfId="34199"/>
    <cellStyle name="SAPBEXHLevel3X 2 2 3 3 2" xfId="52611"/>
    <cellStyle name="SAPBEXHLevel3X 2 2 3 3 2 2" xfId="62416"/>
    <cellStyle name="SAPBEXHLevel3X 2 2 3 3 2 3" xfId="62417"/>
    <cellStyle name="SAPBEXHLevel3X 2 2 3 3 3" xfId="62418"/>
    <cellStyle name="SAPBEXHLevel3X 2 2 3 3 4" xfId="62419"/>
    <cellStyle name="SAPBEXHLevel3X 2 2 3 4" xfId="52612"/>
    <cellStyle name="SAPBEXHLevel3X 2 2 3 4 2" xfId="52613"/>
    <cellStyle name="SAPBEXHLevel3X 2 2 3 4 2 2" xfId="62420"/>
    <cellStyle name="SAPBEXHLevel3X 2 2 3 4 2 3" xfId="62421"/>
    <cellStyle name="SAPBEXHLevel3X 2 2 3 4 3" xfId="62422"/>
    <cellStyle name="SAPBEXHLevel3X 2 2 3 4 4" xfId="62423"/>
    <cellStyle name="SAPBEXHLevel3X 2 2 3 5" xfId="52614"/>
    <cellStyle name="SAPBEXHLevel3X 2 2 3 5 2" xfId="52615"/>
    <cellStyle name="SAPBEXHLevel3X 2 2 3 5 2 2" xfId="62424"/>
    <cellStyle name="SAPBEXHLevel3X 2 2 3 5 2 3" xfId="62425"/>
    <cellStyle name="SAPBEXHLevel3X 2 2 3 5 3" xfId="62426"/>
    <cellStyle name="SAPBEXHLevel3X 2 2 3 5 4" xfId="62427"/>
    <cellStyle name="SAPBEXHLevel3X 2 2 3 6" xfId="52616"/>
    <cellStyle name="SAPBEXHLevel3X 2 2 3 6 2" xfId="52617"/>
    <cellStyle name="SAPBEXHLevel3X 2 2 3 6 2 2" xfId="62428"/>
    <cellStyle name="SAPBEXHLevel3X 2 2 3 6 2 3" xfId="62429"/>
    <cellStyle name="SAPBEXHLevel3X 2 2 3 6 3" xfId="62430"/>
    <cellStyle name="SAPBEXHLevel3X 2 2 3 6 4" xfId="62431"/>
    <cellStyle name="SAPBEXHLevel3X 2 2 3 7" xfId="52618"/>
    <cellStyle name="SAPBEXHLevel3X 2 2 3 7 2" xfId="62432"/>
    <cellStyle name="SAPBEXHLevel3X 2 2 3 7 3" xfId="62433"/>
    <cellStyle name="SAPBEXHLevel3X 2 2 3 8" xfId="62434"/>
    <cellStyle name="SAPBEXHLevel3X 2 2 3 9" xfId="62435"/>
    <cellStyle name="SAPBEXHLevel3X 2 2 4" xfId="34200"/>
    <cellStyle name="SAPBEXHLevel3X 2 2 4 2" xfId="34201"/>
    <cellStyle name="SAPBEXHLevel3X 2 2 4 2 2" xfId="34202"/>
    <cellStyle name="SAPBEXHLevel3X 2 2 4 2 2 2" xfId="62436"/>
    <cellStyle name="SAPBEXHLevel3X 2 2 4 2 2 3" xfId="62437"/>
    <cellStyle name="SAPBEXHLevel3X 2 2 4 2 3" xfId="62438"/>
    <cellStyle name="SAPBEXHLevel3X 2 2 4 2 4" xfId="62439"/>
    <cellStyle name="SAPBEXHLevel3X 2 2 4 3" xfId="34203"/>
    <cellStyle name="SAPBEXHLevel3X 2 2 4 3 2" xfId="52619"/>
    <cellStyle name="SAPBEXHLevel3X 2 2 4 3 2 2" xfId="62440"/>
    <cellStyle name="SAPBEXHLevel3X 2 2 4 3 2 3" xfId="62441"/>
    <cellStyle name="SAPBEXHLevel3X 2 2 4 3 3" xfId="62442"/>
    <cellStyle name="SAPBEXHLevel3X 2 2 4 3 4" xfId="62443"/>
    <cellStyle name="SAPBEXHLevel3X 2 2 4 4" xfId="52620"/>
    <cellStyle name="SAPBEXHLevel3X 2 2 4 4 2" xfId="52621"/>
    <cellStyle name="SAPBEXHLevel3X 2 2 4 4 2 2" xfId="62444"/>
    <cellStyle name="SAPBEXHLevel3X 2 2 4 4 2 3" xfId="62445"/>
    <cellStyle name="SAPBEXHLevel3X 2 2 4 4 3" xfId="62446"/>
    <cellStyle name="SAPBEXHLevel3X 2 2 4 4 4" xfId="62447"/>
    <cellStyle name="SAPBEXHLevel3X 2 2 4 5" xfId="52622"/>
    <cellStyle name="SAPBEXHLevel3X 2 2 4 5 2" xfId="52623"/>
    <cellStyle name="SAPBEXHLevel3X 2 2 4 5 2 2" xfId="62448"/>
    <cellStyle name="SAPBEXHLevel3X 2 2 4 5 2 3" xfId="62449"/>
    <cellStyle name="SAPBEXHLevel3X 2 2 4 5 3" xfId="62450"/>
    <cellStyle name="SAPBEXHLevel3X 2 2 4 5 4" xfId="62451"/>
    <cellStyle name="SAPBEXHLevel3X 2 2 4 6" xfId="52624"/>
    <cellStyle name="SAPBEXHLevel3X 2 2 4 6 2" xfId="52625"/>
    <cellStyle name="SAPBEXHLevel3X 2 2 4 6 2 2" xfId="62452"/>
    <cellStyle name="SAPBEXHLevel3X 2 2 4 6 2 3" xfId="62453"/>
    <cellStyle name="SAPBEXHLevel3X 2 2 4 6 3" xfId="62454"/>
    <cellStyle name="SAPBEXHLevel3X 2 2 4 6 4" xfId="62455"/>
    <cellStyle name="SAPBEXHLevel3X 2 2 4 7" xfId="52626"/>
    <cellStyle name="SAPBEXHLevel3X 2 2 4 7 2" xfId="62456"/>
    <cellStyle name="SAPBEXHLevel3X 2 2 4 7 3" xfId="62457"/>
    <cellStyle name="SAPBEXHLevel3X 2 2 4 8" xfId="62458"/>
    <cellStyle name="SAPBEXHLevel3X 2 2 4 9" xfId="62459"/>
    <cellStyle name="SAPBEXHLevel3X 2 2 5" xfId="34204"/>
    <cellStyle name="SAPBEXHLevel3X 2 2 5 2" xfId="34205"/>
    <cellStyle name="SAPBEXHLevel3X 2 2 5 2 2" xfId="34206"/>
    <cellStyle name="SAPBEXHLevel3X 2 2 5 2 3" xfId="62460"/>
    <cellStyle name="SAPBEXHLevel3X 2 2 5 3" xfId="34207"/>
    <cellStyle name="SAPBEXHLevel3X 2 2 5 4" xfId="62461"/>
    <cellStyle name="SAPBEXHLevel3X 2 2 6" xfId="34208"/>
    <cellStyle name="SAPBEXHLevel3X 2 2 6 2" xfId="34209"/>
    <cellStyle name="SAPBEXHLevel3X 2 2 6 2 2" xfId="34210"/>
    <cellStyle name="SAPBEXHLevel3X 2 2 6 2 3" xfId="62462"/>
    <cellStyle name="SAPBEXHLevel3X 2 2 6 3" xfId="34211"/>
    <cellStyle name="SAPBEXHLevel3X 2 2 6 4" xfId="62463"/>
    <cellStyle name="SAPBEXHLevel3X 2 2 7" xfId="34212"/>
    <cellStyle name="SAPBEXHLevel3X 2 2 7 2" xfId="34213"/>
    <cellStyle name="SAPBEXHLevel3X 2 2 7 2 2" xfId="34214"/>
    <cellStyle name="SAPBEXHLevel3X 2 2 7 2 3" xfId="62464"/>
    <cellStyle name="SAPBEXHLevel3X 2 2 7 3" xfId="34215"/>
    <cellStyle name="SAPBEXHLevel3X 2 2 7 4" xfId="62465"/>
    <cellStyle name="SAPBEXHLevel3X 2 2 8" xfId="34216"/>
    <cellStyle name="SAPBEXHLevel3X 2 2 8 2" xfId="34217"/>
    <cellStyle name="SAPBEXHLevel3X 2 2 8 2 2" xfId="34218"/>
    <cellStyle name="SAPBEXHLevel3X 2 2 8 2 3" xfId="62466"/>
    <cellStyle name="SAPBEXHLevel3X 2 2 8 3" xfId="34219"/>
    <cellStyle name="SAPBEXHLevel3X 2 2 8 4" xfId="62467"/>
    <cellStyle name="SAPBEXHLevel3X 2 2 9" xfId="34220"/>
    <cellStyle name="SAPBEXHLevel3X 2 2 9 2" xfId="34221"/>
    <cellStyle name="SAPBEXHLevel3X 2 2 9 2 2" xfId="34222"/>
    <cellStyle name="SAPBEXHLevel3X 2 2 9 2 3" xfId="62468"/>
    <cellStyle name="SAPBEXHLevel3X 2 2 9 3" xfId="34223"/>
    <cellStyle name="SAPBEXHLevel3X 2 2 9 4" xfId="62469"/>
    <cellStyle name="SAPBEXHLevel3X 2 2_Other Benefits Allocation %" xfId="34224"/>
    <cellStyle name="SAPBEXHLevel3X 2 3" xfId="34225"/>
    <cellStyle name="SAPBEXHLevel3X 2 3 10" xfId="34226"/>
    <cellStyle name="SAPBEXHLevel3X 2 3 10 2" xfId="34227"/>
    <cellStyle name="SAPBEXHLevel3X 2 3 10 2 2" xfId="34228"/>
    <cellStyle name="SAPBEXHLevel3X 2 3 10 3" xfId="34229"/>
    <cellStyle name="SAPBEXHLevel3X 2 3 11" xfId="34230"/>
    <cellStyle name="SAPBEXHLevel3X 2 3 11 2" xfId="34231"/>
    <cellStyle name="SAPBEXHLevel3X 2 3 11 2 2" xfId="34232"/>
    <cellStyle name="SAPBEXHLevel3X 2 3 11 3" xfId="34233"/>
    <cellStyle name="SAPBEXHLevel3X 2 3 12" xfId="34234"/>
    <cellStyle name="SAPBEXHLevel3X 2 3 2" xfId="34235"/>
    <cellStyle name="SAPBEXHLevel3X 2 3 2 2" xfId="34236"/>
    <cellStyle name="SAPBEXHLevel3X 2 3 2 2 2" xfId="34237"/>
    <cellStyle name="SAPBEXHLevel3X 2 3 2 2 2 2" xfId="34238"/>
    <cellStyle name="SAPBEXHLevel3X 2 3 2 2 2 2 2" xfId="34239"/>
    <cellStyle name="SAPBEXHLevel3X 2 3 2 2 2 3" xfId="34240"/>
    <cellStyle name="SAPBEXHLevel3X 2 3 2 2 3" xfId="34241"/>
    <cellStyle name="SAPBEXHLevel3X 2 3 2 2 3 2" xfId="34242"/>
    <cellStyle name="SAPBEXHLevel3X 2 3 2 2 3 2 2" xfId="34243"/>
    <cellStyle name="SAPBEXHLevel3X 2 3 2 2 3 3" xfId="34244"/>
    <cellStyle name="SAPBEXHLevel3X 2 3 2 2 4" xfId="34245"/>
    <cellStyle name="SAPBEXHLevel3X 2 3 2 2 4 2" xfId="34246"/>
    <cellStyle name="SAPBEXHLevel3X 2 3 2 2 5" xfId="34247"/>
    <cellStyle name="SAPBEXHLevel3X 2 3 2 2 5 2" xfId="34248"/>
    <cellStyle name="SAPBEXHLevel3X 2 3 2 2 6" xfId="34249"/>
    <cellStyle name="SAPBEXHLevel3X 2 3 2 3" xfId="34250"/>
    <cellStyle name="SAPBEXHLevel3X 2 3 2 3 2" xfId="34251"/>
    <cellStyle name="SAPBEXHLevel3X 2 3 2 3 2 2" xfId="34252"/>
    <cellStyle name="SAPBEXHLevel3X 2 3 2 3 2 2 2" xfId="34253"/>
    <cellStyle name="SAPBEXHLevel3X 2 3 2 3 2 3" xfId="34254"/>
    <cellStyle name="SAPBEXHLevel3X 2 3 2 3 3" xfId="34255"/>
    <cellStyle name="SAPBEXHLevel3X 2 3 2 3 3 2" xfId="34256"/>
    <cellStyle name="SAPBEXHLevel3X 2 3 2 3 3 2 2" xfId="34257"/>
    <cellStyle name="SAPBEXHLevel3X 2 3 2 3 3 3" xfId="34258"/>
    <cellStyle name="SAPBEXHLevel3X 2 3 2 3 4" xfId="34259"/>
    <cellStyle name="SAPBEXHLevel3X 2 3 2 3 4 2" xfId="34260"/>
    <cellStyle name="SAPBEXHLevel3X 2 3 2 3 5" xfId="34261"/>
    <cellStyle name="SAPBEXHLevel3X 2 3 2 3 5 2" xfId="34262"/>
    <cellStyle name="SAPBEXHLevel3X 2 3 2 3 6" xfId="34263"/>
    <cellStyle name="SAPBEXHLevel3X 2 3 2 4" xfId="34264"/>
    <cellStyle name="SAPBEXHLevel3X 2 3 2 4 2" xfId="34265"/>
    <cellStyle name="SAPBEXHLevel3X 2 3 2 4 2 2" xfId="34266"/>
    <cellStyle name="SAPBEXHLevel3X 2 3 2 4 3" xfId="34267"/>
    <cellStyle name="SAPBEXHLevel3X 2 3 2 5" xfId="34268"/>
    <cellStyle name="SAPBEXHLevel3X 2 3 2 5 2" xfId="34269"/>
    <cellStyle name="SAPBEXHLevel3X 2 3 2 5 2 2" xfId="34270"/>
    <cellStyle name="SAPBEXHLevel3X 2 3 2 5 3" xfId="34271"/>
    <cellStyle name="SAPBEXHLevel3X 2 3 2 6" xfId="34272"/>
    <cellStyle name="SAPBEXHLevel3X 2 3 2 6 2" xfId="34273"/>
    <cellStyle name="SAPBEXHLevel3X 2 3 2 7" xfId="34274"/>
    <cellStyle name="SAPBEXHLevel3X 2 3 2 7 2" xfId="34275"/>
    <cellStyle name="SAPBEXHLevel3X 2 3 2 8" xfId="34276"/>
    <cellStyle name="SAPBEXHLevel3X 2 3 2_Other Benefits Allocation %" xfId="34277"/>
    <cellStyle name="SAPBEXHLevel3X 2 3 3" xfId="34278"/>
    <cellStyle name="SAPBEXHLevel3X 2 3 3 2" xfId="34279"/>
    <cellStyle name="SAPBEXHLevel3X 2 3 3 2 2" xfId="34280"/>
    <cellStyle name="SAPBEXHLevel3X 2 3 3 2 3" xfId="62470"/>
    <cellStyle name="SAPBEXHLevel3X 2 3 3 3" xfId="34281"/>
    <cellStyle name="SAPBEXHLevel3X 2 3 3 4" xfId="62471"/>
    <cellStyle name="SAPBEXHLevel3X 2 3 4" xfId="34282"/>
    <cellStyle name="SAPBEXHLevel3X 2 3 4 2" xfId="34283"/>
    <cellStyle name="SAPBEXHLevel3X 2 3 4 2 2" xfId="34284"/>
    <cellStyle name="SAPBEXHLevel3X 2 3 4 2 3" xfId="62472"/>
    <cellStyle name="SAPBEXHLevel3X 2 3 4 3" xfId="34285"/>
    <cellStyle name="SAPBEXHLevel3X 2 3 4 4" xfId="62473"/>
    <cellStyle name="SAPBEXHLevel3X 2 3 5" xfId="34286"/>
    <cellStyle name="SAPBEXHLevel3X 2 3 5 2" xfId="34287"/>
    <cellStyle name="SAPBEXHLevel3X 2 3 5 2 2" xfId="34288"/>
    <cellStyle name="SAPBEXHLevel3X 2 3 5 2 3" xfId="62474"/>
    <cellStyle name="SAPBEXHLevel3X 2 3 5 3" xfId="34289"/>
    <cellStyle name="SAPBEXHLevel3X 2 3 5 4" xfId="62475"/>
    <cellStyle name="SAPBEXHLevel3X 2 3 6" xfId="34290"/>
    <cellStyle name="SAPBEXHLevel3X 2 3 6 2" xfId="34291"/>
    <cellStyle name="SAPBEXHLevel3X 2 3 6 2 2" xfId="34292"/>
    <cellStyle name="SAPBEXHLevel3X 2 3 6 2 3" xfId="62476"/>
    <cellStyle name="SAPBEXHLevel3X 2 3 6 3" xfId="34293"/>
    <cellStyle name="SAPBEXHLevel3X 2 3 6 4" xfId="62477"/>
    <cellStyle name="SAPBEXHLevel3X 2 3 7" xfId="34294"/>
    <cellStyle name="SAPBEXHLevel3X 2 3 7 2" xfId="34295"/>
    <cellStyle name="SAPBEXHLevel3X 2 3 7 2 2" xfId="34296"/>
    <cellStyle name="SAPBEXHLevel3X 2 3 7 3" xfId="34297"/>
    <cellStyle name="SAPBEXHLevel3X 2 3 8" xfId="34298"/>
    <cellStyle name="SAPBEXHLevel3X 2 3 8 2" xfId="34299"/>
    <cellStyle name="SAPBEXHLevel3X 2 3 8 2 2" xfId="34300"/>
    <cellStyle name="SAPBEXHLevel3X 2 3 8 3" xfId="34301"/>
    <cellStyle name="SAPBEXHLevel3X 2 3 9" xfId="34302"/>
    <cellStyle name="SAPBEXHLevel3X 2 3 9 2" xfId="34303"/>
    <cellStyle name="SAPBEXHLevel3X 2 3 9 2 2" xfId="34304"/>
    <cellStyle name="SAPBEXHLevel3X 2 3 9 3" xfId="34305"/>
    <cellStyle name="SAPBEXHLevel3X 2 3_Other Benefits Allocation %" xfId="34306"/>
    <cellStyle name="SAPBEXHLevel3X 2 4" xfId="34307"/>
    <cellStyle name="SAPBEXHLevel3X 2 4 2" xfId="52627"/>
    <cellStyle name="SAPBEXHLevel3X 2 4 2 2" xfId="52628"/>
    <cellStyle name="SAPBEXHLevel3X 2 4 2 2 2" xfId="62478"/>
    <cellStyle name="SAPBEXHLevel3X 2 4 2 2 3" xfId="62479"/>
    <cellStyle name="SAPBEXHLevel3X 2 4 2 3" xfId="62480"/>
    <cellStyle name="SAPBEXHLevel3X 2 4 2 4" xfId="62481"/>
    <cellStyle name="SAPBEXHLevel3X 2 4 3" xfId="52629"/>
    <cellStyle name="SAPBEXHLevel3X 2 4 3 2" xfId="52630"/>
    <cellStyle name="SAPBEXHLevel3X 2 4 3 2 2" xfId="62482"/>
    <cellStyle name="SAPBEXHLevel3X 2 4 3 2 3" xfId="62483"/>
    <cellStyle name="SAPBEXHLevel3X 2 4 3 3" xfId="62484"/>
    <cellStyle name="SAPBEXHLevel3X 2 4 3 4" xfId="62485"/>
    <cellStyle name="SAPBEXHLevel3X 2 4 4" xfId="52631"/>
    <cellStyle name="SAPBEXHLevel3X 2 4 4 2" xfId="52632"/>
    <cellStyle name="SAPBEXHLevel3X 2 4 4 2 2" xfId="62486"/>
    <cellStyle name="SAPBEXHLevel3X 2 4 4 2 3" xfId="62487"/>
    <cellStyle name="SAPBEXHLevel3X 2 4 4 3" xfId="62488"/>
    <cellStyle name="SAPBEXHLevel3X 2 4 4 4" xfId="62489"/>
    <cellStyle name="SAPBEXHLevel3X 2 4 5" xfId="52633"/>
    <cellStyle name="SAPBEXHLevel3X 2 4 5 2" xfId="52634"/>
    <cellStyle name="SAPBEXHLevel3X 2 4 5 2 2" xfId="62490"/>
    <cellStyle name="SAPBEXHLevel3X 2 4 5 2 3" xfId="62491"/>
    <cellStyle name="SAPBEXHLevel3X 2 4 5 3" xfId="62492"/>
    <cellStyle name="SAPBEXHLevel3X 2 4 5 4" xfId="62493"/>
    <cellStyle name="SAPBEXHLevel3X 2 4 6" xfId="52635"/>
    <cellStyle name="SAPBEXHLevel3X 2 4 6 2" xfId="52636"/>
    <cellStyle name="SAPBEXHLevel3X 2 4 6 2 2" xfId="62494"/>
    <cellStyle name="SAPBEXHLevel3X 2 4 6 2 3" xfId="62495"/>
    <cellStyle name="SAPBEXHLevel3X 2 4 6 3" xfId="62496"/>
    <cellStyle name="SAPBEXHLevel3X 2 4 6 4" xfId="62497"/>
    <cellStyle name="SAPBEXHLevel3X 2 4 7" xfId="52637"/>
    <cellStyle name="SAPBEXHLevel3X 2 4 7 2" xfId="62498"/>
    <cellStyle name="SAPBEXHLevel3X 2 4 7 3" xfId="62499"/>
    <cellStyle name="SAPBEXHLevel3X 2 4 8" xfId="62500"/>
    <cellStyle name="SAPBEXHLevel3X 2 4 9" xfId="62501"/>
    <cellStyle name="SAPBEXHLevel3X 2 5" xfId="34308"/>
    <cellStyle name="SAPBEXHLevel3X 2 5 2" xfId="34309"/>
    <cellStyle name="SAPBEXHLevel3X 2 5 2 2" xfId="34310"/>
    <cellStyle name="SAPBEXHLevel3X 2 5 2 2 2" xfId="34311"/>
    <cellStyle name="SAPBEXHLevel3X 2 5 2 2 2 2" xfId="34312"/>
    <cellStyle name="SAPBEXHLevel3X 2 5 2 2 3" xfId="34313"/>
    <cellStyle name="SAPBEXHLevel3X 2 5 2 3" xfId="34314"/>
    <cellStyle name="SAPBEXHLevel3X 2 5 2 3 2" xfId="34315"/>
    <cellStyle name="SAPBEXHLevel3X 2 5 2 3 2 2" xfId="34316"/>
    <cellStyle name="SAPBEXHLevel3X 2 5 2 3 3" xfId="34317"/>
    <cellStyle name="SAPBEXHLevel3X 2 5 2 4" xfId="34318"/>
    <cellStyle name="SAPBEXHLevel3X 2 5 2 4 2" xfId="34319"/>
    <cellStyle name="SAPBEXHLevel3X 2 5 2 5" xfId="34320"/>
    <cellStyle name="SAPBEXHLevel3X 2 5 2 5 2" xfId="34321"/>
    <cellStyle name="SAPBEXHLevel3X 2 5 2 6" xfId="34322"/>
    <cellStyle name="SAPBEXHLevel3X 2 5 3" xfId="34323"/>
    <cellStyle name="SAPBEXHLevel3X 2 5 3 2" xfId="34324"/>
    <cellStyle name="SAPBEXHLevel3X 2 5 3 2 2" xfId="34325"/>
    <cellStyle name="SAPBEXHLevel3X 2 5 3 2 2 2" xfId="34326"/>
    <cellStyle name="SAPBEXHLevel3X 2 5 3 2 3" xfId="34327"/>
    <cellStyle name="SAPBEXHLevel3X 2 5 3 3" xfId="34328"/>
    <cellStyle name="SAPBEXHLevel3X 2 5 3 3 2" xfId="34329"/>
    <cellStyle name="SAPBEXHLevel3X 2 5 3 3 2 2" xfId="34330"/>
    <cellStyle name="SAPBEXHLevel3X 2 5 3 3 3" xfId="34331"/>
    <cellStyle name="SAPBEXHLevel3X 2 5 3 4" xfId="34332"/>
    <cellStyle name="SAPBEXHLevel3X 2 5 3 4 2" xfId="34333"/>
    <cellStyle name="SAPBEXHLevel3X 2 5 3 5" xfId="34334"/>
    <cellStyle name="SAPBEXHLevel3X 2 5 3 5 2" xfId="34335"/>
    <cellStyle name="SAPBEXHLevel3X 2 5 3 6" xfId="34336"/>
    <cellStyle name="SAPBEXHLevel3X 2 5 4" xfId="34337"/>
    <cellStyle name="SAPBEXHLevel3X 2 5 4 2" xfId="34338"/>
    <cellStyle name="SAPBEXHLevel3X 2 5 4 2 2" xfId="34339"/>
    <cellStyle name="SAPBEXHLevel3X 2 5 4 2 3" xfId="62502"/>
    <cellStyle name="SAPBEXHLevel3X 2 5 4 3" xfId="34340"/>
    <cellStyle name="SAPBEXHLevel3X 2 5 4 4" xfId="62503"/>
    <cellStyle name="SAPBEXHLevel3X 2 5 5" xfId="34341"/>
    <cellStyle name="SAPBEXHLevel3X 2 5 5 2" xfId="34342"/>
    <cellStyle name="SAPBEXHLevel3X 2 5 5 2 2" xfId="34343"/>
    <cellStyle name="SAPBEXHLevel3X 2 5 5 2 3" xfId="62504"/>
    <cellStyle name="SAPBEXHLevel3X 2 5 5 3" xfId="34344"/>
    <cellStyle name="SAPBEXHLevel3X 2 5 5 4" xfId="62505"/>
    <cellStyle name="SAPBEXHLevel3X 2 5 6" xfId="34345"/>
    <cellStyle name="SAPBEXHLevel3X 2 5 6 2" xfId="34346"/>
    <cellStyle name="SAPBEXHLevel3X 2 5 6 2 2" xfId="62506"/>
    <cellStyle name="SAPBEXHLevel3X 2 5 6 2 3" xfId="62507"/>
    <cellStyle name="SAPBEXHLevel3X 2 5 6 3" xfId="62508"/>
    <cellStyle name="SAPBEXHLevel3X 2 5 6 4" xfId="62509"/>
    <cellStyle name="SAPBEXHLevel3X 2 5 7" xfId="34347"/>
    <cellStyle name="SAPBEXHLevel3X 2 5 7 2" xfId="34348"/>
    <cellStyle name="SAPBEXHLevel3X 2 5 7 3" xfId="62510"/>
    <cellStyle name="SAPBEXHLevel3X 2 5 8" xfId="34349"/>
    <cellStyle name="SAPBEXHLevel3X 2 5 9" xfId="62511"/>
    <cellStyle name="SAPBEXHLevel3X 2 5_Other Benefits Allocation %" xfId="34350"/>
    <cellStyle name="SAPBEXHLevel3X 2 6" xfId="34351"/>
    <cellStyle name="SAPBEXHLevel3X 2 6 2" xfId="34352"/>
    <cellStyle name="SAPBEXHLevel3X 2 6 2 2" xfId="34353"/>
    <cellStyle name="SAPBEXHLevel3X 2 6 2 3" xfId="62512"/>
    <cellStyle name="SAPBEXHLevel3X 2 6 3" xfId="34354"/>
    <cellStyle name="SAPBEXHLevel3X 2 6 4" xfId="62513"/>
    <cellStyle name="SAPBEXHLevel3X 2 7" xfId="34355"/>
    <cellStyle name="SAPBEXHLevel3X 2 7 2" xfId="34356"/>
    <cellStyle name="SAPBEXHLevel3X 2 7 2 2" xfId="34357"/>
    <cellStyle name="SAPBEXHLevel3X 2 7 2 3" xfId="62514"/>
    <cellStyle name="SAPBEXHLevel3X 2 7 3" xfId="34358"/>
    <cellStyle name="SAPBEXHLevel3X 2 7 4" xfId="62515"/>
    <cellStyle name="SAPBEXHLevel3X 2 8" xfId="34359"/>
    <cellStyle name="SAPBEXHLevel3X 2 8 2" xfId="34360"/>
    <cellStyle name="SAPBEXHLevel3X 2 8 2 2" xfId="34361"/>
    <cellStyle name="SAPBEXHLevel3X 2 8 2 3" xfId="62516"/>
    <cellStyle name="SAPBEXHLevel3X 2 8 3" xfId="34362"/>
    <cellStyle name="SAPBEXHLevel3X 2 8 4" xfId="62517"/>
    <cellStyle name="SAPBEXHLevel3X 2 9" xfId="34363"/>
    <cellStyle name="SAPBEXHLevel3X 2 9 2" xfId="34364"/>
    <cellStyle name="SAPBEXHLevel3X 2 9 2 2" xfId="34365"/>
    <cellStyle name="SAPBEXHLevel3X 2 9 2 3" xfId="62518"/>
    <cellStyle name="SAPBEXHLevel3X 2 9 3" xfId="34366"/>
    <cellStyle name="SAPBEXHLevel3X 2 9 4" xfId="62519"/>
    <cellStyle name="SAPBEXHLevel3X 2_401K Summary" xfId="34367"/>
    <cellStyle name="SAPBEXHLevel3X 20" xfId="34368"/>
    <cellStyle name="SAPBEXHLevel3X 20 2" xfId="34369"/>
    <cellStyle name="SAPBEXHLevel3X 20 2 2" xfId="34370"/>
    <cellStyle name="SAPBEXHLevel3X 20 3" xfId="34371"/>
    <cellStyle name="SAPBEXHLevel3X 21" xfId="34372"/>
    <cellStyle name="SAPBEXHLevel3X 21 2" xfId="34373"/>
    <cellStyle name="SAPBEXHLevel3X 21 2 2" xfId="34374"/>
    <cellStyle name="SAPBEXHLevel3X 21 3" xfId="34375"/>
    <cellStyle name="SAPBEXHLevel3X 22" xfId="34376"/>
    <cellStyle name="SAPBEXHLevel3X 22 2" xfId="34377"/>
    <cellStyle name="SAPBEXHLevel3X 22 2 2" xfId="34378"/>
    <cellStyle name="SAPBEXHLevel3X 22 3" xfId="34379"/>
    <cellStyle name="SAPBEXHLevel3X 23" xfId="34380"/>
    <cellStyle name="SAPBEXHLevel3X 23 2" xfId="34381"/>
    <cellStyle name="SAPBEXHLevel3X 23 2 2" xfId="34382"/>
    <cellStyle name="SAPBEXHLevel3X 23 3" xfId="34383"/>
    <cellStyle name="SAPBEXHLevel3X 24" xfId="34384"/>
    <cellStyle name="SAPBEXHLevel3X 24 2" xfId="34385"/>
    <cellStyle name="SAPBEXHLevel3X 24 2 2" xfId="34386"/>
    <cellStyle name="SAPBEXHLevel3X 24 3" xfId="34387"/>
    <cellStyle name="SAPBEXHLevel3X 25" xfId="34388"/>
    <cellStyle name="SAPBEXHLevel3X 25 2" xfId="34389"/>
    <cellStyle name="SAPBEXHLevel3X 25 2 2" xfId="34390"/>
    <cellStyle name="SAPBEXHLevel3X 25 3" xfId="34391"/>
    <cellStyle name="SAPBEXHLevel3X 26" xfId="34392"/>
    <cellStyle name="SAPBEXHLevel3X 26 2" xfId="34393"/>
    <cellStyle name="SAPBEXHLevel3X 26 2 2" xfId="34394"/>
    <cellStyle name="SAPBEXHLevel3X 26 3" xfId="34395"/>
    <cellStyle name="SAPBEXHLevel3X 27" xfId="34396"/>
    <cellStyle name="SAPBEXHLevel3X 27 2" xfId="34397"/>
    <cellStyle name="SAPBEXHLevel3X 27 2 2" xfId="34398"/>
    <cellStyle name="SAPBEXHLevel3X 27 3" xfId="34399"/>
    <cellStyle name="SAPBEXHLevel3X 28" xfId="34400"/>
    <cellStyle name="SAPBEXHLevel3X 28 2" xfId="34401"/>
    <cellStyle name="SAPBEXHLevel3X 29" xfId="34402"/>
    <cellStyle name="SAPBEXHLevel3X 29 2" xfId="34403"/>
    <cellStyle name="SAPBEXHLevel3X 3" xfId="34404"/>
    <cellStyle name="SAPBEXHLevel3X 3 10" xfId="34405"/>
    <cellStyle name="SAPBEXHLevel3X 3 10 2" xfId="34406"/>
    <cellStyle name="SAPBEXHLevel3X 3 10 2 2" xfId="34407"/>
    <cellStyle name="SAPBEXHLevel3X 3 10 3" xfId="34408"/>
    <cellStyle name="SAPBEXHLevel3X 3 11" xfId="34409"/>
    <cellStyle name="SAPBEXHLevel3X 3 12" xfId="62520"/>
    <cellStyle name="SAPBEXHLevel3X 3 2" xfId="34410"/>
    <cellStyle name="SAPBEXHLevel3X 3 2 2" xfId="34411"/>
    <cellStyle name="SAPBEXHLevel3X 3 2 2 2" xfId="34412"/>
    <cellStyle name="SAPBEXHLevel3X 3 2 2 2 2" xfId="34413"/>
    <cellStyle name="SAPBEXHLevel3X 3 2 2 2 2 2" xfId="34414"/>
    <cellStyle name="SAPBEXHLevel3X 3 2 2 2 2 2 2" xfId="34415"/>
    <cellStyle name="SAPBEXHLevel3X 3 2 2 2 2 3" xfId="34416"/>
    <cellStyle name="SAPBEXHLevel3X 3 2 2 2 3" xfId="34417"/>
    <cellStyle name="SAPBEXHLevel3X 3 2 2 2 3 2" xfId="34418"/>
    <cellStyle name="SAPBEXHLevel3X 3 2 2 2 3 2 2" xfId="34419"/>
    <cellStyle name="SAPBEXHLevel3X 3 2 2 2 3 3" xfId="34420"/>
    <cellStyle name="SAPBEXHLevel3X 3 2 2 2 4" xfId="34421"/>
    <cellStyle name="SAPBEXHLevel3X 3 2 2 2 4 2" xfId="34422"/>
    <cellStyle name="SAPBEXHLevel3X 3 2 2 2 5" xfId="34423"/>
    <cellStyle name="SAPBEXHLevel3X 3 2 2 2 5 2" xfId="34424"/>
    <cellStyle name="SAPBEXHLevel3X 3 2 2 2 6" xfId="34425"/>
    <cellStyle name="SAPBEXHLevel3X 3 2 2 3" xfId="34426"/>
    <cellStyle name="SAPBEXHLevel3X 3 2 2 3 2" xfId="34427"/>
    <cellStyle name="SAPBEXHLevel3X 3 2 2 3 2 2" xfId="34428"/>
    <cellStyle name="SAPBEXHLevel3X 3 2 2 3 2 2 2" xfId="34429"/>
    <cellStyle name="SAPBEXHLevel3X 3 2 2 3 2 3" xfId="34430"/>
    <cellStyle name="SAPBEXHLevel3X 3 2 2 3 3" xfId="34431"/>
    <cellStyle name="SAPBEXHLevel3X 3 2 2 3 3 2" xfId="34432"/>
    <cellStyle name="SAPBEXHLevel3X 3 2 2 3 3 2 2" xfId="34433"/>
    <cellStyle name="SAPBEXHLevel3X 3 2 2 3 3 3" xfId="34434"/>
    <cellStyle name="SAPBEXHLevel3X 3 2 2 3 4" xfId="34435"/>
    <cellStyle name="SAPBEXHLevel3X 3 2 2 3 4 2" xfId="34436"/>
    <cellStyle name="SAPBEXHLevel3X 3 2 2 3 5" xfId="34437"/>
    <cellStyle name="SAPBEXHLevel3X 3 2 2 3 5 2" xfId="34438"/>
    <cellStyle name="SAPBEXHLevel3X 3 2 2 3 6" xfId="34439"/>
    <cellStyle name="SAPBEXHLevel3X 3 2 2 4" xfId="34440"/>
    <cellStyle name="SAPBEXHLevel3X 3 2 2 4 2" xfId="34441"/>
    <cellStyle name="SAPBEXHLevel3X 3 2 2 4 2 2" xfId="34442"/>
    <cellStyle name="SAPBEXHLevel3X 3 2 2 4 3" xfId="34443"/>
    <cellStyle name="SAPBEXHLevel3X 3 2 2 5" xfId="34444"/>
    <cellStyle name="SAPBEXHLevel3X 3 2 2 5 2" xfId="34445"/>
    <cellStyle name="SAPBEXHLevel3X 3 2 2 5 2 2" xfId="34446"/>
    <cellStyle name="SAPBEXHLevel3X 3 2 2 5 3" xfId="34447"/>
    <cellStyle name="SAPBEXHLevel3X 3 2 2 6" xfId="34448"/>
    <cellStyle name="SAPBEXHLevel3X 3 2 2 6 2" xfId="34449"/>
    <cellStyle name="SAPBEXHLevel3X 3 2 2 7" xfId="34450"/>
    <cellStyle name="SAPBEXHLevel3X 3 2 2 7 2" xfId="34451"/>
    <cellStyle name="SAPBEXHLevel3X 3 2 2 8" xfId="34452"/>
    <cellStyle name="SAPBEXHLevel3X 3 2 2_Other Benefits Allocation %" xfId="34453"/>
    <cellStyle name="SAPBEXHLevel3X 3 2 3" xfId="34454"/>
    <cellStyle name="SAPBEXHLevel3X 3 2 3 2" xfId="34455"/>
    <cellStyle name="SAPBEXHLevel3X 3 2 3 2 2" xfId="34456"/>
    <cellStyle name="SAPBEXHLevel3X 3 2 3 2 3" xfId="62521"/>
    <cellStyle name="SAPBEXHLevel3X 3 2 3 3" xfId="34457"/>
    <cellStyle name="SAPBEXHLevel3X 3 2 3 4" xfId="62522"/>
    <cellStyle name="SAPBEXHLevel3X 3 2 4" xfId="34458"/>
    <cellStyle name="SAPBEXHLevel3X 3 2 4 2" xfId="52638"/>
    <cellStyle name="SAPBEXHLevel3X 3 2 4 2 2" xfId="62523"/>
    <cellStyle name="SAPBEXHLevel3X 3 2 4 2 3" xfId="62524"/>
    <cellStyle name="SAPBEXHLevel3X 3 2 4 3" xfId="62525"/>
    <cellStyle name="SAPBEXHLevel3X 3 2 4 4" xfId="62526"/>
    <cellStyle name="SAPBEXHLevel3X 3 2 5" xfId="52639"/>
    <cellStyle name="SAPBEXHLevel3X 3 2 5 2" xfId="52640"/>
    <cellStyle name="SAPBEXHLevel3X 3 2 5 2 2" xfId="62527"/>
    <cellStyle name="SAPBEXHLevel3X 3 2 5 2 3" xfId="62528"/>
    <cellStyle name="SAPBEXHLevel3X 3 2 5 3" xfId="62529"/>
    <cellStyle name="SAPBEXHLevel3X 3 2 5 4" xfId="62530"/>
    <cellStyle name="SAPBEXHLevel3X 3 2 6" xfId="52641"/>
    <cellStyle name="SAPBEXHLevel3X 3 2 6 2" xfId="52642"/>
    <cellStyle name="SAPBEXHLevel3X 3 2 6 2 2" xfId="62531"/>
    <cellStyle name="SAPBEXHLevel3X 3 2 6 2 3" xfId="62532"/>
    <cellStyle name="SAPBEXHLevel3X 3 2 6 3" xfId="62533"/>
    <cellStyle name="SAPBEXHLevel3X 3 2 6 4" xfId="62534"/>
    <cellStyle name="SAPBEXHLevel3X 3 2 7" xfId="52643"/>
    <cellStyle name="SAPBEXHLevel3X 3 2 7 2" xfId="62535"/>
    <cellStyle name="SAPBEXHLevel3X 3 2 7 3" xfId="62536"/>
    <cellStyle name="SAPBEXHLevel3X 3 2 8" xfId="62537"/>
    <cellStyle name="SAPBEXHLevel3X 3 2 9" xfId="62538"/>
    <cellStyle name="SAPBEXHLevel3X 3 2_Other Benefits Allocation %" xfId="34459"/>
    <cellStyle name="SAPBEXHLevel3X 3 3" xfId="34460"/>
    <cellStyle name="SAPBEXHLevel3X 3 3 2" xfId="34461"/>
    <cellStyle name="SAPBEXHLevel3X 3 3 2 2" xfId="34462"/>
    <cellStyle name="SAPBEXHLevel3X 3 3 2 2 2" xfId="34463"/>
    <cellStyle name="SAPBEXHLevel3X 3 3 2 2 2 2" xfId="34464"/>
    <cellStyle name="SAPBEXHLevel3X 3 3 2 2 2 2 2" xfId="34465"/>
    <cellStyle name="SAPBEXHLevel3X 3 3 2 2 2 3" xfId="34466"/>
    <cellStyle name="SAPBEXHLevel3X 3 3 2 2 3" xfId="34467"/>
    <cellStyle name="SAPBEXHLevel3X 3 3 2 2 3 2" xfId="34468"/>
    <cellStyle name="SAPBEXHLevel3X 3 3 2 2 3 2 2" xfId="34469"/>
    <cellStyle name="SAPBEXHLevel3X 3 3 2 2 3 3" xfId="34470"/>
    <cellStyle name="SAPBEXHLevel3X 3 3 2 2 4" xfId="34471"/>
    <cellStyle name="SAPBEXHLevel3X 3 3 2 2 4 2" xfId="34472"/>
    <cellStyle name="SAPBEXHLevel3X 3 3 2 2 5" xfId="34473"/>
    <cellStyle name="SAPBEXHLevel3X 3 3 2 2 5 2" xfId="34474"/>
    <cellStyle name="SAPBEXHLevel3X 3 3 2 2 6" xfId="34475"/>
    <cellStyle name="SAPBEXHLevel3X 3 3 2 3" xfId="34476"/>
    <cellStyle name="SAPBEXHLevel3X 3 3 2 3 2" xfId="34477"/>
    <cellStyle name="SAPBEXHLevel3X 3 3 2 3 2 2" xfId="34478"/>
    <cellStyle name="SAPBEXHLevel3X 3 3 2 3 2 2 2" xfId="34479"/>
    <cellStyle name="SAPBEXHLevel3X 3 3 2 3 2 3" xfId="34480"/>
    <cellStyle name="SAPBEXHLevel3X 3 3 2 3 3" xfId="34481"/>
    <cellStyle name="SAPBEXHLevel3X 3 3 2 3 3 2" xfId="34482"/>
    <cellStyle name="SAPBEXHLevel3X 3 3 2 3 3 2 2" xfId="34483"/>
    <cellStyle name="SAPBEXHLevel3X 3 3 2 3 3 3" xfId="34484"/>
    <cellStyle name="SAPBEXHLevel3X 3 3 2 3 4" xfId="34485"/>
    <cellStyle name="SAPBEXHLevel3X 3 3 2 3 4 2" xfId="34486"/>
    <cellStyle name="SAPBEXHLevel3X 3 3 2 3 5" xfId="34487"/>
    <cellStyle name="SAPBEXHLevel3X 3 3 2 3 5 2" xfId="34488"/>
    <cellStyle name="SAPBEXHLevel3X 3 3 2 3 6" xfId="34489"/>
    <cellStyle name="SAPBEXHLevel3X 3 3 2 4" xfId="34490"/>
    <cellStyle name="SAPBEXHLevel3X 3 3 2 4 2" xfId="34491"/>
    <cellStyle name="SAPBEXHLevel3X 3 3 2 4 2 2" xfId="34492"/>
    <cellStyle name="SAPBEXHLevel3X 3 3 2 4 3" xfId="34493"/>
    <cellStyle name="SAPBEXHLevel3X 3 3 2 5" xfId="34494"/>
    <cellStyle name="SAPBEXHLevel3X 3 3 2 5 2" xfId="34495"/>
    <cellStyle name="SAPBEXHLevel3X 3 3 2 5 2 2" xfId="34496"/>
    <cellStyle name="SAPBEXHLevel3X 3 3 2 5 3" xfId="34497"/>
    <cellStyle name="SAPBEXHLevel3X 3 3 2 6" xfId="34498"/>
    <cellStyle name="SAPBEXHLevel3X 3 3 2 6 2" xfId="34499"/>
    <cellStyle name="SAPBEXHLevel3X 3 3 2 7" xfId="34500"/>
    <cellStyle name="SAPBEXHLevel3X 3 3 2 7 2" xfId="34501"/>
    <cellStyle name="SAPBEXHLevel3X 3 3 2 8" xfId="34502"/>
    <cellStyle name="SAPBEXHLevel3X 3 3 2_Other Benefits Allocation %" xfId="34503"/>
    <cellStyle name="SAPBEXHLevel3X 3 3 3" xfId="34504"/>
    <cellStyle name="SAPBEXHLevel3X 3 3 3 2" xfId="34505"/>
    <cellStyle name="SAPBEXHLevel3X 3 3 3 2 2" xfId="34506"/>
    <cellStyle name="SAPBEXHLevel3X 3 3 3 2 3" xfId="62539"/>
    <cellStyle name="SAPBEXHLevel3X 3 3 3 3" xfId="34507"/>
    <cellStyle name="SAPBEXHLevel3X 3 3 3 4" xfId="62540"/>
    <cellStyle name="SAPBEXHLevel3X 3 3 4" xfId="34508"/>
    <cellStyle name="SAPBEXHLevel3X 3 3 4 2" xfId="52644"/>
    <cellStyle name="SAPBEXHLevel3X 3 3 4 2 2" xfId="62541"/>
    <cellStyle name="SAPBEXHLevel3X 3 3 4 2 3" xfId="62542"/>
    <cellStyle name="SAPBEXHLevel3X 3 3 4 3" xfId="62543"/>
    <cellStyle name="SAPBEXHLevel3X 3 3 4 4" xfId="62544"/>
    <cellStyle name="SAPBEXHLevel3X 3 3 5" xfId="52645"/>
    <cellStyle name="SAPBEXHLevel3X 3 3 5 2" xfId="52646"/>
    <cellStyle name="SAPBEXHLevel3X 3 3 5 2 2" xfId="62545"/>
    <cellStyle name="SAPBEXHLevel3X 3 3 5 2 3" xfId="62546"/>
    <cellStyle name="SAPBEXHLevel3X 3 3 5 3" xfId="62547"/>
    <cellStyle name="SAPBEXHLevel3X 3 3 5 4" xfId="62548"/>
    <cellStyle name="SAPBEXHLevel3X 3 3 6" xfId="52647"/>
    <cellStyle name="SAPBEXHLevel3X 3 3 6 2" xfId="52648"/>
    <cellStyle name="SAPBEXHLevel3X 3 3 6 2 2" xfId="62549"/>
    <cellStyle name="SAPBEXHLevel3X 3 3 6 2 3" xfId="62550"/>
    <cellStyle name="SAPBEXHLevel3X 3 3 6 3" xfId="62551"/>
    <cellStyle name="SAPBEXHLevel3X 3 3 6 4" xfId="62552"/>
    <cellStyle name="SAPBEXHLevel3X 3 3 7" xfId="52649"/>
    <cellStyle name="SAPBEXHLevel3X 3 3 7 2" xfId="62553"/>
    <cellStyle name="SAPBEXHLevel3X 3 3 7 3" xfId="62554"/>
    <cellStyle name="SAPBEXHLevel3X 3 3 8" xfId="62555"/>
    <cellStyle name="SAPBEXHLevel3X 3 3 9" xfId="62556"/>
    <cellStyle name="SAPBEXHLevel3X 3 3_Other Benefits Allocation %" xfId="34509"/>
    <cellStyle name="SAPBEXHLevel3X 3 4" xfId="34510"/>
    <cellStyle name="SAPBEXHLevel3X 3 4 2" xfId="52650"/>
    <cellStyle name="SAPBEXHLevel3X 3 4 2 2" xfId="52651"/>
    <cellStyle name="SAPBEXHLevel3X 3 4 2 2 2" xfId="62557"/>
    <cellStyle name="SAPBEXHLevel3X 3 4 2 2 3" xfId="62558"/>
    <cellStyle name="SAPBEXHLevel3X 3 4 2 3" xfId="62559"/>
    <cellStyle name="SAPBEXHLevel3X 3 4 2 4" xfId="62560"/>
    <cellStyle name="SAPBEXHLevel3X 3 4 3" xfId="52652"/>
    <cellStyle name="SAPBEXHLevel3X 3 4 3 2" xfId="52653"/>
    <cellStyle name="SAPBEXHLevel3X 3 4 3 2 2" xfId="62561"/>
    <cellStyle name="SAPBEXHLevel3X 3 4 3 2 3" xfId="62562"/>
    <cellStyle name="SAPBEXHLevel3X 3 4 3 3" xfId="62563"/>
    <cellStyle name="SAPBEXHLevel3X 3 4 3 4" xfId="62564"/>
    <cellStyle name="SAPBEXHLevel3X 3 4 4" xfId="52654"/>
    <cellStyle name="SAPBEXHLevel3X 3 4 4 2" xfId="52655"/>
    <cellStyle name="SAPBEXHLevel3X 3 4 4 2 2" xfId="62565"/>
    <cellStyle name="SAPBEXHLevel3X 3 4 4 2 3" xfId="62566"/>
    <cellStyle name="SAPBEXHLevel3X 3 4 4 3" xfId="62567"/>
    <cellStyle name="SAPBEXHLevel3X 3 4 4 4" xfId="62568"/>
    <cellStyle name="SAPBEXHLevel3X 3 4 5" xfId="52656"/>
    <cellStyle name="SAPBEXHLevel3X 3 4 5 2" xfId="52657"/>
    <cellStyle name="SAPBEXHLevel3X 3 4 5 2 2" xfId="62569"/>
    <cellStyle name="SAPBEXHLevel3X 3 4 5 2 3" xfId="62570"/>
    <cellStyle name="SAPBEXHLevel3X 3 4 5 3" xfId="62571"/>
    <cellStyle name="SAPBEXHLevel3X 3 4 5 4" xfId="62572"/>
    <cellStyle name="SAPBEXHLevel3X 3 4 6" xfId="52658"/>
    <cellStyle name="SAPBEXHLevel3X 3 4 6 2" xfId="52659"/>
    <cellStyle name="SAPBEXHLevel3X 3 4 6 2 2" xfId="62573"/>
    <cellStyle name="SAPBEXHLevel3X 3 4 6 2 3" xfId="62574"/>
    <cellStyle name="SAPBEXHLevel3X 3 4 6 3" xfId="62575"/>
    <cellStyle name="SAPBEXHLevel3X 3 4 6 4" xfId="62576"/>
    <cellStyle name="SAPBEXHLevel3X 3 4 7" xfId="52660"/>
    <cellStyle name="SAPBEXHLevel3X 3 4 7 2" xfId="62577"/>
    <cellStyle name="SAPBEXHLevel3X 3 4 7 3" xfId="62578"/>
    <cellStyle name="SAPBEXHLevel3X 3 4 8" xfId="62579"/>
    <cellStyle name="SAPBEXHLevel3X 3 4 9" xfId="62580"/>
    <cellStyle name="SAPBEXHLevel3X 3 5" xfId="34511"/>
    <cellStyle name="SAPBEXHLevel3X 3 5 2" xfId="34512"/>
    <cellStyle name="SAPBEXHLevel3X 3 5 2 2" xfId="34513"/>
    <cellStyle name="SAPBEXHLevel3X 3 5 2 2 2" xfId="34514"/>
    <cellStyle name="SAPBEXHLevel3X 3 5 2 2 2 2" xfId="34515"/>
    <cellStyle name="SAPBEXHLevel3X 3 5 2 2 3" xfId="34516"/>
    <cellStyle name="SAPBEXHLevel3X 3 5 2 3" xfId="34517"/>
    <cellStyle name="SAPBEXHLevel3X 3 5 2 3 2" xfId="34518"/>
    <cellStyle name="SAPBEXHLevel3X 3 5 2 3 2 2" xfId="34519"/>
    <cellStyle name="SAPBEXHLevel3X 3 5 2 3 3" xfId="34520"/>
    <cellStyle name="SAPBEXHLevel3X 3 5 2 4" xfId="34521"/>
    <cellStyle name="SAPBEXHLevel3X 3 5 2 4 2" xfId="34522"/>
    <cellStyle name="SAPBEXHLevel3X 3 5 2 5" xfId="34523"/>
    <cellStyle name="SAPBEXHLevel3X 3 5 2 5 2" xfId="34524"/>
    <cellStyle name="SAPBEXHLevel3X 3 5 2 6" xfId="34525"/>
    <cellStyle name="SAPBEXHLevel3X 3 5 3" xfId="34526"/>
    <cellStyle name="SAPBEXHLevel3X 3 5 3 2" xfId="34527"/>
    <cellStyle name="SAPBEXHLevel3X 3 5 3 2 2" xfId="34528"/>
    <cellStyle name="SAPBEXHLevel3X 3 5 3 2 2 2" xfId="34529"/>
    <cellStyle name="SAPBEXHLevel3X 3 5 3 2 3" xfId="34530"/>
    <cellStyle name="SAPBEXHLevel3X 3 5 3 3" xfId="34531"/>
    <cellStyle name="SAPBEXHLevel3X 3 5 3 3 2" xfId="34532"/>
    <cellStyle name="SAPBEXHLevel3X 3 5 3 3 2 2" xfId="34533"/>
    <cellStyle name="SAPBEXHLevel3X 3 5 3 3 3" xfId="34534"/>
    <cellStyle name="SAPBEXHLevel3X 3 5 3 4" xfId="34535"/>
    <cellStyle name="SAPBEXHLevel3X 3 5 3 4 2" xfId="34536"/>
    <cellStyle name="SAPBEXHLevel3X 3 5 3 5" xfId="34537"/>
    <cellStyle name="SAPBEXHLevel3X 3 5 3 5 2" xfId="34538"/>
    <cellStyle name="SAPBEXHLevel3X 3 5 3 6" xfId="34539"/>
    <cellStyle name="SAPBEXHLevel3X 3 5 4" xfId="34540"/>
    <cellStyle name="SAPBEXHLevel3X 3 5 4 2" xfId="34541"/>
    <cellStyle name="SAPBEXHLevel3X 3 5 4 2 2" xfId="34542"/>
    <cellStyle name="SAPBEXHLevel3X 3 5 4 3" xfId="34543"/>
    <cellStyle name="SAPBEXHLevel3X 3 5 5" xfId="34544"/>
    <cellStyle name="SAPBEXHLevel3X 3 5 5 2" xfId="34545"/>
    <cellStyle name="SAPBEXHLevel3X 3 5 5 2 2" xfId="34546"/>
    <cellStyle name="SAPBEXHLevel3X 3 5 5 3" xfId="34547"/>
    <cellStyle name="SAPBEXHLevel3X 3 5 6" xfId="34548"/>
    <cellStyle name="SAPBEXHLevel3X 3 5 6 2" xfId="34549"/>
    <cellStyle name="SAPBEXHLevel3X 3 5 7" xfId="34550"/>
    <cellStyle name="SAPBEXHLevel3X 3 5 7 2" xfId="34551"/>
    <cellStyle name="SAPBEXHLevel3X 3 5 8" xfId="34552"/>
    <cellStyle name="SAPBEXHLevel3X 3 5_Other Benefits Allocation %" xfId="34553"/>
    <cellStyle name="SAPBEXHLevel3X 3 6" xfId="34554"/>
    <cellStyle name="SAPBEXHLevel3X 3 6 2" xfId="34555"/>
    <cellStyle name="SAPBEXHLevel3X 3 6 2 2" xfId="34556"/>
    <cellStyle name="SAPBEXHLevel3X 3 6 2 3" xfId="62581"/>
    <cellStyle name="SAPBEXHLevel3X 3 6 3" xfId="34557"/>
    <cellStyle name="SAPBEXHLevel3X 3 6 4" xfId="62582"/>
    <cellStyle name="SAPBEXHLevel3X 3 7" xfId="34558"/>
    <cellStyle name="SAPBEXHLevel3X 3 7 2" xfId="34559"/>
    <cellStyle name="SAPBEXHLevel3X 3 7 2 2" xfId="34560"/>
    <cellStyle name="SAPBEXHLevel3X 3 7 2 3" xfId="62583"/>
    <cellStyle name="SAPBEXHLevel3X 3 7 3" xfId="34561"/>
    <cellStyle name="SAPBEXHLevel3X 3 7 4" xfId="62584"/>
    <cellStyle name="SAPBEXHLevel3X 3 8" xfId="34562"/>
    <cellStyle name="SAPBEXHLevel3X 3 8 2" xfId="34563"/>
    <cellStyle name="SAPBEXHLevel3X 3 8 2 2" xfId="34564"/>
    <cellStyle name="SAPBEXHLevel3X 3 8 2 3" xfId="62585"/>
    <cellStyle name="SAPBEXHLevel3X 3 8 3" xfId="34565"/>
    <cellStyle name="SAPBEXHLevel3X 3 8 4" xfId="62586"/>
    <cellStyle name="SAPBEXHLevel3X 3 9" xfId="34566"/>
    <cellStyle name="SAPBEXHLevel3X 3 9 2" xfId="34567"/>
    <cellStyle name="SAPBEXHLevel3X 3 9 2 2" xfId="34568"/>
    <cellStyle name="SAPBEXHLevel3X 3 9 2 3" xfId="62587"/>
    <cellStyle name="SAPBEXHLevel3X 3 9 3" xfId="34569"/>
    <cellStyle name="SAPBEXHLevel3X 3 9 4" xfId="62588"/>
    <cellStyle name="SAPBEXHLevel3X 3_401K Summary" xfId="34570"/>
    <cellStyle name="SAPBEXHLevel3X 30" xfId="34571"/>
    <cellStyle name="SAPBEXHLevel3X 30 2" xfId="34572"/>
    <cellStyle name="SAPBEXHLevel3X 31" xfId="34573"/>
    <cellStyle name="SAPBEXHLevel3X 31 2" xfId="34574"/>
    <cellStyle name="SAPBEXHLevel3X 32" xfId="34575"/>
    <cellStyle name="SAPBEXHLevel3X 32 2" xfId="34576"/>
    <cellStyle name="SAPBEXHLevel3X 33" xfId="34577"/>
    <cellStyle name="SAPBEXHLevel3X 33 2" xfId="34578"/>
    <cellStyle name="SAPBEXHLevel3X 34" xfId="34579"/>
    <cellStyle name="SAPBEXHLevel3X 34 2" xfId="34580"/>
    <cellStyle name="SAPBEXHLevel3X 35" xfId="34581"/>
    <cellStyle name="SAPBEXHLevel3X 36" xfId="34582"/>
    <cellStyle name="SAPBEXHLevel3X 37" xfId="34583"/>
    <cellStyle name="SAPBEXHLevel3X 38" xfId="34584"/>
    <cellStyle name="SAPBEXHLevel3X 39" xfId="34585"/>
    <cellStyle name="SAPBEXHLevel3X 4" xfId="34586"/>
    <cellStyle name="SAPBEXHLevel3X 4 10" xfId="34587"/>
    <cellStyle name="SAPBEXHLevel3X 4 10 2" xfId="34588"/>
    <cellStyle name="SAPBEXHLevel3X 4 10 2 2" xfId="34589"/>
    <cellStyle name="SAPBEXHLevel3X 4 10 3" xfId="34590"/>
    <cellStyle name="SAPBEXHLevel3X 4 11" xfId="34591"/>
    <cellStyle name="SAPBEXHLevel3X 4 11 2" xfId="34592"/>
    <cellStyle name="SAPBEXHLevel3X 4 11 2 2" xfId="34593"/>
    <cellStyle name="SAPBEXHLevel3X 4 11 3" xfId="34594"/>
    <cellStyle name="SAPBEXHLevel3X 4 12" xfId="34595"/>
    <cellStyle name="SAPBEXHLevel3X 4 2" xfId="34596"/>
    <cellStyle name="SAPBEXHLevel3X 4 2 2" xfId="34597"/>
    <cellStyle name="SAPBEXHLevel3X 4 2 2 2" xfId="34598"/>
    <cellStyle name="SAPBEXHLevel3X 4 2 2 2 2" xfId="34599"/>
    <cellStyle name="SAPBEXHLevel3X 4 2 2 2 2 2" xfId="34600"/>
    <cellStyle name="SAPBEXHLevel3X 4 2 2 2 2 2 2" xfId="34601"/>
    <cellStyle name="SAPBEXHLevel3X 4 2 2 2 2 3" xfId="34602"/>
    <cellStyle name="SAPBEXHLevel3X 4 2 2 2 3" xfId="34603"/>
    <cellStyle name="SAPBEXHLevel3X 4 2 2 2 3 2" xfId="34604"/>
    <cellStyle name="SAPBEXHLevel3X 4 2 2 2 3 2 2" xfId="34605"/>
    <cellStyle name="SAPBEXHLevel3X 4 2 2 2 3 3" xfId="34606"/>
    <cellStyle name="SAPBEXHLevel3X 4 2 2 2 4" xfId="34607"/>
    <cellStyle name="SAPBEXHLevel3X 4 2 2 2 4 2" xfId="34608"/>
    <cellStyle name="SAPBEXHLevel3X 4 2 2 2 5" xfId="34609"/>
    <cellStyle name="SAPBEXHLevel3X 4 2 2 2 5 2" xfId="34610"/>
    <cellStyle name="SAPBEXHLevel3X 4 2 2 2 6" xfId="34611"/>
    <cellStyle name="SAPBEXHLevel3X 4 2 2 3" xfId="34612"/>
    <cellStyle name="SAPBEXHLevel3X 4 2 2 3 2" xfId="34613"/>
    <cellStyle name="SAPBEXHLevel3X 4 2 2 3 2 2" xfId="34614"/>
    <cellStyle name="SAPBEXHLevel3X 4 2 2 3 2 2 2" xfId="34615"/>
    <cellStyle name="SAPBEXHLevel3X 4 2 2 3 2 3" xfId="34616"/>
    <cellStyle name="SAPBEXHLevel3X 4 2 2 3 3" xfId="34617"/>
    <cellStyle name="SAPBEXHLevel3X 4 2 2 3 3 2" xfId="34618"/>
    <cellStyle name="SAPBEXHLevel3X 4 2 2 3 3 2 2" xfId="34619"/>
    <cellStyle name="SAPBEXHLevel3X 4 2 2 3 3 3" xfId="34620"/>
    <cellStyle name="SAPBEXHLevel3X 4 2 2 3 4" xfId="34621"/>
    <cellStyle name="SAPBEXHLevel3X 4 2 2 3 4 2" xfId="34622"/>
    <cellStyle name="SAPBEXHLevel3X 4 2 2 3 5" xfId="34623"/>
    <cellStyle name="SAPBEXHLevel3X 4 2 2 3 5 2" xfId="34624"/>
    <cellStyle name="SAPBEXHLevel3X 4 2 2 3 6" xfId="34625"/>
    <cellStyle name="SAPBEXHLevel3X 4 2 2 4" xfId="34626"/>
    <cellStyle name="SAPBEXHLevel3X 4 2 2 4 2" xfId="34627"/>
    <cellStyle name="SAPBEXHLevel3X 4 2 2 4 2 2" xfId="34628"/>
    <cellStyle name="SAPBEXHLevel3X 4 2 2 4 3" xfId="34629"/>
    <cellStyle name="SAPBEXHLevel3X 4 2 2 5" xfId="34630"/>
    <cellStyle name="SAPBEXHLevel3X 4 2 2 5 2" xfId="34631"/>
    <cellStyle name="SAPBEXHLevel3X 4 2 2 5 2 2" xfId="34632"/>
    <cellStyle name="SAPBEXHLevel3X 4 2 2 5 3" xfId="34633"/>
    <cellStyle name="SAPBEXHLevel3X 4 2 2 6" xfId="34634"/>
    <cellStyle name="SAPBEXHLevel3X 4 2 2 6 2" xfId="34635"/>
    <cellStyle name="SAPBEXHLevel3X 4 2 2 7" xfId="34636"/>
    <cellStyle name="SAPBEXHLevel3X 4 2 2 7 2" xfId="34637"/>
    <cellStyle name="SAPBEXHLevel3X 4 2 2 8" xfId="34638"/>
    <cellStyle name="SAPBEXHLevel3X 4 2 2_Other Benefits Allocation %" xfId="34639"/>
    <cellStyle name="SAPBEXHLevel3X 4 2 3" xfId="34640"/>
    <cellStyle name="SAPBEXHLevel3X 4 2 3 2" xfId="34641"/>
    <cellStyle name="SAPBEXHLevel3X 4 2 3 2 2" xfId="34642"/>
    <cellStyle name="SAPBEXHLevel3X 4 2 3 3" xfId="34643"/>
    <cellStyle name="SAPBEXHLevel3X 4 2 4" xfId="34644"/>
    <cellStyle name="SAPBEXHLevel3X 4 2_Other Benefits Allocation %" xfId="34645"/>
    <cellStyle name="SAPBEXHLevel3X 4 3" xfId="34646"/>
    <cellStyle name="SAPBEXHLevel3X 4 3 2" xfId="34647"/>
    <cellStyle name="SAPBEXHLevel3X 4 3 2 2" xfId="34648"/>
    <cellStyle name="SAPBEXHLevel3X 4 3 2 2 2" xfId="34649"/>
    <cellStyle name="SAPBEXHLevel3X 4 3 2 2 2 2" xfId="34650"/>
    <cellStyle name="SAPBEXHLevel3X 4 3 2 2 2 2 2" xfId="34651"/>
    <cellStyle name="SAPBEXHLevel3X 4 3 2 2 2 3" xfId="34652"/>
    <cellStyle name="SAPBEXHLevel3X 4 3 2 2 3" xfId="34653"/>
    <cellStyle name="SAPBEXHLevel3X 4 3 2 2 3 2" xfId="34654"/>
    <cellStyle name="SAPBEXHLevel3X 4 3 2 2 3 2 2" xfId="34655"/>
    <cellStyle name="SAPBEXHLevel3X 4 3 2 2 3 3" xfId="34656"/>
    <cellStyle name="SAPBEXHLevel3X 4 3 2 2 4" xfId="34657"/>
    <cellStyle name="SAPBEXHLevel3X 4 3 2 2 4 2" xfId="34658"/>
    <cellStyle name="SAPBEXHLevel3X 4 3 2 2 5" xfId="34659"/>
    <cellStyle name="SAPBEXHLevel3X 4 3 2 2 5 2" xfId="34660"/>
    <cellStyle name="SAPBEXHLevel3X 4 3 2 2 6" xfId="34661"/>
    <cellStyle name="SAPBEXHLevel3X 4 3 2 3" xfId="34662"/>
    <cellStyle name="SAPBEXHLevel3X 4 3 2 3 2" xfId="34663"/>
    <cellStyle name="SAPBEXHLevel3X 4 3 2 3 2 2" xfId="34664"/>
    <cellStyle name="SAPBEXHLevel3X 4 3 2 3 2 2 2" xfId="34665"/>
    <cellStyle name="SAPBEXHLevel3X 4 3 2 3 2 3" xfId="34666"/>
    <cellStyle name="SAPBEXHLevel3X 4 3 2 3 3" xfId="34667"/>
    <cellStyle name="SAPBEXHLevel3X 4 3 2 3 3 2" xfId="34668"/>
    <cellStyle name="SAPBEXHLevel3X 4 3 2 3 3 2 2" xfId="34669"/>
    <cellStyle name="SAPBEXHLevel3X 4 3 2 3 3 3" xfId="34670"/>
    <cellStyle name="SAPBEXHLevel3X 4 3 2 3 4" xfId="34671"/>
    <cellStyle name="SAPBEXHLevel3X 4 3 2 3 4 2" xfId="34672"/>
    <cellStyle name="SAPBEXHLevel3X 4 3 2 3 5" xfId="34673"/>
    <cellStyle name="SAPBEXHLevel3X 4 3 2 3 5 2" xfId="34674"/>
    <cellStyle name="SAPBEXHLevel3X 4 3 2 3 6" xfId="34675"/>
    <cellStyle name="SAPBEXHLevel3X 4 3 2 4" xfId="34676"/>
    <cellStyle name="SAPBEXHLevel3X 4 3 2 4 2" xfId="34677"/>
    <cellStyle name="SAPBEXHLevel3X 4 3 2 4 2 2" xfId="34678"/>
    <cellStyle name="SAPBEXHLevel3X 4 3 2 4 3" xfId="34679"/>
    <cellStyle name="SAPBEXHLevel3X 4 3 2 5" xfId="34680"/>
    <cellStyle name="SAPBEXHLevel3X 4 3 2 5 2" xfId="34681"/>
    <cellStyle name="SAPBEXHLevel3X 4 3 2 5 2 2" xfId="34682"/>
    <cellStyle name="SAPBEXHLevel3X 4 3 2 5 3" xfId="34683"/>
    <cellStyle name="SAPBEXHLevel3X 4 3 2 6" xfId="34684"/>
    <cellStyle name="SAPBEXHLevel3X 4 3 2 6 2" xfId="34685"/>
    <cellStyle name="SAPBEXHLevel3X 4 3 2 7" xfId="34686"/>
    <cellStyle name="SAPBEXHLevel3X 4 3 2 7 2" xfId="34687"/>
    <cellStyle name="SAPBEXHLevel3X 4 3 2 8" xfId="34688"/>
    <cellStyle name="SAPBEXHLevel3X 4 3 2_Other Benefits Allocation %" xfId="34689"/>
    <cellStyle name="SAPBEXHLevel3X 4 3 3" xfId="34690"/>
    <cellStyle name="SAPBEXHLevel3X 4 3 3 2" xfId="34691"/>
    <cellStyle name="SAPBEXHLevel3X 4 3 3 2 2" xfId="34692"/>
    <cellStyle name="SAPBEXHLevel3X 4 3 3 3" xfId="34693"/>
    <cellStyle name="SAPBEXHLevel3X 4 3 4" xfId="34694"/>
    <cellStyle name="SAPBEXHLevel3X 4 3_Other Benefits Allocation %" xfId="34695"/>
    <cellStyle name="SAPBEXHLevel3X 4 4" xfId="34696"/>
    <cellStyle name="SAPBEXHLevel3X 4 4 2" xfId="34697"/>
    <cellStyle name="SAPBEXHLevel3X 4 4 2 2" xfId="62589"/>
    <cellStyle name="SAPBEXHLevel3X 4 4 2 3" xfId="62590"/>
    <cellStyle name="SAPBEXHLevel3X 4 4 3" xfId="34698"/>
    <cellStyle name="SAPBEXHLevel3X 4 4 4" xfId="62591"/>
    <cellStyle name="SAPBEXHLevel3X 4 4_Other Benefits Allocation %" xfId="34699"/>
    <cellStyle name="SAPBEXHLevel3X 4 5" xfId="34700"/>
    <cellStyle name="SAPBEXHLevel3X 4 5 2" xfId="34701"/>
    <cellStyle name="SAPBEXHLevel3X 4 5 2 2" xfId="34702"/>
    <cellStyle name="SAPBEXHLevel3X 4 5 2 2 2" xfId="34703"/>
    <cellStyle name="SAPBEXHLevel3X 4 5 2 2 2 2" xfId="34704"/>
    <cellStyle name="SAPBEXHLevel3X 4 5 2 2 3" xfId="34705"/>
    <cellStyle name="SAPBEXHLevel3X 4 5 2 3" xfId="34706"/>
    <cellStyle name="SAPBEXHLevel3X 4 5 2 3 2" xfId="34707"/>
    <cellStyle name="SAPBEXHLevel3X 4 5 2 3 2 2" xfId="34708"/>
    <cellStyle name="SAPBEXHLevel3X 4 5 2 3 3" xfId="34709"/>
    <cellStyle name="SAPBEXHLevel3X 4 5 2 4" xfId="34710"/>
    <cellStyle name="SAPBEXHLevel3X 4 5 2 4 2" xfId="34711"/>
    <cellStyle name="SAPBEXHLevel3X 4 5 2 5" xfId="34712"/>
    <cellStyle name="SAPBEXHLevel3X 4 5 2 5 2" xfId="34713"/>
    <cellStyle name="SAPBEXHLevel3X 4 5 2 6" xfId="34714"/>
    <cellStyle name="SAPBEXHLevel3X 4 5 3" xfId="34715"/>
    <cellStyle name="SAPBEXHLevel3X 4 5 3 2" xfId="34716"/>
    <cellStyle name="SAPBEXHLevel3X 4 5 3 2 2" xfId="34717"/>
    <cellStyle name="SAPBEXHLevel3X 4 5 3 2 2 2" xfId="34718"/>
    <cellStyle name="SAPBEXHLevel3X 4 5 3 2 3" xfId="34719"/>
    <cellStyle name="SAPBEXHLevel3X 4 5 3 3" xfId="34720"/>
    <cellStyle name="SAPBEXHLevel3X 4 5 3 3 2" xfId="34721"/>
    <cellStyle name="SAPBEXHLevel3X 4 5 3 3 2 2" xfId="34722"/>
    <cellStyle name="SAPBEXHLevel3X 4 5 3 3 3" xfId="34723"/>
    <cellStyle name="SAPBEXHLevel3X 4 5 3 4" xfId="34724"/>
    <cellStyle name="SAPBEXHLevel3X 4 5 3 4 2" xfId="34725"/>
    <cellStyle name="SAPBEXHLevel3X 4 5 3 5" xfId="34726"/>
    <cellStyle name="SAPBEXHLevel3X 4 5 3 5 2" xfId="34727"/>
    <cellStyle name="SAPBEXHLevel3X 4 5 3 6" xfId="34728"/>
    <cellStyle name="SAPBEXHLevel3X 4 5 4" xfId="34729"/>
    <cellStyle name="SAPBEXHLevel3X 4 5 4 2" xfId="34730"/>
    <cellStyle name="SAPBEXHLevel3X 4 5 4 2 2" xfId="34731"/>
    <cellStyle name="SAPBEXHLevel3X 4 5 4 3" xfId="34732"/>
    <cellStyle name="SAPBEXHLevel3X 4 5 5" xfId="34733"/>
    <cellStyle name="SAPBEXHLevel3X 4 5 5 2" xfId="34734"/>
    <cellStyle name="SAPBEXHLevel3X 4 5 5 2 2" xfId="34735"/>
    <cellStyle name="SAPBEXHLevel3X 4 5 5 3" xfId="34736"/>
    <cellStyle name="SAPBEXHLevel3X 4 5 6" xfId="34737"/>
    <cellStyle name="SAPBEXHLevel3X 4 5 6 2" xfId="34738"/>
    <cellStyle name="SAPBEXHLevel3X 4 5 7" xfId="34739"/>
    <cellStyle name="SAPBEXHLevel3X 4 5 7 2" xfId="34740"/>
    <cellStyle name="SAPBEXHLevel3X 4 5 8" xfId="34741"/>
    <cellStyle name="SAPBEXHLevel3X 4 5_Other Benefits Allocation %" xfId="34742"/>
    <cellStyle name="SAPBEXHLevel3X 4 6" xfId="34743"/>
    <cellStyle name="SAPBEXHLevel3X 4 6 2" xfId="34744"/>
    <cellStyle name="SAPBEXHLevel3X 4 6 2 2" xfId="34745"/>
    <cellStyle name="SAPBEXHLevel3X 4 6 2 3" xfId="62592"/>
    <cellStyle name="SAPBEXHLevel3X 4 6 3" xfId="34746"/>
    <cellStyle name="SAPBEXHLevel3X 4 6 4" xfId="62593"/>
    <cellStyle name="SAPBEXHLevel3X 4 7" xfId="34747"/>
    <cellStyle name="SAPBEXHLevel3X 4 7 2" xfId="34748"/>
    <cellStyle name="SAPBEXHLevel3X 4 7 2 2" xfId="34749"/>
    <cellStyle name="SAPBEXHLevel3X 4 7 3" xfId="34750"/>
    <cellStyle name="SAPBEXHLevel3X 4 8" xfId="34751"/>
    <cellStyle name="SAPBEXHLevel3X 4 8 2" xfId="34752"/>
    <cellStyle name="SAPBEXHLevel3X 4 8 2 2" xfId="34753"/>
    <cellStyle name="SAPBEXHLevel3X 4 8 3" xfId="34754"/>
    <cellStyle name="SAPBEXHLevel3X 4 9" xfId="34755"/>
    <cellStyle name="SAPBEXHLevel3X 4 9 2" xfId="34756"/>
    <cellStyle name="SAPBEXHLevel3X 4 9 2 2" xfId="34757"/>
    <cellStyle name="SAPBEXHLevel3X 4 9 3" xfId="34758"/>
    <cellStyle name="SAPBEXHLevel3X 4_401K Summary" xfId="34759"/>
    <cellStyle name="SAPBEXHLevel3X 40" xfId="34760"/>
    <cellStyle name="SAPBEXHLevel3X 41" xfId="34761"/>
    <cellStyle name="SAPBEXHLevel3X 42" xfId="34762"/>
    <cellStyle name="SAPBEXHLevel3X 43" xfId="34763"/>
    <cellStyle name="SAPBEXHLevel3X 44" xfId="34764"/>
    <cellStyle name="SAPBEXHLevel3X 45" xfId="34765"/>
    <cellStyle name="SAPBEXHLevel3X 46" xfId="34766"/>
    <cellStyle name="SAPBEXHLevel3X 47" xfId="34767"/>
    <cellStyle name="SAPBEXHLevel3X 48" xfId="34768"/>
    <cellStyle name="SAPBEXHLevel3X 5" xfId="34769"/>
    <cellStyle name="SAPBEXHLevel3X 5 2" xfId="34770"/>
    <cellStyle name="SAPBEXHLevel3X 5 2 2" xfId="34771"/>
    <cellStyle name="SAPBEXHLevel3X 5 2 2 2" xfId="34772"/>
    <cellStyle name="SAPBEXHLevel3X 5 2 2 2 2" xfId="34773"/>
    <cellStyle name="SAPBEXHLevel3X 5 2 2 2 2 2" xfId="34774"/>
    <cellStyle name="SAPBEXHLevel3X 5 2 2 2 2 2 2" xfId="34775"/>
    <cellStyle name="SAPBEXHLevel3X 5 2 2 2 2 3" xfId="34776"/>
    <cellStyle name="SAPBEXHLevel3X 5 2 2 2 3" xfId="34777"/>
    <cellStyle name="SAPBEXHLevel3X 5 2 2 2 3 2" xfId="34778"/>
    <cellStyle name="SAPBEXHLevel3X 5 2 2 2 3 2 2" xfId="34779"/>
    <cellStyle name="SAPBEXHLevel3X 5 2 2 2 3 3" xfId="34780"/>
    <cellStyle name="SAPBEXHLevel3X 5 2 2 2 4" xfId="34781"/>
    <cellStyle name="SAPBEXHLevel3X 5 2 2 2 4 2" xfId="34782"/>
    <cellStyle name="SAPBEXHLevel3X 5 2 2 2 5" xfId="34783"/>
    <cellStyle name="SAPBEXHLevel3X 5 2 2 2 5 2" xfId="34784"/>
    <cellStyle name="SAPBEXHLevel3X 5 2 2 2 6" xfId="34785"/>
    <cellStyle name="SAPBEXHLevel3X 5 2 2 3" xfId="34786"/>
    <cellStyle name="SAPBEXHLevel3X 5 2 2 3 2" xfId="34787"/>
    <cellStyle name="SAPBEXHLevel3X 5 2 2 3 2 2" xfId="34788"/>
    <cellStyle name="SAPBEXHLevel3X 5 2 2 3 2 2 2" xfId="34789"/>
    <cellStyle name="SAPBEXHLevel3X 5 2 2 3 2 3" xfId="34790"/>
    <cellStyle name="SAPBEXHLevel3X 5 2 2 3 3" xfId="34791"/>
    <cellStyle name="SAPBEXHLevel3X 5 2 2 3 3 2" xfId="34792"/>
    <cellStyle name="SAPBEXHLevel3X 5 2 2 3 3 2 2" xfId="34793"/>
    <cellStyle name="SAPBEXHLevel3X 5 2 2 3 3 3" xfId="34794"/>
    <cellStyle name="SAPBEXHLevel3X 5 2 2 3 4" xfId="34795"/>
    <cellStyle name="SAPBEXHLevel3X 5 2 2 3 4 2" xfId="34796"/>
    <cellStyle name="SAPBEXHLevel3X 5 2 2 3 5" xfId="34797"/>
    <cellStyle name="SAPBEXHLevel3X 5 2 2 3 5 2" xfId="34798"/>
    <cellStyle name="SAPBEXHLevel3X 5 2 2 3 6" xfId="34799"/>
    <cellStyle name="SAPBEXHLevel3X 5 2 2 4" xfId="34800"/>
    <cellStyle name="SAPBEXHLevel3X 5 2 2 4 2" xfId="34801"/>
    <cellStyle name="SAPBEXHLevel3X 5 2 2 4 2 2" xfId="34802"/>
    <cellStyle name="SAPBEXHLevel3X 5 2 2 4 3" xfId="34803"/>
    <cellStyle name="SAPBEXHLevel3X 5 2 2 5" xfId="34804"/>
    <cellStyle name="SAPBEXHLevel3X 5 2 2 5 2" xfId="34805"/>
    <cellStyle name="SAPBEXHLevel3X 5 2 2 5 2 2" xfId="34806"/>
    <cellStyle name="SAPBEXHLevel3X 5 2 2 5 3" xfId="34807"/>
    <cellStyle name="SAPBEXHLevel3X 5 2 2 6" xfId="34808"/>
    <cellStyle name="SAPBEXHLevel3X 5 2 2 6 2" xfId="34809"/>
    <cellStyle name="SAPBEXHLevel3X 5 2 2 7" xfId="34810"/>
    <cellStyle name="SAPBEXHLevel3X 5 2 2 7 2" xfId="34811"/>
    <cellStyle name="SAPBEXHLevel3X 5 2 2 8" xfId="34812"/>
    <cellStyle name="SAPBEXHLevel3X 5 2 2_Other Benefits Allocation %" xfId="34813"/>
    <cellStyle name="SAPBEXHLevel3X 5 2 3" xfId="34814"/>
    <cellStyle name="SAPBEXHLevel3X 5 2 3 2" xfId="34815"/>
    <cellStyle name="SAPBEXHLevel3X 5 2 3 2 2" xfId="34816"/>
    <cellStyle name="SAPBEXHLevel3X 5 2 3 3" xfId="34817"/>
    <cellStyle name="SAPBEXHLevel3X 5 2 4" xfId="34818"/>
    <cellStyle name="SAPBEXHLevel3X 5 2_Other Benefits Allocation %" xfId="34819"/>
    <cellStyle name="SAPBEXHLevel3X 5 3" xfId="34820"/>
    <cellStyle name="SAPBEXHLevel3X 5 3 2" xfId="34821"/>
    <cellStyle name="SAPBEXHLevel3X 5 3 2 2" xfId="34822"/>
    <cellStyle name="SAPBEXHLevel3X 5 3 2 2 2" xfId="34823"/>
    <cellStyle name="SAPBEXHLevel3X 5 3 2 2 2 2" xfId="34824"/>
    <cellStyle name="SAPBEXHLevel3X 5 3 2 2 2 2 2" xfId="34825"/>
    <cellStyle name="SAPBEXHLevel3X 5 3 2 2 2 3" xfId="34826"/>
    <cellStyle name="SAPBEXHLevel3X 5 3 2 2 3" xfId="34827"/>
    <cellStyle name="SAPBEXHLevel3X 5 3 2 2 3 2" xfId="34828"/>
    <cellStyle name="SAPBEXHLevel3X 5 3 2 2 3 2 2" xfId="34829"/>
    <cellStyle name="SAPBEXHLevel3X 5 3 2 2 3 3" xfId="34830"/>
    <cellStyle name="SAPBEXHLevel3X 5 3 2 2 4" xfId="34831"/>
    <cellStyle name="SAPBEXHLevel3X 5 3 2 2 4 2" xfId="34832"/>
    <cellStyle name="SAPBEXHLevel3X 5 3 2 2 5" xfId="34833"/>
    <cellStyle name="SAPBEXHLevel3X 5 3 2 2 5 2" xfId="34834"/>
    <cellStyle name="SAPBEXHLevel3X 5 3 2 2 6" xfId="34835"/>
    <cellStyle name="SAPBEXHLevel3X 5 3 2 3" xfId="34836"/>
    <cellStyle name="SAPBEXHLevel3X 5 3 2 3 2" xfId="34837"/>
    <cellStyle name="SAPBEXHLevel3X 5 3 2 3 2 2" xfId="34838"/>
    <cellStyle name="SAPBEXHLevel3X 5 3 2 3 2 2 2" xfId="34839"/>
    <cellStyle name="SAPBEXHLevel3X 5 3 2 3 2 3" xfId="34840"/>
    <cellStyle name="SAPBEXHLevel3X 5 3 2 3 3" xfId="34841"/>
    <cellStyle name="SAPBEXHLevel3X 5 3 2 3 3 2" xfId="34842"/>
    <cellStyle name="SAPBEXHLevel3X 5 3 2 3 3 2 2" xfId="34843"/>
    <cellStyle name="SAPBEXHLevel3X 5 3 2 3 3 3" xfId="34844"/>
    <cellStyle name="SAPBEXHLevel3X 5 3 2 3 4" xfId="34845"/>
    <cellStyle name="SAPBEXHLevel3X 5 3 2 3 4 2" xfId="34846"/>
    <cellStyle name="SAPBEXHLevel3X 5 3 2 3 5" xfId="34847"/>
    <cellStyle name="SAPBEXHLevel3X 5 3 2 3 5 2" xfId="34848"/>
    <cellStyle name="SAPBEXHLevel3X 5 3 2 3 6" xfId="34849"/>
    <cellStyle name="SAPBEXHLevel3X 5 3 2 4" xfId="34850"/>
    <cellStyle name="SAPBEXHLevel3X 5 3 2 4 2" xfId="34851"/>
    <cellStyle name="SAPBEXHLevel3X 5 3 2 4 2 2" xfId="34852"/>
    <cellStyle name="SAPBEXHLevel3X 5 3 2 4 3" xfId="34853"/>
    <cellStyle name="SAPBEXHLevel3X 5 3 2 5" xfId="34854"/>
    <cellStyle name="SAPBEXHLevel3X 5 3 2 5 2" xfId="34855"/>
    <cellStyle name="SAPBEXHLevel3X 5 3 2 5 2 2" xfId="34856"/>
    <cellStyle name="SAPBEXHLevel3X 5 3 2 5 3" xfId="34857"/>
    <cellStyle name="SAPBEXHLevel3X 5 3 2 6" xfId="34858"/>
    <cellStyle name="SAPBEXHLevel3X 5 3 2 6 2" xfId="34859"/>
    <cellStyle name="SAPBEXHLevel3X 5 3 2 7" xfId="34860"/>
    <cellStyle name="SAPBEXHLevel3X 5 3 2 7 2" xfId="34861"/>
    <cellStyle name="SAPBEXHLevel3X 5 3 2 8" xfId="34862"/>
    <cellStyle name="SAPBEXHLevel3X 5 3 2_Other Benefits Allocation %" xfId="34863"/>
    <cellStyle name="SAPBEXHLevel3X 5 3 3" xfId="34864"/>
    <cellStyle name="SAPBEXHLevel3X 5 3 3 2" xfId="34865"/>
    <cellStyle name="SAPBEXHLevel3X 5 3 3 2 2" xfId="34866"/>
    <cellStyle name="SAPBEXHLevel3X 5 3 3 3" xfId="34867"/>
    <cellStyle name="SAPBEXHLevel3X 5 3 4" xfId="34868"/>
    <cellStyle name="SAPBEXHLevel3X 5 3_Other Benefits Allocation %" xfId="34869"/>
    <cellStyle name="SAPBEXHLevel3X 5 4" xfId="34870"/>
    <cellStyle name="SAPBEXHLevel3X 5 4 2" xfId="34871"/>
    <cellStyle name="SAPBEXHLevel3X 5 4 2 2" xfId="34872"/>
    <cellStyle name="SAPBEXHLevel3X 5 4 2 2 2" xfId="34873"/>
    <cellStyle name="SAPBEXHLevel3X 5 4 2 2 2 2" xfId="34874"/>
    <cellStyle name="SAPBEXHLevel3X 5 4 2 2 3" xfId="34875"/>
    <cellStyle name="SAPBEXHLevel3X 5 4 2 3" xfId="34876"/>
    <cellStyle name="SAPBEXHLevel3X 5 4 2 3 2" xfId="34877"/>
    <cellStyle name="SAPBEXHLevel3X 5 4 2 3 2 2" xfId="34878"/>
    <cellStyle name="SAPBEXHLevel3X 5 4 2 3 3" xfId="34879"/>
    <cellStyle name="SAPBEXHLevel3X 5 4 2 4" xfId="34880"/>
    <cellStyle name="SAPBEXHLevel3X 5 4 2 4 2" xfId="34881"/>
    <cellStyle name="SAPBEXHLevel3X 5 4 2 5" xfId="34882"/>
    <cellStyle name="SAPBEXHLevel3X 5 4 2 5 2" xfId="34883"/>
    <cellStyle name="SAPBEXHLevel3X 5 4 2 6" xfId="34884"/>
    <cellStyle name="SAPBEXHLevel3X 5 4 3" xfId="34885"/>
    <cellStyle name="SAPBEXHLevel3X 5 4 3 2" xfId="34886"/>
    <cellStyle name="SAPBEXHLevel3X 5 4 3 2 2" xfId="34887"/>
    <cellStyle name="SAPBEXHLevel3X 5 4 3 2 2 2" xfId="34888"/>
    <cellStyle name="SAPBEXHLevel3X 5 4 3 2 3" xfId="34889"/>
    <cellStyle name="SAPBEXHLevel3X 5 4 3 3" xfId="34890"/>
    <cellStyle name="SAPBEXHLevel3X 5 4 3 3 2" xfId="34891"/>
    <cellStyle name="SAPBEXHLevel3X 5 4 3 3 2 2" xfId="34892"/>
    <cellStyle name="SAPBEXHLevel3X 5 4 3 3 3" xfId="34893"/>
    <cellStyle name="SAPBEXHLevel3X 5 4 3 4" xfId="34894"/>
    <cellStyle name="SAPBEXHLevel3X 5 4 3 4 2" xfId="34895"/>
    <cellStyle name="SAPBEXHLevel3X 5 4 3 5" xfId="34896"/>
    <cellStyle name="SAPBEXHLevel3X 5 4 3 5 2" xfId="34897"/>
    <cellStyle name="SAPBEXHLevel3X 5 4 3 6" xfId="34898"/>
    <cellStyle name="SAPBEXHLevel3X 5 4 4" xfId="34899"/>
    <cellStyle name="SAPBEXHLevel3X 5 4 4 2" xfId="34900"/>
    <cellStyle name="SAPBEXHLevel3X 5 4 4 2 2" xfId="34901"/>
    <cellStyle name="SAPBEXHLevel3X 5 4 4 3" xfId="34902"/>
    <cellStyle name="SAPBEXHLevel3X 5 4 5" xfId="34903"/>
    <cellStyle name="SAPBEXHLevel3X 5 4 5 2" xfId="34904"/>
    <cellStyle name="SAPBEXHLevel3X 5 4 5 2 2" xfId="34905"/>
    <cellStyle name="SAPBEXHLevel3X 5 4 5 3" xfId="34906"/>
    <cellStyle name="SAPBEXHLevel3X 5 4 6" xfId="34907"/>
    <cellStyle name="SAPBEXHLevel3X 5 4 6 2" xfId="34908"/>
    <cellStyle name="SAPBEXHLevel3X 5 4 7" xfId="34909"/>
    <cellStyle name="SAPBEXHLevel3X 5 4 7 2" xfId="34910"/>
    <cellStyle name="SAPBEXHLevel3X 5 4 8" xfId="34911"/>
    <cellStyle name="SAPBEXHLevel3X 5 4_Other Benefits Allocation %" xfId="34912"/>
    <cellStyle name="SAPBEXHLevel3X 5 5" xfId="34913"/>
    <cellStyle name="SAPBEXHLevel3X 5 5 2" xfId="34914"/>
    <cellStyle name="SAPBEXHLevel3X 5 5 2 2" xfId="34915"/>
    <cellStyle name="SAPBEXHLevel3X 5 5 2 3" xfId="62594"/>
    <cellStyle name="SAPBEXHLevel3X 5 5 3" xfId="34916"/>
    <cellStyle name="SAPBEXHLevel3X 5 5 4" xfId="62595"/>
    <cellStyle name="SAPBEXHLevel3X 5 6" xfId="34917"/>
    <cellStyle name="SAPBEXHLevel3X 5 6 2" xfId="52661"/>
    <cellStyle name="SAPBEXHLevel3X 5 6 2 2" xfId="62596"/>
    <cellStyle name="SAPBEXHLevel3X 5 6 2 3" xfId="62597"/>
    <cellStyle name="SAPBEXHLevel3X 5 6 3" xfId="62598"/>
    <cellStyle name="SAPBEXHLevel3X 5 6 4" xfId="62599"/>
    <cellStyle name="SAPBEXHLevel3X 5 7" xfId="52662"/>
    <cellStyle name="SAPBEXHLevel3X 5 7 2" xfId="62600"/>
    <cellStyle name="SAPBEXHLevel3X 5 7 3" xfId="62601"/>
    <cellStyle name="SAPBEXHLevel3X 5 8" xfId="62602"/>
    <cellStyle name="SAPBEXHLevel3X 5 9" xfId="62603"/>
    <cellStyle name="SAPBEXHLevel3X 5_401K Summary" xfId="34918"/>
    <cellStyle name="SAPBEXHLevel3X 6" xfId="34919"/>
    <cellStyle name="SAPBEXHLevel3X 6 2" xfId="34920"/>
    <cellStyle name="SAPBEXHLevel3X 6 2 2" xfId="34921"/>
    <cellStyle name="SAPBEXHLevel3X 6 2 2 2" xfId="34922"/>
    <cellStyle name="SAPBEXHLevel3X 6 2 2 2 2" xfId="34923"/>
    <cellStyle name="SAPBEXHLevel3X 6 2 2 2 2 2" xfId="34924"/>
    <cellStyle name="SAPBEXHLevel3X 6 2 2 2 2 2 2" xfId="34925"/>
    <cellStyle name="SAPBEXHLevel3X 6 2 2 2 2 3" xfId="34926"/>
    <cellStyle name="SAPBEXHLevel3X 6 2 2 2 3" xfId="34927"/>
    <cellStyle name="SAPBEXHLevel3X 6 2 2 2 3 2" xfId="34928"/>
    <cellStyle name="SAPBEXHLevel3X 6 2 2 2 3 2 2" xfId="34929"/>
    <cellStyle name="SAPBEXHLevel3X 6 2 2 2 3 3" xfId="34930"/>
    <cellStyle name="SAPBEXHLevel3X 6 2 2 2 4" xfId="34931"/>
    <cellStyle name="SAPBEXHLevel3X 6 2 2 2 4 2" xfId="34932"/>
    <cellStyle name="SAPBEXHLevel3X 6 2 2 2 5" xfId="34933"/>
    <cellStyle name="SAPBEXHLevel3X 6 2 2 2 5 2" xfId="34934"/>
    <cellStyle name="SAPBEXHLevel3X 6 2 2 2 6" xfId="34935"/>
    <cellStyle name="SAPBEXHLevel3X 6 2 2 3" xfId="34936"/>
    <cellStyle name="SAPBEXHLevel3X 6 2 2 3 2" xfId="34937"/>
    <cellStyle name="SAPBEXHLevel3X 6 2 2 3 2 2" xfId="34938"/>
    <cellStyle name="SAPBEXHLevel3X 6 2 2 3 2 2 2" xfId="34939"/>
    <cellStyle name="SAPBEXHLevel3X 6 2 2 3 2 3" xfId="34940"/>
    <cellStyle name="SAPBEXHLevel3X 6 2 2 3 3" xfId="34941"/>
    <cellStyle name="SAPBEXHLevel3X 6 2 2 3 3 2" xfId="34942"/>
    <cellStyle name="SAPBEXHLevel3X 6 2 2 3 3 2 2" xfId="34943"/>
    <cellStyle name="SAPBEXHLevel3X 6 2 2 3 3 3" xfId="34944"/>
    <cellStyle name="SAPBEXHLevel3X 6 2 2 3 4" xfId="34945"/>
    <cellStyle name="SAPBEXHLevel3X 6 2 2 3 4 2" xfId="34946"/>
    <cellStyle name="SAPBEXHLevel3X 6 2 2 3 5" xfId="34947"/>
    <cellStyle name="SAPBEXHLevel3X 6 2 2 3 5 2" xfId="34948"/>
    <cellStyle name="SAPBEXHLevel3X 6 2 2 3 6" xfId="34949"/>
    <cellStyle name="SAPBEXHLevel3X 6 2 2 4" xfId="34950"/>
    <cellStyle name="SAPBEXHLevel3X 6 2 2 4 2" xfId="34951"/>
    <cellStyle name="SAPBEXHLevel3X 6 2 2 4 2 2" xfId="34952"/>
    <cellStyle name="SAPBEXHLevel3X 6 2 2 4 3" xfId="34953"/>
    <cellStyle name="SAPBEXHLevel3X 6 2 2 5" xfId="34954"/>
    <cellStyle name="SAPBEXHLevel3X 6 2 2 5 2" xfId="34955"/>
    <cellStyle name="SAPBEXHLevel3X 6 2 2 5 2 2" xfId="34956"/>
    <cellStyle name="SAPBEXHLevel3X 6 2 2 5 3" xfId="34957"/>
    <cellStyle name="SAPBEXHLevel3X 6 2 2 6" xfId="34958"/>
    <cellStyle name="SAPBEXHLevel3X 6 2 2 6 2" xfId="34959"/>
    <cellStyle name="SAPBEXHLevel3X 6 2 2 7" xfId="34960"/>
    <cellStyle name="SAPBEXHLevel3X 6 2 2 7 2" xfId="34961"/>
    <cellStyle name="SAPBEXHLevel3X 6 2 2 8" xfId="34962"/>
    <cellStyle name="SAPBEXHLevel3X 6 2 2_Other Benefits Allocation %" xfId="34963"/>
    <cellStyle name="SAPBEXHLevel3X 6 2 3" xfId="34964"/>
    <cellStyle name="SAPBEXHLevel3X 6 2 3 2" xfId="34965"/>
    <cellStyle name="SAPBEXHLevel3X 6 2 3 2 2" xfId="34966"/>
    <cellStyle name="SAPBEXHLevel3X 6 2 3 3" xfId="34967"/>
    <cellStyle name="SAPBEXHLevel3X 6 2 4" xfId="34968"/>
    <cellStyle name="SAPBEXHLevel3X 6 2_Other Benefits Allocation %" xfId="34969"/>
    <cellStyle name="SAPBEXHLevel3X 6 3" xfId="34970"/>
    <cellStyle name="SAPBEXHLevel3X 6 3 2" xfId="34971"/>
    <cellStyle name="SAPBEXHLevel3X 6 3 2 2" xfId="34972"/>
    <cellStyle name="SAPBEXHLevel3X 6 3 2 2 2" xfId="34973"/>
    <cellStyle name="SAPBEXHLevel3X 6 3 2 2 2 2" xfId="34974"/>
    <cellStyle name="SAPBEXHLevel3X 6 3 2 2 2 2 2" xfId="34975"/>
    <cellStyle name="SAPBEXHLevel3X 6 3 2 2 2 3" xfId="34976"/>
    <cellStyle name="SAPBEXHLevel3X 6 3 2 2 3" xfId="34977"/>
    <cellStyle name="SAPBEXHLevel3X 6 3 2 2 3 2" xfId="34978"/>
    <cellStyle name="SAPBEXHLevel3X 6 3 2 2 3 2 2" xfId="34979"/>
    <cellStyle name="SAPBEXHLevel3X 6 3 2 2 3 3" xfId="34980"/>
    <cellStyle name="SAPBEXHLevel3X 6 3 2 2 4" xfId="34981"/>
    <cellStyle name="SAPBEXHLevel3X 6 3 2 2 4 2" xfId="34982"/>
    <cellStyle name="SAPBEXHLevel3X 6 3 2 2 5" xfId="34983"/>
    <cellStyle name="SAPBEXHLevel3X 6 3 2 2 5 2" xfId="34984"/>
    <cellStyle name="SAPBEXHLevel3X 6 3 2 2 6" xfId="34985"/>
    <cellStyle name="SAPBEXHLevel3X 6 3 2 3" xfId="34986"/>
    <cellStyle name="SAPBEXHLevel3X 6 3 2 3 2" xfId="34987"/>
    <cellStyle name="SAPBEXHLevel3X 6 3 2 3 2 2" xfId="34988"/>
    <cellStyle name="SAPBEXHLevel3X 6 3 2 3 2 2 2" xfId="34989"/>
    <cellStyle name="SAPBEXHLevel3X 6 3 2 3 2 3" xfId="34990"/>
    <cellStyle name="SAPBEXHLevel3X 6 3 2 3 3" xfId="34991"/>
    <cellStyle name="SAPBEXHLevel3X 6 3 2 3 3 2" xfId="34992"/>
    <cellStyle name="SAPBEXHLevel3X 6 3 2 3 3 2 2" xfId="34993"/>
    <cellStyle name="SAPBEXHLevel3X 6 3 2 3 3 3" xfId="34994"/>
    <cellStyle name="SAPBEXHLevel3X 6 3 2 3 4" xfId="34995"/>
    <cellStyle name="SAPBEXHLevel3X 6 3 2 3 4 2" xfId="34996"/>
    <cellStyle name="SAPBEXHLevel3X 6 3 2 3 5" xfId="34997"/>
    <cellStyle name="SAPBEXHLevel3X 6 3 2 3 5 2" xfId="34998"/>
    <cellStyle name="SAPBEXHLevel3X 6 3 2 3 6" xfId="34999"/>
    <cellStyle name="SAPBEXHLevel3X 6 3 2 4" xfId="35000"/>
    <cellStyle name="SAPBEXHLevel3X 6 3 2 4 2" xfId="35001"/>
    <cellStyle name="SAPBEXHLevel3X 6 3 2 4 2 2" xfId="35002"/>
    <cellStyle name="SAPBEXHLevel3X 6 3 2 4 3" xfId="35003"/>
    <cellStyle name="SAPBEXHLevel3X 6 3 2 5" xfId="35004"/>
    <cellStyle name="SAPBEXHLevel3X 6 3 2 5 2" xfId="35005"/>
    <cellStyle name="SAPBEXHLevel3X 6 3 2 5 2 2" xfId="35006"/>
    <cellStyle name="SAPBEXHLevel3X 6 3 2 5 3" xfId="35007"/>
    <cellStyle name="SAPBEXHLevel3X 6 3 2 6" xfId="35008"/>
    <cellStyle name="SAPBEXHLevel3X 6 3 2 6 2" xfId="35009"/>
    <cellStyle name="SAPBEXHLevel3X 6 3 2 7" xfId="35010"/>
    <cellStyle name="SAPBEXHLevel3X 6 3 2 7 2" xfId="35011"/>
    <cellStyle name="SAPBEXHLevel3X 6 3 2 8" xfId="35012"/>
    <cellStyle name="SAPBEXHLevel3X 6 3 2_Other Benefits Allocation %" xfId="35013"/>
    <cellStyle name="SAPBEXHLevel3X 6 3 3" xfId="35014"/>
    <cellStyle name="SAPBEXHLevel3X 6 3 3 2" xfId="35015"/>
    <cellStyle name="SAPBEXHLevel3X 6 3 3 2 2" xfId="35016"/>
    <cellStyle name="SAPBEXHLevel3X 6 3 3 3" xfId="35017"/>
    <cellStyle name="SAPBEXHLevel3X 6 3 4" xfId="35018"/>
    <cellStyle name="SAPBEXHLevel3X 6 3_Other Benefits Allocation %" xfId="35019"/>
    <cellStyle name="SAPBEXHLevel3X 6 4" xfId="35020"/>
    <cellStyle name="SAPBEXHLevel3X 6 4 2" xfId="35021"/>
    <cellStyle name="SAPBEXHLevel3X 6 4 2 2" xfId="35022"/>
    <cellStyle name="SAPBEXHLevel3X 6 4 2 2 2" xfId="35023"/>
    <cellStyle name="SAPBEXHLevel3X 6 4 2 2 2 2" xfId="35024"/>
    <cellStyle name="SAPBEXHLevel3X 6 4 2 2 3" xfId="35025"/>
    <cellStyle name="SAPBEXHLevel3X 6 4 2 3" xfId="35026"/>
    <cellStyle name="SAPBEXHLevel3X 6 4 2 3 2" xfId="35027"/>
    <cellStyle name="SAPBEXHLevel3X 6 4 2 3 2 2" xfId="35028"/>
    <cellStyle name="SAPBEXHLevel3X 6 4 2 3 3" xfId="35029"/>
    <cellStyle name="SAPBEXHLevel3X 6 4 2 4" xfId="35030"/>
    <cellStyle name="SAPBEXHLevel3X 6 4 2 4 2" xfId="35031"/>
    <cellStyle name="SAPBEXHLevel3X 6 4 2 5" xfId="35032"/>
    <cellStyle name="SAPBEXHLevel3X 6 4 2 5 2" xfId="35033"/>
    <cellStyle name="SAPBEXHLevel3X 6 4 2 6" xfId="35034"/>
    <cellStyle name="SAPBEXHLevel3X 6 4 3" xfId="35035"/>
    <cellStyle name="SAPBEXHLevel3X 6 4 3 2" xfId="35036"/>
    <cellStyle name="SAPBEXHLevel3X 6 4 3 2 2" xfId="35037"/>
    <cellStyle name="SAPBEXHLevel3X 6 4 3 2 2 2" xfId="35038"/>
    <cellStyle name="SAPBEXHLevel3X 6 4 3 2 3" xfId="35039"/>
    <cellStyle name="SAPBEXHLevel3X 6 4 3 3" xfId="35040"/>
    <cellStyle name="SAPBEXHLevel3X 6 4 3 3 2" xfId="35041"/>
    <cellStyle name="SAPBEXHLevel3X 6 4 3 3 2 2" xfId="35042"/>
    <cellStyle name="SAPBEXHLevel3X 6 4 3 3 3" xfId="35043"/>
    <cellStyle name="SAPBEXHLevel3X 6 4 3 4" xfId="35044"/>
    <cellStyle name="SAPBEXHLevel3X 6 4 3 4 2" xfId="35045"/>
    <cellStyle name="SAPBEXHLevel3X 6 4 3 5" xfId="35046"/>
    <cellStyle name="SAPBEXHLevel3X 6 4 3 5 2" xfId="35047"/>
    <cellStyle name="SAPBEXHLevel3X 6 4 3 6" xfId="35048"/>
    <cellStyle name="SAPBEXHLevel3X 6 4 4" xfId="35049"/>
    <cellStyle name="SAPBEXHLevel3X 6 4 4 2" xfId="35050"/>
    <cellStyle name="SAPBEXHLevel3X 6 4 4 2 2" xfId="35051"/>
    <cellStyle name="SAPBEXHLevel3X 6 4 4 3" xfId="35052"/>
    <cellStyle name="SAPBEXHLevel3X 6 4 5" xfId="35053"/>
    <cellStyle name="SAPBEXHLevel3X 6 4 5 2" xfId="35054"/>
    <cellStyle name="SAPBEXHLevel3X 6 4 5 2 2" xfId="35055"/>
    <cellStyle name="SAPBEXHLevel3X 6 4 5 3" xfId="35056"/>
    <cellStyle name="SAPBEXHLevel3X 6 4 6" xfId="35057"/>
    <cellStyle name="SAPBEXHLevel3X 6 4 6 2" xfId="35058"/>
    <cellStyle name="SAPBEXHLevel3X 6 4 7" xfId="35059"/>
    <cellStyle name="SAPBEXHLevel3X 6 4 7 2" xfId="35060"/>
    <cellStyle name="SAPBEXHLevel3X 6 4 8" xfId="35061"/>
    <cellStyle name="SAPBEXHLevel3X 6 4_Other Benefits Allocation %" xfId="35062"/>
    <cellStyle name="SAPBEXHLevel3X 6 5" xfId="35063"/>
    <cellStyle name="SAPBEXHLevel3X 6 5 2" xfId="35064"/>
    <cellStyle name="SAPBEXHLevel3X 6 5 2 2" xfId="35065"/>
    <cellStyle name="SAPBEXHLevel3X 6 5 2 3" xfId="62604"/>
    <cellStyle name="SAPBEXHLevel3X 6 5 3" xfId="35066"/>
    <cellStyle name="SAPBEXHLevel3X 6 5 4" xfId="62605"/>
    <cellStyle name="SAPBEXHLevel3X 6 6" xfId="35067"/>
    <cellStyle name="SAPBEXHLevel3X 6 6 2" xfId="52663"/>
    <cellStyle name="SAPBEXHLevel3X 6 6 2 2" xfId="62606"/>
    <cellStyle name="SAPBEXHLevel3X 6 6 2 3" xfId="62607"/>
    <cellStyle name="SAPBEXHLevel3X 6 6 3" xfId="62608"/>
    <cellStyle name="SAPBEXHLevel3X 6 6 4" xfId="62609"/>
    <cellStyle name="SAPBEXHLevel3X 6 7" xfId="52664"/>
    <cellStyle name="SAPBEXHLevel3X 6 7 2" xfId="62610"/>
    <cellStyle name="SAPBEXHLevel3X 6 7 3" xfId="62611"/>
    <cellStyle name="SAPBEXHLevel3X 6 8" xfId="62612"/>
    <cellStyle name="SAPBEXHLevel3X 6 9" xfId="62613"/>
    <cellStyle name="SAPBEXHLevel3X 6_401K Summary" xfId="35068"/>
    <cellStyle name="SAPBEXHLevel3X 7" xfId="35069"/>
    <cellStyle name="SAPBEXHLevel3X 7 2" xfId="35070"/>
    <cellStyle name="SAPBEXHLevel3X 7 2 2" xfId="35071"/>
    <cellStyle name="SAPBEXHLevel3X 7 2 2 2" xfId="35072"/>
    <cellStyle name="SAPBEXHLevel3X 7 2 2 2 2" xfId="35073"/>
    <cellStyle name="SAPBEXHLevel3X 7 2 2 2 2 2" xfId="35074"/>
    <cellStyle name="SAPBEXHLevel3X 7 2 2 2 3" xfId="35075"/>
    <cellStyle name="SAPBEXHLevel3X 7 2 2 3" xfId="35076"/>
    <cellStyle name="SAPBEXHLevel3X 7 2 2 3 2" xfId="35077"/>
    <cellStyle name="SAPBEXHLevel3X 7 2 2 3 2 2" xfId="35078"/>
    <cellStyle name="SAPBEXHLevel3X 7 2 2 3 3" xfId="35079"/>
    <cellStyle name="SAPBEXHLevel3X 7 2 2 4" xfId="35080"/>
    <cellStyle name="SAPBEXHLevel3X 7 2 2 4 2" xfId="35081"/>
    <cellStyle name="SAPBEXHLevel3X 7 2 2 5" xfId="35082"/>
    <cellStyle name="SAPBEXHLevel3X 7 2 2 5 2" xfId="35083"/>
    <cellStyle name="SAPBEXHLevel3X 7 2 2 6" xfId="35084"/>
    <cellStyle name="SAPBEXHLevel3X 7 2 3" xfId="35085"/>
    <cellStyle name="SAPBEXHLevel3X 7 2 3 2" xfId="35086"/>
    <cellStyle name="SAPBEXHLevel3X 7 2 3 2 2" xfId="35087"/>
    <cellStyle name="SAPBEXHLevel3X 7 2 3 2 2 2" xfId="35088"/>
    <cellStyle name="SAPBEXHLevel3X 7 2 3 2 3" xfId="35089"/>
    <cellStyle name="SAPBEXHLevel3X 7 2 3 3" xfId="35090"/>
    <cellStyle name="SAPBEXHLevel3X 7 2 3 3 2" xfId="35091"/>
    <cellStyle name="SAPBEXHLevel3X 7 2 3 3 2 2" xfId="35092"/>
    <cellStyle name="SAPBEXHLevel3X 7 2 3 3 3" xfId="35093"/>
    <cellStyle name="SAPBEXHLevel3X 7 2 3 4" xfId="35094"/>
    <cellStyle name="SAPBEXHLevel3X 7 2 3 4 2" xfId="35095"/>
    <cellStyle name="SAPBEXHLevel3X 7 2 3 5" xfId="35096"/>
    <cellStyle name="SAPBEXHLevel3X 7 2 3 5 2" xfId="35097"/>
    <cellStyle name="SAPBEXHLevel3X 7 2 3 6" xfId="35098"/>
    <cellStyle name="SAPBEXHLevel3X 7 2 4" xfId="35099"/>
    <cellStyle name="SAPBEXHLevel3X 7 2 4 2" xfId="35100"/>
    <cellStyle name="SAPBEXHLevel3X 7 2 4 2 2" xfId="35101"/>
    <cellStyle name="SAPBEXHLevel3X 7 2 4 3" xfId="35102"/>
    <cellStyle name="SAPBEXHLevel3X 7 2 5" xfId="35103"/>
    <cellStyle name="SAPBEXHLevel3X 7 2 5 2" xfId="35104"/>
    <cellStyle name="SAPBEXHLevel3X 7 2 5 2 2" xfId="35105"/>
    <cellStyle name="SAPBEXHLevel3X 7 2 5 3" xfId="35106"/>
    <cellStyle name="SAPBEXHLevel3X 7 2 6" xfId="35107"/>
    <cellStyle name="SAPBEXHLevel3X 7 2 6 2" xfId="35108"/>
    <cellStyle name="SAPBEXHLevel3X 7 2 7" xfId="35109"/>
    <cellStyle name="SAPBEXHLevel3X 7 2 7 2" xfId="35110"/>
    <cellStyle name="SAPBEXHLevel3X 7 2 8" xfId="35111"/>
    <cellStyle name="SAPBEXHLevel3X 7 2_Other Benefits Allocation %" xfId="35112"/>
    <cellStyle name="SAPBEXHLevel3X 7 3" xfId="35113"/>
    <cellStyle name="SAPBEXHLevel3X 7 3 2" xfId="35114"/>
    <cellStyle name="SAPBEXHLevel3X 7 3 2 2" xfId="35115"/>
    <cellStyle name="SAPBEXHLevel3X 7 3 3" xfId="35116"/>
    <cellStyle name="SAPBEXHLevel3X 7 4" xfId="35117"/>
    <cellStyle name="SAPBEXHLevel3X 7_Other Benefits Allocation %" xfId="35118"/>
    <cellStyle name="SAPBEXHLevel3X 8" xfId="35119"/>
    <cellStyle name="SAPBEXHLevel3X 8 2" xfId="35120"/>
    <cellStyle name="SAPBEXHLevel3X 8 2 2" xfId="35121"/>
    <cellStyle name="SAPBEXHLevel3X 8 2 2 2" xfId="35122"/>
    <cellStyle name="SAPBEXHLevel3X 8 2 2 2 2" xfId="35123"/>
    <cellStyle name="SAPBEXHLevel3X 8 2 2 2 2 2" xfId="35124"/>
    <cellStyle name="SAPBEXHLevel3X 8 2 2 2 3" xfId="35125"/>
    <cellStyle name="SAPBEXHLevel3X 8 2 2 3" xfId="35126"/>
    <cellStyle name="SAPBEXHLevel3X 8 2 2 3 2" xfId="35127"/>
    <cellStyle name="SAPBEXHLevel3X 8 2 2 3 2 2" xfId="35128"/>
    <cellStyle name="SAPBEXHLevel3X 8 2 2 3 3" xfId="35129"/>
    <cellStyle name="SAPBEXHLevel3X 8 2 2 4" xfId="35130"/>
    <cellStyle name="SAPBEXHLevel3X 8 2 2 4 2" xfId="35131"/>
    <cellStyle name="SAPBEXHLevel3X 8 2 2 5" xfId="35132"/>
    <cellStyle name="SAPBEXHLevel3X 8 2 2 5 2" xfId="35133"/>
    <cellStyle name="SAPBEXHLevel3X 8 2 2 6" xfId="35134"/>
    <cellStyle name="SAPBEXHLevel3X 8 2 3" xfId="35135"/>
    <cellStyle name="SAPBEXHLevel3X 8 2 3 2" xfId="35136"/>
    <cellStyle name="SAPBEXHLevel3X 8 2 3 2 2" xfId="35137"/>
    <cellStyle name="SAPBEXHLevel3X 8 2 3 2 2 2" xfId="35138"/>
    <cellStyle name="SAPBEXHLevel3X 8 2 3 2 3" xfId="35139"/>
    <cellStyle name="SAPBEXHLevel3X 8 2 3 3" xfId="35140"/>
    <cellStyle name="SAPBEXHLevel3X 8 2 3 3 2" xfId="35141"/>
    <cellStyle name="SAPBEXHLevel3X 8 2 3 3 2 2" xfId="35142"/>
    <cellStyle name="SAPBEXHLevel3X 8 2 3 3 3" xfId="35143"/>
    <cellStyle name="SAPBEXHLevel3X 8 2 3 4" xfId="35144"/>
    <cellStyle name="SAPBEXHLevel3X 8 2 3 4 2" xfId="35145"/>
    <cellStyle name="SAPBEXHLevel3X 8 2 3 5" xfId="35146"/>
    <cellStyle name="SAPBEXHLevel3X 8 2 3 5 2" xfId="35147"/>
    <cellStyle name="SAPBEXHLevel3X 8 2 3 6" xfId="35148"/>
    <cellStyle name="SAPBEXHLevel3X 8 2 4" xfId="35149"/>
    <cellStyle name="SAPBEXHLevel3X 8 2 4 2" xfId="35150"/>
    <cellStyle name="SAPBEXHLevel3X 8 2 4 2 2" xfId="35151"/>
    <cellStyle name="SAPBEXHLevel3X 8 2 4 3" xfId="35152"/>
    <cellStyle name="SAPBEXHLevel3X 8 2 5" xfId="35153"/>
    <cellStyle name="SAPBEXHLevel3X 8 2 5 2" xfId="35154"/>
    <cellStyle name="SAPBEXHLevel3X 8 2 5 2 2" xfId="35155"/>
    <cellStyle name="SAPBEXHLevel3X 8 2 5 3" xfId="35156"/>
    <cellStyle name="SAPBEXHLevel3X 8 2 6" xfId="35157"/>
    <cellStyle name="SAPBEXHLevel3X 8 2 6 2" xfId="35158"/>
    <cellStyle name="SAPBEXHLevel3X 8 2 7" xfId="35159"/>
    <cellStyle name="SAPBEXHLevel3X 8 2 7 2" xfId="35160"/>
    <cellStyle name="SAPBEXHLevel3X 8 2 8" xfId="35161"/>
    <cellStyle name="SAPBEXHLevel3X 8 2_Other Benefits Allocation %" xfId="35162"/>
    <cellStyle name="SAPBEXHLevel3X 8 3" xfId="35163"/>
    <cellStyle name="SAPBEXHLevel3X 8 3 2" xfId="35164"/>
    <cellStyle name="SAPBEXHLevel3X 8 3 2 2" xfId="35165"/>
    <cellStyle name="SAPBEXHLevel3X 8 3 3" xfId="35166"/>
    <cellStyle name="SAPBEXHLevel3X 8 4" xfId="35167"/>
    <cellStyle name="SAPBEXHLevel3X 8_Other Benefits Allocation %" xfId="35168"/>
    <cellStyle name="SAPBEXHLevel3X 9" xfId="35169"/>
    <cellStyle name="SAPBEXHLevel3X 9 2" xfId="35170"/>
    <cellStyle name="SAPBEXHLevel3X 9 2 2" xfId="35171"/>
    <cellStyle name="SAPBEXHLevel3X 9 2 2 2" xfId="35172"/>
    <cellStyle name="SAPBEXHLevel3X 9 2 2 2 2" xfId="35173"/>
    <cellStyle name="SAPBEXHLevel3X 9 2 2 3" xfId="35174"/>
    <cellStyle name="SAPBEXHLevel3X 9 2 3" xfId="35175"/>
    <cellStyle name="SAPBEXHLevel3X 9 2 3 2" xfId="35176"/>
    <cellStyle name="SAPBEXHLevel3X 9 2 3 2 2" xfId="35177"/>
    <cellStyle name="SAPBEXHLevel3X 9 2 3 3" xfId="35178"/>
    <cellStyle name="SAPBEXHLevel3X 9 2 4" xfId="35179"/>
    <cellStyle name="SAPBEXHLevel3X 9 2 4 2" xfId="35180"/>
    <cellStyle name="SAPBEXHLevel3X 9 2 5" xfId="35181"/>
    <cellStyle name="SAPBEXHLevel3X 9 2 5 2" xfId="35182"/>
    <cellStyle name="SAPBEXHLevel3X 9 2 6" xfId="35183"/>
    <cellStyle name="SAPBEXHLevel3X 9 3" xfId="35184"/>
    <cellStyle name="SAPBEXHLevel3X 9 3 2" xfId="35185"/>
    <cellStyle name="SAPBEXHLevel3X 9 3 2 2" xfId="35186"/>
    <cellStyle name="SAPBEXHLevel3X 9 3 2 2 2" xfId="35187"/>
    <cellStyle name="SAPBEXHLevel3X 9 3 2 3" xfId="35188"/>
    <cellStyle name="SAPBEXHLevel3X 9 3 3" xfId="35189"/>
    <cellStyle name="SAPBEXHLevel3X 9 3 3 2" xfId="35190"/>
    <cellStyle name="SAPBEXHLevel3X 9 3 3 2 2" xfId="35191"/>
    <cellStyle name="SAPBEXHLevel3X 9 3 3 3" xfId="35192"/>
    <cellStyle name="SAPBEXHLevel3X 9 3 4" xfId="35193"/>
    <cellStyle name="SAPBEXHLevel3X 9 3 4 2" xfId="35194"/>
    <cellStyle name="SAPBEXHLevel3X 9 3 5" xfId="35195"/>
    <cellStyle name="SAPBEXHLevel3X 9 3 5 2" xfId="35196"/>
    <cellStyle name="SAPBEXHLevel3X 9 3 6" xfId="35197"/>
    <cellStyle name="SAPBEXHLevel3X 9 4" xfId="35198"/>
    <cellStyle name="SAPBEXHLevel3X 9 4 2" xfId="35199"/>
    <cellStyle name="SAPBEXHLevel3X 9 4 2 2" xfId="35200"/>
    <cellStyle name="SAPBEXHLevel3X 9 4 2 2 2" xfId="35201"/>
    <cellStyle name="SAPBEXHLevel3X 9 4 2 3" xfId="35202"/>
    <cellStyle name="SAPBEXHLevel3X 9 4 3" xfId="35203"/>
    <cellStyle name="SAPBEXHLevel3X 9 4 3 2" xfId="35204"/>
    <cellStyle name="SAPBEXHLevel3X 9 4 3 2 2" xfId="35205"/>
    <cellStyle name="SAPBEXHLevel3X 9 4 3 3" xfId="35206"/>
    <cellStyle name="SAPBEXHLevel3X 9 4 4" xfId="35207"/>
    <cellStyle name="SAPBEXHLevel3X 9 4 4 2" xfId="35208"/>
    <cellStyle name="SAPBEXHLevel3X 9 4 5" xfId="35209"/>
    <cellStyle name="SAPBEXHLevel3X 9 4 5 2" xfId="35210"/>
    <cellStyle name="SAPBEXHLevel3X 9 4 6" xfId="35211"/>
    <cellStyle name="SAPBEXHLevel3X 9 5" xfId="35212"/>
    <cellStyle name="SAPBEXHLevel3X 9 5 2" xfId="35213"/>
    <cellStyle name="SAPBEXHLevel3X 9 5 2 2" xfId="35214"/>
    <cellStyle name="SAPBEXHLevel3X 9 5 3" xfId="35215"/>
    <cellStyle name="SAPBEXHLevel3X 9 6" xfId="35216"/>
    <cellStyle name="SAPBEXHLevel3X 9_Other Benefits Allocation %" xfId="35217"/>
    <cellStyle name="SAPBEXHLevel3X_2016-18 Budget Payroll" xfId="52665"/>
    <cellStyle name="SAPBEXinputData" xfId="58"/>
    <cellStyle name="SAPBEXinputData 10" xfId="35218"/>
    <cellStyle name="SAPBEXinputData 10 2" xfId="35219"/>
    <cellStyle name="SAPBEXinputData 10 3" xfId="35220"/>
    <cellStyle name="SAPBEXinputData 10_Other Benefits Allocation %" xfId="35221"/>
    <cellStyle name="SAPBEXinputData 11" xfId="35222"/>
    <cellStyle name="SAPBEXinputData 11 2" xfId="35223"/>
    <cellStyle name="SAPBEXinputData 11 2 2" xfId="35224"/>
    <cellStyle name="SAPBEXinputData 11 2 2 2" xfId="35225"/>
    <cellStyle name="SAPBEXinputData 11 2 3" xfId="35226"/>
    <cellStyle name="SAPBEXinputData 11 3" xfId="35227"/>
    <cellStyle name="SAPBEXinputData 11 3 2" xfId="35228"/>
    <cellStyle name="SAPBEXinputData 11 3 2 2" xfId="35229"/>
    <cellStyle name="SAPBEXinputData 11 3 3" xfId="35230"/>
    <cellStyle name="SAPBEXinputData 11 4" xfId="35231"/>
    <cellStyle name="SAPBEXinputData 11 4 2" xfId="35232"/>
    <cellStyle name="SAPBEXinputData 11 5" xfId="35233"/>
    <cellStyle name="SAPBEXinputData 11 5 2" xfId="35234"/>
    <cellStyle name="SAPBEXinputData 11 6" xfId="35235"/>
    <cellStyle name="SAPBEXinputData 12" xfId="35236"/>
    <cellStyle name="SAPBEXinputData 12 2" xfId="35237"/>
    <cellStyle name="SAPBEXinputData 12 2 2" xfId="35238"/>
    <cellStyle name="SAPBEXinputData 12 2 2 2" xfId="35239"/>
    <cellStyle name="SAPBEXinputData 12 2 3" xfId="35240"/>
    <cellStyle name="SAPBEXinputData 12 3" xfId="35241"/>
    <cellStyle name="SAPBEXinputData 12 3 2" xfId="35242"/>
    <cellStyle name="SAPBEXinputData 12 3 2 2" xfId="35243"/>
    <cellStyle name="SAPBEXinputData 12 3 3" xfId="35244"/>
    <cellStyle name="SAPBEXinputData 12 4" xfId="35245"/>
    <cellStyle name="SAPBEXinputData 12 4 2" xfId="35246"/>
    <cellStyle name="SAPBEXinputData 12 5" xfId="35247"/>
    <cellStyle name="SAPBEXinputData 12 5 2" xfId="35248"/>
    <cellStyle name="SAPBEXinputData 12 6" xfId="35249"/>
    <cellStyle name="SAPBEXinputData 13" xfId="35250"/>
    <cellStyle name="SAPBEXinputData 13 2" xfId="35251"/>
    <cellStyle name="SAPBEXinputData 13 2 2" xfId="35252"/>
    <cellStyle name="SAPBEXinputData 13 2 2 2" xfId="35253"/>
    <cellStyle name="SAPBEXinputData 13 2 3" xfId="35254"/>
    <cellStyle name="SAPBEXinputData 13 3" xfId="35255"/>
    <cellStyle name="SAPBEXinputData 13 3 2" xfId="35256"/>
    <cellStyle name="SAPBEXinputData 13 3 2 2" xfId="35257"/>
    <cellStyle name="SAPBEXinputData 13 3 3" xfId="35258"/>
    <cellStyle name="SAPBEXinputData 13 4" xfId="35259"/>
    <cellStyle name="SAPBEXinputData 13 4 2" xfId="35260"/>
    <cellStyle name="SAPBEXinputData 13 5" xfId="35261"/>
    <cellStyle name="SAPBEXinputData 13 5 2" xfId="35262"/>
    <cellStyle name="SAPBEXinputData 13 6" xfId="35263"/>
    <cellStyle name="SAPBEXinputData 14" xfId="35264"/>
    <cellStyle name="SAPBEXinputData 14 2" xfId="35265"/>
    <cellStyle name="SAPBEXinputData 14 2 2" xfId="35266"/>
    <cellStyle name="SAPBEXinputData 14 3" xfId="35267"/>
    <cellStyle name="SAPBEXinputData 15" xfId="35268"/>
    <cellStyle name="SAPBEXinputData 15 2" xfId="35269"/>
    <cellStyle name="SAPBEXinputData 15 2 2" xfId="35270"/>
    <cellStyle name="SAPBEXinputData 15 3" xfId="35271"/>
    <cellStyle name="SAPBEXinputData 16" xfId="35272"/>
    <cellStyle name="SAPBEXinputData 16 2" xfId="35273"/>
    <cellStyle name="SAPBEXinputData 16 2 2" xfId="35274"/>
    <cellStyle name="SAPBEXinputData 16 3" xfId="35275"/>
    <cellStyle name="SAPBEXinputData 17" xfId="35276"/>
    <cellStyle name="SAPBEXinputData 17 2" xfId="35277"/>
    <cellStyle name="SAPBEXinputData 17 2 2" xfId="35278"/>
    <cellStyle name="SAPBEXinputData 17 3" xfId="35279"/>
    <cellStyle name="SAPBEXinputData 18" xfId="35280"/>
    <cellStyle name="SAPBEXinputData 18 2" xfId="35281"/>
    <cellStyle name="SAPBEXinputData 19" xfId="35282"/>
    <cellStyle name="SAPBEXinputData 19 2" xfId="35283"/>
    <cellStyle name="SAPBEXinputData 2" xfId="35284"/>
    <cellStyle name="SAPBEXinputData 2 10" xfId="35285"/>
    <cellStyle name="SAPBEXinputData 2 11" xfId="35286"/>
    <cellStyle name="SAPBEXinputData 2 11 2" xfId="35287"/>
    <cellStyle name="SAPBEXinputData 2 11 2 2" xfId="35288"/>
    <cellStyle name="SAPBEXinputData 2 11 3" xfId="35289"/>
    <cellStyle name="SAPBEXinputData 2 12" xfId="35290"/>
    <cellStyle name="SAPBEXinputData 2 12 2" xfId="35291"/>
    <cellStyle name="SAPBEXinputData 2 12 2 2" xfId="35292"/>
    <cellStyle name="SAPBEXinputData 2 12 3" xfId="35293"/>
    <cellStyle name="SAPBEXinputData 2 13" xfId="35294"/>
    <cellStyle name="SAPBEXinputData 2 13 2" xfId="35295"/>
    <cellStyle name="SAPBEXinputData 2 2" xfId="35296"/>
    <cellStyle name="SAPBEXinputData 2 2 10" xfId="35297"/>
    <cellStyle name="SAPBEXinputData 2 2 10 2" xfId="35298"/>
    <cellStyle name="SAPBEXinputData 2 2 10 2 2" xfId="35299"/>
    <cellStyle name="SAPBEXinputData 2 2 10 3" xfId="35300"/>
    <cellStyle name="SAPBEXinputData 2 2 11" xfId="35301"/>
    <cellStyle name="SAPBEXinputData 2 2 11 2" xfId="35302"/>
    <cellStyle name="SAPBEXinputData 2 2 11 2 2" xfId="35303"/>
    <cellStyle name="SAPBEXinputData 2 2 11 3" xfId="35304"/>
    <cellStyle name="SAPBEXinputData 2 2 12" xfId="35305"/>
    <cellStyle name="SAPBEXinputData 2 2 12 2" xfId="35306"/>
    <cellStyle name="SAPBEXinputData 2 2 13" xfId="35307"/>
    <cellStyle name="SAPBEXinputData 2 2 13 2" xfId="35308"/>
    <cellStyle name="SAPBEXinputData 2 2 2" xfId="35309"/>
    <cellStyle name="SAPBEXinputData 2 2 2 2" xfId="35310"/>
    <cellStyle name="SAPBEXinputData 2 2 2 2 2" xfId="35311"/>
    <cellStyle name="SAPBEXinputData 2 2 2 2 2 2" xfId="35312"/>
    <cellStyle name="SAPBEXinputData 2 2 2 2 2 2 2" xfId="35313"/>
    <cellStyle name="SAPBEXinputData 2 2 2 2 2 3" xfId="35314"/>
    <cellStyle name="SAPBEXinputData 2 2 2 2 3" xfId="35315"/>
    <cellStyle name="SAPBEXinputData 2 2 2 2 3 2" xfId="35316"/>
    <cellStyle name="SAPBEXinputData 2 2 2 2 3 2 2" xfId="35317"/>
    <cellStyle name="SAPBEXinputData 2 2 2 2 3 3" xfId="35318"/>
    <cellStyle name="SAPBEXinputData 2 2 2 2 4" xfId="35319"/>
    <cellStyle name="SAPBEXinputData 2 2 2 2 4 2" xfId="35320"/>
    <cellStyle name="SAPBEXinputData 2 2 2 2 5" xfId="35321"/>
    <cellStyle name="SAPBEXinputData 2 2 2 2 5 2" xfId="35322"/>
    <cellStyle name="SAPBEXinputData 2 2 2 2 6" xfId="35323"/>
    <cellStyle name="SAPBEXinputData 2 2 2 3" xfId="35324"/>
    <cellStyle name="SAPBEXinputData 2 2 2 3 2" xfId="35325"/>
    <cellStyle name="SAPBEXinputData 2 2 2 3 2 2" xfId="35326"/>
    <cellStyle name="SAPBEXinputData 2 2 2 3 3" xfId="35327"/>
    <cellStyle name="SAPBEXinputData 2 2 2 4" xfId="35328"/>
    <cellStyle name="SAPBEXinputData 2 2 2 4 2" xfId="35329"/>
    <cellStyle name="SAPBEXinputData 2 2 2 4 2 2" xfId="35330"/>
    <cellStyle name="SAPBEXinputData 2 2 2 4 3" xfId="35331"/>
    <cellStyle name="SAPBEXinputData 2 2 2 5" xfId="35332"/>
    <cellStyle name="SAPBEXinputData 2 2 2 5 2" xfId="35333"/>
    <cellStyle name="SAPBEXinputData 2 2 2 6" xfId="35334"/>
    <cellStyle name="SAPBEXinputData 2 2 2 6 2" xfId="35335"/>
    <cellStyle name="SAPBEXinputData 2 2 2_Other Benefits Allocation %" xfId="35336"/>
    <cellStyle name="SAPBEXinputData 2 2 3" xfId="35337"/>
    <cellStyle name="SAPBEXinputData 2 2 3 2" xfId="35338"/>
    <cellStyle name="SAPBEXinputData 2 2 3 2 2" xfId="35339"/>
    <cellStyle name="SAPBEXinputData 2 2 3 2 2 2" xfId="35340"/>
    <cellStyle name="SAPBEXinputData 2 2 3 2 2 2 2" xfId="35341"/>
    <cellStyle name="SAPBEXinputData 2 2 3 2 2 3" xfId="35342"/>
    <cellStyle name="SAPBEXinputData 2 2 3 2 3" xfId="35343"/>
    <cellStyle name="SAPBEXinputData 2 2 3 2 3 2" xfId="35344"/>
    <cellStyle name="SAPBEXinputData 2 2 3 2 3 2 2" xfId="35345"/>
    <cellStyle name="SAPBEXinputData 2 2 3 2 3 3" xfId="35346"/>
    <cellStyle name="SAPBEXinputData 2 2 3 2 4" xfId="35347"/>
    <cellStyle name="SAPBEXinputData 2 2 3 2 4 2" xfId="35348"/>
    <cellStyle name="SAPBEXinputData 2 2 3 2 5" xfId="35349"/>
    <cellStyle name="SAPBEXinputData 2 2 3 2 5 2" xfId="35350"/>
    <cellStyle name="SAPBEXinputData 2 2 3 2 6" xfId="35351"/>
    <cellStyle name="SAPBEXinputData 2 2 3 3" xfId="35352"/>
    <cellStyle name="SAPBEXinputData 2 2 3 3 2" xfId="35353"/>
    <cellStyle name="SAPBEXinputData 2 2 3 3 2 2" xfId="35354"/>
    <cellStyle name="SAPBEXinputData 2 2 3 3 3" xfId="35355"/>
    <cellStyle name="SAPBEXinputData 2 2 3 4" xfId="35356"/>
    <cellStyle name="SAPBEXinputData 2 2 3 4 2" xfId="35357"/>
    <cellStyle name="SAPBEXinputData 2 2 3 4 2 2" xfId="35358"/>
    <cellStyle name="SAPBEXinputData 2 2 3 4 3" xfId="35359"/>
    <cellStyle name="SAPBEXinputData 2 2 3 5" xfId="35360"/>
    <cellStyle name="SAPBEXinputData 2 2 3 5 2" xfId="35361"/>
    <cellStyle name="SAPBEXinputData 2 2 3 6" xfId="35362"/>
    <cellStyle name="SAPBEXinputData 2 2 3 6 2" xfId="35363"/>
    <cellStyle name="SAPBEXinputData 2 2 3_Other Benefits Allocation %" xfId="35364"/>
    <cellStyle name="SAPBEXinputData 2 2 4" xfId="35365"/>
    <cellStyle name="SAPBEXinputData 2 2 4 2" xfId="35366"/>
    <cellStyle name="SAPBEXinputData 2 2 4 2 2" xfId="35367"/>
    <cellStyle name="SAPBEXinputData 2 2 4 2 2 2" xfId="35368"/>
    <cellStyle name="SAPBEXinputData 2 2 4 2 2 2 2" xfId="35369"/>
    <cellStyle name="SAPBEXinputData 2 2 4 2 2 3" xfId="35370"/>
    <cellStyle name="SAPBEXinputData 2 2 4 2 3" xfId="35371"/>
    <cellStyle name="SAPBEXinputData 2 2 4 2 3 2" xfId="35372"/>
    <cellStyle name="SAPBEXinputData 2 2 4 2 3 2 2" xfId="35373"/>
    <cellStyle name="SAPBEXinputData 2 2 4 2 3 3" xfId="35374"/>
    <cellStyle name="SAPBEXinputData 2 2 4 2 4" xfId="35375"/>
    <cellStyle name="SAPBEXinputData 2 2 4 2 4 2" xfId="35376"/>
    <cellStyle name="SAPBEXinputData 2 2 4 2 5" xfId="35377"/>
    <cellStyle name="SAPBEXinputData 2 2 4 2 5 2" xfId="35378"/>
    <cellStyle name="SAPBEXinputData 2 2 4 2 6" xfId="35379"/>
    <cellStyle name="SAPBEXinputData 2 2 4 3" xfId="35380"/>
    <cellStyle name="SAPBEXinputData 2 2 4 3 2" xfId="35381"/>
    <cellStyle name="SAPBEXinputData 2 2 4 3 2 2" xfId="35382"/>
    <cellStyle name="SAPBEXinputData 2 2 4 3 3" xfId="35383"/>
    <cellStyle name="SAPBEXinputData 2 2 4 4" xfId="35384"/>
    <cellStyle name="SAPBEXinputData 2 2 4 4 2" xfId="35385"/>
    <cellStyle name="SAPBEXinputData 2 2 4 4 2 2" xfId="35386"/>
    <cellStyle name="SAPBEXinputData 2 2 4 4 3" xfId="35387"/>
    <cellStyle name="SAPBEXinputData 2 2 4 5" xfId="35388"/>
    <cellStyle name="SAPBEXinputData 2 2 4 5 2" xfId="35389"/>
    <cellStyle name="SAPBEXinputData 2 2 4 6" xfId="35390"/>
    <cellStyle name="SAPBEXinputData 2 2 4 6 2" xfId="35391"/>
    <cellStyle name="SAPBEXinputData 2 2 4_Other Benefits Allocation %" xfId="35392"/>
    <cellStyle name="SAPBEXinputData 2 2 5" xfId="35393"/>
    <cellStyle name="SAPBEXinputData 2 2 5 2" xfId="35394"/>
    <cellStyle name="SAPBEXinputData 2 2 5 2 2" xfId="35395"/>
    <cellStyle name="SAPBEXinputData 2 2 5 2 2 2" xfId="35396"/>
    <cellStyle name="SAPBEXinputData 2 2 5 2 2 2 2" xfId="35397"/>
    <cellStyle name="SAPBEXinputData 2 2 5 2 2 3" xfId="35398"/>
    <cellStyle name="SAPBEXinputData 2 2 5 2 3" xfId="35399"/>
    <cellStyle name="SAPBEXinputData 2 2 5 2 3 2" xfId="35400"/>
    <cellStyle name="SAPBEXinputData 2 2 5 2 3 2 2" xfId="35401"/>
    <cellStyle name="SAPBEXinputData 2 2 5 2 3 3" xfId="35402"/>
    <cellStyle name="SAPBEXinputData 2 2 5 2 4" xfId="35403"/>
    <cellStyle name="SAPBEXinputData 2 2 5 2 4 2" xfId="35404"/>
    <cellStyle name="SAPBEXinputData 2 2 5 2 5" xfId="35405"/>
    <cellStyle name="SAPBEXinputData 2 2 5 2 5 2" xfId="35406"/>
    <cellStyle name="SAPBEXinputData 2 2 5 2 6" xfId="35407"/>
    <cellStyle name="SAPBEXinputData 2 2 5 3" xfId="35408"/>
    <cellStyle name="SAPBEXinputData 2 2 5 3 2" xfId="35409"/>
    <cellStyle name="SAPBEXinputData 2 2 5 3 2 2" xfId="35410"/>
    <cellStyle name="SAPBEXinputData 2 2 5 3 3" xfId="35411"/>
    <cellStyle name="SAPBEXinputData 2 2 5 4" xfId="35412"/>
    <cellStyle name="SAPBEXinputData 2 2 5 4 2" xfId="35413"/>
    <cellStyle name="SAPBEXinputData 2 2 5 4 2 2" xfId="35414"/>
    <cellStyle name="SAPBEXinputData 2 2 5 4 3" xfId="35415"/>
    <cellStyle name="SAPBEXinputData 2 2 5 5" xfId="35416"/>
    <cellStyle name="SAPBEXinputData 2 2 5 5 2" xfId="35417"/>
    <cellStyle name="SAPBEXinputData 2 2 5 6" xfId="35418"/>
    <cellStyle name="SAPBEXinputData 2 2 5 6 2" xfId="35419"/>
    <cellStyle name="SAPBEXinputData 2 2 5_Other Benefits Allocation %" xfId="35420"/>
    <cellStyle name="SAPBEXinputData 2 2 6" xfId="35421"/>
    <cellStyle name="SAPBEXinputData 2 2 6 2" xfId="35422"/>
    <cellStyle name="SAPBEXinputData 2 2 6 2 2" xfId="35423"/>
    <cellStyle name="SAPBEXinputData 2 2 6 2 2 2" xfId="35424"/>
    <cellStyle name="SAPBEXinputData 2 2 6 2 2 2 2" xfId="35425"/>
    <cellStyle name="SAPBEXinputData 2 2 6 2 2 3" xfId="35426"/>
    <cellStyle name="SAPBEXinputData 2 2 6 2 3" xfId="35427"/>
    <cellStyle name="SAPBEXinputData 2 2 6 2 3 2" xfId="35428"/>
    <cellStyle name="SAPBEXinputData 2 2 6 2 3 2 2" xfId="35429"/>
    <cellStyle name="SAPBEXinputData 2 2 6 2 3 3" xfId="35430"/>
    <cellStyle name="SAPBEXinputData 2 2 6 2 4" xfId="35431"/>
    <cellStyle name="SAPBEXinputData 2 2 6 2 4 2" xfId="35432"/>
    <cellStyle name="SAPBEXinputData 2 2 6 2 5" xfId="35433"/>
    <cellStyle name="SAPBEXinputData 2 2 6 2 5 2" xfId="35434"/>
    <cellStyle name="SAPBEXinputData 2 2 6 2 6" xfId="35435"/>
    <cellStyle name="SAPBEXinputData 2 2 6 3" xfId="35436"/>
    <cellStyle name="SAPBEXinputData 2 2 6 3 2" xfId="35437"/>
    <cellStyle name="SAPBEXinputData 2 2 6 3 2 2" xfId="35438"/>
    <cellStyle name="SAPBEXinputData 2 2 6 3 3" xfId="35439"/>
    <cellStyle name="SAPBEXinputData 2 2 6 4" xfId="35440"/>
    <cellStyle name="SAPBEXinputData 2 2 6 4 2" xfId="35441"/>
    <cellStyle name="SAPBEXinputData 2 2 6 4 2 2" xfId="35442"/>
    <cellStyle name="SAPBEXinputData 2 2 6 4 3" xfId="35443"/>
    <cellStyle name="SAPBEXinputData 2 2 6 5" xfId="35444"/>
    <cellStyle name="SAPBEXinputData 2 2 6 5 2" xfId="35445"/>
    <cellStyle name="SAPBEXinputData 2 2 6 6" xfId="35446"/>
    <cellStyle name="SAPBEXinputData 2 2 6 6 2" xfId="35447"/>
    <cellStyle name="SAPBEXinputData 2 2 6_Other Benefits Allocation %" xfId="35448"/>
    <cellStyle name="SAPBEXinputData 2 2 7" xfId="35449"/>
    <cellStyle name="SAPBEXinputData 2 2 7 2" xfId="35450"/>
    <cellStyle name="SAPBEXinputData 2 2 7 2 2" xfId="35451"/>
    <cellStyle name="SAPBEXinputData 2 2 7 2 2 2" xfId="35452"/>
    <cellStyle name="SAPBEXinputData 2 2 7 2 2 2 2" xfId="35453"/>
    <cellStyle name="SAPBEXinputData 2 2 7 2 2 3" xfId="35454"/>
    <cellStyle name="SAPBEXinputData 2 2 7 2 3" xfId="35455"/>
    <cellStyle name="SAPBEXinputData 2 2 7 2 3 2" xfId="35456"/>
    <cellStyle name="SAPBEXinputData 2 2 7 2 3 2 2" xfId="35457"/>
    <cellStyle name="SAPBEXinputData 2 2 7 2 3 3" xfId="35458"/>
    <cellStyle name="SAPBEXinputData 2 2 7 2 4" xfId="35459"/>
    <cellStyle name="SAPBEXinputData 2 2 7 2 4 2" xfId="35460"/>
    <cellStyle name="SAPBEXinputData 2 2 7 2 5" xfId="35461"/>
    <cellStyle name="SAPBEXinputData 2 2 7 2 5 2" xfId="35462"/>
    <cellStyle name="SAPBEXinputData 2 2 7 2 6" xfId="35463"/>
    <cellStyle name="SAPBEXinputData 2 2 7 3" xfId="35464"/>
    <cellStyle name="SAPBEXinputData 2 2 7 3 2" xfId="35465"/>
    <cellStyle name="SAPBEXinputData 2 2 7 3 2 2" xfId="35466"/>
    <cellStyle name="SAPBEXinputData 2 2 7 3 3" xfId="35467"/>
    <cellStyle name="SAPBEXinputData 2 2 7 4" xfId="35468"/>
    <cellStyle name="SAPBEXinputData 2 2 7 4 2" xfId="35469"/>
    <cellStyle name="SAPBEXinputData 2 2 7 4 2 2" xfId="35470"/>
    <cellStyle name="SAPBEXinputData 2 2 7 4 3" xfId="35471"/>
    <cellStyle name="SAPBEXinputData 2 2 7 5" xfId="35472"/>
    <cellStyle name="SAPBEXinputData 2 2 7 5 2" xfId="35473"/>
    <cellStyle name="SAPBEXinputData 2 2 7 6" xfId="35474"/>
    <cellStyle name="SAPBEXinputData 2 2 7 6 2" xfId="35475"/>
    <cellStyle name="SAPBEXinputData 2 2 7_Other Benefits Allocation %" xfId="35476"/>
    <cellStyle name="SAPBEXinputData 2 2 8" xfId="35477"/>
    <cellStyle name="SAPBEXinputData 2 2 8 2" xfId="35478"/>
    <cellStyle name="SAPBEXinputData 2 2 8 2 2" xfId="35479"/>
    <cellStyle name="SAPBEXinputData 2 2 8 2 2 2" xfId="35480"/>
    <cellStyle name="SAPBEXinputData 2 2 8 2 3" xfId="35481"/>
    <cellStyle name="SAPBEXinputData 2 2 8 3" xfId="35482"/>
    <cellStyle name="SAPBEXinputData 2 2 8 3 2" xfId="35483"/>
    <cellStyle name="SAPBEXinputData 2 2 8 3 2 2" xfId="35484"/>
    <cellStyle name="SAPBEXinputData 2 2 8 3 3" xfId="35485"/>
    <cellStyle name="SAPBEXinputData 2 2 8 4" xfId="35486"/>
    <cellStyle name="SAPBEXinputData 2 2 8 4 2" xfId="35487"/>
    <cellStyle name="SAPBEXinputData 2 2 8 5" xfId="35488"/>
    <cellStyle name="SAPBEXinputData 2 2 8 5 2" xfId="35489"/>
    <cellStyle name="SAPBEXinputData 2 2 8 6" xfId="35490"/>
    <cellStyle name="SAPBEXinputData 2 2 9" xfId="35491"/>
    <cellStyle name="SAPBEXinputData 2 2 9 2" xfId="35492"/>
    <cellStyle name="SAPBEXinputData 2 2 9 2 2" xfId="35493"/>
    <cellStyle name="SAPBEXinputData 2 2 9 2 2 2" xfId="35494"/>
    <cellStyle name="SAPBEXinputData 2 2 9 2 3" xfId="35495"/>
    <cellStyle name="SAPBEXinputData 2 2 9 3" xfId="35496"/>
    <cellStyle name="SAPBEXinputData 2 2 9 3 2" xfId="35497"/>
    <cellStyle name="SAPBEXinputData 2 2 9 3 2 2" xfId="35498"/>
    <cellStyle name="SAPBEXinputData 2 2 9 3 3" xfId="35499"/>
    <cellStyle name="SAPBEXinputData 2 2 9 4" xfId="35500"/>
    <cellStyle name="SAPBEXinputData 2 2 9 4 2" xfId="35501"/>
    <cellStyle name="SAPBEXinputData 2 2 9 5" xfId="35502"/>
    <cellStyle name="SAPBEXinputData 2 2_Other Benefits Allocation %" xfId="35503"/>
    <cellStyle name="SAPBEXinputData 2 3" xfId="35504"/>
    <cellStyle name="SAPBEXinputData 2 4" xfId="35505"/>
    <cellStyle name="SAPBEXinputData 2 5" xfId="35506"/>
    <cellStyle name="SAPBEXinputData 2 6" xfId="35507"/>
    <cellStyle name="SAPBEXinputData 2 7" xfId="35508"/>
    <cellStyle name="SAPBEXinputData 2 8" xfId="35509"/>
    <cellStyle name="SAPBEXinputData 2 9" xfId="35510"/>
    <cellStyle name="SAPBEXinputData 2_401K Summary" xfId="35511"/>
    <cellStyle name="SAPBEXinputData 20" xfId="35512"/>
    <cellStyle name="SAPBEXinputData 20 2" xfId="35513"/>
    <cellStyle name="SAPBEXinputData 21" xfId="35514"/>
    <cellStyle name="SAPBEXinputData 21 2" xfId="35515"/>
    <cellStyle name="SAPBEXinputData 22" xfId="35516"/>
    <cellStyle name="SAPBEXinputData 22 2" xfId="35517"/>
    <cellStyle name="SAPBEXinputData 23" xfId="35518"/>
    <cellStyle name="SAPBEXinputData 23 2" xfId="35519"/>
    <cellStyle name="SAPBEXinputData 24" xfId="35520"/>
    <cellStyle name="SAPBEXinputData 24 2" xfId="35521"/>
    <cellStyle name="SAPBEXinputData 25" xfId="35522"/>
    <cellStyle name="SAPBEXinputData 26" xfId="35523"/>
    <cellStyle name="SAPBEXinputData 27" xfId="35524"/>
    <cellStyle name="SAPBEXinputData 28" xfId="35525"/>
    <cellStyle name="SAPBEXinputData 29" xfId="35526"/>
    <cellStyle name="SAPBEXinputData 3" xfId="35527"/>
    <cellStyle name="SAPBEXinputData 3 2" xfId="35528"/>
    <cellStyle name="SAPBEXinputData 3 3" xfId="35529"/>
    <cellStyle name="SAPBEXinputData 3 3 2" xfId="35530"/>
    <cellStyle name="SAPBEXinputData 3 3 2 2" xfId="35531"/>
    <cellStyle name="SAPBEXinputData 3 3 3" xfId="35532"/>
    <cellStyle name="SAPBEXinputData 3 4" xfId="35533"/>
    <cellStyle name="SAPBEXinputData 3 4 2" xfId="35534"/>
    <cellStyle name="SAPBEXinputData 3 4 2 2" xfId="35535"/>
    <cellStyle name="SAPBEXinputData 3 4 3" xfId="35536"/>
    <cellStyle name="SAPBEXinputData 3_Other Benefits Allocation %" xfId="35537"/>
    <cellStyle name="SAPBEXinputData 30" xfId="35538"/>
    <cellStyle name="SAPBEXinputData 31" xfId="35539"/>
    <cellStyle name="SAPBEXinputData 32" xfId="35540"/>
    <cellStyle name="SAPBEXinputData 33" xfId="35541"/>
    <cellStyle name="SAPBEXinputData 34" xfId="35542"/>
    <cellStyle name="SAPBEXinputData 35" xfId="35543"/>
    <cellStyle name="SAPBEXinputData 36" xfId="35544"/>
    <cellStyle name="SAPBEXinputData 37" xfId="35545"/>
    <cellStyle name="SAPBEXinputData 4" xfId="35546"/>
    <cellStyle name="SAPBEXinputData 4 2" xfId="35547"/>
    <cellStyle name="SAPBEXinputData 4 2 2" xfId="35548"/>
    <cellStyle name="SAPBEXinputData 4 2 2 2" xfId="35549"/>
    <cellStyle name="SAPBEXinputData 4 2 2 2 2" xfId="35550"/>
    <cellStyle name="SAPBEXinputData 4 2 2 2 2 2" xfId="35551"/>
    <cellStyle name="SAPBEXinputData 4 2 2 2 3" xfId="35552"/>
    <cellStyle name="SAPBEXinputData 4 2 2 3" xfId="35553"/>
    <cellStyle name="SAPBEXinputData 4 2 2 3 2" xfId="35554"/>
    <cellStyle name="SAPBEXinputData 4 2 2 3 2 2" xfId="35555"/>
    <cellStyle name="SAPBEXinputData 4 2 2 3 3" xfId="35556"/>
    <cellStyle name="SAPBEXinputData 4 2 2 4" xfId="35557"/>
    <cellStyle name="SAPBEXinputData 4 2 2 4 2" xfId="35558"/>
    <cellStyle name="SAPBEXinputData 4 2 2 5" xfId="35559"/>
    <cellStyle name="SAPBEXinputData 4 2 2 5 2" xfId="35560"/>
    <cellStyle name="SAPBEXinputData 4 2 2 6" xfId="35561"/>
    <cellStyle name="SAPBEXinputData 4 2 3" xfId="35562"/>
    <cellStyle name="SAPBEXinputData 4 2 3 2" xfId="35563"/>
    <cellStyle name="SAPBEXinputData 4 2 3 2 2" xfId="35564"/>
    <cellStyle name="SAPBEXinputData 4 2 3 2 2 2" xfId="35565"/>
    <cellStyle name="SAPBEXinputData 4 2 3 2 3" xfId="35566"/>
    <cellStyle name="SAPBEXinputData 4 2 3 3" xfId="35567"/>
    <cellStyle name="SAPBEXinputData 4 2 3 3 2" xfId="35568"/>
    <cellStyle name="SAPBEXinputData 4 2 3 3 2 2" xfId="35569"/>
    <cellStyle name="SAPBEXinputData 4 2 3 3 3" xfId="35570"/>
    <cellStyle name="SAPBEXinputData 4 2 3 4" xfId="35571"/>
    <cellStyle name="SAPBEXinputData 4 2 3 4 2" xfId="35572"/>
    <cellStyle name="SAPBEXinputData 4 2 3 5" xfId="35573"/>
    <cellStyle name="SAPBEXinputData 4 2 3 5 2" xfId="35574"/>
    <cellStyle name="SAPBEXinputData 4 2 3 6" xfId="35575"/>
    <cellStyle name="SAPBEXinputData 4 2 4" xfId="35576"/>
    <cellStyle name="SAPBEXinputData 4 2 4 2" xfId="35577"/>
    <cellStyle name="SAPBEXinputData 4 2 4 2 2" xfId="35578"/>
    <cellStyle name="SAPBEXinputData 4 2 4 2 2 2" xfId="35579"/>
    <cellStyle name="SAPBEXinputData 4 2 4 2 3" xfId="35580"/>
    <cellStyle name="SAPBEXinputData 4 2 4 3" xfId="35581"/>
    <cellStyle name="SAPBEXinputData 4 2 4 3 2" xfId="35582"/>
    <cellStyle name="SAPBEXinputData 4 2 4 3 2 2" xfId="35583"/>
    <cellStyle name="SAPBEXinputData 4 2 4 3 3" xfId="35584"/>
    <cellStyle name="SAPBEXinputData 4 2 4 4" xfId="35585"/>
    <cellStyle name="SAPBEXinputData 4 2 4 4 2" xfId="35586"/>
    <cellStyle name="SAPBEXinputData 4 2 4 5" xfId="35587"/>
    <cellStyle name="SAPBEXinputData 4 2 4 5 2" xfId="35588"/>
    <cellStyle name="SAPBEXinputData 4 2 4 6" xfId="35589"/>
    <cellStyle name="SAPBEXinputData 4 2 5" xfId="35590"/>
    <cellStyle name="SAPBEXinputData 4 2 5 2" xfId="35591"/>
    <cellStyle name="SAPBEXinputData 4 2 5 2 2" xfId="35592"/>
    <cellStyle name="SAPBEXinputData 4 2 5 3" xfId="35593"/>
    <cellStyle name="SAPBEXinputData 4 2 6" xfId="35594"/>
    <cellStyle name="SAPBEXinputData 4 2_Other Benefits Allocation %" xfId="35595"/>
    <cellStyle name="SAPBEXinputData 4 3" xfId="35596"/>
    <cellStyle name="SAPBEXinputData 4 3 2" xfId="35597"/>
    <cellStyle name="SAPBEXinputData 4 3 3" xfId="35598"/>
    <cellStyle name="SAPBEXinputData 4 3_Other Benefits Allocation %" xfId="35599"/>
    <cellStyle name="SAPBEXinputData 4 4" xfId="35600"/>
    <cellStyle name="SAPBEXinputData 4 4 2" xfId="35601"/>
    <cellStyle name="SAPBEXinputData 4 4 2 2" xfId="35602"/>
    <cellStyle name="SAPBEXinputData 4 4 2 2 2" xfId="35603"/>
    <cellStyle name="SAPBEXinputData 4 4 2 2 2 2" xfId="35604"/>
    <cellStyle name="SAPBEXinputData 4 4 2 2 3" xfId="35605"/>
    <cellStyle name="SAPBEXinputData 4 4 2 3" xfId="35606"/>
    <cellStyle name="SAPBEXinputData 4 4 2 3 2" xfId="35607"/>
    <cellStyle name="SAPBEXinputData 4 4 2 3 2 2" xfId="35608"/>
    <cellStyle name="SAPBEXinputData 4 4 2 3 3" xfId="35609"/>
    <cellStyle name="SAPBEXinputData 4 4 2 4" xfId="35610"/>
    <cellStyle name="SAPBEXinputData 4 4 2 4 2" xfId="35611"/>
    <cellStyle name="SAPBEXinputData 4 4 2 5" xfId="35612"/>
    <cellStyle name="SAPBEXinputData 4 4 2 5 2" xfId="35613"/>
    <cellStyle name="SAPBEXinputData 4 4 2 6" xfId="35614"/>
    <cellStyle name="SAPBEXinputData 4 4 3" xfId="35615"/>
    <cellStyle name="SAPBEXinputData 4 4 3 2" xfId="35616"/>
    <cellStyle name="SAPBEXinputData 4 4 3 2 2" xfId="35617"/>
    <cellStyle name="SAPBEXinputData 4 4 3 2 2 2" xfId="35618"/>
    <cellStyle name="SAPBEXinputData 4 4 3 2 3" xfId="35619"/>
    <cellStyle name="SAPBEXinputData 4 4 3 3" xfId="35620"/>
    <cellStyle name="SAPBEXinputData 4 4 3 3 2" xfId="35621"/>
    <cellStyle name="SAPBEXinputData 4 4 3 3 2 2" xfId="35622"/>
    <cellStyle name="SAPBEXinputData 4 4 3 3 3" xfId="35623"/>
    <cellStyle name="SAPBEXinputData 4 4 3 4" xfId="35624"/>
    <cellStyle name="SAPBEXinputData 4 4 3 4 2" xfId="35625"/>
    <cellStyle name="SAPBEXinputData 4 4 3 5" xfId="35626"/>
    <cellStyle name="SAPBEXinputData 4 4 3 5 2" xfId="35627"/>
    <cellStyle name="SAPBEXinputData 4 4 3 6" xfId="35628"/>
    <cellStyle name="SAPBEXinputData 4 4 4" xfId="35629"/>
    <cellStyle name="SAPBEXinputData 4 4 4 2" xfId="35630"/>
    <cellStyle name="SAPBEXinputData 4 4 4 2 2" xfId="35631"/>
    <cellStyle name="SAPBEXinputData 4 4 4 3" xfId="35632"/>
    <cellStyle name="SAPBEXinputData 4 4 5" xfId="35633"/>
    <cellStyle name="SAPBEXinputData 4 4 5 2" xfId="35634"/>
    <cellStyle name="SAPBEXinputData 4 4 5 2 2" xfId="35635"/>
    <cellStyle name="SAPBEXinputData 4 4 5 3" xfId="35636"/>
    <cellStyle name="SAPBEXinputData 4 4 6" xfId="35637"/>
    <cellStyle name="SAPBEXinputData 4 4 6 2" xfId="35638"/>
    <cellStyle name="SAPBEXinputData 4 4 7" xfId="35639"/>
    <cellStyle name="SAPBEXinputData 4 4 7 2" xfId="35640"/>
    <cellStyle name="SAPBEXinputData 4 4 8" xfId="35641"/>
    <cellStyle name="SAPBEXinputData 4 4_Other Benefits Allocation %" xfId="35642"/>
    <cellStyle name="SAPBEXinputData 4 5" xfId="35643"/>
    <cellStyle name="SAPBEXinputData 4 5 2" xfId="35644"/>
    <cellStyle name="SAPBEXinputData 4 5 2 2" xfId="35645"/>
    <cellStyle name="SAPBEXinputData 4 5 3" xfId="35646"/>
    <cellStyle name="SAPBEXinputData 4 6" xfId="35647"/>
    <cellStyle name="SAPBEXinputData 4_401K Summary" xfId="35648"/>
    <cellStyle name="SAPBEXinputData 5" xfId="35649"/>
    <cellStyle name="SAPBEXinputData 5 2" xfId="35650"/>
    <cellStyle name="SAPBEXinputData 5 2 2" xfId="35651"/>
    <cellStyle name="SAPBEXinputData 5 2 2 2" xfId="35652"/>
    <cellStyle name="SAPBEXinputData 5 2 2 2 2" xfId="35653"/>
    <cellStyle name="SAPBEXinputData 5 2 2 2 2 2" xfId="35654"/>
    <cellStyle name="SAPBEXinputData 5 2 2 2 3" xfId="35655"/>
    <cellStyle name="SAPBEXinputData 5 2 2 3" xfId="35656"/>
    <cellStyle name="SAPBEXinputData 5 2 2 3 2" xfId="35657"/>
    <cellStyle name="SAPBEXinputData 5 2 2 3 2 2" xfId="35658"/>
    <cellStyle name="SAPBEXinputData 5 2 2 3 3" xfId="35659"/>
    <cellStyle name="SAPBEXinputData 5 2 2 4" xfId="35660"/>
    <cellStyle name="SAPBEXinputData 5 2 2 4 2" xfId="35661"/>
    <cellStyle name="SAPBEXinputData 5 2 2 5" xfId="35662"/>
    <cellStyle name="SAPBEXinputData 5 2 2 5 2" xfId="35663"/>
    <cellStyle name="SAPBEXinputData 5 2 2 6" xfId="35664"/>
    <cellStyle name="SAPBEXinputData 5 2 3" xfId="35665"/>
    <cellStyle name="SAPBEXinputData 5 2 3 2" xfId="35666"/>
    <cellStyle name="SAPBEXinputData 5 2 3 2 2" xfId="35667"/>
    <cellStyle name="SAPBEXinputData 5 2 3 2 2 2" xfId="35668"/>
    <cellStyle name="SAPBEXinputData 5 2 3 2 3" xfId="35669"/>
    <cellStyle name="SAPBEXinputData 5 2 3 3" xfId="35670"/>
    <cellStyle name="SAPBEXinputData 5 2 3 3 2" xfId="35671"/>
    <cellStyle name="SAPBEXinputData 5 2 3 3 2 2" xfId="35672"/>
    <cellStyle name="SAPBEXinputData 5 2 3 3 3" xfId="35673"/>
    <cellStyle name="SAPBEXinputData 5 2 3 4" xfId="35674"/>
    <cellStyle name="SAPBEXinputData 5 2 3 4 2" xfId="35675"/>
    <cellStyle name="SAPBEXinputData 5 2 3 5" xfId="35676"/>
    <cellStyle name="SAPBEXinputData 5 2 3 5 2" xfId="35677"/>
    <cellStyle name="SAPBEXinputData 5 2 3 6" xfId="35678"/>
    <cellStyle name="SAPBEXinputData 5 2 4" xfId="35679"/>
    <cellStyle name="SAPBEXinputData 5 2 4 2" xfId="35680"/>
    <cellStyle name="SAPBEXinputData 5 2 4 2 2" xfId="35681"/>
    <cellStyle name="SAPBEXinputData 5 2 4 2 2 2" xfId="35682"/>
    <cellStyle name="SAPBEXinputData 5 2 4 2 3" xfId="35683"/>
    <cellStyle name="SAPBEXinputData 5 2 4 3" xfId="35684"/>
    <cellStyle name="SAPBEXinputData 5 2 4 3 2" xfId="35685"/>
    <cellStyle name="SAPBEXinputData 5 2 4 3 2 2" xfId="35686"/>
    <cellStyle name="SAPBEXinputData 5 2 4 3 3" xfId="35687"/>
    <cellStyle name="SAPBEXinputData 5 2 4 4" xfId="35688"/>
    <cellStyle name="SAPBEXinputData 5 2 4 4 2" xfId="35689"/>
    <cellStyle name="SAPBEXinputData 5 2 4 5" xfId="35690"/>
    <cellStyle name="SAPBEXinputData 5 2 4 5 2" xfId="35691"/>
    <cellStyle name="SAPBEXinputData 5 2 4 6" xfId="35692"/>
    <cellStyle name="SAPBEXinputData 5 2 5" xfId="35693"/>
    <cellStyle name="SAPBEXinputData 5 2 5 2" xfId="35694"/>
    <cellStyle name="SAPBEXinputData 5 2 5 2 2" xfId="35695"/>
    <cellStyle name="SAPBEXinputData 5 2 5 3" xfId="35696"/>
    <cellStyle name="SAPBEXinputData 5 2 6" xfId="35697"/>
    <cellStyle name="SAPBEXinputData 5 2_Other Benefits Allocation %" xfId="35698"/>
    <cellStyle name="SAPBEXinputData 5 3" xfId="35699"/>
    <cellStyle name="SAPBEXinputData 5 3 2" xfId="35700"/>
    <cellStyle name="SAPBEXinputData 5 3 2 2" xfId="35701"/>
    <cellStyle name="SAPBEXinputData 5 3 2 2 2" xfId="35702"/>
    <cellStyle name="SAPBEXinputData 5 3 2 2 2 2" xfId="35703"/>
    <cellStyle name="SAPBEXinputData 5 3 2 2 3" xfId="35704"/>
    <cellStyle name="SAPBEXinputData 5 3 2 3" xfId="35705"/>
    <cellStyle name="SAPBEXinputData 5 3 2 3 2" xfId="35706"/>
    <cellStyle name="SAPBEXinputData 5 3 2 3 2 2" xfId="35707"/>
    <cellStyle name="SAPBEXinputData 5 3 2 3 3" xfId="35708"/>
    <cellStyle name="SAPBEXinputData 5 3 2 4" xfId="35709"/>
    <cellStyle name="SAPBEXinputData 5 3 2 4 2" xfId="35710"/>
    <cellStyle name="SAPBEXinputData 5 3 2 5" xfId="35711"/>
    <cellStyle name="SAPBEXinputData 5 3 2 5 2" xfId="35712"/>
    <cellStyle name="SAPBEXinputData 5 3 2 6" xfId="35713"/>
    <cellStyle name="SAPBEXinputData 5 3 3" xfId="35714"/>
    <cellStyle name="SAPBEXinputData 5 3 3 2" xfId="35715"/>
    <cellStyle name="SAPBEXinputData 5 3 3 2 2" xfId="35716"/>
    <cellStyle name="SAPBEXinputData 5 3 3 2 2 2" xfId="35717"/>
    <cellStyle name="SAPBEXinputData 5 3 3 2 3" xfId="35718"/>
    <cellStyle name="SAPBEXinputData 5 3 3 3" xfId="35719"/>
    <cellStyle name="SAPBEXinputData 5 3 3 3 2" xfId="35720"/>
    <cellStyle name="SAPBEXinputData 5 3 3 3 2 2" xfId="35721"/>
    <cellStyle name="SAPBEXinputData 5 3 3 3 3" xfId="35722"/>
    <cellStyle name="SAPBEXinputData 5 3 3 4" xfId="35723"/>
    <cellStyle name="SAPBEXinputData 5 3 3 4 2" xfId="35724"/>
    <cellStyle name="SAPBEXinputData 5 3 3 5" xfId="35725"/>
    <cellStyle name="SAPBEXinputData 5 3 3 5 2" xfId="35726"/>
    <cellStyle name="SAPBEXinputData 5 3 3 6" xfId="35727"/>
    <cellStyle name="SAPBEXinputData 5 3 4" xfId="35728"/>
    <cellStyle name="SAPBEXinputData 5 3 4 2" xfId="35729"/>
    <cellStyle name="SAPBEXinputData 5 3 4 2 2" xfId="35730"/>
    <cellStyle name="SAPBEXinputData 5 3 4 3" xfId="35731"/>
    <cellStyle name="SAPBEXinputData 5 3 5" xfId="35732"/>
    <cellStyle name="SAPBEXinputData 5 3 5 2" xfId="35733"/>
    <cellStyle name="SAPBEXinputData 5 3 5 2 2" xfId="35734"/>
    <cellStyle name="SAPBEXinputData 5 3 5 3" xfId="35735"/>
    <cellStyle name="SAPBEXinputData 5 3 6" xfId="35736"/>
    <cellStyle name="SAPBEXinputData 5 3 6 2" xfId="35737"/>
    <cellStyle name="SAPBEXinputData 5 3 7" xfId="35738"/>
    <cellStyle name="SAPBEXinputData 5 3 7 2" xfId="35739"/>
    <cellStyle name="SAPBEXinputData 5 3 8" xfId="35740"/>
    <cellStyle name="SAPBEXinputData 5 3_Other Benefits Allocation %" xfId="35741"/>
    <cellStyle name="SAPBEXinputData 5 4" xfId="35742"/>
    <cellStyle name="SAPBEXinputData 5 4 2" xfId="35743"/>
    <cellStyle name="SAPBEXinputData 5 4 2 2" xfId="35744"/>
    <cellStyle name="SAPBEXinputData 5 4 3" xfId="35745"/>
    <cellStyle name="SAPBEXinputData 5 5" xfId="35746"/>
    <cellStyle name="SAPBEXinputData 5_401K Summary" xfId="35747"/>
    <cellStyle name="SAPBEXinputData 6" xfId="35748"/>
    <cellStyle name="SAPBEXinputData 7" xfId="35749"/>
    <cellStyle name="SAPBEXinputData 7 2" xfId="35750"/>
    <cellStyle name="SAPBEXinputData 7 2 2" xfId="35751"/>
    <cellStyle name="SAPBEXinputData 7 2 2 2" xfId="35752"/>
    <cellStyle name="SAPBEXinputData 7 2 2 2 2" xfId="35753"/>
    <cellStyle name="SAPBEXinputData 7 2 2 3" xfId="35754"/>
    <cellStyle name="SAPBEXinputData 7 2 3" xfId="35755"/>
    <cellStyle name="SAPBEXinputData 7 2 3 2" xfId="35756"/>
    <cellStyle name="SAPBEXinputData 7 2 3 2 2" xfId="35757"/>
    <cellStyle name="SAPBEXinputData 7 2 3 3" xfId="35758"/>
    <cellStyle name="SAPBEXinputData 7 2 4" xfId="35759"/>
    <cellStyle name="SAPBEXinputData 7 2 4 2" xfId="35760"/>
    <cellStyle name="SAPBEXinputData 7 2 5" xfId="35761"/>
    <cellStyle name="SAPBEXinputData 7 2 5 2" xfId="35762"/>
    <cellStyle name="SAPBEXinputData 7 2 6" xfId="35763"/>
    <cellStyle name="SAPBEXinputData 7 3" xfId="35764"/>
    <cellStyle name="SAPBEXinputData 7 3 2" xfId="35765"/>
    <cellStyle name="SAPBEXinputData 7 3 2 2" xfId="35766"/>
    <cellStyle name="SAPBEXinputData 7 3 2 2 2" xfId="35767"/>
    <cellStyle name="SAPBEXinputData 7 3 2 3" xfId="35768"/>
    <cellStyle name="SAPBEXinputData 7 3 3" xfId="35769"/>
    <cellStyle name="SAPBEXinputData 7 3 3 2" xfId="35770"/>
    <cellStyle name="SAPBEXinputData 7 3 3 2 2" xfId="35771"/>
    <cellStyle name="SAPBEXinputData 7 3 3 3" xfId="35772"/>
    <cellStyle name="SAPBEXinputData 7 3 4" xfId="35773"/>
    <cellStyle name="SAPBEXinputData 7 3 4 2" xfId="35774"/>
    <cellStyle name="SAPBEXinputData 7 3 5" xfId="35775"/>
    <cellStyle name="SAPBEXinputData 7 3 5 2" xfId="35776"/>
    <cellStyle name="SAPBEXinputData 7 3 6" xfId="35777"/>
    <cellStyle name="SAPBEXinputData 7 4" xfId="35778"/>
    <cellStyle name="SAPBEXinputData 7 4 2" xfId="35779"/>
    <cellStyle name="SAPBEXinputData 7 4 2 2" xfId="35780"/>
    <cellStyle name="SAPBEXinputData 7 4 2 2 2" xfId="35781"/>
    <cellStyle name="SAPBEXinputData 7 4 2 3" xfId="35782"/>
    <cellStyle name="SAPBEXinputData 7 4 3" xfId="35783"/>
    <cellStyle name="SAPBEXinputData 7 4 3 2" xfId="35784"/>
    <cellStyle name="SAPBEXinputData 7 4 3 2 2" xfId="35785"/>
    <cellStyle name="SAPBEXinputData 7 4 3 3" xfId="35786"/>
    <cellStyle name="SAPBEXinputData 7 4 4" xfId="35787"/>
    <cellStyle name="SAPBEXinputData 7 4 4 2" xfId="35788"/>
    <cellStyle name="SAPBEXinputData 7 4 5" xfId="35789"/>
    <cellStyle name="SAPBEXinputData 7 4 5 2" xfId="35790"/>
    <cellStyle name="SAPBEXinputData 7 4 6" xfId="35791"/>
    <cellStyle name="SAPBEXinputData 7 5" xfId="35792"/>
    <cellStyle name="SAPBEXinputData 7 5 2" xfId="35793"/>
    <cellStyle name="SAPBEXinputData 7 5 2 2" xfId="35794"/>
    <cellStyle name="SAPBEXinputData 7 5 3" xfId="35795"/>
    <cellStyle name="SAPBEXinputData 7 6" xfId="35796"/>
    <cellStyle name="SAPBEXinputData 7_Other Benefits Allocation %" xfId="35797"/>
    <cellStyle name="SAPBEXinputData 8" xfId="35798"/>
    <cellStyle name="SAPBEXinputData 8 2" xfId="35799"/>
    <cellStyle name="SAPBEXinputData 8 3" xfId="35800"/>
    <cellStyle name="SAPBEXinputData 8_Other Benefits Allocation %" xfId="35801"/>
    <cellStyle name="SAPBEXinputData 9" xfId="35802"/>
    <cellStyle name="SAPBEXinputData 9 2" xfId="35803"/>
    <cellStyle name="SAPBEXinputData 9 3" xfId="35804"/>
    <cellStyle name="SAPBEXinputData 9_Other Benefits Allocation %" xfId="35805"/>
    <cellStyle name="SAPBEXinputData_3) LTD 2014 FPL Exp Mid Yr" xfId="35806"/>
    <cellStyle name="SAPBEXItemHeader" xfId="4"/>
    <cellStyle name="SAPBEXItemHeader 10" xfId="35807"/>
    <cellStyle name="SAPBEXItemHeader 10 2" xfId="52666"/>
    <cellStyle name="SAPBEXItemHeader 10 2 2" xfId="62614"/>
    <cellStyle name="SAPBEXItemHeader 10 2 3" xfId="62615"/>
    <cellStyle name="SAPBEXItemHeader 10 3" xfId="62616"/>
    <cellStyle name="SAPBEXItemHeader 10 4" xfId="62617"/>
    <cellStyle name="SAPBEXItemHeader 11" xfId="52667"/>
    <cellStyle name="SAPBEXItemHeader 11 2" xfId="62618"/>
    <cellStyle name="SAPBEXItemHeader 11 3" xfId="62619"/>
    <cellStyle name="SAPBEXItemHeader 12" xfId="52668"/>
    <cellStyle name="SAPBEXItemHeader 12 2" xfId="62620"/>
    <cellStyle name="SAPBEXItemHeader 12 3" xfId="62621"/>
    <cellStyle name="SAPBEXItemHeader 13" xfId="52669"/>
    <cellStyle name="SAPBEXItemHeader 13 2" xfId="62622"/>
    <cellStyle name="SAPBEXItemHeader 13 3" xfId="62623"/>
    <cellStyle name="SAPBEXItemHeader 14" xfId="52670"/>
    <cellStyle name="SAPBEXItemHeader 14 2" xfId="62624"/>
    <cellStyle name="SAPBEXItemHeader 14 3" xfId="62625"/>
    <cellStyle name="SAPBEXItemHeader 15" xfId="52671"/>
    <cellStyle name="SAPBEXItemHeader 15 2" xfId="62626"/>
    <cellStyle name="SAPBEXItemHeader 15 3" xfId="62627"/>
    <cellStyle name="SAPBEXItemHeader 16" xfId="62628"/>
    <cellStyle name="SAPBEXItemHeader 17" xfId="62629"/>
    <cellStyle name="SAPBEXItemHeader 2" xfId="35808"/>
    <cellStyle name="SAPBEXItemHeader 2 10" xfId="52672"/>
    <cellStyle name="SAPBEXItemHeader 2 10 2" xfId="62630"/>
    <cellStyle name="SAPBEXItemHeader 2 10 3" xfId="62631"/>
    <cellStyle name="SAPBEXItemHeader 2 11" xfId="52673"/>
    <cellStyle name="SAPBEXItemHeader 2 11 2" xfId="62632"/>
    <cellStyle name="SAPBEXItemHeader 2 11 3" xfId="62633"/>
    <cellStyle name="SAPBEXItemHeader 2 12" xfId="52674"/>
    <cellStyle name="SAPBEXItemHeader 2 12 2" xfId="62634"/>
    <cellStyle name="SAPBEXItemHeader 2 12 3" xfId="62635"/>
    <cellStyle name="SAPBEXItemHeader 2 13" xfId="52675"/>
    <cellStyle name="SAPBEXItemHeader 2 13 2" xfId="62636"/>
    <cellStyle name="SAPBEXItemHeader 2 13 3" xfId="62637"/>
    <cellStyle name="SAPBEXItemHeader 2 14" xfId="52676"/>
    <cellStyle name="SAPBEXItemHeader 2 14 2" xfId="62638"/>
    <cellStyle name="SAPBEXItemHeader 2 14 3" xfId="62639"/>
    <cellStyle name="SAPBEXItemHeader 2 15" xfId="62640"/>
    <cellStyle name="SAPBEXItemHeader 2 16" xfId="62641"/>
    <cellStyle name="SAPBEXItemHeader 2 2" xfId="35809"/>
    <cellStyle name="SAPBEXItemHeader 2 2 10" xfId="52677"/>
    <cellStyle name="SAPBEXItemHeader 2 2 10 2" xfId="62642"/>
    <cellStyle name="SAPBEXItemHeader 2 2 10 3" xfId="62643"/>
    <cellStyle name="SAPBEXItemHeader 2 2 11" xfId="62644"/>
    <cellStyle name="SAPBEXItemHeader 2 2 12" xfId="62645"/>
    <cellStyle name="SAPBEXItemHeader 2 2 2" xfId="35810"/>
    <cellStyle name="SAPBEXItemHeader 2 2 2 2" xfId="35811"/>
    <cellStyle name="SAPBEXItemHeader 2 2 2 2 2" xfId="35812"/>
    <cellStyle name="SAPBEXItemHeader 2 2 2 2 2 2" xfId="35813"/>
    <cellStyle name="SAPBEXItemHeader 2 2 2 2 2 3" xfId="62646"/>
    <cellStyle name="SAPBEXItemHeader 2 2 2 2 3" xfId="35814"/>
    <cellStyle name="SAPBEXItemHeader 2 2 2 2 4" xfId="62647"/>
    <cellStyle name="SAPBEXItemHeader 2 2 2 3" xfId="35815"/>
    <cellStyle name="SAPBEXItemHeader 2 2 2 3 2" xfId="35816"/>
    <cellStyle name="SAPBEXItemHeader 2 2 2 3 2 2" xfId="35817"/>
    <cellStyle name="SAPBEXItemHeader 2 2 2 3 2 3" xfId="62648"/>
    <cellStyle name="SAPBEXItemHeader 2 2 2 3 3" xfId="35818"/>
    <cellStyle name="SAPBEXItemHeader 2 2 2 3 4" xfId="62649"/>
    <cellStyle name="SAPBEXItemHeader 2 2 2 4" xfId="35819"/>
    <cellStyle name="SAPBEXItemHeader 2 2 2 4 2" xfId="35820"/>
    <cellStyle name="SAPBEXItemHeader 2 2 2 4 2 2" xfId="62650"/>
    <cellStyle name="SAPBEXItemHeader 2 2 2 4 2 3" xfId="62651"/>
    <cellStyle name="SAPBEXItemHeader 2 2 2 4 3" xfId="62652"/>
    <cellStyle name="SAPBEXItemHeader 2 2 2 4 4" xfId="62653"/>
    <cellStyle name="SAPBEXItemHeader 2 2 2 5" xfId="35821"/>
    <cellStyle name="SAPBEXItemHeader 2 2 2 5 2" xfId="35822"/>
    <cellStyle name="SAPBEXItemHeader 2 2 2 5 2 2" xfId="62654"/>
    <cellStyle name="SAPBEXItemHeader 2 2 2 5 2 3" xfId="62655"/>
    <cellStyle name="SAPBEXItemHeader 2 2 2 5 3" xfId="62656"/>
    <cellStyle name="SAPBEXItemHeader 2 2 2 5 4" xfId="62657"/>
    <cellStyle name="SAPBEXItemHeader 2 2 2 6" xfId="35823"/>
    <cellStyle name="SAPBEXItemHeader 2 2 2 6 2" xfId="52678"/>
    <cellStyle name="SAPBEXItemHeader 2 2 2 6 2 2" xfId="62658"/>
    <cellStyle name="SAPBEXItemHeader 2 2 2 6 2 3" xfId="62659"/>
    <cellStyle name="SAPBEXItemHeader 2 2 2 6 3" xfId="62660"/>
    <cellStyle name="SAPBEXItemHeader 2 2 2 6 4" xfId="62661"/>
    <cellStyle name="SAPBEXItemHeader 2 2 2 7" xfId="52679"/>
    <cellStyle name="SAPBEXItemHeader 2 2 2 7 2" xfId="62662"/>
    <cellStyle name="SAPBEXItemHeader 2 2 2 7 3" xfId="62663"/>
    <cellStyle name="SAPBEXItemHeader 2 2 2 8" xfId="62664"/>
    <cellStyle name="SAPBEXItemHeader 2 2 2 9" xfId="62665"/>
    <cellStyle name="SAPBEXItemHeader 2 2 3" xfId="35824"/>
    <cellStyle name="SAPBEXItemHeader 2 2 3 2" xfId="35825"/>
    <cellStyle name="SAPBEXItemHeader 2 2 3 2 2" xfId="35826"/>
    <cellStyle name="SAPBEXItemHeader 2 2 3 2 2 2" xfId="35827"/>
    <cellStyle name="SAPBEXItemHeader 2 2 3 2 2 3" xfId="62666"/>
    <cellStyle name="SAPBEXItemHeader 2 2 3 2 3" xfId="35828"/>
    <cellStyle name="SAPBEXItemHeader 2 2 3 2 4" xfId="62667"/>
    <cellStyle name="SAPBEXItemHeader 2 2 3 3" xfId="35829"/>
    <cellStyle name="SAPBEXItemHeader 2 2 3 3 2" xfId="35830"/>
    <cellStyle name="SAPBEXItemHeader 2 2 3 3 2 2" xfId="35831"/>
    <cellStyle name="SAPBEXItemHeader 2 2 3 3 2 3" xfId="62668"/>
    <cellStyle name="SAPBEXItemHeader 2 2 3 3 3" xfId="35832"/>
    <cellStyle name="SAPBEXItemHeader 2 2 3 3 4" xfId="62669"/>
    <cellStyle name="SAPBEXItemHeader 2 2 3 4" xfId="35833"/>
    <cellStyle name="SAPBEXItemHeader 2 2 3 4 2" xfId="35834"/>
    <cellStyle name="SAPBEXItemHeader 2 2 3 4 2 2" xfId="62670"/>
    <cellStyle name="SAPBEXItemHeader 2 2 3 4 2 3" xfId="62671"/>
    <cellStyle name="SAPBEXItemHeader 2 2 3 4 3" xfId="62672"/>
    <cellStyle name="SAPBEXItemHeader 2 2 3 4 4" xfId="62673"/>
    <cellStyle name="SAPBEXItemHeader 2 2 3 5" xfId="35835"/>
    <cellStyle name="SAPBEXItemHeader 2 2 3 5 2" xfId="35836"/>
    <cellStyle name="SAPBEXItemHeader 2 2 3 5 2 2" xfId="62674"/>
    <cellStyle name="SAPBEXItemHeader 2 2 3 5 2 3" xfId="62675"/>
    <cellStyle name="SAPBEXItemHeader 2 2 3 5 3" xfId="62676"/>
    <cellStyle name="SAPBEXItemHeader 2 2 3 5 4" xfId="62677"/>
    <cellStyle name="SAPBEXItemHeader 2 2 3 6" xfId="35837"/>
    <cellStyle name="SAPBEXItemHeader 2 2 3 6 2" xfId="52680"/>
    <cellStyle name="SAPBEXItemHeader 2 2 3 6 2 2" xfId="62678"/>
    <cellStyle name="SAPBEXItemHeader 2 2 3 6 2 3" xfId="62679"/>
    <cellStyle name="SAPBEXItemHeader 2 2 3 6 3" xfId="62680"/>
    <cellStyle name="SAPBEXItemHeader 2 2 3 6 4" xfId="62681"/>
    <cellStyle name="SAPBEXItemHeader 2 2 3 7" xfId="52681"/>
    <cellStyle name="SAPBEXItemHeader 2 2 3 7 2" xfId="62682"/>
    <cellStyle name="SAPBEXItemHeader 2 2 3 7 3" xfId="62683"/>
    <cellStyle name="SAPBEXItemHeader 2 2 3 8" xfId="62684"/>
    <cellStyle name="SAPBEXItemHeader 2 2 3 9" xfId="62685"/>
    <cellStyle name="SAPBEXItemHeader 2 2 4" xfId="35838"/>
    <cellStyle name="SAPBEXItemHeader 2 2 4 2" xfId="35839"/>
    <cellStyle name="SAPBEXItemHeader 2 2 4 2 2" xfId="35840"/>
    <cellStyle name="SAPBEXItemHeader 2 2 4 2 2 2" xfId="62686"/>
    <cellStyle name="SAPBEXItemHeader 2 2 4 2 2 3" xfId="62687"/>
    <cellStyle name="SAPBEXItemHeader 2 2 4 2 3" xfId="62688"/>
    <cellStyle name="SAPBEXItemHeader 2 2 4 2 4" xfId="62689"/>
    <cellStyle name="SAPBEXItemHeader 2 2 4 3" xfId="35841"/>
    <cellStyle name="SAPBEXItemHeader 2 2 4 3 2" xfId="52682"/>
    <cellStyle name="SAPBEXItemHeader 2 2 4 3 2 2" xfId="62690"/>
    <cellStyle name="SAPBEXItemHeader 2 2 4 3 2 3" xfId="62691"/>
    <cellStyle name="SAPBEXItemHeader 2 2 4 3 3" xfId="62692"/>
    <cellStyle name="SAPBEXItemHeader 2 2 4 3 4" xfId="62693"/>
    <cellStyle name="SAPBEXItemHeader 2 2 4 4" xfId="52683"/>
    <cellStyle name="SAPBEXItemHeader 2 2 4 4 2" xfId="52684"/>
    <cellStyle name="SAPBEXItemHeader 2 2 4 4 2 2" xfId="62694"/>
    <cellStyle name="SAPBEXItemHeader 2 2 4 4 2 3" xfId="62695"/>
    <cellStyle name="SAPBEXItemHeader 2 2 4 4 3" xfId="62696"/>
    <cellStyle name="SAPBEXItemHeader 2 2 4 4 4" xfId="62697"/>
    <cellStyle name="SAPBEXItemHeader 2 2 4 5" xfId="52685"/>
    <cellStyle name="SAPBEXItemHeader 2 2 4 5 2" xfId="52686"/>
    <cellStyle name="SAPBEXItemHeader 2 2 4 5 2 2" xfId="62698"/>
    <cellStyle name="SAPBEXItemHeader 2 2 4 5 2 3" xfId="62699"/>
    <cellStyle name="SAPBEXItemHeader 2 2 4 5 3" xfId="62700"/>
    <cellStyle name="SAPBEXItemHeader 2 2 4 5 4" xfId="62701"/>
    <cellStyle name="SAPBEXItemHeader 2 2 4 6" xfId="52687"/>
    <cellStyle name="SAPBEXItemHeader 2 2 4 6 2" xfId="52688"/>
    <cellStyle name="SAPBEXItemHeader 2 2 4 6 2 2" xfId="62702"/>
    <cellStyle name="SAPBEXItemHeader 2 2 4 6 2 3" xfId="62703"/>
    <cellStyle name="SAPBEXItemHeader 2 2 4 6 3" xfId="62704"/>
    <cellStyle name="SAPBEXItemHeader 2 2 4 6 4" xfId="62705"/>
    <cellStyle name="SAPBEXItemHeader 2 2 4 7" xfId="52689"/>
    <cellStyle name="SAPBEXItemHeader 2 2 4 7 2" xfId="62706"/>
    <cellStyle name="SAPBEXItemHeader 2 2 4 7 3" xfId="62707"/>
    <cellStyle name="SAPBEXItemHeader 2 2 4 8" xfId="62708"/>
    <cellStyle name="SAPBEXItemHeader 2 2 4 9" xfId="62709"/>
    <cellStyle name="SAPBEXItemHeader 2 2 5" xfId="35842"/>
    <cellStyle name="SAPBEXItemHeader 2 2 5 2" xfId="35843"/>
    <cellStyle name="SAPBEXItemHeader 2 2 5 2 2" xfId="35844"/>
    <cellStyle name="SAPBEXItemHeader 2 2 5 2 3" xfId="62710"/>
    <cellStyle name="SAPBEXItemHeader 2 2 5 3" xfId="35845"/>
    <cellStyle name="SAPBEXItemHeader 2 2 5 4" xfId="62711"/>
    <cellStyle name="SAPBEXItemHeader 2 2 6" xfId="35846"/>
    <cellStyle name="SAPBEXItemHeader 2 2 6 2" xfId="35847"/>
    <cellStyle name="SAPBEXItemHeader 2 2 6 2 2" xfId="62712"/>
    <cellStyle name="SAPBEXItemHeader 2 2 6 2 3" xfId="62713"/>
    <cellStyle name="SAPBEXItemHeader 2 2 6 3" xfId="62714"/>
    <cellStyle name="SAPBEXItemHeader 2 2 6 4" xfId="62715"/>
    <cellStyle name="SAPBEXItemHeader 2 2 7" xfId="35848"/>
    <cellStyle name="SAPBEXItemHeader 2 2 7 2" xfId="35849"/>
    <cellStyle name="SAPBEXItemHeader 2 2 7 2 2" xfId="62716"/>
    <cellStyle name="SAPBEXItemHeader 2 2 7 2 3" xfId="62717"/>
    <cellStyle name="SAPBEXItemHeader 2 2 7 3" xfId="62718"/>
    <cellStyle name="SAPBEXItemHeader 2 2 7 4" xfId="62719"/>
    <cellStyle name="SAPBEXItemHeader 2 2 8" xfId="35850"/>
    <cellStyle name="SAPBEXItemHeader 2 2 8 2" xfId="52690"/>
    <cellStyle name="SAPBEXItemHeader 2 2 8 2 2" xfId="62720"/>
    <cellStyle name="SAPBEXItemHeader 2 2 8 2 3" xfId="62721"/>
    <cellStyle name="SAPBEXItemHeader 2 2 8 3" xfId="62722"/>
    <cellStyle name="SAPBEXItemHeader 2 2 8 4" xfId="62723"/>
    <cellStyle name="SAPBEXItemHeader 2 2 9" xfId="52691"/>
    <cellStyle name="SAPBEXItemHeader 2 2 9 2" xfId="52692"/>
    <cellStyle name="SAPBEXItemHeader 2 2 9 2 2" xfId="62724"/>
    <cellStyle name="SAPBEXItemHeader 2 2 9 2 3" xfId="62725"/>
    <cellStyle name="SAPBEXItemHeader 2 2 9 3" xfId="62726"/>
    <cellStyle name="SAPBEXItemHeader 2 2 9 4" xfId="62727"/>
    <cellStyle name="SAPBEXItemHeader 2 2_Other Benefits Allocation %" xfId="35851"/>
    <cellStyle name="SAPBEXItemHeader 2 3" xfId="35852"/>
    <cellStyle name="SAPBEXItemHeader 2 3 2" xfId="35853"/>
    <cellStyle name="SAPBEXItemHeader 2 3 2 2" xfId="35854"/>
    <cellStyle name="SAPBEXItemHeader 2 3 2 2 2" xfId="62728"/>
    <cellStyle name="SAPBEXItemHeader 2 3 2 2 3" xfId="62729"/>
    <cellStyle name="SAPBEXItemHeader 2 3 2 3" xfId="62730"/>
    <cellStyle name="SAPBEXItemHeader 2 3 2 4" xfId="62731"/>
    <cellStyle name="SAPBEXItemHeader 2 3 3" xfId="35855"/>
    <cellStyle name="SAPBEXItemHeader 2 3 3 2" xfId="52693"/>
    <cellStyle name="SAPBEXItemHeader 2 3 3 2 2" xfId="62732"/>
    <cellStyle name="SAPBEXItemHeader 2 3 3 2 3" xfId="62733"/>
    <cellStyle name="SAPBEXItemHeader 2 3 3 3" xfId="62734"/>
    <cellStyle name="SAPBEXItemHeader 2 3 3 4" xfId="62735"/>
    <cellStyle name="SAPBEXItemHeader 2 3 4" xfId="52694"/>
    <cellStyle name="SAPBEXItemHeader 2 3 4 2" xfId="52695"/>
    <cellStyle name="SAPBEXItemHeader 2 3 4 2 2" xfId="62736"/>
    <cellStyle name="SAPBEXItemHeader 2 3 4 2 3" xfId="62737"/>
    <cellStyle name="SAPBEXItemHeader 2 3 4 3" xfId="62738"/>
    <cellStyle name="SAPBEXItemHeader 2 3 4 4" xfId="62739"/>
    <cellStyle name="SAPBEXItemHeader 2 3 5" xfId="52696"/>
    <cellStyle name="SAPBEXItemHeader 2 3 5 2" xfId="52697"/>
    <cellStyle name="SAPBEXItemHeader 2 3 5 2 2" xfId="62740"/>
    <cellStyle name="SAPBEXItemHeader 2 3 5 2 3" xfId="62741"/>
    <cellStyle name="SAPBEXItemHeader 2 3 5 3" xfId="62742"/>
    <cellStyle name="SAPBEXItemHeader 2 3 5 4" xfId="62743"/>
    <cellStyle name="SAPBEXItemHeader 2 3 6" xfId="52698"/>
    <cellStyle name="SAPBEXItemHeader 2 3 6 2" xfId="52699"/>
    <cellStyle name="SAPBEXItemHeader 2 3 6 2 2" xfId="62744"/>
    <cellStyle name="SAPBEXItemHeader 2 3 6 2 3" xfId="62745"/>
    <cellStyle name="SAPBEXItemHeader 2 3 6 3" xfId="62746"/>
    <cellStyle name="SAPBEXItemHeader 2 3 6 4" xfId="62747"/>
    <cellStyle name="SAPBEXItemHeader 2 3 7" xfId="52700"/>
    <cellStyle name="SAPBEXItemHeader 2 3 7 2" xfId="62748"/>
    <cellStyle name="SAPBEXItemHeader 2 3 7 3" xfId="62749"/>
    <cellStyle name="SAPBEXItemHeader 2 3 8" xfId="62750"/>
    <cellStyle name="SAPBEXItemHeader 2 3 9" xfId="62751"/>
    <cellStyle name="SAPBEXItemHeader 2 4" xfId="35856"/>
    <cellStyle name="SAPBEXItemHeader 2 4 2" xfId="52701"/>
    <cellStyle name="SAPBEXItemHeader 2 4 2 2" xfId="52702"/>
    <cellStyle name="SAPBEXItemHeader 2 4 2 2 2" xfId="62752"/>
    <cellStyle name="SAPBEXItemHeader 2 4 2 2 3" xfId="62753"/>
    <cellStyle name="SAPBEXItemHeader 2 4 2 3" xfId="62754"/>
    <cellStyle name="SAPBEXItemHeader 2 4 2 4" xfId="62755"/>
    <cellStyle name="SAPBEXItemHeader 2 4 3" xfId="52703"/>
    <cellStyle name="SAPBEXItemHeader 2 4 3 2" xfId="52704"/>
    <cellStyle name="SAPBEXItemHeader 2 4 3 2 2" xfId="62756"/>
    <cellStyle name="SAPBEXItemHeader 2 4 3 2 3" xfId="62757"/>
    <cellStyle name="SAPBEXItemHeader 2 4 3 3" xfId="62758"/>
    <cellStyle name="SAPBEXItemHeader 2 4 3 4" xfId="62759"/>
    <cellStyle name="SAPBEXItemHeader 2 4 4" xfId="52705"/>
    <cellStyle name="SAPBEXItemHeader 2 4 4 2" xfId="52706"/>
    <cellStyle name="SAPBEXItemHeader 2 4 4 2 2" xfId="62760"/>
    <cellStyle name="SAPBEXItemHeader 2 4 4 2 3" xfId="62761"/>
    <cellStyle name="SAPBEXItemHeader 2 4 4 3" xfId="62762"/>
    <cellStyle name="SAPBEXItemHeader 2 4 4 4" xfId="62763"/>
    <cellStyle name="SAPBEXItemHeader 2 4 5" xfId="52707"/>
    <cellStyle name="SAPBEXItemHeader 2 4 5 2" xfId="52708"/>
    <cellStyle name="SAPBEXItemHeader 2 4 5 2 2" xfId="62764"/>
    <cellStyle name="SAPBEXItemHeader 2 4 5 2 3" xfId="62765"/>
    <cellStyle name="SAPBEXItemHeader 2 4 5 3" xfId="62766"/>
    <cellStyle name="SAPBEXItemHeader 2 4 5 4" xfId="62767"/>
    <cellStyle name="SAPBEXItemHeader 2 4 6" xfId="52709"/>
    <cellStyle name="SAPBEXItemHeader 2 4 6 2" xfId="52710"/>
    <cellStyle name="SAPBEXItemHeader 2 4 6 2 2" xfId="62768"/>
    <cellStyle name="SAPBEXItemHeader 2 4 6 2 3" xfId="62769"/>
    <cellStyle name="SAPBEXItemHeader 2 4 6 3" xfId="62770"/>
    <cellStyle name="SAPBEXItemHeader 2 4 6 4" xfId="62771"/>
    <cellStyle name="SAPBEXItemHeader 2 4 7" xfId="52711"/>
    <cellStyle name="SAPBEXItemHeader 2 4 7 2" xfId="62772"/>
    <cellStyle name="SAPBEXItemHeader 2 4 7 3" xfId="62773"/>
    <cellStyle name="SAPBEXItemHeader 2 4 8" xfId="62774"/>
    <cellStyle name="SAPBEXItemHeader 2 4 9" xfId="62775"/>
    <cellStyle name="SAPBEXItemHeader 2 5" xfId="52712"/>
    <cellStyle name="SAPBEXItemHeader 2 5 2" xfId="52713"/>
    <cellStyle name="SAPBEXItemHeader 2 5 2 2" xfId="52714"/>
    <cellStyle name="SAPBEXItemHeader 2 5 2 2 2" xfId="62776"/>
    <cellStyle name="SAPBEXItemHeader 2 5 2 2 3" xfId="62777"/>
    <cellStyle name="SAPBEXItemHeader 2 5 2 3" xfId="62778"/>
    <cellStyle name="SAPBEXItemHeader 2 5 2 4" xfId="62779"/>
    <cellStyle name="SAPBEXItemHeader 2 5 3" xfId="52715"/>
    <cellStyle name="SAPBEXItemHeader 2 5 3 2" xfId="52716"/>
    <cellStyle name="SAPBEXItemHeader 2 5 3 2 2" xfId="62780"/>
    <cellStyle name="SAPBEXItemHeader 2 5 3 2 3" xfId="62781"/>
    <cellStyle name="SAPBEXItemHeader 2 5 3 3" xfId="62782"/>
    <cellStyle name="SAPBEXItemHeader 2 5 3 4" xfId="62783"/>
    <cellStyle name="SAPBEXItemHeader 2 5 4" xfId="52717"/>
    <cellStyle name="SAPBEXItemHeader 2 5 4 2" xfId="52718"/>
    <cellStyle name="SAPBEXItemHeader 2 5 4 2 2" xfId="62784"/>
    <cellStyle name="SAPBEXItemHeader 2 5 4 2 3" xfId="62785"/>
    <cellStyle name="SAPBEXItemHeader 2 5 4 3" xfId="62786"/>
    <cellStyle name="SAPBEXItemHeader 2 5 4 4" xfId="62787"/>
    <cellStyle name="SAPBEXItemHeader 2 5 5" xfId="52719"/>
    <cellStyle name="SAPBEXItemHeader 2 5 5 2" xfId="52720"/>
    <cellStyle name="SAPBEXItemHeader 2 5 5 2 2" xfId="62788"/>
    <cellStyle name="SAPBEXItemHeader 2 5 5 2 3" xfId="62789"/>
    <cellStyle name="SAPBEXItemHeader 2 5 5 3" xfId="62790"/>
    <cellStyle name="SAPBEXItemHeader 2 5 5 4" xfId="62791"/>
    <cellStyle name="SAPBEXItemHeader 2 5 6" xfId="52721"/>
    <cellStyle name="SAPBEXItemHeader 2 5 6 2" xfId="52722"/>
    <cellStyle name="SAPBEXItemHeader 2 5 6 2 2" xfId="62792"/>
    <cellStyle name="SAPBEXItemHeader 2 5 6 2 3" xfId="62793"/>
    <cellStyle name="SAPBEXItemHeader 2 5 6 3" xfId="62794"/>
    <cellStyle name="SAPBEXItemHeader 2 5 6 4" xfId="62795"/>
    <cellStyle name="SAPBEXItemHeader 2 5 7" xfId="52723"/>
    <cellStyle name="SAPBEXItemHeader 2 5 7 2" xfId="62796"/>
    <cellStyle name="SAPBEXItemHeader 2 5 7 3" xfId="62797"/>
    <cellStyle name="SAPBEXItemHeader 2 5 8" xfId="62798"/>
    <cellStyle name="SAPBEXItemHeader 2 5 9" xfId="62799"/>
    <cellStyle name="SAPBEXItemHeader 2 6" xfId="52724"/>
    <cellStyle name="SAPBEXItemHeader 2 6 2" xfId="52725"/>
    <cellStyle name="SAPBEXItemHeader 2 6 2 2" xfId="62800"/>
    <cellStyle name="SAPBEXItemHeader 2 6 2 3" xfId="62801"/>
    <cellStyle name="SAPBEXItemHeader 2 6 3" xfId="62802"/>
    <cellStyle name="SAPBEXItemHeader 2 6 4" xfId="62803"/>
    <cellStyle name="SAPBEXItemHeader 2 7" xfId="52726"/>
    <cellStyle name="SAPBEXItemHeader 2 7 2" xfId="52727"/>
    <cellStyle name="SAPBEXItemHeader 2 7 2 2" xfId="62804"/>
    <cellStyle name="SAPBEXItemHeader 2 7 2 3" xfId="62805"/>
    <cellStyle name="SAPBEXItemHeader 2 7 3" xfId="62806"/>
    <cellStyle name="SAPBEXItemHeader 2 7 4" xfId="62807"/>
    <cellStyle name="SAPBEXItemHeader 2 8" xfId="52728"/>
    <cellStyle name="SAPBEXItemHeader 2 8 2" xfId="52729"/>
    <cellStyle name="SAPBEXItemHeader 2 8 2 2" xfId="62808"/>
    <cellStyle name="SAPBEXItemHeader 2 8 2 3" xfId="62809"/>
    <cellStyle name="SAPBEXItemHeader 2 8 3" xfId="62810"/>
    <cellStyle name="SAPBEXItemHeader 2 8 4" xfId="62811"/>
    <cellStyle name="SAPBEXItemHeader 2 9" xfId="52730"/>
    <cellStyle name="SAPBEXItemHeader 2 9 2" xfId="52731"/>
    <cellStyle name="SAPBEXItemHeader 2 9 2 2" xfId="62812"/>
    <cellStyle name="SAPBEXItemHeader 2 9 2 3" xfId="62813"/>
    <cellStyle name="SAPBEXItemHeader 2 9 3" xfId="62814"/>
    <cellStyle name="SAPBEXItemHeader 2 9 4" xfId="62815"/>
    <cellStyle name="SAPBEXItemHeader 2_Other Benefits Allocation %" xfId="35857"/>
    <cellStyle name="SAPBEXItemHeader 3" xfId="35858"/>
    <cellStyle name="SAPBEXItemHeader 3 10" xfId="52732"/>
    <cellStyle name="SAPBEXItemHeader 3 10 2" xfId="62816"/>
    <cellStyle name="SAPBEXItemHeader 3 10 3" xfId="62817"/>
    <cellStyle name="SAPBEXItemHeader 3 11" xfId="62818"/>
    <cellStyle name="SAPBEXItemHeader 3 12" xfId="62819"/>
    <cellStyle name="SAPBEXItemHeader 3 2" xfId="35859"/>
    <cellStyle name="SAPBEXItemHeader 3 2 2" xfId="35860"/>
    <cellStyle name="SAPBEXItemHeader 3 2 2 2" xfId="35861"/>
    <cellStyle name="SAPBEXItemHeader 3 2 2 2 2" xfId="35862"/>
    <cellStyle name="SAPBEXItemHeader 3 2 2 2 2 2" xfId="35863"/>
    <cellStyle name="SAPBEXItemHeader 3 2 2 2 3" xfId="35864"/>
    <cellStyle name="SAPBEXItemHeader 3 2 2 3" xfId="35865"/>
    <cellStyle name="SAPBEXItemHeader 3 2 2 3 2" xfId="35866"/>
    <cellStyle name="SAPBEXItemHeader 3 2 2 3 2 2" xfId="35867"/>
    <cellStyle name="SAPBEXItemHeader 3 2 2 3 3" xfId="35868"/>
    <cellStyle name="SAPBEXItemHeader 3 2 2 4" xfId="35869"/>
    <cellStyle name="SAPBEXItemHeader 3 2 2 4 2" xfId="35870"/>
    <cellStyle name="SAPBEXItemHeader 3 2 2 5" xfId="35871"/>
    <cellStyle name="SAPBEXItemHeader 3 2 2 5 2" xfId="35872"/>
    <cellStyle name="SAPBEXItemHeader 3 2 2 6" xfId="35873"/>
    <cellStyle name="SAPBEXItemHeader 3 2 3" xfId="35874"/>
    <cellStyle name="SAPBEXItemHeader 3 2 3 2" xfId="35875"/>
    <cellStyle name="SAPBEXItemHeader 3 2 3 2 2" xfId="35876"/>
    <cellStyle name="SAPBEXItemHeader 3 2 3 2 2 2" xfId="35877"/>
    <cellStyle name="SAPBEXItemHeader 3 2 3 2 3" xfId="35878"/>
    <cellStyle name="SAPBEXItemHeader 3 2 3 3" xfId="35879"/>
    <cellStyle name="SAPBEXItemHeader 3 2 3 3 2" xfId="35880"/>
    <cellStyle name="SAPBEXItemHeader 3 2 3 3 2 2" xfId="35881"/>
    <cellStyle name="SAPBEXItemHeader 3 2 3 3 3" xfId="35882"/>
    <cellStyle name="SAPBEXItemHeader 3 2 3 4" xfId="35883"/>
    <cellStyle name="SAPBEXItemHeader 3 2 3 4 2" xfId="35884"/>
    <cellStyle name="SAPBEXItemHeader 3 2 3 5" xfId="35885"/>
    <cellStyle name="SAPBEXItemHeader 3 2 3 5 2" xfId="35886"/>
    <cellStyle name="SAPBEXItemHeader 3 2 3 6" xfId="35887"/>
    <cellStyle name="SAPBEXItemHeader 3 2 4" xfId="35888"/>
    <cellStyle name="SAPBEXItemHeader 3 2 4 2" xfId="35889"/>
    <cellStyle name="SAPBEXItemHeader 3 2 4 2 2" xfId="35890"/>
    <cellStyle name="SAPBEXItemHeader 3 2 4 2 3" xfId="62820"/>
    <cellStyle name="SAPBEXItemHeader 3 2 4 3" xfId="35891"/>
    <cellStyle name="SAPBEXItemHeader 3 2 4 4" xfId="62821"/>
    <cellStyle name="SAPBEXItemHeader 3 2 5" xfId="35892"/>
    <cellStyle name="SAPBEXItemHeader 3 2 5 2" xfId="35893"/>
    <cellStyle name="SAPBEXItemHeader 3 2 5 2 2" xfId="35894"/>
    <cellStyle name="SAPBEXItemHeader 3 2 5 2 3" xfId="62822"/>
    <cellStyle name="SAPBEXItemHeader 3 2 5 3" xfId="35895"/>
    <cellStyle name="SAPBEXItemHeader 3 2 5 4" xfId="62823"/>
    <cellStyle name="SAPBEXItemHeader 3 2 6" xfId="35896"/>
    <cellStyle name="SAPBEXItemHeader 3 2 6 2" xfId="35897"/>
    <cellStyle name="SAPBEXItemHeader 3 2 6 2 2" xfId="62824"/>
    <cellStyle name="SAPBEXItemHeader 3 2 6 2 3" xfId="62825"/>
    <cellStyle name="SAPBEXItemHeader 3 2 6 3" xfId="62826"/>
    <cellStyle name="SAPBEXItemHeader 3 2 6 4" xfId="62827"/>
    <cellStyle name="SAPBEXItemHeader 3 2 7" xfId="35898"/>
    <cellStyle name="SAPBEXItemHeader 3 2 7 2" xfId="35899"/>
    <cellStyle name="SAPBEXItemHeader 3 2 7 3" xfId="62828"/>
    <cellStyle name="SAPBEXItemHeader 3 2 8" xfId="35900"/>
    <cellStyle name="SAPBEXItemHeader 3 2 9" xfId="62829"/>
    <cellStyle name="SAPBEXItemHeader 3 2_Other Benefits Allocation %" xfId="35901"/>
    <cellStyle name="SAPBEXItemHeader 3 3" xfId="35902"/>
    <cellStyle name="SAPBEXItemHeader 3 3 2" xfId="35903"/>
    <cellStyle name="SAPBEXItemHeader 3 3 2 2" xfId="35904"/>
    <cellStyle name="SAPBEXItemHeader 3 3 2 2 2" xfId="62830"/>
    <cellStyle name="SAPBEXItemHeader 3 3 2 2 3" xfId="62831"/>
    <cellStyle name="SAPBEXItemHeader 3 3 2 3" xfId="62832"/>
    <cellStyle name="SAPBEXItemHeader 3 3 2 4" xfId="62833"/>
    <cellStyle name="SAPBEXItemHeader 3 3 3" xfId="35905"/>
    <cellStyle name="SAPBEXItemHeader 3 3 3 2" xfId="52733"/>
    <cellStyle name="SAPBEXItemHeader 3 3 3 2 2" xfId="62834"/>
    <cellStyle name="SAPBEXItemHeader 3 3 3 2 3" xfId="62835"/>
    <cellStyle name="SAPBEXItemHeader 3 3 3 3" xfId="62836"/>
    <cellStyle name="SAPBEXItemHeader 3 3 3 4" xfId="62837"/>
    <cellStyle name="SAPBEXItemHeader 3 3 4" xfId="52734"/>
    <cellStyle name="SAPBEXItemHeader 3 3 4 2" xfId="52735"/>
    <cellStyle name="SAPBEXItemHeader 3 3 4 2 2" xfId="62838"/>
    <cellStyle name="SAPBEXItemHeader 3 3 4 2 3" xfId="62839"/>
    <cellStyle name="SAPBEXItemHeader 3 3 4 3" xfId="62840"/>
    <cellStyle name="SAPBEXItemHeader 3 3 4 4" xfId="62841"/>
    <cellStyle name="SAPBEXItemHeader 3 3 5" xfId="52736"/>
    <cellStyle name="SAPBEXItemHeader 3 3 5 2" xfId="52737"/>
    <cellStyle name="SAPBEXItemHeader 3 3 5 2 2" xfId="62842"/>
    <cellStyle name="SAPBEXItemHeader 3 3 5 2 3" xfId="62843"/>
    <cellStyle name="SAPBEXItemHeader 3 3 5 3" xfId="62844"/>
    <cellStyle name="SAPBEXItemHeader 3 3 5 4" xfId="62845"/>
    <cellStyle name="SAPBEXItemHeader 3 3 6" xfId="52738"/>
    <cellStyle name="SAPBEXItemHeader 3 3 6 2" xfId="52739"/>
    <cellStyle name="SAPBEXItemHeader 3 3 6 2 2" xfId="62846"/>
    <cellStyle name="SAPBEXItemHeader 3 3 6 2 3" xfId="62847"/>
    <cellStyle name="SAPBEXItemHeader 3 3 6 3" xfId="62848"/>
    <cellStyle name="SAPBEXItemHeader 3 3 6 4" xfId="62849"/>
    <cellStyle name="SAPBEXItemHeader 3 3 7" xfId="52740"/>
    <cellStyle name="SAPBEXItemHeader 3 3 7 2" xfId="62850"/>
    <cellStyle name="SAPBEXItemHeader 3 3 7 3" xfId="62851"/>
    <cellStyle name="SAPBEXItemHeader 3 3 8" xfId="62852"/>
    <cellStyle name="SAPBEXItemHeader 3 3 9" xfId="62853"/>
    <cellStyle name="SAPBEXItemHeader 3 4" xfId="35906"/>
    <cellStyle name="SAPBEXItemHeader 3 4 2" xfId="52741"/>
    <cellStyle name="SAPBEXItemHeader 3 4 2 2" xfId="52742"/>
    <cellStyle name="SAPBEXItemHeader 3 4 2 2 2" xfId="62854"/>
    <cellStyle name="SAPBEXItemHeader 3 4 2 2 3" xfId="62855"/>
    <cellStyle name="SAPBEXItemHeader 3 4 2 3" xfId="62856"/>
    <cellStyle name="SAPBEXItemHeader 3 4 2 4" xfId="62857"/>
    <cellStyle name="SAPBEXItemHeader 3 4 3" xfId="52743"/>
    <cellStyle name="SAPBEXItemHeader 3 4 3 2" xfId="52744"/>
    <cellStyle name="SAPBEXItemHeader 3 4 3 2 2" xfId="62858"/>
    <cellStyle name="SAPBEXItemHeader 3 4 3 2 3" xfId="62859"/>
    <cellStyle name="SAPBEXItemHeader 3 4 3 3" xfId="62860"/>
    <cellStyle name="SAPBEXItemHeader 3 4 3 4" xfId="62861"/>
    <cellStyle name="SAPBEXItemHeader 3 4 4" xfId="52745"/>
    <cellStyle name="SAPBEXItemHeader 3 4 4 2" xfId="52746"/>
    <cellStyle name="SAPBEXItemHeader 3 4 4 2 2" xfId="62862"/>
    <cellStyle name="SAPBEXItemHeader 3 4 4 2 3" xfId="62863"/>
    <cellStyle name="SAPBEXItemHeader 3 4 4 3" xfId="62864"/>
    <cellStyle name="SAPBEXItemHeader 3 4 4 4" xfId="62865"/>
    <cellStyle name="SAPBEXItemHeader 3 4 5" xfId="52747"/>
    <cellStyle name="SAPBEXItemHeader 3 4 5 2" xfId="52748"/>
    <cellStyle name="SAPBEXItemHeader 3 4 5 2 2" xfId="62866"/>
    <cellStyle name="SAPBEXItemHeader 3 4 5 2 3" xfId="62867"/>
    <cellStyle name="SAPBEXItemHeader 3 4 5 3" xfId="62868"/>
    <cellStyle name="SAPBEXItemHeader 3 4 5 4" xfId="62869"/>
    <cellStyle name="SAPBEXItemHeader 3 4 6" xfId="52749"/>
    <cellStyle name="SAPBEXItemHeader 3 4 6 2" xfId="52750"/>
    <cellStyle name="SAPBEXItemHeader 3 4 6 2 2" xfId="62870"/>
    <cellStyle name="SAPBEXItemHeader 3 4 6 2 3" xfId="62871"/>
    <cellStyle name="SAPBEXItemHeader 3 4 6 3" xfId="62872"/>
    <cellStyle name="SAPBEXItemHeader 3 4 6 4" xfId="62873"/>
    <cellStyle name="SAPBEXItemHeader 3 4 7" xfId="52751"/>
    <cellStyle name="SAPBEXItemHeader 3 4 7 2" xfId="62874"/>
    <cellStyle name="SAPBEXItemHeader 3 4 7 3" xfId="62875"/>
    <cellStyle name="SAPBEXItemHeader 3 4 8" xfId="62876"/>
    <cellStyle name="SAPBEXItemHeader 3 4 9" xfId="62877"/>
    <cellStyle name="SAPBEXItemHeader 3 5" xfId="52752"/>
    <cellStyle name="SAPBEXItemHeader 3 5 2" xfId="52753"/>
    <cellStyle name="SAPBEXItemHeader 3 5 2 2" xfId="62878"/>
    <cellStyle name="SAPBEXItemHeader 3 5 2 3" xfId="62879"/>
    <cellStyle name="SAPBEXItemHeader 3 5 3" xfId="62880"/>
    <cellStyle name="SAPBEXItemHeader 3 5 4" xfId="62881"/>
    <cellStyle name="SAPBEXItemHeader 3 6" xfId="52754"/>
    <cellStyle name="SAPBEXItemHeader 3 6 2" xfId="52755"/>
    <cellStyle name="SAPBEXItemHeader 3 6 2 2" xfId="62882"/>
    <cellStyle name="SAPBEXItemHeader 3 6 2 3" xfId="62883"/>
    <cellStyle name="SAPBEXItemHeader 3 6 3" xfId="62884"/>
    <cellStyle name="SAPBEXItemHeader 3 6 4" xfId="62885"/>
    <cellStyle name="SAPBEXItemHeader 3 7" xfId="52756"/>
    <cellStyle name="SAPBEXItemHeader 3 7 2" xfId="52757"/>
    <cellStyle name="SAPBEXItemHeader 3 7 2 2" xfId="62886"/>
    <cellStyle name="SAPBEXItemHeader 3 7 2 3" xfId="62887"/>
    <cellStyle name="SAPBEXItemHeader 3 7 3" xfId="62888"/>
    <cellStyle name="SAPBEXItemHeader 3 7 4" xfId="62889"/>
    <cellStyle name="SAPBEXItemHeader 3 8" xfId="52758"/>
    <cellStyle name="SAPBEXItemHeader 3 8 2" xfId="52759"/>
    <cellStyle name="SAPBEXItemHeader 3 8 2 2" xfId="62890"/>
    <cellStyle name="SAPBEXItemHeader 3 8 2 3" xfId="62891"/>
    <cellStyle name="SAPBEXItemHeader 3 8 3" xfId="62892"/>
    <cellStyle name="SAPBEXItemHeader 3 8 4" xfId="62893"/>
    <cellStyle name="SAPBEXItemHeader 3 9" xfId="52760"/>
    <cellStyle name="SAPBEXItemHeader 3 9 2" xfId="52761"/>
    <cellStyle name="SAPBEXItemHeader 3 9 2 2" xfId="62894"/>
    <cellStyle name="SAPBEXItemHeader 3 9 2 3" xfId="62895"/>
    <cellStyle name="SAPBEXItemHeader 3 9 3" xfId="62896"/>
    <cellStyle name="SAPBEXItemHeader 3 9 4" xfId="62897"/>
    <cellStyle name="SAPBEXItemHeader 3_Other Benefits Allocation %" xfId="35907"/>
    <cellStyle name="SAPBEXItemHeader 4" xfId="35908"/>
    <cellStyle name="SAPBEXItemHeader 4 2" xfId="35909"/>
    <cellStyle name="SAPBEXItemHeader 4 2 2" xfId="35910"/>
    <cellStyle name="SAPBEXItemHeader 4 2 2 2" xfId="35911"/>
    <cellStyle name="SAPBEXItemHeader 4 2 2 2 2" xfId="35912"/>
    <cellStyle name="SAPBEXItemHeader 4 2 2 3" xfId="35913"/>
    <cellStyle name="SAPBEXItemHeader 4 2 3" xfId="35914"/>
    <cellStyle name="SAPBEXItemHeader 4 2 3 2" xfId="35915"/>
    <cellStyle name="SAPBEXItemHeader 4 2 3 2 2" xfId="35916"/>
    <cellStyle name="SAPBEXItemHeader 4 2 3 3" xfId="35917"/>
    <cellStyle name="SAPBEXItemHeader 4 2 4" xfId="35918"/>
    <cellStyle name="SAPBEXItemHeader 4 2 4 2" xfId="35919"/>
    <cellStyle name="SAPBEXItemHeader 4 2 5" xfId="35920"/>
    <cellStyle name="SAPBEXItemHeader 4 2 5 2" xfId="35921"/>
    <cellStyle name="SAPBEXItemHeader 4 2 6" xfId="35922"/>
    <cellStyle name="SAPBEXItemHeader 4 3" xfId="35923"/>
    <cellStyle name="SAPBEXItemHeader 4 3 2" xfId="35924"/>
    <cellStyle name="SAPBEXItemHeader 4 3 2 2" xfId="35925"/>
    <cellStyle name="SAPBEXItemHeader 4 3 2 2 2" xfId="35926"/>
    <cellStyle name="SAPBEXItemHeader 4 3 2 3" xfId="35927"/>
    <cellStyle name="SAPBEXItemHeader 4 3 3" xfId="35928"/>
    <cellStyle name="SAPBEXItemHeader 4 3 3 2" xfId="35929"/>
    <cellStyle name="SAPBEXItemHeader 4 3 3 2 2" xfId="35930"/>
    <cellStyle name="SAPBEXItemHeader 4 3 3 3" xfId="35931"/>
    <cellStyle name="SAPBEXItemHeader 4 3 4" xfId="35932"/>
    <cellStyle name="SAPBEXItemHeader 4 3 4 2" xfId="35933"/>
    <cellStyle name="SAPBEXItemHeader 4 3 5" xfId="35934"/>
    <cellStyle name="SAPBEXItemHeader 4 3 5 2" xfId="35935"/>
    <cellStyle name="SAPBEXItemHeader 4 3 6" xfId="35936"/>
    <cellStyle name="SAPBEXItemHeader 4 4" xfId="35937"/>
    <cellStyle name="SAPBEXItemHeader 4 4 2" xfId="35938"/>
    <cellStyle name="SAPBEXItemHeader 4 4 2 2" xfId="35939"/>
    <cellStyle name="SAPBEXItemHeader 4 4 2 3" xfId="62898"/>
    <cellStyle name="SAPBEXItemHeader 4 4 3" xfId="35940"/>
    <cellStyle name="SAPBEXItemHeader 4 4 4" xfId="62899"/>
    <cellStyle name="SAPBEXItemHeader 4 5" xfId="35941"/>
    <cellStyle name="SAPBEXItemHeader 4 5 2" xfId="35942"/>
    <cellStyle name="SAPBEXItemHeader 4 5 2 2" xfId="35943"/>
    <cellStyle name="SAPBEXItemHeader 4 5 2 3" xfId="62900"/>
    <cellStyle name="SAPBEXItemHeader 4 5 3" xfId="35944"/>
    <cellStyle name="SAPBEXItemHeader 4 5 4" xfId="62901"/>
    <cellStyle name="SAPBEXItemHeader 4 6" xfId="35945"/>
    <cellStyle name="SAPBEXItemHeader 4 6 2" xfId="35946"/>
    <cellStyle name="SAPBEXItemHeader 4 6 2 2" xfId="62902"/>
    <cellStyle name="SAPBEXItemHeader 4 6 2 3" xfId="62903"/>
    <cellStyle name="SAPBEXItemHeader 4 6 3" xfId="62904"/>
    <cellStyle name="SAPBEXItemHeader 4 6 4" xfId="62905"/>
    <cellStyle name="SAPBEXItemHeader 4 7" xfId="35947"/>
    <cellStyle name="SAPBEXItemHeader 4 7 2" xfId="35948"/>
    <cellStyle name="SAPBEXItemHeader 4 7 3" xfId="62906"/>
    <cellStyle name="SAPBEXItemHeader 4 8" xfId="35949"/>
    <cellStyle name="SAPBEXItemHeader 4 9" xfId="62907"/>
    <cellStyle name="SAPBEXItemHeader 4_Other Benefits Allocation %" xfId="35950"/>
    <cellStyle name="SAPBEXItemHeader 5" xfId="35951"/>
    <cellStyle name="SAPBEXItemHeader 5 2" xfId="35952"/>
    <cellStyle name="SAPBEXItemHeader 5 2 2" xfId="35953"/>
    <cellStyle name="SAPBEXItemHeader 5 2 2 2" xfId="62908"/>
    <cellStyle name="SAPBEXItemHeader 5 2 2 3" xfId="62909"/>
    <cellStyle name="SAPBEXItemHeader 5 2 3" xfId="62910"/>
    <cellStyle name="SAPBEXItemHeader 5 2 4" xfId="62911"/>
    <cellStyle name="SAPBEXItemHeader 5 3" xfId="35954"/>
    <cellStyle name="SAPBEXItemHeader 5 3 2" xfId="52762"/>
    <cellStyle name="SAPBEXItemHeader 5 3 2 2" xfId="62912"/>
    <cellStyle name="SAPBEXItemHeader 5 3 2 3" xfId="62913"/>
    <cellStyle name="SAPBEXItemHeader 5 3 3" xfId="62914"/>
    <cellStyle name="SAPBEXItemHeader 5 3 4" xfId="62915"/>
    <cellStyle name="SAPBEXItemHeader 5 4" xfId="52763"/>
    <cellStyle name="SAPBEXItemHeader 5 4 2" xfId="52764"/>
    <cellStyle name="SAPBEXItemHeader 5 4 2 2" xfId="62916"/>
    <cellStyle name="SAPBEXItemHeader 5 4 2 3" xfId="62917"/>
    <cellStyle name="SAPBEXItemHeader 5 4 3" xfId="62918"/>
    <cellStyle name="SAPBEXItemHeader 5 4 4" xfId="62919"/>
    <cellStyle name="SAPBEXItemHeader 5 5" xfId="52765"/>
    <cellStyle name="SAPBEXItemHeader 5 5 2" xfId="52766"/>
    <cellStyle name="SAPBEXItemHeader 5 5 2 2" xfId="62920"/>
    <cellStyle name="SAPBEXItemHeader 5 5 2 3" xfId="62921"/>
    <cellStyle name="SAPBEXItemHeader 5 5 3" xfId="62922"/>
    <cellStyle name="SAPBEXItemHeader 5 5 4" xfId="62923"/>
    <cellStyle name="SAPBEXItemHeader 5 6" xfId="52767"/>
    <cellStyle name="SAPBEXItemHeader 5 6 2" xfId="52768"/>
    <cellStyle name="SAPBEXItemHeader 5 6 2 2" xfId="62924"/>
    <cellStyle name="SAPBEXItemHeader 5 6 2 3" xfId="62925"/>
    <cellStyle name="SAPBEXItemHeader 5 6 3" xfId="62926"/>
    <cellStyle name="SAPBEXItemHeader 5 6 4" xfId="62927"/>
    <cellStyle name="SAPBEXItemHeader 5 7" xfId="52769"/>
    <cellStyle name="SAPBEXItemHeader 5 7 2" xfId="62928"/>
    <cellStyle name="SAPBEXItemHeader 5 7 3" xfId="62929"/>
    <cellStyle name="SAPBEXItemHeader 5 8" xfId="62930"/>
    <cellStyle name="SAPBEXItemHeader 5 9" xfId="62931"/>
    <cellStyle name="SAPBEXItemHeader 6" xfId="35955"/>
    <cellStyle name="SAPBEXItemHeader 6 2" xfId="35956"/>
    <cellStyle name="SAPBEXItemHeader 6 2 2" xfId="35957"/>
    <cellStyle name="SAPBEXItemHeader 6 2 2 2" xfId="62932"/>
    <cellStyle name="SAPBEXItemHeader 6 2 2 3" xfId="62933"/>
    <cellStyle name="SAPBEXItemHeader 6 2 3" xfId="62934"/>
    <cellStyle name="SAPBEXItemHeader 6 2 4" xfId="62935"/>
    <cellStyle name="SAPBEXItemHeader 6 3" xfId="35958"/>
    <cellStyle name="SAPBEXItemHeader 6 3 2" xfId="52770"/>
    <cellStyle name="SAPBEXItemHeader 6 3 2 2" xfId="62936"/>
    <cellStyle name="SAPBEXItemHeader 6 3 2 3" xfId="62937"/>
    <cellStyle name="SAPBEXItemHeader 6 3 3" xfId="62938"/>
    <cellStyle name="SAPBEXItemHeader 6 3 4" xfId="62939"/>
    <cellStyle name="SAPBEXItemHeader 6 4" xfId="52771"/>
    <cellStyle name="SAPBEXItemHeader 6 4 2" xfId="52772"/>
    <cellStyle name="SAPBEXItemHeader 6 4 2 2" xfId="62940"/>
    <cellStyle name="SAPBEXItemHeader 6 4 2 3" xfId="62941"/>
    <cellStyle name="SAPBEXItemHeader 6 4 3" xfId="62942"/>
    <cellStyle name="SAPBEXItemHeader 6 4 4" xfId="62943"/>
    <cellStyle name="SAPBEXItemHeader 6 5" xfId="52773"/>
    <cellStyle name="SAPBEXItemHeader 6 5 2" xfId="52774"/>
    <cellStyle name="SAPBEXItemHeader 6 5 2 2" xfId="62944"/>
    <cellStyle name="SAPBEXItemHeader 6 5 2 3" xfId="62945"/>
    <cellStyle name="SAPBEXItemHeader 6 5 3" xfId="62946"/>
    <cellStyle name="SAPBEXItemHeader 6 5 4" xfId="62947"/>
    <cellStyle name="SAPBEXItemHeader 6 6" xfId="52775"/>
    <cellStyle name="SAPBEXItemHeader 6 6 2" xfId="52776"/>
    <cellStyle name="SAPBEXItemHeader 6 6 2 2" xfId="62948"/>
    <cellStyle name="SAPBEXItemHeader 6 6 2 3" xfId="62949"/>
    <cellStyle name="SAPBEXItemHeader 6 6 3" xfId="62950"/>
    <cellStyle name="SAPBEXItemHeader 6 6 4" xfId="62951"/>
    <cellStyle name="SAPBEXItemHeader 6 7" xfId="52777"/>
    <cellStyle name="SAPBEXItemHeader 6 7 2" xfId="62952"/>
    <cellStyle name="SAPBEXItemHeader 6 7 3" xfId="62953"/>
    <cellStyle name="SAPBEXItemHeader 6 8" xfId="62954"/>
    <cellStyle name="SAPBEXItemHeader 6 9" xfId="62955"/>
    <cellStyle name="SAPBEXItemHeader 7" xfId="35959"/>
    <cellStyle name="SAPBEXItemHeader 7 2" xfId="35960"/>
    <cellStyle name="SAPBEXItemHeader 7 2 2" xfId="35961"/>
    <cellStyle name="SAPBEXItemHeader 7 2 3" xfId="62956"/>
    <cellStyle name="SAPBEXItemHeader 7 3" xfId="35962"/>
    <cellStyle name="SAPBEXItemHeader 7 4" xfId="62957"/>
    <cellStyle name="SAPBEXItemHeader 8" xfId="35963"/>
    <cellStyle name="SAPBEXItemHeader 8 2" xfId="35964"/>
    <cellStyle name="SAPBEXItemHeader 8 2 2" xfId="35965"/>
    <cellStyle name="SAPBEXItemHeader 8 2 3" xfId="62958"/>
    <cellStyle name="SAPBEXItemHeader 8 3" xfId="35966"/>
    <cellStyle name="SAPBEXItemHeader 8 4" xfId="62959"/>
    <cellStyle name="SAPBEXItemHeader 9" xfId="35967"/>
    <cellStyle name="SAPBEXItemHeader 9 2" xfId="35968"/>
    <cellStyle name="SAPBEXItemHeader 9 2 2" xfId="35969"/>
    <cellStyle name="SAPBEXItemHeader 9 2 3" xfId="62960"/>
    <cellStyle name="SAPBEXItemHeader 9 3" xfId="35970"/>
    <cellStyle name="SAPBEXItemHeader 9 4" xfId="62961"/>
    <cellStyle name="SAPBEXItemHeader_Other Benefits Allocation %" xfId="35971"/>
    <cellStyle name="SAPBEXresData" xfId="59"/>
    <cellStyle name="SAPBEXresData 10" xfId="35972"/>
    <cellStyle name="SAPBEXresData 10 2" xfId="35973"/>
    <cellStyle name="SAPBEXresData 10 2 2" xfId="35974"/>
    <cellStyle name="SAPBEXresData 10 2 2 2" xfId="35975"/>
    <cellStyle name="SAPBEXresData 10 2 2 2 2" xfId="35976"/>
    <cellStyle name="SAPBEXresData 10 2 2 3" xfId="35977"/>
    <cellStyle name="SAPBEXresData 10 2 3" xfId="35978"/>
    <cellStyle name="SAPBEXresData 10 2 3 2" xfId="35979"/>
    <cellStyle name="SAPBEXresData 10 2 3 2 2" xfId="35980"/>
    <cellStyle name="SAPBEXresData 10 2 3 3" xfId="35981"/>
    <cellStyle name="SAPBEXresData 10 2 4" xfId="35982"/>
    <cellStyle name="SAPBEXresData 10 2 4 2" xfId="35983"/>
    <cellStyle name="SAPBEXresData 10 2 5" xfId="35984"/>
    <cellStyle name="SAPBEXresData 10 2 5 2" xfId="35985"/>
    <cellStyle name="SAPBEXresData 10 2 6" xfId="35986"/>
    <cellStyle name="SAPBEXresData 10 3" xfId="35987"/>
    <cellStyle name="SAPBEXresData 10 3 2" xfId="35988"/>
    <cellStyle name="SAPBEXresData 10 3 2 2" xfId="35989"/>
    <cellStyle name="SAPBEXresData 10 3 2 2 2" xfId="35990"/>
    <cellStyle name="SAPBEXresData 10 3 2 3" xfId="35991"/>
    <cellStyle name="SAPBEXresData 10 3 3" xfId="35992"/>
    <cellStyle name="SAPBEXresData 10 3 3 2" xfId="35993"/>
    <cellStyle name="SAPBEXresData 10 3 3 2 2" xfId="35994"/>
    <cellStyle name="SAPBEXresData 10 3 3 3" xfId="35995"/>
    <cellStyle name="SAPBEXresData 10 3 4" xfId="35996"/>
    <cellStyle name="SAPBEXresData 10 3 4 2" xfId="35997"/>
    <cellStyle name="SAPBEXresData 10 3 5" xfId="35998"/>
    <cellStyle name="SAPBEXresData 10 3 5 2" xfId="35999"/>
    <cellStyle name="SAPBEXresData 10 3 6" xfId="36000"/>
    <cellStyle name="SAPBEXresData 10 4" xfId="36001"/>
    <cellStyle name="SAPBEXresData 10 4 2" xfId="36002"/>
    <cellStyle name="SAPBEXresData 10 4 2 2" xfId="36003"/>
    <cellStyle name="SAPBEXresData 10 4 2 2 2" xfId="36004"/>
    <cellStyle name="SAPBEXresData 10 4 2 3" xfId="36005"/>
    <cellStyle name="SAPBEXresData 10 4 3" xfId="36006"/>
    <cellStyle name="SAPBEXresData 10 4 3 2" xfId="36007"/>
    <cellStyle name="SAPBEXresData 10 4 3 2 2" xfId="36008"/>
    <cellStyle name="SAPBEXresData 10 4 3 3" xfId="36009"/>
    <cellStyle name="SAPBEXresData 10 4 4" xfId="36010"/>
    <cellStyle name="SAPBEXresData 10 4 4 2" xfId="36011"/>
    <cellStyle name="SAPBEXresData 10 4 5" xfId="36012"/>
    <cellStyle name="SAPBEXresData 10 4 5 2" xfId="36013"/>
    <cellStyle name="SAPBEXresData 10 4 6" xfId="36014"/>
    <cellStyle name="SAPBEXresData 10 5" xfId="36015"/>
    <cellStyle name="SAPBEXresData 10 5 2" xfId="36016"/>
    <cellStyle name="SAPBEXresData 10 5 2 2" xfId="36017"/>
    <cellStyle name="SAPBEXresData 10 5 3" xfId="36018"/>
    <cellStyle name="SAPBEXresData 10 6" xfId="36019"/>
    <cellStyle name="SAPBEXresData 10_Other Benefits Allocation %" xfId="36020"/>
    <cellStyle name="SAPBEXresData 11" xfId="36021"/>
    <cellStyle name="SAPBEXresData 11 2" xfId="36022"/>
    <cellStyle name="SAPBEXresData 11 3" xfId="36023"/>
    <cellStyle name="SAPBEXresData 11_Other Benefits Allocation %" xfId="36024"/>
    <cellStyle name="SAPBEXresData 12" xfId="36025"/>
    <cellStyle name="SAPBEXresData 12 2" xfId="36026"/>
    <cellStyle name="SAPBEXresData 12 2 2" xfId="36027"/>
    <cellStyle name="SAPBEXresData 12 2 2 2" xfId="36028"/>
    <cellStyle name="SAPBEXresData 12 2 2 2 2" xfId="36029"/>
    <cellStyle name="SAPBEXresData 12 2 2 3" xfId="36030"/>
    <cellStyle name="SAPBEXresData 12 2 3" xfId="36031"/>
    <cellStyle name="SAPBEXresData 12 2 3 2" xfId="36032"/>
    <cellStyle name="SAPBEXresData 12 2 3 2 2" xfId="36033"/>
    <cellStyle name="SAPBEXresData 12 2 3 3" xfId="36034"/>
    <cellStyle name="SAPBEXresData 12 2 4" xfId="36035"/>
    <cellStyle name="SAPBEXresData 12 2 4 2" xfId="36036"/>
    <cellStyle name="SAPBEXresData 12 2 5" xfId="36037"/>
    <cellStyle name="SAPBEXresData 12 2 5 2" xfId="36038"/>
    <cellStyle name="SAPBEXresData 12 2 6" xfId="36039"/>
    <cellStyle name="SAPBEXresData 12 3" xfId="36040"/>
    <cellStyle name="SAPBEXresData 12 3 2" xfId="36041"/>
    <cellStyle name="SAPBEXresData 12 3 2 2" xfId="36042"/>
    <cellStyle name="SAPBEXresData 12 3 2 2 2" xfId="36043"/>
    <cellStyle name="SAPBEXresData 12 3 2 3" xfId="36044"/>
    <cellStyle name="SAPBEXresData 12 3 3" xfId="36045"/>
    <cellStyle name="SAPBEXresData 12 3 3 2" xfId="36046"/>
    <cellStyle name="SAPBEXresData 12 3 3 2 2" xfId="36047"/>
    <cellStyle name="SAPBEXresData 12 3 3 3" xfId="36048"/>
    <cellStyle name="SAPBEXresData 12 3 4" xfId="36049"/>
    <cellStyle name="SAPBEXresData 12 3 4 2" xfId="36050"/>
    <cellStyle name="SAPBEXresData 12 3 5" xfId="36051"/>
    <cellStyle name="SAPBEXresData 12 3 5 2" xfId="36052"/>
    <cellStyle name="SAPBEXresData 12 3 6" xfId="36053"/>
    <cellStyle name="SAPBEXresData 12 4" xfId="36054"/>
    <cellStyle name="SAPBEXresData 12 4 2" xfId="36055"/>
    <cellStyle name="SAPBEXresData 12 4 2 2" xfId="36056"/>
    <cellStyle name="SAPBEXresData 12 4 3" xfId="36057"/>
    <cellStyle name="SAPBEXresData 12 5" xfId="36058"/>
    <cellStyle name="SAPBEXresData 12 5 2" xfId="36059"/>
    <cellStyle name="SAPBEXresData 12 5 2 2" xfId="36060"/>
    <cellStyle name="SAPBEXresData 12 5 3" xfId="36061"/>
    <cellStyle name="SAPBEXresData 12 6" xfId="36062"/>
    <cellStyle name="SAPBEXresData 12 6 2" xfId="36063"/>
    <cellStyle name="SAPBEXresData 12 7" xfId="36064"/>
    <cellStyle name="SAPBEXresData 12 7 2" xfId="36065"/>
    <cellStyle name="SAPBEXresData 12 8" xfId="36066"/>
    <cellStyle name="SAPBEXresData 12_Other Benefits Allocation %" xfId="36067"/>
    <cellStyle name="SAPBEXresData 13" xfId="36068"/>
    <cellStyle name="SAPBEXresData 13 2" xfId="36069"/>
    <cellStyle name="SAPBEXresData 13 2 2" xfId="36070"/>
    <cellStyle name="SAPBEXresData 13 2 2 2" xfId="36071"/>
    <cellStyle name="SAPBEXresData 13 2 3" xfId="36072"/>
    <cellStyle name="SAPBEXresData 13 3" xfId="36073"/>
    <cellStyle name="SAPBEXresData 13 3 2" xfId="36074"/>
    <cellStyle name="SAPBEXresData 13 3 2 2" xfId="36075"/>
    <cellStyle name="SAPBEXresData 13 3 3" xfId="36076"/>
    <cellStyle name="SAPBEXresData 13 4" xfId="36077"/>
    <cellStyle name="SAPBEXresData 13 4 2" xfId="36078"/>
    <cellStyle name="SAPBEXresData 13 5" xfId="36079"/>
    <cellStyle name="SAPBEXresData 13 5 2" xfId="36080"/>
    <cellStyle name="SAPBEXresData 13 6" xfId="36081"/>
    <cellStyle name="SAPBEXresData 14" xfId="36082"/>
    <cellStyle name="SAPBEXresData 14 2" xfId="36083"/>
    <cellStyle name="SAPBEXresData 14 2 2" xfId="36084"/>
    <cellStyle name="SAPBEXresData 14 2 2 2" xfId="36085"/>
    <cellStyle name="SAPBEXresData 14 2 3" xfId="36086"/>
    <cellStyle name="SAPBEXresData 14 3" xfId="36087"/>
    <cellStyle name="SAPBEXresData 14 3 2" xfId="36088"/>
    <cellStyle name="SAPBEXresData 14 3 2 2" xfId="36089"/>
    <cellStyle name="SAPBEXresData 14 3 3" xfId="36090"/>
    <cellStyle name="SAPBEXresData 14 4" xfId="36091"/>
    <cellStyle name="SAPBEXresData 14 4 2" xfId="36092"/>
    <cellStyle name="SAPBEXresData 14 5" xfId="36093"/>
    <cellStyle name="SAPBEXresData 14 5 2" xfId="36094"/>
    <cellStyle name="SAPBEXresData 14 6" xfId="36095"/>
    <cellStyle name="SAPBEXresData 15" xfId="36096"/>
    <cellStyle name="SAPBEXresData 15 2" xfId="36097"/>
    <cellStyle name="SAPBEXresData 15 2 2" xfId="36098"/>
    <cellStyle name="SAPBEXresData 15 2 2 2" xfId="36099"/>
    <cellStyle name="SAPBEXresData 15 2 3" xfId="36100"/>
    <cellStyle name="SAPBEXresData 15 3" xfId="36101"/>
    <cellStyle name="SAPBEXresData 15 3 2" xfId="36102"/>
    <cellStyle name="SAPBEXresData 15 3 2 2" xfId="36103"/>
    <cellStyle name="SAPBEXresData 15 3 3" xfId="36104"/>
    <cellStyle name="SAPBEXresData 15 4" xfId="36105"/>
    <cellStyle name="SAPBEXresData 15 4 2" xfId="36106"/>
    <cellStyle name="SAPBEXresData 15 5" xfId="36107"/>
    <cellStyle name="SAPBEXresData 15 5 2" xfId="36108"/>
    <cellStyle name="SAPBEXresData 15 6" xfId="36109"/>
    <cellStyle name="SAPBEXresData 16" xfId="36110"/>
    <cellStyle name="SAPBEXresData 16 2" xfId="36111"/>
    <cellStyle name="SAPBEXresData 16 2 2" xfId="36112"/>
    <cellStyle name="SAPBEXresData 16 3" xfId="36113"/>
    <cellStyle name="SAPBEXresData 17" xfId="36114"/>
    <cellStyle name="SAPBEXresData 17 2" xfId="36115"/>
    <cellStyle name="SAPBEXresData 17 2 2" xfId="36116"/>
    <cellStyle name="SAPBEXresData 17 3" xfId="36117"/>
    <cellStyle name="SAPBEXresData 18" xfId="36118"/>
    <cellStyle name="SAPBEXresData 18 2" xfId="36119"/>
    <cellStyle name="SAPBEXresData 18 2 2" xfId="36120"/>
    <cellStyle name="SAPBEXresData 18 3" xfId="36121"/>
    <cellStyle name="SAPBEXresData 19" xfId="36122"/>
    <cellStyle name="SAPBEXresData 19 2" xfId="36123"/>
    <cellStyle name="SAPBEXresData 19 2 2" xfId="36124"/>
    <cellStyle name="SAPBEXresData 19 3" xfId="36125"/>
    <cellStyle name="SAPBEXresData 2" xfId="36126"/>
    <cellStyle name="SAPBEXresData 2 10" xfId="36127"/>
    <cellStyle name="SAPBEXresData 2 10 2" xfId="36128"/>
    <cellStyle name="SAPBEXresData 2 10 2 2" xfId="36129"/>
    <cellStyle name="SAPBEXresData 2 10 3" xfId="36130"/>
    <cellStyle name="SAPBEXresData 2 11" xfId="36131"/>
    <cellStyle name="SAPBEXresData 2 11 2" xfId="36132"/>
    <cellStyle name="SAPBEXresData 2 11 2 2" xfId="36133"/>
    <cellStyle name="SAPBEXresData 2 11 3" xfId="36134"/>
    <cellStyle name="SAPBEXresData 2 12" xfId="36135"/>
    <cellStyle name="SAPBEXresData 2 12 2" xfId="36136"/>
    <cellStyle name="SAPBEXresData 2 12 3" xfId="62962"/>
    <cellStyle name="SAPBEXresData 2 13" xfId="36137"/>
    <cellStyle name="SAPBEXresData 2 13 2" xfId="62963"/>
    <cellStyle name="SAPBEXresData 2 13 3" xfId="62964"/>
    <cellStyle name="SAPBEXresData 2 14" xfId="52778"/>
    <cellStyle name="SAPBEXresData 2 14 2" xfId="62965"/>
    <cellStyle name="SAPBEXresData 2 14 3" xfId="62966"/>
    <cellStyle name="SAPBEXresData 2 15" xfId="62967"/>
    <cellStyle name="SAPBEXresData 2 16" xfId="62968"/>
    <cellStyle name="SAPBEXresData 2 2" xfId="36138"/>
    <cellStyle name="SAPBEXresData 2 2 10" xfId="36139"/>
    <cellStyle name="SAPBEXresData 2 2 10 2" xfId="36140"/>
    <cellStyle name="SAPBEXresData 2 2 10 2 2" xfId="36141"/>
    <cellStyle name="SAPBEXresData 2 2 10 3" xfId="36142"/>
    <cellStyle name="SAPBEXresData 2 2 11" xfId="36143"/>
    <cellStyle name="SAPBEXresData 2 2 11 2" xfId="36144"/>
    <cellStyle name="SAPBEXresData 2 2 11 2 2" xfId="36145"/>
    <cellStyle name="SAPBEXresData 2 2 11 3" xfId="36146"/>
    <cellStyle name="SAPBEXresData 2 2 12" xfId="36147"/>
    <cellStyle name="SAPBEXresData 2 2 2" xfId="36148"/>
    <cellStyle name="SAPBEXresData 2 2 2 2" xfId="36149"/>
    <cellStyle name="SAPBEXresData 2 2 2 2 2" xfId="36150"/>
    <cellStyle name="SAPBEXresData 2 2 2 2 2 2" xfId="36151"/>
    <cellStyle name="SAPBEXresData 2 2 2 2 2 2 2" xfId="36152"/>
    <cellStyle name="SAPBEXresData 2 2 2 2 2 3" xfId="36153"/>
    <cellStyle name="SAPBEXresData 2 2 2 2 3" xfId="36154"/>
    <cellStyle name="SAPBEXresData 2 2 2 2 3 2" xfId="36155"/>
    <cellStyle name="SAPBEXresData 2 2 2 2 3 2 2" xfId="36156"/>
    <cellStyle name="SAPBEXresData 2 2 2 2 3 3" xfId="36157"/>
    <cellStyle name="SAPBEXresData 2 2 2 2 4" xfId="36158"/>
    <cellStyle name="SAPBEXresData 2 2 2 2 4 2" xfId="36159"/>
    <cellStyle name="SAPBEXresData 2 2 2 2 5" xfId="36160"/>
    <cellStyle name="SAPBEXresData 2 2 2 2 5 2" xfId="36161"/>
    <cellStyle name="SAPBEXresData 2 2 2 2 6" xfId="36162"/>
    <cellStyle name="SAPBEXresData 2 2 2 3" xfId="36163"/>
    <cellStyle name="SAPBEXresData 2 2 2 3 2" xfId="36164"/>
    <cellStyle name="SAPBEXresData 2 2 2 3 2 2" xfId="36165"/>
    <cellStyle name="SAPBEXresData 2 2 2 3 2 2 2" xfId="36166"/>
    <cellStyle name="SAPBEXresData 2 2 2 3 2 3" xfId="36167"/>
    <cellStyle name="SAPBEXresData 2 2 2 3 3" xfId="36168"/>
    <cellStyle name="SAPBEXresData 2 2 2 3 3 2" xfId="36169"/>
    <cellStyle name="SAPBEXresData 2 2 2 3 3 2 2" xfId="36170"/>
    <cellStyle name="SAPBEXresData 2 2 2 3 3 3" xfId="36171"/>
    <cellStyle name="SAPBEXresData 2 2 2 3 4" xfId="36172"/>
    <cellStyle name="SAPBEXresData 2 2 2 3 4 2" xfId="36173"/>
    <cellStyle name="SAPBEXresData 2 2 2 3 5" xfId="36174"/>
    <cellStyle name="SAPBEXresData 2 2 2 3 5 2" xfId="36175"/>
    <cellStyle name="SAPBEXresData 2 2 2 3 6" xfId="36176"/>
    <cellStyle name="SAPBEXresData 2 2 2 4" xfId="36177"/>
    <cellStyle name="SAPBEXresData 2 2 2 4 2" xfId="36178"/>
    <cellStyle name="SAPBEXresData 2 2 2 4 2 2" xfId="36179"/>
    <cellStyle name="SAPBEXresData 2 2 2 4 2 3" xfId="62969"/>
    <cellStyle name="SAPBEXresData 2 2 2 4 3" xfId="36180"/>
    <cellStyle name="SAPBEXresData 2 2 2 4 4" xfId="62970"/>
    <cellStyle name="SAPBEXresData 2 2 2 5" xfId="36181"/>
    <cellStyle name="SAPBEXresData 2 2 2 5 2" xfId="36182"/>
    <cellStyle name="SAPBEXresData 2 2 2 5 2 2" xfId="36183"/>
    <cellStyle name="SAPBEXresData 2 2 2 5 2 3" xfId="62971"/>
    <cellStyle name="SAPBEXresData 2 2 2 5 3" xfId="36184"/>
    <cellStyle name="SAPBEXresData 2 2 2 5 4" xfId="62972"/>
    <cellStyle name="SAPBEXresData 2 2 2 6" xfId="36185"/>
    <cellStyle name="SAPBEXresData 2 2 2 6 2" xfId="36186"/>
    <cellStyle name="SAPBEXresData 2 2 2 6 2 2" xfId="62973"/>
    <cellStyle name="SAPBEXresData 2 2 2 6 2 3" xfId="62974"/>
    <cellStyle name="SAPBEXresData 2 2 2 6 3" xfId="62975"/>
    <cellStyle name="SAPBEXresData 2 2 2 6 4" xfId="62976"/>
    <cellStyle name="SAPBEXresData 2 2 2 7" xfId="36187"/>
    <cellStyle name="SAPBEXresData 2 2 2 7 2" xfId="36188"/>
    <cellStyle name="SAPBEXresData 2 2 2 7 3" xfId="62977"/>
    <cellStyle name="SAPBEXresData 2 2 2 8" xfId="36189"/>
    <cellStyle name="SAPBEXresData 2 2 2 9" xfId="62978"/>
    <cellStyle name="SAPBEXresData 2 2 2_Other Benefits Allocation %" xfId="36190"/>
    <cellStyle name="SAPBEXresData 2 2 3" xfId="36191"/>
    <cellStyle name="SAPBEXresData 2 2 3 2" xfId="36192"/>
    <cellStyle name="SAPBEXresData 2 2 3 2 2" xfId="36193"/>
    <cellStyle name="SAPBEXresData 2 2 3 2 2 2" xfId="62979"/>
    <cellStyle name="SAPBEXresData 2 2 3 2 2 3" xfId="62980"/>
    <cellStyle name="SAPBEXresData 2 2 3 2 3" xfId="62981"/>
    <cellStyle name="SAPBEXresData 2 2 3 2 4" xfId="62982"/>
    <cellStyle name="SAPBEXresData 2 2 3 3" xfId="36194"/>
    <cellStyle name="SAPBEXresData 2 2 3 3 2" xfId="52779"/>
    <cellStyle name="SAPBEXresData 2 2 3 3 2 2" xfId="62983"/>
    <cellStyle name="SAPBEXresData 2 2 3 3 2 3" xfId="62984"/>
    <cellStyle name="SAPBEXresData 2 2 3 3 3" xfId="62985"/>
    <cellStyle name="SAPBEXresData 2 2 3 3 4" xfId="62986"/>
    <cellStyle name="SAPBEXresData 2 2 3 4" xfId="52780"/>
    <cellStyle name="SAPBEXresData 2 2 3 4 2" xfId="52781"/>
    <cellStyle name="SAPBEXresData 2 2 3 4 2 2" xfId="62987"/>
    <cellStyle name="SAPBEXresData 2 2 3 4 2 3" xfId="62988"/>
    <cellStyle name="SAPBEXresData 2 2 3 4 3" xfId="62989"/>
    <cellStyle name="SAPBEXresData 2 2 3 4 4" xfId="62990"/>
    <cellStyle name="SAPBEXresData 2 2 3 5" xfId="52782"/>
    <cellStyle name="SAPBEXresData 2 2 3 5 2" xfId="52783"/>
    <cellStyle name="SAPBEXresData 2 2 3 5 2 2" xfId="62991"/>
    <cellStyle name="SAPBEXresData 2 2 3 5 2 3" xfId="62992"/>
    <cellStyle name="SAPBEXresData 2 2 3 5 3" xfId="62993"/>
    <cellStyle name="SAPBEXresData 2 2 3 5 4" xfId="62994"/>
    <cellStyle name="SAPBEXresData 2 2 3 6" xfId="52784"/>
    <cellStyle name="SAPBEXresData 2 2 3 6 2" xfId="52785"/>
    <cellStyle name="SAPBEXresData 2 2 3 6 2 2" xfId="62995"/>
    <cellStyle name="SAPBEXresData 2 2 3 6 2 3" xfId="62996"/>
    <cellStyle name="SAPBEXresData 2 2 3 6 3" xfId="62997"/>
    <cellStyle name="SAPBEXresData 2 2 3 6 4" xfId="62998"/>
    <cellStyle name="SAPBEXresData 2 2 3 7" xfId="52786"/>
    <cellStyle name="SAPBEXresData 2 2 3 7 2" xfId="62999"/>
    <cellStyle name="SAPBEXresData 2 2 3 7 3" xfId="63000"/>
    <cellStyle name="SAPBEXresData 2 2 3 8" xfId="63001"/>
    <cellStyle name="SAPBEXresData 2 2 3 9" xfId="63002"/>
    <cellStyle name="SAPBEXresData 2 2 4" xfId="36195"/>
    <cellStyle name="SAPBEXresData 2 2 4 2" xfId="36196"/>
    <cellStyle name="SAPBEXresData 2 2 4 2 2" xfId="36197"/>
    <cellStyle name="SAPBEXresData 2 2 4 2 2 2" xfId="63003"/>
    <cellStyle name="SAPBEXresData 2 2 4 2 2 3" xfId="63004"/>
    <cellStyle name="SAPBEXresData 2 2 4 2 3" xfId="63005"/>
    <cellStyle name="SAPBEXresData 2 2 4 2 4" xfId="63006"/>
    <cellStyle name="SAPBEXresData 2 2 4 3" xfId="36198"/>
    <cellStyle name="SAPBEXresData 2 2 4 3 2" xfId="52787"/>
    <cellStyle name="SAPBEXresData 2 2 4 3 2 2" xfId="63007"/>
    <cellStyle name="SAPBEXresData 2 2 4 3 2 3" xfId="63008"/>
    <cellStyle name="SAPBEXresData 2 2 4 3 3" xfId="63009"/>
    <cellStyle name="SAPBEXresData 2 2 4 3 4" xfId="63010"/>
    <cellStyle name="SAPBEXresData 2 2 4 4" xfId="52788"/>
    <cellStyle name="SAPBEXresData 2 2 4 4 2" xfId="52789"/>
    <cellStyle name="SAPBEXresData 2 2 4 4 2 2" xfId="63011"/>
    <cellStyle name="SAPBEXresData 2 2 4 4 2 3" xfId="63012"/>
    <cellStyle name="SAPBEXresData 2 2 4 4 3" xfId="63013"/>
    <cellStyle name="SAPBEXresData 2 2 4 4 4" xfId="63014"/>
    <cellStyle name="SAPBEXresData 2 2 4 5" xfId="52790"/>
    <cellStyle name="SAPBEXresData 2 2 4 5 2" xfId="52791"/>
    <cellStyle name="SAPBEXresData 2 2 4 5 2 2" xfId="63015"/>
    <cellStyle name="SAPBEXresData 2 2 4 5 2 3" xfId="63016"/>
    <cellStyle name="SAPBEXresData 2 2 4 5 3" xfId="63017"/>
    <cellStyle name="SAPBEXresData 2 2 4 5 4" xfId="63018"/>
    <cellStyle name="SAPBEXresData 2 2 4 6" xfId="52792"/>
    <cellStyle name="SAPBEXresData 2 2 4 6 2" xfId="52793"/>
    <cellStyle name="SAPBEXresData 2 2 4 6 2 2" xfId="63019"/>
    <cellStyle name="SAPBEXresData 2 2 4 6 2 3" xfId="63020"/>
    <cellStyle name="SAPBEXresData 2 2 4 6 3" xfId="63021"/>
    <cellStyle name="SAPBEXresData 2 2 4 6 4" xfId="63022"/>
    <cellStyle name="SAPBEXresData 2 2 4 7" xfId="52794"/>
    <cellStyle name="SAPBEXresData 2 2 4 7 2" xfId="63023"/>
    <cellStyle name="SAPBEXresData 2 2 4 7 3" xfId="63024"/>
    <cellStyle name="SAPBEXresData 2 2 4 8" xfId="63025"/>
    <cellStyle name="SAPBEXresData 2 2 4 9" xfId="63026"/>
    <cellStyle name="SAPBEXresData 2 2 5" xfId="36199"/>
    <cellStyle name="SAPBEXresData 2 2 5 2" xfId="36200"/>
    <cellStyle name="SAPBEXresData 2 2 5 2 2" xfId="36201"/>
    <cellStyle name="SAPBEXresData 2 2 5 2 3" xfId="63027"/>
    <cellStyle name="SAPBEXresData 2 2 5 3" xfId="36202"/>
    <cellStyle name="SAPBEXresData 2 2 5 4" xfId="63028"/>
    <cellStyle name="SAPBEXresData 2 2 6" xfId="36203"/>
    <cellStyle name="SAPBEXresData 2 2 6 2" xfId="36204"/>
    <cellStyle name="SAPBEXresData 2 2 6 2 2" xfId="36205"/>
    <cellStyle name="SAPBEXresData 2 2 6 2 3" xfId="63029"/>
    <cellStyle name="SAPBEXresData 2 2 6 3" xfId="36206"/>
    <cellStyle name="SAPBEXresData 2 2 6 4" xfId="63030"/>
    <cellStyle name="SAPBEXresData 2 2 7" xfId="36207"/>
    <cellStyle name="SAPBEXresData 2 2 7 2" xfId="36208"/>
    <cellStyle name="SAPBEXresData 2 2 7 2 2" xfId="36209"/>
    <cellStyle name="SAPBEXresData 2 2 7 2 3" xfId="63031"/>
    <cellStyle name="SAPBEXresData 2 2 7 3" xfId="36210"/>
    <cellStyle name="SAPBEXresData 2 2 7 4" xfId="63032"/>
    <cellStyle name="SAPBEXresData 2 2 8" xfId="36211"/>
    <cellStyle name="SAPBEXresData 2 2 8 2" xfId="36212"/>
    <cellStyle name="SAPBEXresData 2 2 8 2 2" xfId="36213"/>
    <cellStyle name="SAPBEXresData 2 2 8 2 3" xfId="63033"/>
    <cellStyle name="SAPBEXresData 2 2 8 3" xfId="36214"/>
    <cellStyle name="SAPBEXresData 2 2 8 4" xfId="63034"/>
    <cellStyle name="SAPBEXresData 2 2 9" xfId="36215"/>
    <cellStyle name="SAPBEXresData 2 2 9 2" xfId="36216"/>
    <cellStyle name="SAPBEXresData 2 2 9 2 2" xfId="36217"/>
    <cellStyle name="SAPBEXresData 2 2 9 2 3" xfId="63035"/>
    <cellStyle name="SAPBEXresData 2 2 9 3" xfId="36218"/>
    <cellStyle name="SAPBEXresData 2 2 9 4" xfId="63036"/>
    <cellStyle name="SAPBEXresData 2 2_Other Benefits Allocation %" xfId="36219"/>
    <cellStyle name="SAPBEXresData 2 3" xfId="36220"/>
    <cellStyle name="SAPBEXresData 2 3 10" xfId="36221"/>
    <cellStyle name="SAPBEXresData 2 3 10 2" xfId="36222"/>
    <cellStyle name="SAPBEXresData 2 3 10 2 2" xfId="36223"/>
    <cellStyle name="SAPBEXresData 2 3 10 3" xfId="36224"/>
    <cellStyle name="SAPBEXresData 2 3 11" xfId="36225"/>
    <cellStyle name="SAPBEXresData 2 3 11 2" xfId="36226"/>
    <cellStyle name="SAPBEXresData 2 3 11 2 2" xfId="36227"/>
    <cellStyle name="SAPBEXresData 2 3 11 3" xfId="36228"/>
    <cellStyle name="SAPBEXresData 2 3 12" xfId="36229"/>
    <cellStyle name="SAPBEXresData 2 3 2" xfId="36230"/>
    <cellStyle name="SAPBEXresData 2 3 2 2" xfId="36231"/>
    <cellStyle name="SAPBEXresData 2 3 2 2 2" xfId="36232"/>
    <cellStyle name="SAPBEXresData 2 3 2 2 2 2" xfId="36233"/>
    <cellStyle name="SAPBEXresData 2 3 2 2 2 2 2" xfId="36234"/>
    <cellStyle name="SAPBEXresData 2 3 2 2 2 3" xfId="36235"/>
    <cellStyle name="SAPBEXresData 2 3 2 2 3" xfId="36236"/>
    <cellStyle name="SAPBEXresData 2 3 2 2 3 2" xfId="36237"/>
    <cellStyle name="SAPBEXresData 2 3 2 2 3 2 2" xfId="36238"/>
    <cellStyle name="SAPBEXresData 2 3 2 2 3 3" xfId="36239"/>
    <cellStyle name="SAPBEXresData 2 3 2 2 4" xfId="36240"/>
    <cellStyle name="SAPBEXresData 2 3 2 2 4 2" xfId="36241"/>
    <cellStyle name="SAPBEXresData 2 3 2 2 5" xfId="36242"/>
    <cellStyle name="SAPBEXresData 2 3 2 2 5 2" xfId="36243"/>
    <cellStyle name="SAPBEXresData 2 3 2 2 6" xfId="36244"/>
    <cellStyle name="SAPBEXresData 2 3 2 3" xfId="36245"/>
    <cellStyle name="SAPBEXresData 2 3 2 3 2" xfId="36246"/>
    <cellStyle name="SAPBEXresData 2 3 2 3 2 2" xfId="36247"/>
    <cellStyle name="SAPBEXresData 2 3 2 3 2 2 2" xfId="36248"/>
    <cellStyle name="SAPBEXresData 2 3 2 3 2 3" xfId="36249"/>
    <cellStyle name="SAPBEXresData 2 3 2 3 3" xfId="36250"/>
    <cellStyle name="SAPBEXresData 2 3 2 3 3 2" xfId="36251"/>
    <cellStyle name="SAPBEXresData 2 3 2 3 3 2 2" xfId="36252"/>
    <cellStyle name="SAPBEXresData 2 3 2 3 3 3" xfId="36253"/>
    <cellStyle name="SAPBEXresData 2 3 2 3 4" xfId="36254"/>
    <cellStyle name="SAPBEXresData 2 3 2 3 4 2" xfId="36255"/>
    <cellStyle name="SAPBEXresData 2 3 2 3 5" xfId="36256"/>
    <cellStyle name="SAPBEXresData 2 3 2 3 5 2" xfId="36257"/>
    <cellStyle name="SAPBEXresData 2 3 2 3 6" xfId="36258"/>
    <cellStyle name="SAPBEXresData 2 3 2 4" xfId="36259"/>
    <cellStyle name="SAPBEXresData 2 3 2 4 2" xfId="36260"/>
    <cellStyle name="SAPBEXresData 2 3 2 4 2 2" xfId="36261"/>
    <cellStyle name="SAPBEXresData 2 3 2 4 3" xfId="36262"/>
    <cellStyle name="SAPBEXresData 2 3 2 5" xfId="36263"/>
    <cellStyle name="SAPBEXresData 2 3 2 5 2" xfId="36264"/>
    <cellStyle name="SAPBEXresData 2 3 2 5 2 2" xfId="36265"/>
    <cellStyle name="SAPBEXresData 2 3 2 5 3" xfId="36266"/>
    <cellStyle name="SAPBEXresData 2 3 2 6" xfId="36267"/>
    <cellStyle name="SAPBEXresData 2 3 2 6 2" xfId="36268"/>
    <cellStyle name="SAPBEXresData 2 3 2 7" xfId="36269"/>
    <cellStyle name="SAPBEXresData 2 3 2 7 2" xfId="36270"/>
    <cellStyle name="SAPBEXresData 2 3 2 8" xfId="36271"/>
    <cellStyle name="SAPBEXresData 2 3 2_Other Benefits Allocation %" xfId="36272"/>
    <cellStyle name="SAPBEXresData 2 3 3" xfId="36273"/>
    <cellStyle name="SAPBEXresData 2 3 3 2" xfId="36274"/>
    <cellStyle name="SAPBEXresData 2 3 3 2 2" xfId="36275"/>
    <cellStyle name="SAPBEXresData 2 3 3 2 3" xfId="63037"/>
    <cellStyle name="SAPBEXresData 2 3 3 3" xfId="36276"/>
    <cellStyle name="SAPBEXresData 2 3 3 4" xfId="63038"/>
    <cellStyle name="SAPBEXresData 2 3 4" xfId="36277"/>
    <cellStyle name="SAPBEXresData 2 3 4 2" xfId="36278"/>
    <cellStyle name="SAPBEXresData 2 3 4 2 2" xfId="36279"/>
    <cellStyle name="SAPBEXresData 2 3 4 2 3" xfId="63039"/>
    <cellStyle name="SAPBEXresData 2 3 4 3" xfId="36280"/>
    <cellStyle name="SAPBEXresData 2 3 4 4" xfId="63040"/>
    <cellStyle name="SAPBEXresData 2 3 5" xfId="36281"/>
    <cellStyle name="SAPBEXresData 2 3 5 2" xfId="36282"/>
    <cellStyle name="SAPBEXresData 2 3 5 2 2" xfId="36283"/>
    <cellStyle name="SAPBEXresData 2 3 5 2 3" xfId="63041"/>
    <cellStyle name="SAPBEXresData 2 3 5 3" xfId="36284"/>
    <cellStyle name="SAPBEXresData 2 3 5 4" xfId="63042"/>
    <cellStyle name="SAPBEXresData 2 3 6" xfId="36285"/>
    <cellStyle name="SAPBEXresData 2 3 6 2" xfId="36286"/>
    <cellStyle name="SAPBEXresData 2 3 6 2 2" xfId="36287"/>
    <cellStyle name="SAPBEXresData 2 3 6 2 3" xfId="63043"/>
    <cellStyle name="SAPBEXresData 2 3 6 3" xfId="36288"/>
    <cellStyle name="SAPBEXresData 2 3 6 4" xfId="63044"/>
    <cellStyle name="SAPBEXresData 2 3 7" xfId="36289"/>
    <cellStyle name="SAPBEXresData 2 3 7 2" xfId="36290"/>
    <cellStyle name="SAPBEXresData 2 3 7 2 2" xfId="36291"/>
    <cellStyle name="SAPBEXresData 2 3 7 3" xfId="36292"/>
    <cellStyle name="SAPBEXresData 2 3 8" xfId="36293"/>
    <cellStyle name="SAPBEXresData 2 3 8 2" xfId="36294"/>
    <cellStyle name="SAPBEXresData 2 3 8 2 2" xfId="36295"/>
    <cellStyle name="SAPBEXresData 2 3 8 3" xfId="36296"/>
    <cellStyle name="SAPBEXresData 2 3 9" xfId="36297"/>
    <cellStyle name="SAPBEXresData 2 3 9 2" xfId="36298"/>
    <cellStyle name="SAPBEXresData 2 3 9 2 2" xfId="36299"/>
    <cellStyle name="SAPBEXresData 2 3 9 3" xfId="36300"/>
    <cellStyle name="SAPBEXresData 2 3_Other Benefits Allocation %" xfId="36301"/>
    <cellStyle name="SAPBEXresData 2 4" xfId="36302"/>
    <cellStyle name="SAPBEXresData 2 4 2" xfId="52795"/>
    <cellStyle name="SAPBEXresData 2 4 2 2" xfId="52796"/>
    <cellStyle name="SAPBEXresData 2 4 2 2 2" xfId="63045"/>
    <cellStyle name="SAPBEXresData 2 4 2 2 3" xfId="63046"/>
    <cellStyle name="SAPBEXresData 2 4 2 3" xfId="63047"/>
    <cellStyle name="SAPBEXresData 2 4 2 4" xfId="63048"/>
    <cellStyle name="SAPBEXresData 2 4 3" xfId="52797"/>
    <cellStyle name="SAPBEXresData 2 4 3 2" xfId="52798"/>
    <cellStyle name="SAPBEXresData 2 4 3 2 2" xfId="63049"/>
    <cellStyle name="SAPBEXresData 2 4 3 2 3" xfId="63050"/>
    <cellStyle name="SAPBEXresData 2 4 3 3" xfId="63051"/>
    <cellStyle name="SAPBEXresData 2 4 3 4" xfId="63052"/>
    <cellStyle name="SAPBEXresData 2 4 4" xfId="52799"/>
    <cellStyle name="SAPBEXresData 2 4 4 2" xfId="52800"/>
    <cellStyle name="SAPBEXresData 2 4 4 2 2" xfId="63053"/>
    <cellStyle name="SAPBEXresData 2 4 4 2 3" xfId="63054"/>
    <cellStyle name="SAPBEXresData 2 4 4 3" xfId="63055"/>
    <cellStyle name="SAPBEXresData 2 4 4 4" xfId="63056"/>
    <cellStyle name="SAPBEXresData 2 4 5" xfId="52801"/>
    <cellStyle name="SAPBEXresData 2 4 5 2" xfId="52802"/>
    <cellStyle name="SAPBEXresData 2 4 5 2 2" xfId="63057"/>
    <cellStyle name="SAPBEXresData 2 4 5 2 3" xfId="63058"/>
    <cellStyle name="SAPBEXresData 2 4 5 3" xfId="63059"/>
    <cellStyle name="SAPBEXresData 2 4 5 4" xfId="63060"/>
    <cellStyle name="SAPBEXresData 2 4 6" xfId="52803"/>
    <cellStyle name="SAPBEXresData 2 4 6 2" xfId="52804"/>
    <cellStyle name="SAPBEXresData 2 4 6 2 2" xfId="63061"/>
    <cellStyle name="SAPBEXresData 2 4 6 2 3" xfId="63062"/>
    <cellStyle name="SAPBEXresData 2 4 6 3" xfId="63063"/>
    <cellStyle name="SAPBEXresData 2 4 6 4" xfId="63064"/>
    <cellStyle name="SAPBEXresData 2 4 7" xfId="52805"/>
    <cellStyle name="SAPBEXresData 2 4 7 2" xfId="63065"/>
    <cellStyle name="SAPBEXresData 2 4 7 3" xfId="63066"/>
    <cellStyle name="SAPBEXresData 2 4 8" xfId="63067"/>
    <cellStyle name="SAPBEXresData 2 4 9" xfId="63068"/>
    <cellStyle name="SAPBEXresData 2 5" xfId="36303"/>
    <cellStyle name="SAPBEXresData 2 5 2" xfId="36304"/>
    <cellStyle name="SAPBEXresData 2 5 2 2" xfId="36305"/>
    <cellStyle name="SAPBEXresData 2 5 2 2 2" xfId="36306"/>
    <cellStyle name="SAPBEXresData 2 5 2 2 2 2" xfId="36307"/>
    <cellStyle name="SAPBEXresData 2 5 2 2 3" xfId="36308"/>
    <cellStyle name="SAPBEXresData 2 5 2 3" xfId="36309"/>
    <cellStyle name="SAPBEXresData 2 5 2 3 2" xfId="36310"/>
    <cellStyle name="SAPBEXresData 2 5 2 3 2 2" xfId="36311"/>
    <cellStyle name="SAPBEXresData 2 5 2 3 3" xfId="36312"/>
    <cellStyle name="SAPBEXresData 2 5 2 4" xfId="36313"/>
    <cellStyle name="SAPBEXresData 2 5 2 4 2" xfId="36314"/>
    <cellStyle name="SAPBEXresData 2 5 2 5" xfId="36315"/>
    <cellStyle name="SAPBEXresData 2 5 2 5 2" xfId="36316"/>
    <cellStyle name="SAPBEXresData 2 5 2 6" xfId="36317"/>
    <cellStyle name="SAPBEXresData 2 5 3" xfId="36318"/>
    <cellStyle name="SAPBEXresData 2 5 3 2" xfId="36319"/>
    <cellStyle name="SAPBEXresData 2 5 3 2 2" xfId="36320"/>
    <cellStyle name="SAPBEXresData 2 5 3 2 2 2" xfId="36321"/>
    <cellStyle name="SAPBEXresData 2 5 3 2 3" xfId="36322"/>
    <cellStyle name="SAPBEXresData 2 5 3 3" xfId="36323"/>
    <cellStyle name="SAPBEXresData 2 5 3 3 2" xfId="36324"/>
    <cellStyle name="SAPBEXresData 2 5 3 3 2 2" xfId="36325"/>
    <cellStyle name="SAPBEXresData 2 5 3 3 3" xfId="36326"/>
    <cellStyle name="SAPBEXresData 2 5 3 4" xfId="36327"/>
    <cellStyle name="SAPBEXresData 2 5 3 4 2" xfId="36328"/>
    <cellStyle name="SAPBEXresData 2 5 3 5" xfId="36329"/>
    <cellStyle name="SAPBEXresData 2 5 3 5 2" xfId="36330"/>
    <cellStyle name="SAPBEXresData 2 5 3 6" xfId="36331"/>
    <cellStyle name="SAPBEXresData 2 5 4" xfId="36332"/>
    <cellStyle name="SAPBEXresData 2 5 4 2" xfId="36333"/>
    <cellStyle name="SAPBEXresData 2 5 4 2 2" xfId="36334"/>
    <cellStyle name="SAPBEXresData 2 5 4 2 3" xfId="63069"/>
    <cellStyle name="SAPBEXresData 2 5 4 3" xfId="36335"/>
    <cellStyle name="SAPBEXresData 2 5 4 4" xfId="63070"/>
    <cellStyle name="SAPBEXresData 2 5 5" xfId="36336"/>
    <cellStyle name="SAPBEXresData 2 5 5 2" xfId="36337"/>
    <cellStyle name="SAPBEXresData 2 5 5 2 2" xfId="36338"/>
    <cellStyle name="SAPBEXresData 2 5 5 2 3" xfId="63071"/>
    <cellStyle name="SAPBEXresData 2 5 5 3" xfId="36339"/>
    <cellStyle name="SAPBEXresData 2 5 5 4" xfId="63072"/>
    <cellStyle name="SAPBEXresData 2 5 6" xfId="36340"/>
    <cellStyle name="SAPBEXresData 2 5 6 2" xfId="36341"/>
    <cellStyle name="SAPBEXresData 2 5 6 2 2" xfId="63073"/>
    <cellStyle name="SAPBEXresData 2 5 6 2 3" xfId="63074"/>
    <cellStyle name="SAPBEXresData 2 5 6 3" xfId="63075"/>
    <cellStyle name="SAPBEXresData 2 5 6 4" xfId="63076"/>
    <cellStyle name="SAPBEXresData 2 5 7" xfId="36342"/>
    <cellStyle name="SAPBEXresData 2 5 7 2" xfId="36343"/>
    <cellStyle name="SAPBEXresData 2 5 7 3" xfId="63077"/>
    <cellStyle name="SAPBEXresData 2 5 8" xfId="36344"/>
    <cellStyle name="SAPBEXresData 2 5 9" xfId="63078"/>
    <cellStyle name="SAPBEXresData 2 5_Other Benefits Allocation %" xfId="36345"/>
    <cellStyle name="SAPBEXresData 2 6" xfId="36346"/>
    <cellStyle name="SAPBEXresData 2 6 2" xfId="36347"/>
    <cellStyle name="SAPBEXresData 2 6 2 2" xfId="36348"/>
    <cellStyle name="SAPBEXresData 2 6 2 3" xfId="63079"/>
    <cellStyle name="SAPBEXresData 2 6 3" xfId="36349"/>
    <cellStyle name="SAPBEXresData 2 6 4" xfId="63080"/>
    <cellStyle name="SAPBEXresData 2 7" xfId="36350"/>
    <cellStyle name="SAPBEXresData 2 7 2" xfId="36351"/>
    <cellStyle name="SAPBEXresData 2 7 2 2" xfId="36352"/>
    <cellStyle name="SAPBEXresData 2 7 2 3" xfId="63081"/>
    <cellStyle name="SAPBEXresData 2 7 3" xfId="36353"/>
    <cellStyle name="SAPBEXresData 2 7 4" xfId="63082"/>
    <cellStyle name="SAPBEXresData 2 8" xfId="36354"/>
    <cellStyle name="SAPBEXresData 2 8 2" xfId="36355"/>
    <cellStyle name="SAPBEXresData 2 8 2 2" xfId="36356"/>
    <cellStyle name="SAPBEXresData 2 8 2 3" xfId="63083"/>
    <cellStyle name="SAPBEXresData 2 8 3" xfId="36357"/>
    <cellStyle name="SAPBEXresData 2 8 4" xfId="63084"/>
    <cellStyle name="SAPBEXresData 2 9" xfId="36358"/>
    <cellStyle name="SAPBEXresData 2 9 2" xfId="36359"/>
    <cellStyle name="SAPBEXresData 2 9 2 2" xfId="36360"/>
    <cellStyle name="SAPBEXresData 2 9 2 3" xfId="63085"/>
    <cellStyle name="SAPBEXresData 2 9 3" xfId="36361"/>
    <cellStyle name="SAPBEXresData 2 9 4" xfId="63086"/>
    <cellStyle name="SAPBEXresData 2_401K Summary" xfId="36362"/>
    <cellStyle name="SAPBEXresData 20" xfId="36363"/>
    <cellStyle name="SAPBEXresData 20 2" xfId="36364"/>
    <cellStyle name="SAPBEXresData 20 2 2" xfId="36365"/>
    <cellStyle name="SAPBEXresData 20 3" xfId="36366"/>
    <cellStyle name="SAPBEXresData 21" xfId="36367"/>
    <cellStyle name="SAPBEXresData 21 2" xfId="36368"/>
    <cellStyle name="SAPBEXresData 21 2 2" xfId="36369"/>
    <cellStyle name="SAPBEXresData 21 3" xfId="36370"/>
    <cellStyle name="SAPBEXresData 22" xfId="36371"/>
    <cellStyle name="SAPBEXresData 22 2" xfId="36372"/>
    <cellStyle name="SAPBEXresData 22 2 2" xfId="36373"/>
    <cellStyle name="SAPBEXresData 22 3" xfId="36374"/>
    <cellStyle name="SAPBEXresData 23" xfId="36375"/>
    <cellStyle name="SAPBEXresData 23 2" xfId="36376"/>
    <cellStyle name="SAPBEXresData 23 2 2" xfId="36377"/>
    <cellStyle name="SAPBEXresData 23 3" xfId="36378"/>
    <cellStyle name="SAPBEXresData 24" xfId="36379"/>
    <cellStyle name="SAPBEXresData 24 2" xfId="36380"/>
    <cellStyle name="SAPBEXresData 24 2 2" xfId="36381"/>
    <cellStyle name="SAPBEXresData 24 3" xfId="36382"/>
    <cellStyle name="SAPBEXresData 25" xfId="36383"/>
    <cellStyle name="SAPBEXresData 25 2" xfId="36384"/>
    <cellStyle name="SAPBEXresData 25 2 2" xfId="36385"/>
    <cellStyle name="SAPBEXresData 25 3" xfId="36386"/>
    <cellStyle name="SAPBEXresData 26" xfId="36387"/>
    <cellStyle name="SAPBEXresData 26 2" xfId="36388"/>
    <cellStyle name="SAPBEXresData 26 2 2" xfId="36389"/>
    <cellStyle name="SAPBEXresData 26 3" xfId="36390"/>
    <cellStyle name="SAPBEXresData 27" xfId="36391"/>
    <cellStyle name="SAPBEXresData 27 2" xfId="36392"/>
    <cellStyle name="SAPBEXresData 27 2 2" xfId="36393"/>
    <cellStyle name="SAPBEXresData 27 3" xfId="36394"/>
    <cellStyle name="SAPBEXresData 28" xfId="36395"/>
    <cellStyle name="SAPBEXresData 28 2" xfId="36396"/>
    <cellStyle name="SAPBEXresData 29" xfId="36397"/>
    <cellStyle name="SAPBEXresData 29 2" xfId="36398"/>
    <cellStyle name="SAPBEXresData 3" xfId="36399"/>
    <cellStyle name="SAPBEXresData 3 10" xfId="36400"/>
    <cellStyle name="SAPBEXresData 3 10 2" xfId="36401"/>
    <cellStyle name="SAPBEXresData 3 10 2 2" xfId="36402"/>
    <cellStyle name="SAPBEXresData 3 10 3" xfId="36403"/>
    <cellStyle name="SAPBEXresData 3 11" xfId="36404"/>
    <cellStyle name="SAPBEXresData 3 11 2" xfId="36405"/>
    <cellStyle name="SAPBEXresData 3 11 2 2" xfId="36406"/>
    <cellStyle name="SAPBEXresData 3 11 3" xfId="36407"/>
    <cellStyle name="SAPBEXresData 3 12" xfId="36408"/>
    <cellStyle name="SAPBEXresData 3 2" xfId="36409"/>
    <cellStyle name="SAPBEXresData 3 2 2" xfId="52806"/>
    <cellStyle name="SAPBEXresData 3 2 2 2" xfId="52807"/>
    <cellStyle name="SAPBEXresData 3 2 2 2 2" xfId="63087"/>
    <cellStyle name="SAPBEXresData 3 2 2 2 3" xfId="63088"/>
    <cellStyle name="SAPBEXresData 3 2 2 3" xfId="63089"/>
    <cellStyle name="SAPBEXresData 3 2 2 4" xfId="63090"/>
    <cellStyle name="SAPBEXresData 3 2 3" xfId="52808"/>
    <cellStyle name="SAPBEXresData 3 2 3 2" xfId="52809"/>
    <cellStyle name="SAPBEXresData 3 2 3 2 2" xfId="63091"/>
    <cellStyle name="SAPBEXresData 3 2 3 2 3" xfId="63092"/>
    <cellStyle name="SAPBEXresData 3 2 3 3" xfId="63093"/>
    <cellStyle name="SAPBEXresData 3 2 3 4" xfId="63094"/>
    <cellStyle name="SAPBEXresData 3 2 4" xfId="52810"/>
    <cellStyle name="SAPBEXresData 3 2 4 2" xfId="52811"/>
    <cellStyle name="SAPBEXresData 3 2 4 2 2" xfId="63095"/>
    <cellStyle name="SAPBEXresData 3 2 4 2 3" xfId="63096"/>
    <cellStyle name="SAPBEXresData 3 2 4 3" xfId="63097"/>
    <cellStyle name="SAPBEXresData 3 2 4 4" xfId="63098"/>
    <cellStyle name="SAPBEXresData 3 2 5" xfId="52812"/>
    <cellStyle name="SAPBEXresData 3 2 5 2" xfId="52813"/>
    <cellStyle name="SAPBEXresData 3 2 5 2 2" xfId="63099"/>
    <cellStyle name="SAPBEXresData 3 2 5 2 3" xfId="63100"/>
    <cellStyle name="SAPBEXresData 3 2 5 3" xfId="63101"/>
    <cellStyle name="SAPBEXresData 3 2 5 4" xfId="63102"/>
    <cellStyle name="SAPBEXresData 3 2 6" xfId="52814"/>
    <cellStyle name="SAPBEXresData 3 2 6 2" xfId="52815"/>
    <cellStyle name="SAPBEXresData 3 2 6 2 2" xfId="63103"/>
    <cellStyle name="SAPBEXresData 3 2 6 2 3" xfId="63104"/>
    <cellStyle name="SAPBEXresData 3 2 6 3" xfId="63105"/>
    <cellStyle name="SAPBEXresData 3 2 6 4" xfId="63106"/>
    <cellStyle name="SAPBEXresData 3 2 7" xfId="52816"/>
    <cellStyle name="SAPBEXresData 3 2 7 2" xfId="63107"/>
    <cellStyle name="SAPBEXresData 3 2 7 3" xfId="63108"/>
    <cellStyle name="SAPBEXresData 3 2 8" xfId="63109"/>
    <cellStyle name="SAPBEXresData 3 2 9" xfId="63110"/>
    <cellStyle name="SAPBEXresData 3 3" xfId="36410"/>
    <cellStyle name="SAPBEXresData 3 3 2" xfId="36411"/>
    <cellStyle name="SAPBEXresData 3 3 2 2" xfId="36412"/>
    <cellStyle name="SAPBEXresData 3 3 2 2 2" xfId="36413"/>
    <cellStyle name="SAPBEXresData 3 3 2 2 2 2" xfId="36414"/>
    <cellStyle name="SAPBEXresData 3 3 2 2 3" xfId="36415"/>
    <cellStyle name="SAPBEXresData 3 3 2 3" xfId="36416"/>
    <cellStyle name="SAPBEXresData 3 3 2 3 2" xfId="36417"/>
    <cellStyle name="SAPBEXresData 3 3 2 3 2 2" xfId="36418"/>
    <cellStyle name="SAPBEXresData 3 3 2 3 3" xfId="36419"/>
    <cellStyle name="SAPBEXresData 3 3 2 4" xfId="36420"/>
    <cellStyle name="SAPBEXresData 3 3 2 4 2" xfId="36421"/>
    <cellStyle name="SAPBEXresData 3 3 2 5" xfId="36422"/>
    <cellStyle name="SAPBEXresData 3 3 2 5 2" xfId="36423"/>
    <cellStyle name="SAPBEXresData 3 3 2 6" xfId="36424"/>
    <cellStyle name="SAPBEXresData 3 3 3" xfId="36425"/>
    <cellStyle name="SAPBEXresData 3 3 3 2" xfId="36426"/>
    <cellStyle name="SAPBEXresData 3 3 3 2 2" xfId="36427"/>
    <cellStyle name="SAPBEXresData 3 3 3 2 2 2" xfId="36428"/>
    <cellStyle name="SAPBEXresData 3 3 3 2 3" xfId="36429"/>
    <cellStyle name="SAPBEXresData 3 3 3 3" xfId="36430"/>
    <cellStyle name="SAPBEXresData 3 3 3 3 2" xfId="36431"/>
    <cellStyle name="SAPBEXresData 3 3 3 3 2 2" xfId="36432"/>
    <cellStyle name="SAPBEXresData 3 3 3 3 3" xfId="36433"/>
    <cellStyle name="SAPBEXresData 3 3 3 4" xfId="36434"/>
    <cellStyle name="SAPBEXresData 3 3 3 4 2" xfId="36435"/>
    <cellStyle name="SAPBEXresData 3 3 3 5" xfId="36436"/>
    <cellStyle name="SAPBEXresData 3 3 3 5 2" xfId="36437"/>
    <cellStyle name="SAPBEXresData 3 3 3 6" xfId="36438"/>
    <cellStyle name="SAPBEXresData 3 3 4" xfId="36439"/>
    <cellStyle name="SAPBEXresData 3 3 4 2" xfId="36440"/>
    <cellStyle name="SAPBEXresData 3 3 4 2 2" xfId="36441"/>
    <cellStyle name="SAPBEXresData 3 3 4 2 3" xfId="63111"/>
    <cellStyle name="SAPBEXresData 3 3 4 3" xfId="36442"/>
    <cellStyle name="SAPBEXresData 3 3 4 4" xfId="63112"/>
    <cellStyle name="SAPBEXresData 3 3 5" xfId="36443"/>
    <cellStyle name="SAPBEXresData 3 3 5 2" xfId="36444"/>
    <cellStyle name="SAPBEXresData 3 3 5 2 2" xfId="36445"/>
    <cellStyle name="SAPBEXresData 3 3 5 2 3" xfId="63113"/>
    <cellStyle name="SAPBEXresData 3 3 5 3" xfId="36446"/>
    <cellStyle name="SAPBEXresData 3 3 5 4" xfId="63114"/>
    <cellStyle name="SAPBEXresData 3 3 6" xfId="36447"/>
    <cellStyle name="SAPBEXresData 3 3 6 2" xfId="36448"/>
    <cellStyle name="SAPBEXresData 3 3 6 2 2" xfId="63115"/>
    <cellStyle name="SAPBEXresData 3 3 6 2 3" xfId="63116"/>
    <cellStyle name="SAPBEXresData 3 3 6 3" xfId="63117"/>
    <cellStyle name="SAPBEXresData 3 3 6 4" xfId="63118"/>
    <cellStyle name="SAPBEXresData 3 3 7" xfId="36449"/>
    <cellStyle name="SAPBEXresData 3 3 7 2" xfId="36450"/>
    <cellStyle name="SAPBEXresData 3 3 7 3" xfId="63119"/>
    <cellStyle name="SAPBEXresData 3 3 8" xfId="36451"/>
    <cellStyle name="SAPBEXresData 3 3 9" xfId="63120"/>
    <cellStyle name="SAPBEXresData 3 3_Other Benefits Allocation %" xfId="36452"/>
    <cellStyle name="SAPBEXresData 3 4" xfId="36453"/>
    <cellStyle name="SAPBEXresData 3 4 2" xfId="36454"/>
    <cellStyle name="SAPBEXresData 3 4 2 2" xfId="36455"/>
    <cellStyle name="SAPBEXresData 3 4 2 2 2" xfId="63121"/>
    <cellStyle name="SAPBEXresData 3 4 2 2 3" xfId="63122"/>
    <cellStyle name="SAPBEXresData 3 4 2 3" xfId="63123"/>
    <cellStyle name="SAPBEXresData 3 4 2 4" xfId="63124"/>
    <cellStyle name="SAPBEXresData 3 4 3" xfId="36456"/>
    <cellStyle name="SAPBEXresData 3 4 3 2" xfId="52817"/>
    <cellStyle name="SAPBEXresData 3 4 3 2 2" xfId="63125"/>
    <cellStyle name="SAPBEXresData 3 4 3 2 3" xfId="63126"/>
    <cellStyle name="SAPBEXresData 3 4 3 3" xfId="63127"/>
    <cellStyle name="SAPBEXresData 3 4 3 4" xfId="63128"/>
    <cellStyle name="SAPBEXresData 3 4 4" xfId="52818"/>
    <cellStyle name="SAPBEXresData 3 4 4 2" xfId="52819"/>
    <cellStyle name="SAPBEXresData 3 4 4 2 2" xfId="63129"/>
    <cellStyle name="SAPBEXresData 3 4 4 2 3" xfId="63130"/>
    <cellStyle name="SAPBEXresData 3 4 4 3" xfId="63131"/>
    <cellStyle name="SAPBEXresData 3 4 4 4" xfId="63132"/>
    <cellStyle name="SAPBEXresData 3 4 5" xfId="52820"/>
    <cellStyle name="SAPBEXresData 3 4 5 2" xfId="52821"/>
    <cellStyle name="SAPBEXresData 3 4 5 2 2" xfId="63133"/>
    <cellStyle name="SAPBEXresData 3 4 5 2 3" xfId="63134"/>
    <cellStyle name="SAPBEXresData 3 4 5 3" xfId="63135"/>
    <cellStyle name="SAPBEXresData 3 4 5 4" xfId="63136"/>
    <cellStyle name="SAPBEXresData 3 4 6" xfId="52822"/>
    <cellStyle name="SAPBEXresData 3 4 6 2" xfId="52823"/>
    <cellStyle name="SAPBEXresData 3 4 6 2 2" xfId="63137"/>
    <cellStyle name="SAPBEXresData 3 4 6 2 3" xfId="63138"/>
    <cellStyle name="SAPBEXresData 3 4 6 3" xfId="63139"/>
    <cellStyle name="SAPBEXresData 3 4 6 4" xfId="63140"/>
    <cellStyle name="SAPBEXresData 3 4 7" xfId="52824"/>
    <cellStyle name="SAPBEXresData 3 4 7 2" xfId="63141"/>
    <cellStyle name="SAPBEXresData 3 4 7 3" xfId="63142"/>
    <cellStyle name="SAPBEXresData 3 4 8" xfId="63143"/>
    <cellStyle name="SAPBEXresData 3 4 9" xfId="63144"/>
    <cellStyle name="SAPBEXresData 3 5" xfId="36457"/>
    <cellStyle name="SAPBEXresData 3 5 2" xfId="36458"/>
    <cellStyle name="SAPBEXresData 3 5 2 2" xfId="36459"/>
    <cellStyle name="SAPBEXresData 3 5 2 3" xfId="63145"/>
    <cellStyle name="SAPBEXresData 3 5 3" xfId="36460"/>
    <cellStyle name="SAPBEXresData 3 5 4" xfId="63146"/>
    <cellStyle name="SAPBEXresData 3 6" xfId="36461"/>
    <cellStyle name="SAPBEXresData 3 6 2" xfId="36462"/>
    <cellStyle name="SAPBEXresData 3 6 2 2" xfId="36463"/>
    <cellStyle name="SAPBEXresData 3 6 2 3" xfId="63147"/>
    <cellStyle name="SAPBEXresData 3 6 3" xfId="36464"/>
    <cellStyle name="SAPBEXresData 3 6 4" xfId="63148"/>
    <cellStyle name="SAPBEXresData 3 7" xfId="36465"/>
    <cellStyle name="SAPBEXresData 3 7 2" xfId="36466"/>
    <cellStyle name="SAPBEXresData 3 7 2 2" xfId="36467"/>
    <cellStyle name="SAPBEXresData 3 7 2 3" xfId="63149"/>
    <cellStyle name="SAPBEXresData 3 7 3" xfId="36468"/>
    <cellStyle name="SAPBEXresData 3 7 4" xfId="63150"/>
    <cellStyle name="SAPBEXresData 3 8" xfId="36469"/>
    <cellStyle name="SAPBEXresData 3 8 2" xfId="36470"/>
    <cellStyle name="SAPBEXresData 3 8 2 2" xfId="36471"/>
    <cellStyle name="SAPBEXresData 3 8 2 3" xfId="63151"/>
    <cellStyle name="SAPBEXresData 3 8 3" xfId="36472"/>
    <cellStyle name="SAPBEXresData 3 8 4" xfId="63152"/>
    <cellStyle name="SAPBEXresData 3 9" xfId="36473"/>
    <cellStyle name="SAPBEXresData 3 9 2" xfId="36474"/>
    <cellStyle name="SAPBEXresData 3 9 2 2" xfId="36475"/>
    <cellStyle name="SAPBEXresData 3 9 2 3" xfId="63153"/>
    <cellStyle name="SAPBEXresData 3 9 3" xfId="36476"/>
    <cellStyle name="SAPBEXresData 3 9 4" xfId="63154"/>
    <cellStyle name="SAPBEXresData 3_401K Summary" xfId="36477"/>
    <cellStyle name="SAPBEXresData 30" xfId="36478"/>
    <cellStyle name="SAPBEXresData 30 2" xfId="36479"/>
    <cellStyle name="SAPBEXresData 31" xfId="36480"/>
    <cellStyle name="SAPBEXresData 31 2" xfId="36481"/>
    <cellStyle name="SAPBEXresData 32" xfId="36482"/>
    <cellStyle name="SAPBEXresData 32 2" xfId="36483"/>
    <cellStyle name="SAPBEXresData 33" xfId="36484"/>
    <cellStyle name="SAPBEXresData 33 2" xfId="36485"/>
    <cellStyle name="SAPBEXresData 34" xfId="36486"/>
    <cellStyle name="SAPBEXresData 34 2" xfId="36487"/>
    <cellStyle name="SAPBEXresData 35" xfId="36488"/>
    <cellStyle name="SAPBEXresData 36" xfId="36489"/>
    <cellStyle name="SAPBEXresData 37" xfId="36490"/>
    <cellStyle name="SAPBEXresData 38" xfId="36491"/>
    <cellStyle name="SAPBEXresData 39" xfId="36492"/>
    <cellStyle name="SAPBEXresData 4" xfId="36493"/>
    <cellStyle name="SAPBEXresData 4 10" xfId="36494"/>
    <cellStyle name="SAPBEXresData 4 10 2" xfId="36495"/>
    <cellStyle name="SAPBEXresData 4 10 2 2" xfId="36496"/>
    <cellStyle name="SAPBEXresData 4 10 3" xfId="36497"/>
    <cellStyle name="SAPBEXresData 4 11" xfId="36498"/>
    <cellStyle name="SAPBEXresData 4 11 2" xfId="36499"/>
    <cellStyle name="SAPBEXresData 4 11 2 2" xfId="36500"/>
    <cellStyle name="SAPBEXresData 4 11 3" xfId="36501"/>
    <cellStyle name="SAPBEXresData 4 12" xfId="36502"/>
    <cellStyle name="SAPBEXresData 4 12 2" xfId="36503"/>
    <cellStyle name="SAPBEXresData 4 13" xfId="36504"/>
    <cellStyle name="SAPBEXresData 4 2" xfId="36505"/>
    <cellStyle name="SAPBEXresData 4 2 2" xfId="36506"/>
    <cellStyle name="SAPBEXresData 4 2 2 2" xfId="63155"/>
    <cellStyle name="SAPBEXresData 4 2 2 3" xfId="63156"/>
    <cellStyle name="SAPBEXresData 4 2 3" xfId="36507"/>
    <cellStyle name="SAPBEXresData 4 2 4" xfId="63157"/>
    <cellStyle name="SAPBEXresData 4 2_Other Benefits Allocation %" xfId="36508"/>
    <cellStyle name="SAPBEXresData 4 3" xfId="36509"/>
    <cellStyle name="SAPBEXresData 4 3 2" xfId="36510"/>
    <cellStyle name="SAPBEXresData 4 3 2 2" xfId="36511"/>
    <cellStyle name="SAPBEXresData 4 3 2 2 2" xfId="36512"/>
    <cellStyle name="SAPBEXresData 4 3 2 2 2 2" xfId="36513"/>
    <cellStyle name="SAPBEXresData 4 3 2 2 3" xfId="36514"/>
    <cellStyle name="SAPBEXresData 4 3 2 3" xfId="36515"/>
    <cellStyle name="SAPBEXresData 4 3 2 3 2" xfId="36516"/>
    <cellStyle name="SAPBEXresData 4 3 2 3 2 2" xfId="36517"/>
    <cellStyle name="SAPBEXresData 4 3 2 3 3" xfId="36518"/>
    <cellStyle name="SAPBEXresData 4 3 2 4" xfId="36519"/>
    <cellStyle name="SAPBEXresData 4 3 2 4 2" xfId="36520"/>
    <cellStyle name="SAPBEXresData 4 3 2 5" xfId="36521"/>
    <cellStyle name="SAPBEXresData 4 3 2 5 2" xfId="36522"/>
    <cellStyle name="SAPBEXresData 4 3 2 6" xfId="36523"/>
    <cellStyle name="SAPBEXresData 4 3 3" xfId="36524"/>
    <cellStyle name="SAPBEXresData 4 3 3 2" xfId="36525"/>
    <cellStyle name="SAPBEXresData 4 3 3 2 2" xfId="36526"/>
    <cellStyle name="SAPBEXresData 4 3 3 2 2 2" xfId="36527"/>
    <cellStyle name="SAPBEXresData 4 3 3 2 3" xfId="36528"/>
    <cellStyle name="SAPBEXresData 4 3 3 3" xfId="36529"/>
    <cellStyle name="SAPBEXresData 4 3 3 3 2" xfId="36530"/>
    <cellStyle name="SAPBEXresData 4 3 3 3 2 2" xfId="36531"/>
    <cellStyle name="SAPBEXresData 4 3 3 3 3" xfId="36532"/>
    <cellStyle name="SAPBEXresData 4 3 3 4" xfId="36533"/>
    <cellStyle name="SAPBEXresData 4 3 3 4 2" xfId="36534"/>
    <cellStyle name="SAPBEXresData 4 3 3 5" xfId="36535"/>
    <cellStyle name="SAPBEXresData 4 3 3 5 2" xfId="36536"/>
    <cellStyle name="SAPBEXresData 4 3 3 6" xfId="36537"/>
    <cellStyle name="SAPBEXresData 4 3 4" xfId="36538"/>
    <cellStyle name="SAPBEXresData 4 3 4 2" xfId="36539"/>
    <cellStyle name="SAPBEXresData 4 3 4 2 2" xfId="36540"/>
    <cellStyle name="SAPBEXresData 4 3 4 3" xfId="36541"/>
    <cellStyle name="SAPBEXresData 4 3 5" xfId="36542"/>
    <cellStyle name="SAPBEXresData 4 3 5 2" xfId="36543"/>
    <cellStyle name="SAPBEXresData 4 3 5 2 2" xfId="36544"/>
    <cellStyle name="SAPBEXresData 4 3 5 3" xfId="36545"/>
    <cellStyle name="SAPBEXresData 4 3 6" xfId="36546"/>
    <cellStyle name="SAPBEXresData 4 3 6 2" xfId="36547"/>
    <cellStyle name="SAPBEXresData 4 3 7" xfId="36548"/>
    <cellStyle name="SAPBEXresData 4 3 7 2" xfId="36549"/>
    <cellStyle name="SAPBEXresData 4 3 8" xfId="36550"/>
    <cellStyle name="SAPBEXresData 4 3_Other Benefits Allocation %" xfId="36551"/>
    <cellStyle name="SAPBEXresData 4 4" xfId="36552"/>
    <cellStyle name="SAPBEXresData 4 4 2" xfId="36553"/>
    <cellStyle name="SAPBEXresData 4 4 2 2" xfId="36554"/>
    <cellStyle name="SAPBEXresData 4 4 2 3" xfId="63158"/>
    <cellStyle name="SAPBEXresData 4 4 3" xfId="36555"/>
    <cellStyle name="SAPBEXresData 4 4 4" xfId="63159"/>
    <cellStyle name="SAPBEXresData 4 5" xfId="36556"/>
    <cellStyle name="SAPBEXresData 4 5 2" xfId="36557"/>
    <cellStyle name="SAPBEXresData 4 5 2 2" xfId="36558"/>
    <cellStyle name="SAPBEXresData 4 5 2 3" xfId="63160"/>
    <cellStyle name="SAPBEXresData 4 5 3" xfId="36559"/>
    <cellStyle name="SAPBEXresData 4 5 4" xfId="63161"/>
    <cellStyle name="SAPBEXresData 4 6" xfId="36560"/>
    <cellStyle name="SAPBEXresData 4 6 2" xfId="36561"/>
    <cellStyle name="SAPBEXresData 4 6 2 2" xfId="36562"/>
    <cellStyle name="SAPBEXresData 4 6 2 3" xfId="63162"/>
    <cellStyle name="SAPBEXresData 4 6 3" xfId="36563"/>
    <cellStyle name="SAPBEXresData 4 6 4" xfId="63163"/>
    <cellStyle name="SAPBEXresData 4 7" xfId="36564"/>
    <cellStyle name="SAPBEXresData 4 7 2" xfId="36565"/>
    <cellStyle name="SAPBEXresData 4 7 2 2" xfId="36566"/>
    <cellStyle name="SAPBEXresData 4 7 3" xfId="36567"/>
    <cellStyle name="SAPBEXresData 4 8" xfId="36568"/>
    <cellStyle name="SAPBEXresData 4 8 2" xfId="36569"/>
    <cellStyle name="SAPBEXresData 4 8 2 2" xfId="36570"/>
    <cellStyle name="SAPBEXresData 4 8 3" xfId="36571"/>
    <cellStyle name="SAPBEXresData 4 9" xfId="36572"/>
    <cellStyle name="SAPBEXresData 4 9 2" xfId="36573"/>
    <cellStyle name="SAPBEXresData 4 9 2 2" xfId="36574"/>
    <cellStyle name="SAPBEXresData 4 9 3" xfId="36575"/>
    <cellStyle name="SAPBEXresData 4_401K Summary" xfId="36576"/>
    <cellStyle name="SAPBEXresData 40" xfId="36577"/>
    <cellStyle name="SAPBEXresData 41" xfId="36578"/>
    <cellStyle name="SAPBEXresData 42" xfId="36579"/>
    <cellStyle name="SAPBEXresData 43" xfId="36580"/>
    <cellStyle name="SAPBEXresData 44" xfId="36581"/>
    <cellStyle name="SAPBEXresData 45" xfId="36582"/>
    <cellStyle name="SAPBEXresData 46" xfId="36583"/>
    <cellStyle name="SAPBEXresData 47" xfId="36584"/>
    <cellStyle name="SAPBEXresData 48" xfId="36585"/>
    <cellStyle name="SAPBEXresData 5" xfId="36586"/>
    <cellStyle name="SAPBEXresData 5 2" xfId="36587"/>
    <cellStyle name="SAPBEXresData 5 2 2" xfId="36588"/>
    <cellStyle name="SAPBEXresData 5 2 2 2" xfId="36589"/>
    <cellStyle name="SAPBEXresData 5 2 2 2 2" xfId="36590"/>
    <cellStyle name="SAPBEXresData 5 2 2 3" xfId="36591"/>
    <cellStyle name="SAPBEXresData 5 2 3" xfId="36592"/>
    <cellStyle name="SAPBEXresData 5 2 3 2" xfId="36593"/>
    <cellStyle name="SAPBEXresData 5 2 3 2 2" xfId="36594"/>
    <cellStyle name="SAPBEXresData 5 2 3 3" xfId="36595"/>
    <cellStyle name="SAPBEXresData 5 2 4" xfId="36596"/>
    <cellStyle name="SAPBEXresData 5 2 4 2" xfId="36597"/>
    <cellStyle name="SAPBEXresData 5 2 5" xfId="36598"/>
    <cellStyle name="SAPBEXresData 5 2 5 2" xfId="36599"/>
    <cellStyle name="SAPBEXresData 5 2 6" xfId="36600"/>
    <cellStyle name="SAPBEXresData 5 3" xfId="36601"/>
    <cellStyle name="SAPBEXresData 5 3 2" xfId="36602"/>
    <cellStyle name="SAPBEXresData 5 3 2 2" xfId="36603"/>
    <cellStyle name="SAPBEXresData 5 3 2 2 2" xfId="36604"/>
    <cellStyle name="SAPBEXresData 5 3 2 3" xfId="36605"/>
    <cellStyle name="SAPBEXresData 5 3 3" xfId="36606"/>
    <cellStyle name="SAPBEXresData 5 3 3 2" xfId="36607"/>
    <cellStyle name="SAPBEXresData 5 3 3 2 2" xfId="36608"/>
    <cellStyle name="SAPBEXresData 5 3 3 3" xfId="36609"/>
    <cellStyle name="SAPBEXresData 5 3 4" xfId="36610"/>
    <cellStyle name="SAPBEXresData 5 3 4 2" xfId="36611"/>
    <cellStyle name="SAPBEXresData 5 3 5" xfId="36612"/>
    <cellStyle name="SAPBEXresData 5 3 5 2" xfId="36613"/>
    <cellStyle name="SAPBEXresData 5 3 6" xfId="36614"/>
    <cellStyle name="SAPBEXresData 5 4" xfId="36615"/>
    <cellStyle name="SAPBEXresData 5 4 2" xfId="36616"/>
    <cellStyle name="SAPBEXresData 5 4 2 2" xfId="36617"/>
    <cellStyle name="SAPBEXresData 5 4 2 2 2" xfId="36618"/>
    <cellStyle name="SAPBEXresData 5 4 2 3" xfId="36619"/>
    <cellStyle name="SAPBEXresData 5 4 3" xfId="36620"/>
    <cellStyle name="SAPBEXresData 5 4 3 2" xfId="36621"/>
    <cellStyle name="SAPBEXresData 5 4 3 2 2" xfId="36622"/>
    <cellStyle name="SAPBEXresData 5 4 3 3" xfId="36623"/>
    <cellStyle name="SAPBEXresData 5 4 4" xfId="36624"/>
    <cellStyle name="SAPBEXresData 5 4 4 2" xfId="36625"/>
    <cellStyle name="SAPBEXresData 5 4 5" xfId="36626"/>
    <cellStyle name="SAPBEXresData 5 4 5 2" xfId="36627"/>
    <cellStyle name="SAPBEXresData 5 4 6" xfId="36628"/>
    <cellStyle name="SAPBEXresData 5 5" xfId="36629"/>
    <cellStyle name="SAPBEXresData 5 5 2" xfId="36630"/>
    <cellStyle name="SAPBEXresData 5 5 2 2" xfId="36631"/>
    <cellStyle name="SAPBEXresData 5 5 2 3" xfId="63164"/>
    <cellStyle name="SAPBEXresData 5 5 3" xfId="36632"/>
    <cellStyle name="SAPBEXresData 5 5 4" xfId="63165"/>
    <cellStyle name="SAPBEXresData 5 6" xfId="36633"/>
    <cellStyle name="SAPBEXresData 5 6 2" xfId="52825"/>
    <cellStyle name="SAPBEXresData 5 6 2 2" xfId="63166"/>
    <cellStyle name="SAPBEXresData 5 6 2 3" xfId="63167"/>
    <cellStyle name="SAPBEXresData 5 6 3" xfId="63168"/>
    <cellStyle name="SAPBEXresData 5 6 4" xfId="63169"/>
    <cellStyle name="SAPBEXresData 5 7" xfId="52826"/>
    <cellStyle name="SAPBEXresData 5 7 2" xfId="63170"/>
    <cellStyle name="SAPBEXresData 5 7 3" xfId="63171"/>
    <cellStyle name="SAPBEXresData 5 8" xfId="63172"/>
    <cellStyle name="SAPBEXresData 5 9" xfId="63173"/>
    <cellStyle name="SAPBEXresData 5_Other Benefits Allocation %" xfId="36634"/>
    <cellStyle name="SAPBEXresData 6" xfId="36635"/>
    <cellStyle name="SAPBEXresData 6 2" xfId="36636"/>
    <cellStyle name="SAPBEXresData 6 2 2" xfId="36637"/>
    <cellStyle name="SAPBEXresData 6 2 2 2" xfId="36638"/>
    <cellStyle name="SAPBEXresData 6 2 2 2 2" xfId="36639"/>
    <cellStyle name="SAPBEXresData 6 2 2 3" xfId="36640"/>
    <cellStyle name="SAPBEXresData 6 2 3" xfId="36641"/>
    <cellStyle name="SAPBEXresData 6 2 3 2" xfId="36642"/>
    <cellStyle name="SAPBEXresData 6 2 3 2 2" xfId="36643"/>
    <cellStyle name="SAPBEXresData 6 2 3 3" xfId="36644"/>
    <cellStyle name="SAPBEXresData 6 2 4" xfId="36645"/>
    <cellStyle name="SAPBEXresData 6 2 4 2" xfId="36646"/>
    <cellStyle name="SAPBEXresData 6 2 5" xfId="36647"/>
    <cellStyle name="SAPBEXresData 6 2 5 2" xfId="36648"/>
    <cellStyle name="SAPBEXresData 6 2 6" xfId="36649"/>
    <cellStyle name="SAPBEXresData 6 3" xfId="36650"/>
    <cellStyle name="SAPBEXresData 6 3 2" xfId="36651"/>
    <cellStyle name="SAPBEXresData 6 3 2 2" xfId="36652"/>
    <cellStyle name="SAPBEXresData 6 3 2 2 2" xfId="36653"/>
    <cellStyle name="SAPBEXresData 6 3 2 3" xfId="36654"/>
    <cellStyle name="SAPBEXresData 6 3 3" xfId="36655"/>
    <cellStyle name="SAPBEXresData 6 3 3 2" xfId="36656"/>
    <cellStyle name="SAPBEXresData 6 3 3 2 2" xfId="36657"/>
    <cellStyle name="SAPBEXresData 6 3 3 3" xfId="36658"/>
    <cellStyle name="SAPBEXresData 6 3 4" xfId="36659"/>
    <cellStyle name="SAPBEXresData 6 3 4 2" xfId="36660"/>
    <cellStyle name="SAPBEXresData 6 3 5" xfId="36661"/>
    <cellStyle name="SAPBEXresData 6 3 5 2" xfId="36662"/>
    <cellStyle name="SAPBEXresData 6 3 6" xfId="36663"/>
    <cellStyle name="SAPBEXresData 6 4" xfId="36664"/>
    <cellStyle name="SAPBEXresData 6 4 2" xfId="36665"/>
    <cellStyle name="SAPBEXresData 6 4 2 2" xfId="36666"/>
    <cellStyle name="SAPBEXresData 6 4 2 2 2" xfId="36667"/>
    <cellStyle name="SAPBEXresData 6 4 2 3" xfId="36668"/>
    <cellStyle name="SAPBEXresData 6 4 3" xfId="36669"/>
    <cellStyle name="SAPBEXresData 6 4 3 2" xfId="36670"/>
    <cellStyle name="SAPBEXresData 6 4 3 2 2" xfId="36671"/>
    <cellStyle name="SAPBEXresData 6 4 3 3" xfId="36672"/>
    <cellStyle name="SAPBEXresData 6 4 4" xfId="36673"/>
    <cellStyle name="SAPBEXresData 6 4 4 2" xfId="36674"/>
    <cellStyle name="SAPBEXresData 6 4 5" xfId="36675"/>
    <cellStyle name="SAPBEXresData 6 4 5 2" xfId="36676"/>
    <cellStyle name="SAPBEXresData 6 4 6" xfId="36677"/>
    <cellStyle name="SAPBEXresData 6 5" xfId="36678"/>
    <cellStyle name="SAPBEXresData 6 5 2" xfId="36679"/>
    <cellStyle name="SAPBEXresData 6 5 2 2" xfId="36680"/>
    <cellStyle name="SAPBEXresData 6 5 2 3" xfId="63174"/>
    <cellStyle name="SAPBEXresData 6 5 3" xfId="36681"/>
    <cellStyle name="SAPBEXresData 6 5 4" xfId="63175"/>
    <cellStyle name="SAPBEXresData 6 6" xfId="36682"/>
    <cellStyle name="SAPBEXresData 6 6 2" xfId="52827"/>
    <cellStyle name="SAPBEXresData 6 6 2 2" xfId="63176"/>
    <cellStyle name="SAPBEXresData 6 6 2 3" xfId="63177"/>
    <cellStyle name="SAPBEXresData 6 6 3" xfId="63178"/>
    <cellStyle name="SAPBEXresData 6 6 4" xfId="63179"/>
    <cellStyle name="SAPBEXresData 6 7" xfId="52828"/>
    <cellStyle name="SAPBEXresData 6 7 2" xfId="63180"/>
    <cellStyle name="SAPBEXresData 6 7 3" xfId="63181"/>
    <cellStyle name="SAPBEXresData 6 8" xfId="63182"/>
    <cellStyle name="SAPBEXresData 6 9" xfId="63183"/>
    <cellStyle name="SAPBEXresData 6_Other Benefits Allocation %" xfId="36683"/>
    <cellStyle name="SAPBEXresData 7" xfId="36684"/>
    <cellStyle name="SAPBEXresData 7 2" xfId="36685"/>
    <cellStyle name="SAPBEXresData 7 2 2" xfId="36686"/>
    <cellStyle name="SAPBEXresData 7 2 2 2" xfId="36687"/>
    <cellStyle name="SAPBEXresData 7 2 2 2 2" xfId="36688"/>
    <cellStyle name="SAPBEXresData 7 2 2 3" xfId="36689"/>
    <cellStyle name="SAPBEXresData 7 2 3" xfId="36690"/>
    <cellStyle name="SAPBEXresData 7 2 3 2" xfId="36691"/>
    <cellStyle name="SAPBEXresData 7 2 3 2 2" xfId="36692"/>
    <cellStyle name="SAPBEXresData 7 2 3 3" xfId="36693"/>
    <cellStyle name="SAPBEXresData 7 2 4" xfId="36694"/>
    <cellStyle name="SAPBEXresData 7 2 4 2" xfId="36695"/>
    <cellStyle name="SAPBEXresData 7 2 5" xfId="36696"/>
    <cellStyle name="SAPBEXresData 7 2 5 2" xfId="36697"/>
    <cellStyle name="SAPBEXresData 7 2 6" xfId="36698"/>
    <cellStyle name="SAPBEXresData 7 3" xfId="36699"/>
    <cellStyle name="SAPBEXresData 7 3 2" xfId="36700"/>
    <cellStyle name="SAPBEXresData 7 3 2 2" xfId="36701"/>
    <cellStyle name="SAPBEXresData 7 3 2 2 2" xfId="36702"/>
    <cellStyle name="SAPBEXresData 7 3 2 3" xfId="36703"/>
    <cellStyle name="SAPBEXresData 7 3 3" xfId="36704"/>
    <cellStyle name="SAPBEXresData 7 3 3 2" xfId="36705"/>
    <cellStyle name="SAPBEXresData 7 3 3 2 2" xfId="36706"/>
    <cellStyle name="SAPBEXresData 7 3 3 3" xfId="36707"/>
    <cellStyle name="SAPBEXresData 7 3 4" xfId="36708"/>
    <cellStyle name="SAPBEXresData 7 3 4 2" xfId="36709"/>
    <cellStyle name="SAPBEXresData 7 3 5" xfId="36710"/>
    <cellStyle name="SAPBEXresData 7 3 5 2" xfId="36711"/>
    <cellStyle name="SAPBEXresData 7 3 6" xfId="36712"/>
    <cellStyle name="SAPBEXresData 7 4" xfId="36713"/>
    <cellStyle name="SAPBEXresData 7 4 2" xfId="36714"/>
    <cellStyle name="SAPBEXresData 7 4 2 2" xfId="36715"/>
    <cellStyle name="SAPBEXresData 7 4 2 2 2" xfId="36716"/>
    <cellStyle name="SAPBEXresData 7 4 2 3" xfId="36717"/>
    <cellStyle name="SAPBEXresData 7 4 3" xfId="36718"/>
    <cellStyle name="SAPBEXresData 7 4 3 2" xfId="36719"/>
    <cellStyle name="SAPBEXresData 7 4 3 2 2" xfId="36720"/>
    <cellStyle name="SAPBEXresData 7 4 3 3" xfId="36721"/>
    <cellStyle name="SAPBEXresData 7 4 4" xfId="36722"/>
    <cellStyle name="SAPBEXresData 7 4 4 2" xfId="36723"/>
    <cellStyle name="SAPBEXresData 7 4 5" xfId="36724"/>
    <cellStyle name="SAPBEXresData 7 4 5 2" xfId="36725"/>
    <cellStyle name="SAPBEXresData 7 4 6" xfId="36726"/>
    <cellStyle name="SAPBEXresData 7 5" xfId="36727"/>
    <cellStyle name="SAPBEXresData 7 5 2" xfId="36728"/>
    <cellStyle name="SAPBEXresData 7 5 2 2" xfId="36729"/>
    <cellStyle name="SAPBEXresData 7 5 3" xfId="36730"/>
    <cellStyle name="SAPBEXresData 7 6" xfId="36731"/>
    <cellStyle name="SAPBEXresData 7_Other Benefits Allocation %" xfId="36732"/>
    <cellStyle name="SAPBEXresData 8" xfId="36733"/>
    <cellStyle name="SAPBEXresData 8 2" xfId="36734"/>
    <cellStyle name="SAPBEXresData 8 2 2" xfId="36735"/>
    <cellStyle name="SAPBEXresData 8 2 2 2" xfId="36736"/>
    <cellStyle name="SAPBEXresData 8 2 2 2 2" xfId="36737"/>
    <cellStyle name="SAPBEXresData 8 2 2 3" xfId="36738"/>
    <cellStyle name="SAPBEXresData 8 2 3" xfId="36739"/>
    <cellStyle name="SAPBEXresData 8 2 3 2" xfId="36740"/>
    <cellStyle name="SAPBEXresData 8 2 3 2 2" xfId="36741"/>
    <cellStyle name="SAPBEXresData 8 2 3 3" xfId="36742"/>
    <cellStyle name="SAPBEXresData 8 2 4" xfId="36743"/>
    <cellStyle name="SAPBEXresData 8 2 4 2" xfId="36744"/>
    <cellStyle name="SAPBEXresData 8 2 5" xfId="36745"/>
    <cellStyle name="SAPBEXresData 8 2 5 2" xfId="36746"/>
    <cellStyle name="SAPBEXresData 8 2 6" xfId="36747"/>
    <cellStyle name="SAPBEXresData 8 3" xfId="36748"/>
    <cellStyle name="SAPBEXresData 8 3 2" xfId="36749"/>
    <cellStyle name="SAPBEXresData 8 3 2 2" xfId="36750"/>
    <cellStyle name="SAPBEXresData 8 3 2 2 2" xfId="36751"/>
    <cellStyle name="SAPBEXresData 8 3 2 3" xfId="36752"/>
    <cellStyle name="SAPBEXresData 8 3 3" xfId="36753"/>
    <cellStyle name="SAPBEXresData 8 3 3 2" xfId="36754"/>
    <cellStyle name="SAPBEXresData 8 3 3 2 2" xfId="36755"/>
    <cellStyle name="SAPBEXresData 8 3 3 3" xfId="36756"/>
    <cellStyle name="SAPBEXresData 8 3 4" xfId="36757"/>
    <cellStyle name="SAPBEXresData 8 3 4 2" xfId="36758"/>
    <cellStyle name="SAPBEXresData 8 3 5" xfId="36759"/>
    <cellStyle name="SAPBEXresData 8 3 5 2" xfId="36760"/>
    <cellStyle name="SAPBEXresData 8 3 6" xfId="36761"/>
    <cellStyle name="SAPBEXresData 8 4" xfId="36762"/>
    <cellStyle name="SAPBEXresData 8 4 2" xfId="36763"/>
    <cellStyle name="SAPBEXresData 8 4 2 2" xfId="36764"/>
    <cellStyle name="SAPBEXresData 8 4 2 2 2" xfId="36765"/>
    <cellStyle name="SAPBEXresData 8 4 2 3" xfId="36766"/>
    <cellStyle name="SAPBEXresData 8 4 3" xfId="36767"/>
    <cellStyle name="SAPBEXresData 8 4 3 2" xfId="36768"/>
    <cellStyle name="SAPBEXresData 8 4 3 2 2" xfId="36769"/>
    <cellStyle name="SAPBEXresData 8 4 3 3" xfId="36770"/>
    <cellStyle name="SAPBEXresData 8 4 4" xfId="36771"/>
    <cellStyle name="SAPBEXresData 8 4 4 2" xfId="36772"/>
    <cellStyle name="SAPBEXresData 8 4 5" xfId="36773"/>
    <cellStyle name="SAPBEXresData 8 4 5 2" xfId="36774"/>
    <cellStyle name="SAPBEXresData 8 4 6" xfId="36775"/>
    <cellStyle name="SAPBEXresData 8 5" xfId="36776"/>
    <cellStyle name="SAPBEXresData 8 5 2" xfId="36777"/>
    <cellStyle name="SAPBEXresData 8 5 2 2" xfId="36778"/>
    <cellStyle name="SAPBEXresData 8 5 3" xfId="36779"/>
    <cellStyle name="SAPBEXresData 8 6" xfId="36780"/>
    <cellStyle name="SAPBEXresData 8_Other Benefits Allocation %" xfId="36781"/>
    <cellStyle name="SAPBEXresData 9" xfId="36782"/>
    <cellStyle name="SAPBEXresData 9 2" xfId="36783"/>
    <cellStyle name="SAPBEXresData 9 2 2" xfId="36784"/>
    <cellStyle name="SAPBEXresData 9 2 2 2" xfId="36785"/>
    <cellStyle name="SAPBEXresData 9 2 2 2 2" xfId="36786"/>
    <cellStyle name="SAPBEXresData 9 2 2 3" xfId="36787"/>
    <cellStyle name="SAPBEXresData 9 2 3" xfId="36788"/>
    <cellStyle name="SAPBEXresData 9 2 3 2" xfId="36789"/>
    <cellStyle name="SAPBEXresData 9 2 3 2 2" xfId="36790"/>
    <cellStyle name="SAPBEXresData 9 2 3 3" xfId="36791"/>
    <cellStyle name="SAPBEXresData 9 2 4" xfId="36792"/>
    <cellStyle name="SAPBEXresData 9 2 4 2" xfId="36793"/>
    <cellStyle name="SAPBEXresData 9 2 5" xfId="36794"/>
    <cellStyle name="SAPBEXresData 9 2 5 2" xfId="36795"/>
    <cellStyle name="SAPBEXresData 9 2 6" xfId="36796"/>
    <cellStyle name="SAPBEXresData 9 3" xfId="36797"/>
    <cellStyle name="SAPBEXresData 9 3 2" xfId="36798"/>
    <cellStyle name="SAPBEXresData 9 3 2 2" xfId="36799"/>
    <cellStyle name="SAPBEXresData 9 3 2 2 2" xfId="36800"/>
    <cellStyle name="SAPBEXresData 9 3 2 3" xfId="36801"/>
    <cellStyle name="SAPBEXresData 9 3 3" xfId="36802"/>
    <cellStyle name="SAPBEXresData 9 3 3 2" xfId="36803"/>
    <cellStyle name="SAPBEXresData 9 3 3 2 2" xfId="36804"/>
    <cellStyle name="SAPBEXresData 9 3 3 3" xfId="36805"/>
    <cellStyle name="SAPBEXresData 9 3 4" xfId="36806"/>
    <cellStyle name="SAPBEXresData 9 3 4 2" xfId="36807"/>
    <cellStyle name="SAPBEXresData 9 3 5" xfId="36808"/>
    <cellStyle name="SAPBEXresData 9 3 5 2" xfId="36809"/>
    <cellStyle name="SAPBEXresData 9 3 6" xfId="36810"/>
    <cellStyle name="SAPBEXresData 9 4" xfId="36811"/>
    <cellStyle name="SAPBEXresData 9 4 2" xfId="36812"/>
    <cellStyle name="SAPBEXresData 9 4 2 2" xfId="36813"/>
    <cellStyle name="SAPBEXresData 9 4 2 2 2" xfId="36814"/>
    <cellStyle name="SAPBEXresData 9 4 2 3" xfId="36815"/>
    <cellStyle name="SAPBEXresData 9 4 3" xfId="36816"/>
    <cellStyle name="SAPBEXresData 9 4 3 2" xfId="36817"/>
    <cellStyle name="SAPBEXresData 9 4 3 2 2" xfId="36818"/>
    <cellStyle name="SAPBEXresData 9 4 3 3" xfId="36819"/>
    <cellStyle name="SAPBEXresData 9 4 4" xfId="36820"/>
    <cellStyle name="SAPBEXresData 9 4 4 2" xfId="36821"/>
    <cellStyle name="SAPBEXresData 9 4 5" xfId="36822"/>
    <cellStyle name="SAPBEXresData 9 4 5 2" xfId="36823"/>
    <cellStyle name="SAPBEXresData 9 4 6" xfId="36824"/>
    <cellStyle name="SAPBEXresData 9 5" xfId="36825"/>
    <cellStyle name="SAPBEXresData 9 5 2" xfId="36826"/>
    <cellStyle name="SAPBEXresData 9 5 2 2" xfId="36827"/>
    <cellStyle name="SAPBEXresData 9 5 3" xfId="36828"/>
    <cellStyle name="SAPBEXresData 9 6" xfId="36829"/>
    <cellStyle name="SAPBEXresData 9_Other Benefits Allocation %" xfId="36830"/>
    <cellStyle name="SAPBEXresData_2016-18 Budget Payroll" xfId="52829"/>
    <cellStyle name="SAPBEXresDataEmph" xfId="60"/>
    <cellStyle name="SAPBEXresDataEmph 10" xfId="36831"/>
    <cellStyle name="SAPBEXresDataEmph 10 2" xfId="36832"/>
    <cellStyle name="SAPBEXresDataEmph 10 2 2" xfId="36833"/>
    <cellStyle name="SAPBEXresDataEmph 10 2 2 2" xfId="36834"/>
    <cellStyle name="SAPBEXresDataEmph 10 2 2 2 2" xfId="36835"/>
    <cellStyle name="SAPBEXresDataEmph 10 2 2 3" xfId="36836"/>
    <cellStyle name="SAPBEXresDataEmph 10 2 3" xfId="36837"/>
    <cellStyle name="SAPBEXresDataEmph 10 2 3 2" xfId="36838"/>
    <cellStyle name="SAPBEXresDataEmph 10 2 3 2 2" xfId="36839"/>
    <cellStyle name="SAPBEXresDataEmph 10 2 3 3" xfId="36840"/>
    <cellStyle name="SAPBEXresDataEmph 10 2 4" xfId="36841"/>
    <cellStyle name="SAPBEXresDataEmph 10 2 4 2" xfId="36842"/>
    <cellStyle name="SAPBEXresDataEmph 10 2 5" xfId="36843"/>
    <cellStyle name="SAPBEXresDataEmph 10 2 5 2" xfId="36844"/>
    <cellStyle name="SAPBEXresDataEmph 10 2 6" xfId="36845"/>
    <cellStyle name="SAPBEXresDataEmph 10 3" xfId="36846"/>
    <cellStyle name="SAPBEXresDataEmph 10 3 2" xfId="36847"/>
    <cellStyle name="SAPBEXresDataEmph 10 3 2 2" xfId="36848"/>
    <cellStyle name="SAPBEXresDataEmph 10 3 2 2 2" xfId="36849"/>
    <cellStyle name="SAPBEXresDataEmph 10 3 2 3" xfId="36850"/>
    <cellStyle name="SAPBEXresDataEmph 10 3 3" xfId="36851"/>
    <cellStyle name="SAPBEXresDataEmph 10 3 3 2" xfId="36852"/>
    <cellStyle name="SAPBEXresDataEmph 10 3 3 2 2" xfId="36853"/>
    <cellStyle name="SAPBEXresDataEmph 10 3 3 3" xfId="36854"/>
    <cellStyle name="SAPBEXresDataEmph 10 3 4" xfId="36855"/>
    <cellStyle name="SAPBEXresDataEmph 10 3 4 2" xfId="36856"/>
    <cellStyle name="SAPBEXresDataEmph 10 3 5" xfId="36857"/>
    <cellStyle name="SAPBEXresDataEmph 10 3 5 2" xfId="36858"/>
    <cellStyle name="SAPBEXresDataEmph 10 3 6" xfId="36859"/>
    <cellStyle name="SAPBEXresDataEmph 10 4" xfId="36860"/>
    <cellStyle name="SAPBEXresDataEmph 10 4 2" xfId="36861"/>
    <cellStyle name="SAPBEXresDataEmph 10 4 2 2" xfId="36862"/>
    <cellStyle name="SAPBEXresDataEmph 10 4 2 2 2" xfId="36863"/>
    <cellStyle name="SAPBEXresDataEmph 10 4 2 3" xfId="36864"/>
    <cellStyle name="SAPBEXresDataEmph 10 4 3" xfId="36865"/>
    <cellStyle name="SAPBEXresDataEmph 10 4 3 2" xfId="36866"/>
    <cellStyle name="SAPBEXresDataEmph 10 4 3 2 2" xfId="36867"/>
    <cellStyle name="SAPBEXresDataEmph 10 4 3 3" xfId="36868"/>
    <cellStyle name="SAPBEXresDataEmph 10 4 4" xfId="36869"/>
    <cellStyle name="SAPBEXresDataEmph 10 4 4 2" xfId="36870"/>
    <cellStyle name="SAPBEXresDataEmph 10 4 5" xfId="36871"/>
    <cellStyle name="SAPBEXresDataEmph 10 4 5 2" xfId="36872"/>
    <cellStyle name="SAPBEXresDataEmph 10 4 6" xfId="36873"/>
    <cellStyle name="SAPBEXresDataEmph 10 5" xfId="36874"/>
    <cellStyle name="SAPBEXresDataEmph 10 5 2" xfId="36875"/>
    <cellStyle name="SAPBEXresDataEmph 10 5 2 2" xfId="36876"/>
    <cellStyle name="SAPBEXresDataEmph 10 5 3" xfId="36877"/>
    <cellStyle name="SAPBEXresDataEmph 10 6" xfId="36878"/>
    <cellStyle name="SAPBEXresDataEmph 10_Other Benefits Allocation %" xfId="36879"/>
    <cellStyle name="SAPBEXresDataEmph 11" xfId="36880"/>
    <cellStyle name="SAPBEXresDataEmph 11 2" xfId="36881"/>
    <cellStyle name="SAPBEXresDataEmph 11 3" xfId="36882"/>
    <cellStyle name="SAPBEXresDataEmph 11_Other Benefits Allocation %" xfId="36883"/>
    <cellStyle name="SAPBEXresDataEmph 12" xfId="36884"/>
    <cellStyle name="SAPBEXresDataEmph 12 2" xfId="36885"/>
    <cellStyle name="SAPBEXresDataEmph 12 2 2" xfId="36886"/>
    <cellStyle name="SAPBEXresDataEmph 12 2 2 2" xfId="36887"/>
    <cellStyle name="SAPBEXresDataEmph 12 2 2 2 2" xfId="36888"/>
    <cellStyle name="SAPBEXresDataEmph 12 2 2 3" xfId="36889"/>
    <cellStyle name="SAPBEXresDataEmph 12 2 3" xfId="36890"/>
    <cellStyle name="SAPBEXresDataEmph 12 2 3 2" xfId="36891"/>
    <cellStyle name="SAPBEXresDataEmph 12 2 3 2 2" xfId="36892"/>
    <cellStyle name="SAPBEXresDataEmph 12 2 3 3" xfId="36893"/>
    <cellStyle name="SAPBEXresDataEmph 12 2 4" xfId="36894"/>
    <cellStyle name="SAPBEXresDataEmph 12 2 4 2" xfId="36895"/>
    <cellStyle name="SAPBEXresDataEmph 12 2 5" xfId="36896"/>
    <cellStyle name="SAPBEXresDataEmph 12 2 5 2" xfId="36897"/>
    <cellStyle name="SAPBEXresDataEmph 12 2 6" xfId="36898"/>
    <cellStyle name="SAPBEXresDataEmph 12 3" xfId="36899"/>
    <cellStyle name="SAPBEXresDataEmph 12 3 2" xfId="36900"/>
    <cellStyle name="SAPBEXresDataEmph 12 3 2 2" xfId="36901"/>
    <cellStyle name="SAPBEXresDataEmph 12 3 2 2 2" xfId="36902"/>
    <cellStyle name="SAPBEXresDataEmph 12 3 2 3" xfId="36903"/>
    <cellStyle name="SAPBEXresDataEmph 12 3 3" xfId="36904"/>
    <cellStyle name="SAPBEXresDataEmph 12 3 3 2" xfId="36905"/>
    <cellStyle name="SAPBEXresDataEmph 12 3 3 2 2" xfId="36906"/>
    <cellStyle name="SAPBEXresDataEmph 12 3 3 3" xfId="36907"/>
    <cellStyle name="SAPBEXresDataEmph 12 3 4" xfId="36908"/>
    <cellStyle name="SAPBEXresDataEmph 12 3 4 2" xfId="36909"/>
    <cellStyle name="SAPBEXresDataEmph 12 3 5" xfId="36910"/>
    <cellStyle name="SAPBEXresDataEmph 12 3 5 2" xfId="36911"/>
    <cellStyle name="SAPBEXresDataEmph 12 3 6" xfId="36912"/>
    <cellStyle name="SAPBEXresDataEmph 12 4" xfId="36913"/>
    <cellStyle name="SAPBEXresDataEmph 12 4 2" xfId="36914"/>
    <cellStyle name="SAPBEXresDataEmph 12 4 2 2" xfId="36915"/>
    <cellStyle name="SAPBEXresDataEmph 12 4 3" xfId="36916"/>
    <cellStyle name="SAPBEXresDataEmph 12 5" xfId="36917"/>
    <cellStyle name="SAPBEXresDataEmph 12 5 2" xfId="36918"/>
    <cellStyle name="SAPBEXresDataEmph 12 5 2 2" xfId="36919"/>
    <cellStyle name="SAPBEXresDataEmph 12 5 3" xfId="36920"/>
    <cellStyle name="SAPBEXresDataEmph 12 6" xfId="36921"/>
    <cellStyle name="SAPBEXresDataEmph 12 6 2" xfId="36922"/>
    <cellStyle name="SAPBEXresDataEmph 12 7" xfId="36923"/>
    <cellStyle name="SAPBEXresDataEmph 12 7 2" xfId="36924"/>
    <cellStyle name="SAPBEXresDataEmph 12 8" xfId="36925"/>
    <cellStyle name="SAPBEXresDataEmph 12_Other Benefits Allocation %" xfId="36926"/>
    <cellStyle name="SAPBEXresDataEmph 13" xfId="36927"/>
    <cellStyle name="SAPBEXresDataEmph 13 2" xfId="36928"/>
    <cellStyle name="SAPBEXresDataEmph 13 2 2" xfId="36929"/>
    <cellStyle name="SAPBEXresDataEmph 13 2 2 2" xfId="36930"/>
    <cellStyle name="SAPBEXresDataEmph 13 2 3" xfId="36931"/>
    <cellStyle name="SAPBEXresDataEmph 13 3" xfId="36932"/>
    <cellStyle name="SAPBEXresDataEmph 13 3 2" xfId="36933"/>
    <cellStyle name="SAPBEXresDataEmph 13 3 2 2" xfId="36934"/>
    <cellStyle name="SAPBEXresDataEmph 13 3 3" xfId="36935"/>
    <cellStyle name="SAPBEXresDataEmph 13 4" xfId="36936"/>
    <cellStyle name="SAPBEXresDataEmph 13 4 2" xfId="36937"/>
    <cellStyle name="SAPBEXresDataEmph 13 5" xfId="36938"/>
    <cellStyle name="SAPBEXresDataEmph 13 5 2" xfId="36939"/>
    <cellStyle name="SAPBEXresDataEmph 13 6" xfId="36940"/>
    <cellStyle name="SAPBEXresDataEmph 14" xfId="36941"/>
    <cellStyle name="SAPBEXresDataEmph 14 2" xfId="36942"/>
    <cellStyle name="SAPBEXresDataEmph 14 2 2" xfId="36943"/>
    <cellStyle name="SAPBEXresDataEmph 14 2 2 2" xfId="36944"/>
    <cellStyle name="SAPBEXresDataEmph 14 2 3" xfId="36945"/>
    <cellStyle name="SAPBEXresDataEmph 14 3" xfId="36946"/>
    <cellStyle name="SAPBEXresDataEmph 14 3 2" xfId="36947"/>
    <cellStyle name="SAPBEXresDataEmph 14 3 2 2" xfId="36948"/>
    <cellStyle name="SAPBEXresDataEmph 14 3 3" xfId="36949"/>
    <cellStyle name="SAPBEXresDataEmph 14 4" xfId="36950"/>
    <cellStyle name="SAPBEXresDataEmph 14 4 2" xfId="36951"/>
    <cellStyle name="SAPBEXresDataEmph 14 5" xfId="36952"/>
    <cellStyle name="SAPBEXresDataEmph 14 5 2" xfId="36953"/>
    <cellStyle name="SAPBEXresDataEmph 14 6" xfId="36954"/>
    <cellStyle name="SAPBEXresDataEmph 15" xfId="36955"/>
    <cellStyle name="SAPBEXresDataEmph 15 2" xfId="36956"/>
    <cellStyle name="SAPBEXresDataEmph 15 2 2" xfId="36957"/>
    <cellStyle name="SAPBEXresDataEmph 15 2 2 2" xfId="36958"/>
    <cellStyle name="SAPBEXresDataEmph 15 2 3" xfId="36959"/>
    <cellStyle name="SAPBEXresDataEmph 15 3" xfId="36960"/>
    <cellStyle name="SAPBEXresDataEmph 15 3 2" xfId="36961"/>
    <cellStyle name="SAPBEXresDataEmph 15 3 2 2" xfId="36962"/>
    <cellStyle name="SAPBEXresDataEmph 15 3 3" xfId="36963"/>
    <cellStyle name="SAPBEXresDataEmph 15 4" xfId="36964"/>
    <cellStyle name="SAPBEXresDataEmph 15 4 2" xfId="36965"/>
    <cellStyle name="SAPBEXresDataEmph 15 5" xfId="36966"/>
    <cellStyle name="SAPBEXresDataEmph 15 5 2" xfId="36967"/>
    <cellStyle name="SAPBEXresDataEmph 15 6" xfId="36968"/>
    <cellStyle name="SAPBEXresDataEmph 16" xfId="36969"/>
    <cellStyle name="SAPBEXresDataEmph 16 2" xfId="36970"/>
    <cellStyle name="SAPBEXresDataEmph 16 2 2" xfId="36971"/>
    <cellStyle name="SAPBEXresDataEmph 16 3" xfId="36972"/>
    <cellStyle name="SAPBEXresDataEmph 17" xfId="36973"/>
    <cellStyle name="SAPBEXresDataEmph 17 2" xfId="36974"/>
    <cellStyle name="SAPBEXresDataEmph 17 2 2" xfId="36975"/>
    <cellStyle name="SAPBEXresDataEmph 17 3" xfId="36976"/>
    <cellStyle name="SAPBEXresDataEmph 18" xfId="36977"/>
    <cellStyle name="SAPBEXresDataEmph 18 2" xfId="36978"/>
    <cellStyle name="SAPBEXresDataEmph 18 2 2" xfId="36979"/>
    <cellStyle name="SAPBEXresDataEmph 18 3" xfId="36980"/>
    <cellStyle name="SAPBEXresDataEmph 19" xfId="36981"/>
    <cellStyle name="SAPBEXresDataEmph 19 2" xfId="36982"/>
    <cellStyle name="SAPBEXresDataEmph 19 2 2" xfId="36983"/>
    <cellStyle name="SAPBEXresDataEmph 19 3" xfId="36984"/>
    <cellStyle name="SAPBEXresDataEmph 2" xfId="36985"/>
    <cellStyle name="SAPBEXresDataEmph 2 10" xfId="36986"/>
    <cellStyle name="SAPBEXresDataEmph 2 10 2" xfId="36987"/>
    <cellStyle name="SAPBEXresDataEmph 2 10 2 2" xfId="36988"/>
    <cellStyle name="SAPBEXresDataEmph 2 10 3" xfId="36989"/>
    <cellStyle name="SAPBEXresDataEmph 2 11" xfId="36990"/>
    <cellStyle name="SAPBEXresDataEmph 2 11 2" xfId="36991"/>
    <cellStyle name="SAPBEXresDataEmph 2 11 2 2" xfId="36992"/>
    <cellStyle name="SAPBEXresDataEmph 2 11 3" xfId="36993"/>
    <cellStyle name="SAPBEXresDataEmph 2 12" xfId="36994"/>
    <cellStyle name="SAPBEXresDataEmph 2 12 2" xfId="36995"/>
    <cellStyle name="SAPBEXresDataEmph 2 12 2 2" xfId="36996"/>
    <cellStyle name="SAPBEXresDataEmph 2 12 3" xfId="36997"/>
    <cellStyle name="SAPBEXresDataEmph 2 13" xfId="36998"/>
    <cellStyle name="SAPBEXresDataEmph 2 13 2" xfId="63184"/>
    <cellStyle name="SAPBEXresDataEmph 2 13 3" xfId="63185"/>
    <cellStyle name="SAPBEXresDataEmph 2 14" xfId="52830"/>
    <cellStyle name="SAPBEXresDataEmph 2 14 2" xfId="63186"/>
    <cellStyle name="SAPBEXresDataEmph 2 14 3" xfId="63187"/>
    <cellStyle name="SAPBEXresDataEmph 2 15" xfId="63188"/>
    <cellStyle name="SAPBEXresDataEmph 2 16" xfId="63189"/>
    <cellStyle name="SAPBEXresDataEmph 2 2" xfId="36999"/>
    <cellStyle name="SAPBEXresDataEmph 2 2 10" xfId="37000"/>
    <cellStyle name="SAPBEXresDataEmph 2 2 10 2" xfId="37001"/>
    <cellStyle name="SAPBEXresDataEmph 2 2 10 2 2" xfId="37002"/>
    <cellStyle name="SAPBEXresDataEmph 2 2 10 3" xfId="37003"/>
    <cellStyle name="SAPBEXresDataEmph 2 2 11" xfId="37004"/>
    <cellStyle name="SAPBEXresDataEmph 2 2 11 2" xfId="37005"/>
    <cellStyle name="SAPBEXresDataEmph 2 2 11 2 2" xfId="37006"/>
    <cellStyle name="SAPBEXresDataEmph 2 2 11 3" xfId="37007"/>
    <cellStyle name="SAPBEXresDataEmph 2 2 12" xfId="37008"/>
    <cellStyle name="SAPBEXresDataEmph 2 2 2" xfId="37009"/>
    <cellStyle name="SAPBEXresDataEmph 2 2 2 2" xfId="37010"/>
    <cellStyle name="SAPBEXresDataEmph 2 2 2 2 2" xfId="37011"/>
    <cellStyle name="SAPBEXresDataEmph 2 2 2 2 2 2" xfId="37012"/>
    <cellStyle name="SAPBEXresDataEmph 2 2 2 2 2 2 2" xfId="37013"/>
    <cellStyle name="SAPBEXresDataEmph 2 2 2 2 2 3" xfId="37014"/>
    <cellStyle name="SAPBEXresDataEmph 2 2 2 2 3" xfId="37015"/>
    <cellStyle name="SAPBEXresDataEmph 2 2 2 2 3 2" xfId="37016"/>
    <cellStyle name="SAPBEXresDataEmph 2 2 2 2 3 2 2" xfId="37017"/>
    <cellStyle name="SAPBEXresDataEmph 2 2 2 2 3 3" xfId="37018"/>
    <cellStyle name="SAPBEXresDataEmph 2 2 2 2 4" xfId="37019"/>
    <cellStyle name="SAPBEXresDataEmph 2 2 2 2 4 2" xfId="37020"/>
    <cellStyle name="SAPBEXresDataEmph 2 2 2 2 5" xfId="37021"/>
    <cellStyle name="SAPBEXresDataEmph 2 2 2 2 5 2" xfId="37022"/>
    <cellStyle name="SAPBEXresDataEmph 2 2 2 2 6" xfId="37023"/>
    <cellStyle name="SAPBEXresDataEmph 2 2 2 3" xfId="37024"/>
    <cellStyle name="SAPBEXresDataEmph 2 2 2 3 2" xfId="37025"/>
    <cellStyle name="SAPBEXresDataEmph 2 2 2 3 2 2" xfId="37026"/>
    <cellStyle name="SAPBEXresDataEmph 2 2 2 3 2 2 2" xfId="37027"/>
    <cellStyle name="SAPBEXresDataEmph 2 2 2 3 2 3" xfId="37028"/>
    <cellStyle name="SAPBEXresDataEmph 2 2 2 3 3" xfId="37029"/>
    <cellStyle name="SAPBEXresDataEmph 2 2 2 3 3 2" xfId="37030"/>
    <cellStyle name="SAPBEXresDataEmph 2 2 2 3 3 2 2" xfId="37031"/>
    <cellStyle name="SAPBEXresDataEmph 2 2 2 3 3 3" xfId="37032"/>
    <cellStyle name="SAPBEXresDataEmph 2 2 2 3 4" xfId="37033"/>
    <cellStyle name="SAPBEXresDataEmph 2 2 2 3 4 2" xfId="37034"/>
    <cellStyle name="SAPBEXresDataEmph 2 2 2 3 5" xfId="37035"/>
    <cellStyle name="SAPBEXresDataEmph 2 2 2 3 5 2" xfId="37036"/>
    <cellStyle name="SAPBEXresDataEmph 2 2 2 3 6" xfId="37037"/>
    <cellStyle name="SAPBEXresDataEmph 2 2 2 4" xfId="37038"/>
    <cellStyle name="SAPBEXresDataEmph 2 2 2 4 2" xfId="37039"/>
    <cellStyle name="SAPBEXresDataEmph 2 2 2 4 2 2" xfId="37040"/>
    <cellStyle name="SAPBEXresDataEmph 2 2 2 4 2 2 2" xfId="37041"/>
    <cellStyle name="SAPBEXresDataEmph 2 2 2 4 2 3" xfId="37042"/>
    <cellStyle name="SAPBEXresDataEmph 2 2 2 4 3" xfId="37043"/>
    <cellStyle name="SAPBEXresDataEmph 2 2 2 4 3 2" xfId="37044"/>
    <cellStyle name="SAPBEXresDataEmph 2 2 2 4 3 2 2" xfId="37045"/>
    <cellStyle name="SAPBEXresDataEmph 2 2 2 4 3 3" xfId="37046"/>
    <cellStyle name="SAPBEXresDataEmph 2 2 2 4 4" xfId="37047"/>
    <cellStyle name="SAPBEXresDataEmph 2 2 2 4 4 2" xfId="37048"/>
    <cellStyle name="SAPBEXresDataEmph 2 2 2 4 5" xfId="37049"/>
    <cellStyle name="SAPBEXresDataEmph 2 2 2 4 5 2" xfId="37050"/>
    <cellStyle name="SAPBEXresDataEmph 2 2 2 4 6" xfId="37051"/>
    <cellStyle name="SAPBEXresDataEmph 2 2 2 5" xfId="37052"/>
    <cellStyle name="SAPBEXresDataEmph 2 2 2 5 2" xfId="37053"/>
    <cellStyle name="SAPBEXresDataEmph 2 2 2 5 2 2" xfId="37054"/>
    <cellStyle name="SAPBEXresDataEmph 2 2 2 5 2 3" xfId="63190"/>
    <cellStyle name="SAPBEXresDataEmph 2 2 2 5 3" xfId="37055"/>
    <cellStyle name="SAPBEXresDataEmph 2 2 2 5 4" xfId="63191"/>
    <cellStyle name="SAPBEXresDataEmph 2 2 2 6" xfId="37056"/>
    <cellStyle name="SAPBEXresDataEmph 2 2 2 6 2" xfId="52831"/>
    <cellStyle name="SAPBEXresDataEmph 2 2 2 6 2 2" xfId="63192"/>
    <cellStyle name="SAPBEXresDataEmph 2 2 2 6 2 3" xfId="63193"/>
    <cellStyle name="SAPBEXresDataEmph 2 2 2 6 3" xfId="63194"/>
    <cellStyle name="SAPBEXresDataEmph 2 2 2 6 4" xfId="63195"/>
    <cellStyle name="SAPBEXresDataEmph 2 2 2 7" xfId="52832"/>
    <cellStyle name="SAPBEXresDataEmph 2 2 2 7 2" xfId="63196"/>
    <cellStyle name="SAPBEXresDataEmph 2 2 2 7 3" xfId="63197"/>
    <cellStyle name="SAPBEXresDataEmph 2 2 2 8" xfId="63198"/>
    <cellStyle name="SAPBEXresDataEmph 2 2 2 9" xfId="63199"/>
    <cellStyle name="SAPBEXresDataEmph 2 2 2_Other Benefits Allocation %" xfId="37057"/>
    <cellStyle name="SAPBEXresDataEmph 2 2 3" xfId="37058"/>
    <cellStyle name="SAPBEXresDataEmph 2 2 3 2" xfId="37059"/>
    <cellStyle name="SAPBEXresDataEmph 2 2 3 2 2" xfId="37060"/>
    <cellStyle name="SAPBEXresDataEmph 2 2 3 2 2 2" xfId="37061"/>
    <cellStyle name="SAPBEXresDataEmph 2 2 3 2 2 2 2" xfId="37062"/>
    <cellStyle name="SAPBEXresDataEmph 2 2 3 2 2 3" xfId="37063"/>
    <cellStyle name="SAPBEXresDataEmph 2 2 3 2 3" xfId="37064"/>
    <cellStyle name="SAPBEXresDataEmph 2 2 3 2 3 2" xfId="37065"/>
    <cellStyle name="SAPBEXresDataEmph 2 2 3 2 3 2 2" xfId="37066"/>
    <cellStyle name="SAPBEXresDataEmph 2 2 3 2 3 3" xfId="37067"/>
    <cellStyle name="SAPBEXresDataEmph 2 2 3 2 4" xfId="37068"/>
    <cellStyle name="SAPBEXresDataEmph 2 2 3 2 4 2" xfId="37069"/>
    <cellStyle name="SAPBEXresDataEmph 2 2 3 2 5" xfId="37070"/>
    <cellStyle name="SAPBEXresDataEmph 2 2 3 2 5 2" xfId="37071"/>
    <cellStyle name="SAPBEXresDataEmph 2 2 3 2 6" xfId="37072"/>
    <cellStyle name="SAPBEXresDataEmph 2 2 3 3" xfId="37073"/>
    <cellStyle name="SAPBEXresDataEmph 2 2 3 3 2" xfId="37074"/>
    <cellStyle name="SAPBEXresDataEmph 2 2 3 3 2 2" xfId="37075"/>
    <cellStyle name="SAPBEXresDataEmph 2 2 3 3 2 2 2" xfId="37076"/>
    <cellStyle name="SAPBEXresDataEmph 2 2 3 3 2 3" xfId="37077"/>
    <cellStyle name="SAPBEXresDataEmph 2 2 3 3 3" xfId="37078"/>
    <cellStyle name="SAPBEXresDataEmph 2 2 3 3 3 2" xfId="37079"/>
    <cellStyle name="SAPBEXresDataEmph 2 2 3 3 3 2 2" xfId="37080"/>
    <cellStyle name="SAPBEXresDataEmph 2 2 3 3 3 3" xfId="37081"/>
    <cellStyle name="SAPBEXresDataEmph 2 2 3 3 4" xfId="37082"/>
    <cellStyle name="SAPBEXresDataEmph 2 2 3 3 4 2" xfId="37083"/>
    <cellStyle name="SAPBEXresDataEmph 2 2 3 3 5" xfId="37084"/>
    <cellStyle name="SAPBEXresDataEmph 2 2 3 3 5 2" xfId="37085"/>
    <cellStyle name="SAPBEXresDataEmph 2 2 3 3 6" xfId="37086"/>
    <cellStyle name="SAPBEXresDataEmph 2 2 3 4" xfId="37087"/>
    <cellStyle name="SAPBEXresDataEmph 2 2 3 4 2" xfId="37088"/>
    <cellStyle name="SAPBEXresDataEmph 2 2 3 4 2 2" xfId="37089"/>
    <cellStyle name="SAPBEXresDataEmph 2 2 3 4 2 3" xfId="63200"/>
    <cellStyle name="SAPBEXresDataEmph 2 2 3 4 3" xfId="37090"/>
    <cellStyle name="SAPBEXresDataEmph 2 2 3 4 4" xfId="63201"/>
    <cellStyle name="SAPBEXresDataEmph 2 2 3 5" xfId="37091"/>
    <cellStyle name="SAPBEXresDataEmph 2 2 3 5 2" xfId="37092"/>
    <cellStyle name="SAPBEXresDataEmph 2 2 3 5 2 2" xfId="37093"/>
    <cellStyle name="SAPBEXresDataEmph 2 2 3 5 2 3" xfId="63202"/>
    <cellStyle name="SAPBEXresDataEmph 2 2 3 5 3" xfId="37094"/>
    <cellStyle name="SAPBEXresDataEmph 2 2 3 5 4" xfId="63203"/>
    <cellStyle name="SAPBEXresDataEmph 2 2 3 6" xfId="37095"/>
    <cellStyle name="SAPBEXresDataEmph 2 2 3 6 2" xfId="37096"/>
    <cellStyle name="SAPBEXresDataEmph 2 2 3 6 2 2" xfId="63204"/>
    <cellStyle name="SAPBEXresDataEmph 2 2 3 6 2 3" xfId="63205"/>
    <cellStyle name="SAPBEXresDataEmph 2 2 3 6 3" xfId="63206"/>
    <cellStyle name="SAPBEXresDataEmph 2 2 3 6 4" xfId="63207"/>
    <cellStyle name="SAPBEXresDataEmph 2 2 3 7" xfId="37097"/>
    <cellStyle name="SAPBEXresDataEmph 2 2 3 7 2" xfId="37098"/>
    <cellStyle name="SAPBEXresDataEmph 2 2 3 7 3" xfId="63208"/>
    <cellStyle name="SAPBEXresDataEmph 2 2 3 8" xfId="37099"/>
    <cellStyle name="SAPBEXresDataEmph 2 2 3 9" xfId="63209"/>
    <cellStyle name="SAPBEXresDataEmph 2 2 3_Other Benefits Allocation %" xfId="37100"/>
    <cellStyle name="SAPBEXresDataEmph 2 2 4" xfId="37101"/>
    <cellStyle name="SAPBEXresDataEmph 2 2 4 2" xfId="37102"/>
    <cellStyle name="SAPBEXresDataEmph 2 2 4 2 2" xfId="37103"/>
    <cellStyle name="SAPBEXresDataEmph 2 2 4 2 2 2" xfId="63210"/>
    <cellStyle name="SAPBEXresDataEmph 2 2 4 2 2 3" xfId="63211"/>
    <cellStyle name="SAPBEXresDataEmph 2 2 4 2 3" xfId="63212"/>
    <cellStyle name="SAPBEXresDataEmph 2 2 4 2 4" xfId="63213"/>
    <cellStyle name="SAPBEXresDataEmph 2 2 4 3" xfId="37104"/>
    <cellStyle name="SAPBEXresDataEmph 2 2 4 3 2" xfId="52833"/>
    <cellStyle name="SAPBEXresDataEmph 2 2 4 3 2 2" xfId="63214"/>
    <cellStyle name="SAPBEXresDataEmph 2 2 4 3 2 3" xfId="63215"/>
    <cellStyle name="SAPBEXresDataEmph 2 2 4 3 3" xfId="63216"/>
    <cellStyle name="SAPBEXresDataEmph 2 2 4 3 4" xfId="63217"/>
    <cellStyle name="SAPBEXresDataEmph 2 2 4 4" xfId="52834"/>
    <cellStyle name="SAPBEXresDataEmph 2 2 4 4 2" xfId="52835"/>
    <cellStyle name="SAPBEXresDataEmph 2 2 4 4 2 2" xfId="63218"/>
    <cellStyle name="SAPBEXresDataEmph 2 2 4 4 2 3" xfId="63219"/>
    <cellStyle name="SAPBEXresDataEmph 2 2 4 4 3" xfId="63220"/>
    <cellStyle name="SAPBEXresDataEmph 2 2 4 4 4" xfId="63221"/>
    <cellStyle name="SAPBEXresDataEmph 2 2 4 5" xfId="52836"/>
    <cellStyle name="SAPBEXresDataEmph 2 2 4 5 2" xfId="52837"/>
    <cellStyle name="SAPBEXresDataEmph 2 2 4 5 2 2" xfId="63222"/>
    <cellStyle name="SAPBEXresDataEmph 2 2 4 5 2 3" xfId="63223"/>
    <cellStyle name="SAPBEXresDataEmph 2 2 4 5 3" xfId="63224"/>
    <cellStyle name="SAPBEXresDataEmph 2 2 4 5 4" xfId="63225"/>
    <cellStyle name="SAPBEXresDataEmph 2 2 4 6" xfId="52838"/>
    <cellStyle name="SAPBEXresDataEmph 2 2 4 6 2" xfId="52839"/>
    <cellStyle name="SAPBEXresDataEmph 2 2 4 6 2 2" xfId="63226"/>
    <cellStyle name="SAPBEXresDataEmph 2 2 4 6 2 3" xfId="63227"/>
    <cellStyle name="SAPBEXresDataEmph 2 2 4 6 3" xfId="63228"/>
    <cellStyle name="SAPBEXresDataEmph 2 2 4 6 4" xfId="63229"/>
    <cellStyle name="SAPBEXresDataEmph 2 2 4 7" xfId="52840"/>
    <cellStyle name="SAPBEXresDataEmph 2 2 4 7 2" xfId="63230"/>
    <cellStyle name="SAPBEXresDataEmph 2 2 4 7 3" xfId="63231"/>
    <cellStyle name="SAPBEXresDataEmph 2 2 4 8" xfId="63232"/>
    <cellStyle name="SAPBEXresDataEmph 2 2 4 9" xfId="63233"/>
    <cellStyle name="SAPBEXresDataEmph 2 2 5" xfId="37105"/>
    <cellStyle name="SAPBEXresDataEmph 2 2 5 2" xfId="37106"/>
    <cellStyle name="SAPBEXresDataEmph 2 2 5 2 2" xfId="37107"/>
    <cellStyle name="SAPBEXresDataEmph 2 2 5 2 3" xfId="63234"/>
    <cellStyle name="SAPBEXresDataEmph 2 2 5 3" xfId="37108"/>
    <cellStyle name="SAPBEXresDataEmph 2 2 5 4" xfId="63235"/>
    <cellStyle name="SAPBEXresDataEmph 2 2 6" xfId="37109"/>
    <cellStyle name="SAPBEXresDataEmph 2 2 6 2" xfId="37110"/>
    <cellStyle name="SAPBEXresDataEmph 2 2 6 2 2" xfId="37111"/>
    <cellStyle name="SAPBEXresDataEmph 2 2 6 2 3" xfId="63236"/>
    <cellStyle name="SAPBEXresDataEmph 2 2 6 3" xfId="37112"/>
    <cellStyle name="SAPBEXresDataEmph 2 2 6 4" xfId="63237"/>
    <cellStyle name="SAPBEXresDataEmph 2 2 7" xfId="37113"/>
    <cellStyle name="SAPBEXresDataEmph 2 2 7 2" xfId="37114"/>
    <cellStyle name="SAPBEXresDataEmph 2 2 7 2 2" xfId="37115"/>
    <cellStyle name="SAPBEXresDataEmph 2 2 7 2 3" xfId="63238"/>
    <cellStyle name="SAPBEXresDataEmph 2 2 7 3" xfId="37116"/>
    <cellStyle name="SAPBEXresDataEmph 2 2 7 4" xfId="63239"/>
    <cellStyle name="SAPBEXresDataEmph 2 2 8" xfId="37117"/>
    <cellStyle name="SAPBEXresDataEmph 2 2 8 2" xfId="37118"/>
    <cellStyle name="SAPBEXresDataEmph 2 2 8 2 2" xfId="37119"/>
    <cellStyle name="SAPBEXresDataEmph 2 2 8 2 3" xfId="63240"/>
    <cellStyle name="SAPBEXresDataEmph 2 2 8 3" xfId="37120"/>
    <cellStyle name="SAPBEXresDataEmph 2 2 8 4" xfId="63241"/>
    <cellStyle name="SAPBEXresDataEmph 2 2 9" xfId="37121"/>
    <cellStyle name="SAPBEXresDataEmph 2 2 9 2" xfId="37122"/>
    <cellStyle name="SAPBEXresDataEmph 2 2 9 2 2" xfId="37123"/>
    <cellStyle name="SAPBEXresDataEmph 2 2 9 2 3" xfId="63242"/>
    <cellStyle name="SAPBEXresDataEmph 2 2 9 3" xfId="37124"/>
    <cellStyle name="SAPBEXresDataEmph 2 2 9 4" xfId="63243"/>
    <cellStyle name="SAPBEXresDataEmph 2 2_401K Summary" xfId="37125"/>
    <cellStyle name="SAPBEXresDataEmph 2 3" xfId="37126"/>
    <cellStyle name="SAPBEXresDataEmph 2 3 10" xfId="37127"/>
    <cellStyle name="SAPBEXresDataEmph 2 3 10 2" xfId="37128"/>
    <cellStyle name="SAPBEXresDataEmph 2 3 10 2 2" xfId="37129"/>
    <cellStyle name="SAPBEXresDataEmph 2 3 10 3" xfId="37130"/>
    <cellStyle name="SAPBEXresDataEmph 2 3 11" xfId="37131"/>
    <cellStyle name="SAPBEXresDataEmph 2 3 11 2" xfId="37132"/>
    <cellStyle name="SAPBEXresDataEmph 2 3 11 2 2" xfId="37133"/>
    <cellStyle name="SAPBEXresDataEmph 2 3 11 3" xfId="37134"/>
    <cellStyle name="SAPBEXresDataEmph 2 3 12" xfId="37135"/>
    <cellStyle name="SAPBEXresDataEmph 2 3 2" xfId="37136"/>
    <cellStyle name="SAPBEXresDataEmph 2 3 2 2" xfId="37137"/>
    <cellStyle name="SAPBEXresDataEmph 2 3 2 2 2" xfId="37138"/>
    <cellStyle name="SAPBEXresDataEmph 2 3 2 2 2 2" xfId="37139"/>
    <cellStyle name="SAPBEXresDataEmph 2 3 2 2 2 2 2" xfId="37140"/>
    <cellStyle name="SAPBEXresDataEmph 2 3 2 2 2 3" xfId="37141"/>
    <cellStyle name="SAPBEXresDataEmph 2 3 2 2 3" xfId="37142"/>
    <cellStyle name="SAPBEXresDataEmph 2 3 2 2 3 2" xfId="37143"/>
    <cellStyle name="SAPBEXresDataEmph 2 3 2 2 3 2 2" xfId="37144"/>
    <cellStyle name="SAPBEXresDataEmph 2 3 2 2 3 3" xfId="37145"/>
    <cellStyle name="SAPBEXresDataEmph 2 3 2 2 4" xfId="37146"/>
    <cellStyle name="SAPBEXresDataEmph 2 3 2 2 4 2" xfId="37147"/>
    <cellStyle name="SAPBEXresDataEmph 2 3 2 2 5" xfId="37148"/>
    <cellStyle name="SAPBEXresDataEmph 2 3 2 2 5 2" xfId="37149"/>
    <cellStyle name="SAPBEXresDataEmph 2 3 2 2 6" xfId="37150"/>
    <cellStyle name="SAPBEXresDataEmph 2 3 2 3" xfId="37151"/>
    <cellStyle name="SAPBEXresDataEmph 2 3 2 3 2" xfId="37152"/>
    <cellStyle name="SAPBEXresDataEmph 2 3 2 3 2 2" xfId="37153"/>
    <cellStyle name="SAPBEXresDataEmph 2 3 2 3 2 2 2" xfId="37154"/>
    <cellStyle name="SAPBEXresDataEmph 2 3 2 3 2 3" xfId="37155"/>
    <cellStyle name="SAPBEXresDataEmph 2 3 2 3 3" xfId="37156"/>
    <cellStyle name="SAPBEXresDataEmph 2 3 2 3 3 2" xfId="37157"/>
    <cellStyle name="SAPBEXresDataEmph 2 3 2 3 3 2 2" xfId="37158"/>
    <cellStyle name="SAPBEXresDataEmph 2 3 2 3 3 3" xfId="37159"/>
    <cellStyle name="SAPBEXresDataEmph 2 3 2 3 4" xfId="37160"/>
    <cellStyle name="SAPBEXresDataEmph 2 3 2 3 4 2" xfId="37161"/>
    <cellStyle name="SAPBEXresDataEmph 2 3 2 3 5" xfId="37162"/>
    <cellStyle name="SAPBEXresDataEmph 2 3 2 3 5 2" xfId="37163"/>
    <cellStyle name="SAPBEXresDataEmph 2 3 2 3 6" xfId="37164"/>
    <cellStyle name="SAPBEXresDataEmph 2 3 2 4" xfId="37165"/>
    <cellStyle name="SAPBEXresDataEmph 2 3 2 4 2" xfId="37166"/>
    <cellStyle name="SAPBEXresDataEmph 2 3 2 4 2 2" xfId="37167"/>
    <cellStyle name="SAPBEXresDataEmph 2 3 2 4 2 2 2" xfId="37168"/>
    <cellStyle name="SAPBEXresDataEmph 2 3 2 4 2 3" xfId="37169"/>
    <cellStyle name="SAPBEXresDataEmph 2 3 2 4 3" xfId="37170"/>
    <cellStyle name="SAPBEXresDataEmph 2 3 2 4 3 2" xfId="37171"/>
    <cellStyle name="SAPBEXresDataEmph 2 3 2 4 3 2 2" xfId="37172"/>
    <cellStyle name="SAPBEXresDataEmph 2 3 2 4 3 3" xfId="37173"/>
    <cellStyle name="SAPBEXresDataEmph 2 3 2 4 4" xfId="37174"/>
    <cellStyle name="SAPBEXresDataEmph 2 3 2 4 4 2" xfId="37175"/>
    <cellStyle name="SAPBEXresDataEmph 2 3 2 4 5" xfId="37176"/>
    <cellStyle name="SAPBEXresDataEmph 2 3 2 4 5 2" xfId="37177"/>
    <cellStyle name="SAPBEXresDataEmph 2 3 2 4 6" xfId="37178"/>
    <cellStyle name="SAPBEXresDataEmph 2 3 2 5" xfId="37179"/>
    <cellStyle name="SAPBEXresDataEmph 2 3 2 5 2" xfId="37180"/>
    <cellStyle name="SAPBEXresDataEmph 2 3 2 5 2 2" xfId="37181"/>
    <cellStyle name="SAPBEXresDataEmph 2 3 2 5 3" xfId="37182"/>
    <cellStyle name="SAPBEXresDataEmph 2 3 2 6" xfId="37183"/>
    <cellStyle name="SAPBEXresDataEmph 2 3 2_Other Benefits Allocation %" xfId="37184"/>
    <cellStyle name="SAPBEXresDataEmph 2 3 3" xfId="37185"/>
    <cellStyle name="SAPBEXresDataEmph 2 3 3 2" xfId="37186"/>
    <cellStyle name="SAPBEXresDataEmph 2 3 3 2 2" xfId="37187"/>
    <cellStyle name="SAPBEXresDataEmph 2 3 3 2 2 2" xfId="37188"/>
    <cellStyle name="SAPBEXresDataEmph 2 3 3 2 2 2 2" xfId="37189"/>
    <cellStyle name="SAPBEXresDataEmph 2 3 3 2 2 3" xfId="37190"/>
    <cellStyle name="SAPBEXresDataEmph 2 3 3 2 3" xfId="37191"/>
    <cellStyle name="SAPBEXresDataEmph 2 3 3 2 3 2" xfId="37192"/>
    <cellStyle name="SAPBEXresDataEmph 2 3 3 2 3 2 2" xfId="37193"/>
    <cellStyle name="SAPBEXresDataEmph 2 3 3 2 3 3" xfId="37194"/>
    <cellStyle name="SAPBEXresDataEmph 2 3 3 2 4" xfId="37195"/>
    <cellStyle name="SAPBEXresDataEmph 2 3 3 2 4 2" xfId="37196"/>
    <cellStyle name="SAPBEXresDataEmph 2 3 3 2 5" xfId="37197"/>
    <cellStyle name="SAPBEXresDataEmph 2 3 3 2 5 2" xfId="37198"/>
    <cellStyle name="SAPBEXresDataEmph 2 3 3 2 6" xfId="37199"/>
    <cellStyle name="SAPBEXresDataEmph 2 3 3 3" xfId="37200"/>
    <cellStyle name="SAPBEXresDataEmph 2 3 3 3 2" xfId="37201"/>
    <cellStyle name="SAPBEXresDataEmph 2 3 3 3 2 2" xfId="37202"/>
    <cellStyle name="SAPBEXresDataEmph 2 3 3 3 2 2 2" xfId="37203"/>
    <cellStyle name="SAPBEXresDataEmph 2 3 3 3 2 3" xfId="37204"/>
    <cellStyle name="SAPBEXresDataEmph 2 3 3 3 3" xfId="37205"/>
    <cellStyle name="SAPBEXresDataEmph 2 3 3 3 3 2" xfId="37206"/>
    <cellStyle name="SAPBEXresDataEmph 2 3 3 3 3 2 2" xfId="37207"/>
    <cellStyle name="SAPBEXresDataEmph 2 3 3 3 3 3" xfId="37208"/>
    <cellStyle name="SAPBEXresDataEmph 2 3 3 3 4" xfId="37209"/>
    <cellStyle name="SAPBEXresDataEmph 2 3 3 3 4 2" xfId="37210"/>
    <cellStyle name="SAPBEXresDataEmph 2 3 3 3 5" xfId="37211"/>
    <cellStyle name="SAPBEXresDataEmph 2 3 3 3 5 2" xfId="37212"/>
    <cellStyle name="SAPBEXresDataEmph 2 3 3 3 6" xfId="37213"/>
    <cellStyle name="SAPBEXresDataEmph 2 3 3 4" xfId="37214"/>
    <cellStyle name="SAPBEXresDataEmph 2 3 3 4 2" xfId="37215"/>
    <cellStyle name="SAPBEXresDataEmph 2 3 3 4 2 2" xfId="37216"/>
    <cellStyle name="SAPBEXresDataEmph 2 3 3 4 3" xfId="37217"/>
    <cellStyle name="SAPBEXresDataEmph 2 3 3 5" xfId="37218"/>
    <cellStyle name="SAPBEXresDataEmph 2 3 3 5 2" xfId="37219"/>
    <cellStyle name="SAPBEXresDataEmph 2 3 3 5 2 2" xfId="37220"/>
    <cellStyle name="SAPBEXresDataEmph 2 3 3 5 3" xfId="37221"/>
    <cellStyle name="SAPBEXresDataEmph 2 3 3 6" xfId="37222"/>
    <cellStyle name="SAPBEXresDataEmph 2 3 3 6 2" xfId="37223"/>
    <cellStyle name="SAPBEXresDataEmph 2 3 3 7" xfId="37224"/>
    <cellStyle name="SAPBEXresDataEmph 2 3 3 7 2" xfId="37225"/>
    <cellStyle name="SAPBEXresDataEmph 2 3 3 8" xfId="37226"/>
    <cellStyle name="SAPBEXresDataEmph 2 3 3_Other Benefits Allocation %" xfId="37227"/>
    <cellStyle name="SAPBEXresDataEmph 2 3 4" xfId="37228"/>
    <cellStyle name="SAPBEXresDataEmph 2 3 4 2" xfId="37229"/>
    <cellStyle name="SAPBEXresDataEmph 2 3 4 2 2" xfId="37230"/>
    <cellStyle name="SAPBEXresDataEmph 2 3 4 2 3" xfId="63244"/>
    <cellStyle name="SAPBEXresDataEmph 2 3 4 3" xfId="37231"/>
    <cellStyle name="SAPBEXresDataEmph 2 3 4 4" xfId="63245"/>
    <cellStyle name="SAPBEXresDataEmph 2 3 5" xfId="37232"/>
    <cellStyle name="SAPBEXresDataEmph 2 3 5 2" xfId="37233"/>
    <cellStyle name="SAPBEXresDataEmph 2 3 5 2 2" xfId="37234"/>
    <cellStyle name="SAPBEXresDataEmph 2 3 5 2 3" xfId="63246"/>
    <cellStyle name="SAPBEXresDataEmph 2 3 5 3" xfId="37235"/>
    <cellStyle name="SAPBEXresDataEmph 2 3 5 4" xfId="63247"/>
    <cellStyle name="SAPBEXresDataEmph 2 3 6" xfId="37236"/>
    <cellStyle name="SAPBEXresDataEmph 2 3 6 2" xfId="37237"/>
    <cellStyle name="SAPBEXresDataEmph 2 3 6 2 2" xfId="37238"/>
    <cellStyle name="SAPBEXresDataEmph 2 3 6 2 3" xfId="63248"/>
    <cellStyle name="SAPBEXresDataEmph 2 3 6 3" xfId="37239"/>
    <cellStyle name="SAPBEXresDataEmph 2 3 6 4" xfId="63249"/>
    <cellStyle name="SAPBEXresDataEmph 2 3 7" xfId="37240"/>
    <cellStyle name="SAPBEXresDataEmph 2 3 7 2" xfId="37241"/>
    <cellStyle name="SAPBEXresDataEmph 2 3 7 2 2" xfId="37242"/>
    <cellStyle name="SAPBEXresDataEmph 2 3 7 3" xfId="37243"/>
    <cellStyle name="SAPBEXresDataEmph 2 3 8" xfId="37244"/>
    <cellStyle name="SAPBEXresDataEmph 2 3 8 2" xfId="37245"/>
    <cellStyle name="SAPBEXresDataEmph 2 3 8 2 2" xfId="37246"/>
    <cellStyle name="SAPBEXresDataEmph 2 3 8 3" xfId="37247"/>
    <cellStyle name="SAPBEXresDataEmph 2 3 9" xfId="37248"/>
    <cellStyle name="SAPBEXresDataEmph 2 3 9 2" xfId="37249"/>
    <cellStyle name="SAPBEXresDataEmph 2 3 9 2 2" xfId="37250"/>
    <cellStyle name="SAPBEXresDataEmph 2 3 9 3" xfId="37251"/>
    <cellStyle name="SAPBEXresDataEmph 2 3_401K Summary" xfId="37252"/>
    <cellStyle name="SAPBEXresDataEmph 2 4" xfId="37253"/>
    <cellStyle name="SAPBEXresDataEmph 2 4 2" xfId="37254"/>
    <cellStyle name="SAPBEXresDataEmph 2 4 2 2" xfId="37255"/>
    <cellStyle name="SAPBEXresDataEmph 2 4 2 2 2" xfId="37256"/>
    <cellStyle name="SAPBEXresDataEmph 2 4 2 2 2 2" xfId="37257"/>
    <cellStyle name="SAPBEXresDataEmph 2 4 2 2 3" xfId="37258"/>
    <cellStyle name="SAPBEXresDataEmph 2 4 2 3" xfId="37259"/>
    <cellStyle name="SAPBEXresDataEmph 2 4 2 3 2" xfId="37260"/>
    <cellStyle name="SAPBEXresDataEmph 2 4 2 3 2 2" xfId="37261"/>
    <cellStyle name="SAPBEXresDataEmph 2 4 2 3 3" xfId="37262"/>
    <cellStyle name="SAPBEXresDataEmph 2 4 2 4" xfId="37263"/>
    <cellStyle name="SAPBEXresDataEmph 2 4 2 4 2" xfId="37264"/>
    <cellStyle name="SAPBEXresDataEmph 2 4 2 5" xfId="37265"/>
    <cellStyle name="SAPBEXresDataEmph 2 4 2 5 2" xfId="37266"/>
    <cellStyle name="SAPBEXresDataEmph 2 4 2 6" xfId="37267"/>
    <cellStyle name="SAPBEXresDataEmph 2 4 3" xfId="37268"/>
    <cellStyle name="SAPBEXresDataEmph 2 4 3 2" xfId="37269"/>
    <cellStyle name="SAPBEXresDataEmph 2 4 3 2 2" xfId="37270"/>
    <cellStyle name="SAPBEXresDataEmph 2 4 3 2 2 2" xfId="37271"/>
    <cellStyle name="SAPBEXresDataEmph 2 4 3 2 3" xfId="37272"/>
    <cellStyle name="SAPBEXresDataEmph 2 4 3 3" xfId="37273"/>
    <cellStyle name="SAPBEXresDataEmph 2 4 3 3 2" xfId="37274"/>
    <cellStyle name="SAPBEXresDataEmph 2 4 3 3 2 2" xfId="37275"/>
    <cellStyle name="SAPBEXresDataEmph 2 4 3 3 3" xfId="37276"/>
    <cellStyle name="SAPBEXresDataEmph 2 4 3 4" xfId="37277"/>
    <cellStyle name="SAPBEXresDataEmph 2 4 3 4 2" xfId="37278"/>
    <cellStyle name="SAPBEXresDataEmph 2 4 3 5" xfId="37279"/>
    <cellStyle name="SAPBEXresDataEmph 2 4 3 5 2" xfId="37280"/>
    <cellStyle name="SAPBEXresDataEmph 2 4 3 6" xfId="37281"/>
    <cellStyle name="SAPBEXresDataEmph 2 4 4" xfId="37282"/>
    <cellStyle name="SAPBEXresDataEmph 2 4 4 2" xfId="37283"/>
    <cellStyle name="SAPBEXresDataEmph 2 4 4 2 2" xfId="37284"/>
    <cellStyle name="SAPBEXresDataEmph 2 4 4 2 2 2" xfId="37285"/>
    <cellStyle name="SAPBEXresDataEmph 2 4 4 2 3" xfId="37286"/>
    <cellStyle name="SAPBEXresDataEmph 2 4 4 3" xfId="37287"/>
    <cellStyle name="SAPBEXresDataEmph 2 4 4 3 2" xfId="37288"/>
    <cellStyle name="SAPBEXresDataEmph 2 4 4 3 2 2" xfId="37289"/>
    <cellStyle name="SAPBEXresDataEmph 2 4 4 3 3" xfId="37290"/>
    <cellStyle name="SAPBEXresDataEmph 2 4 4 4" xfId="37291"/>
    <cellStyle name="SAPBEXresDataEmph 2 4 4 4 2" xfId="37292"/>
    <cellStyle name="SAPBEXresDataEmph 2 4 4 5" xfId="37293"/>
    <cellStyle name="SAPBEXresDataEmph 2 4 4 5 2" xfId="37294"/>
    <cellStyle name="SAPBEXresDataEmph 2 4 4 6" xfId="37295"/>
    <cellStyle name="SAPBEXresDataEmph 2 4 5" xfId="37296"/>
    <cellStyle name="SAPBEXresDataEmph 2 4 5 2" xfId="37297"/>
    <cellStyle name="SAPBEXresDataEmph 2 4 5 2 2" xfId="37298"/>
    <cellStyle name="SAPBEXresDataEmph 2 4 5 2 3" xfId="63250"/>
    <cellStyle name="SAPBEXresDataEmph 2 4 5 3" xfId="37299"/>
    <cellStyle name="SAPBEXresDataEmph 2 4 5 4" xfId="63251"/>
    <cellStyle name="SAPBEXresDataEmph 2 4 6" xfId="37300"/>
    <cellStyle name="SAPBEXresDataEmph 2 4 6 2" xfId="52841"/>
    <cellStyle name="SAPBEXresDataEmph 2 4 6 2 2" xfId="63252"/>
    <cellStyle name="SAPBEXresDataEmph 2 4 6 2 3" xfId="63253"/>
    <cellStyle name="SAPBEXresDataEmph 2 4 6 3" xfId="63254"/>
    <cellStyle name="SAPBEXresDataEmph 2 4 6 4" xfId="63255"/>
    <cellStyle name="SAPBEXresDataEmph 2 4 7" xfId="52842"/>
    <cellStyle name="SAPBEXresDataEmph 2 4 7 2" xfId="63256"/>
    <cellStyle name="SAPBEXresDataEmph 2 4 7 3" xfId="63257"/>
    <cellStyle name="SAPBEXresDataEmph 2 4 8" xfId="63258"/>
    <cellStyle name="SAPBEXresDataEmph 2 4 9" xfId="63259"/>
    <cellStyle name="SAPBEXresDataEmph 2 4_Other Benefits Allocation %" xfId="37301"/>
    <cellStyle name="SAPBEXresDataEmph 2 5" xfId="37302"/>
    <cellStyle name="SAPBEXresDataEmph 2 5 2" xfId="52843"/>
    <cellStyle name="SAPBEXresDataEmph 2 5 2 2" xfId="52844"/>
    <cellStyle name="SAPBEXresDataEmph 2 5 2 2 2" xfId="63260"/>
    <cellStyle name="SAPBEXresDataEmph 2 5 2 2 3" xfId="63261"/>
    <cellStyle name="SAPBEXresDataEmph 2 5 2 3" xfId="63262"/>
    <cellStyle name="SAPBEXresDataEmph 2 5 2 4" xfId="63263"/>
    <cellStyle name="SAPBEXresDataEmph 2 5 3" xfId="52845"/>
    <cellStyle name="SAPBEXresDataEmph 2 5 3 2" xfId="52846"/>
    <cellStyle name="SAPBEXresDataEmph 2 5 3 2 2" xfId="63264"/>
    <cellStyle name="SAPBEXresDataEmph 2 5 3 2 3" xfId="63265"/>
    <cellStyle name="SAPBEXresDataEmph 2 5 3 3" xfId="63266"/>
    <cellStyle name="SAPBEXresDataEmph 2 5 3 4" xfId="63267"/>
    <cellStyle name="SAPBEXresDataEmph 2 5 4" xfId="52847"/>
    <cellStyle name="SAPBEXresDataEmph 2 5 4 2" xfId="52848"/>
    <cellStyle name="SAPBEXresDataEmph 2 5 4 2 2" xfId="63268"/>
    <cellStyle name="SAPBEXresDataEmph 2 5 4 2 3" xfId="63269"/>
    <cellStyle name="SAPBEXresDataEmph 2 5 4 3" xfId="63270"/>
    <cellStyle name="SAPBEXresDataEmph 2 5 4 4" xfId="63271"/>
    <cellStyle name="SAPBEXresDataEmph 2 5 5" xfId="52849"/>
    <cellStyle name="SAPBEXresDataEmph 2 5 5 2" xfId="52850"/>
    <cellStyle name="SAPBEXresDataEmph 2 5 5 2 2" xfId="63272"/>
    <cellStyle name="SAPBEXresDataEmph 2 5 5 2 3" xfId="63273"/>
    <cellStyle name="SAPBEXresDataEmph 2 5 5 3" xfId="63274"/>
    <cellStyle name="SAPBEXresDataEmph 2 5 5 4" xfId="63275"/>
    <cellStyle name="SAPBEXresDataEmph 2 5 6" xfId="52851"/>
    <cellStyle name="SAPBEXresDataEmph 2 5 6 2" xfId="52852"/>
    <cellStyle name="SAPBEXresDataEmph 2 5 6 2 2" xfId="63276"/>
    <cellStyle name="SAPBEXresDataEmph 2 5 6 2 3" xfId="63277"/>
    <cellStyle name="SAPBEXresDataEmph 2 5 6 3" xfId="63278"/>
    <cellStyle name="SAPBEXresDataEmph 2 5 6 4" xfId="63279"/>
    <cellStyle name="SAPBEXresDataEmph 2 5 7" xfId="52853"/>
    <cellStyle name="SAPBEXresDataEmph 2 5 7 2" xfId="63280"/>
    <cellStyle name="SAPBEXresDataEmph 2 5 7 3" xfId="63281"/>
    <cellStyle name="SAPBEXresDataEmph 2 5 8" xfId="63282"/>
    <cellStyle name="SAPBEXresDataEmph 2 5 9" xfId="63283"/>
    <cellStyle name="SAPBEXresDataEmph 2 6" xfId="37303"/>
    <cellStyle name="SAPBEXresDataEmph 2 6 2" xfId="52854"/>
    <cellStyle name="SAPBEXresDataEmph 2 6 2 2" xfId="63284"/>
    <cellStyle name="SAPBEXresDataEmph 2 6 2 3" xfId="63285"/>
    <cellStyle name="SAPBEXresDataEmph 2 6 3" xfId="63286"/>
    <cellStyle name="SAPBEXresDataEmph 2 6 4" xfId="63287"/>
    <cellStyle name="SAPBEXresDataEmph 2 7" xfId="37304"/>
    <cellStyle name="SAPBEXresDataEmph 2 7 2" xfId="52855"/>
    <cellStyle name="SAPBEXresDataEmph 2 7 2 2" xfId="63288"/>
    <cellStyle name="SAPBEXresDataEmph 2 7 2 3" xfId="63289"/>
    <cellStyle name="SAPBEXresDataEmph 2 7 3" xfId="63290"/>
    <cellStyle name="SAPBEXresDataEmph 2 7 4" xfId="63291"/>
    <cellStyle name="SAPBEXresDataEmph 2 8" xfId="37305"/>
    <cellStyle name="SAPBEXresDataEmph 2 8 2" xfId="52856"/>
    <cellStyle name="SAPBEXresDataEmph 2 8 2 2" xfId="63292"/>
    <cellStyle name="SAPBEXresDataEmph 2 8 2 3" xfId="63293"/>
    <cellStyle name="SAPBEXresDataEmph 2 8 3" xfId="63294"/>
    <cellStyle name="SAPBEXresDataEmph 2 8 4" xfId="63295"/>
    <cellStyle name="SAPBEXresDataEmph 2 9" xfId="37306"/>
    <cellStyle name="SAPBEXresDataEmph 2 9 2" xfId="37307"/>
    <cellStyle name="SAPBEXresDataEmph 2 9 2 2" xfId="37308"/>
    <cellStyle name="SAPBEXresDataEmph 2 9 2 2 2" xfId="37309"/>
    <cellStyle name="SAPBEXresDataEmph 2 9 2 2 2 2" xfId="37310"/>
    <cellStyle name="SAPBEXresDataEmph 2 9 2 2 3" xfId="37311"/>
    <cellStyle name="SAPBEXresDataEmph 2 9 2 3" xfId="37312"/>
    <cellStyle name="SAPBEXresDataEmph 2 9 2 3 2" xfId="37313"/>
    <cellStyle name="SAPBEXresDataEmph 2 9 2 3 2 2" xfId="37314"/>
    <cellStyle name="SAPBEXresDataEmph 2 9 2 3 3" xfId="37315"/>
    <cellStyle name="SAPBEXresDataEmph 2 9 2 4" xfId="37316"/>
    <cellStyle name="SAPBEXresDataEmph 2 9 2 4 2" xfId="37317"/>
    <cellStyle name="SAPBEXresDataEmph 2 9 2 5" xfId="37318"/>
    <cellStyle name="SAPBEXresDataEmph 2 9 2 5 2" xfId="37319"/>
    <cellStyle name="SAPBEXresDataEmph 2 9 2 6" xfId="37320"/>
    <cellStyle name="SAPBEXresDataEmph 2 9 3" xfId="37321"/>
    <cellStyle name="SAPBEXresDataEmph 2 9 3 2" xfId="37322"/>
    <cellStyle name="SAPBEXresDataEmph 2 9 3 2 2" xfId="37323"/>
    <cellStyle name="SAPBEXresDataEmph 2 9 3 2 2 2" xfId="37324"/>
    <cellStyle name="SAPBEXresDataEmph 2 9 3 2 3" xfId="37325"/>
    <cellStyle name="SAPBEXresDataEmph 2 9 3 3" xfId="37326"/>
    <cellStyle name="SAPBEXresDataEmph 2 9 3 3 2" xfId="37327"/>
    <cellStyle name="SAPBEXresDataEmph 2 9 3 3 2 2" xfId="37328"/>
    <cellStyle name="SAPBEXresDataEmph 2 9 3 3 3" xfId="37329"/>
    <cellStyle name="SAPBEXresDataEmph 2 9 3 4" xfId="37330"/>
    <cellStyle name="SAPBEXresDataEmph 2 9 3 4 2" xfId="37331"/>
    <cellStyle name="SAPBEXresDataEmph 2 9 3 5" xfId="37332"/>
    <cellStyle name="SAPBEXresDataEmph 2 9 3 5 2" xfId="37333"/>
    <cellStyle name="SAPBEXresDataEmph 2 9 3 6" xfId="37334"/>
    <cellStyle name="SAPBEXresDataEmph 2 9 4" xfId="37335"/>
    <cellStyle name="SAPBEXresDataEmph 2 9 4 2" xfId="37336"/>
    <cellStyle name="SAPBEXresDataEmph 2 9 4 2 2" xfId="37337"/>
    <cellStyle name="SAPBEXresDataEmph 2 9 4 3" xfId="37338"/>
    <cellStyle name="SAPBEXresDataEmph 2 9 5" xfId="37339"/>
    <cellStyle name="SAPBEXresDataEmph 2 9 5 2" xfId="37340"/>
    <cellStyle name="SAPBEXresDataEmph 2 9 5 2 2" xfId="37341"/>
    <cellStyle name="SAPBEXresDataEmph 2 9 5 3" xfId="37342"/>
    <cellStyle name="SAPBEXresDataEmph 2 9 6" xfId="37343"/>
    <cellStyle name="SAPBEXresDataEmph 2 9 6 2" xfId="37344"/>
    <cellStyle name="SAPBEXresDataEmph 2 9 7" xfId="37345"/>
    <cellStyle name="SAPBEXresDataEmph 2 9 7 2" xfId="37346"/>
    <cellStyle name="SAPBEXresDataEmph 2 9 8" xfId="37347"/>
    <cellStyle name="SAPBEXresDataEmph 2 9_Other Benefits Allocation %" xfId="37348"/>
    <cellStyle name="SAPBEXresDataEmph 2_401K Summary" xfId="37349"/>
    <cellStyle name="SAPBEXresDataEmph 20" xfId="37350"/>
    <cellStyle name="SAPBEXresDataEmph 20 2" xfId="37351"/>
    <cellStyle name="SAPBEXresDataEmph 20 2 2" xfId="37352"/>
    <cellStyle name="SAPBEXresDataEmph 20 3" xfId="37353"/>
    <cellStyle name="SAPBEXresDataEmph 21" xfId="37354"/>
    <cellStyle name="SAPBEXresDataEmph 21 2" xfId="37355"/>
    <cellStyle name="SAPBEXresDataEmph 21 2 2" xfId="37356"/>
    <cellStyle name="SAPBEXresDataEmph 21 3" xfId="37357"/>
    <cellStyle name="SAPBEXresDataEmph 22" xfId="37358"/>
    <cellStyle name="SAPBEXresDataEmph 22 2" xfId="37359"/>
    <cellStyle name="SAPBEXresDataEmph 22 2 2" xfId="37360"/>
    <cellStyle name="SAPBEXresDataEmph 22 3" xfId="37361"/>
    <cellStyle name="SAPBEXresDataEmph 23" xfId="37362"/>
    <cellStyle name="SAPBEXresDataEmph 23 2" xfId="37363"/>
    <cellStyle name="SAPBEXresDataEmph 23 2 2" xfId="37364"/>
    <cellStyle name="SAPBEXresDataEmph 23 3" xfId="37365"/>
    <cellStyle name="SAPBEXresDataEmph 24" xfId="37366"/>
    <cellStyle name="SAPBEXresDataEmph 24 2" xfId="37367"/>
    <cellStyle name="SAPBEXresDataEmph 24 2 2" xfId="37368"/>
    <cellStyle name="SAPBEXresDataEmph 24 3" xfId="37369"/>
    <cellStyle name="SAPBEXresDataEmph 25" xfId="37370"/>
    <cellStyle name="SAPBEXresDataEmph 25 2" xfId="37371"/>
    <cellStyle name="SAPBEXresDataEmph 25 2 2" xfId="37372"/>
    <cellStyle name="SAPBEXresDataEmph 25 3" xfId="37373"/>
    <cellStyle name="SAPBEXresDataEmph 26" xfId="37374"/>
    <cellStyle name="SAPBEXresDataEmph 26 2" xfId="37375"/>
    <cellStyle name="SAPBEXresDataEmph 26 2 2" xfId="37376"/>
    <cellStyle name="SAPBEXresDataEmph 26 3" xfId="37377"/>
    <cellStyle name="SAPBEXresDataEmph 27" xfId="37378"/>
    <cellStyle name="SAPBEXresDataEmph 27 2" xfId="37379"/>
    <cellStyle name="SAPBEXresDataEmph 27 2 2" xfId="37380"/>
    <cellStyle name="SAPBEXresDataEmph 27 3" xfId="37381"/>
    <cellStyle name="SAPBEXresDataEmph 28" xfId="37382"/>
    <cellStyle name="SAPBEXresDataEmph 28 2" xfId="37383"/>
    <cellStyle name="SAPBEXresDataEmph 29" xfId="37384"/>
    <cellStyle name="SAPBEXresDataEmph 29 2" xfId="37385"/>
    <cellStyle name="SAPBEXresDataEmph 3" xfId="37386"/>
    <cellStyle name="SAPBEXresDataEmph 3 10" xfId="37387"/>
    <cellStyle name="SAPBEXresDataEmph 3 10 2" xfId="37388"/>
    <cellStyle name="SAPBEXresDataEmph 3 10 2 2" xfId="37389"/>
    <cellStyle name="SAPBEXresDataEmph 3 10 3" xfId="37390"/>
    <cellStyle name="SAPBEXresDataEmph 3 11" xfId="37391"/>
    <cellStyle name="SAPBEXresDataEmph 3 11 2" xfId="37392"/>
    <cellStyle name="SAPBEXresDataEmph 3 11 2 2" xfId="37393"/>
    <cellStyle name="SAPBEXresDataEmph 3 11 3" xfId="37394"/>
    <cellStyle name="SAPBEXresDataEmph 3 12" xfId="37395"/>
    <cellStyle name="SAPBEXresDataEmph 3 12 2" xfId="37396"/>
    <cellStyle name="SAPBEXresDataEmph 3 12 2 2" xfId="37397"/>
    <cellStyle name="SAPBEXresDataEmph 3 12 3" xfId="37398"/>
    <cellStyle name="SAPBEXresDataEmph 3 13" xfId="37399"/>
    <cellStyle name="SAPBEXresDataEmph 3 2" xfId="37400"/>
    <cellStyle name="SAPBEXresDataEmph 3 2 2" xfId="37401"/>
    <cellStyle name="SAPBEXresDataEmph 3 2 2 2" xfId="37402"/>
    <cellStyle name="SAPBEXresDataEmph 3 2 2 2 2" xfId="37403"/>
    <cellStyle name="SAPBEXresDataEmph 3 2 2 2 2 2" xfId="37404"/>
    <cellStyle name="SAPBEXresDataEmph 3 2 2 2 2 2 2" xfId="37405"/>
    <cellStyle name="SAPBEXresDataEmph 3 2 2 2 2 3" xfId="37406"/>
    <cellStyle name="SAPBEXresDataEmph 3 2 2 2 3" xfId="37407"/>
    <cellStyle name="SAPBEXresDataEmph 3 2 2 2 3 2" xfId="37408"/>
    <cellStyle name="SAPBEXresDataEmph 3 2 2 2 3 2 2" xfId="37409"/>
    <cellStyle name="SAPBEXresDataEmph 3 2 2 2 3 3" xfId="37410"/>
    <cellStyle name="SAPBEXresDataEmph 3 2 2 2 4" xfId="37411"/>
    <cellStyle name="SAPBEXresDataEmph 3 2 2 2 4 2" xfId="37412"/>
    <cellStyle name="SAPBEXresDataEmph 3 2 2 2 5" xfId="37413"/>
    <cellStyle name="SAPBEXresDataEmph 3 2 2 2 5 2" xfId="37414"/>
    <cellStyle name="SAPBEXresDataEmph 3 2 2 2 6" xfId="37415"/>
    <cellStyle name="SAPBEXresDataEmph 3 2 2 3" xfId="37416"/>
    <cellStyle name="SAPBEXresDataEmph 3 2 2 3 2" xfId="37417"/>
    <cellStyle name="SAPBEXresDataEmph 3 2 2 3 2 2" xfId="37418"/>
    <cellStyle name="SAPBEXresDataEmph 3 2 2 3 2 2 2" xfId="37419"/>
    <cellStyle name="SAPBEXresDataEmph 3 2 2 3 2 3" xfId="37420"/>
    <cellStyle name="SAPBEXresDataEmph 3 2 2 3 3" xfId="37421"/>
    <cellStyle name="SAPBEXresDataEmph 3 2 2 3 3 2" xfId="37422"/>
    <cellStyle name="SAPBEXresDataEmph 3 2 2 3 3 2 2" xfId="37423"/>
    <cellStyle name="SAPBEXresDataEmph 3 2 2 3 3 3" xfId="37424"/>
    <cellStyle name="SAPBEXresDataEmph 3 2 2 3 4" xfId="37425"/>
    <cellStyle name="SAPBEXresDataEmph 3 2 2 3 4 2" xfId="37426"/>
    <cellStyle name="SAPBEXresDataEmph 3 2 2 3 5" xfId="37427"/>
    <cellStyle name="SAPBEXresDataEmph 3 2 2 3 5 2" xfId="37428"/>
    <cellStyle name="SAPBEXresDataEmph 3 2 2 3 6" xfId="37429"/>
    <cellStyle name="SAPBEXresDataEmph 3 2 2 4" xfId="37430"/>
    <cellStyle name="SAPBEXresDataEmph 3 2 2 4 2" xfId="37431"/>
    <cellStyle name="SAPBEXresDataEmph 3 2 2 4 2 2" xfId="37432"/>
    <cellStyle name="SAPBEXresDataEmph 3 2 2 4 2 2 2" xfId="37433"/>
    <cellStyle name="SAPBEXresDataEmph 3 2 2 4 2 3" xfId="37434"/>
    <cellStyle name="SAPBEXresDataEmph 3 2 2 4 3" xfId="37435"/>
    <cellStyle name="SAPBEXresDataEmph 3 2 2 4 3 2" xfId="37436"/>
    <cellStyle name="SAPBEXresDataEmph 3 2 2 4 3 2 2" xfId="37437"/>
    <cellStyle name="SAPBEXresDataEmph 3 2 2 4 3 3" xfId="37438"/>
    <cellStyle name="SAPBEXresDataEmph 3 2 2 4 4" xfId="37439"/>
    <cellStyle name="SAPBEXresDataEmph 3 2 2 4 4 2" xfId="37440"/>
    <cellStyle name="SAPBEXresDataEmph 3 2 2 4 5" xfId="37441"/>
    <cellStyle name="SAPBEXresDataEmph 3 2 2 4 5 2" xfId="37442"/>
    <cellStyle name="SAPBEXresDataEmph 3 2 2 4 6" xfId="37443"/>
    <cellStyle name="SAPBEXresDataEmph 3 2 2 5" xfId="37444"/>
    <cellStyle name="SAPBEXresDataEmph 3 2 2 5 2" xfId="37445"/>
    <cellStyle name="SAPBEXresDataEmph 3 2 2 5 2 2" xfId="37446"/>
    <cellStyle name="SAPBEXresDataEmph 3 2 2 5 3" xfId="37447"/>
    <cellStyle name="SAPBEXresDataEmph 3 2 2 6" xfId="37448"/>
    <cellStyle name="SAPBEXresDataEmph 3 2 2_Other Benefits Allocation %" xfId="37449"/>
    <cellStyle name="SAPBEXresDataEmph 3 2 3" xfId="37450"/>
    <cellStyle name="SAPBEXresDataEmph 3 2 3 2" xfId="37451"/>
    <cellStyle name="SAPBEXresDataEmph 3 2 3 2 2" xfId="37452"/>
    <cellStyle name="SAPBEXresDataEmph 3 2 3 2 2 2" xfId="37453"/>
    <cellStyle name="SAPBEXresDataEmph 3 2 3 2 2 2 2" xfId="37454"/>
    <cellStyle name="SAPBEXresDataEmph 3 2 3 2 2 3" xfId="37455"/>
    <cellStyle name="SAPBEXresDataEmph 3 2 3 2 3" xfId="37456"/>
    <cellStyle name="SAPBEXresDataEmph 3 2 3 2 3 2" xfId="37457"/>
    <cellStyle name="SAPBEXresDataEmph 3 2 3 2 3 2 2" xfId="37458"/>
    <cellStyle name="SAPBEXresDataEmph 3 2 3 2 3 3" xfId="37459"/>
    <cellStyle name="SAPBEXresDataEmph 3 2 3 2 4" xfId="37460"/>
    <cellStyle name="SAPBEXresDataEmph 3 2 3 2 4 2" xfId="37461"/>
    <cellStyle name="SAPBEXresDataEmph 3 2 3 2 5" xfId="37462"/>
    <cellStyle name="SAPBEXresDataEmph 3 2 3 2 5 2" xfId="37463"/>
    <cellStyle name="SAPBEXresDataEmph 3 2 3 2 6" xfId="37464"/>
    <cellStyle name="SAPBEXresDataEmph 3 2 3 3" xfId="37465"/>
    <cellStyle name="SAPBEXresDataEmph 3 2 3 3 2" xfId="37466"/>
    <cellStyle name="SAPBEXresDataEmph 3 2 3 3 2 2" xfId="37467"/>
    <cellStyle name="SAPBEXresDataEmph 3 2 3 3 2 2 2" xfId="37468"/>
    <cellStyle name="SAPBEXresDataEmph 3 2 3 3 2 3" xfId="37469"/>
    <cellStyle name="SAPBEXresDataEmph 3 2 3 3 3" xfId="37470"/>
    <cellStyle name="SAPBEXresDataEmph 3 2 3 3 3 2" xfId="37471"/>
    <cellStyle name="SAPBEXresDataEmph 3 2 3 3 3 2 2" xfId="37472"/>
    <cellStyle name="SAPBEXresDataEmph 3 2 3 3 3 3" xfId="37473"/>
    <cellStyle name="SAPBEXresDataEmph 3 2 3 3 4" xfId="37474"/>
    <cellStyle name="SAPBEXresDataEmph 3 2 3 3 4 2" xfId="37475"/>
    <cellStyle name="SAPBEXresDataEmph 3 2 3 3 5" xfId="37476"/>
    <cellStyle name="SAPBEXresDataEmph 3 2 3 3 5 2" xfId="37477"/>
    <cellStyle name="SAPBEXresDataEmph 3 2 3 3 6" xfId="37478"/>
    <cellStyle name="SAPBEXresDataEmph 3 2 3 4" xfId="37479"/>
    <cellStyle name="SAPBEXresDataEmph 3 2 3 4 2" xfId="37480"/>
    <cellStyle name="SAPBEXresDataEmph 3 2 3 4 2 2" xfId="37481"/>
    <cellStyle name="SAPBEXresDataEmph 3 2 3 4 3" xfId="37482"/>
    <cellStyle name="SAPBEXresDataEmph 3 2 3 5" xfId="37483"/>
    <cellStyle name="SAPBEXresDataEmph 3 2 3 5 2" xfId="37484"/>
    <cellStyle name="SAPBEXresDataEmph 3 2 3 5 2 2" xfId="37485"/>
    <cellStyle name="SAPBEXresDataEmph 3 2 3 5 3" xfId="37486"/>
    <cellStyle name="SAPBEXresDataEmph 3 2 3 6" xfId="37487"/>
    <cellStyle name="SAPBEXresDataEmph 3 2 3 6 2" xfId="37488"/>
    <cellStyle name="SAPBEXresDataEmph 3 2 3 7" xfId="37489"/>
    <cellStyle name="SAPBEXresDataEmph 3 2 3 7 2" xfId="37490"/>
    <cellStyle name="SAPBEXresDataEmph 3 2 3 8" xfId="37491"/>
    <cellStyle name="SAPBEXresDataEmph 3 2 3_Other Benefits Allocation %" xfId="37492"/>
    <cellStyle name="SAPBEXresDataEmph 3 2 4" xfId="37493"/>
    <cellStyle name="SAPBEXresDataEmph 3 2 4 2" xfId="37494"/>
    <cellStyle name="SAPBEXresDataEmph 3 2 4 2 2" xfId="37495"/>
    <cellStyle name="SAPBEXresDataEmph 3 2 4 2 3" xfId="63296"/>
    <cellStyle name="SAPBEXresDataEmph 3 2 4 3" xfId="37496"/>
    <cellStyle name="SAPBEXresDataEmph 3 2 4 4" xfId="63297"/>
    <cellStyle name="SAPBEXresDataEmph 3 2 5" xfId="37497"/>
    <cellStyle name="SAPBEXresDataEmph 3 2 5 2" xfId="52857"/>
    <cellStyle name="SAPBEXresDataEmph 3 2 5 2 2" xfId="63298"/>
    <cellStyle name="SAPBEXresDataEmph 3 2 5 2 3" xfId="63299"/>
    <cellStyle name="SAPBEXresDataEmph 3 2 5 3" xfId="63300"/>
    <cellStyle name="SAPBEXresDataEmph 3 2 5 4" xfId="63301"/>
    <cellStyle name="SAPBEXresDataEmph 3 2 6" xfId="52858"/>
    <cellStyle name="SAPBEXresDataEmph 3 2 6 2" xfId="52859"/>
    <cellStyle name="SAPBEXresDataEmph 3 2 6 2 2" xfId="63302"/>
    <cellStyle name="SAPBEXresDataEmph 3 2 6 2 3" xfId="63303"/>
    <cellStyle name="SAPBEXresDataEmph 3 2 6 3" xfId="63304"/>
    <cellStyle name="SAPBEXresDataEmph 3 2 6 4" xfId="63305"/>
    <cellStyle name="SAPBEXresDataEmph 3 2 7" xfId="52860"/>
    <cellStyle name="SAPBEXresDataEmph 3 2 7 2" xfId="63306"/>
    <cellStyle name="SAPBEXresDataEmph 3 2 7 3" xfId="63307"/>
    <cellStyle name="SAPBEXresDataEmph 3 2 8" xfId="63308"/>
    <cellStyle name="SAPBEXresDataEmph 3 2 9" xfId="63309"/>
    <cellStyle name="SAPBEXresDataEmph 3 2_401K Summary" xfId="37498"/>
    <cellStyle name="SAPBEXresDataEmph 3 3" xfId="37499"/>
    <cellStyle name="SAPBEXresDataEmph 3 3 2" xfId="37500"/>
    <cellStyle name="SAPBEXresDataEmph 3 3 2 2" xfId="37501"/>
    <cellStyle name="SAPBEXresDataEmph 3 3 2 2 2" xfId="37502"/>
    <cellStyle name="SAPBEXresDataEmph 3 3 2 2 2 2" xfId="37503"/>
    <cellStyle name="SAPBEXresDataEmph 3 3 2 2 2 2 2" xfId="37504"/>
    <cellStyle name="SAPBEXresDataEmph 3 3 2 2 2 3" xfId="37505"/>
    <cellStyle name="SAPBEXresDataEmph 3 3 2 2 3" xfId="37506"/>
    <cellStyle name="SAPBEXresDataEmph 3 3 2 2 3 2" xfId="37507"/>
    <cellStyle name="SAPBEXresDataEmph 3 3 2 2 3 2 2" xfId="37508"/>
    <cellStyle name="SAPBEXresDataEmph 3 3 2 2 3 3" xfId="37509"/>
    <cellStyle name="SAPBEXresDataEmph 3 3 2 2 4" xfId="37510"/>
    <cellStyle name="SAPBEXresDataEmph 3 3 2 2 4 2" xfId="37511"/>
    <cellStyle name="SAPBEXresDataEmph 3 3 2 2 5" xfId="37512"/>
    <cellStyle name="SAPBEXresDataEmph 3 3 2 2 5 2" xfId="37513"/>
    <cellStyle name="SAPBEXresDataEmph 3 3 2 2 6" xfId="37514"/>
    <cellStyle name="SAPBEXresDataEmph 3 3 2 3" xfId="37515"/>
    <cellStyle name="SAPBEXresDataEmph 3 3 2 3 2" xfId="37516"/>
    <cellStyle name="SAPBEXresDataEmph 3 3 2 3 2 2" xfId="37517"/>
    <cellStyle name="SAPBEXresDataEmph 3 3 2 3 2 2 2" xfId="37518"/>
    <cellStyle name="SAPBEXresDataEmph 3 3 2 3 2 3" xfId="37519"/>
    <cellStyle name="SAPBEXresDataEmph 3 3 2 3 3" xfId="37520"/>
    <cellStyle name="SAPBEXresDataEmph 3 3 2 3 3 2" xfId="37521"/>
    <cellStyle name="SAPBEXresDataEmph 3 3 2 3 3 2 2" xfId="37522"/>
    <cellStyle name="SAPBEXresDataEmph 3 3 2 3 3 3" xfId="37523"/>
    <cellStyle name="SAPBEXresDataEmph 3 3 2 3 4" xfId="37524"/>
    <cellStyle name="SAPBEXresDataEmph 3 3 2 3 4 2" xfId="37525"/>
    <cellStyle name="SAPBEXresDataEmph 3 3 2 3 5" xfId="37526"/>
    <cellStyle name="SAPBEXresDataEmph 3 3 2 3 5 2" xfId="37527"/>
    <cellStyle name="SAPBEXresDataEmph 3 3 2 3 6" xfId="37528"/>
    <cellStyle name="SAPBEXresDataEmph 3 3 2 4" xfId="37529"/>
    <cellStyle name="SAPBEXresDataEmph 3 3 2 4 2" xfId="37530"/>
    <cellStyle name="SAPBEXresDataEmph 3 3 2 4 2 2" xfId="37531"/>
    <cellStyle name="SAPBEXresDataEmph 3 3 2 4 2 2 2" xfId="37532"/>
    <cellStyle name="SAPBEXresDataEmph 3 3 2 4 2 3" xfId="37533"/>
    <cellStyle name="SAPBEXresDataEmph 3 3 2 4 3" xfId="37534"/>
    <cellStyle name="SAPBEXresDataEmph 3 3 2 4 3 2" xfId="37535"/>
    <cellStyle name="SAPBEXresDataEmph 3 3 2 4 3 2 2" xfId="37536"/>
    <cellStyle name="SAPBEXresDataEmph 3 3 2 4 3 3" xfId="37537"/>
    <cellStyle name="SAPBEXresDataEmph 3 3 2 4 4" xfId="37538"/>
    <cellStyle name="SAPBEXresDataEmph 3 3 2 4 4 2" xfId="37539"/>
    <cellStyle name="SAPBEXresDataEmph 3 3 2 4 5" xfId="37540"/>
    <cellStyle name="SAPBEXresDataEmph 3 3 2 4 5 2" xfId="37541"/>
    <cellStyle name="SAPBEXresDataEmph 3 3 2 4 6" xfId="37542"/>
    <cellStyle name="SAPBEXresDataEmph 3 3 2 5" xfId="37543"/>
    <cellStyle name="SAPBEXresDataEmph 3 3 2 5 2" xfId="37544"/>
    <cellStyle name="SAPBEXresDataEmph 3 3 2 5 2 2" xfId="37545"/>
    <cellStyle name="SAPBEXresDataEmph 3 3 2 5 3" xfId="37546"/>
    <cellStyle name="SAPBEXresDataEmph 3 3 2 6" xfId="37547"/>
    <cellStyle name="SAPBEXresDataEmph 3 3 2_Other Benefits Allocation %" xfId="37548"/>
    <cellStyle name="SAPBEXresDataEmph 3 3 3" xfId="37549"/>
    <cellStyle name="SAPBEXresDataEmph 3 3 3 2" xfId="37550"/>
    <cellStyle name="SAPBEXresDataEmph 3 3 3 2 2" xfId="37551"/>
    <cellStyle name="SAPBEXresDataEmph 3 3 3 2 2 2" xfId="37552"/>
    <cellStyle name="SAPBEXresDataEmph 3 3 3 2 2 2 2" xfId="37553"/>
    <cellStyle name="SAPBEXresDataEmph 3 3 3 2 2 3" xfId="37554"/>
    <cellStyle name="SAPBEXresDataEmph 3 3 3 2 3" xfId="37555"/>
    <cellStyle name="SAPBEXresDataEmph 3 3 3 2 3 2" xfId="37556"/>
    <cellStyle name="SAPBEXresDataEmph 3 3 3 2 3 2 2" xfId="37557"/>
    <cellStyle name="SAPBEXresDataEmph 3 3 3 2 3 3" xfId="37558"/>
    <cellStyle name="SAPBEXresDataEmph 3 3 3 2 4" xfId="37559"/>
    <cellStyle name="SAPBEXresDataEmph 3 3 3 2 4 2" xfId="37560"/>
    <cellStyle name="SAPBEXresDataEmph 3 3 3 2 5" xfId="37561"/>
    <cellStyle name="SAPBEXresDataEmph 3 3 3 2 5 2" xfId="37562"/>
    <cellStyle name="SAPBEXresDataEmph 3 3 3 2 6" xfId="37563"/>
    <cellStyle name="SAPBEXresDataEmph 3 3 3 3" xfId="37564"/>
    <cellStyle name="SAPBEXresDataEmph 3 3 3 3 2" xfId="37565"/>
    <cellStyle name="SAPBEXresDataEmph 3 3 3 3 2 2" xfId="37566"/>
    <cellStyle name="SAPBEXresDataEmph 3 3 3 3 2 2 2" xfId="37567"/>
    <cellStyle name="SAPBEXresDataEmph 3 3 3 3 2 3" xfId="37568"/>
    <cellStyle name="SAPBEXresDataEmph 3 3 3 3 3" xfId="37569"/>
    <cellStyle name="SAPBEXresDataEmph 3 3 3 3 3 2" xfId="37570"/>
    <cellStyle name="SAPBEXresDataEmph 3 3 3 3 3 2 2" xfId="37571"/>
    <cellStyle name="SAPBEXresDataEmph 3 3 3 3 3 3" xfId="37572"/>
    <cellStyle name="SAPBEXresDataEmph 3 3 3 3 4" xfId="37573"/>
    <cellStyle name="SAPBEXresDataEmph 3 3 3 3 4 2" xfId="37574"/>
    <cellStyle name="SAPBEXresDataEmph 3 3 3 3 5" xfId="37575"/>
    <cellStyle name="SAPBEXresDataEmph 3 3 3 3 5 2" xfId="37576"/>
    <cellStyle name="SAPBEXresDataEmph 3 3 3 3 6" xfId="37577"/>
    <cellStyle name="SAPBEXresDataEmph 3 3 3 4" xfId="37578"/>
    <cellStyle name="SAPBEXresDataEmph 3 3 3 4 2" xfId="37579"/>
    <cellStyle name="SAPBEXresDataEmph 3 3 3 4 2 2" xfId="37580"/>
    <cellStyle name="SAPBEXresDataEmph 3 3 3 4 3" xfId="37581"/>
    <cellStyle name="SAPBEXresDataEmph 3 3 3 5" xfId="37582"/>
    <cellStyle name="SAPBEXresDataEmph 3 3 3 5 2" xfId="37583"/>
    <cellStyle name="SAPBEXresDataEmph 3 3 3 5 2 2" xfId="37584"/>
    <cellStyle name="SAPBEXresDataEmph 3 3 3 5 3" xfId="37585"/>
    <cellStyle name="SAPBEXresDataEmph 3 3 3 6" xfId="37586"/>
    <cellStyle name="SAPBEXresDataEmph 3 3 3 6 2" xfId="37587"/>
    <cellStyle name="SAPBEXresDataEmph 3 3 3 7" xfId="37588"/>
    <cellStyle name="SAPBEXresDataEmph 3 3 3 7 2" xfId="37589"/>
    <cellStyle name="SAPBEXresDataEmph 3 3 3 8" xfId="37590"/>
    <cellStyle name="SAPBEXresDataEmph 3 3 3_Other Benefits Allocation %" xfId="37591"/>
    <cellStyle name="SAPBEXresDataEmph 3 3 4" xfId="37592"/>
    <cellStyle name="SAPBEXresDataEmph 3 3 4 2" xfId="37593"/>
    <cellStyle name="SAPBEXresDataEmph 3 3 4 2 2" xfId="37594"/>
    <cellStyle name="SAPBEXresDataEmph 3 3 4 2 3" xfId="63310"/>
    <cellStyle name="SAPBEXresDataEmph 3 3 4 3" xfId="37595"/>
    <cellStyle name="SAPBEXresDataEmph 3 3 4 4" xfId="63311"/>
    <cellStyle name="SAPBEXresDataEmph 3 3 5" xfId="37596"/>
    <cellStyle name="SAPBEXresDataEmph 3 3 5 2" xfId="52861"/>
    <cellStyle name="SAPBEXresDataEmph 3 3 5 2 2" xfId="63312"/>
    <cellStyle name="SAPBEXresDataEmph 3 3 5 2 3" xfId="63313"/>
    <cellStyle name="SAPBEXresDataEmph 3 3 5 3" xfId="63314"/>
    <cellStyle name="SAPBEXresDataEmph 3 3 5 4" xfId="63315"/>
    <cellStyle name="SAPBEXresDataEmph 3 3 6" xfId="52862"/>
    <cellStyle name="SAPBEXresDataEmph 3 3 6 2" xfId="52863"/>
    <cellStyle name="SAPBEXresDataEmph 3 3 6 2 2" xfId="63316"/>
    <cellStyle name="SAPBEXresDataEmph 3 3 6 2 3" xfId="63317"/>
    <cellStyle name="SAPBEXresDataEmph 3 3 6 3" xfId="63318"/>
    <cellStyle name="SAPBEXresDataEmph 3 3 6 4" xfId="63319"/>
    <cellStyle name="SAPBEXresDataEmph 3 3 7" xfId="52864"/>
    <cellStyle name="SAPBEXresDataEmph 3 3 7 2" xfId="63320"/>
    <cellStyle name="SAPBEXresDataEmph 3 3 7 3" xfId="63321"/>
    <cellStyle name="SAPBEXresDataEmph 3 3 8" xfId="63322"/>
    <cellStyle name="SAPBEXresDataEmph 3 3 9" xfId="63323"/>
    <cellStyle name="SAPBEXresDataEmph 3 3_401K Summary" xfId="37597"/>
    <cellStyle name="SAPBEXresDataEmph 3 4" xfId="37598"/>
    <cellStyle name="SAPBEXresDataEmph 3 4 2" xfId="37599"/>
    <cellStyle name="SAPBEXresDataEmph 3 4 2 2" xfId="37600"/>
    <cellStyle name="SAPBEXresDataEmph 3 4 2 2 2" xfId="37601"/>
    <cellStyle name="SAPBEXresDataEmph 3 4 2 2 2 2" xfId="37602"/>
    <cellStyle name="SAPBEXresDataEmph 3 4 2 2 3" xfId="37603"/>
    <cellStyle name="SAPBEXresDataEmph 3 4 2 3" xfId="37604"/>
    <cellStyle name="SAPBEXresDataEmph 3 4 2 3 2" xfId="37605"/>
    <cellStyle name="SAPBEXresDataEmph 3 4 2 3 2 2" xfId="37606"/>
    <cellStyle name="SAPBEXresDataEmph 3 4 2 3 3" xfId="37607"/>
    <cellStyle name="SAPBEXresDataEmph 3 4 2 4" xfId="37608"/>
    <cellStyle name="SAPBEXresDataEmph 3 4 2 4 2" xfId="37609"/>
    <cellStyle name="SAPBEXresDataEmph 3 4 2 5" xfId="37610"/>
    <cellStyle name="SAPBEXresDataEmph 3 4 2 5 2" xfId="37611"/>
    <cellStyle name="SAPBEXresDataEmph 3 4 2 6" xfId="37612"/>
    <cellStyle name="SAPBEXresDataEmph 3 4 3" xfId="37613"/>
    <cellStyle name="SAPBEXresDataEmph 3 4 3 2" xfId="37614"/>
    <cellStyle name="SAPBEXresDataEmph 3 4 3 2 2" xfId="37615"/>
    <cellStyle name="SAPBEXresDataEmph 3 4 3 2 2 2" xfId="37616"/>
    <cellStyle name="SAPBEXresDataEmph 3 4 3 2 3" xfId="37617"/>
    <cellStyle name="SAPBEXresDataEmph 3 4 3 3" xfId="37618"/>
    <cellStyle name="SAPBEXresDataEmph 3 4 3 3 2" xfId="37619"/>
    <cellStyle name="SAPBEXresDataEmph 3 4 3 3 2 2" xfId="37620"/>
    <cellStyle name="SAPBEXresDataEmph 3 4 3 3 3" xfId="37621"/>
    <cellStyle name="SAPBEXresDataEmph 3 4 3 4" xfId="37622"/>
    <cellStyle name="SAPBEXresDataEmph 3 4 3 4 2" xfId="37623"/>
    <cellStyle name="SAPBEXresDataEmph 3 4 3 5" xfId="37624"/>
    <cellStyle name="SAPBEXresDataEmph 3 4 3 5 2" xfId="37625"/>
    <cellStyle name="SAPBEXresDataEmph 3 4 3 6" xfId="37626"/>
    <cellStyle name="SAPBEXresDataEmph 3 4 4" xfId="37627"/>
    <cellStyle name="SAPBEXresDataEmph 3 4 4 2" xfId="37628"/>
    <cellStyle name="SAPBEXresDataEmph 3 4 4 2 2" xfId="37629"/>
    <cellStyle name="SAPBEXresDataEmph 3 4 4 2 2 2" xfId="37630"/>
    <cellStyle name="SAPBEXresDataEmph 3 4 4 2 3" xfId="37631"/>
    <cellStyle name="SAPBEXresDataEmph 3 4 4 3" xfId="37632"/>
    <cellStyle name="SAPBEXresDataEmph 3 4 4 3 2" xfId="37633"/>
    <cellStyle name="SAPBEXresDataEmph 3 4 4 3 2 2" xfId="37634"/>
    <cellStyle name="SAPBEXresDataEmph 3 4 4 3 3" xfId="37635"/>
    <cellStyle name="SAPBEXresDataEmph 3 4 4 4" xfId="37636"/>
    <cellStyle name="SAPBEXresDataEmph 3 4 4 4 2" xfId="37637"/>
    <cellStyle name="SAPBEXresDataEmph 3 4 4 5" xfId="37638"/>
    <cellStyle name="SAPBEXresDataEmph 3 4 4 5 2" xfId="37639"/>
    <cellStyle name="SAPBEXresDataEmph 3 4 4 6" xfId="37640"/>
    <cellStyle name="SAPBEXresDataEmph 3 4 5" xfId="37641"/>
    <cellStyle name="SAPBEXresDataEmph 3 4 5 2" xfId="37642"/>
    <cellStyle name="SAPBEXresDataEmph 3 4 5 2 2" xfId="37643"/>
    <cellStyle name="SAPBEXresDataEmph 3 4 5 2 3" xfId="63324"/>
    <cellStyle name="SAPBEXresDataEmph 3 4 5 3" xfId="37644"/>
    <cellStyle name="SAPBEXresDataEmph 3 4 5 4" xfId="63325"/>
    <cellStyle name="SAPBEXresDataEmph 3 4 6" xfId="37645"/>
    <cellStyle name="SAPBEXresDataEmph 3 4 6 2" xfId="52865"/>
    <cellStyle name="SAPBEXresDataEmph 3 4 6 2 2" xfId="63326"/>
    <cellStyle name="SAPBEXresDataEmph 3 4 6 2 3" xfId="63327"/>
    <cellStyle name="SAPBEXresDataEmph 3 4 6 3" xfId="63328"/>
    <cellStyle name="SAPBEXresDataEmph 3 4 6 4" xfId="63329"/>
    <cellStyle name="SAPBEXresDataEmph 3 4 7" xfId="52866"/>
    <cellStyle name="SAPBEXresDataEmph 3 4 7 2" xfId="63330"/>
    <cellStyle name="SAPBEXresDataEmph 3 4 7 3" xfId="63331"/>
    <cellStyle name="SAPBEXresDataEmph 3 4 8" xfId="63332"/>
    <cellStyle name="SAPBEXresDataEmph 3 4 9" xfId="63333"/>
    <cellStyle name="SAPBEXresDataEmph 3 4_Other Benefits Allocation %" xfId="37646"/>
    <cellStyle name="SAPBEXresDataEmph 3 5" xfId="37647"/>
    <cellStyle name="SAPBEXresDataEmph 3 5 2" xfId="52867"/>
    <cellStyle name="SAPBEXresDataEmph 3 5 2 2" xfId="63334"/>
    <cellStyle name="SAPBEXresDataEmph 3 5 2 3" xfId="63335"/>
    <cellStyle name="SAPBEXresDataEmph 3 5 3" xfId="63336"/>
    <cellStyle name="SAPBEXresDataEmph 3 5 4" xfId="63337"/>
    <cellStyle name="SAPBEXresDataEmph 3 6" xfId="37648"/>
    <cellStyle name="SAPBEXresDataEmph 3 6 2" xfId="52868"/>
    <cellStyle name="SAPBEXresDataEmph 3 6 2 2" xfId="63338"/>
    <cellStyle name="SAPBEXresDataEmph 3 6 2 3" xfId="63339"/>
    <cellStyle name="SAPBEXresDataEmph 3 6 3" xfId="63340"/>
    <cellStyle name="SAPBEXresDataEmph 3 6 4" xfId="63341"/>
    <cellStyle name="SAPBEXresDataEmph 3 7" xfId="37649"/>
    <cellStyle name="SAPBEXresDataEmph 3 7 2" xfId="52869"/>
    <cellStyle name="SAPBEXresDataEmph 3 7 2 2" xfId="63342"/>
    <cellStyle name="SAPBEXresDataEmph 3 7 2 3" xfId="63343"/>
    <cellStyle name="SAPBEXresDataEmph 3 7 3" xfId="63344"/>
    <cellStyle name="SAPBEXresDataEmph 3 7 4" xfId="63345"/>
    <cellStyle name="SAPBEXresDataEmph 3 8" xfId="37650"/>
    <cellStyle name="SAPBEXresDataEmph 3 8 2" xfId="52870"/>
    <cellStyle name="SAPBEXresDataEmph 3 8 2 2" xfId="63346"/>
    <cellStyle name="SAPBEXresDataEmph 3 8 2 3" xfId="63347"/>
    <cellStyle name="SAPBEXresDataEmph 3 8 3" xfId="63348"/>
    <cellStyle name="SAPBEXresDataEmph 3 8 4" xfId="63349"/>
    <cellStyle name="SAPBEXresDataEmph 3 9" xfId="37651"/>
    <cellStyle name="SAPBEXresDataEmph 3 9 2" xfId="37652"/>
    <cellStyle name="SAPBEXresDataEmph 3 9 2 2" xfId="37653"/>
    <cellStyle name="SAPBEXresDataEmph 3 9 2 2 2" xfId="37654"/>
    <cellStyle name="SAPBEXresDataEmph 3 9 2 2 2 2" xfId="37655"/>
    <cellStyle name="SAPBEXresDataEmph 3 9 2 2 3" xfId="37656"/>
    <cellStyle name="SAPBEXresDataEmph 3 9 2 3" xfId="37657"/>
    <cellStyle name="SAPBEXresDataEmph 3 9 2 3 2" xfId="37658"/>
    <cellStyle name="SAPBEXresDataEmph 3 9 2 3 2 2" xfId="37659"/>
    <cellStyle name="SAPBEXresDataEmph 3 9 2 3 3" xfId="37660"/>
    <cellStyle name="SAPBEXresDataEmph 3 9 2 4" xfId="37661"/>
    <cellStyle name="SAPBEXresDataEmph 3 9 2 4 2" xfId="37662"/>
    <cellStyle name="SAPBEXresDataEmph 3 9 2 5" xfId="37663"/>
    <cellStyle name="SAPBEXresDataEmph 3 9 2 5 2" xfId="37664"/>
    <cellStyle name="SAPBEXresDataEmph 3 9 2 6" xfId="37665"/>
    <cellStyle name="SAPBEXresDataEmph 3 9 3" xfId="37666"/>
    <cellStyle name="SAPBEXresDataEmph 3 9 3 2" xfId="37667"/>
    <cellStyle name="SAPBEXresDataEmph 3 9 3 2 2" xfId="37668"/>
    <cellStyle name="SAPBEXresDataEmph 3 9 3 2 2 2" xfId="37669"/>
    <cellStyle name="SAPBEXresDataEmph 3 9 3 2 3" xfId="37670"/>
    <cellStyle name="SAPBEXresDataEmph 3 9 3 3" xfId="37671"/>
    <cellStyle name="SAPBEXresDataEmph 3 9 3 3 2" xfId="37672"/>
    <cellStyle name="SAPBEXresDataEmph 3 9 3 3 2 2" xfId="37673"/>
    <cellStyle name="SAPBEXresDataEmph 3 9 3 3 3" xfId="37674"/>
    <cellStyle name="SAPBEXresDataEmph 3 9 3 4" xfId="37675"/>
    <cellStyle name="SAPBEXresDataEmph 3 9 3 4 2" xfId="37676"/>
    <cellStyle name="SAPBEXresDataEmph 3 9 3 5" xfId="37677"/>
    <cellStyle name="SAPBEXresDataEmph 3 9 3 5 2" xfId="37678"/>
    <cellStyle name="SAPBEXresDataEmph 3 9 3 6" xfId="37679"/>
    <cellStyle name="SAPBEXresDataEmph 3 9 4" xfId="37680"/>
    <cellStyle name="SAPBEXresDataEmph 3 9 4 2" xfId="37681"/>
    <cellStyle name="SAPBEXresDataEmph 3 9 4 2 2" xfId="37682"/>
    <cellStyle name="SAPBEXresDataEmph 3 9 4 3" xfId="37683"/>
    <cellStyle name="SAPBEXresDataEmph 3 9 5" xfId="37684"/>
    <cellStyle name="SAPBEXresDataEmph 3 9 5 2" xfId="37685"/>
    <cellStyle name="SAPBEXresDataEmph 3 9 5 2 2" xfId="37686"/>
    <cellStyle name="SAPBEXresDataEmph 3 9 5 3" xfId="37687"/>
    <cellStyle name="SAPBEXresDataEmph 3 9 6" xfId="37688"/>
    <cellStyle name="SAPBEXresDataEmph 3 9 6 2" xfId="37689"/>
    <cellStyle name="SAPBEXresDataEmph 3 9 7" xfId="37690"/>
    <cellStyle name="SAPBEXresDataEmph 3 9 7 2" xfId="37691"/>
    <cellStyle name="SAPBEXresDataEmph 3 9 8" xfId="37692"/>
    <cellStyle name="SAPBEXresDataEmph 3 9_Other Benefits Allocation %" xfId="37693"/>
    <cellStyle name="SAPBEXresDataEmph 3_401K Summary" xfId="37694"/>
    <cellStyle name="SAPBEXresDataEmph 30" xfId="37695"/>
    <cellStyle name="SAPBEXresDataEmph 30 2" xfId="37696"/>
    <cellStyle name="SAPBEXresDataEmph 31" xfId="37697"/>
    <cellStyle name="SAPBEXresDataEmph 31 2" xfId="37698"/>
    <cellStyle name="SAPBEXresDataEmph 32" xfId="37699"/>
    <cellStyle name="SAPBEXresDataEmph 32 2" xfId="37700"/>
    <cellStyle name="SAPBEXresDataEmph 33" xfId="37701"/>
    <cellStyle name="SAPBEXresDataEmph 33 2" xfId="37702"/>
    <cellStyle name="SAPBEXresDataEmph 34" xfId="37703"/>
    <cellStyle name="SAPBEXresDataEmph 34 2" xfId="37704"/>
    <cellStyle name="SAPBEXresDataEmph 35" xfId="37705"/>
    <cellStyle name="SAPBEXresDataEmph 36" xfId="37706"/>
    <cellStyle name="SAPBEXresDataEmph 37" xfId="37707"/>
    <cellStyle name="SAPBEXresDataEmph 38" xfId="37708"/>
    <cellStyle name="SAPBEXresDataEmph 39" xfId="37709"/>
    <cellStyle name="SAPBEXresDataEmph 4" xfId="37710"/>
    <cellStyle name="SAPBEXresDataEmph 4 10" xfId="37711"/>
    <cellStyle name="SAPBEXresDataEmph 4 10 2" xfId="37712"/>
    <cellStyle name="SAPBEXresDataEmph 4 10 2 2" xfId="37713"/>
    <cellStyle name="SAPBEXresDataEmph 4 10 3" xfId="37714"/>
    <cellStyle name="SAPBEXresDataEmph 4 11" xfId="37715"/>
    <cellStyle name="SAPBEXresDataEmph 4 11 2" xfId="37716"/>
    <cellStyle name="SAPBEXresDataEmph 4 11 2 2" xfId="37717"/>
    <cellStyle name="SAPBEXresDataEmph 4 11 3" xfId="37718"/>
    <cellStyle name="SAPBEXresDataEmph 4 12" xfId="37719"/>
    <cellStyle name="SAPBEXresDataEmph 4 12 2" xfId="37720"/>
    <cellStyle name="SAPBEXresDataEmph 4 13" xfId="37721"/>
    <cellStyle name="SAPBEXresDataEmph 4 2" xfId="37722"/>
    <cellStyle name="SAPBEXresDataEmph 4 2 2" xfId="37723"/>
    <cellStyle name="SAPBEXresDataEmph 4 2 2 2" xfId="63350"/>
    <cellStyle name="SAPBEXresDataEmph 4 2 2 3" xfId="63351"/>
    <cellStyle name="SAPBEXresDataEmph 4 2 3" xfId="37724"/>
    <cellStyle name="SAPBEXresDataEmph 4 2 4" xfId="63352"/>
    <cellStyle name="SAPBEXresDataEmph 4 2_Other Benefits Allocation %" xfId="37725"/>
    <cellStyle name="SAPBEXresDataEmph 4 3" xfId="37726"/>
    <cellStyle name="SAPBEXresDataEmph 4 3 2" xfId="37727"/>
    <cellStyle name="SAPBEXresDataEmph 4 3 2 2" xfId="37728"/>
    <cellStyle name="SAPBEXresDataEmph 4 3 2 2 2" xfId="37729"/>
    <cellStyle name="SAPBEXresDataEmph 4 3 2 2 2 2" xfId="37730"/>
    <cellStyle name="SAPBEXresDataEmph 4 3 2 2 3" xfId="37731"/>
    <cellStyle name="SAPBEXresDataEmph 4 3 2 3" xfId="37732"/>
    <cellStyle name="SAPBEXresDataEmph 4 3 2 3 2" xfId="37733"/>
    <cellStyle name="SAPBEXresDataEmph 4 3 2 3 2 2" xfId="37734"/>
    <cellStyle name="SAPBEXresDataEmph 4 3 2 3 3" xfId="37735"/>
    <cellStyle name="SAPBEXresDataEmph 4 3 2 4" xfId="37736"/>
    <cellStyle name="SAPBEXresDataEmph 4 3 2 4 2" xfId="37737"/>
    <cellStyle name="SAPBEXresDataEmph 4 3 2 5" xfId="37738"/>
    <cellStyle name="SAPBEXresDataEmph 4 3 2 5 2" xfId="37739"/>
    <cellStyle name="SAPBEXresDataEmph 4 3 2 6" xfId="37740"/>
    <cellStyle name="SAPBEXresDataEmph 4 3 3" xfId="37741"/>
    <cellStyle name="SAPBEXresDataEmph 4 3 3 2" xfId="37742"/>
    <cellStyle name="SAPBEXresDataEmph 4 3 3 2 2" xfId="37743"/>
    <cellStyle name="SAPBEXresDataEmph 4 3 3 2 2 2" xfId="37744"/>
    <cellStyle name="SAPBEXresDataEmph 4 3 3 2 3" xfId="37745"/>
    <cellStyle name="SAPBEXresDataEmph 4 3 3 3" xfId="37746"/>
    <cellStyle name="SAPBEXresDataEmph 4 3 3 3 2" xfId="37747"/>
    <cellStyle name="SAPBEXresDataEmph 4 3 3 3 2 2" xfId="37748"/>
    <cellStyle name="SAPBEXresDataEmph 4 3 3 3 3" xfId="37749"/>
    <cellStyle name="SAPBEXresDataEmph 4 3 3 4" xfId="37750"/>
    <cellStyle name="SAPBEXresDataEmph 4 3 3 4 2" xfId="37751"/>
    <cellStyle name="SAPBEXresDataEmph 4 3 3 5" xfId="37752"/>
    <cellStyle name="SAPBEXresDataEmph 4 3 3 5 2" xfId="37753"/>
    <cellStyle name="SAPBEXresDataEmph 4 3 3 6" xfId="37754"/>
    <cellStyle name="SAPBEXresDataEmph 4 3 4" xfId="37755"/>
    <cellStyle name="SAPBEXresDataEmph 4 3 4 2" xfId="37756"/>
    <cellStyle name="SAPBEXresDataEmph 4 3 4 2 2" xfId="37757"/>
    <cellStyle name="SAPBEXresDataEmph 4 3 4 3" xfId="37758"/>
    <cellStyle name="SAPBEXresDataEmph 4 3 5" xfId="37759"/>
    <cellStyle name="SAPBEXresDataEmph 4 3 5 2" xfId="37760"/>
    <cellStyle name="SAPBEXresDataEmph 4 3 5 2 2" xfId="37761"/>
    <cellStyle name="SAPBEXresDataEmph 4 3 5 3" xfId="37762"/>
    <cellStyle name="SAPBEXresDataEmph 4 3 6" xfId="37763"/>
    <cellStyle name="SAPBEXresDataEmph 4 3 6 2" xfId="37764"/>
    <cellStyle name="SAPBEXresDataEmph 4 3 7" xfId="37765"/>
    <cellStyle name="SAPBEXresDataEmph 4 3 7 2" xfId="37766"/>
    <cellStyle name="SAPBEXresDataEmph 4 3 8" xfId="37767"/>
    <cellStyle name="SAPBEXresDataEmph 4 3_Other Benefits Allocation %" xfId="37768"/>
    <cellStyle name="SAPBEXresDataEmph 4 4" xfId="37769"/>
    <cellStyle name="SAPBEXresDataEmph 4 4 2" xfId="37770"/>
    <cellStyle name="SAPBEXresDataEmph 4 4 2 2" xfId="37771"/>
    <cellStyle name="SAPBEXresDataEmph 4 4 2 3" xfId="63353"/>
    <cellStyle name="SAPBEXresDataEmph 4 4 3" xfId="37772"/>
    <cellStyle name="SAPBEXresDataEmph 4 4 4" xfId="63354"/>
    <cellStyle name="SAPBEXresDataEmph 4 5" xfId="37773"/>
    <cellStyle name="SAPBEXresDataEmph 4 5 2" xfId="37774"/>
    <cellStyle name="SAPBEXresDataEmph 4 5 2 2" xfId="37775"/>
    <cellStyle name="SAPBEXresDataEmph 4 5 2 3" xfId="63355"/>
    <cellStyle name="SAPBEXresDataEmph 4 5 3" xfId="37776"/>
    <cellStyle name="SAPBEXresDataEmph 4 5 4" xfId="63356"/>
    <cellStyle name="SAPBEXresDataEmph 4 6" xfId="37777"/>
    <cellStyle name="SAPBEXresDataEmph 4 6 2" xfId="37778"/>
    <cellStyle name="SAPBEXresDataEmph 4 6 2 2" xfId="37779"/>
    <cellStyle name="SAPBEXresDataEmph 4 6 2 3" xfId="63357"/>
    <cellStyle name="SAPBEXresDataEmph 4 6 3" xfId="37780"/>
    <cellStyle name="SAPBEXresDataEmph 4 6 4" xfId="63358"/>
    <cellStyle name="SAPBEXresDataEmph 4 7" xfId="37781"/>
    <cellStyle name="SAPBEXresDataEmph 4 7 2" xfId="37782"/>
    <cellStyle name="SAPBEXresDataEmph 4 7 2 2" xfId="37783"/>
    <cellStyle name="SAPBEXresDataEmph 4 7 3" xfId="37784"/>
    <cellStyle name="SAPBEXresDataEmph 4 8" xfId="37785"/>
    <cellStyle name="SAPBEXresDataEmph 4 8 2" xfId="37786"/>
    <cellStyle name="SAPBEXresDataEmph 4 8 2 2" xfId="37787"/>
    <cellStyle name="SAPBEXresDataEmph 4 8 3" xfId="37788"/>
    <cellStyle name="SAPBEXresDataEmph 4 9" xfId="37789"/>
    <cellStyle name="SAPBEXresDataEmph 4 9 2" xfId="37790"/>
    <cellStyle name="SAPBEXresDataEmph 4 9 2 2" xfId="37791"/>
    <cellStyle name="SAPBEXresDataEmph 4 9 3" xfId="37792"/>
    <cellStyle name="SAPBEXresDataEmph 4_401K Summary" xfId="37793"/>
    <cellStyle name="SAPBEXresDataEmph 40" xfId="37794"/>
    <cellStyle name="SAPBEXresDataEmph 41" xfId="37795"/>
    <cellStyle name="SAPBEXresDataEmph 42" xfId="37796"/>
    <cellStyle name="SAPBEXresDataEmph 43" xfId="37797"/>
    <cellStyle name="SAPBEXresDataEmph 44" xfId="37798"/>
    <cellStyle name="SAPBEXresDataEmph 45" xfId="37799"/>
    <cellStyle name="SAPBEXresDataEmph 46" xfId="37800"/>
    <cellStyle name="SAPBEXresDataEmph 47" xfId="37801"/>
    <cellStyle name="SAPBEXresDataEmph 48" xfId="37802"/>
    <cellStyle name="SAPBEXresDataEmph 5" xfId="37803"/>
    <cellStyle name="SAPBEXresDataEmph 5 2" xfId="37804"/>
    <cellStyle name="SAPBEXresDataEmph 5 2 2" xfId="37805"/>
    <cellStyle name="SAPBEXresDataEmph 5 2 2 2" xfId="37806"/>
    <cellStyle name="SAPBEXresDataEmph 5 2 2 2 2" xfId="37807"/>
    <cellStyle name="SAPBEXresDataEmph 5 2 2 2 2 2" xfId="37808"/>
    <cellStyle name="SAPBEXresDataEmph 5 2 2 2 3" xfId="37809"/>
    <cellStyle name="SAPBEXresDataEmph 5 2 2 3" xfId="37810"/>
    <cellStyle name="SAPBEXresDataEmph 5 2 2 3 2" xfId="37811"/>
    <cellStyle name="SAPBEXresDataEmph 5 2 2 3 2 2" xfId="37812"/>
    <cellStyle name="SAPBEXresDataEmph 5 2 2 3 3" xfId="37813"/>
    <cellStyle name="SAPBEXresDataEmph 5 2 2 4" xfId="37814"/>
    <cellStyle name="SAPBEXresDataEmph 5 2 2 4 2" xfId="37815"/>
    <cellStyle name="SAPBEXresDataEmph 5 2 2 5" xfId="37816"/>
    <cellStyle name="SAPBEXresDataEmph 5 2 2 5 2" xfId="37817"/>
    <cellStyle name="SAPBEXresDataEmph 5 2 2 6" xfId="37818"/>
    <cellStyle name="SAPBEXresDataEmph 5 2 3" xfId="37819"/>
    <cellStyle name="SAPBEXresDataEmph 5 2 3 2" xfId="37820"/>
    <cellStyle name="SAPBEXresDataEmph 5 2 3 2 2" xfId="37821"/>
    <cellStyle name="SAPBEXresDataEmph 5 2 3 2 2 2" xfId="37822"/>
    <cellStyle name="SAPBEXresDataEmph 5 2 3 2 3" xfId="37823"/>
    <cellStyle name="SAPBEXresDataEmph 5 2 3 3" xfId="37824"/>
    <cellStyle name="SAPBEXresDataEmph 5 2 3 3 2" xfId="37825"/>
    <cellStyle name="SAPBEXresDataEmph 5 2 3 3 2 2" xfId="37826"/>
    <cellStyle name="SAPBEXresDataEmph 5 2 3 3 3" xfId="37827"/>
    <cellStyle name="SAPBEXresDataEmph 5 2 3 4" xfId="37828"/>
    <cellStyle name="SAPBEXresDataEmph 5 2 3 4 2" xfId="37829"/>
    <cellStyle name="SAPBEXresDataEmph 5 2 3 5" xfId="37830"/>
    <cellStyle name="SAPBEXresDataEmph 5 2 3 5 2" xfId="37831"/>
    <cellStyle name="SAPBEXresDataEmph 5 2 3 6" xfId="37832"/>
    <cellStyle name="SAPBEXresDataEmph 5 2 4" xfId="37833"/>
    <cellStyle name="SAPBEXresDataEmph 5 2 4 2" xfId="37834"/>
    <cellStyle name="SAPBEXresDataEmph 5 2 4 2 2" xfId="37835"/>
    <cellStyle name="SAPBEXresDataEmph 5 2 4 3" xfId="37836"/>
    <cellStyle name="SAPBEXresDataEmph 5 2 5" xfId="37837"/>
    <cellStyle name="SAPBEXresDataEmph 5 2 5 2" xfId="37838"/>
    <cellStyle name="SAPBEXresDataEmph 5 2 5 2 2" xfId="37839"/>
    <cellStyle name="SAPBEXresDataEmph 5 2 5 3" xfId="37840"/>
    <cellStyle name="SAPBEXresDataEmph 5 2 6" xfId="37841"/>
    <cellStyle name="SAPBEXresDataEmph 5 2 6 2" xfId="37842"/>
    <cellStyle name="SAPBEXresDataEmph 5 2 7" xfId="37843"/>
    <cellStyle name="SAPBEXresDataEmph 5 2 7 2" xfId="37844"/>
    <cellStyle name="SAPBEXresDataEmph 5 2 8" xfId="37845"/>
    <cellStyle name="SAPBEXresDataEmph 5 2_Other Benefits Allocation %" xfId="37846"/>
    <cellStyle name="SAPBEXresDataEmph 5 3" xfId="37847"/>
    <cellStyle name="SAPBEXresDataEmph 5 3 2" xfId="37848"/>
    <cellStyle name="SAPBEXresDataEmph 5 3 2 2" xfId="37849"/>
    <cellStyle name="SAPBEXresDataEmph 5 3 2 3" xfId="63359"/>
    <cellStyle name="SAPBEXresDataEmph 5 3 3" xfId="37850"/>
    <cellStyle name="SAPBEXresDataEmph 5 3 4" xfId="63360"/>
    <cellStyle name="SAPBEXresDataEmph 5 4" xfId="37851"/>
    <cellStyle name="SAPBEXresDataEmph 5 4 2" xfId="52871"/>
    <cellStyle name="SAPBEXresDataEmph 5 4 2 2" xfId="63361"/>
    <cellStyle name="SAPBEXresDataEmph 5 4 2 3" xfId="63362"/>
    <cellStyle name="SAPBEXresDataEmph 5 4 3" xfId="63363"/>
    <cellStyle name="SAPBEXresDataEmph 5 4 4" xfId="63364"/>
    <cellStyle name="SAPBEXresDataEmph 5 5" xfId="52872"/>
    <cellStyle name="SAPBEXresDataEmph 5 5 2" xfId="52873"/>
    <cellStyle name="SAPBEXresDataEmph 5 5 2 2" xfId="63365"/>
    <cellStyle name="SAPBEXresDataEmph 5 5 2 3" xfId="63366"/>
    <cellStyle name="SAPBEXresDataEmph 5 5 3" xfId="63367"/>
    <cellStyle name="SAPBEXresDataEmph 5 5 4" xfId="63368"/>
    <cellStyle name="SAPBEXresDataEmph 5 6" xfId="52874"/>
    <cellStyle name="SAPBEXresDataEmph 5 6 2" xfId="52875"/>
    <cellStyle name="SAPBEXresDataEmph 5 6 2 2" xfId="63369"/>
    <cellStyle name="SAPBEXresDataEmph 5 6 2 3" xfId="63370"/>
    <cellStyle name="SAPBEXresDataEmph 5 6 3" xfId="63371"/>
    <cellStyle name="SAPBEXresDataEmph 5 6 4" xfId="63372"/>
    <cellStyle name="SAPBEXresDataEmph 5 7" xfId="52876"/>
    <cellStyle name="SAPBEXresDataEmph 5 7 2" xfId="63373"/>
    <cellStyle name="SAPBEXresDataEmph 5 7 3" xfId="63374"/>
    <cellStyle name="SAPBEXresDataEmph 5 8" xfId="63375"/>
    <cellStyle name="SAPBEXresDataEmph 5 9" xfId="63376"/>
    <cellStyle name="SAPBEXresDataEmph 5_Other Benefits Allocation %" xfId="37852"/>
    <cellStyle name="SAPBEXresDataEmph 6" xfId="37853"/>
    <cellStyle name="SAPBEXresDataEmph 6 2" xfId="37854"/>
    <cellStyle name="SAPBEXresDataEmph 6 2 2" xfId="37855"/>
    <cellStyle name="SAPBEXresDataEmph 6 2 2 2" xfId="37856"/>
    <cellStyle name="SAPBEXresDataEmph 6 2 2 2 2" xfId="37857"/>
    <cellStyle name="SAPBEXresDataEmph 6 2 2 3" xfId="37858"/>
    <cellStyle name="SAPBEXresDataEmph 6 2 3" xfId="37859"/>
    <cellStyle name="SAPBEXresDataEmph 6 2 3 2" xfId="37860"/>
    <cellStyle name="SAPBEXresDataEmph 6 2 3 2 2" xfId="37861"/>
    <cellStyle name="SAPBEXresDataEmph 6 2 3 3" xfId="37862"/>
    <cellStyle name="SAPBEXresDataEmph 6 2 4" xfId="37863"/>
    <cellStyle name="SAPBEXresDataEmph 6 2 4 2" xfId="37864"/>
    <cellStyle name="SAPBEXresDataEmph 6 2 5" xfId="37865"/>
    <cellStyle name="SAPBEXresDataEmph 6 2 5 2" xfId="37866"/>
    <cellStyle name="SAPBEXresDataEmph 6 2 6" xfId="37867"/>
    <cellStyle name="SAPBEXresDataEmph 6 3" xfId="37868"/>
    <cellStyle name="SAPBEXresDataEmph 6 3 2" xfId="37869"/>
    <cellStyle name="SAPBEXresDataEmph 6 3 2 2" xfId="37870"/>
    <cellStyle name="SAPBEXresDataEmph 6 3 2 2 2" xfId="37871"/>
    <cellStyle name="SAPBEXresDataEmph 6 3 2 3" xfId="37872"/>
    <cellStyle name="SAPBEXresDataEmph 6 3 3" xfId="37873"/>
    <cellStyle name="SAPBEXresDataEmph 6 3 3 2" xfId="37874"/>
    <cellStyle name="SAPBEXresDataEmph 6 3 3 2 2" xfId="37875"/>
    <cellStyle name="SAPBEXresDataEmph 6 3 3 3" xfId="37876"/>
    <cellStyle name="SAPBEXresDataEmph 6 3 4" xfId="37877"/>
    <cellStyle name="SAPBEXresDataEmph 6 3 4 2" xfId="37878"/>
    <cellStyle name="SAPBEXresDataEmph 6 3 5" xfId="37879"/>
    <cellStyle name="SAPBEXresDataEmph 6 3 5 2" xfId="37880"/>
    <cellStyle name="SAPBEXresDataEmph 6 3 6" xfId="37881"/>
    <cellStyle name="SAPBEXresDataEmph 6 4" xfId="37882"/>
    <cellStyle name="SAPBEXresDataEmph 6 4 2" xfId="37883"/>
    <cellStyle name="SAPBEXresDataEmph 6 4 2 2" xfId="37884"/>
    <cellStyle name="SAPBEXresDataEmph 6 4 2 2 2" xfId="37885"/>
    <cellStyle name="SAPBEXresDataEmph 6 4 2 3" xfId="37886"/>
    <cellStyle name="SAPBEXresDataEmph 6 4 3" xfId="37887"/>
    <cellStyle name="SAPBEXresDataEmph 6 4 3 2" xfId="37888"/>
    <cellStyle name="SAPBEXresDataEmph 6 4 3 2 2" xfId="37889"/>
    <cellStyle name="SAPBEXresDataEmph 6 4 3 3" xfId="37890"/>
    <cellStyle name="SAPBEXresDataEmph 6 4 4" xfId="37891"/>
    <cellStyle name="SAPBEXresDataEmph 6 4 4 2" xfId="37892"/>
    <cellStyle name="SAPBEXresDataEmph 6 4 5" xfId="37893"/>
    <cellStyle name="SAPBEXresDataEmph 6 4 5 2" xfId="37894"/>
    <cellStyle name="SAPBEXresDataEmph 6 4 6" xfId="37895"/>
    <cellStyle name="SAPBEXresDataEmph 6 5" xfId="37896"/>
    <cellStyle name="SAPBEXresDataEmph 6 5 2" xfId="37897"/>
    <cellStyle name="SAPBEXresDataEmph 6 5 2 2" xfId="37898"/>
    <cellStyle name="SAPBEXresDataEmph 6 5 2 3" xfId="63377"/>
    <cellStyle name="SAPBEXresDataEmph 6 5 3" xfId="37899"/>
    <cellStyle name="SAPBEXresDataEmph 6 5 4" xfId="63378"/>
    <cellStyle name="SAPBEXresDataEmph 6 6" xfId="37900"/>
    <cellStyle name="SAPBEXresDataEmph 6 6 2" xfId="52877"/>
    <cellStyle name="SAPBEXresDataEmph 6 6 2 2" xfId="63379"/>
    <cellStyle name="SAPBEXresDataEmph 6 6 2 3" xfId="63380"/>
    <cellStyle name="SAPBEXresDataEmph 6 6 3" xfId="63381"/>
    <cellStyle name="SAPBEXresDataEmph 6 6 4" xfId="63382"/>
    <cellStyle name="SAPBEXresDataEmph 6 7" xfId="52878"/>
    <cellStyle name="SAPBEXresDataEmph 6 7 2" xfId="63383"/>
    <cellStyle name="SAPBEXresDataEmph 6 7 3" xfId="63384"/>
    <cellStyle name="SAPBEXresDataEmph 6 8" xfId="63385"/>
    <cellStyle name="SAPBEXresDataEmph 6 9" xfId="63386"/>
    <cellStyle name="SAPBEXresDataEmph 6_Other Benefits Allocation %" xfId="37901"/>
    <cellStyle name="SAPBEXresDataEmph 7" xfId="37902"/>
    <cellStyle name="SAPBEXresDataEmph 7 2" xfId="37903"/>
    <cellStyle name="SAPBEXresDataEmph 7 2 2" xfId="37904"/>
    <cellStyle name="SAPBEXresDataEmph 7 2 2 2" xfId="37905"/>
    <cellStyle name="SAPBEXresDataEmph 7 2 2 2 2" xfId="37906"/>
    <cellStyle name="SAPBEXresDataEmph 7 2 2 3" xfId="37907"/>
    <cellStyle name="SAPBEXresDataEmph 7 2 3" xfId="37908"/>
    <cellStyle name="SAPBEXresDataEmph 7 2 3 2" xfId="37909"/>
    <cellStyle name="SAPBEXresDataEmph 7 2 3 2 2" xfId="37910"/>
    <cellStyle name="SAPBEXresDataEmph 7 2 3 3" xfId="37911"/>
    <cellStyle name="SAPBEXresDataEmph 7 2 4" xfId="37912"/>
    <cellStyle name="SAPBEXresDataEmph 7 2 4 2" xfId="37913"/>
    <cellStyle name="SAPBEXresDataEmph 7 2 5" xfId="37914"/>
    <cellStyle name="SAPBEXresDataEmph 7 2 5 2" xfId="37915"/>
    <cellStyle name="SAPBEXresDataEmph 7 2 6" xfId="37916"/>
    <cellStyle name="SAPBEXresDataEmph 7 3" xfId="37917"/>
    <cellStyle name="SAPBEXresDataEmph 7 3 2" xfId="37918"/>
    <cellStyle name="SAPBEXresDataEmph 7 3 2 2" xfId="37919"/>
    <cellStyle name="SAPBEXresDataEmph 7 3 2 2 2" xfId="37920"/>
    <cellStyle name="SAPBEXresDataEmph 7 3 2 3" xfId="37921"/>
    <cellStyle name="SAPBEXresDataEmph 7 3 3" xfId="37922"/>
    <cellStyle name="SAPBEXresDataEmph 7 3 3 2" xfId="37923"/>
    <cellStyle name="SAPBEXresDataEmph 7 3 3 2 2" xfId="37924"/>
    <cellStyle name="SAPBEXresDataEmph 7 3 3 3" xfId="37925"/>
    <cellStyle name="SAPBEXresDataEmph 7 3 4" xfId="37926"/>
    <cellStyle name="SAPBEXresDataEmph 7 3 4 2" xfId="37927"/>
    <cellStyle name="SAPBEXresDataEmph 7 3 5" xfId="37928"/>
    <cellStyle name="SAPBEXresDataEmph 7 3 5 2" xfId="37929"/>
    <cellStyle name="SAPBEXresDataEmph 7 3 6" xfId="37930"/>
    <cellStyle name="SAPBEXresDataEmph 7 4" xfId="37931"/>
    <cellStyle name="SAPBEXresDataEmph 7 4 2" xfId="37932"/>
    <cellStyle name="SAPBEXresDataEmph 7 4 2 2" xfId="37933"/>
    <cellStyle name="SAPBEXresDataEmph 7 4 2 2 2" xfId="37934"/>
    <cellStyle name="SAPBEXresDataEmph 7 4 2 3" xfId="37935"/>
    <cellStyle name="SAPBEXresDataEmph 7 4 3" xfId="37936"/>
    <cellStyle name="SAPBEXresDataEmph 7 4 3 2" xfId="37937"/>
    <cellStyle name="SAPBEXresDataEmph 7 4 3 2 2" xfId="37938"/>
    <cellStyle name="SAPBEXresDataEmph 7 4 3 3" xfId="37939"/>
    <cellStyle name="SAPBEXresDataEmph 7 4 4" xfId="37940"/>
    <cellStyle name="SAPBEXresDataEmph 7 4 4 2" xfId="37941"/>
    <cellStyle name="SAPBEXresDataEmph 7 4 5" xfId="37942"/>
    <cellStyle name="SAPBEXresDataEmph 7 4 5 2" xfId="37943"/>
    <cellStyle name="SAPBEXresDataEmph 7 4 6" xfId="37944"/>
    <cellStyle name="SAPBEXresDataEmph 7 5" xfId="37945"/>
    <cellStyle name="SAPBEXresDataEmph 7 5 2" xfId="37946"/>
    <cellStyle name="SAPBEXresDataEmph 7 5 2 2" xfId="37947"/>
    <cellStyle name="SAPBEXresDataEmph 7 5 3" xfId="37948"/>
    <cellStyle name="SAPBEXresDataEmph 7 6" xfId="37949"/>
    <cellStyle name="SAPBEXresDataEmph 7_Other Benefits Allocation %" xfId="37950"/>
    <cellStyle name="SAPBEXresDataEmph 8" xfId="37951"/>
    <cellStyle name="SAPBEXresDataEmph 8 2" xfId="37952"/>
    <cellStyle name="SAPBEXresDataEmph 8 2 2" xfId="37953"/>
    <cellStyle name="SAPBEXresDataEmph 8 2 2 2" xfId="37954"/>
    <cellStyle name="SAPBEXresDataEmph 8 2 2 2 2" xfId="37955"/>
    <cellStyle name="SAPBEXresDataEmph 8 2 2 3" xfId="37956"/>
    <cellStyle name="SAPBEXresDataEmph 8 2 3" xfId="37957"/>
    <cellStyle name="SAPBEXresDataEmph 8 2 3 2" xfId="37958"/>
    <cellStyle name="SAPBEXresDataEmph 8 2 3 2 2" xfId="37959"/>
    <cellStyle name="SAPBEXresDataEmph 8 2 3 3" xfId="37960"/>
    <cellStyle name="SAPBEXresDataEmph 8 2 4" xfId="37961"/>
    <cellStyle name="SAPBEXresDataEmph 8 2 4 2" xfId="37962"/>
    <cellStyle name="SAPBEXresDataEmph 8 2 5" xfId="37963"/>
    <cellStyle name="SAPBEXresDataEmph 8 2 5 2" xfId="37964"/>
    <cellStyle name="SAPBEXresDataEmph 8 2 6" xfId="37965"/>
    <cellStyle name="SAPBEXresDataEmph 8 3" xfId="37966"/>
    <cellStyle name="SAPBEXresDataEmph 8 3 2" xfId="37967"/>
    <cellStyle name="SAPBEXresDataEmph 8 3 2 2" xfId="37968"/>
    <cellStyle name="SAPBEXresDataEmph 8 3 2 2 2" xfId="37969"/>
    <cellStyle name="SAPBEXresDataEmph 8 3 2 3" xfId="37970"/>
    <cellStyle name="SAPBEXresDataEmph 8 3 3" xfId="37971"/>
    <cellStyle name="SAPBEXresDataEmph 8 3 3 2" xfId="37972"/>
    <cellStyle name="SAPBEXresDataEmph 8 3 3 2 2" xfId="37973"/>
    <cellStyle name="SAPBEXresDataEmph 8 3 3 3" xfId="37974"/>
    <cellStyle name="SAPBEXresDataEmph 8 3 4" xfId="37975"/>
    <cellStyle name="SAPBEXresDataEmph 8 3 4 2" xfId="37976"/>
    <cellStyle name="SAPBEXresDataEmph 8 3 5" xfId="37977"/>
    <cellStyle name="SAPBEXresDataEmph 8 3 5 2" xfId="37978"/>
    <cellStyle name="SAPBEXresDataEmph 8 3 6" xfId="37979"/>
    <cellStyle name="SAPBEXresDataEmph 8 4" xfId="37980"/>
    <cellStyle name="SAPBEXresDataEmph 8 4 2" xfId="37981"/>
    <cellStyle name="SAPBEXresDataEmph 8 4 2 2" xfId="37982"/>
    <cellStyle name="SAPBEXresDataEmph 8 4 2 2 2" xfId="37983"/>
    <cellStyle name="SAPBEXresDataEmph 8 4 2 3" xfId="37984"/>
    <cellStyle name="SAPBEXresDataEmph 8 4 3" xfId="37985"/>
    <cellStyle name="SAPBEXresDataEmph 8 4 3 2" xfId="37986"/>
    <cellStyle name="SAPBEXresDataEmph 8 4 3 2 2" xfId="37987"/>
    <cellStyle name="SAPBEXresDataEmph 8 4 3 3" xfId="37988"/>
    <cellStyle name="SAPBEXresDataEmph 8 4 4" xfId="37989"/>
    <cellStyle name="SAPBEXresDataEmph 8 4 4 2" xfId="37990"/>
    <cellStyle name="SAPBEXresDataEmph 8 4 5" xfId="37991"/>
    <cellStyle name="SAPBEXresDataEmph 8 4 5 2" xfId="37992"/>
    <cellStyle name="SAPBEXresDataEmph 8 4 6" xfId="37993"/>
    <cellStyle name="SAPBEXresDataEmph 8 5" xfId="37994"/>
    <cellStyle name="SAPBEXresDataEmph 8 5 2" xfId="37995"/>
    <cellStyle name="SAPBEXresDataEmph 8 5 2 2" xfId="37996"/>
    <cellStyle name="SAPBEXresDataEmph 8 5 3" xfId="37997"/>
    <cellStyle name="SAPBEXresDataEmph 8 6" xfId="37998"/>
    <cellStyle name="SAPBEXresDataEmph 8_Other Benefits Allocation %" xfId="37999"/>
    <cellStyle name="SAPBEXresDataEmph 9" xfId="38000"/>
    <cellStyle name="SAPBEXresDataEmph 9 2" xfId="38001"/>
    <cellStyle name="SAPBEXresDataEmph 9 2 2" xfId="38002"/>
    <cellStyle name="SAPBEXresDataEmph 9 2 2 2" xfId="38003"/>
    <cellStyle name="SAPBEXresDataEmph 9 2 2 2 2" xfId="38004"/>
    <cellStyle name="SAPBEXresDataEmph 9 2 2 3" xfId="38005"/>
    <cellStyle name="SAPBEXresDataEmph 9 2 3" xfId="38006"/>
    <cellStyle name="SAPBEXresDataEmph 9 2 3 2" xfId="38007"/>
    <cellStyle name="SAPBEXresDataEmph 9 2 3 2 2" xfId="38008"/>
    <cellStyle name="SAPBEXresDataEmph 9 2 3 3" xfId="38009"/>
    <cellStyle name="SAPBEXresDataEmph 9 2 4" xfId="38010"/>
    <cellStyle name="SAPBEXresDataEmph 9 2 4 2" xfId="38011"/>
    <cellStyle name="SAPBEXresDataEmph 9 2 5" xfId="38012"/>
    <cellStyle name="SAPBEXresDataEmph 9 2 5 2" xfId="38013"/>
    <cellStyle name="SAPBEXresDataEmph 9 2 6" xfId="38014"/>
    <cellStyle name="SAPBEXresDataEmph 9 3" xfId="38015"/>
    <cellStyle name="SAPBEXresDataEmph 9 3 2" xfId="38016"/>
    <cellStyle name="SAPBEXresDataEmph 9 3 2 2" xfId="38017"/>
    <cellStyle name="SAPBEXresDataEmph 9 3 2 2 2" xfId="38018"/>
    <cellStyle name="SAPBEXresDataEmph 9 3 2 3" xfId="38019"/>
    <cellStyle name="SAPBEXresDataEmph 9 3 3" xfId="38020"/>
    <cellStyle name="SAPBEXresDataEmph 9 3 3 2" xfId="38021"/>
    <cellStyle name="SAPBEXresDataEmph 9 3 3 2 2" xfId="38022"/>
    <cellStyle name="SAPBEXresDataEmph 9 3 3 3" xfId="38023"/>
    <cellStyle name="SAPBEXresDataEmph 9 3 4" xfId="38024"/>
    <cellStyle name="SAPBEXresDataEmph 9 3 4 2" xfId="38025"/>
    <cellStyle name="SAPBEXresDataEmph 9 3 5" xfId="38026"/>
    <cellStyle name="SAPBEXresDataEmph 9 3 5 2" xfId="38027"/>
    <cellStyle name="SAPBEXresDataEmph 9 3 6" xfId="38028"/>
    <cellStyle name="SAPBEXresDataEmph 9 4" xfId="38029"/>
    <cellStyle name="SAPBEXresDataEmph 9 4 2" xfId="38030"/>
    <cellStyle name="SAPBEXresDataEmph 9 4 2 2" xfId="38031"/>
    <cellStyle name="SAPBEXresDataEmph 9 4 2 2 2" xfId="38032"/>
    <cellStyle name="SAPBEXresDataEmph 9 4 2 3" xfId="38033"/>
    <cellStyle name="SAPBEXresDataEmph 9 4 3" xfId="38034"/>
    <cellStyle name="SAPBEXresDataEmph 9 4 3 2" xfId="38035"/>
    <cellStyle name="SAPBEXresDataEmph 9 4 3 2 2" xfId="38036"/>
    <cellStyle name="SAPBEXresDataEmph 9 4 3 3" xfId="38037"/>
    <cellStyle name="SAPBEXresDataEmph 9 4 4" xfId="38038"/>
    <cellStyle name="SAPBEXresDataEmph 9 4 4 2" xfId="38039"/>
    <cellStyle name="SAPBEXresDataEmph 9 4 5" xfId="38040"/>
    <cellStyle name="SAPBEXresDataEmph 9 4 5 2" xfId="38041"/>
    <cellStyle name="SAPBEXresDataEmph 9 4 6" xfId="38042"/>
    <cellStyle name="SAPBEXresDataEmph 9 5" xfId="38043"/>
    <cellStyle name="SAPBEXresDataEmph 9 5 2" xfId="38044"/>
    <cellStyle name="SAPBEXresDataEmph 9 5 2 2" xfId="38045"/>
    <cellStyle name="SAPBEXresDataEmph 9 5 3" xfId="38046"/>
    <cellStyle name="SAPBEXresDataEmph 9 6" xfId="38047"/>
    <cellStyle name="SAPBEXresDataEmph 9_Other Benefits Allocation %" xfId="38048"/>
    <cellStyle name="SAPBEXresDataEmph_2016-18 Budget Payroll" xfId="52879"/>
    <cellStyle name="SAPBEXresItem" xfId="61"/>
    <cellStyle name="SAPBEXresItem 10" xfId="38049"/>
    <cellStyle name="SAPBEXresItem 10 2" xfId="38050"/>
    <cellStyle name="SAPBEXresItem 10 2 2" xfId="38051"/>
    <cellStyle name="SAPBEXresItem 10 2 2 2" xfId="38052"/>
    <cellStyle name="SAPBEXresItem 10 2 2 2 2" xfId="38053"/>
    <cellStyle name="SAPBEXresItem 10 2 2 3" xfId="38054"/>
    <cellStyle name="SAPBEXresItem 10 2 3" xfId="38055"/>
    <cellStyle name="SAPBEXresItem 10 2 3 2" xfId="38056"/>
    <cellStyle name="SAPBEXresItem 10 2 3 2 2" xfId="38057"/>
    <cellStyle name="SAPBEXresItem 10 2 3 3" xfId="38058"/>
    <cellStyle name="SAPBEXresItem 10 2 4" xfId="38059"/>
    <cellStyle name="SAPBEXresItem 10 2 4 2" xfId="38060"/>
    <cellStyle name="SAPBEXresItem 10 2 5" xfId="38061"/>
    <cellStyle name="SAPBEXresItem 10 2 5 2" xfId="38062"/>
    <cellStyle name="SAPBEXresItem 10 2 6" xfId="38063"/>
    <cellStyle name="SAPBEXresItem 10 3" xfId="38064"/>
    <cellStyle name="SAPBEXresItem 10 3 2" xfId="38065"/>
    <cellStyle name="SAPBEXresItem 10 3 2 2" xfId="38066"/>
    <cellStyle name="SAPBEXresItem 10 3 2 2 2" xfId="38067"/>
    <cellStyle name="SAPBEXresItem 10 3 2 3" xfId="38068"/>
    <cellStyle name="SAPBEXresItem 10 3 3" xfId="38069"/>
    <cellStyle name="SAPBEXresItem 10 3 3 2" xfId="38070"/>
    <cellStyle name="SAPBEXresItem 10 3 3 2 2" xfId="38071"/>
    <cellStyle name="SAPBEXresItem 10 3 3 3" xfId="38072"/>
    <cellStyle name="SAPBEXresItem 10 3 4" xfId="38073"/>
    <cellStyle name="SAPBEXresItem 10 3 4 2" xfId="38074"/>
    <cellStyle name="SAPBEXresItem 10 3 5" xfId="38075"/>
    <cellStyle name="SAPBEXresItem 10 3 5 2" xfId="38076"/>
    <cellStyle name="SAPBEXresItem 10 3 6" xfId="38077"/>
    <cellStyle name="SAPBEXresItem 10 4" xfId="38078"/>
    <cellStyle name="SAPBEXresItem 10 4 2" xfId="38079"/>
    <cellStyle name="SAPBEXresItem 10 4 2 2" xfId="38080"/>
    <cellStyle name="SAPBEXresItem 10 4 2 2 2" xfId="38081"/>
    <cellStyle name="SAPBEXresItem 10 4 2 3" xfId="38082"/>
    <cellStyle name="SAPBEXresItem 10 4 3" xfId="38083"/>
    <cellStyle name="SAPBEXresItem 10 4 3 2" xfId="38084"/>
    <cellStyle name="SAPBEXresItem 10 4 3 2 2" xfId="38085"/>
    <cellStyle name="SAPBEXresItem 10 4 3 3" xfId="38086"/>
    <cellStyle name="SAPBEXresItem 10 4 4" xfId="38087"/>
    <cellStyle name="SAPBEXresItem 10 4 4 2" xfId="38088"/>
    <cellStyle name="SAPBEXresItem 10 4 5" xfId="38089"/>
    <cellStyle name="SAPBEXresItem 10 4 5 2" xfId="38090"/>
    <cellStyle name="SAPBEXresItem 10 4 6" xfId="38091"/>
    <cellStyle name="SAPBEXresItem 10 5" xfId="38092"/>
    <cellStyle name="SAPBEXresItem 10 5 2" xfId="38093"/>
    <cellStyle name="SAPBEXresItem 10 5 2 2" xfId="38094"/>
    <cellStyle name="SAPBEXresItem 10 5 3" xfId="38095"/>
    <cellStyle name="SAPBEXresItem 10 6" xfId="38096"/>
    <cellStyle name="SAPBEXresItem 10_Other Benefits Allocation %" xfId="38097"/>
    <cellStyle name="SAPBEXresItem 11" xfId="38098"/>
    <cellStyle name="SAPBEXresItem 11 2" xfId="38099"/>
    <cellStyle name="SAPBEXresItem 11 3" xfId="38100"/>
    <cellStyle name="SAPBEXresItem 11_Other Benefits Allocation %" xfId="38101"/>
    <cellStyle name="SAPBEXresItem 12" xfId="38102"/>
    <cellStyle name="SAPBEXresItem 12 2" xfId="38103"/>
    <cellStyle name="SAPBEXresItem 12 2 2" xfId="38104"/>
    <cellStyle name="SAPBEXresItem 12 2 2 2" xfId="38105"/>
    <cellStyle name="SAPBEXresItem 12 2 2 2 2" xfId="38106"/>
    <cellStyle name="SAPBEXresItem 12 2 2 3" xfId="38107"/>
    <cellStyle name="SAPBEXresItem 12 2 3" xfId="38108"/>
    <cellStyle name="SAPBEXresItem 12 2 3 2" xfId="38109"/>
    <cellStyle name="SAPBEXresItem 12 2 3 2 2" xfId="38110"/>
    <cellStyle name="SAPBEXresItem 12 2 3 3" xfId="38111"/>
    <cellStyle name="SAPBEXresItem 12 2 4" xfId="38112"/>
    <cellStyle name="SAPBEXresItem 12 2 4 2" xfId="38113"/>
    <cellStyle name="SAPBEXresItem 12 2 5" xfId="38114"/>
    <cellStyle name="SAPBEXresItem 12 2 5 2" xfId="38115"/>
    <cellStyle name="SAPBEXresItem 12 2 6" xfId="38116"/>
    <cellStyle name="SAPBEXresItem 12 3" xfId="38117"/>
    <cellStyle name="SAPBEXresItem 12 3 2" xfId="38118"/>
    <cellStyle name="SAPBEXresItem 12 3 2 2" xfId="38119"/>
    <cellStyle name="SAPBEXresItem 12 3 2 2 2" xfId="38120"/>
    <cellStyle name="SAPBEXresItem 12 3 2 3" xfId="38121"/>
    <cellStyle name="SAPBEXresItem 12 3 3" xfId="38122"/>
    <cellStyle name="SAPBEXresItem 12 3 3 2" xfId="38123"/>
    <cellStyle name="SAPBEXresItem 12 3 3 2 2" xfId="38124"/>
    <cellStyle name="SAPBEXresItem 12 3 3 3" xfId="38125"/>
    <cellStyle name="SAPBEXresItem 12 3 4" xfId="38126"/>
    <cellStyle name="SAPBEXresItem 12 3 4 2" xfId="38127"/>
    <cellStyle name="SAPBEXresItem 12 3 5" xfId="38128"/>
    <cellStyle name="SAPBEXresItem 12 3 5 2" xfId="38129"/>
    <cellStyle name="SAPBEXresItem 12 3 6" xfId="38130"/>
    <cellStyle name="SAPBEXresItem 12 4" xfId="38131"/>
    <cellStyle name="SAPBEXresItem 12 4 2" xfId="38132"/>
    <cellStyle name="SAPBEXresItem 12 4 2 2" xfId="38133"/>
    <cellStyle name="SAPBEXresItem 12 4 3" xfId="38134"/>
    <cellStyle name="SAPBEXresItem 12 5" xfId="38135"/>
    <cellStyle name="SAPBEXresItem 12 5 2" xfId="38136"/>
    <cellStyle name="SAPBEXresItem 12 5 2 2" xfId="38137"/>
    <cellStyle name="SAPBEXresItem 12 5 3" xfId="38138"/>
    <cellStyle name="SAPBEXresItem 12 6" xfId="38139"/>
    <cellStyle name="SAPBEXresItem 12 6 2" xfId="38140"/>
    <cellStyle name="SAPBEXresItem 12 7" xfId="38141"/>
    <cellStyle name="SAPBEXresItem 12 7 2" xfId="38142"/>
    <cellStyle name="SAPBEXresItem 12 8" xfId="38143"/>
    <cellStyle name="SAPBEXresItem 12_Other Benefits Allocation %" xfId="38144"/>
    <cellStyle name="SAPBEXresItem 13" xfId="38145"/>
    <cellStyle name="SAPBEXresItem 13 2" xfId="38146"/>
    <cellStyle name="SAPBEXresItem 13 2 2" xfId="38147"/>
    <cellStyle name="SAPBEXresItem 13 2 2 2" xfId="38148"/>
    <cellStyle name="SAPBEXresItem 13 2 3" xfId="38149"/>
    <cellStyle name="SAPBEXresItem 13 3" xfId="38150"/>
    <cellStyle name="SAPBEXresItem 13 3 2" xfId="38151"/>
    <cellStyle name="SAPBEXresItem 13 3 2 2" xfId="38152"/>
    <cellStyle name="SAPBEXresItem 13 3 3" xfId="38153"/>
    <cellStyle name="SAPBEXresItem 13 4" xfId="38154"/>
    <cellStyle name="SAPBEXresItem 13 4 2" xfId="38155"/>
    <cellStyle name="SAPBEXresItem 13 5" xfId="38156"/>
    <cellStyle name="SAPBEXresItem 13 5 2" xfId="38157"/>
    <cellStyle name="SAPBEXresItem 13 6" xfId="38158"/>
    <cellStyle name="SAPBEXresItem 14" xfId="38159"/>
    <cellStyle name="SAPBEXresItem 14 2" xfId="38160"/>
    <cellStyle name="SAPBEXresItem 14 2 2" xfId="38161"/>
    <cellStyle name="SAPBEXresItem 14 2 2 2" xfId="38162"/>
    <cellStyle name="SAPBEXresItem 14 2 3" xfId="38163"/>
    <cellStyle name="SAPBEXresItem 14 3" xfId="38164"/>
    <cellStyle name="SAPBEXresItem 14 3 2" xfId="38165"/>
    <cellStyle name="SAPBEXresItem 14 3 2 2" xfId="38166"/>
    <cellStyle name="SAPBEXresItem 14 3 3" xfId="38167"/>
    <cellStyle name="SAPBEXresItem 14 4" xfId="38168"/>
    <cellStyle name="SAPBEXresItem 14 4 2" xfId="38169"/>
    <cellStyle name="SAPBEXresItem 14 5" xfId="38170"/>
    <cellStyle name="SAPBEXresItem 14 5 2" xfId="38171"/>
    <cellStyle name="SAPBEXresItem 14 6" xfId="38172"/>
    <cellStyle name="SAPBEXresItem 15" xfId="38173"/>
    <cellStyle name="SAPBEXresItem 15 2" xfId="38174"/>
    <cellStyle name="SAPBEXresItem 15 2 2" xfId="38175"/>
    <cellStyle name="SAPBEXresItem 15 2 2 2" xfId="38176"/>
    <cellStyle name="SAPBEXresItem 15 2 3" xfId="38177"/>
    <cellStyle name="SAPBEXresItem 15 3" xfId="38178"/>
    <cellStyle name="SAPBEXresItem 15 3 2" xfId="38179"/>
    <cellStyle name="SAPBEXresItem 15 3 2 2" xfId="38180"/>
    <cellStyle name="SAPBEXresItem 15 3 3" xfId="38181"/>
    <cellStyle name="SAPBEXresItem 15 4" xfId="38182"/>
    <cellStyle name="SAPBEXresItem 15 4 2" xfId="38183"/>
    <cellStyle name="SAPBEXresItem 15 5" xfId="38184"/>
    <cellStyle name="SAPBEXresItem 15 5 2" xfId="38185"/>
    <cellStyle name="SAPBEXresItem 15 6" xfId="38186"/>
    <cellStyle name="SAPBEXresItem 16" xfId="38187"/>
    <cellStyle name="SAPBEXresItem 16 2" xfId="38188"/>
    <cellStyle name="SAPBEXresItem 16 2 2" xfId="38189"/>
    <cellStyle name="SAPBEXresItem 16 3" xfId="38190"/>
    <cellStyle name="SAPBEXresItem 17" xfId="38191"/>
    <cellStyle name="SAPBEXresItem 17 2" xfId="38192"/>
    <cellStyle name="SAPBEXresItem 17 2 2" xfId="38193"/>
    <cellStyle name="SAPBEXresItem 17 3" xfId="38194"/>
    <cellStyle name="SAPBEXresItem 18" xfId="38195"/>
    <cellStyle name="SAPBEXresItem 18 2" xfId="38196"/>
    <cellStyle name="SAPBEXresItem 18 2 2" xfId="38197"/>
    <cellStyle name="SAPBEXresItem 18 3" xfId="38198"/>
    <cellStyle name="SAPBEXresItem 19" xfId="38199"/>
    <cellStyle name="SAPBEXresItem 19 2" xfId="38200"/>
    <cellStyle name="SAPBEXresItem 19 2 2" xfId="38201"/>
    <cellStyle name="SAPBEXresItem 19 3" xfId="38202"/>
    <cellStyle name="SAPBEXresItem 2" xfId="38203"/>
    <cellStyle name="SAPBEXresItem 2 10" xfId="38204"/>
    <cellStyle name="SAPBEXresItem 2 10 2" xfId="38205"/>
    <cellStyle name="SAPBEXresItem 2 10 2 2" xfId="38206"/>
    <cellStyle name="SAPBEXresItem 2 10 3" xfId="38207"/>
    <cellStyle name="SAPBEXresItem 2 11" xfId="38208"/>
    <cellStyle name="SAPBEXresItem 2 11 2" xfId="38209"/>
    <cellStyle name="SAPBEXresItem 2 11 2 2" xfId="38210"/>
    <cellStyle name="SAPBEXresItem 2 11 3" xfId="38211"/>
    <cellStyle name="SAPBEXresItem 2 12" xfId="38212"/>
    <cellStyle name="SAPBEXresItem 2 12 2" xfId="38213"/>
    <cellStyle name="SAPBEXresItem 2 12 3" xfId="63387"/>
    <cellStyle name="SAPBEXresItem 2 13" xfId="38214"/>
    <cellStyle name="SAPBEXresItem 2 13 2" xfId="63388"/>
    <cellStyle name="SAPBEXresItem 2 13 3" xfId="63389"/>
    <cellStyle name="SAPBEXresItem 2 14" xfId="52880"/>
    <cellStyle name="SAPBEXresItem 2 14 2" xfId="63390"/>
    <cellStyle name="SAPBEXresItem 2 14 3" xfId="63391"/>
    <cellStyle name="SAPBEXresItem 2 15" xfId="63392"/>
    <cellStyle name="SAPBEXresItem 2 16" xfId="63393"/>
    <cellStyle name="SAPBEXresItem 2 2" xfId="38215"/>
    <cellStyle name="SAPBEXresItem 2 2 10" xfId="38216"/>
    <cellStyle name="SAPBEXresItem 2 2 10 2" xfId="38217"/>
    <cellStyle name="SAPBEXresItem 2 2 10 2 2" xfId="38218"/>
    <cellStyle name="SAPBEXresItem 2 2 10 3" xfId="38219"/>
    <cellStyle name="SAPBEXresItem 2 2 11" xfId="38220"/>
    <cellStyle name="SAPBEXresItem 2 2 11 2" xfId="38221"/>
    <cellStyle name="SAPBEXresItem 2 2 11 2 2" xfId="38222"/>
    <cellStyle name="SAPBEXresItem 2 2 11 3" xfId="38223"/>
    <cellStyle name="SAPBEXresItem 2 2 12" xfId="38224"/>
    <cellStyle name="SAPBEXresItem 2 2 2" xfId="38225"/>
    <cellStyle name="SAPBEXresItem 2 2 2 2" xfId="38226"/>
    <cellStyle name="SAPBEXresItem 2 2 2 2 2" xfId="38227"/>
    <cellStyle name="SAPBEXresItem 2 2 2 2 2 2" xfId="38228"/>
    <cellStyle name="SAPBEXresItem 2 2 2 2 2 2 2" xfId="38229"/>
    <cellStyle name="SAPBEXresItem 2 2 2 2 2 3" xfId="38230"/>
    <cellStyle name="SAPBEXresItem 2 2 2 2 3" xfId="38231"/>
    <cellStyle name="SAPBEXresItem 2 2 2 2 3 2" xfId="38232"/>
    <cellStyle name="SAPBEXresItem 2 2 2 2 3 2 2" xfId="38233"/>
    <cellStyle name="SAPBEXresItem 2 2 2 2 3 3" xfId="38234"/>
    <cellStyle name="SAPBEXresItem 2 2 2 2 4" xfId="38235"/>
    <cellStyle name="SAPBEXresItem 2 2 2 2 4 2" xfId="38236"/>
    <cellStyle name="SAPBEXresItem 2 2 2 2 5" xfId="38237"/>
    <cellStyle name="SAPBEXresItem 2 2 2 2 5 2" xfId="38238"/>
    <cellStyle name="SAPBEXresItem 2 2 2 2 6" xfId="38239"/>
    <cellStyle name="SAPBEXresItem 2 2 2 3" xfId="38240"/>
    <cellStyle name="SAPBEXresItem 2 2 2 3 2" xfId="38241"/>
    <cellStyle name="SAPBEXresItem 2 2 2 3 2 2" xfId="38242"/>
    <cellStyle name="SAPBEXresItem 2 2 2 3 2 2 2" xfId="38243"/>
    <cellStyle name="SAPBEXresItem 2 2 2 3 2 3" xfId="38244"/>
    <cellStyle name="SAPBEXresItem 2 2 2 3 3" xfId="38245"/>
    <cellStyle name="SAPBEXresItem 2 2 2 3 3 2" xfId="38246"/>
    <cellStyle name="SAPBEXresItem 2 2 2 3 3 2 2" xfId="38247"/>
    <cellStyle name="SAPBEXresItem 2 2 2 3 3 3" xfId="38248"/>
    <cellStyle name="SAPBEXresItem 2 2 2 3 4" xfId="38249"/>
    <cellStyle name="SAPBEXresItem 2 2 2 3 4 2" xfId="38250"/>
    <cellStyle name="SAPBEXresItem 2 2 2 3 5" xfId="38251"/>
    <cellStyle name="SAPBEXresItem 2 2 2 3 5 2" xfId="38252"/>
    <cellStyle name="SAPBEXresItem 2 2 2 3 6" xfId="38253"/>
    <cellStyle name="SAPBEXresItem 2 2 2 4" xfId="38254"/>
    <cellStyle name="SAPBEXresItem 2 2 2 4 2" xfId="38255"/>
    <cellStyle name="SAPBEXresItem 2 2 2 4 2 2" xfId="38256"/>
    <cellStyle name="SAPBEXresItem 2 2 2 4 2 3" xfId="63394"/>
    <cellStyle name="SAPBEXresItem 2 2 2 4 3" xfId="38257"/>
    <cellStyle name="SAPBEXresItem 2 2 2 4 4" xfId="63395"/>
    <cellStyle name="SAPBEXresItem 2 2 2 5" xfId="38258"/>
    <cellStyle name="SAPBEXresItem 2 2 2 5 2" xfId="38259"/>
    <cellStyle name="SAPBEXresItem 2 2 2 5 2 2" xfId="38260"/>
    <cellStyle name="SAPBEXresItem 2 2 2 5 2 3" xfId="63396"/>
    <cellStyle name="SAPBEXresItem 2 2 2 5 3" xfId="38261"/>
    <cellStyle name="SAPBEXresItem 2 2 2 5 4" xfId="63397"/>
    <cellStyle name="SAPBEXresItem 2 2 2 6" xfId="38262"/>
    <cellStyle name="SAPBEXresItem 2 2 2 6 2" xfId="38263"/>
    <cellStyle name="SAPBEXresItem 2 2 2 6 2 2" xfId="63398"/>
    <cellStyle name="SAPBEXresItem 2 2 2 6 2 3" xfId="63399"/>
    <cellStyle name="SAPBEXresItem 2 2 2 6 3" xfId="63400"/>
    <cellStyle name="SAPBEXresItem 2 2 2 6 4" xfId="63401"/>
    <cellStyle name="SAPBEXresItem 2 2 2 7" xfId="38264"/>
    <cellStyle name="SAPBEXresItem 2 2 2 7 2" xfId="38265"/>
    <cellStyle name="SAPBEXresItem 2 2 2 7 3" xfId="63402"/>
    <cellStyle name="SAPBEXresItem 2 2 2 8" xfId="38266"/>
    <cellStyle name="SAPBEXresItem 2 2 2 9" xfId="63403"/>
    <cellStyle name="SAPBEXresItem 2 2 2_Other Benefits Allocation %" xfId="38267"/>
    <cellStyle name="SAPBEXresItem 2 2 3" xfId="38268"/>
    <cellStyle name="SAPBEXresItem 2 2 3 2" xfId="38269"/>
    <cellStyle name="SAPBEXresItem 2 2 3 2 2" xfId="38270"/>
    <cellStyle name="SAPBEXresItem 2 2 3 2 2 2" xfId="63404"/>
    <cellStyle name="SAPBEXresItem 2 2 3 2 2 3" xfId="63405"/>
    <cellStyle name="SAPBEXresItem 2 2 3 2 3" xfId="63406"/>
    <cellStyle name="SAPBEXresItem 2 2 3 2 4" xfId="63407"/>
    <cellStyle name="SAPBEXresItem 2 2 3 3" xfId="38271"/>
    <cellStyle name="SAPBEXresItem 2 2 3 3 2" xfId="52881"/>
    <cellStyle name="SAPBEXresItem 2 2 3 3 2 2" xfId="63408"/>
    <cellStyle name="SAPBEXresItem 2 2 3 3 2 3" xfId="63409"/>
    <cellStyle name="SAPBEXresItem 2 2 3 3 3" xfId="63410"/>
    <cellStyle name="SAPBEXresItem 2 2 3 3 4" xfId="63411"/>
    <cellStyle name="SAPBEXresItem 2 2 3 4" xfId="52882"/>
    <cellStyle name="SAPBEXresItem 2 2 3 4 2" xfId="52883"/>
    <cellStyle name="SAPBEXresItem 2 2 3 4 2 2" xfId="63412"/>
    <cellStyle name="SAPBEXresItem 2 2 3 4 2 3" xfId="63413"/>
    <cellStyle name="SAPBEXresItem 2 2 3 4 3" xfId="63414"/>
    <cellStyle name="SAPBEXresItem 2 2 3 4 4" xfId="63415"/>
    <cellStyle name="SAPBEXresItem 2 2 3 5" xfId="52884"/>
    <cellStyle name="SAPBEXresItem 2 2 3 5 2" xfId="52885"/>
    <cellStyle name="SAPBEXresItem 2 2 3 5 2 2" xfId="63416"/>
    <cellStyle name="SAPBEXresItem 2 2 3 5 2 3" xfId="63417"/>
    <cellStyle name="SAPBEXresItem 2 2 3 5 3" xfId="63418"/>
    <cellStyle name="SAPBEXresItem 2 2 3 5 4" xfId="63419"/>
    <cellStyle name="SAPBEXresItem 2 2 3 6" xfId="52886"/>
    <cellStyle name="SAPBEXresItem 2 2 3 6 2" xfId="52887"/>
    <cellStyle name="SAPBEXresItem 2 2 3 6 2 2" xfId="63420"/>
    <cellStyle name="SAPBEXresItem 2 2 3 6 2 3" xfId="63421"/>
    <cellStyle name="SAPBEXresItem 2 2 3 6 3" xfId="63422"/>
    <cellStyle name="SAPBEXresItem 2 2 3 6 4" xfId="63423"/>
    <cellStyle name="SAPBEXresItem 2 2 3 7" xfId="52888"/>
    <cellStyle name="SAPBEXresItem 2 2 3 7 2" xfId="63424"/>
    <cellStyle name="SAPBEXresItem 2 2 3 7 3" xfId="63425"/>
    <cellStyle name="SAPBEXresItem 2 2 3 8" xfId="63426"/>
    <cellStyle name="SAPBEXresItem 2 2 3 9" xfId="63427"/>
    <cellStyle name="SAPBEXresItem 2 2 4" xfId="38272"/>
    <cellStyle name="SAPBEXresItem 2 2 4 2" xfId="38273"/>
    <cellStyle name="SAPBEXresItem 2 2 4 2 2" xfId="38274"/>
    <cellStyle name="SAPBEXresItem 2 2 4 2 2 2" xfId="63428"/>
    <cellStyle name="SAPBEXresItem 2 2 4 2 2 3" xfId="63429"/>
    <cellStyle name="SAPBEXresItem 2 2 4 2 3" xfId="63430"/>
    <cellStyle name="SAPBEXresItem 2 2 4 2 4" xfId="63431"/>
    <cellStyle name="SAPBEXresItem 2 2 4 3" xfId="38275"/>
    <cellStyle name="SAPBEXresItem 2 2 4 3 2" xfId="52889"/>
    <cellStyle name="SAPBEXresItem 2 2 4 3 2 2" xfId="63432"/>
    <cellStyle name="SAPBEXresItem 2 2 4 3 2 3" xfId="63433"/>
    <cellStyle name="SAPBEXresItem 2 2 4 3 3" xfId="63434"/>
    <cellStyle name="SAPBEXresItem 2 2 4 3 4" xfId="63435"/>
    <cellStyle name="SAPBEXresItem 2 2 4 4" xfId="52890"/>
    <cellStyle name="SAPBEXresItem 2 2 4 4 2" xfId="52891"/>
    <cellStyle name="SAPBEXresItem 2 2 4 4 2 2" xfId="63436"/>
    <cellStyle name="SAPBEXresItem 2 2 4 4 2 3" xfId="63437"/>
    <cellStyle name="SAPBEXresItem 2 2 4 4 3" xfId="63438"/>
    <cellStyle name="SAPBEXresItem 2 2 4 4 4" xfId="63439"/>
    <cellStyle name="SAPBEXresItem 2 2 4 5" xfId="52892"/>
    <cellStyle name="SAPBEXresItem 2 2 4 5 2" xfId="52893"/>
    <cellStyle name="SAPBEXresItem 2 2 4 5 2 2" xfId="63440"/>
    <cellStyle name="SAPBEXresItem 2 2 4 5 2 3" xfId="63441"/>
    <cellStyle name="SAPBEXresItem 2 2 4 5 3" xfId="63442"/>
    <cellStyle name="SAPBEXresItem 2 2 4 5 4" xfId="63443"/>
    <cellStyle name="SAPBEXresItem 2 2 4 6" xfId="52894"/>
    <cellStyle name="SAPBEXresItem 2 2 4 6 2" xfId="52895"/>
    <cellStyle name="SAPBEXresItem 2 2 4 6 2 2" xfId="63444"/>
    <cellStyle name="SAPBEXresItem 2 2 4 6 2 3" xfId="63445"/>
    <cellStyle name="SAPBEXresItem 2 2 4 6 3" xfId="63446"/>
    <cellStyle name="SAPBEXresItem 2 2 4 6 4" xfId="63447"/>
    <cellStyle name="SAPBEXresItem 2 2 4 7" xfId="52896"/>
    <cellStyle name="SAPBEXresItem 2 2 4 7 2" xfId="63448"/>
    <cellStyle name="SAPBEXresItem 2 2 4 7 3" xfId="63449"/>
    <cellStyle name="SAPBEXresItem 2 2 4 8" xfId="63450"/>
    <cellStyle name="SAPBEXresItem 2 2 4 9" xfId="63451"/>
    <cellStyle name="SAPBEXresItem 2 2 5" xfId="38276"/>
    <cellStyle name="SAPBEXresItem 2 2 5 2" xfId="38277"/>
    <cellStyle name="SAPBEXresItem 2 2 5 2 2" xfId="38278"/>
    <cellStyle name="SAPBEXresItem 2 2 5 2 3" xfId="63452"/>
    <cellStyle name="SAPBEXresItem 2 2 5 3" xfId="38279"/>
    <cellStyle name="SAPBEXresItem 2 2 5 4" xfId="63453"/>
    <cellStyle name="SAPBEXresItem 2 2 6" xfId="38280"/>
    <cellStyle name="SAPBEXresItem 2 2 6 2" xfId="38281"/>
    <cellStyle name="SAPBEXresItem 2 2 6 2 2" xfId="38282"/>
    <cellStyle name="SAPBEXresItem 2 2 6 2 3" xfId="63454"/>
    <cellStyle name="SAPBEXresItem 2 2 6 3" xfId="38283"/>
    <cellStyle name="SAPBEXresItem 2 2 6 4" xfId="63455"/>
    <cellStyle name="SAPBEXresItem 2 2 7" xfId="38284"/>
    <cellStyle name="SAPBEXresItem 2 2 7 2" xfId="38285"/>
    <cellStyle name="SAPBEXresItem 2 2 7 2 2" xfId="38286"/>
    <cellStyle name="SAPBEXresItem 2 2 7 2 3" xfId="63456"/>
    <cellStyle name="SAPBEXresItem 2 2 7 3" xfId="38287"/>
    <cellStyle name="SAPBEXresItem 2 2 7 4" xfId="63457"/>
    <cellStyle name="SAPBEXresItem 2 2 8" xfId="38288"/>
    <cellStyle name="SAPBEXresItem 2 2 8 2" xfId="38289"/>
    <cellStyle name="SAPBEXresItem 2 2 8 2 2" xfId="38290"/>
    <cellStyle name="SAPBEXresItem 2 2 8 2 3" xfId="63458"/>
    <cellStyle name="SAPBEXresItem 2 2 8 3" xfId="38291"/>
    <cellStyle name="SAPBEXresItem 2 2 8 4" xfId="63459"/>
    <cellStyle name="SAPBEXresItem 2 2 9" xfId="38292"/>
    <cellStyle name="SAPBEXresItem 2 2 9 2" xfId="38293"/>
    <cellStyle name="SAPBEXresItem 2 2 9 2 2" xfId="38294"/>
    <cellStyle name="SAPBEXresItem 2 2 9 2 3" xfId="63460"/>
    <cellStyle name="SAPBEXresItem 2 2 9 3" xfId="38295"/>
    <cellStyle name="SAPBEXresItem 2 2 9 4" xfId="63461"/>
    <cellStyle name="SAPBEXresItem 2 2_Other Benefits Allocation %" xfId="38296"/>
    <cellStyle name="SAPBEXresItem 2 3" xfId="38297"/>
    <cellStyle name="SAPBEXresItem 2 3 10" xfId="38298"/>
    <cellStyle name="SAPBEXresItem 2 3 10 2" xfId="38299"/>
    <cellStyle name="SAPBEXresItem 2 3 10 2 2" xfId="38300"/>
    <cellStyle name="SAPBEXresItem 2 3 10 3" xfId="38301"/>
    <cellStyle name="SAPBEXresItem 2 3 11" xfId="38302"/>
    <cellStyle name="SAPBEXresItem 2 3 11 2" xfId="38303"/>
    <cellStyle name="SAPBEXresItem 2 3 11 2 2" xfId="38304"/>
    <cellStyle name="SAPBEXresItem 2 3 11 3" xfId="38305"/>
    <cellStyle name="SAPBEXresItem 2 3 12" xfId="38306"/>
    <cellStyle name="SAPBEXresItem 2 3 2" xfId="38307"/>
    <cellStyle name="SAPBEXresItem 2 3 2 2" xfId="38308"/>
    <cellStyle name="SAPBEXresItem 2 3 2 2 2" xfId="38309"/>
    <cellStyle name="SAPBEXresItem 2 3 2 2 2 2" xfId="38310"/>
    <cellStyle name="SAPBEXresItem 2 3 2 2 2 2 2" xfId="38311"/>
    <cellStyle name="SAPBEXresItem 2 3 2 2 2 3" xfId="38312"/>
    <cellStyle name="SAPBEXresItem 2 3 2 2 3" xfId="38313"/>
    <cellStyle name="SAPBEXresItem 2 3 2 2 3 2" xfId="38314"/>
    <cellStyle name="SAPBEXresItem 2 3 2 2 3 2 2" xfId="38315"/>
    <cellStyle name="SAPBEXresItem 2 3 2 2 3 3" xfId="38316"/>
    <cellStyle name="SAPBEXresItem 2 3 2 2 4" xfId="38317"/>
    <cellStyle name="SAPBEXresItem 2 3 2 2 4 2" xfId="38318"/>
    <cellStyle name="SAPBEXresItem 2 3 2 2 5" xfId="38319"/>
    <cellStyle name="SAPBEXresItem 2 3 2 2 5 2" xfId="38320"/>
    <cellStyle name="SAPBEXresItem 2 3 2 2 6" xfId="38321"/>
    <cellStyle name="SAPBEXresItem 2 3 2 3" xfId="38322"/>
    <cellStyle name="SAPBEXresItem 2 3 2 3 2" xfId="38323"/>
    <cellStyle name="SAPBEXresItem 2 3 2 3 2 2" xfId="38324"/>
    <cellStyle name="SAPBEXresItem 2 3 2 3 2 2 2" xfId="38325"/>
    <cellStyle name="SAPBEXresItem 2 3 2 3 2 3" xfId="38326"/>
    <cellStyle name="SAPBEXresItem 2 3 2 3 3" xfId="38327"/>
    <cellStyle name="SAPBEXresItem 2 3 2 3 3 2" xfId="38328"/>
    <cellStyle name="SAPBEXresItem 2 3 2 3 3 2 2" xfId="38329"/>
    <cellStyle name="SAPBEXresItem 2 3 2 3 3 3" xfId="38330"/>
    <cellStyle name="SAPBEXresItem 2 3 2 3 4" xfId="38331"/>
    <cellStyle name="SAPBEXresItem 2 3 2 3 4 2" xfId="38332"/>
    <cellStyle name="SAPBEXresItem 2 3 2 3 5" xfId="38333"/>
    <cellStyle name="SAPBEXresItem 2 3 2 3 5 2" xfId="38334"/>
    <cellStyle name="SAPBEXresItem 2 3 2 3 6" xfId="38335"/>
    <cellStyle name="SAPBEXresItem 2 3 2 4" xfId="38336"/>
    <cellStyle name="SAPBEXresItem 2 3 2 4 2" xfId="38337"/>
    <cellStyle name="SAPBEXresItem 2 3 2 4 2 2" xfId="38338"/>
    <cellStyle name="SAPBEXresItem 2 3 2 4 3" xfId="38339"/>
    <cellStyle name="SAPBEXresItem 2 3 2 5" xfId="38340"/>
    <cellStyle name="SAPBEXresItem 2 3 2 5 2" xfId="38341"/>
    <cellStyle name="SAPBEXresItem 2 3 2 5 2 2" xfId="38342"/>
    <cellStyle name="SAPBEXresItem 2 3 2 5 3" xfId="38343"/>
    <cellStyle name="SAPBEXresItem 2 3 2 6" xfId="38344"/>
    <cellStyle name="SAPBEXresItem 2 3 2 6 2" xfId="38345"/>
    <cellStyle name="SAPBEXresItem 2 3 2 7" xfId="38346"/>
    <cellStyle name="SAPBEXresItem 2 3 2 7 2" xfId="38347"/>
    <cellStyle name="SAPBEXresItem 2 3 2 8" xfId="38348"/>
    <cellStyle name="SAPBEXresItem 2 3 2_Other Benefits Allocation %" xfId="38349"/>
    <cellStyle name="SAPBEXresItem 2 3 3" xfId="38350"/>
    <cellStyle name="SAPBEXresItem 2 3 3 2" xfId="38351"/>
    <cellStyle name="SAPBEXresItem 2 3 3 2 2" xfId="38352"/>
    <cellStyle name="SAPBEXresItem 2 3 3 2 3" xfId="63462"/>
    <cellStyle name="SAPBEXresItem 2 3 3 3" xfId="38353"/>
    <cellStyle name="SAPBEXresItem 2 3 3 4" xfId="63463"/>
    <cellStyle name="SAPBEXresItem 2 3 4" xfId="38354"/>
    <cellStyle name="SAPBEXresItem 2 3 4 2" xfId="38355"/>
    <cellStyle name="SAPBEXresItem 2 3 4 2 2" xfId="38356"/>
    <cellStyle name="SAPBEXresItem 2 3 4 2 3" xfId="63464"/>
    <cellStyle name="SAPBEXresItem 2 3 4 3" xfId="38357"/>
    <cellStyle name="SAPBEXresItem 2 3 4 4" xfId="63465"/>
    <cellStyle name="SAPBEXresItem 2 3 5" xfId="38358"/>
    <cellStyle name="SAPBEXresItem 2 3 5 2" xfId="38359"/>
    <cellStyle name="SAPBEXresItem 2 3 5 2 2" xfId="38360"/>
    <cellStyle name="SAPBEXresItem 2 3 5 2 3" xfId="63466"/>
    <cellStyle name="SAPBEXresItem 2 3 5 3" xfId="38361"/>
    <cellStyle name="SAPBEXresItem 2 3 5 4" xfId="63467"/>
    <cellStyle name="SAPBEXresItem 2 3 6" xfId="38362"/>
    <cellStyle name="SAPBEXresItem 2 3 6 2" xfId="38363"/>
    <cellStyle name="SAPBEXresItem 2 3 6 2 2" xfId="38364"/>
    <cellStyle name="SAPBEXresItem 2 3 6 2 3" xfId="63468"/>
    <cellStyle name="SAPBEXresItem 2 3 6 3" xfId="38365"/>
    <cellStyle name="SAPBEXresItem 2 3 6 4" xfId="63469"/>
    <cellStyle name="SAPBEXresItem 2 3 7" xfId="38366"/>
    <cellStyle name="SAPBEXresItem 2 3 7 2" xfId="38367"/>
    <cellStyle name="SAPBEXresItem 2 3 7 2 2" xfId="38368"/>
    <cellStyle name="SAPBEXresItem 2 3 7 3" xfId="38369"/>
    <cellStyle name="SAPBEXresItem 2 3 8" xfId="38370"/>
    <cellStyle name="SAPBEXresItem 2 3 8 2" xfId="38371"/>
    <cellStyle name="SAPBEXresItem 2 3 8 2 2" xfId="38372"/>
    <cellStyle name="SAPBEXresItem 2 3 8 3" xfId="38373"/>
    <cellStyle name="SAPBEXresItem 2 3 9" xfId="38374"/>
    <cellStyle name="SAPBEXresItem 2 3 9 2" xfId="38375"/>
    <cellStyle name="SAPBEXresItem 2 3 9 2 2" xfId="38376"/>
    <cellStyle name="SAPBEXresItem 2 3 9 3" xfId="38377"/>
    <cellStyle name="SAPBEXresItem 2 3_Other Benefits Allocation %" xfId="38378"/>
    <cellStyle name="SAPBEXresItem 2 4" xfId="38379"/>
    <cellStyle name="SAPBEXresItem 2 4 2" xfId="52897"/>
    <cellStyle name="SAPBEXresItem 2 4 2 2" xfId="52898"/>
    <cellStyle name="SAPBEXresItem 2 4 2 2 2" xfId="63470"/>
    <cellStyle name="SAPBEXresItem 2 4 2 2 3" xfId="63471"/>
    <cellStyle name="SAPBEXresItem 2 4 2 3" xfId="63472"/>
    <cellStyle name="SAPBEXresItem 2 4 2 4" xfId="63473"/>
    <cellStyle name="SAPBEXresItem 2 4 3" xfId="52899"/>
    <cellStyle name="SAPBEXresItem 2 4 3 2" xfId="52900"/>
    <cellStyle name="SAPBEXresItem 2 4 3 2 2" xfId="63474"/>
    <cellStyle name="SAPBEXresItem 2 4 3 2 3" xfId="63475"/>
    <cellStyle name="SAPBEXresItem 2 4 3 3" xfId="63476"/>
    <cellStyle name="SAPBEXresItem 2 4 3 4" xfId="63477"/>
    <cellStyle name="SAPBEXresItem 2 4 4" xfId="52901"/>
    <cellStyle name="SAPBEXresItem 2 4 4 2" xfId="52902"/>
    <cellStyle name="SAPBEXresItem 2 4 4 2 2" xfId="63478"/>
    <cellStyle name="SAPBEXresItem 2 4 4 2 3" xfId="63479"/>
    <cellStyle name="SAPBEXresItem 2 4 4 3" xfId="63480"/>
    <cellStyle name="SAPBEXresItem 2 4 4 4" xfId="63481"/>
    <cellStyle name="SAPBEXresItem 2 4 5" xfId="52903"/>
    <cellStyle name="SAPBEXresItem 2 4 5 2" xfId="52904"/>
    <cellStyle name="SAPBEXresItem 2 4 5 2 2" xfId="63482"/>
    <cellStyle name="SAPBEXresItem 2 4 5 2 3" xfId="63483"/>
    <cellStyle name="SAPBEXresItem 2 4 5 3" xfId="63484"/>
    <cellStyle name="SAPBEXresItem 2 4 5 4" xfId="63485"/>
    <cellStyle name="SAPBEXresItem 2 4 6" xfId="52905"/>
    <cellStyle name="SAPBEXresItem 2 4 6 2" xfId="52906"/>
    <cellStyle name="SAPBEXresItem 2 4 6 2 2" xfId="63486"/>
    <cellStyle name="SAPBEXresItem 2 4 6 2 3" xfId="63487"/>
    <cellStyle name="SAPBEXresItem 2 4 6 3" xfId="63488"/>
    <cellStyle name="SAPBEXresItem 2 4 6 4" xfId="63489"/>
    <cellStyle name="SAPBEXresItem 2 4 7" xfId="52907"/>
    <cellStyle name="SAPBEXresItem 2 4 7 2" xfId="63490"/>
    <cellStyle name="SAPBEXresItem 2 4 7 3" xfId="63491"/>
    <cellStyle name="SAPBEXresItem 2 4 8" xfId="63492"/>
    <cellStyle name="SAPBEXresItem 2 4 9" xfId="63493"/>
    <cellStyle name="SAPBEXresItem 2 5" xfId="38380"/>
    <cellStyle name="SAPBEXresItem 2 5 2" xfId="38381"/>
    <cellStyle name="SAPBEXresItem 2 5 2 2" xfId="38382"/>
    <cellStyle name="SAPBEXresItem 2 5 2 2 2" xfId="38383"/>
    <cellStyle name="SAPBEXresItem 2 5 2 2 2 2" xfId="38384"/>
    <cellStyle name="SAPBEXresItem 2 5 2 2 3" xfId="38385"/>
    <cellStyle name="SAPBEXresItem 2 5 2 3" xfId="38386"/>
    <cellStyle name="SAPBEXresItem 2 5 2 3 2" xfId="38387"/>
    <cellStyle name="SAPBEXresItem 2 5 2 3 2 2" xfId="38388"/>
    <cellStyle name="SAPBEXresItem 2 5 2 3 3" xfId="38389"/>
    <cellStyle name="SAPBEXresItem 2 5 2 4" xfId="38390"/>
    <cellStyle name="SAPBEXresItem 2 5 2 4 2" xfId="38391"/>
    <cellStyle name="SAPBEXresItem 2 5 2 5" xfId="38392"/>
    <cellStyle name="SAPBEXresItem 2 5 2 5 2" xfId="38393"/>
    <cellStyle name="SAPBEXresItem 2 5 2 6" xfId="38394"/>
    <cellStyle name="SAPBEXresItem 2 5 3" xfId="38395"/>
    <cellStyle name="SAPBEXresItem 2 5 3 2" xfId="38396"/>
    <cellStyle name="SAPBEXresItem 2 5 3 2 2" xfId="38397"/>
    <cellStyle name="SAPBEXresItem 2 5 3 2 2 2" xfId="38398"/>
    <cellStyle name="SAPBEXresItem 2 5 3 2 3" xfId="38399"/>
    <cellStyle name="SAPBEXresItem 2 5 3 3" xfId="38400"/>
    <cellStyle name="SAPBEXresItem 2 5 3 3 2" xfId="38401"/>
    <cellStyle name="SAPBEXresItem 2 5 3 3 2 2" xfId="38402"/>
    <cellStyle name="SAPBEXresItem 2 5 3 3 3" xfId="38403"/>
    <cellStyle name="SAPBEXresItem 2 5 3 4" xfId="38404"/>
    <cellStyle name="SAPBEXresItem 2 5 3 4 2" xfId="38405"/>
    <cellStyle name="SAPBEXresItem 2 5 3 5" xfId="38406"/>
    <cellStyle name="SAPBEXresItem 2 5 3 5 2" xfId="38407"/>
    <cellStyle name="SAPBEXresItem 2 5 3 6" xfId="38408"/>
    <cellStyle name="SAPBEXresItem 2 5 4" xfId="38409"/>
    <cellStyle name="SAPBEXresItem 2 5 4 2" xfId="38410"/>
    <cellStyle name="SAPBEXresItem 2 5 4 2 2" xfId="38411"/>
    <cellStyle name="SAPBEXresItem 2 5 4 2 3" xfId="63494"/>
    <cellStyle name="SAPBEXresItem 2 5 4 3" xfId="38412"/>
    <cellStyle name="SAPBEXresItem 2 5 4 4" xfId="63495"/>
    <cellStyle name="SAPBEXresItem 2 5 5" xfId="38413"/>
    <cellStyle name="SAPBEXresItem 2 5 5 2" xfId="38414"/>
    <cellStyle name="SAPBEXresItem 2 5 5 2 2" xfId="38415"/>
    <cellStyle name="SAPBEXresItem 2 5 5 2 3" xfId="63496"/>
    <cellStyle name="SAPBEXresItem 2 5 5 3" xfId="38416"/>
    <cellStyle name="SAPBEXresItem 2 5 5 4" xfId="63497"/>
    <cellStyle name="SAPBEXresItem 2 5 6" xfId="38417"/>
    <cellStyle name="SAPBEXresItem 2 5 6 2" xfId="38418"/>
    <cellStyle name="SAPBEXresItem 2 5 6 2 2" xfId="63498"/>
    <cellStyle name="SAPBEXresItem 2 5 6 2 3" xfId="63499"/>
    <cellStyle name="SAPBEXresItem 2 5 6 3" xfId="63500"/>
    <cellStyle name="SAPBEXresItem 2 5 6 4" xfId="63501"/>
    <cellStyle name="SAPBEXresItem 2 5 7" xfId="38419"/>
    <cellStyle name="SAPBEXresItem 2 5 7 2" xfId="38420"/>
    <cellStyle name="SAPBEXresItem 2 5 7 3" xfId="63502"/>
    <cellStyle name="SAPBEXresItem 2 5 8" xfId="38421"/>
    <cellStyle name="SAPBEXresItem 2 5 9" xfId="63503"/>
    <cellStyle name="SAPBEXresItem 2 5_Other Benefits Allocation %" xfId="38422"/>
    <cellStyle name="SAPBEXresItem 2 6" xfId="38423"/>
    <cellStyle name="SAPBEXresItem 2 6 2" xfId="38424"/>
    <cellStyle name="SAPBEXresItem 2 6 2 2" xfId="38425"/>
    <cellStyle name="SAPBEXresItem 2 6 2 3" xfId="63504"/>
    <cellStyle name="SAPBEXresItem 2 6 3" xfId="38426"/>
    <cellStyle name="SAPBEXresItem 2 6 4" xfId="63505"/>
    <cellStyle name="SAPBEXresItem 2 7" xfId="38427"/>
    <cellStyle name="SAPBEXresItem 2 7 2" xfId="38428"/>
    <cellStyle name="SAPBEXresItem 2 7 2 2" xfId="38429"/>
    <cellStyle name="SAPBEXresItem 2 7 2 3" xfId="63506"/>
    <cellStyle name="SAPBEXresItem 2 7 3" xfId="38430"/>
    <cellStyle name="SAPBEXresItem 2 7 4" xfId="63507"/>
    <cellStyle name="SAPBEXresItem 2 8" xfId="38431"/>
    <cellStyle name="SAPBEXresItem 2 8 2" xfId="38432"/>
    <cellStyle name="SAPBEXresItem 2 8 2 2" xfId="38433"/>
    <cellStyle name="SAPBEXresItem 2 8 2 3" xfId="63508"/>
    <cellStyle name="SAPBEXresItem 2 8 3" xfId="38434"/>
    <cellStyle name="SAPBEXresItem 2 8 4" xfId="63509"/>
    <cellStyle name="SAPBEXresItem 2 9" xfId="38435"/>
    <cellStyle name="SAPBEXresItem 2 9 2" xfId="38436"/>
    <cellStyle name="SAPBEXresItem 2 9 2 2" xfId="38437"/>
    <cellStyle name="SAPBEXresItem 2 9 2 3" xfId="63510"/>
    <cellStyle name="SAPBEXresItem 2 9 3" xfId="38438"/>
    <cellStyle name="SAPBEXresItem 2 9 4" xfId="63511"/>
    <cellStyle name="SAPBEXresItem 2_401K Summary" xfId="38439"/>
    <cellStyle name="SAPBEXresItem 20" xfId="38440"/>
    <cellStyle name="SAPBEXresItem 20 2" xfId="38441"/>
    <cellStyle name="SAPBEXresItem 20 2 2" xfId="38442"/>
    <cellStyle name="SAPBEXresItem 20 3" xfId="38443"/>
    <cellStyle name="SAPBEXresItem 21" xfId="38444"/>
    <cellStyle name="SAPBEXresItem 21 2" xfId="38445"/>
    <cellStyle name="SAPBEXresItem 21 2 2" xfId="38446"/>
    <cellStyle name="SAPBEXresItem 21 3" xfId="38447"/>
    <cellStyle name="SAPBEXresItem 22" xfId="38448"/>
    <cellStyle name="SAPBEXresItem 22 2" xfId="38449"/>
    <cellStyle name="SAPBEXresItem 22 2 2" xfId="38450"/>
    <cellStyle name="SAPBEXresItem 22 3" xfId="38451"/>
    <cellStyle name="SAPBEXresItem 23" xfId="38452"/>
    <cellStyle name="SAPBEXresItem 23 2" xfId="38453"/>
    <cellStyle name="SAPBEXresItem 23 2 2" xfId="38454"/>
    <cellStyle name="SAPBEXresItem 23 3" xfId="38455"/>
    <cellStyle name="SAPBEXresItem 24" xfId="38456"/>
    <cellStyle name="SAPBEXresItem 24 2" xfId="38457"/>
    <cellStyle name="SAPBEXresItem 24 2 2" xfId="38458"/>
    <cellStyle name="SAPBEXresItem 24 3" xfId="38459"/>
    <cellStyle name="SAPBEXresItem 25" xfId="38460"/>
    <cellStyle name="SAPBEXresItem 25 2" xfId="38461"/>
    <cellStyle name="SAPBEXresItem 25 2 2" xfId="38462"/>
    <cellStyle name="SAPBEXresItem 25 3" xfId="38463"/>
    <cellStyle name="SAPBEXresItem 26" xfId="38464"/>
    <cellStyle name="SAPBEXresItem 26 2" xfId="38465"/>
    <cellStyle name="SAPBEXresItem 26 2 2" xfId="38466"/>
    <cellStyle name="SAPBEXresItem 26 3" xfId="38467"/>
    <cellStyle name="SAPBEXresItem 27" xfId="38468"/>
    <cellStyle name="SAPBEXresItem 27 2" xfId="38469"/>
    <cellStyle name="SAPBEXresItem 27 2 2" xfId="38470"/>
    <cellStyle name="SAPBEXresItem 27 3" xfId="38471"/>
    <cellStyle name="SAPBEXresItem 28" xfId="38472"/>
    <cellStyle name="SAPBEXresItem 28 2" xfId="38473"/>
    <cellStyle name="SAPBEXresItem 29" xfId="38474"/>
    <cellStyle name="SAPBEXresItem 29 2" xfId="38475"/>
    <cellStyle name="SAPBEXresItem 3" xfId="38476"/>
    <cellStyle name="SAPBEXresItem 3 10" xfId="38477"/>
    <cellStyle name="SAPBEXresItem 3 10 2" xfId="38478"/>
    <cellStyle name="SAPBEXresItem 3 10 2 2" xfId="38479"/>
    <cellStyle name="SAPBEXresItem 3 10 3" xfId="38480"/>
    <cellStyle name="SAPBEXresItem 3 11" xfId="38481"/>
    <cellStyle name="SAPBEXresItem 3 11 2" xfId="38482"/>
    <cellStyle name="SAPBEXresItem 3 11 2 2" xfId="38483"/>
    <cellStyle name="SAPBEXresItem 3 11 3" xfId="38484"/>
    <cellStyle name="SAPBEXresItem 3 12" xfId="38485"/>
    <cellStyle name="SAPBEXresItem 3 2" xfId="38486"/>
    <cellStyle name="SAPBEXresItem 3 2 2" xfId="52908"/>
    <cellStyle name="SAPBEXresItem 3 2 2 2" xfId="52909"/>
    <cellStyle name="SAPBEXresItem 3 2 2 2 2" xfId="63512"/>
    <cellStyle name="SAPBEXresItem 3 2 2 2 3" xfId="63513"/>
    <cellStyle name="SAPBEXresItem 3 2 2 3" xfId="63514"/>
    <cellStyle name="SAPBEXresItem 3 2 2 4" xfId="63515"/>
    <cellStyle name="SAPBEXresItem 3 2 3" xfId="52910"/>
    <cellStyle name="SAPBEXresItem 3 2 3 2" xfId="52911"/>
    <cellStyle name="SAPBEXresItem 3 2 3 2 2" xfId="63516"/>
    <cellStyle name="SAPBEXresItem 3 2 3 2 3" xfId="63517"/>
    <cellStyle name="SAPBEXresItem 3 2 3 3" xfId="63518"/>
    <cellStyle name="SAPBEXresItem 3 2 3 4" xfId="63519"/>
    <cellStyle name="SAPBEXresItem 3 2 4" xfId="52912"/>
    <cellStyle name="SAPBEXresItem 3 2 4 2" xfId="52913"/>
    <cellStyle name="SAPBEXresItem 3 2 4 2 2" xfId="63520"/>
    <cellStyle name="SAPBEXresItem 3 2 4 2 3" xfId="63521"/>
    <cellStyle name="SAPBEXresItem 3 2 4 3" xfId="63522"/>
    <cellStyle name="SAPBEXresItem 3 2 4 4" xfId="63523"/>
    <cellStyle name="SAPBEXresItem 3 2 5" xfId="52914"/>
    <cellStyle name="SAPBEXresItem 3 2 5 2" xfId="52915"/>
    <cellStyle name="SAPBEXresItem 3 2 5 2 2" xfId="63524"/>
    <cellStyle name="SAPBEXresItem 3 2 5 2 3" xfId="63525"/>
    <cellStyle name="SAPBEXresItem 3 2 5 3" xfId="63526"/>
    <cellStyle name="SAPBEXresItem 3 2 5 4" xfId="63527"/>
    <cellStyle name="SAPBEXresItem 3 2 6" xfId="52916"/>
    <cellStyle name="SAPBEXresItem 3 2 6 2" xfId="52917"/>
    <cellStyle name="SAPBEXresItem 3 2 6 2 2" xfId="63528"/>
    <cellStyle name="SAPBEXresItem 3 2 6 2 3" xfId="63529"/>
    <cellStyle name="SAPBEXresItem 3 2 6 3" xfId="63530"/>
    <cellStyle name="SAPBEXresItem 3 2 6 4" xfId="63531"/>
    <cellStyle name="SAPBEXresItem 3 2 7" xfId="52918"/>
    <cellStyle name="SAPBEXresItem 3 2 7 2" xfId="63532"/>
    <cellStyle name="SAPBEXresItem 3 2 7 3" xfId="63533"/>
    <cellStyle name="SAPBEXresItem 3 2 8" xfId="63534"/>
    <cellStyle name="SAPBEXresItem 3 2 9" xfId="63535"/>
    <cellStyle name="SAPBEXresItem 3 3" xfId="38487"/>
    <cellStyle name="SAPBEXresItem 3 3 2" xfId="38488"/>
    <cellStyle name="SAPBEXresItem 3 3 2 2" xfId="38489"/>
    <cellStyle name="SAPBEXresItem 3 3 2 2 2" xfId="38490"/>
    <cellStyle name="SAPBEXresItem 3 3 2 2 2 2" xfId="38491"/>
    <cellStyle name="SAPBEXresItem 3 3 2 2 3" xfId="38492"/>
    <cellStyle name="SAPBEXresItem 3 3 2 3" xfId="38493"/>
    <cellStyle name="SAPBEXresItem 3 3 2 3 2" xfId="38494"/>
    <cellStyle name="SAPBEXresItem 3 3 2 3 2 2" xfId="38495"/>
    <cellStyle name="SAPBEXresItem 3 3 2 3 3" xfId="38496"/>
    <cellStyle name="SAPBEXresItem 3 3 2 4" xfId="38497"/>
    <cellStyle name="SAPBEXresItem 3 3 2 4 2" xfId="38498"/>
    <cellStyle name="SAPBEXresItem 3 3 2 5" xfId="38499"/>
    <cellStyle name="SAPBEXresItem 3 3 2 5 2" xfId="38500"/>
    <cellStyle name="SAPBEXresItem 3 3 2 6" xfId="38501"/>
    <cellStyle name="SAPBEXresItem 3 3 3" xfId="38502"/>
    <cellStyle name="SAPBEXresItem 3 3 3 2" xfId="38503"/>
    <cellStyle name="SAPBEXresItem 3 3 3 2 2" xfId="38504"/>
    <cellStyle name="SAPBEXresItem 3 3 3 2 2 2" xfId="38505"/>
    <cellStyle name="SAPBEXresItem 3 3 3 2 3" xfId="38506"/>
    <cellStyle name="SAPBEXresItem 3 3 3 3" xfId="38507"/>
    <cellStyle name="SAPBEXresItem 3 3 3 3 2" xfId="38508"/>
    <cellStyle name="SAPBEXresItem 3 3 3 3 2 2" xfId="38509"/>
    <cellStyle name="SAPBEXresItem 3 3 3 3 3" xfId="38510"/>
    <cellStyle name="SAPBEXresItem 3 3 3 4" xfId="38511"/>
    <cellStyle name="SAPBEXresItem 3 3 3 4 2" xfId="38512"/>
    <cellStyle name="SAPBEXresItem 3 3 3 5" xfId="38513"/>
    <cellStyle name="SAPBEXresItem 3 3 3 5 2" xfId="38514"/>
    <cellStyle name="SAPBEXresItem 3 3 3 6" xfId="38515"/>
    <cellStyle name="SAPBEXresItem 3 3 4" xfId="38516"/>
    <cellStyle name="SAPBEXresItem 3 3 4 2" xfId="38517"/>
    <cellStyle name="SAPBEXresItem 3 3 4 2 2" xfId="38518"/>
    <cellStyle name="SAPBEXresItem 3 3 4 2 3" xfId="63536"/>
    <cellStyle name="SAPBEXresItem 3 3 4 3" xfId="38519"/>
    <cellStyle name="SAPBEXresItem 3 3 4 4" xfId="63537"/>
    <cellStyle name="SAPBEXresItem 3 3 5" xfId="38520"/>
    <cellStyle name="SAPBEXresItem 3 3 5 2" xfId="38521"/>
    <cellStyle name="SAPBEXresItem 3 3 5 2 2" xfId="38522"/>
    <cellStyle name="SAPBEXresItem 3 3 5 2 3" xfId="63538"/>
    <cellStyle name="SAPBEXresItem 3 3 5 3" xfId="38523"/>
    <cellStyle name="SAPBEXresItem 3 3 5 4" xfId="63539"/>
    <cellStyle name="SAPBEXresItem 3 3 6" xfId="38524"/>
    <cellStyle name="SAPBEXresItem 3 3 6 2" xfId="38525"/>
    <cellStyle name="SAPBEXresItem 3 3 6 2 2" xfId="63540"/>
    <cellStyle name="SAPBEXresItem 3 3 6 2 3" xfId="63541"/>
    <cellStyle name="SAPBEXresItem 3 3 6 3" xfId="63542"/>
    <cellStyle name="SAPBEXresItem 3 3 6 4" xfId="63543"/>
    <cellStyle name="SAPBEXresItem 3 3 7" xfId="38526"/>
    <cellStyle name="SAPBEXresItem 3 3 7 2" xfId="38527"/>
    <cellStyle name="SAPBEXresItem 3 3 7 3" xfId="63544"/>
    <cellStyle name="SAPBEXresItem 3 3 8" xfId="38528"/>
    <cellStyle name="SAPBEXresItem 3 3 9" xfId="63545"/>
    <cellStyle name="SAPBEXresItem 3 3_Other Benefits Allocation %" xfId="38529"/>
    <cellStyle name="SAPBEXresItem 3 4" xfId="38530"/>
    <cellStyle name="SAPBEXresItem 3 4 2" xfId="38531"/>
    <cellStyle name="SAPBEXresItem 3 4 2 2" xfId="38532"/>
    <cellStyle name="SAPBEXresItem 3 4 2 2 2" xfId="63546"/>
    <cellStyle name="SAPBEXresItem 3 4 2 2 3" xfId="63547"/>
    <cellStyle name="SAPBEXresItem 3 4 2 3" xfId="63548"/>
    <cellStyle name="SAPBEXresItem 3 4 2 4" xfId="63549"/>
    <cellStyle name="SAPBEXresItem 3 4 3" xfId="38533"/>
    <cellStyle name="SAPBEXresItem 3 4 3 2" xfId="52919"/>
    <cellStyle name="SAPBEXresItem 3 4 3 2 2" xfId="63550"/>
    <cellStyle name="SAPBEXresItem 3 4 3 2 3" xfId="63551"/>
    <cellStyle name="SAPBEXresItem 3 4 3 3" xfId="63552"/>
    <cellStyle name="SAPBEXresItem 3 4 3 4" xfId="63553"/>
    <cellStyle name="SAPBEXresItem 3 4 4" xfId="52920"/>
    <cellStyle name="SAPBEXresItem 3 4 4 2" xfId="52921"/>
    <cellStyle name="SAPBEXresItem 3 4 4 2 2" xfId="63554"/>
    <cellStyle name="SAPBEXresItem 3 4 4 2 3" xfId="63555"/>
    <cellStyle name="SAPBEXresItem 3 4 4 3" xfId="63556"/>
    <cellStyle name="SAPBEXresItem 3 4 4 4" xfId="63557"/>
    <cellStyle name="SAPBEXresItem 3 4 5" xfId="52922"/>
    <cellStyle name="SAPBEXresItem 3 4 5 2" xfId="52923"/>
    <cellStyle name="SAPBEXresItem 3 4 5 2 2" xfId="63558"/>
    <cellStyle name="SAPBEXresItem 3 4 5 2 3" xfId="63559"/>
    <cellStyle name="SAPBEXresItem 3 4 5 3" xfId="63560"/>
    <cellStyle name="SAPBEXresItem 3 4 5 4" xfId="63561"/>
    <cellStyle name="SAPBEXresItem 3 4 6" xfId="52924"/>
    <cellStyle name="SAPBEXresItem 3 4 6 2" xfId="52925"/>
    <cellStyle name="SAPBEXresItem 3 4 6 2 2" xfId="63562"/>
    <cellStyle name="SAPBEXresItem 3 4 6 2 3" xfId="63563"/>
    <cellStyle name="SAPBEXresItem 3 4 6 3" xfId="63564"/>
    <cellStyle name="SAPBEXresItem 3 4 6 4" xfId="63565"/>
    <cellStyle name="SAPBEXresItem 3 4 7" xfId="52926"/>
    <cellStyle name="SAPBEXresItem 3 4 7 2" xfId="63566"/>
    <cellStyle name="SAPBEXresItem 3 4 7 3" xfId="63567"/>
    <cellStyle name="SAPBEXresItem 3 4 8" xfId="63568"/>
    <cellStyle name="SAPBEXresItem 3 4 9" xfId="63569"/>
    <cellStyle name="SAPBEXresItem 3 5" xfId="38534"/>
    <cellStyle name="SAPBEXresItem 3 5 2" xfId="38535"/>
    <cellStyle name="SAPBEXresItem 3 5 2 2" xfId="38536"/>
    <cellStyle name="SAPBEXresItem 3 5 2 3" xfId="63570"/>
    <cellStyle name="SAPBEXresItem 3 5 3" xfId="38537"/>
    <cellStyle name="SAPBEXresItem 3 5 4" xfId="63571"/>
    <cellStyle name="SAPBEXresItem 3 6" xfId="38538"/>
    <cellStyle name="SAPBEXresItem 3 6 2" xfId="38539"/>
    <cellStyle name="SAPBEXresItem 3 6 2 2" xfId="38540"/>
    <cellStyle name="SAPBEXresItem 3 6 2 3" xfId="63572"/>
    <cellStyle name="SAPBEXresItem 3 6 3" xfId="38541"/>
    <cellStyle name="SAPBEXresItem 3 6 4" xfId="63573"/>
    <cellStyle name="SAPBEXresItem 3 7" xfId="38542"/>
    <cellStyle name="SAPBEXresItem 3 7 2" xfId="38543"/>
    <cellStyle name="SAPBEXresItem 3 7 2 2" xfId="38544"/>
    <cellStyle name="SAPBEXresItem 3 7 2 3" xfId="63574"/>
    <cellStyle name="SAPBEXresItem 3 7 3" xfId="38545"/>
    <cellStyle name="SAPBEXresItem 3 7 4" xfId="63575"/>
    <cellStyle name="SAPBEXresItem 3 8" xfId="38546"/>
    <cellStyle name="SAPBEXresItem 3 8 2" xfId="38547"/>
    <cellStyle name="SAPBEXresItem 3 8 2 2" xfId="38548"/>
    <cellStyle name="SAPBEXresItem 3 8 2 3" xfId="63576"/>
    <cellStyle name="SAPBEXresItem 3 8 3" xfId="38549"/>
    <cellStyle name="SAPBEXresItem 3 8 4" xfId="63577"/>
    <cellStyle name="SAPBEXresItem 3 9" xfId="38550"/>
    <cellStyle name="SAPBEXresItem 3 9 2" xfId="38551"/>
    <cellStyle name="SAPBEXresItem 3 9 2 2" xfId="38552"/>
    <cellStyle name="SAPBEXresItem 3 9 2 3" xfId="63578"/>
    <cellStyle name="SAPBEXresItem 3 9 3" xfId="38553"/>
    <cellStyle name="SAPBEXresItem 3 9 4" xfId="63579"/>
    <cellStyle name="SAPBEXresItem 3_401K Summary" xfId="38554"/>
    <cellStyle name="SAPBEXresItem 30" xfId="38555"/>
    <cellStyle name="SAPBEXresItem 30 2" xfId="38556"/>
    <cellStyle name="SAPBEXresItem 31" xfId="38557"/>
    <cellStyle name="SAPBEXresItem 31 2" xfId="38558"/>
    <cellStyle name="SAPBEXresItem 32" xfId="38559"/>
    <cellStyle name="SAPBEXresItem 32 2" xfId="38560"/>
    <cellStyle name="SAPBEXresItem 33" xfId="38561"/>
    <cellStyle name="SAPBEXresItem 33 2" xfId="38562"/>
    <cellStyle name="SAPBEXresItem 34" xfId="38563"/>
    <cellStyle name="SAPBEXresItem 34 2" xfId="38564"/>
    <cellStyle name="SAPBEXresItem 35" xfId="38565"/>
    <cellStyle name="SAPBEXresItem 36" xfId="38566"/>
    <cellStyle name="SAPBEXresItem 37" xfId="38567"/>
    <cellStyle name="SAPBEXresItem 38" xfId="38568"/>
    <cellStyle name="SAPBEXresItem 39" xfId="38569"/>
    <cellStyle name="SAPBEXresItem 4" xfId="38570"/>
    <cellStyle name="SAPBEXresItem 4 10" xfId="38571"/>
    <cellStyle name="SAPBEXresItem 4 10 2" xfId="38572"/>
    <cellStyle name="SAPBEXresItem 4 10 2 2" xfId="38573"/>
    <cellStyle name="SAPBEXresItem 4 10 3" xfId="38574"/>
    <cellStyle name="SAPBEXresItem 4 11" xfId="38575"/>
    <cellStyle name="SAPBEXresItem 4 11 2" xfId="38576"/>
    <cellStyle name="SAPBEXresItem 4 11 2 2" xfId="38577"/>
    <cellStyle name="SAPBEXresItem 4 11 3" xfId="38578"/>
    <cellStyle name="SAPBEXresItem 4 12" xfId="38579"/>
    <cellStyle name="SAPBEXresItem 4 12 2" xfId="38580"/>
    <cellStyle name="SAPBEXresItem 4 13" xfId="38581"/>
    <cellStyle name="SAPBEXresItem 4 2" xfId="38582"/>
    <cellStyle name="SAPBEXresItem 4 2 2" xfId="38583"/>
    <cellStyle name="SAPBEXresItem 4 2 2 2" xfId="63580"/>
    <cellStyle name="SAPBEXresItem 4 2 2 3" xfId="63581"/>
    <cellStyle name="SAPBEXresItem 4 2 3" xfId="38584"/>
    <cellStyle name="SAPBEXresItem 4 2 4" xfId="63582"/>
    <cellStyle name="SAPBEXresItem 4 2_Other Benefits Allocation %" xfId="38585"/>
    <cellStyle name="SAPBEXresItem 4 3" xfId="38586"/>
    <cellStyle name="SAPBEXresItem 4 3 2" xfId="38587"/>
    <cellStyle name="SAPBEXresItem 4 3 2 2" xfId="38588"/>
    <cellStyle name="SAPBEXresItem 4 3 2 2 2" xfId="38589"/>
    <cellStyle name="SAPBEXresItem 4 3 2 2 2 2" xfId="38590"/>
    <cellStyle name="SAPBEXresItem 4 3 2 2 3" xfId="38591"/>
    <cellStyle name="SAPBEXresItem 4 3 2 3" xfId="38592"/>
    <cellStyle name="SAPBEXresItem 4 3 2 3 2" xfId="38593"/>
    <cellStyle name="SAPBEXresItem 4 3 2 3 2 2" xfId="38594"/>
    <cellStyle name="SAPBEXresItem 4 3 2 3 3" xfId="38595"/>
    <cellStyle name="SAPBEXresItem 4 3 2 4" xfId="38596"/>
    <cellStyle name="SAPBEXresItem 4 3 2 4 2" xfId="38597"/>
    <cellStyle name="SAPBEXresItem 4 3 2 5" xfId="38598"/>
    <cellStyle name="SAPBEXresItem 4 3 2 5 2" xfId="38599"/>
    <cellStyle name="SAPBEXresItem 4 3 2 6" xfId="38600"/>
    <cellStyle name="SAPBEXresItem 4 3 3" xfId="38601"/>
    <cellStyle name="SAPBEXresItem 4 3 3 2" xfId="38602"/>
    <cellStyle name="SAPBEXresItem 4 3 3 2 2" xfId="38603"/>
    <cellStyle name="SAPBEXresItem 4 3 3 2 2 2" xfId="38604"/>
    <cellStyle name="SAPBEXresItem 4 3 3 2 3" xfId="38605"/>
    <cellStyle name="SAPBEXresItem 4 3 3 3" xfId="38606"/>
    <cellStyle name="SAPBEXresItem 4 3 3 3 2" xfId="38607"/>
    <cellStyle name="SAPBEXresItem 4 3 3 3 2 2" xfId="38608"/>
    <cellStyle name="SAPBEXresItem 4 3 3 3 3" xfId="38609"/>
    <cellStyle name="SAPBEXresItem 4 3 3 4" xfId="38610"/>
    <cellStyle name="SAPBEXresItem 4 3 3 4 2" xfId="38611"/>
    <cellStyle name="SAPBEXresItem 4 3 3 5" xfId="38612"/>
    <cellStyle name="SAPBEXresItem 4 3 3 5 2" xfId="38613"/>
    <cellStyle name="SAPBEXresItem 4 3 3 6" xfId="38614"/>
    <cellStyle name="SAPBEXresItem 4 3 4" xfId="38615"/>
    <cellStyle name="SAPBEXresItem 4 3 4 2" xfId="38616"/>
    <cellStyle name="SAPBEXresItem 4 3 4 2 2" xfId="38617"/>
    <cellStyle name="SAPBEXresItem 4 3 4 3" xfId="38618"/>
    <cellStyle name="SAPBEXresItem 4 3 5" xfId="38619"/>
    <cellStyle name="SAPBEXresItem 4 3 5 2" xfId="38620"/>
    <cellStyle name="SAPBEXresItem 4 3 5 2 2" xfId="38621"/>
    <cellStyle name="SAPBEXresItem 4 3 5 3" xfId="38622"/>
    <cellStyle name="SAPBEXresItem 4 3 6" xfId="38623"/>
    <cellStyle name="SAPBEXresItem 4 3 6 2" xfId="38624"/>
    <cellStyle name="SAPBEXresItem 4 3 7" xfId="38625"/>
    <cellStyle name="SAPBEXresItem 4 3 7 2" xfId="38626"/>
    <cellStyle name="SAPBEXresItem 4 3 8" xfId="38627"/>
    <cellStyle name="SAPBEXresItem 4 3_Other Benefits Allocation %" xfId="38628"/>
    <cellStyle name="SAPBEXresItem 4 4" xfId="38629"/>
    <cellStyle name="SAPBEXresItem 4 4 2" xfId="38630"/>
    <cellStyle name="SAPBEXresItem 4 4 2 2" xfId="38631"/>
    <cellStyle name="SAPBEXresItem 4 4 2 3" xfId="63583"/>
    <cellStyle name="SAPBEXresItem 4 4 3" xfId="38632"/>
    <cellStyle name="SAPBEXresItem 4 4 4" xfId="63584"/>
    <cellStyle name="SAPBEXresItem 4 5" xfId="38633"/>
    <cellStyle name="SAPBEXresItem 4 5 2" xfId="38634"/>
    <cellStyle name="SAPBEXresItem 4 5 2 2" xfId="38635"/>
    <cellStyle name="SAPBEXresItem 4 5 2 3" xfId="63585"/>
    <cellStyle name="SAPBEXresItem 4 5 3" xfId="38636"/>
    <cellStyle name="SAPBEXresItem 4 5 4" xfId="63586"/>
    <cellStyle name="SAPBEXresItem 4 6" xfId="38637"/>
    <cellStyle name="SAPBEXresItem 4 6 2" xfId="38638"/>
    <cellStyle name="SAPBEXresItem 4 6 2 2" xfId="38639"/>
    <cellStyle name="SAPBEXresItem 4 6 2 3" xfId="63587"/>
    <cellStyle name="SAPBEXresItem 4 6 3" xfId="38640"/>
    <cellStyle name="SAPBEXresItem 4 6 4" xfId="63588"/>
    <cellStyle name="SAPBEXresItem 4 7" xfId="38641"/>
    <cellStyle name="SAPBEXresItem 4 7 2" xfId="38642"/>
    <cellStyle name="SAPBEXresItem 4 7 2 2" xfId="38643"/>
    <cellStyle name="SAPBEXresItem 4 7 3" xfId="38644"/>
    <cellStyle name="SAPBEXresItem 4 8" xfId="38645"/>
    <cellStyle name="SAPBEXresItem 4 8 2" xfId="38646"/>
    <cellStyle name="SAPBEXresItem 4 8 2 2" xfId="38647"/>
    <cellStyle name="SAPBEXresItem 4 8 3" xfId="38648"/>
    <cellStyle name="SAPBEXresItem 4 9" xfId="38649"/>
    <cellStyle name="SAPBEXresItem 4 9 2" xfId="38650"/>
    <cellStyle name="SAPBEXresItem 4 9 2 2" xfId="38651"/>
    <cellStyle name="SAPBEXresItem 4 9 3" xfId="38652"/>
    <cellStyle name="SAPBEXresItem 4_401K Summary" xfId="38653"/>
    <cellStyle name="SAPBEXresItem 40" xfId="38654"/>
    <cellStyle name="SAPBEXresItem 41" xfId="38655"/>
    <cellStyle name="SAPBEXresItem 42" xfId="38656"/>
    <cellStyle name="SAPBEXresItem 43" xfId="38657"/>
    <cellStyle name="SAPBEXresItem 44" xfId="38658"/>
    <cellStyle name="SAPBEXresItem 45" xfId="38659"/>
    <cellStyle name="SAPBEXresItem 46" xfId="38660"/>
    <cellStyle name="SAPBEXresItem 47" xfId="38661"/>
    <cellStyle name="SAPBEXresItem 48" xfId="38662"/>
    <cellStyle name="SAPBEXresItem 5" xfId="38663"/>
    <cellStyle name="SAPBEXresItem 5 2" xfId="38664"/>
    <cellStyle name="SAPBEXresItem 5 2 2" xfId="38665"/>
    <cellStyle name="SAPBEXresItem 5 2 2 2" xfId="38666"/>
    <cellStyle name="SAPBEXresItem 5 2 2 2 2" xfId="38667"/>
    <cellStyle name="SAPBEXresItem 5 2 2 3" xfId="38668"/>
    <cellStyle name="SAPBEXresItem 5 2 3" xfId="38669"/>
    <cellStyle name="SAPBEXresItem 5 2 3 2" xfId="38670"/>
    <cellStyle name="SAPBEXresItem 5 2 3 2 2" xfId="38671"/>
    <cellStyle name="SAPBEXresItem 5 2 3 3" xfId="38672"/>
    <cellStyle name="SAPBEXresItem 5 2 4" xfId="38673"/>
    <cellStyle name="SAPBEXresItem 5 2 4 2" xfId="38674"/>
    <cellStyle name="SAPBEXresItem 5 2 5" xfId="38675"/>
    <cellStyle name="SAPBEXresItem 5 2 5 2" xfId="38676"/>
    <cellStyle name="SAPBEXresItem 5 2 6" xfId="38677"/>
    <cellStyle name="SAPBEXresItem 5 3" xfId="38678"/>
    <cellStyle name="SAPBEXresItem 5 3 2" xfId="38679"/>
    <cellStyle name="SAPBEXresItem 5 3 2 2" xfId="38680"/>
    <cellStyle name="SAPBEXresItem 5 3 2 2 2" xfId="38681"/>
    <cellStyle name="SAPBEXresItem 5 3 2 3" xfId="38682"/>
    <cellStyle name="SAPBEXresItem 5 3 3" xfId="38683"/>
    <cellStyle name="SAPBEXresItem 5 3 3 2" xfId="38684"/>
    <cellStyle name="SAPBEXresItem 5 3 3 2 2" xfId="38685"/>
    <cellStyle name="SAPBEXresItem 5 3 3 3" xfId="38686"/>
    <cellStyle name="SAPBEXresItem 5 3 4" xfId="38687"/>
    <cellStyle name="SAPBEXresItem 5 3 4 2" xfId="38688"/>
    <cellStyle name="SAPBEXresItem 5 3 5" xfId="38689"/>
    <cellStyle name="SAPBEXresItem 5 3 5 2" xfId="38690"/>
    <cellStyle name="SAPBEXresItem 5 3 6" xfId="38691"/>
    <cellStyle name="SAPBEXresItem 5 4" xfId="38692"/>
    <cellStyle name="SAPBEXresItem 5 4 2" xfId="38693"/>
    <cellStyle name="SAPBEXresItem 5 4 2 2" xfId="38694"/>
    <cellStyle name="SAPBEXresItem 5 4 2 2 2" xfId="38695"/>
    <cellStyle name="SAPBEXresItem 5 4 2 3" xfId="38696"/>
    <cellStyle name="SAPBEXresItem 5 4 3" xfId="38697"/>
    <cellStyle name="SAPBEXresItem 5 4 3 2" xfId="38698"/>
    <cellStyle name="SAPBEXresItem 5 4 3 2 2" xfId="38699"/>
    <cellStyle name="SAPBEXresItem 5 4 3 3" xfId="38700"/>
    <cellStyle name="SAPBEXresItem 5 4 4" xfId="38701"/>
    <cellStyle name="SAPBEXresItem 5 4 4 2" xfId="38702"/>
    <cellStyle name="SAPBEXresItem 5 4 5" xfId="38703"/>
    <cellStyle name="SAPBEXresItem 5 4 5 2" xfId="38704"/>
    <cellStyle name="SAPBEXresItem 5 4 6" xfId="38705"/>
    <cellStyle name="SAPBEXresItem 5 5" xfId="38706"/>
    <cellStyle name="SAPBEXresItem 5 5 2" xfId="38707"/>
    <cellStyle name="SAPBEXresItem 5 5 2 2" xfId="38708"/>
    <cellStyle name="SAPBEXresItem 5 5 2 3" xfId="63589"/>
    <cellStyle name="SAPBEXresItem 5 5 3" xfId="38709"/>
    <cellStyle name="SAPBEXresItem 5 5 4" xfId="63590"/>
    <cellStyle name="SAPBEXresItem 5 6" xfId="38710"/>
    <cellStyle name="SAPBEXresItem 5 6 2" xfId="52927"/>
    <cellStyle name="SAPBEXresItem 5 6 2 2" xfId="63591"/>
    <cellStyle name="SAPBEXresItem 5 6 2 3" xfId="63592"/>
    <cellStyle name="SAPBEXresItem 5 6 3" xfId="63593"/>
    <cellStyle name="SAPBEXresItem 5 6 4" xfId="63594"/>
    <cellStyle name="SAPBEXresItem 5 7" xfId="52928"/>
    <cellStyle name="SAPBEXresItem 5 7 2" xfId="63595"/>
    <cellStyle name="SAPBEXresItem 5 7 3" xfId="63596"/>
    <cellStyle name="SAPBEXresItem 5 8" xfId="63597"/>
    <cellStyle name="SAPBEXresItem 5 9" xfId="63598"/>
    <cellStyle name="SAPBEXresItem 5_Other Benefits Allocation %" xfId="38711"/>
    <cellStyle name="SAPBEXresItem 6" xfId="38712"/>
    <cellStyle name="SAPBEXresItem 6 2" xfId="38713"/>
    <cellStyle name="SAPBEXresItem 6 2 2" xfId="38714"/>
    <cellStyle name="SAPBEXresItem 6 2 2 2" xfId="38715"/>
    <cellStyle name="SAPBEXresItem 6 2 2 2 2" xfId="38716"/>
    <cellStyle name="SAPBEXresItem 6 2 2 3" xfId="38717"/>
    <cellStyle name="SAPBEXresItem 6 2 3" xfId="38718"/>
    <cellStyle name="SAPBEXresItem 6 2 3 2" xfId="38719"/>
    <cellStyle name="SAPBEXresItem 6 2 3 2 2" xfId="38720"/>
    <cellStyle name="SAPBEXresItem 6 2 3 3" xfId="38721"/>
    <cellStyle name="SAPBEXresItem 6 2 4" xfId="38722"/>
    <cellStyle name="SAPBEXresItem 6 2 4 2" xfId="38723"/>
    <cellStyle name="SAPBEXresItem 6 2 5" xfId="38724"/>
    <cellStyle name="SAPBEXresItem 6 2 5 2" xfId="38725"/>
    <cellStyle name="SAPBEXresItem 6 2 6" xfId="38726"/>
    <cellStyle name="SAPBEXresItem 6 3" xfId="38727"/>
    <cellStyle name="SAPBEXresItem 6 3 2" xfId="38728"/>
    <cellStyle name="SAPBEXresItem 6 3 2 2" xfId="38729"/>
    <cellStyle name="SAPBEXresItem 6 3 2 2 2" xfId="38730"/>
    <cellStyle name="SAPBEXresItem 6 3 2 3" xfId="38731"/>
    <cellStyle name="SAPBEXresItem 6 3 3" xfId="38732"/>
    <cellStyle name="SAPBEXresItem 6 3 3 2" xfId="38733"/>
    <cellStyle name="SAPBEXresItem 6 3 3 2 2" xfId="38734"/>
    <cellStyle name="SAPBEXresItem 6 3 3 3" xfId="38735"/>
    <cellStyle name="SAPBEXresItem 6 3 4" xfId="38736"/>
    <cellStyle name="SAPBEXresItem 6 3 4 2" xfId="38737"/>
    <cellStyle name="SAPBEXresItem 6 3 5" xfId="38738"/>
    <cellStyle name="SAPBEXresItem 6 3 5 2" xfId="38739"/>
    <cellStyle name="SAPBEXresItem 6 3 6" xfId="38740"/>
    <cellStyle name="SAPBEXresItem 6 4" xfId="38741"/>
    <cellStyle name="SAPBEXresItem 6 4 2" xfId="38742"/>
    <cellStyle name="SAPBEXresItem 6 4 2 2" xfId="38743"/>
    <cellStyle name="SAPBEXresItem 6 4 2 2 2" xfId="38744"/>
    <cellStyle name="SAPBEXresItem 6 4 2 3" xfId="38745"/>
    <cellStyle name="SAPBEXresItem 6 4 3" xfId="38746"/>
    <cellStyle name="SAPBEXresItem 6 4 3 2" xfId="38747"/>
    <cellStyle name="SAPBEXresItem 6 4 3 2 2" xfId="38748"/>
    <cellStyle name="SAPBEXresItem 6 4 3 3" xfId="38749"/>
    <cellStyle name="SAPBEXresItem 6 4 4" xfId="38750"/>
    <cellStyle name="SAPBEXresItem 6 4 4 2" xfId="38751"/>
    <cellStyle name="SAPBEXresItem 6 4 5" xfId="38752"/>
    <cellStyle name="SAPBEXresItem 6 4 5 2" xfId="38753"/>
    <cellStyle name="SAPBEXresItem 6 4 6" xfId="38754"/>
    <cellStyle name="SAPBEXresItem 6 5" xfId="38755"/>
    <cellStyle name="SAPBEXresItem 6 5 2" xfId="38756"/>
    <cellStyle name="SAPBEXresItem 6 5 2 2" xfId="38757"/>
    <cellStyle name="SAPBEXresItem 6 5 2 3" xfId="63599"/>
    <cellStyle name="SAPBEXresItem 6 5 3" xfId="38758"/>
    <cellStyle name="SAPBEXresItem 6 5 4" xfId="63600"/>
    <cellStyle name="SAPBEXresItem 6 6" xfId="38759"/>
    <cellStyle name="SAPBEXresItem 6 6 2" xfId="52929"/>
    <cellStyle name="SAPBEXresItem 6 6 2 2" xfId="63601"/>
    <cellStyle name="SAPBEXresItem 6 6 2 3" xfId="63602"/>
    <cellStyle name="SAPBEXresItem 6 6 3" xfId="63603"/>
    <cellStyle name="SAPBEXresItem 6 6 4" xfId="63604"/>
    <cellStyle name="SAPBEXresItem 6 7" xfId="52930"/>
    <cellStyle name="SAPBEXresItem 6 7 2" xfId="63605"/>
    <cellStyle name="SAPBEXresItem 6 7 3" xfId="63606"/>
    <cellStyle name="SAPBEXresItem 6 8" xfId="63607"/>
    <cellStyle name="SAPBEXresItem 6 9" xfId="63608"/>
    <cellStyle name="SAPBEXresItem 6_Other Benefits Allocation %" xfId="38760"/>
    <cellStyle name="SAPBEXresItem 7" xfId="38761"/>
    <cellStyle name="SAPBEXresItem 7 2" xfId="38762"/>
    <cellStyle name="SAPBEXresItem 7 2 2" xfId="38763"/>
    <cellStyle name="SAPBEXresItem 7 2 2 2" xfId="38764"/>
    <cellStyle name="SAPBEXresItem 7 2 2 2 2" xfId="38765"/>
    <cellStyle name="SAPBEXresItem 7 2 2 3" xfId="38766"/>
    <cellStyle name="SAPBEXresItem 7 2 3" xfId="38767"/>
    <cellStyle name="SAPBEXresItem 7 2 3 2" xfId="38768"/>
    <cellStyle name="SAPBEXresItem 7 2 3 2 2" xfId="38769"/>
    <cellStyle name="SAPBEXresItem 7 2 3 3" xfId="38770"/>
    <cellStyle name="SAPBEXresItem 7 2 4" xfId="38771"/>
    <cellStyle name="SAPBEXresItem 7 2 4 2" xfId="38772"/>
    <cellStyle name="SAPBEXresItem 7 2 5" xfId="38773"/>
    <cellStyle name="SAPBEXresItem 7 2 5 2" xfId="38774"/>
    <cellStyle name="SAPBEXresItem 7 2 6" xfId="38775"/>
    <cellStyle name="SAPBEXresItem 7 3" xfId="38776"/>
    <cellStyle name="SAPBEXresItem 7 3 2" xfId="38777"/>
    <cellStyle name="SAPBEXresItem 7 3 2 2" xfId="38778"/>
    <cellStyle name="SAPBEXresItem 7 3 2 2 2" xfId="38779"/>
    <cellStyle name="SAPBEXresItem 7 3 2 3" xfId="38780"/>
    <cellStyle name="SAPBEXresItem 7 3 3" xfId="38781"/>
    <cellStyle name="SAPBEXresItem 7 3 3 2" xfId="38782"/>
    <cellStyle name="SAPBEXresItem 7 3 3 2 2" xfId="38783"/>
    <cellStyle name="SAPBEXresItem 7 3 3 3" xfId="38784"/>
    <cellStyle name="SAPBEXresItem 7 3 4" xfId="38785"/>
    <cellStyle name="SAPBEXresItem 7 3 4 2" xfId="38786"/>
    <cellStyle name="SAPBEXresItem 7 3 5" xfId="38787"/>
    <cellStyle name="SAPBEXresItem 7 3 5 2" xfId="38788"/>
    <cellStyle name="SAPBEXresItem 7 3 6" xfId="38789"/>
    <cellStyle name="SAPBEXresItem 7 4" xfId="38790"/>
    <cellStyle name="SAPBEXresItem 7 4 2" xfId="38791"/>
    <cellStyle name="SAPBEXresItem 7 4 2 2" xfId="38792"/>
    <cellStyle name="SAPBEXresItem 7 4 2 2 2" xfId="38793"/>
    <cellStyle name="SAPBEXresItem 7 4 2 3" xfId="38794"/>
    <cellStyle name="SAPBEXresItem 7 4 3" xfId="38795"/>
    <cellStyle name="SAPBEXresItem 7 4 3 2" xfId="38796"/>
    <cellStyle name="SAPBEXresItem 7 4 3 2 2" xfId="38797"/>
    <cellStyle name="SAPBEXresItem 7 4 3 3" xfId="38798"/>
    <cellStyle name="SAPBEXresItem 7 4 4" xfId="38799"/>
    <cellStyle name="SAPBEXresItem 7 4 4 2" xfId="38800"/>
    <cellStyle name="SAPBEXresItem 7 4 5" xfId="38801"/>
    <cellStyle name="SAPBEXresItem 7 4 5 2" xfId="38802"/>
    <cellStyle name="SAPBEXresItem 7 4 6" xfId="38803"/>
    <cellStyle name="SAPBEXresItem 7 5" xfId="38804"/>
    <cellStyle name="SAPBEXresItem 7 5 2" xfId="38805"/>
    <cellStyle name="SAPBEXresItem 7 5 2 2" xfId="38806"/>
    <cellStyle name="SAPBEXresItem 7 5 3" xfId="38807"/>
    <cellStyle name="SAPBEXresItem 7 6" xfId="38808"/>
    <cellStyle name="SAPBEXresItem 7_Other Benefits Allocation %" xfId="38809"/>
    <cellStyle name="SAPBEXresItem 8" xfId="38810"/>
    <cellStyle name="SAPBEXresItem 8 2" xfId="38811"/>
    <cellStyle name="SAPBEXresItem 8 2 2" xfId="38812"/>
    <cellStyle name="SAPBEXresItem 8 2 2 2" xfId="38813"/>
    <cellStyle name="SAPBEXresItem 8 2 2 2 2" xfId="38814"/>
    <cellStyle name="SAPBEXresItem 8 2 2 3" xfId="38815"/>
    <cellStyle name="SAPBEXresItem 8 2 3" xfId="38816"/>
    <cellStyle name="SAPBEXresItem 8 2 3 2" xfId="38817"/>
    <cellStyle name="SAPBEXresItem 8 2 3 2 2" xfId="38818"/>
    <cellStyle name="SAPBEXresItem 8 2 3 3" xfId="38819"/>
    <cellStyle name="SAPBEXresItem 8 2 4" xfId="38820"/>
    <cellStyle name="SAPBEXresItem 8 2 4 2" xfId="38821"/>
    <cellStyle name="SAPBEXresItem 8 2 5" xfId="38822"/>
    <cellStyle name="SAPBEXresItem 8 2 5 2" xfId="38823"/>
    <cellStyle name="SAPBEXresItem 8 2 6" xfId="38824"/>
    <cellStyle name="SAPBEXresItem 8 3" xfId="38825"/>
    <cellStyle name="SAPBEXresItem 8 3 2" xfId="38826"/>
    <cellStyle name="SAPBEXresItem 8 3 2 2" xfId="38827"/>
    <cellStyle name="SAPBEXresItem 8 3 2 2 2" xfId="38828"/>
    <cellStyle name="SAPBEXresItem 8 3 2 3" xfId="38829"/>
    <cellStyle name="SAPBEXresItem 8 3 3" xfId="38830"/>
    <cellStyle name="SAPBEXresItem 8 3 3 2" xfId="38831"/>
    <cellStyle name="SAPBEXresItem 8 3 3 2 2" xfId="38832"/>
    <cellStyle name="SAPBEXresItem 8 3 3 3" xfId="38833"/>
    <cellStyle name="SAPBEXresItem 8 3 4" xfId="38834"/>
    <cellStyle name="SAPBEXresItem 8 3 4 2" xfId="38835"/>
    <cellStyle name="SAPBEXresItem 8 3 5" xfId="38836"/>
    <cellStyle name="SAPBEXresItem 8 3 5 2" xfId="38837"/>
    <cellStyle name="SAPBEXresItem 8 3 6" xfId="38838"/>
    <cellStyle name="SAPBEXresItem 8 4" xfId="38839"/>
    <cellStyle name="SAPBEXresItem 8 4 2" xfId="38840"/>
    <cellStyle name="SAPBEXresItem 8 4 2 2" xfId="38841"/>
    <cellStyle name="SAPBEXresItem 8 4 2 2 2" xfId="38842"/>
    <cellStyle name="SAPBEXresItem 8 4 2 3" xfId="38843"/>
    <cellStyle name="SAPBEXresItem 8 4 3" xfId="38844"/>
    <cellStyle name="SAPBEXresItem 8 4 3 2" xfId="38845"/>
    <cellStyle name="SAPBEXresItem 8 4 3 2 2" xfId="38846"/>
    <cellStyle name="SAPBEXresItem 8 4 3 3" xfId="38847"/>
    <cellStyle name="SAPBEXresItem 8 4 4" xfId="38848"/>
    <cellStyle name="SAPBEXresItem 8 4 4 2" xfId="38849"/>
    <cellStyle name="SAPBEXresItem 8 4 5" xfId="38850"/>
    <cellStyle name="SAPBEXresItem 8 4 5 2" xfId="38851"/>
    <cellStyle name="SAPBEXresItem 8 4 6" xfId="38852"/>
    <cellStyle name="SAPBEXresItem 8 5" xfId="38853"/>
    <cellStyle name="SAPBEXresItem 8 5 2" xfId="38854"/>
    <cellStyle name="SAPBEXresItem 8 5 2 2" xfId="38855"/>
    <cellStyle name="SAPBEXresItem 8 5 3" xfId="38856"/>
    <cellStyle name="SAPBEXresItem 8 6" xfId="38857"/>
    <cellStyle name="SAPBEXresItem 8_Other Benefits Allocation %" xfId="38858"/>
    <cellStyle name="SAPBEXresItem 9" xfId="38859"/>
    <cellStyle name="SAPBEXresItem 9 2" xfId="38860"/>
    <cellStyle name="SAPBEXresItem 9 2 2" xfId="38861"/>
    <cellStyle name="SAPBEXresItem 9 2 2 2" xfId="38862"/>
    <cellStyle name="SAPBEXresItem 9 2 2 2 2" xfId="38863"/>
    <cellStyle name="SAPBEXresItem 9 2 2 3" xfId="38864"/>
    <cellStyle name="SAPBEXresItem 9 2 3" xfId="38865"/>
    <cellStyle name="SAPBEXresItem 9 2 3 2" xfId="38866"/>
    <cellStyle name="SAPBEXresItem 9 2 3 2 2" xfId="38867"/>
    <cellStyle name="SAPBEXresItem 9 2 3 3" xfId="38868"/>
    <cellStyle name="SAPBEXresItem 9 2 4" xfId="38869"/>
    <cellStyle name="SAPBEXresItem 9 2 4 2" xfId="38870"/>
    <cellStyle name="SAPBEXresItem 9 2 5" xfId="38871"/>
    <cellStyle name="SAPBEXresItem 9 2 5 2" xfId="38872"/>
    <cellStyle name="SAPBEXresItem 9 2 6" xfId="38873"/>
    <cellStyle name="SAPBEXresItem 9 3" xfId="38874"/>
    <cellStyle name="SAPBEXresItem 9 3 2" xfId="38875"/>
    <cellStyle name="SAPBEXresItem 9 3 2 2" xfId="38876"/>
    <cellStyle name="SAPBEXresItem 9 3 2 2 2" xfId="38877"/>
    <cellStyle name="SAPBEXresItem 9 3 2 3" xfId="38878"/>
    <cellStyle name="SAPBEXresItem 9 3 3" xfId="38879"/>
    <cellStyle name="SAPBEXresItem 9 3 3 2" xfId="38880"/>
    <cellStyle name="SAPBEXresItem 9 3 3 2 2" xfId="38881"/>
    <cellStyle name="SAPBEXresItem 9 3 3 3" xfId="38882"/>
    <cellStyle name="SAPBEXresItem 9 3 4" xfId="38883"/>
    <cellStyle name="SAPBEXresItem 9 3 4 2" xfId="38884"/>
    <cellStyle name="SAPBEXresItem 9 3 5" xfId="38885"/>
    <cellStyle name="SAPBEXresItem 9 3 5 2" xfId="38886"/>
    <cellStyle name="SAPBEXresItem 9 3 6" xfId="38887"/>
    <cellStyle name="SAPBEXresItem 9 4" xfId="38888"/>
    <cellStyle name="SAPBEXresItem 9 4 2" xfId="38889"/>
    <cellStyle name="SAPBEXresItem 9 4 2 2" xfId="38890"/>
    <cellStyle name="SAPBEXresItem 9 4 2 2 2" xfId="38891"/>
    <cellStyle name="SAPBEXresItem 9 4 2 3" xfId="38892"/>
    <cellStyle name="SAPBEXresItem 9 4 3" xfId="38893"/>
    <cellStyle name="SAPBEXresItem 9 4 3 2" xfId="38894"/>
    <cellStyle name="SAPBEXresItem 9 4 3 2 2" xfId="38895"/>
    <cellStyle name="SAPBEXresItem 9 4 3 3" xfId="38896"/>
    <cellStyle name="SAPBEXresItem 9 4 4" xfId="38897"/>
    <cellStyle name="SAPBEXresItem 9 4 4 2" xfId="38898"/>
    <cellStyle name="SAPBEXresItem 9 4 5" xfId="38899"/>
    <cellStyle name="SAPBEXresItem 9 4 5 2" xfId="38900"/>
    <cellStyle name="SAPBEXresItem 9 4 6" xfId="38901"/>
    <cellStyle name="SAPBEXresItem 9 5" xfId="38902"/>
    <cellStyle name="SAPBEXresItem 9 5 2" xfId="38903"/>
    <cellStyle name="SAPBEXresItem 9 5 2 2" xfId="38904"/>
    <cellStyle name="SAPBEXresItem 9 5 3" xfId="38905"/>
    <cellStyle name="SAPBEXresItem 9 6" xfId="38906"/>
    <cellStyle name="SAPBEXresItem 9_Other Benefits Allocation %" xfId="38907"/>
    <cellStyle name="SAPBEXresItem_2016-18 Budget Payroll" xfId="52931"/>
    <cellStyle name="SAPBEXresItemX" xfId="62"/>
    <cellStyle name="SAPBEXresItemX 10" xfId="38908"/>
    <cellStyle name="SAPBEXresItemX 10 2" xfId="38909"/>
    <cellStyle name="SAPBEXresItemX 10 2 2" xfId="38910"/>
    <cellStyle name="SAPBEXresItemX 10 2 2 2" xfId="38911"/>
    <cellStyle name="SAPBEXresItemX 10 2 2 2 2" xfId="38912"/>
    <cellStyle name="SAPBEXresItemX 10 2 2 3" xfId="38913"/>
    <cellStyle name="SAPBEXresItemX 10 2 3" xfId="38914"/>
    <cellStyle name="SAPBEXresItemX 10 2 3 2" xfId="38915"/>
    <cellStyle name="SAPBEXresItemX 10 2 3 2 2" xfId="38916"/>
    <cellStyle name="SAPBEXresItemX 10 2 3 3" xfId="38917"/>
    <cellStyle name="SAPBEXresItemX 10 2 4" xfId="38918"/>
    <cellStyle name="SAPBEXresItemX 10 2 4 2" xfId="38919"/>
    <cellStyle name="SAPBEXresItemX 10 2 5" xfId="38920"/>
    <cellStyle name="SAPBEXresItemX 10 2 5 2" xfId="38921"/>
    <cellStyle name="SAPBEXresItemX 10 2 6" xfId="38922"/>
    <cellStyle name="SAPBEXresItemX 10 3" xfId="38923"/>
    <cellStyle name="SAPBEXresItemX 10 3 2" xfId="38924"/>
    <cellStyle name="SAPBEXresItemX 10 3 2 2" xfId="38925"/>
    <cellStyle name="SAPBEXresItemX 10 3 2 2 2" xfId="38926"/>
    <cellStyle name="SAPBEXresItemX 10 3 2 3" xfId="38927"/>
    <cellStyle name="SAPBEXresItemX 10 3 3" xfId="38928"/>
    <cellStyle name="SAPBEXresItemX 10 3 3 2" xfId="38929"/>
    <cellStyle name="SAPBEXresItemX 10 3 3 2 2" xfId="38930"/>
    <cellStyle name="SAPBEXresItemX 10 3 3 3" xfId="38931"/>
    <cellStyle name="SAPBEXresItemX 10 3 4" xfId="38932"/>
    <cellStyle name="SAPBEXresItemX 10 3 4 2" xfId="38933"/>
    <cellStyle name="SAPBEXresItemX 10 3 5" xfId="38934"/>
    <cellStyle name="SAPBEXresItemX 10 3 5 2" xfId="38935"/>
    <cellStyle name="SAPBEXresItemX 10 3 6" xfId="38936"/>
    <cellStyle name="SAPBEXresItemX 10 4" xfId="38937"/>
    <cellStyle name="SAPBEXresItemX 10 4 2" xfId="38938"/>
    <cellStyle name="SAPBEXresItemX 10 4 2 2" xfId="38939"/>
    <cellStyle name="SAPBEXresItemX 10 4 2 2 2" xfId="38940"/>
    <cellStyle name="SAPBEXresItemX 10 4 2 3" xfId="38941"/>
    <cellStyle name="SAPBEXresItemX 10 4 3" xfId="38942"/>
    <cellStyle name="SAPBEXresItemX 10 4 3 2" xfId="38943"/>
    <cellStyle name="SAPBEXresItemX 10 4 3 2 2" xfId="38944"/>
    <cellStyle name="SAPBEXresItemX 10 4 3 3" xfId="38945"/>
    <cellStyle name="SAPBEXresItemX 10 4 4" xfId="38946"/>
    <cellStyle name="SAPBEXresItemX 10 4 4 2" xfId="38947"/>
    <cellStyle name="SAPBEXresItemX 10 4 5" xfId="38948"/>
    <cellStyle name="SAPBEXresItemX 10 4 5 2" xfId="38949"/>
    <cellStyle name="SAPBEXresItemX 10 4 6" xfId="38950"/>
    <cellStyle name="SAPBEXresItemX 10 5" xfId="38951"/>
    <cellStyle name="SAPBEXresItemX 10 5 2" xfId="38952"/>
    <cellStyle name="SAPBEXresItemX 10 5 2 2" xfId="38953"/>
    <cellStyle name="SAPBEXresItemX 10 5 3" xfId="38954"/>
    <cellStyle name="SAPBEXresItemX 10 6" xfId="38955"/>
    <cellStyle name="SAPBEXresItemX 10_Other Benefits Allocation %" xfId="38956"/>
    <cellStyle name="SAPBEXresItemX 11" xfId="38957"/>
    <cellStyle name="SAPBEXresItemX 11 2" xfId="38958"/>
    <cellStyle name="SAPBEXresItemX 11 3" xfId="38959"/>
    <cellStyle name="SAPBEXresItemX 11_Other Benefits Allocation %" xfId="38960"/>
    <cellStyle name="SAPBEXresItemX 12" xfId="38961"/>
    <cellStyle name="SAPBEXresItemX 12 2" xfId="38962"/>
    <cellStyle name="SAPBEXresItemX 12 2 2" xfId="38963"/>
    <cellStyle name="SAPBEXresItemX 12 2 2 2" xfId="38964"/>
    <cellStyle name="SAPBEXresItemX 12 2 2 2 2" xfId="38965"/>
    <cellStyle name="SAPBEXresItemX 12 2 2 3" xfId="38966"/>
    <cellStyle name="SAPBEXresItemX 12 2 3" xfId="38967"/>
    <cellStyle name="SAPBEXresItemX 12 2 3 2" xfId="38968"/>
    <cellStyle name="SAPBEXresItemX 12 2 3 2 2" xfId="38969"/>
    <cellStyle name="SAPBEXresItemX 12 2 3 3" xfId="38970"/>
    <cellStyle name="SAPBEXresItemX 12 2 4" xfId="38971"/>
    <cellStyle name="SAPBEXresItemX 12 2 4 2" xfId="38972"/>
    <cellStyle name="SAPBEXresItemX 12 2 5" xfId="38973"/>
    <cellStyle name="SAPBEXresItemX 12 2 5 2" xfId="38974"/>
    <cellStyle name="SAPBEXresItemX 12 2 6" xfId="38975"/>
    <cellStyle name="SAPBEXresItemX 12 3" xfId="38976"/>
    <cellStyle name="SAPBEXresItemX 12 3 2" xfId="38977"/>
    <cellStyle name="SAPBEXresItemX 12 3 2 2" xfId="38978"/>
    <cellStyle name="SAPBEXresItemX 12 3 2 2 2" xfId="38979"/>
    <cellStyle name="SAPBEXresItemX 12 3 2 3" xfId="38980"/>
    <cellStyle name="SAPBEXresItemX 12 3 3" xfId="38981"/>
    <cellStyle name="SAPBEXresItemX 12 3 3 2" xfId="38982"/>
    <cellStyle name="SAPBEXresItemX 12 3 3 2 2" xfId="38983"/>
    <cellStyle name="SAPBEXresItemX 12 3 3 3" xfId="38984"/>
    <cellStyle name="SAPBEXresItemX 12 3 4" xfId="38985"/>
    <cellStyle name="SAPBEXresItemX 12 3 4 2" xfId="38986"/>
    <cellStyle name="SAPBEXresItemX 12 3 5" xfId="38987"/>
    <cellStyle name="SAPBEXresItemX 12 3 5 2" xfId="38988"/>
    <cellStyle name="SAPBEXresItemX 12 3 6" xfId="38989"/>
    <cellStyle name="SAPBEXresItemX 12 4" xfId="38990"/>
    <cellStyle name="SAPBEXresItemX 12 4 2" xfId="38991"/>
    <cellStyle name="SAPBEXresItemX 12 4 2 2" xfId="38992"/>
    <cellStyle name="SAPBEXresItemX 12 4 3" xfId="38993"/>
    <cellStyle name="SAPBEXresItemX 12 5" xfId="38994"/>
    <cellStyle name="SAPBEXresItemX 12 5 2" xfId="38995"/>
    <cellStyle name="SAPBEXresItemX 12 5 2 2" xfId="38996"/>
    <cellStyle name="SAPBEXresItemX 12 5 3" xfId="38997"/>
    <cellStyle name="SAPBEXresItemX 12 6" xfId="38998"/>
    <cellStyle name="SAPBEXresItemX 12 6 2" xfId="38999"/>
    <cellStyle name="SAPBEXresItemX 12 7" xfId="39000"/>
    <cellStyle name="SAPBEXresItemX 12 7 2" xfId="39001"/>
    <cellStyle name="SAPBEXresItemX 12 8" xfId="39002"/>
    <cellStyle name="SAPBEXresItemX 12_Other Benefits Allocation %" xfId="39003"/>
    <cellStyle name="SAPBEXresItemX 13" xfId="39004"/>
    <cellStyle name="SAPBEXresItemX 13 2" xfId="39005"/>
    <cellStyle name="SAPBEXresItemX 13 2 2" xfId="39006"/>
    <cellStyle name="SAPBEXresItemX 13 2 2 2" xfId="39007"/>
    <cellStyle name="SAPBEXresItemX 13 2 3" xfId="39008"/>
    <cellStyle name="SAPBEXresItemX 13 3" xfId="39009"/>
    <cellStyle name="SAPBEXresItemX 13 3 2" xfId="39010"/>
    <cellStyle name="SAPBEXresItemX 13 3 2 2" xfId="39011"/>
    <cellStyle name="SAPBEXresItemX 13 3 3" xfId="39012"/>
    <cellStyle name="SAPBEXresItemX 13 4" xfId="39013"/>
    <cellStyle name="SAPBEXresItemX 13 4 2" xfId="39014"/>
    <cellStyle name="SAPBEXresItemX 13 5" xfId="39015"/>
    <cellStyle name="SAPBEXresItemX 13 5 2" xfId="39016"/>
    <cellStyle name="SAPBEXresItemX 13 6" xfId="39017"/>
    <cellStyle name="SAPBEXresItemX 14" xfId="39018"/>
    <cellStyle name="SAPBEXresItemX 14 2" xfId="39019"/>
    <cellStyle name="SAPBEXresItemX 14 2 2" xfId="39020"/>
    <cellStyle name="SAPBEXresItemX 14 2 2 2" xfId="39021"/>
    <cellStyle name="SAPBEXresItemX 14 2 3" xfId="39022"/>
    <cellStyle name="SAPBEXresItemX 14 3" xfId="39023"/>
    <cellStyle name="SAPBEXresItemX 14 3 2" xfId="39024"/>
    <cellStyle name="SAPBEXresItemX 14 3 2 2" xfId="39025"/>
    <cellStyle name="SAPBEXresItemX 14 3 3" xfId="39026"/>
    <cellStyle name="SAPBEXresItemX 14 4" xfId="39027"/>
    <cellStyle name="SAPBEXresItemX 14 4 2" xfId="39028"/>
    <cellStyle name="SAPBEXresItemX 14 5" xfId="39029"/>
    <cellStyle name="SAPBEXresItemX 14 5 2" xfId="39030"/>
    <cellStyle name="SAPBEXresItemX 14 6" xfId="39031"/>
    <cellStyle name="SAPBEXresItemX 15" xfId="39032"/>
    <cellStyle name="SAPBEXresItemX 15 2" xfId="39033"/>
    <cellStyle name="SAPBEXresItemX 15 2 2" xfId="39034"/>
    <cellStyle name="SAPBEXresItemX 15 2 2 2" xfId="39035"/>
    <cellStyle name="SAPBEXresItemX 15 2 3" xfId="39036"/>
    <cellStyle name="SAPBEXresItemX 15 3" xfId="39037"/>
    <cellStyle name="SAPBEXresItemX 15 3 2" xfId="39038"/>
    <cellStyle name="SAPBEXresItemX 15 3 2 2" xfId="39039"/>
    <cellStyle name="SAPBEXresItemX 15 3 3" xfId="39040"/>
    <cellStyle name="SAPBEXresItemX 15 4" xfId="39041"/>
    <cellStyle name="SAPBEXresItemX 15 4 2" xfId="39042"/>
    <cellStyle name="SAPBEXresItemX 15 5" xfId="39043"/>
    <cellStyle name="SAPBEXresItemX 15 5 2" xfId="39044"/>
    <cellStyle name="SAPBEXresItemX 15 6" xfId="39045"/>
    <cellStyle name="SAPBEXresItemX 16" xfId="39046"/>
    <cellStyle name="SAPBEXresItemX 16 2" xfId="39047"/>
    <cellStyle name="SAPBEXresItemX 16 2 2" xfId="39048"/>
    <cellStyle name="SAPBEXresItemX 16 3" xfId="39049"/>
    <cellStyle name="SAPBEXresItemX 17" xfId="39050"/>
    <cellStyle name="SAPBEXresItemX 17 2" xfId="39051"/>
    <cellStyle name="SAPBEXresItemX 17 2 2" xfId="39052"/>
    <cellStyle name="SAPBEXresItemX 17 3" xfId="39053"/>
    <cellStyle name="SAPBEXresItemX 18" xfId="39054"/>
    <cellStyle name="SAPBEXresItemX 18 2" xfId="39055"/>
    <cellStyle name="SAPBEXresItemX 18 2 2" xfId="39056"/>
    <cellStyle name="SAPBEXresItemX 18 3" xfId="39057"/>
    <cellStyle name="SAPBEXresItemX 19" xfId="39058"/>
    <cellStyle name="SAPBEXresItemX 19 2" xfId="39059"/>
    <cellStyle name="SAPBEXresItemX 19 2 2" xfId="39060"/>
    <cellStyle name="SAPBEXresItemX 19 3" xfId="39061"/>
    <cellStyle name="SAPBEXresItemX 2" xfId="39062"/>
    <cellStyle name="SAPBEXresItemX 2 10" xfId="39063"/>
    <cellStyle name="SAPBEXresItemX 2 10 2" xfId="39064"/>
    <cellStyle name="SAPBEXresItemX 2 10 2 2" xfId="39065"/>
    <cellStyle name="SAPBEXresItemX 2 10 3" xfId="39066"/>
    <cellStyle name="SAPBEXresItemX 2 11" xfId="39067"/>
    <cellStyle name="SAPBEXresItemX 2 11 2" xfId="39068"/>
    <cellStyle name="SAPBEXresItemX 2 11 2 2" xfId="39069"/>
    <cellStyle name="SAPBEXresItemX 2 11 3" xfId="39070"/>
    <cellStyle name="SAPBEXresItemX 2 12" xfId="39071"/>
    <cellStyle name="SAPBEXresItemX 2 12 2" xfId="39072"/>
    <cellStyle name="SAPBEXresItemX 2 12 3" xfId="63609"/>
    <cellStyle name="SAPBEXresItemX 2 13" xfId="39073"/>
    <cellStyle name="SAPBEXresItemX 2 13 2" xfId="63610"/>
    <cellStyle name="SAPBEXresItemX 2 13 3" xfId="63611"/>
    <cellStyle name="SAPBEXresItemX 2 14" xfId="52932"/>
    <cellStyle name="SAPBEXresItemX 2 14 2" xfId="63612"/>
    <cellStyle name="SAPBEXresItemX 2 14 3" xfId="63613"/>
    <cellStyle name="SAPBEXresItemX 2 15" xfId="63614"/>
    <cellStyle name="SAPBEXresItemX 2 16" xfId="63615"/>
    <cellStyle name="SAPBEXresItemX 2 2" xfId="39074"/>
    <cellStyle name="SAPBEXresItemX 2 2 10" xfId="39075"/>
    <cellStyle name="SAPBEXresItemX 2 2 10 2" xfId="39076"/>
    <cellStyle name="SAPBEXresItemX 2 2 10 2 2" xfId="39077"/>
    <cellStyle name="SAPBEXresItemX 2 2 10 3" xfId="39078"/>
    <cellStyle name="SAPBEXresItemX 2 2 11" xfId="39079"/>
    <cellStyle name="SAPBEXresItemX 2 2 11 2" xfId="39080"/>
    <cellStyle name="SAPBEXresItemX 2 2 11 2 2" xfId="39081"/>
    <cellStyle name="SAPBEXresItemX 2 2 11 3" xfId="39082"/>
    <cellStyle name="SAPBEXresItemX 2 2 12" xfId="39083"/>
    <cellStyle name="SAPBEXresItemX 2 2 2" xfId="39084"/>
    <cellStyle name="SAPBEXresItemX 2 2 2 2" xfId="39085"/>
    <cellStyle name="SAPBEXresItemX 2 2 2 2 2" xfId="39086"/>
    <cellStyle name="SAPBEXresItemX 2 2 2 2 2 2" xfId="39087"/>
    <cellStyle name="SAPBEXresItemX 2 2 2 2 2 2 2" xfId="39088"/>
    <cellStyle name="SAPBEXresItemX 2 2 2 2 2 3" xfId="39089"/>
    <cellStyle name="SAPBEXresItemX 2 2 2 2 3" xfId="39090"/>
    <cellStyle name="SAPBEXresItemX 2 2 2 2 3 2" xfId="39091"/>
    <cellStyle name="SAPBEXresItemX 2 2 2 2 3 2 2" xfId="39092"/>
    <cellStyle name="SAPBEXresItemX 2 2 2 2 3 3" xfId="39093"/>
    <cellStyle name="SAPBEXresItemX 2 2 2 2 4" xfId="39094"/>
    <cellStyle name="SAPBEXresItemX 2 2 2 2 4 2" xfId="39095"/>
    <cellStyle name="SAPBEXresItemX 2 2 2 2 5" xfId="39096"/>
    <cellStyle name="SAPBEXresItemX 2 2 2 2 5 2" xfId="39097"/>
    <cellStyle name="SAPBEXresItemX 2 2 2 2 6" xfId="39098"/>
    <cellStyle name="SAPBEXresItemX 2 2 2 3" xfId="39099"/>
    <cellStyle name="SAPBEXresItemX 2 2 2 3 2" xfId="39100"/>
    <cellStyle name="SAPBEXresItemX 2 2 2 3 2 2" xfId="39101"/>
    <cellStyle name="SAPBEXresItemX 2 2 2 3 2 2 2" xfId="39102"/>
    <cellStyle name="SAPBEXresItemX 2 2 2 3 2 3" xfId="39103"/>
    <cellStyle name="SAPBEXresItemX 2 2 2 3 3" xfId="39104"/>
    <cellStyle name="SAPBEXresItemX 2 2 2 3 3 2" xfId="39105"/>
    <cellStyle name="SAPBEXresItemX 2 2 2 3 3 2 2" xfId="39106"/>
    <cellStyle name="SAPBEXresItemX 2 2 2 3 3 3" xfId="39107"/>
    <cellStyle name="SAPBEXresItemX 2 2 2 3 4" xfId="39108"/>
    <cellStyle name="SAPBEXresItemX 2 2 2 3 4 2" xfId="39109"/>
    <cellStyle name="SAPBEXresItemX 2 2 2 3 5" xfId="39110"/>
    <cellStyle name="SAPBEXresItemX 2 2 2 3 5 2" xfId="39111"/>
    <cellStyle name="SAPBEXresItemX 2 2 2 3 6" xfId="39112"/>
    <cellStyle name="SAPBEXresItemX 2 2 2 4" xfId="39113"/>
    <cellStyle name="SAPBEXresItemX 2 2 2 4 2" xfId="39114"/>
    <cellStyle name="SAPBEXresItemX 2 2 2 4 2 2" xfId="39115"/>
    <cellStyle name="SAPBEXresItemX 2 2 2 4 2 3" xfId="63616"/>
    <cellStyle name="SAPBEXresItemX 2 2 2 4 3" xfId="39116"/>
    <cellStyle name="SAPBEXresItemX 2 2 2 4 4" xfId="63617"/>
    <cellStyle name="SAPBEXresItemX 2 2 2 5" xfId="39117"/>
    <cellStyle name="SAPBEXresItemX 2 2 2 5 2" xfId="39118"/>
    <cellStyle name="SAPBEXresItemX 2 2 2 5 2 2" xfId="39119"/>
    <cellStyle name="SAPBEXresItemX 2 2 2 5 2 3" xfId="63618"/>
    <cellStyle name="SAPBEXresItemX 2 2 2 5 3" xfId="39120"/>
    <cellStyle name="SAPBEXresItemX 2 2 2 5 4" xfId="63619"/>
    <cellStyle name="SAPBEXresItemX 2 2 2 6" xfId="39121"/>
    <cellStyle name="SAPBEXresItemX 2 2 2 6 2" xfId="39122"/>
    <cellStyle name="SAPBEXresItemX 2 2 2 6 2 2" xfId="63620"/>
    <cellStyle name="SAPBEXresItemX 2 2 2 6 2 3" xfId="63621"/>
    <cellStyle name="SAPBEXresItemX 2 2 2 6 3" xfId="63622"/>
    <cellStyle name="SAPBEXresItemX 2 2 2 6 4" xfId="63623"/>
    <cellStyle name="SAPBEXresItemX 2 2 2 7" xfId="39123"/>
    <cellStyle name="SAPBEXresItemX 2 2 2 7 2" xfId="39124"/>
    <cellStyle name="SAPBEXresItemX 2 2 2 7 3" xfId="63624"/>
    <cellStyle name="SAPBEXresItemX 2 2 2 8" xfId="39125"/>
    <cellStyle name="SAPBEXresItemX 2 2 2 9" xfId="63625"/>
    <cellStyle name="SAPBEXresItemX 2 2 2_Other Benefits Allocation %" xfId="39126"/>
    <cellStyle name="SAPBEXresItemX 2 2 3" xfId="39127"/>
    <cellStyle name="SAPBEXresItemX 2 2 3 2" xfId="39128"/>
    <cellStyle name="SAPBEXresItemX 2 2 3 2 2" xfId="39129"/>
    <cellStyle name="SAPBEXresItemX 2 2 3 2 2 2" xfId="63626"/>
    <cellStyle name="SAPBEXresItemX 2 2 3 2 2 3" xfId="63627"/>
    <cellStyle name="SAPBEXresItemX 2 2 3 2 3" xfId="63628"/>
    <cellStyle name="SAPBEXresItemX 2 2 3 2 4" xfId="63629"/>
    <cellStyle name="SAPBEXresItemX 2 2 3 3" xfId="39130"/>
    <cellStyle name="SAPBEXresItemX 2 2 3 3 2" xfId="52933"/>
    <cellStyle name="SAPBEXresItemX 2 2 3 3 2 2" xfId="63630"/>
    <cellStyle name="SAPBEXresItemX 2 2 3 3 2 3" xfId="63631"/>
    <cellStyle name="SAPBEXresItemX 2 2 3 3 3" xfId="63632"/>
    <cellStyle name="SAPBEXresItemX 2 2 3 3 4" xfId="63633"/>
    <cellStyle name="SAPBEXresItemX 2 2 3 4" xfId="52934"/>
    <cellStyle name="SAPBEXresItemX 2 2 3 4 2" xfId="52935"/>
    <cellStyle name="SAPBEXresItemX 2 2 3 4 2 2" xfId="63634"/>
    <cellStyle name="SAPBEXresItemX 2 2 3 4 2 3" xfId="63635"/>
    <cellStyle name="SAPBEXresItemX 2 2 3 4 3" xfId="63636"/>
    <cellStyle name="SAPBEXresItemX 2 2 3 4 4" xfId="63637"/>
    <cellStyle name="SAPBEXresItemX 2 2 3 5" xfId="52936"/>
    <cellStyle name="SAPBEXresItemX 2 2 3 5 2" xfId="52937"/>
    <cellStyle name="SAPBEXresItemX 2 2 3 5 2 2" xfId="63638"/>
    <cellStyle name="SAPBEXresItemX 2 2 3 5 2 3" xfId="63639"/>
    <cellStyle name="SAPBEXresItemX 2 2 3 5 3" xfId="63640"/>
    <cellStyle name="SAPBEXresItemX 2 2 3 5 4" xfId="63641"/>
    <cellStyle name="SAPBEXresItemX 2 2 3 6" xfId="52938"/>
    <cellStyle name="SAPBEXresItemX 2 2 3 6 2" xfId="52939"/>
    <cellStyle name="SAPBEXresItemX 2 2 3 6 2 2" xfId="63642"/>
    <cellStyle name="SAPBEXresItemX 2 2 3 6 2 3" xfId="63643"/>
    <cellStyle name="SAPBEXresItemX 2 2 3 6 3" xfId="63644"/>
    <cellStyle name="SAPBEXresItemX 2 2 3 6 4" xfId="63645"/>
    <cellStyle name="SAPBEXresItemX 2 2 3 7" xfId="52940"/>
    <cellStyle name="SAPBEXresItemX 2 2 3 7 2" xfId="63646"/>
    <cellStyle name="SAPBEXresItemX 2 2 3 7 3" xfId="63647"/>
    <cellStyle name="SAPBEXresItemX 2 2 3 8" xfId="63648"/>
    <cellStyle name="SAPBEXresItemX 2 2 3 9" xfId="63649"/>
    <cellStyle name="SAPBEXresItemX 2 2 4" xfId="39131"/>
    <cellStyle name="SAPBEXresItemX 2 2 4 2" xfId="39132"/>
    <cellStyle name="SAPBEXresItemX 2 2 4 2 2" xfId="39133"/>
    <cellStyle name="SAPBEXresItemX 2 2 4 2 2 2" xfId="63650"/>
    <cellStyle name="SAPBEXresItemX 2 2 4 2 2 3" xfId="63651"/>
    <cellStyle name="SAPBEXresItemX 2 2 4 2 3" xfId="63652"/>
    <cellStyle name="SAPBEXresItemX 2 2 4 2 4" xfId="63653"/>
    <cellStyle name="SAPBEXresItemX 2 2 4 3" xfId="39134"/>
    <cellStyle name="SAPBEXresItemX 2 2 4 3 2" xfId="52941"/>
    <cellStyle name="SAPBEXresItemX 2 2 4 3 2 2" xfId="63654"/>
    <cellStyle name="SAPBEXresItemX 2 2 4 3 2 3" xfId="63655"/>
    <cellStyle name="SAPBEXresItemX 2 2 4 3 3" xfId="63656"/>
    <cellStyle name="SAPBEXresItemX 2 2 4 3 4" xfId="63657"/>
    <cellStyle name="SAPBEXresItemX 2 2 4 4" xfId="52942"/>
    <cellStyle name="SAPBEXresItemX 2 2 4 4 2" xfId="52943"/>
    <cellStyle name="SAPBEXresItemX 2 2 4 4 2 2" xfId="63658"/>
    <cellStyle name="SAPBEXresItemX 2 2 4 4 2 3" xfId="63659"/>
    <cellStyle name="SAPBEXresItemX 2 2 4 4 3" xfId="63660"/>
    <cellStyle name="SAPBEXresItemX 2 2 4 4 4" xfId="63661"/>
    <cellStyle name="SAPBEXresItemX 2 2 4 5" xfId="52944"/>
    <cellStyle name="SAPBEXresItemX 2 2 4 5 2" xfId="52945"/>
    <cellStyle name="SAPBEXresItemX 2 2 4 5 2 2" xfId="63662"/>
    <cellStyle name="SAPBEXresItemX 2 2 4 5 2 3" xfId="63663"/>
    <cellStyle name="SAPBEXresItemX 2 2 4 5 3" xfId="63664"/>
    <cellStyle name="SAPBEXresItemX 2 2 4 5 4" xfId="63665"/>
    <cellStyle name="SAPBEXresItemX 2 2 4 6" xfId="52946"/>
    <cellStyle name="SAPBEXresItemX 2 2 4 6 2" xfId="52947"/>
    <cellStyle name="SAPBEXresItemX 2 2 4 6 2 2" xfId="63666"/>
    <cellStyle name="SAPBEXresItemX 2 2 4 6 2 3" xfId="63667"/>
    <cellStyle name="SAPBEXresItemX 2 2 4 6 3" xfId="63668"/>
    <cellStyle name="SAPBEXresItemX 2 2 4 6 4" xfId="63669"/>
    <cellStyle name="SAPBEXresItemX 2 2 4 7" xfId="52948"/>
    <cellStyle name="SAPBEXresItemX 2 2 4 7 2" xfId="63670"/>
    <cellStyle name="SAPBEXresItemX 2 2 4 7 3" xfId="63671"/>
    <cellStyle name="SAPBEXresItemX 2 2 4 8" xfId="63672"/>
    <cellStyle name="SAPBEXresItemX 2 2 4 9" xfId="63673"/>
    <cellStyle name="SAPBEXresItemX 2 2 5" xfId="39135"/>
    <cellStyle name="SAPBEXresItemX 2 2 5 2" xfId="39136"/>
    <cellStyle name="SAPBEXresItemX 2 2 5 2 2" xfId="39137"/>
    <cellStyle name="SAPBEXresItemX 2 2 5 2 3" xfId="63674"/>
    <cellStyle name="SAPBEXresItemX 2 2 5 3" xfId="39138"/>
    <cellStyle name="SAPBEXresItemX 2 2 5 4" xfId="63675"/>
    <cellStyle name="SAPBEXresItemX 2 2 6" xfId="39139"/>
    <cellStyle name="SAPBEXresItemX 2 2 6 2" xfId="39140"/>
    <cellStyle name="SAPBEXresItemX 2 2 6 2 2" xfId="39141"/>
    <cellStyle name="SAPBEXresItemX 2 2 6 2 3" xfId="63676"/>
    <cellStyle name="SAPBEXresItemX 2 2 6 3" xfId="39142"/>
    <cellStyle name="SAPBEXresItemX 2 2 6 4" xfId="63677"/>
    <cellStyle name="SAPBEXresItemX 2 2 7" xfId="39143"/>
    <cellStyle name="SAPBEXresItemX 2 2 7 2" xfId="39144"/>
    <cellStyle name="SAPBEXresItemX 2 2 7 2 2" xfId="39145"/>
    <cellStyle name="SAPBEXresItemX 2 2 7 2 3" xfId="63678"/>
    <cellStyle name="SAPBEXresItemX 2 2 7 3" xfId="39146"/>
    <cellStyle name="SAPBEXresItemX 2 2 7 4" xfId="63679"/>
    <cellStyle name="SAPBEXresItemX 2 2 8" xfId="39147"/>
    <cellStyle name="SAPBEXresItemX 2 2 8 2" xfId="39148"/>
    <cellStyle name="SAPBEXresItemX 2 2 8 2 2" xfId="39149"/>
    <cellStyle name="SAPBEXresItemX 2 2 8 2 3" xfId="63680"/>
    <cellStyle name="SAPBEXresItemX 2 2 8 3" xfId="39150"/>
    <cellStyle name="SAPBEXresItemX 2 2 8 4" xfId="63681"/>
    <cellStyle name="SAPBEXresItemX 2 2 9" xfId="39151"/>
    <cellStyle name="SAPBEXresItemX 2 2 9 2" xfId="39152"/>
    <cellStyle name="SAPBEXresItemX 2 2 9 2 2" xfId="39153"/>
    <cellStyle name="SAPBEXresItemX 2 2 9 2 3" xfId="63682"/>
    <cellStyle name="SAPBEXresItemX 2 2 9 3" xfId="39154"/>
    <cellStyle name="SAPBEXresItemX 2 2 9 4" xfId="63683"/>
    <cellStyle name="SAPBEXresItemX 2 2_Other Benefits Allocation %" xfId="39155"/>
    <cellStyle name="SAPBEXresItemX 2 3" xfId="39156"/>
    <cellStyle name="SAPBEXresItemX 2 3 10" xfId="39157"/>
    <cellStyle name="SAPBEXresItemX 2 3 10 2" xfId="39158"/>
    <cellStyle name="SAPBEXresItemX 2 3 10 2 2" xfId="39159"/>
    <cellStyle name="SAPBEXresItemX 2 3 10 3" xfId="39160"/>
    <cellStyle name="SAPBEXresItemX 2 3 11" xfId="39161"/>
    <cellStyle name="SAPBEXresItemX 2 3 11 2" xfId="39162"/>
    <cellStyle name="SAPBEXresItemX 2 3 11 2 2" xfId="39163"/>
    <cellStyle name="SAPBEXresItemX 2 3 11 3" xfId="39164"/>
    <cellStyle name="SAPBEXresItemX 2 3 12" xfId="39165"/>
    <cellStyle name="SAPBEXresItemX 2 3 2" xfId="39166"/>
    <cellStyle name="SAPBEXresItemX 2 3 2 2" xfId="39167"/>
    <cellStyle name="SAPBEXresItemX 2 3 2 2 2" xfId="39168"/>
    <cellStyle name="SAPBEXresItemX 2 3 2 2 2 2" xfId="39169"/>
    <cellStyle name="SAPBEXresItemX 2 3 2 2 2 2 2" xfId="39170"/>
    <cellStyle name="SAPBEXresItemX 2 3 2 2 2 3" xfId="39171"/>
    <cellStyle name="SAPBEXresItemX 2 3 2 2 3" xfId="39172"/>
    <cellStyle name="SAPBEXresItemX 2 3 2 2 3 2" xfId="39173"/>
    <cellStyle name="SAPBEXresItemX 2 3 2 2 3 2 2" xfId="39174"/>
    <cellStyle name="SAPBEXresItemX 2 3 2 2 3 3" xfId="39175"/>
    <cellStyle name="SAPBEXresItemX 2 3 2 2 4" xfId="39176"/>
    <cellStyle name="SAPBEXresItemX 2 3 2 2 4 2" xfId="39177"/>
    <cellStyle name="SAPBEXresItemX 2 3 2 2 5" xfId="39178"/>
    <cellStyle name="SAPBEXresItemX 2 3 2 2 5 2" xfId="39179"/>
    <cellStyle name="SAPBEXresItemX 2 3 2 2 6" xfId="39180"/>
    <cellStyle name="SAPBEXresItemX 2 3 2 3" xfId="39181"/>
    <cellStyle name="SAPBEXresItemX 2 3 2 3 2" xfId="39182"/>
    <cellStyle name="SAPBEXresItemX 2 3 2 3 2 2" xfId="39183"/>
    <cellStyle name="SAPBEXresItemX 2 3 2 3 2 2 2" xfId="39184"/>
    <cellStyle name="SAPBEXresItemX 2 3 2 3 2 3" xfId="39185"/>
    <cellStyle name="SAPBEXresItemX 2 3 2 3 3" xfId="39186"/>
    <cellStyle name="SAPBEXresItemX 2 3 2 3 3 2" xfId="39187"/>
    <cellStyle name="SAPBEXresItemX 2 3 2 3 3 2 2" xfId="39188"/>
    <cellStyle name="SAPBEXresItemX 2 3 2 3 3 3" xfId="39189"/>
    <cellStyle name="SAPBEXresItemX 2 3 2 3 4" xfId="39190"/>
    <cellStyle name="SAPBEXresItemX 2 3 2 3 4 2" xfId="39191"/>
    <cellStyle name="SAPBEXresItemX 2 3 2 3 5" xfId="39192"/>
    <cellStyle name="SAPBEXresItemX 2 3 2 3 5 2" xfId="39193"/>
    <cellStyle name="SAPBEXresItemX 2 3 2 3 6" xfId="39194"/>
    <cellStyle name="SAPBEXresItemX 2 3 2 4" xfId="39195"/>
    <cellStyle name="SAPBEXresItemX 2 3 2 4 2" xfId="39196"/>
    <cellStyle name="SAPBEXresItemX 2 3 2 4 2 2" xfId="39197"/>
    <cellStyle name="SAPBEXresItemX 2 3 2 4 3" xfId="39198"/>
    <cellStyle name="SAPBEXresItemX 2 3 2 5" xfId="39199"/>
    <cellStyle name="SAPBEXresItemX 2 3 2 5 2" xfId="39200"/>
    <cellStyle name="SAPBEXresItemX 2 3 2 5 2 2" xfId="39201"/>
    <cellStyle name="SAPBEXresItemX 2 3 2 5 3" xfId="39202"/>
    <cellStyle name="SAPBEXresItemX 2 3 2 6" xfId="39203"/>
    <cellStyle name="SAPBEXresItemX 2 3 2 6 2" xfId="39204"/>
    <cellStyle name="SAPBEXresItemX 2 3 2 7" xfId="39205"/>
    <cellStyle name="SAPBEXresItemX 2 3 2 7 2" xfId="39206"/>
    <cellStyle name="SAPBEXresItemX 2 3 2 8" xfId="39207"/>
    <cellStyle name="SAPBEXresItemX 2 3 2_Other Benefits Allocation %" xfId="39208"/>
    <cellStyle name="SAPBEXresItemX 2 3 3" xfId="39209"/>
    <cellStyle name="SAPBEXresItemX 2 3 3 2" xfId="39210"/>
    <cellStyle name="SAPBEXresItemX 2 3 3 2 2" xfId="39211"/>
    <cellStyle name="SAPBEXresItemX 2 3 3 2 3" xfId="63684"/>
    <cellStyle name="SAPBEXresItemX 2 3 3 3" xfId="39212"/>
    <cellStyle name="SAPBEXresItemX 2 3 3 4" xfId="63685"/>
    <cellStyle name="SAPBEXresItemX 2 3 4" xfId="39213"/>
    <cellStyle name="SAPBEXresItemX 2 3 4 2" xfId="39214"/>
    <cellStyle name="SAPBEXresItemX 2 3 4 2 2" xfId="39215"/>
    <cellStyle name="SAPBEXresItemX 2 3 4 2 3" xfId="63686"/>
    <cellStyle name="SAPBEXresItemX 2 3 4 3" xfId="39216"/>
    <cellStyle name="SAPBEXresItemX 2 3 4 4" xfId="63687"/>
    <cellStyle name="SAPBEXresItemX 2 3 5" xfId="39217"/>
    <cellStyle name="SAPBEXresItemX 2 3 5 2" xfId="39218"/>
    <cellStyle name="SAPBEXresItemX 2 3 5 2 2" xfId="39219"/>
    <cellStyle name="SAPBEXresItemX 2 3 5 2 3" xfId="63688"/>
    <cellStyle name="SAPBEXresItemX 2 3 5 3" xfId="39220"/>
    <cellStyle name="SAPBEXresItemX 2 3 5 4" xfId="63689"/>
    <cellStyle name="SAPBEXresItemX 2 3 6" xfId="39221"/>
    <cellStyle name="SAPBEXresItemX 2 3 6 2" xfId="39222"/>
    <cellStyle name="SAPBEXresItemX 2 3 6 2 2" xfId="39223"/>
    <cellStyle name="SAPBEXresItemX 2 3 6 2 3" xfId="63690"/>
    <cellStyle name="SAPBEXresItemX 2 3 6 3" xfId="39224"/>
    <cellStyle name="SAPBEXresItemX 2 3 6 4" xfId="63691"/>
    <cellStyle name="SAPBEXresItemX 2 3 7" xfId="39225"/>
    <cellStyle name="SAPBEXresItemX 2 3 7 2" xfId="39226"/>
    <cellStyle name="SAPBEXresItemX 2 3 7 2 2" xfId="39227"/>
    <cellStyle name="SAPBEXresItemX 2 3 7 3" xfId="39228"/>
    <cellStyle name="SAPBEXresItemX 2 3 8" xfId="39229"/>
    <cellStyle name="SAPBEXresItemX 2 3 8 2" xfId="39230"/>
    <cellStyle name="SAPBEXresItemX 2 3 8 2 2" xfId="39231"/>
    <cellStyle name="SAPBEXresItemX 2 3 8 3" xfId="39232"/>
    <cellStyle name="SAPBEXresItemX 2 3 9" xfId="39233"/>
    <cellStyle name="SAPBEXresItemX 2 3 9 2" xfId="39234"/>
    <cellStyle name="SAPBEXresItemX 2 3 9 2 2" xfId="39235"/>
    <cellStyle name="SAPBEXresItemX 2 3 9 3" xfId="39236"/>
    <cellStyle name="SAPBEXresItemX 2 3_Other Benefits Allocation %" xfId="39237"/>
    <cellStyle name="SAPBEXresItemX 2 4" xfId="39238"/>
    <cellStyle name="SAPBEXresItemX 2 4 2" xfId="52949"/>
    <cellStyle name="SAPBEXresItemX 2 4 2 2" xfId="52950"/>
    <cellStyle name="SAPBEXresItemX 2 4 2 2 2" xfId="63692"/>
    <cellStyle name="SAPBEXresItemX 2 4 2 2 3" xfId="63693"/>
    <cellStyle name="SAPBEXresItemX 2 4 2 3" xfId="63694"/>
    <cellStyle name="SAPBEXresItemX 2 4 2 4" xfId="63695"/>
    <cellStyle name="SAPBEXresItemX 2 4 3" xfId="52951"/>
    <cellStyle name="SAPBEXresItemX 2 4 3 2" xfId="52952"/>
    <cellStyle name="SAPBEXresItemX 2 4 3 2 2" xfId="63696"/>
    <cellStyle name="SAPBEXresItemX 2 4 3 2 3" xfId="63697"/>
    <cellStyle name="SAPBEXresItemX 2 4 3 3" xfId="63698"/>
    <cellStyle name="SAPBEXresItemX 2 4 3 4" xfId="63699"/>
    <cellStyle name="SAPBEXresItemX 2 4 4" xfId="52953"/>
    <cellStyle name="SAPBEXresItemX 2 4 4 2" xfId="52954"/>
    <cellStyle name="SAPBEXresItemX 2 4 4 2 2" xfId="63700"/>
    <cellStyle name="SAPBEXresItemX 2 4 4 2 3" xfId="63701"/>
    <cellStyle name="SAPBEXresItemX 2 4 4 3" xfId="63702"/>
    <cellStyle name="SAPBEXresItemX 2 4 4 4" xfId="63703"/>
    <cellStyle name="SAPBEXresItemX 2 4 5" xfId="52955"/>
    <cellStyle name="SAPBEXresItemX 2 4 5 2" xfId="52956"/>
    <cellStyle name="SAPBEXresItemX 2 4 5 2 2" xfId="63704"/>
    <cellStyle name="SAPBEXresItemX 2 4 5 2 3" xfId="63705"/>
    <cellStyle name="SAPBEXresItemX 2 4 5 3" xfId="63706"/>
    <cellStyle name="SAPBEXresItemX 2 4 5 4" xfId="63707"/>
    <cellStyle name="SAPBEXresItemX 2 4 6" xfId="52957"/>
    <cellStyle name="SAPBEXresItemX 2 4 6 2" xfId="52958"/>
    <cellStyle name="SAPBEXresItemX 2 4 6 2 2" xfId="63708"/>
    <cellStyle name="SAPBEXresItemX 2 4 6 2 3" xfId="63709"/>
    <cellStyle name="SAPBEXresItemX 2 4 6 3" xfId="63710"/>
    <cellStyle name="SAPBEXresItemX 2 4 6 4" xfId="63711"/>
    <cellStyle name="SAPBEXresItemX 2 4 7" xfId="52959"/>
    <cellStyle name="SAPBEXresItemX 2 4 7 2" xfId="63712"/>
    <cellStyle name="SAPBEXresItemX 2 4 7 3" xfId="63713"/>
    <cellStyle name="SAPBEXresItemX 2 4 8" xfId="63714"/>
    <cellStyle name="SAPBEXresItemX 2 4 9" xfId="63715"/>
    <cellStyle name="SAPBEXresItemX 2 5" xfId="39239"/>
    <cellStyle name="SAPBEXresItemX 2 5 2" xfId="39240"/>
    <cellStyle name="SAPBEXresItemX 2 5 2 2" xfId="39241"/>
    <cellStyle name="SAPBEXresItemX 2 5 2 2 2" xfId="39242"/>
    <cellStyle name="SAPBEXresItemX 2 5 2 2 2 2" xfId="39243"/>
    <cellStyle name="SAPBEXresItemX 2 5 2 2 3" xfId="39244"/>
    <cellStyle name="SAPBEXresItemX 2 5 2 3" xfId="39245"/>
    <cellStyle name="SAPBEXresItemX 2 5 2 3 2" xfId="39246"/>
    <cellStyle name="SAPBEXresItemX 2 5 2 3 2 2" xfId="39247"/>
    <cellStyle name="SAPBEXresItemX 2 5 2 3 3" xfId="39248"/>
    <cellStyle name="SAPBEXresItemX 2 5 2 4" xfId="39249"/>
    <cellStyle name="SAPBEXresItemX 2 5 2 4 2" xfId="39250"/>
    <cellStyle name="SAPBEXresItemX 2 5 2 5" xfId="39251"/>
    <cellStyle name="SAPBEXresItemX 2 5 2 5 2" xfId="39252"/>
    <cellStyle name="SAPBEXresItemX 2 5 2 6" xfId="39253"/>
    <cellStyle name="SAPBEXresItemX 2 5 3" xfId="39254"/>
    <cellStyle name="SAPBEXresItemX 2 5 3 2" xfId="39255"/>
    <cellStyle name="SAPBEXresItemX 2 5 3 2 2" xfId="39256"/>
    <cellStyle name="SAPBEXresItemX 2 5 3 2 2 2" xfId="39257"/>
    <cellStyle name="SAPBEXresItemX 2 5 3 2 3" xfId="39258"/>
    <cellStyle name="SAPBEXresItemX 2 5 3 3" xfId="39259"/>
    <cellStyle name="SAPBEXresItemX 2 5 3 3 2" xfId="39260"/>
    <cellStyle name="SAPBEXresItemX 2 5 3 3 2 2" xfId="39261"/>
    <cellStyle name="SAPBEXresItemX 2 5 3 3 3" xfId="39262"/>
    <cellStyle name="SAPBEXresItemX 2 5 3 4" xfId="39263"/>
    <cellStyle name="SAPBEXresItemX 2 5 3 4 2" xfId="39264"/>
    <cellStyle name="SAPBEXresItemX 2 5 3 5" xfId="39265"/>
    <cellStyle name="SAPBEXresItemX 2 5 3 5 2" xfId="39266"/>
    <cellStyle name="SAPBEXresItemX 2 5 3 6" xfId="39267"/>
    <cellStyle name="SAPBEXresItemX 2 5 4" xfId="39268"/>
    <cellStyle name="SAPBEXresItemX 2 5 4 2" xfId="39269"/>
    <cellStyle name="SAPBEXresItemX 2 5 4 2 2" xfId="39270"/>
    <cellStyle name="SAPBEXresItemX 2 5 4 2 3" xfId="63716"/>
    <cellStyle name="SAPBEXresItemX 2 5 4 3" xfId="39271"/>
    <cellStyle name="SAPBEXresItemX 2 5 4 4" xfId="63717"/>
    <cellStyle name="SAPBEXresItemX 2 5 5" xfId="39272"/>
    <cellStyle name="SAPBEXresItemX 2 5 5 2" xfId="39273"/>
    <cellStyle name="SAPBEXresItemX 2 5 5 2 2" xfId="39274"/>
    <cellStyle name="SAPBEXresItemX 2 5 5 2 3" xfId="63718"/>
    <cellStyle name="SAPBEXresItemX 2 5 5 3" xfId="39275"/>
    <cellStyle name="SAPBEXresItemX 2 5 5 4" xfId="63719"/>
    <cellStyle name="SAPBEXresItemX 2 5 6" xfId="39276"/>
    <cellStyle name="SAPBEXresItemX 2 5 6 2" xfId="39277"/>
    <cellStyle name="SAPBEXresItemX 2 5 6 2 2" xfId="63720"/>
    <cellStyle name="SAPBEXresItemX 2 5 6 2 3" xfId="63721"/>
    <cellStyle name="SAPBEXresItemX 2 5 6 3" xfId="63722"/>
    <cellStyle name="SAPBEXresItemX 2 5 6 4" xfId="63723"/>
    <cellStyle name="SAPBEXresItemX 2 5 7" xfId="39278"/>
    <cellStyle name="SAPBEXresItemX 2 5 7 2" xfId="39279"/>
    <cellStyle name="SAPBEXresItemX 2 5 7 3" xfId="63724"/>
    <cellStyle name="SAPBEXresItemX 2 5 8" xfId="39280"/>
    <cellStyle name="SAPBEXresItemX 2 5 9" xfId="63725"/>
    <cellStyle name="SAPBEXresItemX 2 5_Other Benefits Allocation %" xfId="39281"/>
    <cellStyle name="SAPBEXresItemX 2 6" xfId="39282"/>
    <cellStyle name="SAPBEXresItemX 2 6 2" xfId="39283"/>
    <cellStyle name="SAPBEXresItemX 2 6 2 2" xfId="39284"/>
    <cellStyle name="SAPBEXresItemX 2 6 2 3" xfId="63726"/>
    <cellStyle name="SAPBEXresItemX 2 6 3" xfId="39285"/>
    <cellStyle name="SAPBEXresItemX 2 6 4" xfId="63727"/>
    <cellStyle name="SAPBEXresItemX 2 7" xfId="39286"/>
    <cellStyle name="SAPBEXresItemX 2 7 2" xfId="39287"/>
    <cellStyle name="SAPBEXresItemX 2 7 2 2" xfId="39288"/>
    <cellStyle name="SAPBEXresItemX 2 7 2 3" xfId="63728"/>
    <cellStyle name="SAPBEXresItemX 2 7 3" xfId="39289"/>
    <cellStyle name="SAPBEXresItemX 2 7 4" xfId="63729"/>
    <cellStyle name="SAPBEXresItemX 2 8" xfId="39290"/>
    <cellStyle name="SAPBEXresItemX 2 8 2" xfId="39291"/>
    <cellStyle name="SAPBEXresItemX 2 8 2 2" xfId="39292"/>
    <cellStyle name="SAPBEXresItemX 2 8 2 3" xfId="63730"/>
    <cellStyle name="SAPBEXresItemX 2 8 3" xfId="39293"/>
    <cellStyle name="SAPBEXresItemX 2 8 4" xfId="63731"/>
    <cellStyle name="SAPBEXresItemX 2 9" xfId="39294"/>
    <cellStyle name="SAPBEXresItemX 2 9 2" xfId="39295"/>
    <cellStyle name="SAPBEXresItemX 2 9 2 2" xfId="39296"/>
    <cellStyle name="SAPBEXresItemX 2 9 2 3" xfId="63732"/>
    <cellStyle name="SAPBEXresItemX 2 9 3" xfId="39297"/>
    <cellStyle name="SAPBEXresItemX 2 9 4" xfId="63733"/>
    <cellStyle name="SAPBEXresItemX 2_401K Summary" xfId="39298"/>
    <cellStyle name="SAPBEXresItemX 20" xfId="39299"/>
    <cellStyle name="SAPBEXresItemX 20 2" xfId="39300"/>
    <cellStyle name="SAPBEXresItemX 20 2 2" xfId="39301"/>
    <cellStyle name="SAPBEXresItemX 20 3" xfId="39302"/>
    <cellStyle name="SAPBEXresItemX 21" xfId="39303"/>
    <cellStyle name="SAPBEXresItemX 21 2" xfId="39304"/>
    <cellStyle name="SAPBEXresItemX 21 2 2" xfId="39305"/>
    <cellStyle name="SAPBEXresItemX 21 3" xfId="39306"/>
    <cellStyle name="SAPBEXresItemX 22" xfId="39307"/>
    <cellStyle name="SAPBEXresItemX 22 2" xfId="39308"/>
    <cellStyle name="SAPBEXresItemX 22 2 2" xfId="39309"/>
    <cellStyle name="SAPBEXresItemX 22 3" xfId="39310"/>
    <cellStyle name="SAPBEXresItemX 23" xfId="39311"/>
    <cellStyle name="SAPBEXresItemX 23 2" xfId="39312"/>
    <cellStyle name="SAPBEXresItemX 23 2 2" xfId="39313"/>
    <cellStyle name="SAPBEXresItemX 23 3" xfId="39314"/>
    <cellStyle name="SAPBEXresItemX 24" xfId="39315"/>
    <cellStyle name="SAPBEXresItemX 24 2" xfId="39316"/>
    <cellStyle name="SAPBEXresItemX 24 2 2" xfId="39317"/>
    <cellStyle name="SAPBEXresItemX 24 3" xfId="39318"/>
    <cellStyle name="SAPBEXresItemX 25" xfId="39319"/>
    <cellStyle name="SAPBEXresItemX 25 2" xfId="39320"/>
    <cellStyle name="SAPBEXresItemX 25 2 2" xfId="39321"/>
    <cellStyle name="SAPBEXresItemX 25 3" xfId="39322"/>
    <cellStyle name="SAPBEXresItemX 26" xfId="39323"/>
    <cellStyle name="SAPBEXresItemX 26 2" xfId="39324"/>
    <cellStyle name="SAPBEXresItemX 26 2 2" xfId="39325"/>
    <cellStyle name="SAPBEXresItemX 26 3" xfId="39326"/>
    <cellStyle name="SAPBEXresItemX 27" xfId="39327"/>
    <cellStyle name="SAPBEXresItemX 27 2" xfId="39328"/>
    <cellStyle name="SAPBEXresItemX 27 2 2" xfId="39329"/>
    <cellStyle name="SAPBEXresItemX 27 3" xfId="39330"/>
    <cellStyle name="SAPBEXresItemX 28" xfId="39331"/>
    <cellStyle name="SAPBEXresItemX 28 2" xfId="39332"/>
    <cellStyle name="SAPBEXresItemX 29" xfId="39333"/>
    <cellStyle name="SAPBEXresItemX 29 2" xfId="39334"/>
    <cellStyle name="SAPBEXresItemX 3" xfId="39335"/>
    <cellStyle name="SAPBEXresItemX 3 10" xfId="39336"/>
    <cellStyle name="SAPBEXresItemX 3 10 2" xfId="39337"/>
    <cellStyle name="SAPBEXresItemX 3 10 2 2" xfId="39338"/>
    <cellStyle name="SAPBEXresItemX 3 10 3" xfId="39339"/>
    <cellStyle name="SAPBEXresItemX 3 11" xfId="39340"/>
    <cellStyle name="SAPBEXresItemX 3 11 2" xfId="39341"/>
    <cellStyle name="SAPBEXresItemX 3 11 2 2" xfId="39342"/>
    <cellStyle name="SAPBEXresItemX 3 11 3" xfId="39343"/>
    <cellStyle name="SAPBEXresItemX 3 12" xfId="39344"/>
    <cellStyle name="SAPBEXresItemX 3 2" xfId="39345"/>
    <cellStyle name="SAPBEXresItemX 3 2 2" xfId="52960"/>
    <cellStyle name="SAPBEXresItemX 3 2 2 2" xfId="52961"/>
    <cellStyle name="SAPBEXresItemX 3 2 2 2 2" xfId="63734"/>
    <cellStyle name="SAPBEXresItemX 3 2 2 2 3" xfId="63735"/>
    <cellStyle name="SAPBEXresItemX 3 2 2 3" xfId="63736"/>
    <cellStyle name="SAPBEXresItemX 3 2 2 4" xfId="63737"/>
    <cellStyle name="SAPBEXresItemX 3 2 3" xfId="52962"/>
    <cellStyle name="SAPBEXresItemX 3 2 3 2" xfId="52963"/>
    <cellStyle name="SAPBEXresItemX 3 2 3 2 2" xfId="63738"/>
    <cellStyle name="SAPBEXresItemX 3 2 3 2 3" xfId="63739"/>
    <cellStyle name="SAPBEXresItemX 3 2 3 3" xfId="63740"/>
    <cellStyle name="SAPBEXresItemX 3 2 3 4" xfId="63741"/>
    <cellStyle name="SAPBEXresItemX 3 2 4" xfId="52964"/>
    <cellStyle name="SAPBEXresItemX 3 2 4 2" xfId="52965"/>
    <cellStyle name="SAPBEXresItemX 3 2 4 2 2" xfId="63742"/>
    <cellStyle name="SAPBEXresItemX 3 2 4 2 3" xfId="63743"/>
    <cellStyle name="SAPBEXresItemX 3 2 4 3" xfId="63744"/>
    <cellStyle name="SAPBEXresItemX 3 2 4 4" xfId="63745"/>
    <cellStyle name="SAPBEXresItemX 3 2 5" xfId="52966"/>
    <cellStyle name="SAPBEXresItemX 3 2 5 2" xfId="52967"/>
    <cellStyle name="SAPBEXresItemX 3 2 5 2 2" xfId="63746"/>
    <cellStyle name="SAPBEXresItemX 3 2 5 2 3" xfId="63747"/>
    <cellStyle name="SAPBEXresItemX 3 2 5 3" xfId="63748"/>
    <cellStyle name="SAPBEXresItemX 3 2 5 4" xfId="63749"/>
    <cellStyle name="SAPBEXresItemX 3 2 6" xfId="52968"/>
    <cellStyle name="SAPBEXresItemX 3 2 6 2" xfId="52969"/>
    <cellStyle name="SAPBEXresItemX 3 2 6 2 2" xfId="63750"/>
    <cellStyle name="SAPBEXresItemX 3 2 6 2 3" xfId="63751"/>
    <cellStyle name="SAPBEXresItemX 3 2 6 3" xfId="63752"/>
    <cellStyle name="SAPBEXresItemX 3 2 6 4" xfId="63753"/>
    <cellStyle name="SAPBEXresItemX 3 2 7" xfId="52970"/>
    <cellStyle name="SAPBEXresItemX 3 2 7 2" xfId="63754"/>
    <cellStyle name="SAPBEXresItemX 3 2 7 3" xfId="63755"/>
    <cellStyle name="SAPBEXresItemX 3 2 8" xfId="63756"/>
    <cellStyle name="SAPBEXresItemX 3 2 9" xfId="63757"/>
    <cellStyle name="SAPBEXresItemX 3 3" xfId="39346"/>
    <cellStyle name="SAPBEXresItemX 3 3 2" xfId="39347"/>
    <cellStyle name="SAPBEXresItemX 3 3 2 2" xfId="39348"/>
    <cellStyle name="SAPBEXresItemX 3 3 2 2 2" xfId="39349"/>
    <cellStyle name="SAPBEXresItemX 3 3 2 2 2 2" xfId="39350"/>
    <cellStyle name="SAPBEXresItemX 3 3 2 2 3" xfId="39351"/>
    <cellStyle name="SAPBEXresItemX 3 3 2 3" xfId="39352"/>
    <cellStyle name="SAPBEXresItemX 3 3 2 3 2" xfId="39353"/>
    <cellStyle name="SAPBEXresItemX 3 3 2 3 2 2" xfId="39354"/>
    <cellStyle name="SAPBEXresItemX 3 3 2 3 3" xfId="39355"/>
    <cellStyle name="SAPBEXresItemX 3 3 2 4" xfId="39356"/>
    <cellStyle name="SAPBEXresItemX 3 3 2 4 2" xfId="39357"/>
    <cellStyle name="SAPBEXresItemX 3 3 2 5" xfId="39358"/>
    <cellStyle name="SAPBEXresItemX 3 3 2 5 2" xfId="39359"/>
    <cellStyle name="SAPBEXresItemX 3 3 2 6" xfId="39360"/>
    <cellStyle name="SAPBEXresItemX 3 3 3" xfId="39361"/>
    <cellStyle name="SAPBEXresItemX 3 3 3 2" xfId="39362"/>
    <cellStyle name="SAPBEXresItemX 3 3 3 2 2" xfId="39363"/>
    <cellStyle name="SAPBEXresItemX 3 3 3 2 2 2" xfId="39364"/>
    <cellStyle name="SAPBEXresItemX 3 3 3 2 3" xfId="39365"/>
    <cellStyle name="SAPBEXresItemX 3 3 3 3" xfId="39366"/>
    <cellStyle name="SAPBEXresItemX 3 3 3 3 2" xfId="39367"/>
    <cellStyle name="SAPBEXresItemX 3 3 3 3 2 2" xfId="39368"/>
    <cellStyle name="SAPBEXresItemX 3 3 3 3 3" xfId="39369"/>
    <cellStyle name="SAPBEXresItemX 3 3 3 4" xfId="39370"/>
    <cellStyle name="SAPBEXresItemX 3 3 3 4 2" xfId="39371"/>
    <cellStyle name="SAPBEXresItemX 3 3 3 5" xfId="39372"/>
    <cellStyle name="SAPBEXresItemX 3 3 3 5 2" xfId="39373"/>
    <cellStyle name="SAPBEXresItemX 3 3 3 6" xfId="39374"/>
    <cellStyle name="SAPBEXresItemX 3 3 4" xfId="39375"/>
    <cellStyle name="SAPBEXresItemX 3 3 4 2" xfId="39376"/>
    <cellStyle name="SAPBEXresItemX 3 3 4 2 2" xfId="39377"/>
    <cellStyle name="SAPBEXresItemX 3 3 4 2 3" xfId="63758"/>
    <cellStyle name="SAPBEXresItemX 3 3 4 3" xfId="39378"/>
    <cellStyle name="SAPBEXresItemX 3 3 4 4" xfId="63759"/>
    <cellStyle name="SAPBEXresItemX 3 3 5" xfId="39379"/>
    <cellStyle name="SAPBEXresItemX 3 3 5 2" xfId="39380"/>
    <cellStyle name="SAPBEXresItemX 3 3 5 2 2" xfId="39381"/>
    <cellStyle name="SAPBEXresItemX 3 3 5 2 3" xfId="63760"/>
    <cellStyle name="SAPBEXresItemX 3 3 5 3" xfId="39382"/>
    <cellStyle name="SAPBEXresItemX 3 3 5 4" xfId="63761"/>
    <cellStyle name="SAPBEXresItemX 3 3 6" xfId="39383"/>
    <cellStyle name="SAPBEXresItemX 3 3 6 2" xfId="39384"/>
    <cellStyle name="SAPBEXresItemX 3 3 6 2 2" xfId="63762"/>
    <cellStyle name="SAPBEXresItemX 3 3 6 2 3" xfId="63763"/>
    <cellStyle name="SAPBEXresItemX 3 3 6 3" xfId="63764"/>
    <cellStyle name="SAPBEXresItemX 3 3 6 4" xfId="63765"/>
    <cellStyle name="SAPBEXresItemX 3 3 7" xfId="39385"/>
    <cellStyle name="SAPBEXresItemX 3 3 7 2" xfId="39386"/>
    <cellStyle name="SAPBEXresItemX 3 3 7 3" xfId="63766"/>
    <cellStyle name="SAPBEXresItemX 3 3 8" xfId="39387"/>
    <cellStyle name="SAPBEXresItemX 3 3 9" xfId="63767"/>
    <cellStyle name="SAPBEXresItemX 3 3_Other Benefits Allocation %" xfId="39388"/>
    <cellStyle name="SAPBEXresItemX 3 4" xfId="39389"/>
    <cellStyle name="SAPBEXresItemX 3 4 2" xfId="39390"/>
    <cellStyle name="SAPBEXresItemX 3 4 2 2" xfId="39391"/>
    <cellStyle name="SAPBEXresItemX 3 4 2 2 2" xfId="63768"/>
    <cellStyle name="SAPBEXresItemX 3 4 2 2 3" xfId="63769"/>
    <cellStyle name="SAPBEXresItemX 3 4 2 3" xfId="63770"/>
    <cellStyle name="SAPBEXresItemX 3 4 2 4" xfId="63771"/>
    <cellStyle name="SAPBEXresItemX 3 4 3" xfId="39392"/>
    <cellStyle name="SAPBEXresItemX 3 4 3 2" xfId="52971"/>
    <cellStyle name="SAPBEXresItemX 3 4 3 2 2" xfId="63772"/>
    <cellStyle name="SAPBEXresItemX 3 4 3 2 3" xfId="63773"/>
    <cellStyle name="SAPBEXresItemX 3 4 3 3" xfId="63774"/>
    <cellStyle name="SAPBEXresItemX 3 4 3 4" xfId="63775"/>
    <cellStyle name="SAPBEXresItemX 3 4 4" xfId="52972"/>
    <cellStyle name="SAPBEXresItemX 3 4 4 2" xfId="52973"/>
    <cellStyle name="SAPBEXresItemX 3 4 4 2 2" xfId="63776"/>
    <cellStyle name="SAPBEXresItemX 3 4 4 2 3" xfId="63777"/>
    <cellStyle name="SAPBEXresItemX 3 4 4 3" xfId="63778"/>
    <cellStyle name="SAPBEXresItemX 3 4 4 4" xfId="63779"/>
    <cellStyle name="SAPBEXresItemX 3 4 5" xfId="52974"/>
    <cellStyle name="SAPBEXresItemX 3 4 5 2" xfId="52975"/>
    <cellStyle name="SAPBEXresItemX 3 4 5 2 2" xfId="63780"/>
    <cellStyle name="SAPBEXresItemX 3 4 5 2 3" xfId="63781"/>
    <cellStyle name="SAPBEXresItemX 3 4 5 3" xfId="63782"/>
    <cellStyle name="SAPBEXresItemX 3 4 5 4" xfId="63783"/>
    <cellStyle name="SAPBEXresItemX 3 4 6" xfId="52976"/>
    <cellStyle name="SAPBEXresItemX 3 4 6 2" xfId="52977"/>
    <cellStyle name="SAPBEXresItemX 3 4 6 2 2" xfId="63784"/>
    <cellStyle name="SAPBEXresItemX 3 4 6 2 3" xfId="63785"/>
    <cellStyle name="SAPBEXresItemX 3 4 6 3" xfId="63786"/>
    <cellStyle name="SAPBEXresItemX 3 4 6 4" xfId="63787"/>
    <cellStyle name="SAPBEXresItemX 3 4 7" xfId="52978"/>
    <cellStyle name="SAPBEXresItemX 3 4 7 2" xfId="63788"/>
    <cellStyle name="SAPBEXresItemX 3 4 7 3" xfId="63789"/>
    <cellStyle name="SAPBEXresItemX 3 4 8" xfId="63790"/>
    <cellStyle name="SAPBEXresItemX 3 4 9" xfId="63791"/>
    <cellStyle name="SAPBEXresItemX 3 5" xfId="39393"/>
    <cellStyle name="SAPBEXresItemX 3 5 2" xfId="39394"/>
    <cellStyle name="SAPBEXresItemX 3 5 2 2" xfId="39395"/>
    <cellStyle name="SAPBEXresItemX 3 5 2 3" xfId="63792"/>
    <cellStyle name="SAPBEXresItemX 3 5 3" xfId="39396"/>
    <cellStyle name="SAPBEXresItemX 3 5 4" xfId="63793"/>
    <cellStyle name="SAPBEXresItemX 3 6" xfId="39397"/>
    <cellStyle name="SAPBEXresItemX 3 6 2" xfId="39398"/>
    <cellStyle name="SAPBEXresItemX 3 6 2 2" xfId="39399"/>
    <cellStyle name="SAPBEXresItemX 3 6 2 3" xfId="63794"/>
    <cellStyle name="SAPBEXresItemX 3 6 3" xfId="39400"/>
    <cellStyle name="SAPBEXresItemX 3 6 4" xfId="63795"/>
    <cellStyle name="SAPBEXresItemX 3 7" xfId="39401"/>
    <cellStyle name="SAPBEXresItemX 3 7 2" xfId="39402"/>
    <cellStyle name="SAPBEXresItemX 3 7 2 2" xfId="39403"/>
    <cellStyle name="SAPBEXresItemX 3 7 2 3" xfId="63796"/>
    <cellStyle name="SAPBEXresItemX 3 7 3" xfId="39404"/>
    <cellStyle name="SAPBEXresItemX 3 7 4" xfId="63797"/>
    <cellStyle name="SAPBEXresItemX 3 8" xfId="39405"/>
    <cellStyle name="SAPBEXresItemX 3 8 2" xfId="39406"/>
    <cellStyle name="SAPBEXresItemX 3 8 2 2" xfId="39407"/>
    <cellStyle name="SAPBEXresItemX 3 8 2 3" xfId="63798"/>
    <cellStyle name="SAPBEXresItemX 3 8 3" xfId="39408"/>
    <cellStyle name="SAPBEXresItemX 3 8 4" xfId="63799"/>
    <cellStyle name="SAPBEXresItemX 3 9" xfId="39409"/>
    <cellStyle name="SAPBEXresItemX 3 9 2" xfId="39410"/>
    <cellStyle name="SAPBEXresItemX 3 9 2 2" xfId="39411"/>
    <cellStyle name="SAPBEXresItemX 3 9 2 3" xfId="63800"/>
    <cellStyle name="SAPBEXresItemX 3 9 3" xfId="39412"/>
    <cellStyle name="SAPBEXresItemX 3 9 4" xfId="63801"/>
    <cellStyle name="SAPBEXresItemX 3_401K Summary" xfId="39413"/>
    <cellStyle name="SAPBEXresItemX 30" xfId="39414"/>
    <cellStyle name="SAPBEXresItemX 30 2" xfId="39415"/>
    <cellStyle name="SAPBEXresItemX 31" xfId="39416"/>
    <cellStyle name="SAPBEXresItemX 31 2" xfId="39417"/>
    <cellStyle name="SAPBEXresItemX 32" xfId="39418"/>
    <cellStyle name="SAPBEXresItemX 32 2" xfId="39419"/>
    <cellStyle name="SAPBEXresItemX 33" xfId="39420"/>
    <cellStyle name="SAPBEXresItemX 33 2" xfId="39421"/>
    <cellStyle name="SAPBEXresItemX 34" xfId="39422"/>
    <cellStyle name="SAPBEXresItemX 34 2" xfId="39423"/>
    <cellStyle name="SAPBEXresItemX 35" xfId="39424"/>
    <cellStyle name="SAPBEXresItemX 36" xfId="39425"/>
    <cellStyle name="SAPBEXresItemX 37" xfId="39426"/>
    <cellStyle name="SAPBEXresItemX 38" xfId="39427"/>
    <cellStyle name="SAPBEXresItemX 39" xfId="39428"/>
    <cellStyle name="SAPBEXresItemX 4" xfId="39429"/>
    <cellStyle name="SAPBEXresItemX 4 10" xfId="39430"/>
    <cellStyle name="SAPBEXresItemX 4 10 2" xfId="39431"/>
    <cellStyle name="SAPBEXresItemX 4 10 2 2" xfId="39432"/>
    <cellStyle name="SAPBEXresItemX 4 10 3" xfId="39433"/>
    <cellStyle name="SAPBEXresItemX 4 11" xfId="39434"/>
    <cellStyle name="SAPBEXresItemX 4 11 2" xfId="39435"/>
    <cellStyle name="SAPBEXresItemX 4 11 2 2" xfId="39436"/>
    <cellStyle name="SAPBEXresItemX 4 11 3" xfId="39437"/>
    <cellStyle name="SAPBEXresItemX 4 12" xfId="39438"/>
    <cellStyle name="SAPBEXresItemX 4 12 2" xfId="39439"/>
    <cellStyle name="SAPBEXresItemX 4 13" xfId="39440"/>
    <cellStyle name="SAPBEXresItemX 4 2" xfId="39441"/>
    <cellStyle name="SAPBEXresItemX 4 2 2" xfId="39442"/>
    <cellStyle name="SAPBEXresItemX 4 2 2 2" xfId="63802"/>
    <cellStyle name="SAPBEXresItemX 4 2 2 3" xfId="63803"/>
    <cellStyle name="SAPBEXresItemX 4 2 3" xfId="39443"/>
    <cellStyle name="SAPBEXresItemX 4 2 4" xfId="63804"/>
    <cellStyle name="SAPBEXresItemX 4 2_Other Benefits Allocation %" xfId="39444"/>
    <cellStyle name="SAPBEXresItemX 4 3" xfId="39445"/>
    <cellStyle name="SAPBEXresItemX 4 3 2" xfId="39446"/>
    <cellStyle name="SAPBEXresItemX 4 3 2 2" xfId="39447"/>
    <cellStyle name="SAPBEXresItemX 4 3 2 2 2" xfId="39448"/>
    <cellStyle name="SAPBEXresItemX 4 3 2 2 2 2" xfId="39449"/>
    <cellStyle name="SAPBEXresItemX 4 3 2 2 3" xfId="39450"/>
    <cellStyle name="SAPBEXresItemX 4 3 2 3" xfId="39451"/>
    <cellStyle name="SAPBEXresItemX 4 3 2 3 2" xfId="39452"/>
    <cellStyle name="SAPBEXresItemX 4 3 2 3 2 2" xfId="39453"/>
    <cellStyle name="SAPBEXresItemX 4 3 2 3 3" xfId="39454"/>
    <cellStyle name="SAPBEXresItemX 4 3 2 4" xfId="39455"/>
    <cellStyle name="SAPBEXresItemX 4 3 2 4 2" xfId="39456"/>
    <cellStyle name="SAPBEXresItemX 4 3 2 5" xfId="39457"/>
    <cellStyle name="SAPBEXresItemX 4 3 2 5 2" xfId="39458"/>
    <cellStyle name="SAPBEXresItemX 4 3 2 6" xfId="39459"/>
    <cellStyle name="SAPBEXresItemX 4 3 3" xfId="39460"/>
    <cellStyle name="SAPBEXresItemX 4 3 3 2" xfId="39461"/>
    <cellStyle name="SAPBEXresItemX 4 3 3 2 2" xfId="39462"/>
    <cellStyle name="SAPBEXresItemX 4 3 3 2 2 2" xfId="39463"/>
    <cellStyle name="SAPBEXresItemX 4 3 3 2 3" xfId="39464"/>
    <cellStyle name="SAPBEXresItemX 4 3 3 3" xfId="39465"/>
    <cellStyle name="SAPBEXresItemX 4 3 3 3 2" xfId="39466"/>
    <cellStyle name="SAPBEXresItemX 4 3 3 3 2 2" xfId="39467"/>
    <cellStyle name="SAPBEXresItemX 4 3 3 3 3" xfId="39468"/>
    <cellStyle name="SAPBEXresItemX 4 3 3 4" xfId="39469"/>
    <cellStyle name="SAPBEXresItemX 4 3 3 4 2" xfId="39470"/>
    <cellStyle name="SAPBEXresItemX 4 3 3 5" xfId="39471"/>
    <cellStyle name="SAPBEXresItemX 4 3 3 5 2" xfId="39472"/>
    <cellStyle name="SAPBEXresItemX 4 3 3 6" xfId="39473"/>
    <cellStyle name="SAPBEXresItemX 4 3 4" xfId="39474"/>
    <cellStyle name="SAPBEXresItemX 4 3 4 2" xfId="39475"/>
    <cellStyle name="SAPBEXresItemX 4 3 4 2 2" xfId="39476"/>
    <cellStyle name="SAPBEXresItemX 4 3 4 3" xfId="39477"/>
    <cellStyle name="SAPBEXresItemX 4 3 5" xfId="39478"/>
    <cellStyle name="SAPBEXresItemX 4 3 5 2" xfId="39479"/>
    <cellStyle name="SAPBEXresItemX 4 3 5 2 2" xfId="39480"/>
    <cellStyle name="SAPBEXresItemX 4 3 5 3" xfId="39481"/>
    <cellStyle name="SAPBEXresItemX 4 3 6" xfId="39482"/>
    <cellStyle name="SAPBEXresItemX 4 3 6 2" xfId="39483"/>
    <cellStyle name="SAPBEXresItemX 4 3 7" xfId="39484"/>
    <cellStyle name="SAPBEXresItemX 4 3 7 2" xfId="39485"/>
    <cellStyle name="SAPBEXresItemX 4 3 8" xfId="39486"/>
    <cellStyle name="SAPBEXresItemX 4 3_Other Benefits Allocation %" xfId="39487"/>
    <cellStyle name="SAPBEXresItemX 4 4" xfId="39488"/>
    <cellStyle name="SAPBEXresItemX 4 4 2" xfId="39489"/>
    <cellStyle name="SAPBEXresItemX 4 4 2 2" xfId="39490"/>
    <cellStyle name="SAPBEXresItemX 4 4 2 3" xfId="63805"/>
    <cellStyle name="SAPBEXresItemX 4 4 3" xfId="39491"/>
    <cellStyle name="SAPBEXresItemX 4 4 4" xfId="63806"/>
    <cellStyle name="SAPBEXresItemX 4 5" xfId="39492"/>
    <cellStyle name="SAPBEXresItemX 4 5 2" xfId="39493"/>
    <cellStyle name="SAPBEXresItemX 4 5 2 2" xfId="39494"/>
    <cellStyle name="SAPBEXresItemX 4 5 2 3" xfId="63807"/>
    <cellStyle name="SAPBEXresItemX 4 5 3" xfId="39495"/>
    <cellStyle name="SAPBEXresItemX 4 5 4" xfId="63808"/>
    <cellStyle name="SAPBEXresItemX 4 6" xfId="39496"/>
    <cellStyle name="SAPBEXresItemX 4 6 2" xfId="39497"/>
    <cellStyle name="SAPBEXresItemX 4 6 2 2" xfId="39498"/>
    <cellStyle name="SAPBEXresItemX 4 6 2 3" xfId="63809"/>
    <cellStyle name="SAPBEXresItemX 4 6 3" xfId="39499"/>
    <cellStyle name="SAPBEXresItemX 4 6 4" xfId="63810"/>
    <cellStyle name="SAPBEXresItemX 4 7" xfId="39500"/>
    <cellStyle name="SAPBEXresItemX 4 7 2" xfId="39501"/>
    <cellStyle name="SAPBEXresItemX 4 7 2 2" xfId="39502"/>
    <cellStyle name="SAPBEXresItemX 4 7 3" xfId="39503"/>
    <cellStyle name="SAPBEXresItemX 4 8" xfId="39504"/>
    <cellStyle name="SAPBEXresItemX 4 8 2" xfId="39505"/>
    <cellStyle name="SAPBEXresItemX 4 8 2 2" xfId="39506"/>
    <cellStyle name="SAPBEXresItemX 4 8 3" xfId="39507"/>
    <cellStyle name="SAPBEXresItemX 4 9" xfId="39508"/>
    <cellStyle name="SAPBEXresItemX 4 9 2" xfId="39509"/>
    <cellStyle name="SAPBEXresItemX 4 9 2 2" xfId="39510"/>
    <cellStyle name="SAPBEXresItemX 4 9 3" xfId="39511"/>
    <cellStyle name="SAPBEXresItemX 4_401K Summary" xfId="39512"/>
    <cellStyle name="SAPBEXresItemX 40" xfId="39513"/>
    <cellStyle name="SAPBEXresItemX 41" xfId="39514"/>
    <cellStyle name="SAPBEXresItemX 42" xfId="39515"/>
    <cellStyle name="SAPBEXresItemX 43" xfId="39516"/>
    <cellStyle name="SAPBEXresItemX 44" xfId="39517"/>
    <cellStyle name="SAPBEXresItemX 45" xfId="39518"/>
    <cellStyle name="SAPBEXresItemX 46" xfId="39519"/>
    <cellStyle name="SAPBEXresItemX 47" xfId="39520"/>
    <cellStyle name="SAPBEXresItemX 48" xfId="39521"/>
    <cellStyle name="SAPBEXresItemX 5" xfId="39522"/>
    <cellStyle name="SAPBEXresItemX 5 2" xfId="39523"/>
    <cellStyle name="SAPBEXresItemX 5 2 2" xfId="39524"/>
    <cellStyle name="SAPBEXresItemX 5 2 2 2" xfId="39525"/>
    <cellStyle name="SAPBEXresItemX 5 2 2 2 2" xfId="39526"/>
    <cellStyle name="SAPBEXresItemX 5 2 2 3" xfId="39527"/>
    <cellStyle name="SAPBEXresItemX 5 2 3" xfId="39528"/>
    <cellStyle name="SAPBEXresItemX 5 2 3 2" xfId="39529"/>
    <cellStyle name="SAPBEXresItemX 5 2 3 2 2" xfId="39530"/>
    <cellStyle name="SAPBEXresItemX 5 2 3 3" xfId="39531"/>
    <cellStyle name="SAPBEXresItemX 5 2 4" xfId="39532"/>
    <cellStyle name="SAPBEXresItemX 5 2 4 2" xfId="39533"/>
    <cellStyle name="SAPBEXresItemX 5 2 5" xfId="39534"/>
    <cellStyle name="SAPBEXresItemX 5 2 5 2" xfId="39535"/>
    <cellStyle name="SAPBEXresItemX 5 2 6" xfId="39536"/>
    <cellStyle name="SAPBEXresItemX 5 3" xfId="39537"/>
    <cellStyle name="SAPBEXresItemX 5 3 2" xfId="39538"/>
    <cellStyle name="SAPBEXresItemX 5 3 2 2" xfId="39539"/>
    <cellStyle name="SAPBEXresItemX 5 3 2 2 2" xfId="39540"/>
    <cellStyle name="SAPBEXresItemX 5 3 2 3" xfId="39541"/>
    <cellStyle name="SAPBEXresItemX 5 3 3" xfId="39542"/>
    <cellStyle name="SAPBEXresItemX 5 3 3 2" xfId="39543"/>
    <cellStyle name="SAPBEXresItemX 5 3 3 2 2" xfId="39544"/>
    <cellStyle name="SAPBEXresItemX 5 3 3 3" xfId="39545"/>
    <cellStyle name="SAPBEXresItemX 5 3 4" xfId="39546"/>
    <cellStyle name="SAPBEXresItemX 5 3 4 2" xfId="39547"/>
    <cellStyle name="SAPBEXresItemX 5 3 5" xfId="39548"/>
    <cellStyle name="SAPBEXresItemX 5 3 5 2" xfId="39549"/>
    <cellStyle name="SAPBEXresItemX 5 3 6" xfId="39550"/>
    <cellStyle name="SAPBEXresItemX 5 4" xfId="39551"/>
    <cellStyle name="SAPBEXresItemX 5 4 2" xfId="39552"/>
    <cellStyle name="SAPBEXresItemX 5 4 2 2" xfId="39553"/>
    <cellStyle name="SAPBEXresItemX 5 4 2 2 2" xfId="39554"/>
    <cellStyle name="SAPBEXresItemX 5 4 2 3" xfId="39555"/>
    <cellStyle name="SAPBEXresItemX 5 4 3" xfId="39556"/>
    <cellStyle name="SAPBEXresItemX 5 4 3 2" xfId="39557"/>
    <cellStyle name="SAPBEXresItemX 5 4 3 2 2" xfId="39558"/>
    <cellStyle name="SAPBEXresItemX 5 4 3 3" xfId="39559"/>
    <cellStyle name="SAPBEXresItemX 5 4 4" xfId="39560"/>
    <cellStyle name="SAPBEXresItemX 5 4 4 2" xfId="39561"/>
    <cellStyle name="SAPBEXresItemX 5 4 5" xfId="39562"/>
    <cellStyle name="SAPBEXresItemX 5 4 5 2" xfId="39563"/>
    <cellStyle name="SAPBEXresItemX 5 4 6" xfId="39564"/>
    <cellStyle name="SAPBEXresItemX 5 5" xfId="39565"/>
    <cellStyle name="SAPBEXresItemX 5 5 2" xfId="39566"/>
    <cellStyle name="SAPBEXresItemX 5 5 2 2" xfId="39567"/>
    <cellStyle name="SAPBEXresItemX 5 5 2 3" xfId="63811"/>
    <cellStyle name="SAPBEXresItemX 5 5 3" xfId="39568"/>
    <cellStyle name="SAPBEXresItemX 5 5 4" xfId="63812"/>
    <cellStyle name="SAPBEXresItemX 5 6" xfId="39569"/>
    <cellStyle name="SAPBEXresItemX 5 6 2" xfId="52979"/>
    <cellStyle name="SAPBEXresItemX 5 6 2 2" xfId="63813"/>
    <cellStyle name="SAPBEXresItemX 5 6 2 3" xfId="63814"/>
    <cellStyle name="SAPBEXresItemX 5 6 3" xfId="63815"/>
    <cellStyle name="SAPBEXresItemX 5 6 4" xfId="63816"/>
    <cellStyle name="SAPBEXresItemX 5 7" xfId="52980"/>
    <cellStyle name="SAPBEXresItemX 5 7 2" xfId="63817"/>
    <cellStyle name="SAPBEXresItemX 5 7 3" xfId="63818"/>
    <cellStyle name="SAPBEXresItemX 5 8" xfId="63819"/>
    <cellStyle name="SAPBEXresItemX 5 9" xfId="63820"/>
    <cellStyle name="SAPBEXresItemX 5_Other Benefits Allocation %" xfId="39570"/>
    <cellStyle name="SAPBEXresItemX 6" xfId="39571"/>
    <cellStyle name="SAPBEXresItemX 6 2" xfId="39572"/>
    <cellStyle name="SAPBEXresItemX 6 2 2" xfId="39573"/>
    <cellStyle name="SAPBEXresItemX 6 2 2 2" xfId="39574"/>
    <cellStyle name="SAPBEXresItemX 6 2 2 2 2" xfId="39575"/>
    <cellStyle name="SAPBEXresItemX 6 2 2 3" xfId="39576"/>
    <cellStyle name="SAPBEXresItemX 6 2 3" xfId="39577"/>
    <cellStyle name="SAPBEXresItemX 6 2 3 2" xfId="39578"/>
    <cellStyle name="SAPBEXresItemX 6 2 3 2 2" xfId="39579"/>
    <cellStyle name="SAPBEXresItemX 6 2 3 3" xfId="39580"/>
    <cellStyle name="SAPBEXresItemX 6 2 4" xfId="39581"/>
    <cellStyle name="SAPBEXresItemX 6 2 4 2" xfId="39582"/>
    <cellStyle name="SAPBEXresItemX 6 2 5" xfId="39583"/>
    <cellStyle name="SAPBEXresItemX 6 2 5 2" xfId="39584"/>
    <cellStyle name="SAPBEXresItemX 6 2 6" xfId="39585"/>
    <cellStyle name="SAPBEXresItemX 6 3" xfId="39586"/>
    <cellStyle name="SAPBEXresItemX 6 3 2" xfId="39587"/>
    <cellStyle name="SAPBEXresItemX 6 3 2 2" xfId="39588"/>
    <cellStyle name="SAPBEXresItemX 6 3 2 2 2" xfId="39589"/>
    <cellStyle name="SAPBEXresItemX 6 3 2 3" xfId="39590"/>
    <cellStyle name="SAPBEXresItemX 6 3 3" xfId="39591"/>
    <cellStyle name="SAPBEXresItemX 6 3 3 2" xfId="39592"/>
    <cellStyle name="SAPBEXresItemX 6 3 3 2 2" xfId="39593"/>
    <cellStyle name="SAPBEXresItemX 6 3 3 3" xfId="39594"/>
    <cellStyle name="SAPBEXresItemX 6 3 4" xfId="39595"/>
    <cellStyle name="SAPBEXresItemX 6 3 4 2" xfId="39596"/>
    <cellStyle name="SAPBEXresItemX 6 3 5" xfId="39597"/>
    <cellStyle name="SAPBEXresItemX 6 3 5 2" xfId="39598"/>
    <cellStyle name="SAPBEXresItemX 6 3 6" xfId="39599"/>
    <cellStyle name="SAPBEXresItemX 6 4" xfId="39600"/>
    <cellStyle name="SAPBEXresItemX 6 4 2" xfId="39601"/>
    <cellStyle name="SAPBEXresItemX 6 4 2 2" xfId="39602"/>
    <cellStyle name="SAPBEXresItemX 6 4 2 2 2" xfId="39603"/>
    <cellStyle name="SAPBEXresItemX 6 4 2 3" xfId="39604"/>
    <cellStyle name="SAPBEXresItemX 6 4 3" xfId="39605"/>
    <cellStyle name="SAPBEXresItemX 6 4 3 2" xfId="39606"/>
    <cellStyle name="SAPBEXresItemX 6 4 3 2 2" xfId="39607"/>
    <cellStyle name="SAPBEXresItemX 6 4 3 3" xfId="39608"/>
    <cellStyle name="SAPBEXresItemX 6 4 4" xfId="39609"/>
    <cellStyle name="SAPBEXresItemX 6 4 4 2" xfId="39610"/>
    <cellStyle name="SAPBEXresItemX 6 4 5" xfId="39611"/>
    <cellStyle name="SAPBEXresItemX 6 4 5 2" xfId="39612"/>
    <cellStyle name="SAPBEXresItemX 6 4 6" xfId="39613"/>
    <cellStyle name="SAPBEXresItemX 6 5" xfId="39614"/>
    <cellStyle name="SAPBEXresItemX 6 5 2" xfId="39615"/>
    <cellStyle name="SAPBEXresItemX 6 5 2 2" xfId="39616"/>
    <cellStyle name="SAPBEXresItemX 6 5 2 3" xfId="63821"/>
    <cellStyle name="SAPBEXresItemX 6 5 3" xfId="39617"/>
    <cellStyle name="SAPBEXresItemX 6 5 4" xfId="63822"/>
    <cellStyle name="SAPBEXresItemX 6 6" xfId="39618"/>
    <cellStyle name="SAPBEXresItemX 6 6 2" xfId="52981"/>
    <cellStyle name="SAPBEXresItemX 6 6 2 2" xfId="63823"/>
    <cellStyle name="SAPBEXresItemX 6 6 2 3" xfId="63824"/>
    <cellStyle name="SAPBEXresItemX 6 6 3" xfId="63825"/>
    <cellStyle name="SAPBEXresItemX 6 6 4" xfId="63826"/>
    <cellStyle name="SAPBEXresItemX 6 7" xfId="52982"/>
    <cellStyle name="SAPBEXresItemX 6 7 2" xfId="63827"/>
    <cellStyle name="SAPBEXresItemX 6 7 3" xfId="63828"/>
    <cellStyle name="SAPBEXresItemX 6 8" xfId="63829"/>
    <cellStyle name="SAPBEXresItemX 6 9" xfId="63830"/>
    <cellStyle name="SAPBEXresItemX 6_Other Benefits Allocation %" xfId="39619"/>
    <cellStyle name="SAPBEXresItemX 7" xfId="39620"/>
    <cellStyle name="SAPBEXresItemX 7 2" xfId="39621"/>
    <cellStyle name="SAPBEXresItemX 7 2 2" xfId="39622"/>
    <cellStyle name="SAPBEXresItemX 7 2 2 2" xfId="39623"/>
    <cellStyle name="SAPBEXresItemX 7 2 2 2 2" xfId="39624"/>
    <cellStyle name="SAPBEXresItemX 7 2 2 3" xfId="39625"/>
    <cellStyle name="SAPBEXresItemX 7 2 3" xfId="39626"/>
    <cellStyle name="SAPBEXresItemX 7 2 3 2" xfId="39627"/>
    <cellStyle name="SAPBEXresItemX 7 2 3 2 2" xfId="39628"/>
    <cellStyle name="SAPBEXresItemX 7 2 3 3" xfId="39629"/>
    <cellStyle name="SAPBEXresItemX 7 2 4" xfId="39630"/>
    <cellStyle name="SAPBEXresItemX 7 2 4 2" xfId="39631"/>
    <cellStyle name="SAPBEXresItemX 7 2 5" xfId="39632"/>
    <cellStyle name="SAPBEXresItemX 7 2 5 2" xfId="39633"/>
    <cellStyle name="SAPBEXresItemX 7 2 6" xfId="39634"/>
    <cellStyle name="SAPBEXresItemX 7 3" xfId="39635"/>
    <cellStyle name="SAPBEXresItemX 7 3 2" xfId="39636"/>
    <cellStyle name="SAPBEXresItemX 7 3 2 2" xfId="39637"/>
    <cellStyle name="SAPBEXresItemX 7 3 2 2 2" xfId="39638"/>
    <cellStyle name="SAPBEXresItemX 7 3 2 3" xfId="39639"/>
    <cellStyle name="SAPBEXresItemX 7 3 3" xfId="39640"/>
    <cellStyle name="SAPBEXresItemX 7 3 3 2" xfId="39641"/>
    <cellStyle name="SAPBEXresItemX 7 3 3 2 2" xfId="39642"/>
    <cellStyle name="SAPBEXresItemX 7 3 3 3" xfId="39643"/>
    <cellStyle name="SAPBEXresItemX 7 3 4" xfId="39644"/>
    <cellStyle name="SAPBEXresItemX 7 3 4 2" xfId="39645"/>
    <cellStyle name="SAPBEXresItemX 7 3 5" xfId="39646"/>
    <cellStyle name="SAPBEXresItemX 7 3 5 2" xfId="39647"/>
    <cellStyle name="SAPBEXresItemX 7 3 6" xfId="39648"/>
    <cellStyle name="SAPBEXresItemX 7 4" xfId="39649"/>
    <cellStyle name="SAPBEXresItemX 7 4 2" xfId="39650"/>
    <cellStyle name="SAPBEXresItemX 7 4 2 2" xfId="39651"/>
    <cellStyle name="SAPBEXresItemX 7 4 2 2 2" xfId="39652"/>
    <cellStyle name="SAPBEXresItemX 7 4 2 3" xfId="39653"/>
    <cellStyle name="SAPBEXresItemX 7 4 3" xfId="39654"/>
    <cellStyle name="SAPBEXresItemX 7 4 3 2" xfId="39655"/>
    <cellStyle name="SAPBEXresItemX 7 4 3 2 2" xfId="39656"/>
    <cellStyle name="SAPBEXresItemX 7 4 3 3" xfId="39657"/>
    <cellStyle name="SAPBEXresItemX 7 4 4" xfId="39658"/>
    <cellStyle name="SAPBEXresItemX 7 4 4 2" xfId="39659"/>
    <cellStyle name="SAPBEXresItemX 7 4 5" xfId="39660"/>
    <cellStyle name="SAPBEXresItemX 7 4 5 2" xfId="39661"/>
    <cellStyle name="SAPBEXresItemX 7 4 6" xfId="39662"/>
    <cellStyle name="SAPBEXresItemX 7 5" xfId="39663"/>
    <cellStyle name="SAPBEXresItemX 7 5 2" xfId="39664"/>
    <cellStyle name="SAPBEXresItemX 7 5 2 2" xfId="39665"/>
    <cellStyle name="SAPBEXresItemX 7 5 3" xfId="39666"/>
    <cellStyle name="SAPBEXresItemX 7 6" xfId="39667"/>
    <cellStyle name="SAPBEXresItemX 7_Other Benefits Allocation %" xfId="39668"/>
    <cellStyle name="SAPBEXresItemX 8" xfId="39669"/>
    <cellStyle name="SAPBEXresItemX 8 2" xfId="39670"/>
    <cellStyle name="SAPBEXresItemX 8 2 2" xfId="39671"/>
    <cellStyle name="SAPBEXresItemX 8 2 2 2" xfId="39672"/>
    <cellStyle name="SAPBEXresItemX 8 2 2 2 2" xfId="39673"/>
    <cellStyle name="SAPBEXresItemX 8 2 2 3" xfId="39674"/>
    <cellStyle name="SAPBEXresItemX 8 2 3" xfId="39675"/>
    <cellStyle name="SAPBEXresItemX 8 2 3 2" xfId="39676"/>
    <cellStyle name="SAPBEXresItemX 8 2 3 2 2" xfId="39677"/>
    <cellStyle name="SAPBEXresItemX 8 2 3 3" xfId="39678"/>
    <cellStyle name="SAPBEXresItemX 8 2 4" xfId="39679"/>
    <cellStyle name="SAPBEXresItemX 8 2 4 2" xfId="39680"/>
    <cellStyle name="SAPBEXresItemX 8 2 5" xfId="39681"/>
    <cellStyle name="SAPBEXresItemX 8 2 5 2" xfId="39682"/>
    <cellStyle name="SAPBEXresItemX 8 2 6" xfId="39683"/>
    <cellStyle name="SAPBEXresItemX 8 3" xfId="39684"/>
    <cellStyle name="SAPBEXresItemX 8 3 2" xfId="39685"/>
    <cellStyle name="SAPBEXresItemX 8 3 2 2" xfId="39686"/>
    <cellStyle name="SAPBEXresItemX 8 3 2 2 2" xfId="39687"/>
    <cellStyle name="SAPBEXresItemX 8 3 2 3" xfId="39688"/>
    <cellStyle name="SAPBEXresItemX 8 3 3" xfId="39689"/>
    <cellStyle name="SAPBEXresItemX 8 3 3 2" xfId="39690"/>
    <cellStyle name="SAPBEXresItemX 8 3 3 2 2" xfId="39691"/>
    <cellStyle name="SAPBEXresItemX 8 3 3 3" xfId="39692"/>
    <cellStyle name="SAPBEXresItemX 8 3 4" xfId="39693"/>
    <cellStyle name="SAPBEXresItemX 8 3 4 2" xfId="39694"/>
    <cellStyle name="SAPBEXresItemX 8 3 5" xfId="39695"/>
    <cellStyle name="SAPBEXresItemX 8 3 5 2" xfId="39696"/>
    <cellStyle name="SAPBEXresItemX 8 3 6" xfId="39697"/>
    <cellStyle name="SAPBEXresItemX 8 4" xfId="39698"/>
    <cellStyle name="SAPBEXresItemX 8 4 2" xfId="39699"/>
    <cellStyle name="SAPBEXresItemX 8 4 2 2" xfId="39700"/>
    <cellStyle name="SAPBEXresItemX 8 4 2 2 2" xfId="39701"/>
    <cellStyle name="SAPBEXresItemX 8 4 2 3" xfId="39702"/>
    <cellStyle name="SAPBEXresItemX 8 4 3" xfId="39703"/>
    <cellStyle name="SAPBEXresItemX 8 4 3 2" xfId="39704"/>
    <cellStyle name="SAPBEXresItemX 8 4 3 2 2" xfId="39705"/>
    <cellStyle name="SAPBEXresItemX 8 4 3 3" xfId="39706"/>
    <cellStyle name="SAPBEXresItemX 8 4 4" xfId="39707"/>
    <cellStyle name="SAPBEXresItemX 8 4 4 2" xfId="39708"/>
    <cellStyle name="SAPBEXresItemX 8 4 5" xfId="39709"/>
    <cellStyle name="SAPBEXresItemX 8 4 5 2" xfId="39710"/>
    <cellStyle name="SAPBEXresItemX 8 4 6" xfId="39711"/>
    <cellStyle name="SAPBEXresItemX 8 5" xfId="39712"/>
    <cellStyle name="SAPBEXresItemX 8 5 2" xfId="39713"/>
    <cellStyle name="SAPBEXresItemX 8 5 2 2" xfId="39714"/>
    <cellStyle name="SAPBEXresItemX 8 5 3" xfId="39715"/>
    <cellStyle name="SAPBEXresItemX 8 6" xfId="39716"/>
    <cellStyle name="SAPBEXresItemX 8_Other Benefits Allocation %" xfId="39717"/>
    <cellStyle name="SAPBEXresItemX 9" xfId="39718"/>
    <cellStyle name="SAPBEXresItemX 9 2" xfId="39719"/>
    <cellStyle name="SAPBEXresItemX 9 2 2" xfId="39720"/>
    <cellStyle name="SAPBEXresItemX 9 2 2 2" xfId="39721"/>
    <cellStyle name="SAPBEXresItemX 9 2 2 2 2" xfId="39722"/>
    <cellStyle name="SAPBEXresItemX 9 2 2 3" xfId="39723"/>
    <cellStyle name="SAPBEXresItemX 9 2 3" xfId="39724"/>
    <cellStyle name="SAPBEXresItemX 9 2 3 2" xfId="39725"/>
    <cellStyle name="SAPBEXresItemX 9 2 3 2 2" xfId="39726"/>
    <cellStyle name="SAPBEXresItemX 9 2 3 3" xfId="39727"/>
    <cellStyle name="SAPBEXresItemX 9 2 4" xfId="39728"/>
    <cellStyle name="SAPBEXresItemX 9 2 4 2" xfId="39729"/>
    <cellStyle name="SAPBEXresItemX 9 2 5" xfId="39730"/>
    <cellStyle name="SAPBEXresItemX 9 2 5 2" xfId="39731"/>
    <cellStyle name="SAPBEXresItemX 9 2 6" xfId="39732"/>
    <cellStyle name="SAPBEXresItemX 9 3" xfId="39733"/>
    <cellStyle name="SAPBEXresItemX 9 3 2" xfId="39734"/>
    <cellStyle name="SAPBEXresItemX 9 3 2 2" xfId="39735"/>
    <cellStyle name="SAPBEXresItemX 9 3 2 2 2" xfId="39736"/>
    <cellStyle name="SAPBEXresItemX 9 3 2 3" xfId="39737"/>
    <cellStyle name="SAPBEXresItemX 9 3 3" xfId="39738"/>
    <cellStyle name="SAPBEXresItemX 9 3 3 2" xfId="39739"/>
    <cellStyle name="SAPBEXresItemX 9 3 3 2 2" xfId="39740"/>
    <cellStyle name="SAPBEXresItemX 9 3 3 3" xfId="39741"/>
    <cellStyle name="SAPBEXresItemX 9 3 4" xfId="39742"/>
    <cellStyle name="SAPBEXresItemX 9 3 4 2" xfId="39743"/>
    <cellStyle name="SAPBEXresItemX 9 3 5" xfId="39744"/>
    <cellStyle name="SAPBEXresItemX 9 3 5 2" xfId="39745"/>
    <cellStyle name="SAPBEXresItemX 9 3 6" xfId="39746"/>
    <cellStyle name="SAPBEXresItemX 9 4" xfId="39747"/>
    <cellStyle name="SAPBEXresItemX 9 4 2" xfId="39748"/>
    <cellStyle name="SAPBEXresItemX 9 4 2 2" xfId="39749"/>
    <cellStyle name="SAPBEXresItemX 9 4 2 2 2" xfId="39750"/>
    <cellStyle name="SAPBEXresItemX 9 4 2 3" xfId="39751"/>
    <cellStyle name="SAPBEXresItemX 9 4 3" xfId="39752"/>
    <cellStyle name="SAPBEXresItemX 9 4 3 2" xfId="39753"/>
    <cellStyle name="SAPBEXresItemX 9 4 3 2 2" xfId="39754"/>
    <cellStyle name="SAPBEXresItemX 9 4 3 3" xfId="39755"/>
    <cellStyle name="SAPBEXresItemX 9 4 4" xfId="39756"/>
    <cellStyle name="SAPBEXresItemX 9 4 4 2" xfId="39757"/>
    <cellStyle name="SAPBEXresItemX 9 4 5" xfId="39758"/>
    <cellStyle name="SAPBEXresItemX 9 4 5 2" xfId="39759"/>
    <cellStyle name="SAPBEXresItemX 9 4 6" xfId="39760"/>
    <cellStyle name="SAPBEXresItemX 9 5" xfId="39761"/>
    <cellStyle name="SAPBEXresItemX 9 5 2" xfId="39762"/>
    <cellStyle name="SAPBEXresItemX 9 5 2 2" xfId="39763"/>
    <cellStyle name="SAPBEXresItemX 9 5 3" xfId="39764"/>
    <cellStyle name="SAPBEXresItemX 9 6" xfId="39765"/>
    <cellStyle name="SAPBEXresItemX 9_Other Benefits Allocation %" xfId="39766"/>
    <cellStyle name="SAPBEXresItemX_2016-18 Budget Payroll" xfId="52983"/>
    <cellStyle name="SAPBEXstdData" xfId="8"/>
    <cellStyle name="SAPBEXstdData 10" xfId="39767"/>
    <cellStyle name="SAPBEXstdData 10 2" xfId="39768"/>
    <cellStyle name="SAPBEXstdData 10 2 2" xfId="39769"/>
    <cellStyle name="SAPBEXstdData 10 2 2 2" xfId="39770"/>
    <cellStyle name="SAPBEXstdData 10 2 2 2 2" xfId="39771"/>
    <cellStyle name="SAPBEXstdData 10 2 2 3" xfId="39772"/>
    <cellStyle name="SAPBEXstdData 10 2 3" xfId="39773"/>
    <cellStyle name="SAPBEXstdData 10 2 3 2" xfId="39774"/>
    <cellStyle name="SAPBEXstdData 10 2 3 2 2" xfId="39775"/>
    <cellStyle name="SAPBEXstdData 10 2 3 3" xfId="39776"/>
    <cellStyle name="SAPBEXstdData 10 2 4" xfId="39777"/>
    <cellStyle name="SAPBEXstdData 10 2 4 2" xfId="39778"/>
    <cellStyle name="SAPBEXstdData 10 2 5" xfId="39779"/>
    <cellStyle name="SAPBEXstdData 10 2 5 2" xfId="39780"/>
    <cellStyle name="SAPBEXstdData 10 2 6" xfId="39781"/>
    <cellStyle name="SAPBEXstdData 10 3" xfId="39782"/>
    <cellStyle name="SAPBEXstdData 10 3 2" xfId="39783"/>
    <cellStyle name="SAPBEXstdData 10 3 2 2" xfId="39784"/>
    <cellStyle name="SAPBEXstdData 10 3 2 2 2" xfId="39785"/>
    <cellStyle name="SAPBEXstdData 10 3 2 3" xfId="39786"/>
    <cellStyle name="SAPBEXstdData 10 3 3" xfId="39787"/>
    <cellStyle name="SAPBEXstdData 10 3 3 2" xfId="39788"/>
    <cellStyle name="SAPBEXstdData 10 3 3 2 2" xfId="39789"/>
    <cellStyle name="SAPBEXstdData 10 3 3 3" xfId="39790"/>
    <cellStyle name="SAPBEXstdData 10 3 4" xfId="39791"/>
    <cellStyle name="SAPBEXstdData 10 3 4 2" xfId="39792"/>
    <cellStyle name="SAPBEXstdData 10 3 5" xfId="39793"/>
    <cellStyle name="SAPBEXstdData 10 3 5 2" xfId="39794"/>
    <cellStyle name="SAPBEXstdData 10 3 6" xfId="39795"/>
    <cellStyle name="SAPBEXstdData 10 4" xfId="39796"/>
    <cellStyle name="SAPBEXstdData 10 4 2" xfId="39797"/>
    <cellStyle name="SAPBEXstdData 10 4 2 2" xfId="39798"/>
    <cellStyle name="SAPBEXstdData 10 4 2 2 2" xfId="39799"/>
    <cellStyle name="SAPBEXstdData 10 4 2 3" xfId="39800"/>
    <cellStyle name="SAPBEXstdData 10 4 3" xfId="39801"/>
    <cellStyle name="SAPBEXstdData 10 4 3 2" xfId="39802"/>
    <cellStyle name="SAPBEXstdData 10 4 3 2 2" xfId="39803"/>
    <cellStyle name="SAPBEXstdData 10 4 3 3" xfId="39804"/>
    <cellStyle name="SAPBEXstdData 10 4 4" xfId="39805"/>
    <cellStyle name="SAPBEXstdData 10 4 4 2" xfId="39806"/>
    <cellStyle name="SAPBEXstdData 10 4 5" xfId="39807"/>
    <cellStyle name="SAPBEXstdData 10 4 5 2" xfId="39808"/>
    <cellStyle name="SAPBEXstdData 10 4 6" xfId="39809"/>
    <cellStyle name="SAPBEXstdData 10 5" xfId="39810"/>
    <cellStyle name="SAPBEXstdData 10 5 2" xfId="39811"/>
    <cellStyle name="SAPBEXstdData 10 5 2 2" xfId="39812"/>
    <cellStyle name="SAPBEXstdData 10 5 3" xfId="39813"/>
    <cellStyle name="SAPBEXstdData 10 6" xfId="39814"/>
    <cellStyle name="SAPBEXstdData 10_Other Benefits Allocation %" xfId="39815"/>
    <cellStyle name="SAPBEXstdData 11" xfId="39816"/>
    <cellStyle name="SAPBEXstdData 11 2" xfId="39817"/>
    <cellStyle name="SAPBEXstdData 11 2 2" xfId="39818"/>
    <cellStyle name="SAPBEXstdData 11 2 2 2" xfId="39819"/>
    <cellStyle name="SAPBEXstdData 11 2 2 2 2" xfId="39820"/>
    <cellStyle name="SAPBEXstdData 11 2 2 3" xfId="39821"/>
    <cellStyle name="SAPBEXstdData 11 2 3" xfId="39822"/>
    <cellStyle name="SAPBEXstdData 11 2 3 2" xfId="39823"/>
    <cellStyle name="SAPBEXstdData 11 2 3 2 2" xfId="39824"/>
    <cellStyle name="SAPBEXstdData 11 2 3 3" xfId="39825"/>
    <cellStyle name="SAPBEXstdData 11 2 4" xfId="39826"/>
    <cellStyle name="SAPBEXstdData 11 2 4 2" xfId="39827"/>
    <cellStyle name="SAPBEXstdData 11 2 5" xfId="39828"/>
    <cellStyle name="SAPBEXstdData 11 2 5 2" xfId="39829"/>
    <cellStyle name="SAPBEXstdData 11 2 6" xfId="39830"/>
    <cellStyle name="SAPBEXstdData 11 3" xfId="39831"/>
    <cellStyle name="SAPBEXstdData 11 3 2" xfId="39832"/>
    <cellStyle name="SAPBEXstdData 11 3 2 2" xfId="39833"/>
    <cellStyle name="SAPBEXstdData 11 3 2 2 2" xfId="39834"/>
    <cellStyle name="SAPBEXstdData 11 3 2 3" xfId="39835"/>
    <cellStyle name="SAPBEXstdData 11 3 3" xfId="39836"/>
    <cellStyle name="SAPBEXstdData 11 3 3 2" xfId="39837"/>
    <cellStyle name="SAPBEXstdData 11 3 3 2 2" xfId="39838"/>
    <cellStyle name="SAPBEXstdData 11 3 3 3" xfId="39839"/>
    <cellStyle name="SAPBEXstdData 11 3 4" xfId="39840"/>
    <cellStyle name="SAPBEXstdData 11 3 4 2" xfId="39841"/>
    <cellStyle name="SAPBEXstdData 11 3 5" xfId="39842"/>
    <cellStyle name="SAPBEXstdData 11 3 5 2" xfId="39843"/>
    <cellStyle name="SAPBEXstdData 11 3 6" xfId="39844"/>
    <cellStyle name="SAPBEXstdData 11 4" xfId="39845"/>
    <cellStyle name="SAPBEXstdData 11 4 2" xfId="39846"/>
    <cellStyle name="SAPBEXstdData 11 4 2 2" xfId="39847"/>
    <cellStyle name="SAPBEXstdData 11 4 2 2 2" xfId="39848"/>
    <cellStyle name="SAPBEXstdData 11 4 2 3" xfId="39849"/>
    <cellStyle name="SAPBEXstdData 11 4 3" xfId="39850"/>
    <cellStyle name="SAPBEXstdData 11 4 3 2" xfId="39851"/>
    <cellStyle name="SAPBEXstdData 11 4 3 2 2" xfId="39852"/>
    <cellStyle name="SAPBEXstdData 11 4 3 3" xfId="39853"/>
    <cellStyle name="SAPBEXstdData 11 4 4" xfId="39854"/>
    <cellStyle name="SAPBEXstdData 11 4 4 2" xfId="39855"/>
    <cellStyle name="SAPBEXstdData 11 4 5" xfId="39856"/>
    <cellStyle name="SAPBEXstdData 11 4 5 2" xfId="39857"/>
    <cellStyle name="SAPBEXstdData 11 4 6" xfId="39858"/>
    <cellStyle name="SAPBEXstdData 11 5" xfId="39859"/>
    <cellStyle name="SAPBEXstdData 11 5 2" xfId="39860"/>
    <cellStyle name="SAPBEXstdData 11 5 2 2" xfId="39861"/>
    <cellStyle name="SAPBEXstdData 11 5 3" xfId="39862"/>
    <cellStyle name="SAPBEXstdData 11 6" xfId="39863"/>
    <cellStyle name="SAPBEXstdData 11_Other Benefits Allocation %" xfId="39864"/>
    <cellStyle name="SAPBEXstdData 12" xfId="39865"/>
    <cellStyle name="SAPBEXstdData 12 2" xfId="39866"/>
    <cellStyle name="SAPBEXstdData 12 3" xfId="39867"/>
    <cellStyle name="SAPBEXstdData 12_Other Benefits Allocation %" xfId="39868"/>
    <cellStyle name="SAPBEXstdData 13" xfId="39869"/>
    <cellStyle name="SAPBEXstdData 13 2" xfId="39870"/>
    <cellStyle name="SAPBEXstdData 13 2 2" xfId="39871"/>
    <cellStyle name="SAPBEXstdData 13 2 2 2" xfId="39872"/>
    <cellStyle name="SAPBEXstdData 13 2 2 2 2" xfId="39873"/>
    <cellStyle name="SAPBEXstdData 13 2 2 3" xfId="39874"/>
    <cellStyle name="SAPBEXstdData 13 2 3" xfId="39875"/>
    <cellStyle name="SAPBEXstdData 13 2 3 2" xfId="39876"/>
    <cellStyle name="SAPBEXstdData 13 2 3 2 2" xfId="39877"/>
    <cellStyle name="SAPBEXstdData 13 2 3 3" xfId="39878"/>
    <cellStyle name="SAPBEXstdData 13 2 4" xfId="39879"/>
    <cellStyle name="SAPBEXstdData 13 2 4 2" xfId="39880"/>
    <cellStyle name="SAPBEXstdData 13 2 5" xfId="39881"/>
    <cellStyle name="SAPBEXstdData 13 2 5 2" xfId="39882"/>
    <cellStyle name="SAPBEXstdData 13 2 6" xfId="39883"/>
    <cellStyle name="SAPBEXstdData 13 3" xfId="39884"/>
    <cellStyle name="SAPBEXstdData 13 3 2" xfId="39885"/>
    <cellStyle name="SAPBEXstdData 13 3 2 2" xfId="39886"/>
    <cellStyle name="SAPBEXstdData 13 3 2 2 2" xfId="39887"/>
    <cellStyle name="SAPBEXstdData 13 3 2 3" xfId="39888"/>
    <cellStyle name="SAPBEXstdData 13 3 3" xfId="39889"/>
    <cellStyle name="SAPBEXstdData 13 3 3 2" xfId="39890"/>
    <cellStyle name="SAPBEXstdData 13 3 3 2 2" xfId="39891"/>
    <cellStyle name="SAPBEXstdData 13 3 3 3" xfId="39892"/>
    <cellStyle name="SAPBEXstdData 13 3 4" xfId="39893"/>
    <cellStyle name="SAPBEXstdData 13 3 4 2" xfId="39894"/>
    <cellStyle name="SAPBEXstdData 13 3 5" xfId="39895"/>
    <cellStyle name="SAPBEXstdData 13 3 5 2" xfId="39896"/>
    <cellStyle name="SAPBEXstdData 13 3 6" xfId="39897"/>
    <cellStyle name="SAPBEXstdData 13 4" xfId="39898"/>
    <cellStyle name="SAPBEXstdData 13 4 2" xfId="39899"/>
    <cellStyle name="SAPBEXstdData 13 4 2 2" xfId="39900"/>
    <cellStyle name="SAPBEXstdData 13 4 3" xfId="39901"/>
    <cellStyle name="SAPBEXstdData 13 5" xfId="39902"/>
    <cellStyle name="SAPBEXstdData 13 5 2" xfId="39903"/>
    <cellStyle name="SAPBEXstdData 13 5 2 2" xfId="39904"/>
    <cellStyle name="SAPBEXstdData 13 5 3" xfId="39905"/>
    <cellStyle name="SAPBEXstdData 13 6" xfId="39906"/>
    <cellStyle name="SAPBEXstdData 13 6 2" xfId="39907"/>
    <cellStyle name="SAPBEXstdData 13 7" xfId="39908"/>
    <cellStyle name="SAPBEXstdData 13 7 2" xfId="39909"/>
    <cellStyle name="SAPBEXstdData 13 8" xfId="39910"/>
    <cellStyle name="SAPBEXstdData 13_Other Benefits Allocation %" xfId="39911"/>
    <cellStyle name="SAPBEXstdData 14" xfId="39912"/>
    <cellStyle name="SAPBEXstdData 14 2" xfId="39913"/>
    <cellStyle name="SAPBEXstdData 14 2 2" xfId="39914"/>
    <cellStyle name="SAPBEXstdData 14 3" xfId="39915"/>
    <cellStyle name="SAPBEXstdData 15" xfId="39916"/>
    <cellStyle name="SAPBEXstdData 15 2" xfId="39917"/>
    <cellStyle name="SAPBEXstdData 15 2 2" xfId="39918"/>
    <cellStyle name="SAPBEXstdData 15 3" xfId="39919"/>
    <cellStyle name="SAPBEXstdData 16" xfId="39920"/>
    <cellStyle name="SAPBEXstdData 16 2" xfId="39921"/>
    <cellStyle name="SAPBEXstdData 16 2 2" xfId="39922"/>
    <cellStyle name="SAPBEXstdData 16 3" xfId="39923"/>
    <cellStyle name="SAPBEXstdData 17" xfId="39924"/>
    <cellStyle name="SAPBEXstdData 17 2" xfId="39925"/>
    <cellStyle name="SAPBEXstdData 17 2 2" xfId="39926"/>
    <cellStyle name="SAPBEXstdData 17 3" xfId="39927"/>
    <cellStyle name="SAPBEXstdData 18" xfId="39928"/>
    <cellStyle name="SAPBEXstdData 18 2" xfId="39929"/>
    <cellStyle name="SAPBEXstdData 18 2 2" xfId="39930"/>
    <cellStyle name="SAPBEXstdData 18 3" xfId="39931"/>
    <cellStyle name="SAPBEXstdData 19" xfId="39932"/>
    <cellStyle name="SAPBEXstdData 19 2" xfId="39933"/>
    <cellStyle name="SAPBEXstdData 19 2 2" xfId="39934"/>
    <cellStyle name="SAPBEXstdData 19 3" xfId="39935"/>
    <cellStyle name="SAPBEXstdData 2" xfId="39936"/>
    <cellStyle name="SAPBEXstdData 2 10" xfId="39937"/>
    <cellStyle name="SAPBEXstdData 2 10 2" xfId="63831"/>
    <cellStyle name="SAPBEXstdData 2 10 3" xfId="63832"/>
    <cellStyle name="SAPBEXstdData 2 11" xfId="39938"/>
    <cellStyle name="SAPBEXstdData 2 11 2" xfId="39939"/>
    <cellStyle name="SAPBEXstdData 2 11 2 2" xfId="39940"/>
    <cellStyle name="SAPBEXstdData 2 11 3" xfId="39941"/>
    <cellStyle name="SAPBEXstdData 2 12" xfId="39942"/>
    <cellStyle name="SAPBEXstdData 2 12 2" xfId="39943"/>
    <cellStyle name="SAPBEXstdData 2 12 2 2" xfId="39944"/>
    <cellStyle name="SAPBEXstdData 2 12 3" xfId="39945"/>
    <cellStyle name="SAPBEXstdData 2 13" xfId="39946"/>
    <cellStyle name="SAPBEXstdData 2 13 2" xfId="39947"/>
    <cellStyle name="SAPBEXstdData 2 13 3" xfId="63833"/>
    <cellStyle name="SAPBEXstdData 2 14" xfId="39948"/>
    <cellStyle name="SAPBEXstdData 2 14 2" xfId="63834"/>
    <cellStyle name="SAPBEXstdData 2 14 3" xfId="63835"/>
    <cellStyle name="SAPBEXstdData 2 15" xfId="63836"/>
    <cellStyle name="SAPBEXstdData 2 16" xfId="63837"/>
    <cellStyle name="SAPBEXstdData 2 2" xfId="39949"/>
    <cellStyle name="SAPBEXstdData 2 2 10" xfId="39950"/>
    <cellStyle name="SAPBEXstdData 2 2 10 2" xfId="39951"/>
    <cellStyle name="SAPBEXstdData 2 2 10 2 2" xfId="39952"/>
    <cellStyle name="SAPBEXstdData 2 2 10 3" xfId="39953"/>
    <cellStyle name="SAPBEXstdData 2 2 11" xfId="39954"/>
    <cellStyle name="SAPBEXstdData 2 2 11 2" xfId="39955"/>
    <cellStyle name="SAPBEXstdData 2 2 11 2 2" xfId="39956"/>
    <cellStyle name="SAPBEXstdData 2 2 11 3" xfId="39957"/>
    <cellStyle name="SAPBEXstdData 2 2 12" xfId="39958"/>
    <cellStyle name="SAPBEXstdData 2 2 2" xfId="39959"/>
    <cellStyle name="SAPBEXstdData 2 2 2 2" xfId="39960"/>
    <cellStyle name="SAPBEXstdData 2 2 2 2 2" xfId="39961"/>
    <cellStyle name="SAPBEXstdData 2 2 2 2 2 2" xfId="39962"/>
    <cellStyle name="SAPBEXstdData 2 2 2 2 2 2 2" xfId="39963"/>
    <cellStyle name="SAPBEXstdData 2 2 2 2 2 3" xfId="39964"/>
    <cellStyle name="SAPBEXstdData 2 2 2 2 3" xfId="39965"/>
    <cellStyle name="SAPBEXstdData 2 2 2 2 3 2" xfId="39966"/>
    <cellStyle name="SAPBEXstdData 2 2 2 2 3 2 2" xfId="39967"/>
    <cellStyle name="SAPBEXstdData 2 2 2 2 3 3" xfId="39968"/>
    <cellStyle name="SAPBEXstdData 2 2 2 2 4" xfId="39969"/>
    <cellStyle name="SAPBEXstdData 2 2 2 2 4 2" xfId="39970"/>
    <cellStyle name="SAPBEXstdData 2 2 2 2 5" xfId="39971"/>
    <cellStyle name="SAPBEXstdData 2 2 2 2 5 2" xfId="39972"/>
    <cellStyle name="SAPBEXstdData 2 2 2 2 6" xfId="39973"/>
    <cellStyle name="SAPBEXstdData 2 2 2 3" xfId="39974"/>
    <cellStyle name="SAPBEXstdData 2 2 2 3 2" xfId="39975"/>
    <cellStyle name="SAPBEXstdData 2 2 2 3 2 2" xfId="39976"/>
    <cellStyle name="SAPBEXstdData 2 2 2 3 2 2 2" xfId="39977"/>
    <cellStyle name="SAPBEXstdData 2 2 2 3 2 3" xfId="39978"/>
    <cellStyle name="SAPBEXstdData 2 2 2 3 3" xfId="39979"/>
    <cellStyle name="SAPBEXstdData 2 2 2 3 3 2" xfId="39980"/>
    <cellStyle name="SAPBEXstdData 2 2 2 3 3 2 2" xfId="39981"/>
    <cellStyle name="SAPBEXstdData 2 2 2 3 3 3" xfId="39982"/>
    <cellStyle name="SAPBEXstdData 2 2 2 3 4" xfId="39983"/>
    <cellStyle name="SAPBEXstdData 2 2 2 3 4 2" xfId="39984"/>
    <cellStyle name="SAPBEXstdData 2 2 2 3 5" xfId="39985"/>
    <cellStyle name="SAPBEXstdData 2 2 2 3 5 2" xfId="39986"/>
    <cellStyle name="SAPBEXstdData 2 2 2 3 6" xfId="39987"/>
    <cellStyle name="SAPBEXstdData 2 2 2 4" xfId="39988"/>
    <cellStyle name="SAPBEXstdData 2 2 2 4 2" xfId="39989"/>
    <cellStyle name="SAPBEXstdData 2 2 2 4 2 2" xfId="39990"/>
    <cellStyle name="SAPBEXstdData 2 2 2 4 2 2 2" xfId="39991"/>
    <cellStyle name="SAPBEXstdData 2 2 2 4 2 3" xfId="39992"/>
    <cellStyle name="SAPBEXstdData 2 2 2 4 3" xfId="39993"/>
    <cellStyle name="SAPBEXstdData 2 2 2 4 3 2" xfId="39994"/>
    <cellStyle name="SAPBEXstdData 2 2 2 4 3 2 2" xfId="39995"/>
    <cellStyle name="SAPBEXstdData 2 2 2 4 3 3" xfId="39996"/>
    <cellStyle name="SAPBEXstdData 2 2 2 4 4" xfId="39997"/>
    <cellStyle name="SAPBEXstdData 2 2 2 4 4 2" xfId="39998"/>
    <cellStyle name="SAPBEXstdData 2 2 2 4 5" xfId="39999"/>
    <cellStyle name="SAPBEXstdData 2 2 2 4 5 2" xfId="40000"/>
    <cellStyle name="SAPBEXstdData 2 2 2 4 6" xfId="40001"/>
    <cellStyle name="SAPBEXstdData 2 2 2 5" xfId="40002"/>
    <cellStyle name="SAPBEXstdData 2 2 2 5 2" xfId="40003"/>
    <cellStyle name="SAPBEXstdData 2 2 2 5 2 2" xfId="40004"/>
    <cellStyle name="SAPBEXstdData 2 2 2 5 2 3" xfId="63838"/>
    <cellStyle name="SAPBEXstdData 2 2 2 5 3" xfId="40005"/>
    <cellStyle name="SAPBEXstdData 2 2 2 5 4" xfId="63839"/>
    <cellStyle name="SAPBEXstdData 2 2 2 6" xfId="40006"/>
    <cellStyle name="SAPBEXstdData 2 2 2 6 2" xfId="52984"/>
    <cellStyle name="SAPBEXstdData 2 2 2 6 2 2" xfId="63840"/>
    <cellStyle name="SAPBEXstdData 2 2 2 6 2 3" xfId="63841"/>
    <cellStyle name="SAPBEXstdData 2 2 2 6 3" xfId="63842"/>
    <cellStyle name="SAPBEXstdData 2 2 2 6 4" xfId="63843"/>
    <cellStyle name="SAPBEXstdData 2 2 2 7" xfId="52985"/>
    <cellStyle name="SAPBEXstdData 2 2 2 7 2" xfId="63844"/>
    <cellStyle name="SAPBEXstdData 2 2 2 7 3" xfId="63845"/>
    <cellStyle name="SAPBEXstdData 2 2 2 8" xfId="63846"/>
    <cellStyle name="SAPBEXstdData 2 2 2 9" xfId="63847"/>
    <cellStyle name="SAPBEXstdData 2 2 2_Other Benefits Allocation %" xfId="40007"/>
    <cellStyle name="SAPBEXstdData 2 2 3" xfId="40008"/>
    <cellStyle name="SAPBEXstdData 2 2 3 2" xfId="40009"/>
    <cellStyle name="SAPBEXstdData 2 2 3 2 2" xfId="40010"/>
    <cellStyle name="SAPBEXstdData 2 2 3 2 2 2" xfId="40011"/>
    <cellStyle name="SAPBEXstdData 2 2 3 2 2 2 2" xfId="40012"/>
    <cellStyle name="SAPBEXstdData 2 2 3 2 2 3" xfId="40013"/>
    <cellStyle name="SAPBEXstdData 2 2 3 2 3" xfId="40014"/>
    <cellStyle name="SAPBEXstdData 2 2 3 2 3 2" xfId="40015"/>
    <cellStyle name="SAPBEXstdData 2 2 3 2 3 2 2" xfId="40016"/>
    <cellStyle name="SAPBEXstdData 2 2 3 2 3 3" xfId="40017"/>
    <cellStyle name="SAPBEXstdData 2 2 3 2 4" xfId="40018"/>
    <cellStyle name="SAPBEXstdData 2 2 3 2 4 2" xfId="40019"/>
    <cellStyle name="SAPBEXstdData 2 2 3 2 5" xfId="40020"/>
    <cellStyle name="SAPBEXstdData 2 2 3 2 5 2" xfId="40021"/>
    <cellStyle name="SAPBEXstdData 2 2 3 2 6" xfId="40022"/>
    <cellStyle name="SAPBEXstdData 2 2 3 3" xfId="40023"/>
    <cellStyle name="SAPBEXstdData 2 2 3 3 2" xfId="40024"/>
    <cellStyle name="SAPBEXstdData 2 2 3 3 2 2" xfId="40025"/>
    <cellStyle name="SAPBEXstdData 2 2 3 3 2 2 2" xfId="40026"/>
    <cellStyle name="SAPBEXstdData 2 2 3 3 2 3" xfId="40027"/>
    <cellStyle name="SAPBEXstdData 2 2 3 3 3" xfId="40028"/>
    <cellStyle name="SAPBEXstdData 2 2 3 3 3 2" xfId="40029"/>
    <cellStyle name="SAPBEXstdData 2 2 3 3 3 2 2" xfId="40030"/>
    <cellStyle name="SAPBEXstdData 2 2 3 3 3 3" xfId="40031"/>
    <cellStyle name="SAPBEXstdData 2 2 3 3 4" xfId="40032"/>
    <cellStyle name="SAPBEXstdData 2 2 3 3 4 2" xfId="40033"/>
    <cellStyle name="SAPBEXstdData 2 2 3 3 5" xfId="40034"/>
    <cellStyle name="SAPBEXstdData 2 2 3 3 5 2" xfId="40035"/>
    <cellStyle name="SAPBEXstdData 2 2 3 3 6" xfId="40036"/>
    <cellStyle name="SAPBEXstdData 2 2 3 4" xfId="40037"/>
    <cellStyle name="SAPBEXstdData 2 2 3 4 2" xfId="40038"/>
    <cellStyle name="SAPBEXstdData 2 2 3 4 2 2" xfId="40039"/>
    <cellStyle name="SAPBEXstdData 2 2 3 4 2 3" xfId="63848"/>
    <cellStyle name="SAPBEXstdData 2 2 3 4 3" xfId="40040"/>
    <cellStyle name="SAPBEXstdData 2 2 3 4 4" xfId="63849"/>
    <cellStyle name="SAPBEXstdData 2 2 3 5" xfId="40041"/>
    <cellStyle name="SAPBEXstdData 2 2 3 5 2" xfId="40042"/>
    <cellStyle name="SAPBEXstdData 2 2 3 5 2 2" xfId="40043"/>
    <cellStyle name="SAPBEXstdData 2 2 3 5 2 3" xfId="63850"/>
    <cellStyle name="SAPBEXstdData 2 2 3 5 3" xfId="40044"/>
    <cellStyle name="SAPBEXstdData 2 2 3 5 4" xfId="63851"/>
    <cellStyle name="SAPBEXstdData 2 2 3 6" xfId="40045"/>
    <cellStyle name="SAPBEXstdData 2 2 3 6 2" xfId="40046"/>
    <cellStyle name="SAPBEXstdData 2 2 3 6 2 2" xfId="63852"/>
    <cellStyle name="SAPBEXstdData 2 2 3 6 2 3" xfId="63853"/>
    <cellStyle name="SAPBEXstdData 2 2 3 6 3" xfId="63854"/>
    <cellStyle name="SAPBEXstdData 2 2 3 6 4" xfId="63855"/>
    <cellStyle name="SAPBEXstdData 2 2 3 7" xfId="40047"/>
    <cellStyle name="SAPBEXstdData 2 2 3 7 2" xfId="40048"/>
    <cellStyle name="SAPBEXstdData 2 2 3 7 3" xfId="63856"/>
    <cellStyle name="SAPBEXstdData 2 2 3 8" xfId="40049"/>
    <cellStyle name="SAPBEXstdData 2 2 3 9" xfId="63857"/>
    <cellStyle name="SAPBEXstdData 2 2 3_Other Benefits Allocation %" xfId="40050"/>
    <cellStyle name="SAPBEXstdData 2 2 4" xfId="40051"/>
    <cellStyle name="SAPBEXstdData 2 2 4 2" xfId="40052"/>
    <cellStyle name="SAPBEXstdData 2 2 4 2 2" xfId="40053"/>
    <cellStyle name="SAPBEXstdData 2 2 4 2 2 2" xfId="63858"/>
    <cellStyle name="SAPBEXstdData 2 2 4 2 2 3" xfId="63859"/>
    <cellStyle name="SAPBEXstdData 2 2 4 2 3" xfId="63860"/>
    <cellStyle name="SAPBEXstdData 2 2 4 2 4" xfId="63861"/>
    <cellStyle name="SAPBEXstdData 2 2 4 3" xfId="40054"/>
    <cellStyle name="SAPBEXstdData 2 2 4 3 2" xfId="52986"/>
    <cellStyle name="SAPBEXstdData 2 2 4 3 2 2" xfId="63862"/>
    <cellStyle name="SAPBEXstdData 2 2 4 3 2 3" xfId="63863"/>
    <cellStyle name="SAPBEXstdData 2 2 4 3 3" xfId="63864"/>
    <cellStyle name="SAPBEXstdData 2 2 4 3 4" xfId="63865"/>
    <cellStyle name="SAPBEXstdData 2 2 4 4" xfId="52987"/>
    <cellStyle name="SAPBEXstdData 2 2 4 4 2" xfId="52988"/>
    <cellStyle name="SAPBEXstdData 2 2 4 4 2 2" xfId="63866"/>
    <cellStyle name="SAPBEXstdData 2 2 4 4 2 3" xfId="63867"/>
    <cellStyle name="SAPBEXstdData 2 2 4 4 3" xfId="63868"/>
    <cellStyle name="SAPBEXstdData 2 2 4 4 4" xfId="63869"/>
    <cellStyle name="SAPBEXstdData 2 2 4 5" xfId="52989"/>
    <cellStyle name="SAPBEXstdData 2 2 4 5 2" xfId="52990"/>
    <cellStyle name="SAPBEXstdData 2 2 4 5 2 2" xfId="63870"/>
    <cellStyle name="SAPBEXstdData 2 2 4 5 2 3" xfId="63871"/>
    <cellStyle name="SAPBEXstdData 2 2 4 5 3" xfId="63872"/>
    <cellStyle name="SAPBEXstdData 2 2 4 5 4" xfId="63873"/>
    <cellStyle name="SAPBEXstdData 2 2 4 6" xfId="52991"/>
    <cellStyle name="SAPBEXstdData 2 2 4 6 2" xfId="52992"/>
    <cellStyle name="SAPBEXstdData 2 2 4 6 2 2" xfId="63874"/>
    <cellStyle name="SAPBEXstdData 2 2 4 6 2 3" xfId="63875"/>
    <cellStyle name="SAPBEXstdData 2 2 4 6 3" xfId="63876"/>
    <cellStyle name="SAPBEXstdData 2 2 4 6 4" xfId="63877"/>
    <cellStyle name="SAPBEXstdData 2 2 4 7" xfId="52993"/>
    <cellStyle name="SAPBEXstdData 2 2 4 7 2" xfId="63878"/>
    <cellStyle name="SAPBEXstdData 2 2 4 7 3" xfId="63879"/>
    <cellStyle name="SAPBEXstdData 2 2 4 8" xfId="63880"/>
    <cellStyle name="SAPBEXstdData 2 2 4 9" xfId="63881"/>
    <cellStyle name="SAPBEXstdData 2 2 5" xfId="40055"/>
    <cellStyle name="SAPBEXstdData 2 2 5 2" xfId="40056"/>
    <cellStyle name="SAPBEXstdData 2 2 5 2 2" xfId="40057"/>
    <cellStyle name="SAPBEXstdData 2 2 5 2 3" xfId="63882"/>
    <cellStyle name="SAPBEXstdData 2 2 5 3" xfId="40058"/>
    <cellStyle name="SAPBEXstdData 2 2 5 4" xfId="63883"/>
    <cellStyle name="SAPBEXstdData 2 2 6" xfId="40059"/>
    <cellStyle name="SAPBEXstdData 2 2 6 2" xfId="40060"/>
    <cellStyle name="SAPBEXstdData 2 2 6 2 2" xfId="40061"/>
    <cellStyle name="SAPBEXstdData 2 2 6 2 3" xfId="63884"/>
    <cellStyle name="SAPBEXstdData 2 2 6 3" xfId="40062"/>
    <cellStyle name="SAPBEXstdData 2 2 6 4" xfId="63885"/>
    <cellStyle name="SAPBEXstdData 2 2 7" xfId="40063"/>
    <cellStyle name="SAPBEXstdData 2 2 7 2" xfId="40064"/>
    <cellStyle name="SAPBEXstdData 2 2 7 2 2" xfId="40065"/>
    <cellStyle name="SAPBEXstdData 2 2 7 2 3" xfId="63886"/>
    <cellStyle name="SAPBEXstdData 2 2 7 3" xfId="40066"/>
    <cellStyle name="SAPBEXstdData 2 2 7 4" xfId="63887"/>
    <cellStyle name="SAPBEXstdData 2 2 8" xfId="40067"/>
    <cellStyle name="SAPBEXstdData 2 2 8 2" xfId="40068"/>
    <cellStyle name="SAPBEXstdData 2 2 8 2 2" xfId="40069"/>
    <cellStyle name="SAPBEXstdData 2 2 8 2 3" xfId="63888"/>
    <cellStyle name="SAPBEXstdData 2 2 8 3" xfId="40070"/>
    <cellStyle name="SAPBEXstdData 2 2 8 4" xfId="63889"/>
    <cellStyle name="SAPBEXstdData 2 2 9" xfId="40071"/>
    <cellStyle name="SAPBEXstdData 2 2 9 2" xfId="40072"/>
    <cellStyle name="SAPBEXstdData 2 2 9 2 2" xfId="40073"/>
    <cellStyle name="SAPBEXstdData 2 2 9 2 3" xfId="63890"/>
    <cellStyle name="SAPBEXstdData 2 2 9 3" xfId="40074"/>
    <cellStyle name="SAPBEXstdData 2 2 9 4" xfId="63891"/>
    <cellStyle name="SAPBEXstdData 2 2_401K Summary" xfId="40075"/>
    <cellStyle name="SAPBEXstdData 2 3" xfId="40076"/>
    <cellStyle name="SAPBEXstdData 2 3 10" xfId="40077"/>
    <cellStyle name="SAPBEXstdData 2 3 11" xfId="40078"/>
    <cellStyle name="SAPBEXstdData 2 3 11 2" xfId="40079"/>
    <cellStyle name="SAPBEXstdData 2 3 11 2 2" xfId="40080"/>
    <cellStyle name="SAPBEXstdData 2 3 11 3" xfId="40081"/>
    <cellStyle name="SAPBEXstdData 2 3 12" xfId="40082"/>
    <cellStyle name="SAPBEXstdData 2 3 2" xfId="40083"/>
    <cellStyle name="SAPBEXstdData 2 3 2 2" xfId="40084"/>
    <cellStyle name="SAPBEXstdData 2 3 2 2 2" xfId="40085"/>
    <cellStyle name="SAPBEXstdData 2 3 2 2 2 2" xfId="40086"/>
    <cellStyle name="SAPBEXstdData 2 3 2 2 2 2 2" xfId="40087"/>
    <cellStyle name="SAPBEXstdData 2 3 2 2 2 3" xfId="40088"/>
    <cellStyle name="SAPBEXstdData 2 3 2 2 3" xfId="40089"/>
    <cellStyle name="SAPBEXstdData 2 3 2 2 3 2" xfId="40090"/>
    <cellStyle name="SAPBEXstdData 2 3 2 2 3 2 2" xfId="40091"/>
    <cellStyle name="SAPBEXstdData 2 3 2 2 3 3" xfId="40092"/>
    <cellStyle name="SAPBEXstdData 2 3 2 2 4" xfId="40093"/>
    <cellStyle name="SAPBEXstdData 2 3 2 2 4 2" xfId="40094"/>
    <cellStyle name="SAPBEXstdData 2 3 2 2 5" xfId="40095"/>
    <cellStyle name="SAPBEXstdData 2 3 2 2 5 2" xfId="40096"/>
    <cellStyle name="SAPBEXstdData 2 3 2 2 6" xfId="40097"/>
    <cellStyle name="SAPBEXstdData 2 3 2 3" xfId="40098"/>
    <cellStyle name="SAPBEXstdData 2 3 2 3 2" xfId="40099"/>
    <cellStyle name="SAPBEXstdData 2 3 2 3 2 2" xfId="40100"/>
    <cellStyle name="SAPBEXstdData 2 3 2 3 2 2 2" xfId="40101"/>
    <cellStyle name="SAPBEXstdData 2 3 2 3 2 3" xfId="40102"/>
    <cellStyle name="SAPBEXstdData 2 3 2 3 3" xfId="40103"/>
    <cellStyle name="SAPBEXstdData 2 3 2 3 3 2" xfId="40104"/>
    <cellStyle name="SAPBEXstdData 2 3 2 3 3 2 2" xfId="40105"/>
    <cellStyle name="SAPBEXstdData 2 3 2 3 3 3" xfId="40106"/>
    <cellStyle name="SAPBEXstdData 2 3 2 3 4" xfId="40107"/>
    <cellStyle name="SAPBEXstdData 2 3 2 3 4 2" xfId="40108"/>
    <cellStyle name="SAPBEXstdData 2 3 2 3 5" xfId="40109"/>
    <cellStyle name="SAPBEXstdData 2 3 2 3 5 2" xfId="40110"/>
    <cellStyle name="SAPBEXstdData 2 3 2 3 6" xfId="40111"/>
    <cellStyle name="SAPBEXstdData 2 3 2 4" xfId="40112"/>
    <cellStyle name="SAPBEXstdData 2 3 2 4 2" xfId="40113"/>
    <cellStyle name="SAPBEXstdData 2 3 2 4 2 2" xfId="40114"/>
    <cellStyle name="SAPBEXstdData 2 3 2 4 2 2 2" xfId="40115"/>
    <cellStyle name="SAPBEXstdData 2 3 2 4 2 3" xfId="40116"/>
    <cellStyle name="SAPBEXstdData 2 3 2 4 3" xfId="40117"/>
    <cellStyle name="SAPBEXstdData 2 3 2 4 3 2" xfId="40118"/>
    <cellStyle name="SAPBEXstdData 2 3 2 4 3 2 2" xfId="40119"/>
    <cellStyle name="SAPBEXstdData 2 3 2 4 3 3" xfId="40120"/>
    <cellStyle name="SAPBEXstdData 2 3 2 4 4" xfId="40121"/>
    <cellStyle name="SAPBEXstdData 2 3 2 4 4 2" xfId="40122"/>
    <cellStyle name="SAPBEXstdData 2 3 2 4 5" xfId="40123"/>
    <cellStyle name="SAPBEXstdData 2 3 2 4 5 2" xfId="40124"/>
    <cellStyle name="SAPBEXstdData 2 3 2 4 6" xfId="40125"/>
    <cellStyle name="SAPBEXstdData 2 3 2 5" xfId="40126"/>
    <cellStyle name="SAPBEXstdData 2 3 2 5 2" xfId="40127"/>
    <cellStyle name="SAPBEXstdData 2 3 2 5 2 2" xfId="40128"/>
    <cellStyle name="SAPBEXstdData 2 3 2 5 3" xfId="40129"/>
    <cellStyle name="SAPBEXstdData 2 3 2 6" xfId="40130"/>
    <cellStyle name="SAPBEXstdData 2 3 2_Other Benefits Allocation %" xfId="40131"/>
    <cellStyle name="SAPBEXstdData 2 3 3" xfId="40132"/>
    <cellStyle name="SAPBEXstdData 2 3 3 2" xfId="40133"/>
    <cellStyle name="SAPBEXstdData 2 3 3 2 2" xfId="40134"/>
    <cellStyle name="SAPBEXstdData 2 3 3 2 2 2" xfId="40135"/>
    <cellStyle name="SAPBEXstdData 2 3 3 2 2 2 2" xfId="40136"/>
    <cellStyle name="SAPBEXstdData 2 3 3 2 2 3" xfId="40137"/>
    <cellStyle name="SAPBEXstdData 2 3 3 2 3" xfId="40138"/>
    <cellStyle name="SAPBEXstdData 2 3 3 2 3 2" xfId="40139"/>
    <cellStyle name="SAPBEXstdData 2 3 3 2 3 2 2" xfId="40140"/>
    <cellStyle name="SAPBEXstdData 2 3 3 2 3 3" xfId="40141"/>
    <cellStyle name="SAPBEXstdData 2 3 3 2 4" xfId="40142"/>
    <cellStyle name="SAPBEXstdData 2 3 3 2 4 2" xfId="40143"/>
    <cellStyle name="SAPBEXstdData 2 3 3 2 5" xfId="40144"/>
    <cellStyle name="SAPBEXstdData 2 3 3 2 5 2" xfId="40145"/>
    <cellStyle name="SAPBEXstdData 2 3 3 2 6" xfId="40146"/>
    <cellStyle name="SAPBEXstdData 2 3 3 3" xfId="40147"/>
    <cellStyle name="SAPBEXstdData 2 3 3 3 2" xfId="40148"/>
    <cellStyle name="SAPBEXstdData 2 3 3 3 2 2" xfId="40149"/>
    <cellStyle name="SAPBEXstdData 2 3 3 3 2 2 2" xfId="40150"/>
    <cellStyle name="SAPBEXstdData 2 3 3 3 2 3" xfId="40151"/>
    <cellStyle name="SAPBEXstdData 2 3 3 3 3" xfId="40152"/>
    <cellStyle name="SAPBEXstdData 2 3 3 3 3 2" xfId="40153"/>
    <cellStyle name="SAPBEXstdData 2 3 3 3 3 2 2" xfId="40154"/>
    <cellStyle name="SAPBEXstdData 2 3 3 3 3 3" xfId="40155"/>
    <cellStyle name="SAPBEXstdData 2 3 3 3 4" xfId="40156"/>
    <cellStyle name="SAPBEXstdData 2 3 3 3 4 2" xfId="40157"/>
    <cellStyle name="SAPBEXstdData 2 3 3 3 5" xfId="40158"/>
    <cellStyle name="SAPBEXstdData 2 3 3 3 5 2" xfId="40159"/>
    <cellStyle name="SAPBEXstdData 2 3 3 3 6" xfId="40160"/>
    <cellStyle name="SAPBEXstdData 2 3 3 4" xfId="40161"/>
    <cellStyle name="SAPBEXstdData 2 3 3 4 2" xfId="40162"/>
    <cellStyle name="SAPBEXstdData 2 3 3 4 2 2" xfId="40163"/>
    <cellStyle name="SAPBEXstdData 2 3 3 4 3" xfId="40164"/>
    <cellStyle name="SAPBEXstdData 2 3 3 5" xfId="40165"/>
    <cellStyle name="SAPBEXstdData 2 3 3 5 2" xfId="40166"/>
    <cellStyle name="SAPBEXstdData 2 3 3 5 2 2" xfId="40167"/>
    <cellStyle name="SAPBEXstdData 2 3 3 5 3" xfId="40168"/>
    <cellStyle name="SAPBEXstdData 2 3 3 6" xfId="40169"/>
    <cellStyle name="SAPBEXstdData 2 3 3 6 2" xfId="40170"/>
    <cellStyle name="SAPBEXstdData 2 3 3 7" xfId="40171"/>
    <cellStyle name="SAPBEXstdData 2 3 3 7 2" xfId="40172"/>
    <cellStyle name="SAPBEXstdData 2 3 3 8" xfId="40173"/>
    <cellStyle name="SAPBEXstdData 2 3 3_Other Benefits Allocation %" xfId="40174"/>
    <cellStyle name="SAPBEXstdData 2 3 4" xfId="40175"/>
    <cellStyle name="SAPBEXstdData 2 3 4 2" xfId="52994"/>
    <cellStyle name="SAPBEXstdData 2 3 4 2 2" xfId="63892"/>
    <cellStyle name="SAPBEXstdData 2 3 4 2 3" xfId="63893"/>
    <cellStyle name="SAPBEXstdData 2 3 4 3" xfId="63894"/>
    <cellStyle name="SAPBEXstdData 2 3 4 4" xfId="63895"/>
    <cellStyle name="SAPBEXstdData 2 3 5" xfId="40176"/>
    <cellStyle name="SAPBEXstdData 2 3 5 2" xfId="52995"/>
    <cellStyle name="SAPBEXstdData 2 3 5 2 2" xfId="63896"/>
    <cellStyle name="SAPBEXstdData 2 3 5 2 3" xfId="63897"/>
    <cellStyle name="SAPBEXstdData 2 3 5 3" xfId="63898"/>
    <cellStyle name="SAPBEXstdData 2 3 5 4" xfId="63899"/>
    <cellStyle name="SAPBEXstdData 2 3 6" xfId="40177"/>
    <cellStyle name="SAPBEXstdData 2 3 6 2" xfId="52996"/>
    <cellStyle name="SAPBEXstdData 2 3 6 2 2" xfId="63900"/>
    <cellStyle name="SAPBEXstdData 2 3 6 2 3" xfId="63901"/>
    <cellStyle name="SAPBEXstdData 2 3 6 3" xfId="63902"/>
    <cellStyle name="SAPBEXstdData 2 3 6 4" xfId="63903"/>
    <cellStyle name="SAPBEXstdData 2 3 7" xfId="40178"/>
    <cellStyle name="SAPBEXstdData 2 3 7 2" xfId="63904"/>
    <cellStyle name="SAPBEXstdData 2 3 7 3" xfId="63905"/>
    <cellStyle name="SAPBEXstdData 2 3 8" xfId="40179"/>
    <cellStyle name="SAPBEXstdData 2 3 9" xfId="40180"/>
    <cellStyle name="SAPBEXstdData 2 3_401K Summary" xfId="40181"/>
    <cellStyle name="SAPBEXstdData 2 4" xfId="40182"/>
    <cellStyle name="SAPBEXstdData 2 4 2" xfId="40183"/>
    <cellStyle name="SAPBEXstdData 2 4 2 2" xfId="40184"/>
    <cellStyle name="SAPBEXstdData 2 4 2 2 2" xfId="40185"/>
    <cellStyle name="SAPBEXstdData 2 4 2 2 2 2" xfId="40186"/>
    <cellStyle name="SAPBEXstdData 2 4 2 2 3" xfId="40187"/>
    <cellStyle name="SAPBEXstdData 2 4 2 3" xfId="40188"/>
    <cellStyle name="SAPBEXstdData 2 4 2 3 2" xfId="40189"/>
    <cellStyle name="SAPBEXstdData 2 4 2 3 2 2" xfId="40190"/>
    <cellStyle name="SAPBEXstdData 2 4 2 3 3" xfId="40191"/>
    <cellStyle name="SAPBEXstdData 2 4 2 4" xfId="40192"/>
    <cellStyle name="SAPBEXstdData 2 4 2 4 2" xfId="40193"/>
    <cellStyle name="SAPBEXstdData 2 4 2 5" xfId="40194"/>
    <cellStyle name="SAPBEXstdData 2 4 2 5 2" xfId="40195"/>
    <cellStyle name="SAPBEXstdData 2 4 2 6" xfId="40196"/>
    <cellStyle name="SAPBEXstdData 2 4 3" xfId="40197"/>
    <cellStyle name="SAPBEXstdData 2 4 3 2" xfId="40198"/>
    <cellStyle name="SAPBEXstdData 2 4 3 2 2" xfId="40199"/>
    <cellStyle name="SAPBEXstdData 2 4 3 2 2 2" xfId="40200"/>
    <cellStyle name="SAPBEXstdData 2 4 3 2 3" xfId="40201"/>
    <cellStyle name="SAPBEXstdData 2 4 3 3" xfId="40202"/>
    <cellStyle name="SAPBEXstdData 2 4 3 3 2" xfId="40203"/>
    <cellStyle name="SAPBEXstdData 2 4 3 3 2 2" xfId="40204"/>
    <cellStyle name="SAPBEXstdData 2 4 3 3 3" xfId="40205"/>
    <cellStyle name="SAPBEXstdData 2 4 3 4" xfId="40206"/>
    <cellStyle name="SAPBEXstdData 2 4 3 4 2" xfId="40207"/>
    <cellStyle name="SAPBEXstdData 2 4 3 5" xfId="40208"/>
    <cellStyle name="SAPBEXstdData 2 4 3 5 2" xfId="40209"/>
    <cellStyle name="SAPBEXstdData 2 4 3 6" xfId="40210"/>
    <cellStyle name="SAPBEXstdData 2 4 4" xfId="40211"/>
    <cellStyle name="SAPBEXstdData 2 4 4 2" xfId="40212"/>
    <cellStyle name="SAPBEXstdData 2 4 4 2 2" xfId="40213"/>
    <cellStyle name="SAPBEXstdData 2 4 4 2 2 2" xfId="40214"/>
    <cellStyle name="SAPBEXstdData 2 4 4 2 3" xfId="40215"/>
    <cellStyle name="SAPBEXstdData 2 4 4 3" xfId="40216"/>
    <cellStyle name="SAPBEXstdData 2 4 4 3 2" xfId="40217"/>
    <cellStyle name="SAPBEXstdData 2 4 4 3 2 2" xfId="40218"/>
    <cellStyle name="SAPBEXstdData 2 4 4 3 3" xfId="40219"/>
    <cellStyle name="SAPBEXstdData 2 4 4 4" xfId="40220"/>
    <cellStyle name="SAPBEXstdData 2 4 4 4 2" xfId="40221"/>
    <cellStyle name="SAPBEXstdData 2 4 4 5" xfId="40222"/>
    <cellStyle name="SAPBEXstdData 2 4 4 5 2" xfId="40223"/>
    <cellStyle name="SAPBEXstdData 2 4 4 6" xfId="40224"/>
    <cellStyle name="SAPBEXstdData 2 4 5" xfId="40225"/>
    <cellStyle name="SAPBEXstdData 2 4 5 2" xfId="40226"/>
    <cellStyle name="SAPBEXstdData 2 4 5 2 2" xfId="40227"/>
    <cellStyle name="SAPBEXstdData 2 4 5 2 3" xfId="63906"/>
    <cellStyle name="SAPBEXstdData 2 4 5 3" xfId="40228"/>
    <cellStyle name="SAPBEXstdData 2 4 5 4" xfId="63907"/>
    <cellStyle name="SAPBEXstdData 2 4 6" xfId="40229"/>
    <cellStyle name="SAPBEXstdData 2 4 6 2" xfId="40230"/>
    <cellStyle name="SAPBEXstdData 2 4 6 2 2" xfId="40231"/>
    <cellStyle name="SAPBEXstdData 2 4 6 2 3" xfId="63908"/>
    <cellStyle name="SAPBEXstdData 2 4 6 3" xfId="40232"/>
    <cellStyle name="SAPBEXstdData 2 4 6 4" xfId="63909"/>
    <cellStyle name="SAPBEXstdData 2 4 7" xfId="40233"/>
    <cellStyle name="SAPBEXstdData 2 4 7 2" xfId="40234"/>
    <cellStyle name="SAPBEXstdData 2 4 7 2 2" xfId="40235"/>
    <cellStyle name="SAPBEXstdData 2 4 7 3" xfId="40236"/>
    <cellStyle name="SAPBEXstdData 2 4 8" xfId="40237"/>
    <cellStyle name="SAPBEXstdData 2 4 9" xfId="63910"/>
    <cellStyle name="SAPBEXstdData 2 4_Other Benefits Allocation %" xfId="40238"/>
    <cellStyle name="SAPBEXstdData 2 5" xfId="40239"/>
    <cellStyle name="SAPBEXstdData 2 5 2" xfId="52997"/>
    <cellStyle name="SAPBEXstdData 2 5 2 2" xfId="52998"/>
    <cellStyle name="SAPBEXstdData 2 5 2 2 2" xfId="63911"/>
    <cellStyle name="SAPBEXstdData 2 5 2 2 3" xfId="63912"/>
    <cellStyle name="SAPBEXstdData 2 5 2 3" xfId="63913"/>
    <cellStyle name="SAPBEXstdData 2 5 2 4" xfId="63914"/>
    <cellStyle name="SAPBEXstdData 2 5 3" xfId="52999"/>
    <cellStyle name="SAPBEXstdData 2 5 3 2" xfId="53000"/>
    <cellStyle name="SAPBEXstdData 2 5 3 2 2" xfId="63915"/>
    <cellStyle name="SAPBEXstdData 2 5 3 2 3" xfId="63916"/>
    <cellStyle name="SAPBEXstdData 2 5 3 3" xfId="63917"/>
    <cellStyle name="SAPBEXstdData 2 5 3 4" xfId="63918"/>
    <cellStyle name="SAPBEXstdData 2 5 4" xfId="53001"/>
    <cellStyle name="SAPBEXstdData 2 5 4 2" xfId="53002"/>
    <cellStyle name="SAPBEXstdData 2 5 4 2 2" xfId="63919"/>
    <cellStyle name="SAPBEXstdData 2 5 4 2 3" xfId="63920"/>
    <cellStyle name="SAPBEXstdData 2 5 4 3" xfId="63921"/>
    <cellStyle name="SAPBEXstdData 2 5 4 4" xfId="63922"/>
    <cellStyle name="SAPBEXstdData 2 5 5" xfId="53003"/>
    <cellStyle name="SAPBEXstdData 2 5 5 2" xfId="53004"/>
    <cellStyle name="SAPBEXstdData 2 5 5 2 2" xfId="63923"/>
    <cellStyle name="SAPBEXstdData 2 5 5 2 3" xfId="63924"/>
    <cellStyle name="SAPBEXstdData 2 5 5 3" xfId="63925"/>
    <cellStyle name="SAPBEXstdData 2 5 5 4" xfId="63926"/>
    <cellStyle name="SAPBEXstdData 2 5 6" xfId="53005"/>
    <cellStyle name="SAPBEXstdData 2 5 6 2" xfId="53006"/>
    <cellStyle name="SAPBEXstdData 2 5 6 2 2" xfId="63927"/>
    <cellStyle name="SAPBEXstdData 2 5 6 2 3" xfId="63928"/>
    <cellStyle name="SAPBEXstdData 2 5 6 3" xfId="63929"/>
    <cellStyle name="SAPBEXstdData 2 5 6 4" xfId="63930"/>
    <cellStyle name="SAPBEXstdData 2 5 7" xfId="53007"/>
    <cellStyle name="SAPBEXstdData 2 5 7 2" xfId="63931"/>
    <cellStyle name="SAPBEXstdData 2 5 7 3" xfId="63932"/>
    <cellStyle name="SAPBEXstdData 2 5 8" xfId="63933"/>
    <cellStyle name="SAPBEXstdData 2 5 9" xfId="63934"/>
    <cellStyle name="SAPBEXstdData 2 6" xfId="40240"/>
    <cellStyle name="SAPBEXstdData 2 6 2" xfId="53008"/>
    <cellStyle name="SAPBEXstdData 2 6 2 2" xfId="63935"/>
    <cellStyle name="SAPBEXstdData 2 6 2 3" xfId="63936"/>
    <cellStyle name="SAPBEXstdData 2 6 3" xfId="63937"/>
    <cellStyle name="SAPBEXstdData 2 6 4" xfId="63938"/>
    <cellStyle name="SAPBEXstdData 2 7" xfId="40241"/>
    <cellStyle name="SAPBEXstdData 2 7 2" xfId="53009"/>
    <cellStyle name="SAPBEXstdData 2 7 2 2" xfId="63939"/>
    <cellStyle name="SAPBEXstdData 2 7 2 3" xfId="63940"/>
    <cellStyle name="SAPBEXstdData 2 7 3" xfId="63941"/>
    <cellStyle name="SAPBEXstdData 2 7 4" xfId="63942"/>
    <cellStyle name="SAPBEXstdData 2 8" xfId="40242"/>
    <cellStyle name="SAPBEXstdData 2 8 2" xfId="53010"/>
    <cellStyle name="SAPBEXstdData 2 8 2 2" xfId="63943"/>
    <cellStyle name="SAPBEXstdData 2 8 2 3" xfId="63944"/>
    <cellStyle name="SAPBEXstdData 2 8 3" xfId="63945"/>
    <cellStyle name="SAPBEXstdData 2 8 4" xfId="63946"/>
    <cellStyle name="SAPBEXstdData 2 9" xfId="40243"/>
    <cellStyle name="SAPBEXstdData 2 9 2" xfId="40244"/>
    <cellStyle name="SAPBEXstdData 2 9 2 2" xfId="40245"/>
    <cellStyle name="SAPBEXstdData 2 9 2 2 2" xfId="40246"/>
    <cellStyle name="SAPBEXstdData 2 9 2 2 2 2" xfId="40247"/>
    <cellStyle name="SAPBEXstdData 2 9 2 2 3" xfId="40248"/>
    <cellStyle name="SAPBEXstdData 2 9 2 3" xfId="40249"/>
    <cellStyle name="SAPBEXstdData 2 9 2 3 2" xfId="40250"/>
    <cellStyle name="SAPBEXstdData 2 9 2 3 2 2" xfId="40251"/>
    <cellStyle name="SAPBEXstdData 2 9 2 3 3" xfId="40252"/>
    <cellStyle name="SAPBEXstdData 2 9 2 4" xfId="40253"/>
    <cellStyle name="SAPBEXstdData 2 9 2 4 2" xfId="40254"/>
    <cellStyle name="SAPBEXstdData 2 9 2 5" xfId="40255"/>
    <cellStyle name="SAPBEXstdData 2 9 2 5 2" xfId="40256"/>
    <cellStyle name="SAPBEXstdData 2 9 2 6" xfId="40257"/>
    <cellStyle name="SAPBEXstdData 2 9 3" xfId="40258"/>
    <cellStyle name="SAPBEXstdData 2 9 3 2" xfId="40259"/>
    <cellStyle name="SAPBEXstdData 2 9 3 2 2" xfId="40260"/>
    <cellStyle name="SAPBEXstdData 2 9 3 2 2 2" xfId="40261"/>
    <cellStyle name="SAPBEXstdData 2 9 3 2 3" xfId="40262"/>
    <cellStyle name="SAPBEXstdData 2 9 3 3" xfId="40263"/>
    <cellStyle name="SAPBEXstdData 2 9 3 3 2" xfId="40264"/>
    <cellStyle name="SAPBEXstdData 2 9 3 3 2 2" xfId="40265"/>
    <cellStyle name="SAPBEXstdData 2 9 3 3 3" xfId="40266"/>
    <cellStyle name="SAPBEXstdData 2 9 3 4" xfId="40267"/>
    <cellStyle name="SAPBEXstdData 2 9 3 4 2" xfId="40268"/>
    <cellStyle name="SAPBEXstdData 2 9 3 5" xfId="40269"/>
    <cellStyle name="SAPBEXstdData 2 9 3 5 2" xfId="40270"/>
    <cellStyle name="SAPBEXstdData 2 9 3 6" xfId="40271"/>
    <cellStyle name="SAPBEXstdData 2 9 4" xfId="40272"/>
    <cellStyle name="SAPBEXstdData 2 9 4 2" xfId="40273"/>
    <cellStyle name="SAPBEXstdData 2 9 4 2 2" xfId="40274"/>
    <cellStyle name="SAPBEXstdData 2 9 4 3" xfId="40275"/>
    <cellStyle name="SAPBEXstdData 2 9 5" xfId="40276"/>
    <cellStyle name="SAPBEXstdData 2 9 5 2" xfId="40277"/>
    <cellStyle name="SAPBEXstdData 2 9 5 2 2" xfId="40278"/>
    <cellStyle name="SAPBEXstdData 2 9 5 3" xfId="40279"/>
    <cellStyle name="SAPBEXstdData 2 9 6" xfId="40280"/>
    <cellStyle name="SAPBEXstdData 2 9 6 2" xfId="40281"/>
    <cellStyle name="SAPBEXstdData 2 9 7" xfId="40282"/>
    <cellStyle name="SAPBEXstdData 2 9 7 2" xfId="40283"/>
    <cellStyle name="SAPBEXstdData 2 9 8" xfId="40284"/>
    <cellStyle name="SAPBEXstdData 2 9_Other Benefits Allocation %" xfId="40285"/>
    <cellStyle name="SAPBEXstdData 2_401K Summary" xfId="40286"/>
    <cellStyle name="SAPBEXstdData 20" xfId="40287"/>
    <cellStyle name="SAPBEXstdData 20 2" xfId="40288"/>
    <cellStyle name="SAPBEXstdData 20 2 2" xfId="40289"/>
    <cellStyle name="SAPBEXstdData 20 3" xfId="40290"/>
    <cellStyle name="SAPBEXstdData 21" xfId="40291"/>
    <cellStyle name="SAPBEXstdData 21 2" xfId="40292"/>
    <cellStyle name="SAPBEXstdData 21 2 2" xfId="40293"/>
    <cellStyle name="SAPBEXstdData 21 3" xfId="40294"/>
    <cellStyle name="SAPBEXstdData 22" xfId="40295"/>
    <cellStyle name="SAPBEXstdData 22 2" xfId="40296"/>
    <cellStyle name="SAPBEXstdData 22 2 2" xfId="40297"/>
    <cellStyle name="SAPBEXstdData 22 3" xfId="40298"/>
    <cellStyle name="SAPBEXstdData 23" xfId="40299"/>
    <cellStyle name="SAPBEXstdData 23 2" xfId="40300"/>
    <cellStyle name="SAPBEXstdData 23 2 2" xfId="40301"/>
    <cellStyle name="SAPBEXstdData 23 3" xfId="40302"/>
    <cellStyle name="SAPBEXstdData 24" xfId="40303"/>
    <cellStyle name="SAPBEXstdData 24 2" xfId="40304"/>
    <cellStyle name="SAPBEXstdData 24 2 2" xfId="40305"/>
    <cellStyle name="SAPBEXstdData 24 3" xfId="40306"/>
    <cellStyle name="SAPBEXstdData 25" xfId="40307"/>
    <cellStyle name="SAPBEXstdData 25 2" xfId="40308"/>
    <cellStyle name="SAPBEXstdData 25 2 2" xfId="40309"/>
    <cellStyle name="SAPBEXstdData 25 3" xfId="40310"/>
    <cellStyle name="SAPBEXstdData 26" xfId="40311"/>
    <cellStyle name="SAPBEXstdData 26 2" xfId="40312"/>
    <cellStyle name="SAPBEXstdData 26 2 2" xfId="40313"/>
    <cellStyle name="SAPBEXstdData 26 3" xfId="40314"/>
    <cellStyle name="SAPBEXstdData 27" xfId="40315"/>
    <cellStyle name="SAPBEXstdData 27 2" xfId="40316"/>
    <cellStyle name="SAPBEXstdData 28" xfId="40317"/>
    <cellStyle name="SAPBEXstdData 28 2" xfId="40318"/>
    <cellStyle name="SAPBEXstdData 29" xfId="40319"/>
    <cellStyle name="SAPBEXstdData 29 2" xfId="40320"/>
    <cellStyle name="SAPBEXstdData 3" xfId="40321"/>
    <cellStyle name="SAPBEXstdData 3 10" xfId="40322"/>
    <cellStyle name="SAPBEXstdData 3 10 2" xfId="63947"/>
    <cellStyle name="SAPBEXstdData 3 10 3" xfId="63948"/>
    <cellStyle name="SAPBEXstdData 3 11" xfId="40323"/>
    <cellStyle name="SAPBEXstdData 3 11 2" xfId="40324"/>
    <cellStyle name="SAPBEXstdData 3 11 2 2" xfId="40325"/>
    <cellStyle name="SAPBEXstdData 3 11 3" xfId="40326"/>
    <cellStyle name="SAPBEXstdData 3 12" xfId="40327"/>
    <cellStyle name="SAPBEXstdData 3 2" xfId="40328"/>
    <cellStyle name="SAPBEXstdData 3 2 2" xfId="40329"/>
    <cellStyle name="SAPBEXstdData 3 2 2 2" xfId="40330"/>
    <cellStyle name="SAPBEXstdData 3 2 2 2 2" xfId="40331"/>
    <cellStyle name="SAPBEXstdData 3 2 2 2 2 2" xfId="40332"/>
    <cellStyle name="SAPBEXstdData 3 2 2 2 2 2 2" xfId="40333"/>
    <cellStyle name="SAPBEXstdData 3 2 2 2 2 3" xfId="40334"/>
    <cellStyle name="SAPBEXstdData 3 2 2 2 3" xfId="40335"/>
    <cellStyle name="SAPBEXstdData 3 2 2 2 3 2" xfId="40336"/>
    <cellStyle name="SAPBEXstdData 3 2 2 2 3 2 2" xfId="40337"/>
    <cellStyle name="SAPBEXstdData 3 2 2 2 3 3" xfId="40338"/>
    <cellStyle name="SAPBEXstdData 3 2 2 2 4" xfId="40339"/>
    <cellStyle name="SAPBEXstdData 3 2 2 2 4 2" xfId="40340"/>
    <cellStyle name="SAPBEXstdData 3 2 2 2 5" xfId="40341"/>
    <cellStyle name="SAPBEXstdData 3 2 2 2 5 2" xfId="40342"/>
    <cellStyle name="SAPBEXstdData 3 2 2 2 6" xfId="40343"/>
    <cellStyle name="SAPBEXstdData 3 2 2 3" xfId="40344"/>
    <cellStyle name="SAPBEXstdData 3 2 2 3 2" xfId="40345"/>
    <cellStyle name="SAPBEXstdData 3 2 2 3 2 2" xfId="40346"/>
    <cellStyle name="SAPBEXstdData 3 2 2 3 2 2 2" xfId="40347"/>
    <cellStyle name="SAPBEXstdData 3 2 2 3 2 3" xfId="40348"/>
    <cellStyle name="SAPBEXstdData 3 2 2 3 3" xfId="40349"/>
    <cellStyle name="SAPBEXstdData 3 2 2 3 3 2" xfId="40350"/>
    <cellStyle name="SAPBEXstdData 3 2 2 3 3 2 2" xfId="40351"/>
    <cellStyle name="SAPBEXstdData 3 2 2 3 3 3" xfId="40352"/>
    <cellStyle name="SAPBEXstdData 3 2 2 3 4" xfId="40353"/>
    <cellStyle name="SAPBEXstdData 3 2 2 3 4 2" xfId="40354"/>
    <cellStyle name="SAPBEXstdData 3 2 2 3 5" xfId="40355"/>
    <cellStyle name="SAPBEXstdData 3 2 2 3 5 2" xfId="40356"/>
    <cellStyle name="SAPBEXstdData 3 2 2 3 6" xfId="40357"/>
    <cellStyle name="SAPBEXstdData 3 2 2 4" xfId="40358"/>
    <cellStyle name="SAPBEXstdData 3 2 2 4 2" xfId="40359"/>
    <cellStyle name="SAPBEXstdData 3 2 2 4 2 2" xfId="40360"/>
    <cellStyle name="SAPBEXstdData 3 2 2 4 2 2 2" xfId="40361"/>
    <cellStyle name="SAPBEXstdData 3 2 2 4 2 3" xfId="40362"/>
    <cellStyle name="SAPBEXstdData 3 2 2 4 3" xfId="40363"/>
    <cellStyle name="SAPBEXstdData 3 2 2 4 3 2" xfId="40364"/>
    <cellStyle name="SAPBEXstdData 3 2 2 4 3 2 2" xfId="40365"/>
    <cellStyle name="SAPBEXstdData 3 2 2 4 3 3" xfId="40366"/>
    <cellStyle name="SAPBEXstdData 3 2 2 4 4" xfId="40367"/>
    <cellStyle name="SAPBEXstdData 3 2 2 4 4 2" xfId="40368"/>
    <cellStyle name="SAPBEXstdData 3 2 2 4 5" xfId="40369"/>
    <cellStyle name="SAPBEXstdData 3 2 2 4 5 2" xfId="40370"/>
    <cellStyle name="SAPBEXstdData 3 2 2 4 6" xfId="40371"/>
    <cellStyle name="SAPBEXstdData 3 2 2 5" xfId="40372"/>
    <cellStyle name="SAPBEXstdData 3 2 2 5 2" xfId="40373"/>
    <cellStyle name="SAPBEXstdData 3 2 2 5 2 2" xfId="40374"/>
    <cellStyle name="SAPBEXstdData 3 2 2 5 3" xfId="40375"/>
    <cellStyle name="SAPBEXstdData 3 2 2 6" xfId="40376"/>
    <cellStyle name="SAPBEXstdData 3 2 2_Other Benefits Allocation %" xfId="40377"/>
    <cellStyle name="SAPBEXstdData 3 2 3" xfId="40378"/>
    <cellStyle name="SAPBEXstdData 3 2 3 2" xfId="40379"/>
    <cellStyle name="SAPBEXstdData 3 2 3 2 2" xfId="40380"/>
    <cellStyle name="SAPBEXstdData 3 2 3 2 2 2" xfId="40381"/>
    <cellStyle name="SAPBEXstdData 3 2 3 2 2 2 2" xfId="40382"/>
    <cellStyle name="SAPBEXstdData 3 2 3 2 2 3" xfId="40383"/>
    <cellStyle name="SAPBEXstdData 3 2 3 2 3" xfId="40384"/>
    <cellStyle name="SAPBEXstdData 3 2 3 2 3 2" xfId="40385"/>
    <cellStyle name="SAPBEXstdData 3 2 3 2 3 2 2" xfId="40386"/>
    <cellStyle name="SAPBEXstdData 3 2 3 2 3 3" xfId="40387"/>
    <cellStyle name="SAPBEXstdData 3 2 3 2 4" xfId="40388"/>
    <cellStyle name="SAPBEXstdData 3 2 3 2 4 2" xfId="40389"/>
    <cellStyle name="SAPBEXstdData 3 2 3 2 5" xfId="40390"/>
    <cellStyle name="SAPBEXstdData 3 2 3 2 5 2" xfId="40391"/>
    <cellStyle name="SAPBEXstdData 3 2 3 2 6" xfId="40392"/>
    <cellStyle name="SAPBEXstdData 3 2 3 3" xfId="40393"/>
    <cellStyle name="SAPBEXstdData 3 2 3 3 2" xfId="40394"/>
    <cellStyle name="SAPBEXstdData 3 2 3 3 2 2" xfId="40395"/>
    <cellStyle name="SAPBEXstdData 3 2 3 3 2 2 2" xfId="40396"/>
    <cellStyle name="SAPBEXstdData 3 2 3 3 2 3" xfId="40397"/>
    <cellStyle name="SAPBEXstdData 3 2 3 3 3" xfId="40398"/>
    <cellStyle name="SAPBEXstdData 3 2 3 3 3 2" xfId="40399"/>
    <cellStyle name="SAPBEXstdData 3 2 3 3 3 2 2" xfId="40400"/>
    <cellStyle name="SAPBEXstdData 3 2 3 3 3 3" xfId="40401"/>
    <cellStyle name="SAPBEXstdData 3 2 3 3 4" xfId="40402"/>
    <cellStyle name="SAPBEXstdData 3 2 3 3 4 2" xfId="40403"/>
    <cellStyle name="SAPBEXstdData 3 2 3 3 5" xfId="40404"/>
    <cellStyle name="SAPBEXstdData 3 2 3 3 5 2" xfId="40405"/>
    <cellStyle name="SAPBEXstdData 3 2 3 3 6" xfId="40406"/>
    <cellStyle name="SAPBEXstdData 3 2 3 4" xfId="40407"/>
    <cellStyle name="SAPBEXstdData 3 2 3 4 2" xfId="40408"/>
    <cellStyle name="SAPBEXstdData 3 2 3 4 2 2" xfId="40409"/>
    <cellStyle name="SAPBEXstdData 3 2 3 4 3" xfId="40410"/>
    <cellStyle name="SAPBEXstdData 3 2 3 5" xfId="40411"/>
    <cellStyle name="SAPBEXstdData 3 2 3 5 2" xfId="40412"/>
    <cellStyle name="SAPBEXstdData 3 2 3 5 2 2" xfId="40413"/>
    <cellStyle name="SAPBEXstdData 3 2 3 5 3" xfId="40414"/>
    <cellStyle name="SAPBEXstdData 3 2 3 6" xfId="40415"/>
    <cellStyle name="SAPBEXstdData 3 2 3 6 2" xfId="40416"/>
    <cellStyle name="SAPBEXstdData 3 2 3 7" xfId="40417"/>
    <cellStyle name="SAPBEXstdData 3 2 3 7 2" xfId="40418"/>
    <cellStyle name="SAPBEXstdData 3 2 3 8" xfId="40419"/>
    <cellStyle name="SAPBEXstdData 3 2 3_Other Benefits Allocation %" xfId="40420"/>
    <cellStyle name="SAPBEXstdData 3 2 4" xfId="40421"/>
    <cellStyle name="SAPBEXstdData 3 2 4 2" xfId="40422"/>
    <cellStyle name="SAPBEXstdData 3 2 4 2 2" xfId="40423"/>
    <cellStyle name="SAPBEXstdData 3 2 4 2 3" xfId="63949"/>
    <cellStyle name="SAPBEXstdData 3 2 4 3" xfId="40424"/>
    <cellStyle name="SAPBEXstdData 3 2 4 4" xfId="63950"/>
    <cellStyle name="SAPBEXstdData 3 2 5" xfId="40425"/>
    <cellStyle name="SAPBEXstdData 3 2 5 2" xfId="53011"/>
    <cellStyle name="SAPBEXstdData 3 2 5 2 2" xfId="63951"/>
    <cellStyle name="SAPBEXstdData 3 2 5 2 3" xfId="63952"/>
    <cellStyle name="SAPBEXstdData 3 2 5 3" xfId="63953"/>
    <cellStyle name="SAPBEXstdData 3 2 5 4" xfId="63954"/>
    <cellStyle name="SAPBEXstdData 3 2 6" xfId="53012"/>
    <cellStyle name="SAPBEXstdData 3 2 6 2" xfId="53013"/>
    <cellStyle name="SAPBEXstdData 3 2 6 2 2" xfId="63955"/>
    <cellStyle name="SAPBEXstdData 3 2 6 2 3" xfId="63956"/>
    <cellStyle name="SAPBEXstdData 3 2 6 3" xfId="63957"/>
    <cellStyle name="SAPBEXstdData 3 2 6 4" xfId="63958"/>
    <cellStyle name="SAPBEXstdData 3 2 7" xfId="53014"/>
    <cellStyle name="SAPBEXstdData 3 2 7 2" xfId="63959"/>
    <cellStyle name="SAPBEXstdData 3 2 7 3" xfId="63960"/>
    <cellStyle name="SAPBEXstdData 3 2 8" xfId="63961"/>
    <cellStyle name="SAPBEXstdData 3 2 9" xfId="63962"/>
    <cellStyle name="SAPBEXstdData 3 2_401K Summary" xfId="40426"/>
    <cellStyle name="SAPBEXstdData 3 3" xfId="40427"/>
    <cellStyle name="SAPBEXstdData 3 3 2" xfId="40428"/>
    <cellStyle name="SAPBEXstdData 3 3 2 2" xfId="40429"/>
    <cellStyle name="SAPBEXstdData 3 3 2 2 2" xfId="40430"/>
    <cellStyle name="SAPBEXstdData 3 3 2 2 2 2" xfId="40431"/>
    <cellStyle name="SAPBEXstdData 3 3 2 2 2 2 2" xfId="40432"/>
    <cellStyle name="SAPBEXstdData 3 3 2 2 2 3" xfId="40433"/>
    <cellStyle name="SAPBEXstdData 3 3 2 2 3" xfId="40434"/>
    <cellStyle name="SAPBEXstdData 3 3 2 2 3 2" xfId="40435"/>
    <cellStyle name="SAPBEXstdData 3 3 2 2 3 2 2" xfId="40436"/>
    <cellStyle name="SAPBEXstdData 3 3 2 2 3 3" xfId="40437"/>
    <cellStyle name="SAPBEXstdData 3 3 2 2 4" xfId="40438"/>
    <cellStyle name="SAPBEXstdData 3 3 2 2 4 2" xfId="40439"/>
    <cellStyle name="SAPBEXstdData 3 3 2 2 5" xfId="40440"/>
    <cellStyle name="SAPBEXstdData 3 3 2 2 5 2" xfId="40441"/>
    <cellStyle name="SAPBEXstdData 3 3 2 2 6" xfId="40442"/>
    <cellStyle name="SAPBEXstdData 3 3 2 3" xfId="40443"/>
    <cellStyle name="SAPBEXstdData 3 3 2 3 2" xfId="40444"/>
    <cellStyle name="SAPBEXstdData 3 3 2 3 2 2" xfId="40445"/>
    <cellStyle name="SAPBEXstdData 3 3 2 3 2 2 2" xfId="40446"/>
    <cellStyle name="SAPBEXstdData 3 3 2 3 2 3" xfId="40447"/>
    <cellStyle name="SAPBEXstdData 3 3 2 3 3" xfId="40448"/>
    <cellStyle name="SAPBEXstdData 3 3 2 3 3 2" xfId="40449"/>
    <cellStyle name="SAPBEXstdData 3 3 2 3 3 2 2" xfId="40450"/>
    <cellStyle name="SAPBEXstdData 3 3 2 3 3 3" xfId="40451"/>
    <cellStyle name="SAPBEXstdData 3 3 2 3 4" xfId="40452"/>
    <cellStyle name="SAPBEXstdData 3 3 2 3 4 2" xfId="40453"/>
    <cellStyle name="SAPBEXstdData 3 3 2 3 5" xfId="40454"/>
    <cellStyle name="SAPBEXstdData 3 3 2 3 5 2" xfId="40455"/>
    <cellStyle name="SAPBEXstdData 3 3 2 3 6" xfId="40456"/>
    <cellStyle name="SAPBEXstdData 3 3 2 4" xfId="40457"/>
    <cellStyle name="SAPBEXstdData 3 3 2 4 2" xfId="40458"/>
    <cellStyle name="SAPBEXstdData 3 3 2 4 2 2" xfId="40459"/>
    <cellStyle name="SAPBEXstdData 3 3 2 4 2 2 2" xfId="40460"/>
    <cellStyle name="SAPBEXstdData 3 3 2 4 2 3" xfId="40461"/>
    <cellStyle name="SAPBEXstdData 3 3 2 4 3" xfId="40462"/>
    <cellStyle name="SAPBEXstdData 3 3 2 4 3 2" xfId="40463"/>
    <cellStyle name="SAPBEXstdData 3 3 2 4 3 2 2" xfId="40464"/>
    <cellStyle name="SAPBEXstdData 3 3 2 4 3 3" xfId="40465"/>
    <cellStyle name="SAPBEXstdData 3 3 2 4 4" xfId="40466"/>
    <cellStyle name="SAPBEXstdData 3 3 2 4 4 2" xfId="40467"/>
    <cellStyle name="SAPBEXstdData 3 3 2 4 5" xfId="40468"/>
    <cellStyle name="SAPBEXstdData 3 3 2 4 5 2" xfId="40469"/>
    <cellStyle name="SAPBEXstdData 3 3 2 4 6" xfId="40470"/>
    <cellStyle name="SAPBEXstdData 3 3 2 5" xfId="40471"/>
    <cellStyle name="SAPBEXstdData 3 3 2 5 2" xfId="40472"/>
    <cellStyle name="SAPBEXstdData 3 3 2 5 2 2" xfId="40473"/>
    <cellStyle name="SAPBEXstdData 3 3 2 5 3" xfId="40474"/>
    <cellStyle name="SAPBEXstdData 3 3 2 6" xfId="40475"/>
    <cellStyle name="SAPBEXstdData 3 3 2_Other Benefits Allocation %" xfId="40476"/>
    <cellStyle name="SAPBEXstdData 3 3 3" xfId="40477"/>
    <cellStyle name="SAPBEXstdData 3 3 3 2" xfId="40478"/>
    <cellStyle name="SAPBEXstdData 3 3 3 2 2" xfId="40479"/>
    <cellStyle name="SAPBEXstdData 3 3 3 2 2 2" xfId="40480"/>
    <cellStyle name="SAPBEXstdData 3 3 3 2 2 2 2" xfId="40481"/>
    <cellStyle name="SAPBEXstdData 3 3 3 2 2 3" xfId="40482"/>
    <cellStyle name="SAPBEXstdData 3 3 3 2 3" xfId="40483"/>
    <cellStyle name="SAPBEXstdData 3 3 3 2 3 2" xfId="40484"/>
    <cellStyle name="SAPBEXstdData 3 3 3 2 3 2 2" xfId="40485"/>
    <cellStyle name="SAPBEXstdData 3 3 3 2 3 3" xfId="40486"/>
    <cellStyle name="SAPBEXstdData 3 3 3 2 4" xfId="40487"/>
    <cellStyle name="SAPBEXstdData 3 3 3 2 4 2" xfId="40488"/>
    <cellStyle name="SAPBEXstdData 3 3 3 2 5" xfId="40489"/>
    <cellStyle name="SAPBEXstdData 3 3 3 2 5 2" xfId="40490"/>
    <cellStyle name="SAPBEXstdData 3 3 3 2 6" xfId="40491"/>
    <cellStyle name="SAPBEXstdData 3 3 3 3" xfId="40492"/>
    <cellStyle name="SAPBEXstdData 3 3 3 3 2" xfId="40493"/>
    <cellStyle name="SAPBEXstdData 3 3 3 3 2 2" xfId="40494"/>
    <cellStyle name="SAPBEXstdData 3 3 3 3 2 2 2" xfId="40495"/>
    <cellStyle name="SAPBEXstdData 3 3 3 3 2 3" xfId="40496"/>
    <cellStyle name="SAPBEXstdData 3 3 3 3 3" xfId="40497"/>
    <cellStyle name="SAPBEXstdData 3 3 3 3 3 2" xfId="40498"/>
    <cellStyle name="SAPBEXstdData 3 3 3 3 3 2 2" xfId="40499"/>
    <cellStyle name="SAPBEXstdData 3 3 3 3 3 3" xfId="40500"/>
    <cellStyle name="SAPBEXstdData 3 3 3 3 4" xfId="40501"/>
    <cellStyle name="SAPBEXstdData 3 3 3 3 4 2" xfId="40502"/>
    <cellStyle name="SAPBEXstdData 3 3 3 3 5" xfId="40503"/>
    <cellStyle name="SAPBEXstdData 3 3 3 3 5 2" xfId="40504"/>
    <cellStyle name="SAPBEXstdData 3 3 3 3 6" xfId="40505"/>
    <cellStyle name="SAPBEXstdData 3 3 3 4" xfId="40506"/>
    <cellStyle name="SAPBEXstdData 3 3 3 4 2" xfId="40507"/>
    <cellStyle name="SAPBEXstdData 3 3 3 4 2 2" xfId="40508"/>
    <cellStyle name="SAPBEXstdData 3 3 3 4 3" xfId="40509"/>
    <cellStyle name="SAPBEXstdData 3 3 3 5" xfId="40510"/>
    <cellStyle name="SAPBEXstdData 3 3 3 5 2" xfId="40511"/>
    <cellStyle name="SAPBEXstdData 3 3 3 5 2 2" xfId="40512"/>
    <cellStyle name="SAPBEXstdData 3 3 3 5 3" xfId="40513"/>
    <cellStyle name="SAPBEXstdData 3 3 3 6" xfId="40514"/>
    <cellStyle name="SAPBEXstdData 3 3 3 6 2" xfId="40515"/>
    <cellStyle name="SAPBEXstdData 3 3 3 7" xfId="40516"/>
    <cellStyle name="SAPBEXstdData 3 3 3 7 2" xfId="40517"/>
    <cellStyle name="SAPBEXstdData 3 3 3 8" xfId="40518"/>
    <cellStyle name="SAPBEXstdData 3 3 3_Other Benefits Allocation %" xfId="40519"/>
    <cellStyle name="SAPBEXstdData 3 3 4" xfId="40520"/>
    <cellStyle name="SAPBEXstdData 3 3 4 2" xfId="40521"/>
    <cellStyle name="SAPBEXstdData 3 3 4 2 2" xfId="40522"/>
    <cellStyle name="SAPBEXstdData 3 3 4 2 3" xfId="63963"/>
    <cellStyle name="SAPBEXstdData 3 3 4 3" xfId="40523"/>
    <cellStyle name="SAPBEXstdData 3 3 4 4" xfId="63964"/>
    <cellStyle name="SAPBEXstdData 3 3 5" xfId="40524"/>
    <cellStyle name="SAPBEXstdData 3 3 5 2" xfId="53015"/>
    <cellStyle name="SAPBEXstdData 3 3 5 2 2" xfId="63965"/>
    <cellStyle name="SAPBEXstdData 3 3 5 2 3" xfId="63966"/>
    <cellStyle name="SAPBEXstdData 3 3 5 3" xfId="63967"/>
    <cellStyle name="SAPBEXstdData 3 3 5 4" xfId="63968"/>
    <cellStyle name="SAPBEXstdData 3 3 6" xfId="53016"/>
    <cellStyle name="SAPBEXstdData 3 3 6 2" xfId="53017"/>
    <cellStyle name="SAPBEXstdData 3 3 6 2 2" xfId="63969"/>
    <cellStyle name="SAPBEXstdData 3 3 6 2 3" xfId="63970"/>
    <cellStyle name="SAPBEXstdData 3 3 6 3" xfId="63971"/>
    <cellStyle name="SAPBEXstdData 3 3 6 4" xfId="63972"/>
    <cellStyle name="SAPBEXstdData 3 3 7" xfId="53018"/>
    <cellStyle name="SAPBEXstdData 3 3 7 2" xfId="63973"/>
    <cellStyle name="SAPBEXstdData 3 3 7 3" xfId="63974"/>
    <cellStyle name="SAPBEXstdData 3 3 8" xfId="63975"/>
    <cellStyle name="SAPBEXstdData 3 3 9" xfId="63976"/>
    <cellStyle name="SAPBEXstdData 3 3_401K Summary" xfId="40525"/>
    <cellStyle name="SAPBEXstdData 3 4" xfId="40526"/>
    <cellStyle name="SAPBEXstdData 3 4 2" xfId="40527"/>
    <cellStyle name="SAPBEXstdData 3 4 2 2" xfId="40528"/>
    <cellStyle name="SAPBEXstdData 3 4 2 2 2" xfId="40529"/>
    <cellStyle name="SAPBEXstdData 3 4 2 2 2 2" xfId="40530"/>
    <cellStyle name="SAPBEXstdData 3 4 2 2 3" xfId="40531"/>
    <cellStyle name="SAPBEXstdData 3 4 2 3" xfId="40532"/>
    <cellStyle name="SAPBEXstdData 3 4 2 3 2" xfId="40533"/>
    <cellStyle name="SAPBEXstdData 3 4 2 3 2 2" xfId="40534"/>
    <cellStyle name="SAPBEXstdData 3 4 2 3 3" xfId="40535"/>
    <cellStyle name="SAPBEXstdData 3 4 2 4" xfId="40536"/>
    <cellStyle name="SAPBEXstdData 3 4 2 4 2" xfId="40537"/>
    <cellStyle name="SAPBEXstdData 3 4 2 5" xfId="40538"/>
    <cellStyle name="SAPBEXstdData 3 4 2 5 2" xfId="40539"/>
    <cellStyle name="SAPBEXstdData 3 4 2 6" xfId="40540"/>
    <cellStyle name="SAPBEXstdData 3 4 3" xfId="40541"/>
    <cellStyle name="SAPBEXstdData 3 4 3 2" xfId="40542"/>
    <cellStyle name="SAPBEXstdData 3 4 3 2 2" xfId="40543"/>
    <cellStyle name="SAPBEXstdData 3 4 3 2 2 2" xfId="40544"/>
    <cellStyle name="SAPBEXstdData 3 4 3 2 3" xfId="40545"/>
    <cellStyle name="SAPBEXstdData 3 4 3 3" xfId="40546"/>
    <cellStyle name="SAPBEXstdData 3 4 3 3 2" xfId="40547"/>
    <cellStyle name="SAPBEXstdData 3 4 3 3 2 2" xfId="40548"/>
    <cellStyle name="SAPBEXstdData 3 4 3 3 3" xfId="40549"/>
    <cellStyle name="SAPBEXstdData 3 4 3 4" xfId="40550"/>
    <cellStyle name="SAPBEXstdData 3 4 3 4 2" xfId="40551"/>
    <cellStyle name="SAPBEXstdData 3 4 3 5" xfId="40552"/>
    <cellStyle name="SAPBEXstdData 3 4 3 5 2" xfId="40553"/>
    <cellStyle name="SAPBEXstdData 3 4 3 6" xfId="40554"/>
    <cellStyle name="SAPBEXstdData 3 4 4" xfId="40555"/>
    <cellStyle name="SAPBEXstdData 3 4 4 2" xfId="40556"/>
    <cellStyle name="SAPBEXstdData 3 4 4 2 2" xfId="40557"/>
    <cellStyle name="SAPBEXstdData 3 4 4 2 2 2" xfId="40558"/>
    <cellStyle name="SAPBEXstdData 3 4 4 2 3" xfId="40559"/>
    <cellStyle name="SAPBEXstdData 3 4 4 3" xfId="40560"/>
    <cellStyle name="SAPBEXstdData 3 4 4 3 2" xfId="40561"/>
    <cellStyle name="SAPBEXstdData 3 4 4 3 2 2" xfId="40562"/>
    <cellStyle name="SAPBEXstdData 3 4 4 3 3" xfId="40563"/>
    <cellStyle name="SAPBEXstdData 3 4 4 4" xfId="40564"/>
    <cellStyle name="SAPBEXstdData 3 4 4 4 2" xfId="40565"/>
    <cellStyle name="SAPBEXstdData 3 4 4 5" xfId="40566"/>
    <cellStyle name="SAPBEXstdData 3 4 4 5 2" xfId="40567"/>
    <cellStyle name="SAPBEXstdData 3 4 4 6" xfId="40568"/>
    <cellStyle name="SAPBEXstdData 3 4 5" xfId="40569"/>
    <cellStyle name="SAPBEXstdData 3 4 5 2" xfId="40570"/>
    <cellStyle name="SAPBEXstdData 3 4 5 2 2" xfId="40571"/>
    <cellStyle name="SAPBEXstdData 3 4 5 2 3" xfId="63977"/>
    <cellStyle name="SAPBEXstdData 3 4 5 3" xfId="40572"/>
    <cellStyle name="SAPBEXstdData 3 4 5 4" xfId="63978"/>
    <cellStyle name="SAPBEXstdData 3 4 6" xfId="40573"/>
    <cellStyle name="SAPBEXstdData 3 4 6 2" xfId="53019"/>
    <cellStyle name="SAPBEXstdData 3 4 6 2 2" xfId="63979"/>
    <cellStyle name="SAPBEXstdData 3 4 6 2 3" xfId="63980"/>
    <cellStyle name="SAPBEXstdData 3 4 6 3" xfId="63981"/>
    <cellStyle name="SAPBEXstdData 3 4 6 4" xfId="63982"/>
    <cellStyle name="SAPBEXstdData 3 4 7" xfId="53020"/>
    <cellStyle name="SAPBEXstdData 3 4 7 2" xfId="63983"/>
    <cellStyle name="SAPBEXstdData 3 4 7 3" xfId="63984"/>
    <cellStyle name="SAPBEXstdData 3 4 8" xfId="63985"/>
    <cellStyle name="SAPBEXstdData 3 4 9" xfId="63986"/>
    <cellStyle name="SAPBEXstdData 3 4_Other Benefits Allocation %" xfId="40574"/>
    <cellStyle name="SAPBEXstdData 3 5" xfId="40575"/>
    <cellStyle name="SAPBEXstdData 3 5 2" xfId="53021"/>
    <cellStyle name="SAPBEXstdData 3 5 2 2" xfId="63987"/>
    <cellStyle name="SAPBEXstdData 3 5 2 3" xfId="63988"/>
    <cellStyle name="SAPBEXstdData 3 5 3" xfId="63989"/>
    <cellStyle name="SAPBEXstdData 3 5 4" xfId="63990"/>
    <cellStyle name="SAPBEXstdData 3 6" xfId="40576"/>
    <cellStyle name="SAPBEXstdData 3 6 2" xfId="53022"/>
    <cellStyle name="SAPBEXstdData 3 6 2 2" xfId="63991"/>
    <cellStyle name="SAPBEXstdData 3 6 2 3" xfId="63992"/>
    <cellStyle name="SAPBEXstdData 3 6 3" xfId="63993"/>
    <cellStyle name="SAPBEXstdData 3 6 4" xfId="63994"/>
    <cellStyle name="SAPBEXstdData 3 7" xfId="40577"/>
    <cellStyle name="SAPBEXstdData 3 7 2" xfId="53023"/>
    <cellStyle name="SAPBEXstdData 3 7 2 2" xfId="63995"/>
    <cellStyle name="SAPBEXstdData 3 7 2 3" xfId="63996"/>
    <cellStyle name="SAPBEXstdData 3 7 3" xfId="63997"/>
    <cellStyle name="SAPBEXstdData 3 7 4" xfId="63998"/>
    <cellStyle name="SAPBEXstdData 3 8" xfId="40578"/>
    <cellStyle name="SAPBEXstdData 3 8 2" xfId="53024"/>
    <cellStyle name="SAPBEXstdData 3 8 2 2" xfId="63999"/>
    <cellStyle name="SAPBEXstdData 3 8 2 3" xfId="64000"/>
    <cellStyle name="SAPBEXstdData 3 8 3" xfId="64001"/>
    <cellStyle name="SAPBEXstdData 3 8 4" xfId="64002"/>
    <cellStyle name="SAPBEXstdData 3 9" xfId="40579"/>
    <cellStyle name="SAPBEXstdData 3 9 2" xfId="40580"/>
    <cellStyle name="SAPBEXstdData 3 9 2 2" xfId="40581"/>
    <cellStyle name="SAPBEXstdData 3 9 2 2 2" xfId="40582"/>
    <cellStyle name="SAPBEXstdData 3 9 2 2 2 2" xfId="40583"/>
    <cellStyle name="SAPBEXstdData 3 9 2 2 3" xfId="40584"/>
    <cellStyle name="SAPBEXstdData 3 9 2 3" xfId="40585"/>
    <cellStyle name="SAPBEXstdData 3 9 2 3 2" xfId="40586"/>
    <cellStyle name="SAPBEXstdData 3 9 2 3 2 2" xfId="40587"/>
    <cellStyle name="SAPBEXstdData 3 9 2 3 3" xfId="40588"/>
    <cellStyle name="SAPBEXstdData 3 9 2 4" xfId="40589"/>
    <cellStyle name="SAPBEXstdData 3 9 2 4 2" xfId="40590"/>
    <cellStyle name="SAPBEXstdData 3 9 2 5" xfId="40591"/>
    <cellStyle name="SAPBEXstdData 3 9 2 5 2" xfId="40592"/>
    <cellStyle name="SAPBEXstdData 3 9 2 6" xfId="40593"/>
    <cellStyle name="SAPBEXstdData 3 9 3" xfId="40594"/>
    <cellStyle name="SAPBEXstdData 3 9 3 2" xfId="40595"/>
    <cellStyle name="SAPBEXstdData 3 9 3 2 2" xfId="40596"/>
    <cellStyle name="SAPBEXstdData 3 9 3 2 2 2" xfId="40597"/>
    <cellStyle name="SAPBEXstdData 3 9 3 2 3" xfId="40598"/>
    <cellStyle name="SAPBEXstdData 3 9 3 3" xfId="40599"/>
    <cellStyle name="SAPBEXstdData 3 9 3 3 2" xfId="40600"/>
    <cellStyle name="SAPBEXstdData 3 9 3 3 2 2" xfId="40601"/>
    <cellStyle name="SAPBEXstdData 3 9 3 3 3" xfId="40602"/>
    <cellStyle name="SAPBEXstdData 3 9 3 4" xfId="40603"/>
    <cellStyle name="SAPBEXstdData 3 9 3 4 2" xfId="40604"/>
    <cellStyle name="SAPBEXstdData 3 9 3 5" xfId="40605"/>
    <cellStyle name="SAPBEXstdData 3 9 3 5 2" xfId="40606"/>
    <cellStyle name="SAPBEXstdData 3 9 3 6" xfId="40607"/>
    <cellStyle name="SAPBEXstdData 3 9 4" xfId="40608"/>
    <cellStyle name="SAPBEXstdData 3 9 4 2" xfId="40609"/>
    <cellStyle name="SAPBEXstdData 3 9 4 2 2" xfId="40610"/>
    <cellStyle name="SAPBEXstdData 3 9 4 3" xfId="40611"/>
    <cellStyle name="SAPBEXstdData 3 9 5" xfId="40612"/>
    <cellStyle name="SAPBEXstdData 3 9 5 2" xfId="40613"/>
    <cellStyle name="SAPBEXstdData 3 9 5 2 2" xfId="40614"/>
    <cellStyle name="SAPBEXstdData 3 9 5 3" xfId="40615"/>
    <cellStyle name="SAPBEXstdData 3 9 6" xfId="40616"/>
    <cellStyle name="SAPBEXstdData 3 9 6 2" xfId="40617"/>
    <cellStyle name="SAPBEXstdData 3 9 7" xfId="40618"/>
    <cellStyle name="SAPBEXstdData 3 9 7 2" xfId="40619"/>
    <cellStyle name="SAPBEXstdData 3 9 8" xfId="40620"/>
    <cellStyle name="SAPBEXstdData 3 9_Other Benefits Allocation %" xfId="40621"/>
    <cellStyle name="SAPBEXstdData 3_401K Summary" xfId="40622"/>
    <cellStyle name="SAPBEXstdData 30" xfId="40623"/>
    <cellStyle name="SAPBEXstdData 30 2" xfId="40624"/>
    <cellStyle name="SAPBEXstdData 31" xfId="40625"/>
    <cellStyle name="SAPBEXstdData 31 2" xfId="40626"/>
    <cellStyle name="SAPBEXstdData 32" xfId="40627"/>
    <cellStyle name="SAPBEXstdData 32 2" xfId="40628"/>
    <cellStyle name="SAPBEXstdData 33" xfId="40629"/>
    <cellStyle name="SAPBEXstdData 33 2" xfId="40630"/>
    <cellStyle name="SAPBEXstdData 34" xfId="40631"/>
    <cellStyle name="SAPBEXstdData 35" xfId="40632"/>
    <cellStyle name="SAPBEXstdData 36" xfId="40633"/>
    <cellStyle name="SAPBEXstdData 37" xfId="40634"/>
    <cellStyle name="SAPBEXstdData 38" xfId="40635"/>
    <cellStyle name="SAPBEXstdData 39" xfId="40636"/>
    <cellStyle name="SAPBEXstdData 4" xfId="40637"/>
    <cellStyle name="SAPBEXstdData 4 10" xfId="40638"/>
    <cellStyle name="SAPBEXstdData 4 10 2" xfId="40639"/>
    <cellStyle name="SAPBEXstdData 4 10 2 2" xfId="40640"/>
    <cellStyle name="SAPBEXstdData 4 10 3" xfId="40641"/>
    <cellStyle name="SAPBEXstdData 4 11" xfId="40642"/>
    <cellStyle name="SAPBEXstdData 4 2" xfId="40643"/>
    <cellStyle name="SAPBEXstdData 4 2 2" xfId="40644"/>
    <cellStyle name="SAPBEXstdData 4 2 2 2" xfId="40645"/>
    <cellStyle name="SAPBEXstdData 4 2 2 2 2" xfId="40646"/>
    <cellStyle name="SAPBEXstdData 4 2 2 2 2 2" xfId="40647"/>
    <cellStyle name="SAPBEXstdData 4 2 2 2 3" xfId="40648"/>
    <cellStyle name="SAPBEXstdData 4 2 2 3" xfId="40649"/>
    <cellStyle name="SAPBEXstdData 4 2 2 3 2" xfId="40650"/>
    <cellStyle name="SAPBEXstdData 4 2 2 3 2 2" xfId="40651"/>
    <cellStyle name="SAPBEXstdData 4 2 2 3 3" xfId="40652"/>
    <cellStyle name="SAPBEXstdData 4 2 2 4" xfId="40653"/>
    <cellStyle name="SAPBEXstdData 4 2 2 4 2" xfId="40654"/>
    <cellStyle name="SAPBEXstdData 4 2 2 5" xfId="40655"/>
    <cellStyle name="SAPBEXstdData 4 2 2 5 2" xfId="40656"/>
    <cellStyle name="SAPBEXstdData 4 2 2 6" xfId="40657"/>
    <cellStyle name="SAPBEXstdData 4 2 3" xfId="40658"/>
    <cellStyle name="SAPBEXstdData 4 2 3 2" xfId="40659"/>
    <cellStyle name="SAPBEXstdData 4 2 3 2 2" xfId="40660"/>
    <cellStyle name="SAPBEXstdData 4 2 3 2 2 2" xfId="40661"/>
    <cellStyle name="SAPBEXstdData 4 2 3 2 3" xfId="40662"/>
    <cellStyle name="SAPBEXstdData 4 2 3 3" xfId="40663"/>
    <cellStyle name="SAPBEXstdData 4 2 3 3 2" xfId="40664"/>
    <cellStyle name="SAPBEXstdData 4 2 3 3 2 2" xfId="40665"/>
    <cellStyle name="SAPBEXstdData 4 2 3 3 3" xfId="40666"/>
    <cellStyle name="SAPBEXstdData 4 2 3 4" xfId="40667"/>
    <cellStyle name="SAPBEXstdData 4 2 3 4 2" xfId="40668"/>
    <cellStyle name="SAPBEXstdData 4 2 3 5" xfId="40669"/>
    <cellStyle name="SAPBEXstdData 4 2 3 5 2" xfId="40670"/>
    <cellStyle name="SAPBEXstdData 4 2 3 6" xfId="40671"/>
    <cellStyle name="SAPBEXstdData 4 2 4" xfId="40672"/>
    <cellStyle name="SAPBEXstdData 4 2 4 2" xfId="40673"/>
    <cellStyle name="SAPBEXstdData 4 2 4 2 2" xfId="40674"/>
    <cellStyle name="SAPBEXstdData 4 2 4 2 2 2" xfId="40675"/>
    <cellStyle name="SAPBEXstdData 4 2 4 2 3" xfId="40676"/>
    <cellStyle name="SAPBEXstdData 4 2 4 3" xfId="40677"/>
    <cellStyle name="SAPBEXstdData 4 2 4 3 2" xfId="40678"/>
    <cellStyle name="SAPBEXstdData 4 2 4 3 2 2" xfId="40679"/>
    <cellStyle name="SAPBEXstdData 4 2 4 3 3" xfId="40680"/>
    <cellStyle name="SAPBEXstdData 4 2 4 4" xfId="40681"/>
    <cellStyle name="SAPBEXstdData 4 2 4 4 2" xfId="40682"/>
    <cellStyle name="SAPBEXstdData 4 2 4 5" xfId="40683"/>
    <cellStyle name="SAPBEXstdData 4 2 4 5 2" xfId="40684"/>
    <cellStyle name="SAPBEXstdData 4 2 4 6" xfId="40685"/>
    <cellStyle name="SAPBEXstdData 4 2 5" xfId="40686"/>
    <cellStyle name="SAPBEXstdData 4 2 5 2" xfId="40687"/>
    <cellStyle name="SAPBEXstdData 4 2 5 2 2" xfId="40688"/>
    <cellStyle name="SAPBEXstdData 4 2 5 3" xfId="40689"/>
    <cellStyle name="SAPBEXstdData 4 2 6" xfId="40690"/>
    <cellStyle name="SAPBEXstdData 4 2_Other Benefits Allocation %" xfId="40691"/>
    <cellStyle name="SAPBEXstdData 4 3" xfId="40692"/>
    <cellStyle name="SAPBEXstdData 4 3 2" xfId="40693"/>
    <cellStyle name="SAPBEXstdData 4 3 2 2" xfId="64003"/>
    <cellStyle name="SAPBEXstdData 4 3 2 3" xfId="64004"/>
    <cellStyle name="SAPBEXstdData 4 3 3" xfId="40694"/>
    <cellStyle name="SAPBEXstdData 4 3 4" xfId="64005"/>
    <cellStyle name="SAPBEXstdData 4 3_Other Benefits Allocation %" xfId="40695"/>
    <cellStyle name="SAPBEXstdData 4 4" xfId="40696"/>
    <cellStyle name="SAPBEXstdData 4 4 2" xfId="40697"/>
    <cellStyle name="SAPBEXstdData 4 4 2 2" xfId="40698"/>
    <cellStyle name="SAPBEXstdData 4 4 2 2 2" xfId="40699"/>
    <cellStyle name="SAPBEXstdData 4 4 2 2 2 2" xfId="40700"/>
    <cellStyle name="SAPBEXstdData 4 4 2 2 3" xfId="40701"/>
    <cellStyle name="SAPBEXstdData 4 4 2 3" xfId="40702"/>
    <cellStyle name="SAPBEXstdData 4 4 2 3 2" xfId="40703"/>
    <cellStyle name="SAPBEXstdData 4 4 2 3 2 2" xfId="40704"/>
    <cellStyle name="SAPBEXstdData 4 4 2 3 3" xfId="40705"/>
    <cellStyle name="SAPBEXstdData 4 4 2 4" xfId="40706"/>
    <cellStyle name="SAPBEXstdData 4 4 2 4 2" xfId="40707"/>
    <cellStyle name="SAPBEXstdData 4 4 2 5" xfId="40708"/>
    <cellStyle name="SAPBEXstdData 4 4 2 5 2" xfId="40709"/>
    <cellStyle name="SAPBEXstdData 4 4 2 6" xfId="40710"/>
    <cellStyle name="SAPBEXstdData 4 4 3" xfId="40711"/>
    <cellStyle name="SAPBEXstdData 4 4 3 2" xfId="40712"/>
    <cellStyle name="SAPBEXstdData 4 4 3 2 2" xfId="40713"/>
    <cellStyle name="SAPBEXstdData 4 4 3 2 2 2" xfId="40714"/>
    <cellStyle name="SAPBEXstdData 4 4 3 2 3" xfId="40715"/>
    <cellStyle name="SAPBEXstdData 4 4 3 3" xfId="40716"/>
    <cellStyle name="SAPBEXstdData 4 4 3 3 2" xfId="40717"/>
    <cellStyle name="SAPBEXstdData 4 4 3 3 2 2" xfId="40718"/>
    <cellStyle name="SAPBEXstdData 4 4 3 3 3" xfId="40719"/>
    <cellStyle name="SAPBEXstdData 4 4 3 4" xfId="40720"/>
    <cellStyle name="SAPBEXstdData 4 4 3 4 2" xfId="40721"/>
    <cellStyle name="SAPBEXstdData 4 4 3 5" xfId="40722"/>
    <cellStyle name="SAPBEXstdData 4 4 3 5 2" xfId="40723"/>
    <cellStyle name="SAPBEXstdData 4 4 3 6" xfId="40724"/>
    <cellStyle name="SAPBEXstdData 4 4 4" xfId="40725"/>
    <cellStyle name="SAPBEXstdData 4 4 4 2" xfId="40726"/>
    <cellStyle name="SAPBEXstdData 4 4 4 2 2" xfId="40727"/>
    <cellStyle name="SAPBEXstdData 4 4 4 3" xfId="40728"/>
    <cellStyle name="SAPBEXstdData 4 4 5" xfId="40729"/>
    <cellStyle name="SAPBEXstdData 4 4 5 2" xfId="40730"/>
    <cellStyle name="SAPBEXstdData 4 4 5 2 2" xfId="40731"/>
    <cellStyle name="SAPBEXstdData 4 4 5 3" xfId="40732"/>
    <cellStyle name="SAPBEXstdData 4 4 6" xfId="40733"/>
    <cellStyle name="SAPBEXstdData 4 4 6 2" xfId="40734"/>
    <cellStyle name="SAPBEXstdData 4 4 7" xfId="40735"/>
    <cellStyle name="SAPBEXstdData 4 4 7 2" xfId="40736"/>
    <cellStyle name="SAPBEXstdData 4 4 8" xfId="40737"/>
    <cellStyle name="SAPBEXstdData 4 4_Other Benefits Allocation %" xfId="40738"/>
    <cellStyle name="SAPBEXstdData 4 5" xfId="40739"/>
    <cellStyle name="SAPBEXstdData 4 5 2" xfId="40740"/>
    <cellStyle name="SAPBEXstdData 4 5 2 2" xfId="40741"/>
    <cellStyle name="SAPBEXstdData 4 5 2 3" xfId="64006"/>
    <cellStyle name="SAPBEXstdData 4 5 3" xfId="40742"/>
    <cellStyle name="SAPBEXstdData 4 5 4" xfId="64007"/>
    <cellStyle name="SAPBEXstdData 4 6" xfId="40743"/>
    <cellStyle name="SAPBEXstdData 4 6 2" xfId="40744"/>
    <cellStyle name="SAPBEXstdData 4 6 2 2" xfId="40745"/>
    <cellStyle name="SAPBEXstdData 4 6 2 3" xfId="64008"/>
    <cellStyle name="SAPBEXstdData 4 6 3" xfId="40746"/>
    <cellStyle name="SAPBEXstdData 4 6 4" xfId="64009"/>
    <cellStyle name="SAPBEXstdData 4 7" xfId="40747"/>
    <cellStyle name="SAPBEXstdData 4 7 2" xfId="40748"/>
    <cellStyle name="SAPBEXstdData 4 7 2 2" xfId="40749"/>
    <cellStyle name="SAPBEXstdData 4 7 3" xfId="40750"/>
    <cellStyle name="SAPBEXstdData 4 8" xfId="40751"/>
    <cellStyle name="SAPBEXstdData 4 8 2" xfId="40752"/>
    <cellStyle name="SAPBEXstdData 4 8 2 2" xfId="40753"/>
    <cellStyle name="SAPBEXstdData 4 8 3" xfId="40754"/>
    <cellStyle name="SAPBEXstdData 4 9" xfId="40755"/>
    <cellStyle name="SAPBEXstdData 4 9 2" xfId="40756"/>
    <cellStyle name="SAPBEXstdData 4 9 2 2" xfId="40757"/>
    <cellStyle name="SAPBEXstdData 4 9 3" xfId="40758"/>
    <cellStyle name="SAPBEXstdData 4_401K Summary" xfId="40759"/>
    <cellStyle name="SAPBEXstdData 40" xfId="40760"/>
    <cellStyle name="SAPBEXstdData 41" xfId="40761"/>
    <cellStyle name="SAPBEXstdData 42" xfId="40762"/>
    <cellStyle name="SAPBEXstdData 43" xfId="40763"/>
    <cellStyle name="SAPBEXstdData 44" xfId="40764"/>
    <cellStyle name="SAPBEXstdData 45" xfId="40765"/>
    <cellStyle name="SAPBEXstdData 46" xfId="40766"/>
    <cellStyle name="SAPBEXstdData 47" xfId="40767"/>
    <cellStyle name="SAPBEXstdData 48" xfId="40768"/>
    <cellStyle name="SAPBEXstdData 49" xfId="40769"/>
    <cellStyle name="SAPBEXstdData 5" xfId="40770"/>
    <cellStyle name="SAPBEXstdData 5 2" xfId="40771"/>
    <cellStyle name="SAPBEXstdData 5 2 2" xfId="40772"/>
    <cellStyle name="SAPBEXstdData 5 2 2 2" xfId="40773"/>
    <cellStyle name="SAPBEXstdData 5 2 2 2 2" xfId="40774"/>
    <cellStyle name="SAPBEXstdData 5 2 2 2 2 2" xfId="40775"/>
    <cellStyle name="SAPBEXstdData 5 2 2 2 3" xfId="40776"/>
    <cellStyle name="SAPBEXstdData 5 2 2 3" xfId="40777"/>
    <cellStyle name="SAPBEXstdData 5 2 2 3 2" xfId="40778"/>
    <cellStyle name="SAPBEXstdData 5 2 2 3 2 2" xfId="40779"/>
    <cellStyle name="SAPBEXstdData 5 2 2 3 3" xfId="40780"/>
    <cellStyle name="SAPBEXstdData 5 2 2 4" xfId="40781"/>
    <cellStyle name="SAPBEXstdData 5 2 2 4 2" xfId="40782"/>
    <cellStyle name="SAPBEXstdData 5 2 2 5" xfId="40783"/>
    <cellStyle name="SAPBEXstdData 5 2 2 5 2" xfId="40784"/>
    <cellStyle name="SAPBEXstdData 5 2 2 6" xfId="40785"/>
    <cellStyle name="SAPBEXstdData 5 2 3" xfId="40786"/>
    <cellStyle name="SAPBEXstdData 5 2 3 2" xfId="40787"/>
    <cellStyle name="SAPBEXstdData 5 2 3 2 2" xfId="40788"/>
    <cellStyle name="SAPBEXstdData 5 2 3 2 2 2" xfId="40789"/>
    <cellStyle name="SAPBEXstdData 5 2 3 2 3" xfId="40790"/>
    <cellStyle name="SAPBEXstdData 5 2 3 3" xfId="40791"/>
    <cellStyle name="SAPBEXstdData 5 2 3 3 2" xfId="40792"/>
    <cellStyle name="SAPBEXstdData 5 2 3 3 2 2" xfId="40793"/>
    <cellStyle name="SAPBEXstdData 5 2 3 3 3" xfId="40794"/>
    <cellStyle name="SAPBEXstdData 5 2 3 4" xfId="40795"/>
    <cellStyle name="SAPBEXstdData 5 2 3 4 2" xfId="40796"/>
    <cellStyle name="SAPBEXstdData 5 2 3 5" xfId="40797"/>
    <cellStyle name="SAPBEXstdData 5 2 3 5 2" xfId="40798"/>
    <cellStyle name="SAPBEXstdData 5 2 3 6" xfId="40799"/>
    <cellStyle name="SAPBEXstdData 5 2 4" xfId="40800"/>
    <cellStyle name="SAPBEXstdData 5 2 4 2" xfId="40801"/>
    <cellStyle name="SAPBEXstdData 5 2 4 2 2" xfId="40802"/>
    <cellStyle name="SAPBEXstdData 5 2 4 2 2 2" xfId="40803"/>
    <cellStyle name="SAPBEXstdData 5 2 4 2 3" xfId="40804"/>
    <cellStyle name="SAPBEXstdData 5 2 4 3" xfId="40805"/>
    <cellStyle name="SAPBEXstdData 5 2 4 3 2" xfId="40806"/>
    <cellStyle name="SAPBEXstdData 5 2 4 3 2 2" xfId="40807"/>
    <cellStyle name="SAPBEXstdData 5 2 4 3 3" xfId="40808"/>
    <cellStyle name="SAPBEXstdData 5 2 4 4" xfId="40809"/>
    <cellStyle name="SAPBEXstdData 5 2 4 4 2" xfId="40810"/>
    <cellStyle name="SAPBEXstdData 5 2 4 5" xfId="40811"/>
    <cellStyle name="SAPBEXstdData 5 2 4 5 2" xfId="40812"/>
    <cellStyle name="SAPBEXstdData 5 2 4 6" xfId="40813"/>
    <cellStyle name="SAPBEXstdData 5 2 5" xfId="40814"/>
    <cellStyle name="SAPBEXstdData 5 2 5 2" xfId="40815"/>
    <cellStyle name="SAPBEXstdData 5 2 5 2 2" xfId="40816"/>
    <cellStyle name="SAPBEXstdData 5 2 5 3" xfId="40817"/>
    <cellStyle name="SAPBEXstdData 5 2 6" xfId="40818"/>
    <cellStyle name="SAPBEXstdData 5 2_Other Benefits Allocation %" xfId="40819"/>
    <cellStyle name="SAPBEXstdData 5 3" xfId="40820"/>
    <cellStyle name="SAPBEXstdData 5 3 2" xfId="40821"/>
    <cellStyle name="SAPBEXstdData 5 3 2 2" xfId="40822"/>
    <cellStyle name="SAPBEXstdData 5 3 2 2 2" xfId="40823"/>
    <cellStyle name="SAPBEXstdData 5 3 2 2 2 2" xfId="40824"/>
    <cellStyle name="SAPBEXstdData 5 3 2 2 3" xfId="40825"/>
    <cellStyle name="SAPBEXstdData 5 3 2 3" xfId="40826"/>
    <cellStyle name="SAPBEXstdData 5 3 2 3 2" xfId="40827"/>
    <cellStyle name="SAPBEXstdData 5 3 2 3 2 2" xfId="40828"/>
    <cellStyle name="SAPBEXstdData 5 3 2 3 3" xfId="40829"/>
    <cellStyle name="SAPBEXstdData 5 3 2 4" xfId="40830"/>
    <cellStyle name="SAPBEXstdData 5 3 2 4 2" xfId="40831"/>
    <cellStyle name="SAPBEXstdData 5 3 2 5" xfId="40832"/>
    <cellStyle name="SAPBEXstdData 5 3 2 5 2" xfId="40833"/>
    <cellStyle name="SAPBEXstdData 5 3 2 6" xfId="40834"/>
    <cellStyle name="SAPBEXstdData 5 3 3" xfId="40835"/>
    <cellStyle name="SAPBEXstdData 5 3 3 2" xfId="40836"/>
    <cellStyle name="SAPBEXstdData 5 3 3 2 2" xfId="40837"/>
    <cellStyle name="SAPBEXstdData 5 3 3 2 2 2" xfId="40838"/>
    <cellStyle name="SAPBEXstdData 5 3 3 2 3" xfId="40839"/>
    <cellStyle name="SAPBEXstdData 5 3 3 3" xfId="40840"/>
    <cellStyle name="SAPBEXstdData 5 3 3 3 2" xfId="40841"/>
    <cellStyle name="SAPBEXstdData 5 3 3 3 2 2" xfId="40842"/>
    <cellStyle name="SAPBEXstdData 5 3 3 3 3" xfId="40843"/>
    <cellStyle name="SAPBEXstdData 5 3 3 4" xfId="40844"/>
    <cellStyle name="SAPBEXstdData 5 3 3 4 2" xfId="40845"/>
    <cellStyle name="SAPBEXstdData 5 3 3 5" xfId="40846"/>
    <cellStyle name="SAPBEXstdData 5 3 3 5 2" xfId="40847"/>
    <cellStyle name="SAPBEXstdData 5 3 3 6" xfId="40848"/>
    <cellStyle name="SAPBEXstdData 5 3 4" xfId="40849"/>
    <cellStyle name="SAPBEXstdData 5 3 4 2" xfId="40850"/>
    <cellStyle name="SAPBEXstdData 5 3 4 2 2" xfId="40851"/>
    <cellStyle name="SAPBEXstdData 5 3 4 3" xfId="40852"/>
    <cellStyle name="SAPBEXstdData 5 3 5" xfId="40853"/>
    <cellStyle name="SAPBEXstdData 5 3 5 2" xfId="40854"/>
    <cellStyle name="SAPBEXstdData 5 3 5 2 2" xfId="40855"/>
    <cellStyle name="SAPBEXstdData 5 3 5 3" xfId="40856"/>
    <cellStyle name="SAPBEXstdData 5 3 6" xfId="40857"/>
    <cellStyle name="SAPBEXstdData 5 3 6 2" xfId="40858"/>
    <cellStyle name="SAPBEXstdData 5 3 7" xfId="40859"/>
    <cellStyle name="SAPBEXstdData 5 3 7 2" xfId="40860"/>
    <cellStyle name="SAPBEXstdData 5 3 8" xfId="40861"/>
    <cellStyle name="SAPBEXstdData 5 3_Other Benefits Allocation %" xfId="40862"/>
    <cellStyle name="SAPBEXstdData 5 4" xfId="40863"/>
    <cellStyle name="SAPBEXstdData 5 4 2" xfId="40864"/>
    <cellStyle name="SAPBEXstdData 5 4 2 2" xfId="40865"/>
    <cellStyle name="SAPBEXstdData 5 4 2 3" xfId="64010"/>
    <cellStyle name="SAPBEXstdData 5 4 3" xfId="40866"/>
    <cellStyle name="SAPBEXstdData 5 4 4" xfId="64011"/>
    <cellStyle name="SAPBEXstdData 5 5" xfId="40867"/>
    <cellStyle name="SAPBEXstdData 5 5 2" xfId="53025"/>
    <cellStyle name="SAPBEXstdData 5 5 2 2" xfId="64012"/>
    <cellStyle name="SAPBEXstdData 5 5 2 3" xfId="64013"/>
    <cellStyle name="SAPBEXstdData 5 5 3" xfId="64014"/>
    <cellStyle name="SAPBEXstdData 5 5 4" xfId="64015"/>
    <cellStyle name="SAPBEXstdData 5 6" xfId="53026"/>
    <cellStyle name="SAPBEXstdData 5 6 2" xfId="53027"/>
    <cellStyle name="SAPBEXstdData 5 6 2 2" xfId="64016"/>
    <cellStyle name="SAPBEXstdData 5 6 2 3" xfId="64017"/>
    <cellStyle name="SAPBEXstdData 5 6 3" xfId="64018"/>
    <cellStyle name="SAPBEXstdData 5 6 4" xfId="64019"/>
    <cellStyle name="SAPBEXstdData 5 7" xfId="53028"/>
    <cellStyle name="SAPBEXstdData 5 7 2" xfId="64020"/>
    <cellStyle name="SAPBEXstdData 5 7 3" xfId="64021"/>
    <cellStyle name="SAPBEXstdData 5 8" xfId="64022"/>
    <cellStyle name="SAPBEXstdData 5 9" xfId="64023"/>
    <cellStyle name="SAPBEXstdData 5_401K Summary" xfId="40868"/>
    <cellStyle name="SAPBEXstdData 50" xfId="40869"/>
    <cellStyle name="SAPBEXstdData 51" xfId="40870"/>
    <cellStyle name="SAPBEXstdData 52" xfId="40871"/>
    <cellStyle name="SAPBEXstdData 53" xfId="40872"/>
    <cellStyle name="SAPBEXstdData 6" xfId="40873"/>
    <cellStyle name="SAPBEXstdData 6 2" xfId="40874"/>
    <cellStyle name="SAPBEXstdData 6 2 2" xfId="40875"/>
    <cellStyle name="SAPBEXstdData 6 2 2 2" xfId="40876"/>
    <cellStyle name="SAPBEXstdData 6 2 2 2 2" xfId="40877"/>
    <cellStyle name="SAPBEXstdData 6 2 2 3" xfId="40878"/>
    <cellStyle name="SAPBEXstdData 6 2 3" xfId="40879"/>
    <cellStyle name="SAPBEXstdData 6 2 3 2" xfId="40880"/>
    <cellStyle name="SAPBEXstdData 6 2 3 2 2" xfId="40881"/>
    <cellStyle name="SAPBEXstdData 6 2 3 3" xfId="40882"/>
    <cellStyle name="SAPBEXstdData 6 2 4" xfId="40883"/>
    <cellStyle name="SAPBEXstdData 6 2 4 2" xfId="40884"/>
    <cellStyle name="SAPBEXstdData 6 2 5" xfId="40885"/>
    <cellStyle name="SAPBEXstdData 6 2 5 2" xfId="40886"/>
    <cellStyle name="SAPBEXstdData 6 2 6" xfId="40887"/>
    <cellStyle name="SAPBEXstdData 6 3" xfId="40888"/>
    <cellStyle name="SAPBEXstdData 6 3 2" xfId="40889"/>
    <cellStyle name="SAPBEXstdData 6 3 2 2" xfId="40890"/>
    <cellStyle name="SAPBEXstdData 6 3 2 2 2" xfId="40891"/>
    <cellStyle name="SAPBEXstdData 6 3 2 3" xfId="40892"/>
    <cellStyle name="SAPBEXstdData 6 3 3" xfId="40893"/>
    <cellStyle name="SAPBEXstdData 6 3 3 2" xfId="40894"/>
    <cellStyle name="SAPBEXstdData 6 3 3 2 2" xfId="40895"/>
    <cellStyle name="SAPBEXstdData 6 3 3 3" xfId="40896"/>
    <cellStyle name="SAPBEXstdData 6 3 4" xfId="40897"/>
    <cellStyle name="SAPBEXstdData 6 3 4 2" xfId="40898"/>
    <cellStyle name="SAPBEXstdData 6 3 5" xfId="40899"/>
    <cellStyle name="SAPBEXstdData 6 3 5 2" xfId="40900"/>
    <cellStyle name="SAPBEXstdData 6 3 6" xfId="40901"/>
    <cellStyle name="SAPBEXstdData 6 4" xfId="40902"/>
    <cellStyle name="SAPBEXstdData 6 4 2" xfId="40903"/>
    <cellStyle name="SAPBEXstdData 6 4 2 2" xfId="40904"/>
    <cellStyle name="SAPBEXstdData 6 4 2 2 2" xfId="40905"/>
    <cellStyle name="SAPBEXstdData 6 4 2 3" xfId="40906"/>
    <cellStyle name="SAPBEXstdData 6 4 3" xfId="40907"/>
    <cellStyle name="SAPBEXstdData 6 4 3 2" xfId="40908"/>
    <cellStyle name="SAPBEXstdData 6 4 3 2 2" xfId="40909"/>
    <cellStyle name="SAPBEXstdData 6 4 3 3" xfId="40910"/>
    <cellStyle name="SAPBEXstdData 6 4 4" xfId="40911"/>
    <cellStyle name="SAPBEXstdData 6 4 4 2" xfId="40912"/>
    <cellStyle name="SAPBEXstdData 6 4 5" xfId="40913"/>
    <cellStyle name="SAPBEXstdData 6 4 5 2" xfId="40914"/>
    <cellStyle name="SAPBEXstdData 6 4 6" xfId="40915"/>
    <cellStyle name="SAPBEXstdData 6 5" xfId="40916"/>
    <cellStyle name="SAPBEXstdData 6 5 2" xfId="40917"/>
    <cellStyle name="SAPBEXstdData 6 5 2 2" xfId="40918"/>
    <cellStyle name="SAPBEXstdData 6 5 2 3" xfId="64024"/>
    <cellStyle name="SAPBEXstdData 6 5 3" xfId="40919"/>
    <cellStyle name="SAPBEXstdData 6 5 4" xfId="64025"/>
    <cellStyle name="SAPBEXstdData 6 6" xfId="40920"/>
    <cellStyle name="SAPBEXstdData 6 6 2" xfId="53029"/>
    <cellStyle name="SAPBEXstdData 6 6 2 2" xfId="64026"/>
    <cellStyle name="SAPBEXstdData 6 6 2 3" xfId="64027"/>
    <cellStyle name="SAPBEXstdData 6 6 3" xfId="64028"/>
    <cellStyle name="SAPBEXstdData 6 6 4" xfId="64029"/>
    <cellStyle name="SAPBEXstdData 6 7" xfId="53030"/>
    <cellStyle name="SAPBEXstdData 6 7 2" xfId="64030"/>
    <cellStyle name="SAPBEXstdData 6 7 3" xfId="64031"/>
    <cellStyle name="SAPBEXstdData 6 8" xfId="64032"/>
    <cellStyle name="SAPBEXstdData 6 9" xfId="64033"/>
    <cellStyle name="SAPBEXstdData 6_Other Benefits Allocation %" xfId="40921"/>
    <cellStyle name="SAPBEXstdData 7" xfId="40922"/>
    <cellStyle name="SAPBEXstdData 7 2" xfId="40923"/>
    <cellStyle name="SAPBEXstdData 7 2 2" xfId="40924"/>
    <cellStyle name="SAPBEXstdData 7 2 2 2" xfId="40925"/>
    <cellStyle name="SAPBEXstdData 7 2 2 2 2" xfId="40926"/>
    <cellStyle name="SAPBEXstdData 7 2 2 3" xfId="40927"/>
    <cellStyle name="SAPBEXstdData 7 2 3" xfId="40928"/>
    <cellStyle name="SAPBEXstdData 7 2 3 2" xfId="40929"/>
    <cellStyle name="SAPBEXstdData 7 2 3 2 2" xfId="40930"/>
    <cellStyle name="SAPBEXstdData 7 2 3 3" xfId="40931"/>
    <cellStyle name="SAPBEXstdData 7 2 4" xfId="40932"/>
    <cellStyle name="SAPBEXstdData 7 2 4 2" xfId="40933"/>
    <cellStyle name="SAPBEXstdData 7 2 5" xfId="40934"/>
    <cellStyle name="SAPBEXstdData 7 2 5 2" xfId="40935"/>
    <cellStyle name="SAPBEXstdData 7 2 6" xfId="40936"/>
    <cellStyle name="SAPBEXstdData 7 3" xfId="40937"/>
    <cellStyle name="SAPBEXstdData 7 3 2" xfId="40938"/>
    <cellStyle name="SAPBEXstdData 7 3 2 2" xfId="40939"/>
    <cellStyle name="SAPBEXstdData 7 3 2 2 2" xfId="40940"/>
    <cellStyle name="SAPBEXstdData 7 3 2 3" xfId="40941"/>
    <cellStyle name="SAPBEXstdData 7 3 3" xfId="40942"/>
    <cellStyle name="SAPBEXstdData 7 3 3 2" xfId="40943"/>
    <cellStyle name="SAPBEXstdData 7 3 3 2 2" xfId="40944"/>
    <cellStyle name="SAPBEXstdData 7 3 3 3" xfId="40945"/>
    <cellStyle name="SAPBEXstdData 7 3 4" xfId="40946"/>
    <cellStyle name="SAPBEXstdData 7 3 4 2" xfId="40947"/>
    <cellStyle name="SAPBEXstdData 7 3 5" xfId="40948"/>
    <cellStyle name="SAPBEXstdData 7 3 5 2" xfId="40949"/>
    <cellStyle name="SAPBEXstdData 7 3 6" xfId="40950"/>
    <cellStyle name="SAPBEXstdData 7 4" xfId="40951"/>
    <cellStyle name="SAPBEXstdData 7 4 2" xfId="40952"/>
    <cellStyle name="SAPBEXstdData 7 4 2 2" xfId="40953"/>
    <cellStyle name="SAPBEXstdData 7 4 2 2 2" xfId="40954"/>
    <cellStyle name="SAPBEXstdData 7 4 2 3" xfId="40955"/>
    <cellStyle name="SAPBEXstdData 7 4 3" xfId="40956"/>
    <cellStyle name="SAPBEXstdData 7 4 3 2" xfId="40957"/>
    <cellStyle name="SAPBEXstdData 7 4 3 2 2" xfId="40958"/>
    <cellStyle name="SAPBEXstdData 7 4 3 3" xfId="40959"/>
    <cellStyle name="SAPBEXstdData 7 4 4" xfId="40960"/>
    <cellStyle name="SAPBEXstdData 7 4 4 2" xfId="40961"/>
    <cellStyle name="SAPBEXstdData 7 4 5" xfId="40962"/>
    <cellStyle name="SAPBEXstdData 7 4 5 2" xfId="40963"/>
    <cellStyle name="SAPBEXstdData 7 4 6" xfId="40964"/>
    <cellStyle name="SAPBEXstdData 7 5" xfId="40965"/>
    <cellStyle name="SAPBEXstdData 7 5 2" xfId="40966"/>
    <cellStyle name="SAPBEXstdData 7 5 2 2" xfId="40967"/>
    <cellStyle name="SAPBEXstdData 7 5 3" xfId="40968"/>
    <cellStyle name="SAPBEXstdData 7 6" xfId="40969"/>
    <cellStyle name="SAPBEXstdData 7_Other Benefits Allocation %" xfId="40970"/>
    <cellStyle name="SAPBEXstdData 8" xfId="40971"/>
    <cellStyle name="SAPBEXstdData 8 2" xfId="40972"/>
    <cellStyle name="SAPBEXstdData 8 2 2" xfId="40973"/>
    <cellStyle name="SAPBEXstdData 8 2 2 2" xfId="40974"/>
    <cellStyle name="SAPBEXstdData 8 2 2 2 2" xfId="40975"/>
    <cellStyle name="SAPBEXstdData 8 2 2 3" xfId="40976"/>
    <cellStyle name="SAPBEXstdData 8 2 3" xfId="40977"/>
    <cellStyle name="SAPBEXstdData 8 2 3 2" xfId="40978"/>
    <cellStyle name="SAPBEXstdData 8 2 3 2 2" xfId="40979"/>
    <cellStyle name="SAPBEXstdData 8 2 3 3" xfId="40980"/>
    <cellStyle name="SAPBEXstdData 8 2 4" xfId="40981"/>
    <cellStyle name="SAPBEXstdData 8 2 4 2" xfId="40982"/>
    <cellStyle name="SAPBEXstdData 8 2 5" xfId="40983"/>
    <cellStyle name="SAPBEXstdData 8 2 5 2" xfId="40984"/>
    <cellStyle name="SAPBEXstdData 8 2 6" xfId="40985"/>
    <cellStyle name="SAPBEXstdData 8 3" xfId="40986"/>
    <cellStyle name="SAPBEXstdData 8 3 2" xfId="40987"/>
    <cellStyle name="SAPBEXstdData 8 3 2 2" xfId="40988"/>
    <cellStyle name="SAPBEXstdData 8 3 2 2 2" xfId="40989"/>
    <cellStyle name="SAPBEXstdData 8 3 2 3" xfId="40990"/>
    <cellStyle name="SAPBEXstdData 8 3 3" xfId="40991"/>
    <cellStyle name="SAPBEXstdData 8 3 3 2" xfId="40992"/>
    <cellStyle name="SAPBEXstdData 8 3 3 2 2" xfId="40993"/>
    <cellStyle name="SAPBEXstdData 8 3 3 3" xfId="40994"/>
    <cellStyle name="SAPBEXstdData 8 3 4" xfId="40995"/>
    <cellStyle name="SAPBEXstdData 8 3 4 2" xfId="40996"/>
    <cellStyle name="SAPBEXstdData 8 3 5" xfId="40997"/>
    <cellStyle name="SAPBEXstdData 8 3 5 2" xfId="40998"/>
    <cellStyle name="SAPBEXstdData 8 3 6" xfId="40999"/>
    <cellStyle name="SAPBEXstdData 8 4" xfId="41000"/>
    <cellStyle name="SAPBEXstdData 8 4 2" xfId="41001"/>
    <cellStyle name="SAPBEXstdData 8 4 2 2" xfId="41002"/>
    <cellStyle name="SAPBEXstdData 8 4 2 2 2" xfId="41003"/>
    <cellStyle name="SAPBEXstdData 8 4 2 3" xfId="41004"/>
    <cellStyle name="SAPBEXstdData 8 4 3" xfId="41005"/>
    <cellStyle name="SAPBEXstdData 8 4 3 2" xfId="41006"/>
    <cellStyle name="SAPBEXstdData 8 4 3 2 2" xfId="41007"/>
    <cellStyle name="SAPBEXstdData 8 4 3 3" xfId="41008"/>
    <cellStyle name="SAPBEXstdData 8 4 4" xfId="41009"/>
    <cellStyle name="SAPBEXstdData 8 4 4 2" xfId="41010"/>
    <cellStyle name="SAPBEXstdData 8 4 5" xfId="41011"/>
    <cellStyle name="SAPBEXstdData 8 4 5 2" xfId="41012"/>
    <cellStyle name="SAPBEXstdData 8 4 6" xfId="41013"/>
    <cellStyle name="SAPBEXstdData 8 5" xfId="41014"/>
    <cellStyle name="SAPBEXstdData 8 5 2" xfId="41015"/>
    <cellStyle name="SAPBEXstdData 8 5 2 2" xfId="41016"/>
    <cellStyle name="SAPBEXstdData 8 5 3" xfId="41017"/>
    <cellStyle name="SAPBEXstdData 8 6" xfId="41018"/>
    <cellStyle name="SAPBEXstdData 8_Other Benefits Allocation %" xfId="41019"/>
    <cellStyle name="SAPBEXstdData 9" xfId="41020"/>
    <cellStyle name="SAPBEXstdData 9 2" xfId="41021"/>
    <cellStyle name="SAPBEXstdData 9 2 2" xfId="41022"/>
    <cellStyle name="SAPBEXstdData 9 2 2 2" xfId="41023"/>
    <cellStyle name="SAPBEXstdData 9 2 2 2 2" xfId="41024"/>
    <cellStyle name="SAPBEXstdData 9 2 2 3" xfId="41025"/>
    <cellStyle name="SAPBEXstdData 9 2 3" xfId="41026"/>
    <cellStyle name="SAPBEXstdData 9 2 3 2" xfId="41027"/>
    <cellStyle name="SAPBEXstdData 9 2 3 2 2" xfId="41028"/>
    <cellStyle name="SAPBEXstdData 9 2 3 3" xfId="41029"/>
    <cellStyle name="SAPBEXstdData 9 2 4" xfId="41030"/>
    <cellStyle name="SAPBEXstdData 9 2 4 2" xfId="41031"/>
    <cellStyle name="SAPBEXstdData 9 2 5" xfId="41032"/>
    <cellStyle name="SAPBEXstdData 9 2 5 2" xfId="41033"/>
    <cellStyle name="SAPBEXstdData 9 2 6" xfId="41034"/>
    <cellStyle name="SAPBEXstdData 9 3" xfId="41035"/>
    <cellStyle name="SAPBEXstdData 9 3 2" xfId="41036"/>
    <cellStyle name="SAPBEXstdData 9 3 2 2" xfId="41037"/>
    <cellStyle name="SAPBEXstdData 9 3 2 2 2" xfId="41038"/>
    <cellStyle name="SAPBEXstdData 9 3 2 3" xfId="41039"/>
    <cellStyle name="SAPBEXstdData 9 3 3" xfId="41040"/>
    <cellStyle name="SAPBEXstdData 9 3 3 2" xfId="41041"/>
    <cellStyle name="SAPBEXstdData 9 3 3 2 2" xfId="41042"/>
    <cellStyle name="SAPBEXstdData 9 3 3 3" xfId="41043"/>
    <cellStyle name="SAPBEXstdData 9 3 4" xfId="41044"/>
    <cellStyle name="SAPBEXstdData 9 3 4 2" xfId="41045"/>
    <cellStyle name="SAPBEXstdData 9 3 5" xfId="41046"/>
    <cellStyle name="SAPBEXstdData 9 3 5 2" xfId="41047"/>
    <cellStyle name="SAPBEXstdData 9 3 6" xfId="41048"/>
    <cellStyle name="SAPBEXstdData 9 4" xfId="41049"/>
    <cellStyle name="SAPBEXstdData 9 4 2" xfId="41050"/>
    <cellStyle name="SAPBEXstdData 9 4 2 2" xfId="41051"/>
    <cellStyle name="SAPBEXstdData 9 4 2 2 2" xfId="41052"/>
    <cellStyle name="SAPBEXstdData 9 4 2 3" xfId="41053"/>
    <cellStyle name="SAPBEXstdData 9 4 3" xfId="41054"/>
    <cellStyle name="SAPBEXstdData 9 4 3 2" xfId="41055"/>
    <cellStyle name="SAPBEXstdData 9 4 3 2 2" xfId="41056"/>
    <cellStyle name="SAPBEXstdData 9 4 3 3" xfId="41057"/>
    <cellStyle name="SAPBEXstdData 9 4 4" xfId="41058"/>
    <cellStyle name="SAPBEXstdData 9 4 4 2" xfId="41059"/>
    <cellStyle name="SAPBEXstdData 9 4 5" xfId="41060"/>
    <cellStyle name="SAPBEXstdData 9 4 5 2" xfId="41061"/>
    <cellStyle name="SAPBEXstdData 9 4 6" xfId="41062"/>
    <cellStyle name="SAPBEXstdData 9 5" xfId="41063"/>
    <cellStyle name="SAPBEXstdData 9 5 2" xfId="41064"/>
    <cellStyle name="SAPBEXstdData 9 5 2 2" xfId="41065"/>
    <cellStyle name="SAPBEXstdData 9 5 3" xfId="41066"/>
    <cellStyle name="SAPBEXstdData 9 6" xfId="41067"/>
    <cellStyle name="SAPBEXstdData 9_Other Benefits Allocation %" xfId="41068"/>
    <cellStyle name="SAPBEXstdData_01-13 NEE  F&amp;O Prelim" xfId="41069"/>
    <cellStyle name="SAPBEXstdDataEmph" xfId="63"/>
    <cellStyle name="SAPBEXstdDataEmph 10" xfId="41070"/>
    <cellStyle name="SAPBEXstdDataEmph 10 2" xfId="41071"/>
    <cellStyle name="SAPBEXstdDataEmph 10 2 2" xfId="41072"/>
    <cellStyle name="SAPBEXstdDataEmph 10 2 2 2" xfId="41073"/>
    <cellStyle name="SAPBEXstdDataEmph 10 2 3" xfId="41074"/>
    <cellStyle name="SAPBEXstdDataEmph 10 3" xfId="41075"/>
    <cellStyle name="SAPBEXstdDataEmph 10 3 2" xfId="41076"/>
    <cellStyle name="SAPBEXstdDataEmph 10 3 2 2" xfId="41077"/>
    <cellStyle name="SAPBEXstdDataEmph 10 3 3" xfId="41078"/>
    <cellStyle name="SAPBEXstdDataEmph 10 4" xfId="41079"/>
    <cellStyle name="SAPBEXstdDataEmph 10 4 2" xfId="41080"/>
    <cellStyle name="SAPBEXstdDataEmph 10 5" xfId="41081"/>
    <cellStyle name="SAPBEXstdDataEmph 10 5 2" xfId="41082"/>
    <cellStyle name="SAPBEXstdDataEmph 10 6" xfId="41083"/>
    <cellStyle name="SAPBEXstdDataEmph 11" xfId="41084"/>
    <cellStyle name="SAPBEXstdDataEmph 11 2" xfId="41085"/>
    <cellStyle name="SAPBEXstdDataEmph 11 2 2" xfId="41086"/>
    <cellStyle name="SAPBEXstdDataEmph 11 2 2 2" xfId="41087"/>
    <cellStyle name="SAPBEXstdDataEmph 11 2 3" xfId="41088"/>
    <cellStyle name="SAPBEXstdDataEmph 11 3" xfId="41089"/>
    <cellStyle name="SAPBEXstdDataEmph 11 3 2" xfId="41090"/>
    <cellStyle name="SAPBEXstdDataEmph 11 3 2 2" xfId="41091"/>
    <cellStyle name="SAPBEXstdDataEmph 11 3 3" xfId="41092"/>
    <cellStyle name="SAPBEXstdDataEmph 11 4" xfId="41093"/>
    <cellStyle name="SAPBEXstdDataEmph 11 4 2" xfId="41094"/>
    <cellStyle name="SAPBEXstdDataEmph 11 5" xfId="41095"/>
    <cellStyle name="SAPBEXstdDataEmph 11 5 2" xfId="41096"/>
    <cellStyle name="SAPBEXstdDataEmph 11 6" xfId="41097"/>
    <cellStyle name="SAPBEXstdDataEmph 12" xfId="41098"/>
    <cellStyle name="SAPBEXstdDataEmph 12 2" xfId="41099"/>
    <cellStyle name="SAPBEXstdDataEmph 12 2 2" xfId="41100"/>
    <cellStyle name="SAPBEXstdDataEmph 12 2 2 2" xfId="41101"/>
    <cellStyle name="SAPBEXstdDataEmph 12 2 3" xfId="41102"/>
    <cellStyle name="SAPBEXstdDataEmph 12 3" xfId="41103"/>
    <cellStyle name="SAPBEXstdDataEmph 12 3 2" xfId="41104"/>
    <cellStyle name="SAPBEXstdDataEmph 12 3 2 2" xfId="41105"/>
    <cellStyle name="SAPBEXstdDataEmph 12 3 3" xfId="41106"/>
    <cellStyle name="SAPBEXstdDataEmph 12 4" xfId="41107"/>
    <cellStyle name="SAPBEXstdDataEmph 12 4 2" xfId="41108"/>
    <cellStyle name="SAPBEXstdDataEmph 12 5" xfId="41109"/>
    <cellStyle name="SAPBEXstdDataEmph 12 5 2" xfId="41110"/>
    <cellStyle name="SAPBEXstdDataEmph 12 6" xfId="41111"/>
    <cellStyle name="SAPBEXstdDataEmph 13" xfId="41112"/>
    <cellStyle name="SAPBEXstdDataEmph 13 2" xfId="41113"/>
    <cellStyle name="SAPBEXstdDataEmph 13 2 2" xfId="41114"/>
    <cellStyle name="SAPBEXstdDataEmph 13 3" xfId="41115"/>
    <cellStyle name="SAPBEXstdDataEmph 14" xfId="41116"/>
    <cellStyle name="SAPBEXstdDataEmph 14 2" xfId="41117"/>
    <cellStyle name="SAPBEXstdDataEmph 14 2 2" xfId="41118"/>
    <cellStyle name="SAPBEXstdDataEmph 14 3" xfId="41119"/>
    <cellStyle name="SAPBEXstdDataEmph 15" xfId="41120"/>
    <cellStyle name="SAPBEXstdDataEmph 15 2" xfId="41121"/>
    <cellStyle name="SAPBEXstdDataEmph 15 2 2" xfId="41122"/>
    <cellStyle name="SAPBEXstdDataEmph 15 3" xfId="41123"/>
    <cellStyle name="SAPBEXstdDataEmph 16" xfId="41124"/>
    <cellStyle name="SAPBEXstdDataEmph 17" xfId="41125"/>
    <cellStyle name="SAPBEXstdDataEmph 2" xfId="41126"/>
    <cellStyle name="SAPBEXstdDataEmph 2 10" xfId="41127"/>
    <cellStyle name="SAPBEXstdDataEmph 2 10 2" xfId="41128"/>
    <cellStyle name="SAPBEXstdDataEmph 2 10 2 2" xfId="41129"/>
    <cellStyle name="SAPBEXstdDataEmph 2 10 3" xfId="41130"/>
    <cellStyle name="SAPBEXstdDataEmph 2 11" xfId="41131"/>
    <cellStyle name="SAPBEXstdDataEmph 2 11 2" xfId="41132"/>
    <cellStyle name="SAPBEXstdDataEmph 2 11 2 2" xfId="41133"/>
    <cellStyle name="SAPBEXstdDataEmph 2 11 3" xfId="41134"/>
    <cellStyle name="SAPBEXstdDataEmph 2 12" xfId="41135"/>
    <cellStyle name="SAPBEXstdDataEmph 2 12 2" xfId="41136"/>
    <cellStyle name="SAPBEXstdDataEmph 2 12 2 2" xfId="41137"/>
    <cellStyle name="SAPBEXstdDataEmph 2 12 3" xfId="41138"/>
    <cellStyle name="SAPBEXstdDataEmph 2 13" xfId="41139"/>
    <cellStyle name="SAPBEXstdDataEmph 2 13 2" xfId="64034"/>
    <cellStyle name="SAPBEXstdDataEmph 2 13 3" xfId="64035"/>
    <cellStyle name="SAPBEXstdDataEmph 2 14" xfId="53031"/>
    <cellStyle name="SAPBEXstdDataEmph 2 14 2" xfId="64036"/>
    <cellStyle name="SAPBEXstdDataEmph 2 14 3" xfId="64037"/>
    <cellStyle name="SAPBEXstdDataEmph 2 15" xfId="64038"/>
    <cellStyle name="SAPBEXstdDataEmph 2 16" xfId="64039"/>
    <cellStyle name="SAPBEXstdDataEmph 2 2" xfId="41140"/>
    <cellStyle name="SAPBEXstdDataEmph 2 2 10" xfId="41141"/>
    <cellStyle name="SAPBEXstdDataEmph 2 2 10 2" xfId="41142"/>
    <cellStyle name="SAPBEXstdDataEmph 2 2 10 2 2" xfId="41143"/>
    <cellStyle name="SAPBEXstdDataEmph 2 2 10 3" xfId="41144"/>
    <cellStyle name="SAPBEXstdDataEmph 2 2 11" xfId="41145"/>
    <cellStyle name="SAPBEXstdDataEmph 2 2 11 2" xfId="41146"/>
    <cellStyle name="SAPBEXstdDataEmph 2 2 11 2 2" xfId="41147"/>
    <cellStyle name="SAPBEXstdDataEmph 2 2 11 3" xfId="41148"/>
    <cellStyle name="SAPBEXstdDataEmph 2 2 12" xfId="41149"/>
    <cellStyle name="SAPBEXstdDataEmph 2 2 2" xfId="41150"/>
    <cellStyle name="SAPBEXstdDataEmph 2 2 2 2" xfId="41151"/>
    <cellStyle name="SAPBEXstdDataEmph 2 2 2 2 2" xfId="41152"/>
    <cellStyle name="SAPBEXstdDataEmph 2 2 2 2 2 2" xfId="41153"/>
    <cellStyle name="SAPBEXstdDataEmph 2 2 2 2 2 2 2" xfId="41154"/>
    <cellStyle name="SAPBEXstdDataEmph 2 2 2 2 2 3" xfId="41155"/>
    <cellStyle name="SAPBEXstdDataEmph 2 2 2 2 3" xfId="41156"/>
    <cellStyle name="SAPBEXstdDataEmph 2 2 2 2 3 2" xfId="41157"/>
    <cellStyle name="SAPBEXstdDataEmph 2 2 2 2 3 2 2" xfId="41158"/>
    <cellStyle name="SAPBEXstdDataEmph 2 2 2 2 3 3" xfId="41159"/>
    <cellStyle name="SAPBEXstdDataEmph 2 2 2 2 4" xfId="41160"/>
    <cellStyle name="SAPBEXstdDataEmph 2 2 2 2 4 2" xfId="41161"/>
    <cellStyle name="SAPBEXstdDataEmph 2 2 2 2 5" xfId="41162"/>
    <cellStyle name="SAPBEXstdDataEmph 2 2 2 2 5 2" xfId="41163"/>
    <cellStyle name="SAPBEXstdDataEmph 2 2 2 2 6" xfId="41164"/>
    <cellStyle name="SAPBEXstdDataEmph 2 2 2 3" xfId="41165"/>
    <cellStyle name="SAPBEXstdDataEmph 2 2 2 3 2" xfId="41166"/>
    <cellStyle name="SAPBEXstdDataEmph 2 2 2 3 2 2" xfId="41167"/>
    <cellStyle name="SAPBEXstdDataEmph 2 2 2 3 2 2 2" xfId="41168"/>
    <cellStyle name="SAPBEXstdDataEmph 2 2 2 3 2 3" xfId="41169"/>
    <cellStyle name="SAPBEXstdDataEmph 2 2 2 3 3" xfId="41170"/>
    <cellStyle name="SAPBEXstdDataEmph 2 2 2 3 3 2" xfId="41171"/>
    <cellStyle name="SAPBEXstdDataEmph 2 2 2 3 3 2 2" xfId="41172"/>
    <cellStyle name="SAPBEXstdDataEmph 2 2 2 3 3 3" xfId="41173"/>
    <cellStyle name="SAPBEXstdDataEmph 2 2 2 3 4" xfId="41174"/>
    <cellStyle name="SAPBEXstdDataEmph 2 2 2 3 4 2" xfId="41175"/>
    <cellStyle name="SAPBEXstdDataEmph 2 2 2 3 5" xfId="41176"/>
    <cellStyle name="SAPBEXstdDataEmph 2 2 2 3 5 2" xfId="41177"/>
    <cellStyle name="SAPBEXstdDataEmph 2 2 2 3 6" xfId="41178"/>
    <cellStyle name="SAPBEXstdDataEmph 2 2 2 4" xfId="41179"/>
    <cellStyle name="SAPBEXstdDataEmph 2 2 2 4 2" xfId="41180"/>
    <cellStyle name="SAPBEXstdDataEmph 2 2 2 4 2 2" xfId="41181"/>
    <cellStyle name="SAPBEXstdDataEmph 2 2 2 4 2 2 2" xfId="41182"/>
    <cellStyle name="SAPBEXstdDataEmph 2 2 2 4 2 3" xfId="41183"/>
    <cellStyle name="SAPBEXstdDataEmph 2 2 2 4 3" xfId="41184"/>
    <cellStyle name="SAPBEXstdDataEmph 2 2 2 4 3 2" xfId="41185"/>
    <cellStyle name="SAPBEXstdDataEmph 2 2 2 4 3 2 2" xfId="41186"/>
    <cellStyle name="SAPBEXstdDataEmph 2 2 2 4 3 3" xfId="41187"/>
    <cellStyle name="SAPBEXstdDataEmph 2 2 2 4 4" xfId="41188"/>
    <cellStyle name="SAPBEXstdDataEmph 2 2 2 4 4 2" xfId="41189"/>
    <cellStyle name="SAPBEXstdDataEmph 2 2 2 4 5" xfId="41190"/>
    <cellStyle name="SAPBEXstdDataEmph 2 2 2 4 5 2" xfId="41191"/>
    <cellStyle name="SAPBEXstdDataEmph 2 2 2 4 6" xfId="41192"/>
    <cellStyle name="SAPBEXstdDataEmph 2 2 2 5" xfId="41193"/>
    <cellStyle name="SAPBEXstdDataEmph 2 2 2 5 2" xfId="41194"/>
    <cellStyle name="SAPBEXstdDataEmph 2 2 2 5 2 2" xfId="41195"/>
    <cellStyle name="SAPBEXstdDataEmph 2 2 2 5 2 3" xfId="64040"/>
    <cellStyle name="SAPBEXstdDataEmph 2 2 2 5 3" xfId="41196"/>
    <cellStyle name="SAPBEXstdDataEmph 2 2 2 5 4" xfId="64041"/>
    <cellStyle name="SAPBEXstdDataEmph 2 2 2 6" xfId="41197"/>
    <cellStyle name="SAPBEXstdDataEmph 2 2 2 6 2" xfId="53032"/>
    <cellStyle name="SAPBEXstdDataEmph 2 2 2 6 2 2" xfId="64042"/>
    <cellStyle name="SAPBEXstdDataEmph 2 2 2 6 2 3" xfId="64043"/>
    <cellStyle name="SAPBEXstdDataEmph 2 2 2 6 3" xfId="64044"/>
    <cellStyle name="SAPBEXstdDataEmph 2 2 2 6 4" xfId="64045"/>
    <cellStyle name="SAPBEXstdDataEmph 2 2 2 7" xfId="53033"/>
    <cellStyle name="SAPBEXstdDataEmph 2 2 2 7 2" xfId="64046"/>
    <cellStyle name="SAPBEXstdDataEmph 2 2 2 7 3" xfId="64047"/>
    <cellStyle name="SAPBEXstdDataEmph 2 2 2 8" xfId="64048"/>
    <cellStyle name="SAPBEXstdDataEmph 2 2 2 9" xfId="64049"/>
    <cellStyle name="SAPBEXstdDataEmph 2 2 2_Other Benefits Allocation %" xfId="41198"/>
    <cellStyle name="SAPBEXstdDataEmph 2 2 3" xfId="41199"/>
    <cellStyle name="SAPBEXstdDataEmph 2 2 3 2" xfId="41200"/>
    <cellStyle name="SAPBEXstdDataEmph 2 2 3 2 2" xfId="41201"/>
    <cellStyle name="SAPBEXstdDataEmph 2 2 3 2 2 2" xfId="41202"/>
    <cellStyle name="SAPBEXstdDataEmph 2 2 3 2 2 2 2" xfId="41203"/>
    <cellStyle name="SAPBEXstdDataEmph 2 2 3 2 2 3" xfId="41204"/>
    <cellStyle name="SAPBEXstdDataEmph 2 2 3 2 3" xfId="41205"/>
    <cellStyle name="SAPBEXstdDataEmph 2 2 3 2 3 2" xfId="41206"/>
    <cellStyle name="SAPBEXstdDataEmph 2 2 3 2 3 2 2" xfId="41207"/>
    <cellStyle name="SAPBEXstdDataEmph 2 2 3 2 3 3" xfId="41208"/>
    <cellStyle name="SAPBEXstdDataEmph 2 2 3 2 4" xfId="41209"/>
    <cellStyle name="SAPBEXstdDataEmph 2 2 3 2 4 2" xfId="41210"/>
    <cellStyle name="SAPBEXstdDataEmph 2 2 3 2 5" xfId="41211"/>
    <cellStyle name="SAPBEXstdDataEmph 2 2 3 2 5 2" xfId="41212"/>
    <cellStyle name="SAPBEXstdDataEmph 2 2 3 2 6" xfId="41213"/>
    <cellStyle name="SAPBEXstdDataEmph 2 2 3 3" xfId="41214"/>
    <cellStyle name="SAPBEXstdDataEmph 2 2 3 3 2" xfId="41215"/>
    <cellStyle name="SAPBEXstdDataEmph 2 2 3 3 2 2" xfId="41216"/>
    <cellStyle name="SAPBEXstdDataEmph 2 2 3 3 2 2 2" xfId="41217"/>
    <cellStyle name="SAPBEXstdDataEmph 2 2 3 3 2 3" xfId="41218"/>
    <cellStyle name="SAPBEXstdDataEmph 2 2 3 3 3" xfId="41219"/>
    <cellStyle name="SAPBEXstdDataEmph 2 2 3 3 3 2" xfId="41220"/>
    <cellStyle name="SAPBEXstdDataEmph 2 2 3 3 3 2 2" xfId="41221"/>
    <cellStyle name="SAPBEXstdDataEmph 2 2 3 3 3 3" xfId="41222"/>
    <cellStyle name="SAPBEXstdDataEmph 2 2 3 3 4" xfId="41223"/>
    <cellStyle name="SAPBEXstdDataEmph 2 2 3 3 4 2" xfId="41224"/>
    <cellStyle name="SAPBEXstdDataEmph 2 2 3 3 5" xfId="41225"/>
    <cellStyle name="SAPBEXstdDataEmph 2 2 3 3 5 2" xfId="41226"/>
    <cellStyle name="SAPBEXstdDataEmph 2 2 3 3 6" xfId="41227"/>
    <cellStyle name="SAPBEXstdDataEmph 2 2 3 4" xfId="41228"/>
    <cellStyle name="SAPBEXstdDataEmph 2 2 3 4 2" xfId="41229"/>
    <cellStyle name="SAPBEXstdDataEmph 2 2 3 4 2 2" xfId="41230"/>
    <cellStyle name="SAPBEXstdDataEmph 2 2 3 4 2 3" xfId="64050"/>
    <cellStyle name="SAPBEXstdDataEmph 2 2 3 4 3" xfId="41231"/>
    <cellStyle name="SAPBEXstdDataEmph 2 2 3 4 4" xfId="64051"/>
    <cellStyle name="SAPBEXstdDataEmph 2 2 3 5" xfId="41232"/>
    <cellStyle name="SAPBEXstdDataEmph 2 2 3 5 2" xfId="41233"/>
    <cellStyle name="SAPBEXstdDataEmph 2 2 3 5 2 2" xfId="41234"/>
    <cellStyle name="SAPBEXstdDataEmph 2 2 3 5 2 3" xfId="64052"/>
    <cellStyle name="SAPBEXstdDataEmph 2 2 3 5 3" xfId="41235"/>
    <cellStyle name="SAPBEXstdDataEmph 2 2 3 5 4" xfId="64053"/>
    <cellStyle name="SAPBEXstdDataEmph 2 2 3 6" xfId="41236"/>
    <cellStyle name="SAPBEXstdDataEmph 2 2 3 6 2" xfId="41237"/>
    <cellStyle name="SAPBEXstdDataEmph 2 2 3 6 2 2" xfId="64054"/>
    <cellStyle name="SAPBEXstdDataEmph 2 2 3 6 2 3" xfId="64055"/>
    <cellStyle name="SAPBEXstdDataEmph 2 2 3 6 3" xfId="64056"/>
    <cellStyle name="SAPBEXstdDataEmph 2 2 3 6 4" xfId="64057"/>
    <cellStyle name="SAPBEXstdDataEmph 2 2 3 7" xfId="41238"/>
    <cellStyle name="SAPBEXstdDataEmph 2 2 3 7 2" xfId="41239"/>
    <cellStyle name="SAPBEXstdDataEmph 2 2 3 7 3" xfId="64058"/>
    <cellStyle name="SAPBEXstdDataEmph 2 2 3 8" xfId="41240"/>
    <cellStyle name="SAPBEXstdDataEmph 2 2 3 9" xfId="64059"/>
    <cellStyle name="SAPBEXstdDataEmph 2 2 3_Other Benefits Allocation %" xfId="41241"/>
    <cellStyle name="SAPBEXstdDataEmph 2 2 4" xfId="41242"/>
    <cellStyle name="SAPBEXstdDataEmph 2 2 4 2" xfId="41243"/>
    <cellStyle name="SAPBEXstdDataEmph 2 2 4 2 2" xfId="41244"/>
    <cellStyle name="SAPBEXstdDataEmph 2 2 4 2 2 2" xfId="64060"/>
    <cellStyle name="SAPBEXstdDataEmph 2 2 4 2 2 3" xfId="64061"/>
    <cellStyle name="SAPBEXstdDataEmph 2 2 4 2 3" xfId="64062"/>
    <cellStyle name="SAPBEXstdDataEmph 2 2 4 2 4" xfId="64063"/>
    <cellStyle name="SAPBEXstdDataEmph 2 2 4 3" xfId="41245"/>
    <cellStyle name="SAPBEXstdDataEmph 2 2 4 3 2" xfId="53034"/>
    <cellStyle name="SAPBEXstdDataEmph 2 2 4 3 2 2" xfId="64064"/>
    <cellStyle name="SAPBEXstdDataEmph 2 2 4 3 2 3" xfId="64065"/>
    <cellStyle name="SAPBEXstdDataEmph 2 2 4 3 3" xfId="64066"/>
    <cellStyle name="SAPBEXstdDataEmph 2 2 4 3 4" xfId="64067"/>
    <cellStyle name="SAPBEXstdDataEmph 2 2 4 4" xfId="53035"/>
    <cellStyle name="SAPBEXstdDataEmph 2 2 4 4 2" xfId="53036"/>
    <cellStyle name="SAPBEXstdDataEmph 2 2 4 4 2 2" xfId="64068"/>
    <cellStyle name="SAPBEXstdDataEmph 2 2 4 4 2 3" xfId="64069"/>
    <cellStyle name="SAPBEXstdDataEmph 2 2 4 4 3" xfId="64070"/>
    <cellStyle name="SAPBEXstdDataEmph 2 2 4 4 4" xfId="64071"/>
    <cellStyle name="SAPBEXstdDataEmph 2 2 4 5" xfId="53037"/>
    <cellStyle name="SAPBEXstdDataEmph 2 2 4 5 2" xfId="53038"/>
    <cellStyle name="SAPBEXstdDataEmph 2 2 4 5 2 2" xfId="64072"/>
    <cellStyle name="SAPBEXstdDataEmph 2 2 4 5 2 3" xfId="64073"/>
    <cellStyle name="SAPBEXstdDataEmph 2 2 4 5 3" xfId="64074"/>
    <cellStyle name="SAPBEXstdDataEmph 2 2 4 5 4" xfId="64075"/>
    <cellStyle name="SAPBEXstdDataEmph 2 2 4 6" xfId="53039"/>
    <cellStyle name="SAPBEXstdDataEmph 2 2 4 6 2" xfId="53040"/>
    <cellStyle name="SAPBEXstdDataEmph 2 2 4 6 2 2" xfId="64076"/>
    <cellStyle name="SAPBEXstdDataEmph 2 2 4 6 2 3" xfId="64077"/>
    <cellStyle name="SAPBEXstdDataEmph 2 2 4 6 3" xfId="64078"/>
    <cellStyle name="SAPBEXstdDataEmph 2 2 4 6 4" xfId="64079"/>
    <cellStyle name="SAPBEXstdDataEmph 2 2 4 7" xfId="53041"/>
    <cellStyle name="SAPBEXstdDataEmph 2 2 4 7 2" xfId="64080"/>
    <cellStyle name="SAPBEXstdDataEmph 2 2 4 7 3" xfId="64081"/>
    <cellStyle name="SAPBEXstdDataEmph 2 2 4 8" xfId="64082"/>
    <cellStyle name="SAPBEXstdDataEmph 2 2 4 9" xfId="64083"/>
    <cellStyle name="SAPBEXstdDataEmph 2 2 5" xfId="41246"/>
    <cellStyle name="SAPBEXstdDataEmph 2 2 5 2" xfId="41247"/>
    <cellStyle name="SAPBEXstdDataEmph 2 2 5 2 2" xfId="41248"/>
    <cellStyle name="SAPBEXstdDataEmph 2 2 5 2 3" xfId="64084"/>
    <cellStyle name="SAPBEXstdDataEmph 2 2 5 3" xfId="41249"/>
    <cellStyle name="SAPBEXstdDataEmph 2 2 5 4" xfId="64085"/>
    <cellStyle name="SAPBEXstdDataEmph 2 2 6" xfId="41250"/>
    <cellStyle name="SAPBEXstdDataEmph 2 2 6 2" xfId="41251"/>
    <cellStyle name="SAPBEXstdDataEmph 2 2 6 2 2" xfId="41252"/>
    <cellStyle name="SAPBEXstdDataEmph 2 2 6 2 3" xfId="64086"/>
    <cellStyle name="SAPBEXstdDataEmph 2 2 6 3" xfId="41253"/>
    <cellStyle name="SAPBEXstdDataEmph 2 2 6 4" xfId="64087"/>
    <cellStyle name="SAPBEXstdDataEmph 2 2 7" xfId="41254"/>
    <cellStyle name="SAPBEXstdDataEmph 2 2 7 2" xfId="41255"/>
    <cellStyle name="SAPBEXstdDataEmph 2 2 7 2 2" xfId="41256"/>
    <cellStyle name="SAPBEXstdDataEmph 2 2 7 2 3" xfId="64088"/>
    <cellStyle name="SAPBEXstdDataEmph 2 2 7 3" xfId="41257"/>
    <cellStyle name="SAPBEXstdDataEmph 2 2 7 4" xfId="64089"/>
    <cellStyle name="SAPBEXstdDataEmph 2 2 8" xfId="41258"/>
    <cellStyle name="SAPBEXstdDataEmph 2 2 8 2" xfId="41259"/>
    <cellStyle name="SAPBEXstdDataEmph 2 2 8 2 2" xfId="41260"/>
    <cellStyle name="SAPBEXstdDataEmph 2 2 8 2 3" xfId="64090"/>
    <cellStyle name="SAPBEXstdDataEmph 2 2 8 3" xfId="41261"/>
    <cellStyle name="SAPBEXstdDataEmph 2 2 8 4" xfId="64091"/>
    <cellStyle name="SAPBEXstdDataEmph 2 2 9" xfId="41262"/>
    <cellStyle name="SAPBEXstdDataEmph 2 2 9 2" xfId="41263"/>
    <cellStyle name="SAPBEXstdDataEmph 2 2 9 2 2" xfId="41264"/>
    <cellStyle name="SAPBEXstdDataEmph 2 2 9 2 3" xfId="64092"/>
    <cellStyle name="SAPBEXstdDataEmph 2 2 9 3" xfId="41265"/>
    <cellStyle name="SAPBEXstdDataEmph 2 2 9 4" xfId="64093"/>
    <cellStyle name="SAPBEXstdDataEmph 2 2_401K Summary" xfId="41266"/>
    <cellStyle name="SAPBEXstdDataEmph 2 3" xfId="41267"/>
    <cellStyle name="SAPBEXstdDataEmph 2 3 10" xfId="41268"/>
    <cellStyle name="SAPBEXstdDataEmph 2 3 10 2" xfId="41269"/>
    <cellStyle name="SAPBEXstdDataEmph 2 3 10 2 2" xfId="41270"/>
    <cellStyle name="SAPBEXstdDataEmph 2 3 10 3" xfId="41271"/>
    <cellStyle name="SAPBEXstdDataEmph 2 3 11" xfId="41272"/>
    <cellStyle name="SAPBEXstdDataEmph 2 3 11 2" xfId="41273"/>
    <cellStyle name="SAPBEXstdDataEmph 2 3 11 2 2" xfId="41274"/>
    <cellStyle name="SAPBEXstdDataEmph 2 3 11 3" xfId="41275"/>
    <cellStyle name="SAPBEXstdDataEmph 2 3 12" xfId="41276"/>
    <cellStyle name="SAPBEXstdDataEmph 2 3 2" xfId="41277"/>
    <cellStyle name="SAPBEXstdDataEmph 2 3 2 2" xfId="41278"/>
    <cellStyle name="SAPBEXstdDataEmph 2 3 2 2 2" xfId="41279"/>
    <cellStyle name="SAPBEXstdDataEmph 2 3 2 2 2 2" xfId="41280"/>
    <cellStyle name="SAPBEXstdDataEmph 2 3 2 2 2 2 2" xfId="41281"/>
    <cellStyle name="SAPBEXstdDataEmph 2 3 2 2 2 3" xfId="41282"/>
    <cellStyle name="SAPBEXstdDataEmph 2 3 2 2 3" xfId="41283"/>
    <cellStyle name="SAPBEXstdDataEmph 2 3 2 2 3 2" xfId="41284"/>
    <cellStyle name="SAPBEXstdDataEmph 2 3 2 2 3 2 2" xfId="41285"/>
    <cellStyle name="SAPBEXstdDataEmph 2 3 2 2 3 3" xfId="41286"/>
    <cellStyle name="SAPBEXstdDataEmph 2 3 2 2 4" xfId="41287"/>
    <cellStyle name="SAPBEXstdDataEmph 2 3 2 2 4 2" xfId="41288"/>
    <cellStyle name="SAPBEXstdDataEmph 2 3 2 2 5" xfId="41289"/>
    <cellStyle name="SAPBEXstdDataEmph 2 3 2 2 5 2" xfId="41290"/>
    <cellStyle name="SAPBEXstdDataEmph 2 3 2 2 6" xfId="41291"/>
    <cellStyle name="SAPBEXstdDataEmph 2 3 2 3" xfId="41292"/>
    <cellStyle name="SAPBEXstdDataEmph 2 3 2 3 2" xfId="41293"/>
    <cellStyle name="SAPBEXstdDataEmph 2 3 2 3 2 2" xfId="41294"/>
    <cellStyle name="SAPBEXstdDataEmph 2 3 2 3 2 2 2" xfId="41295"/>
    <cellStyle name="SAPBEXstdDataEmph 2 3 2 3 2 3" xfId="41296"/>
    <cellStyle name="SAPBEXstdDataEmph 2 3 2 3 3" xfId="41297"/>
    <cellStyle name="SAPBEXstdDataEmph 2 3 2 3 3 2" xfId="41298"/>
    <cellStyle name="SAPBEXstdDataEmph 2 3 2 3 3 2 2" xfId="41299"/>
    <cellStyle name="SAPBEXstdDataEmph 2 3 2 3 3 3" xfId="41300"/>
    <cellStyle name="SAPBEXstdDataEmph 2 3 2 3 4" xfId="41301"/>
    <cellStyle name="SAPBEXstdDataEmph 2 3 2 3 4 2" xfId="41302"/>
    <cellStyle name="SAPBEXstdDataEmph 2 3 2 3 5" xfId="41303"/>
    <cellStyle name="SAPBEXstdDataEmph 2 3 2 3 5 2" xfId="41304"/>
    <cellStyle name="SAPBEXstdDataEmph 2 3 2 3 6" xfId="41305"/>
    <cellStyle name="SAPBEXstdDataEmph 2 3 2 4" xfId="41306"/>
    <cellStyle name="SAPBEXstdDataEmph 2 3 2 4 2" xfId="41307"/>
    <cellStyle name="SAPBEXstdDataEmph 2 3 2 4 2 2" xfId="41308"/>
    <cellStyle name="SAPBEXstdDataEmph 2 3 2 4 2 2 2" xfId="41309"/>
    <cellStyle name="SAPBEXstdDataEmph 2 3 2 4 2 3" xfId="41310"/>
    <cellStyle name="SAPBEXstdDataEmph 2 3 2 4 3" xfId="41311"/>
    <cellStyle name="SAPBEXstdDataEmph 2 3 2 4 3 2" xfId="41312"/>
    <cellStyle name="SAPBEXstdDataEmph 2 3 2 4 3 2 2" xfId="41313"/>
    <cellStyle name="SAPBEXstdDataEmph 2 3 2 4 3 3" xfId="41314"/>
    <cellStyle name="SAPBEXstdDataEmph 2 3 2 4 4" xfId="41315"/>
    <cellStyle name="SAPBEXstdDataEmph 2 3 2 4 4 2" xfId="41316"/>
    <cellStyle name="SAPBEXstdDataEmph 2 3 2 4 5" xfId="41317"/>
    <cellStyle name="SAPBEXstdDataEmph 2 3 2 4 5 2" xfId="41318"/>
    <cellStyle name="SAPBEXstdDataEmph 2 3 2 4 6" xfId="41319"/>
    <cellStyle name="SAPBEXstdDataEmph 2 3 2 5" xfId="41320"/>
    <cellStyle name="SAPBEXstdDataEmph 2 3 2 5 2" xfId="41321"/>
    <cellStyle name="SAPBEXstdDataEmph 2 3 2 5 2 2" xfId="41322"/>
    <cellStyle name="SAPBEXstdDataEmph 2 3 2 5 3" xfId="41323"/>
    <cellStyle name="SAPBEXstdDataEmph 2 3 2 6" xfId="41324"/>
    <cellStyle name="SAPBEXstdDataEmph 2 3 2_Other Benefits Allocation %" xfId="41325"/>
    <cellStyle name="SAPBEXstdDataEmph 2 3 3" xfId="41326"/>
    <cellStyle name="SAPBEXstdDataEmph 2 3 3 2" xfId="41327"/>
    <cellStyle name="SAPBEXstdDataEmph 2 3 3 2 2" xfId="41328"/>
    <cellStyle name="SAPBEXstdDataEmph 2 3 3 2 2 2" xfId="41329"/>
    <cellStyle name="SAPBEXstdDataEmph 2 3 3 2 2 2 2" xfId="41330"/>
    <cellStyle name="SAPBEXstdDataEmph 2 3 3 2 2 3" xfId="41331"/>
    <cellStyle name="SAPBEXstdDataEmph 2 3 3 2 3" xfId="41332"/>
    <cellStyle name="SAPBEXstdDataEmph 2 3 3 2 3 2" xfId="41333"/>
    <cellStyle name="SAPBEXstdDataEmph 2 3 3 2 3 2 2" xfId="41334"/>
    <cellStyle name="SAPBEXstdDataEmph 2 3 3 2 3 3" xfId="41335"/>
    <cellStyle name="SAPBEXstdDataEmph 2 3 3 2 4" xfId="41336"/>
    <cellStyle name="SAPBEXstdDataEmph 2 3 3 2 4 2" xfId="41337"/>
    <cellStyle name="SAPBEXstdDataEmph 2 3 3 2 5" xfId="41338"/>
    <cellStyle name="SAPBEXstdDataEmph 2 3 3 2 5 2" xfId="41339"/>
    <cellStyle name="SAPBEXstdDataEmph 2 3 3 2 6" xfId="41340"/>
    <cellStyle name="SAPBEXstdDataEmph 2 3 3 3" xfId="41341"/>
    <cellStyle name="SAPBEXstdDataEmph 2 3 3 3 2" xfId="41342"/>
    <cellStyle name="SAPBEXstdDataEmph 2 3 3 3 2 2" xfId="41343"/>
    <cellStyle name="SAPBEXstdDataEmph 2 3 3 3 2 2 2" xfId="41344"/>
    <cellStyle name="SAPBEXstdDataEmph 2 3 3 3 2 3" xfId="41345"/>
    <cellStyle name="SAPBEXstdDataEmph 2 3 3 3 3" xfId="41346"/>
    <cellStyle name="SAPBEXstdDataEmph 2 3 3 3 3 2" xfId="41347"/>
    <cellStyle name="SAPBEXstdDataEmph 2 3 3 3 3 2 2" xfId="41348"/>
    <cellStyle name="SAPBEXstdDataEmph 2 3 3 3 3 3" xfId="41349"/>
    <cellStyle name="SAPBEXstdDataEmph 2 3 3 3 4" xfId="41350"/>
    <cellStyle name="SAPBEXstdDataEmph 2 3 3 3 4 2" xfId="41351"/>
    <cellStyle name="SAPBEXstdDataEmph 2 3 3 3 5" xfId="41352"/>
    <cellStyle name="SAPBEXstdDataEmph 2 3 3 3 5 2" xfId="41353"/>
    <cellStyle name="SAPBEXstdDataEmph 2 3 3 3 6" xfId="41354"/>
    <cellStyle name="SAPBEXstdDataEmph 2 3 3 4" xfId="41355"/>
    <cellStyle name="SAPBEXstdDataEmph 2 3 3 4 2" xfId="41356"/>
    <cellStyle name="SAPBEXstdDataEmph 2 3 3 4 2 2" xfId="41357"/>
    <cellStyle name="SAPBEXstdDataEmph 2 3 3 4 3" xfId="41358"/>
    <cellStyle name="SAPBEXstdDataEmph 2 3 3 5" xfId="41359"/>
    <cellStyle name="SAPBEXstdDataEmph 2 3 3 5 2" xfId="41360"/>
    <cellStyle name="SAPBEXstdDataEmph 2 3 3 5 2 2" xfId="41361"/>
    <cellStyle name="SAPBEXstdDataEmph 2 3 3 5 3" xfId="41362"/>
    <cellStyle name="SAPBEXstdDataEmph 2 3 3 6" xfId="41363"/>
    <cellStyle name="SAPBEXstdDataEmph 2 3 3 6 2" xfId="41364"/>
    <cellStyle name="SAPBEXstdDataEmph 2 3 3 7" xfId="41365"/>
    <cellStyle name="SAPBEXstdDataEmph 2 3 3 7 2" xfId="41366"/>
    <cellStyle name="SAPBEXstdDataEmph 2 3 3 8" xfId="41367"/>
    <cellStyle name="SAPBEXstdDataEmph 2 3 3_Other Benefits Allocation %" xfId="41368"/>
    <cellStyle name="SAPBEXstdDataEmph 2 3 4" xfId="41369"/>
    <cellStyle name="SAPBEXstdDataEmph 2 3 4 2" xfId="41370"/>
    <cellStyle name="SAPBEXstdDataEmph 2 3 4 2 2" xfId="41371"/>
    <cellStyle name="SAPBEXstdDataEmph 2 3 4 2 3" xfId="64094"/>
    <cellStyle name="SAPBEXstdDataEmph 2 3 4 3" xfId="41372"/>
    <cellStyle name="SAPBEXstdDataEmph 2 3 4 4" xfId="64095"/>
    <cellStyle name="SAPBEXstdDataEmph 2 3 5" xfId="41373"/>
    <cellStyle name="SAPBEXstdDataEmph 2 3 5 2" xfId="41374"/>
    <cellStyle name="SAPBEXstdDataEmph 2 3 5 2 2" xfId="41375"/>
    <cellStyle name="SAPBEXstdDataEmph 2 3 5 2 3" xfId="64096"/>
    <cellStyle name="SAPBEXstdDataEmph 2 3 5 3" xfId="41376"/>
    <cellStyle name="SAPBEXstdDataEmph 2 3 5 4" xfId="64097"/>
    <cellStyle name="SAPBEXstdDataEmph 2 3 6" xfId="41377"/>
    <cellStyle name="SAPBEXstdDataEmph 2 3 6 2" xfId="41378"/>
    <cellStyle name="SAPBEXstdDataEmph 2 3 6 2 2" xfId="41379"/>
    <cellStyle name="SAPBEXstdDataEmph 2 3 6 2 3" xfId="64098"/>
    <cellStyle name="SAPBEXstdDataEmph 2 3 6 3" xfId="41380"/>
    <cellStyle name="SAPBEXstdDataEmph 2 3 6 4" xfId="64099"/>
    <cellStyle name="SAPBEXstdDataEmph 2 3 7" xfId="41381"/>
    <cellStyle name="SAPBEXstdDataEmph 2 3 7 2" xfId="41382"/>
    <cellStyle name="SAPBEXstdDataEmph 2 3 7 2 2" xfId="41383"/>
    <cellStyle name="SAPBEXstdDataEmph 2 3 7 3" xfId="41384"/>
    <cellStyle name="SAPBEXstdDataEmph 2 3 8" xfId="41385"/>
    <cellStyle name="SAPBEXstdDataEmph 2 3 8 2" xfId="41386"/>
    <cellStyle name="SAPBEXstdDataEmph 2 3 8 2 2" xfId="41387"/>
    <cellStyle name="SAPBEXstdDataEmph 2 3 8 3" xfId="41388"/>
    <cellStyle name="SAPBEXstdDataEmph 2 3 9" xfId="41389"/>
    <cellStyle name="SAPBEXstdDataEmph 2 3 9 2" xfId="41390"/>
    <cellStyle name="SAPBEXstdDataEmph 2 3 9 2 2" xfId="41391"/>
    <cellStyle name="SAPBEXstdDataEmph 2 3 9 3" xfId="41392"/>
    <cellStyle name="SAPBEXstdDataEmph 2 3_401K Summary" xfId="41393"/>
    <cellStyle name="SAPBEXstdDataEmph 2 4" xfId="41394"/>
    <cellStyle name="SAPBEXstdDataEmph 2 4 2" xfId="41395"/>
    <cellStyle name="SAPBEXstdDataEmph 2 4 2 2" xfId="41396"/>
    <cellStyle name="SAPBEXstdDataEmph 2 4 2 2 2" xfId="41397"/>
    <cellStyle name="SAPBEXstdDataEmph 2 4 2 2 2 2" xfId="41398"/>
    <cellStyle name="SAPBEXstdDataEmph 2 4 2 2 3" xfId="41399"/>
    <cellStyle name="SAPBEXstdDataEmph 2 4 2 3" xfId="41400"/>
    <cellStyle name="SAPBEXstdDataEmph 2 4 2 3 2" xfId="41401"/>
    <cellStyle name="SAPBEXstdDataEmph 2 4 2 3 2 2" xfId="41402"/>
    <cellStyle name="SAPBEXstdDataEmph 2 4 2 3 3" xfId="41403"/>
    <cellStyle name="SAPBEXstdDataEmph 2 4 2 4" xfId="41404"/>
    <cellStyle name="SAPBEXstdDataEmph 2 4 2 4 2" xfId="41405"/>
    <cellStyle name="SAPBEXstdDataEmph 2 4 2 5" xfId="41406"/>
    <cellStyle name="SAPBEXstdDataEmph 2 4 2 5 2" xfId="41407"/>
    <cellStyle name="SAPBEXstdDataEmph 2 4 2 6" xfId="41408"/>
    <cellStyle name="SAPBEXstdDataEmph 2 4 3" xfId="41409"/>
    <cellStyle name="SAPBEXstdDataEmph 2 4 3 2" xfId="41410"/>
    <cellStyle name="SAPBEXstdDataEmph 2 4 3 2 2" xfId="41411"/>
    <cellStyle name="SAPBEXstdDataEmph 2 4 3 2 2 2" xfId="41412"/>
    <cellStyle name="SAPBEXstdDataEmph 2 4 3 2 3" xfId="41413"/>
    <cellStyle name="SAPBEXstdDataEmph 2 4 3 3" xfId="41414"/>
    <cellStyle name="SAPBEXstdDataEmph 2 4 3 3 2" xfId="41415"/>
    <cellStyle name="SAPBEXstdDataEmph 2 4 3 3 2 2" xfId="41416"/>
    <cellStyle name="SAPBEXstdDataEmph 2 4 3 3 3" xfId="41417"/>
    <cellStyle name="SAPBEXstdDataEmph 2 4 3 4" xfId="41418"/>
    <cellStyle name="SAPBEXstdDataEmph 2 4 3 4 2" xfId="41419"/>
    <cellStyle name="SAPBEXstdDataEmph 2 4 3 5" xfId="41420"/>
    <cellStyle name="SAPBEXstdDataEmph 2 4 3 5 2" xfId="41421"/>
    <cellStyle name="SAPBEXstdDataEmph 2 4 3 6" xfId="41422"/>
    <cellStyle name="SAPBEXstdDataEmph 2 4 4" xfId="41423"/>
    <cellStyle name="SAPBEXstdDataEmph 2 4 4 2" xfId="41424"/>
    <cellStyle name="SAPBEXstdDataEmph 2 4 4 2 2" xfId="41425"/>
    <cellStyle name="SAPBEXstdDataEmph 2 4 4 2 2 2" xfId="41426"/>
    <cellStyle name="SAPBEXstdDataEmph 2 4 4 2 3" xfId="41427"/>
    <cellStyle name="SAPBEXstdDataEmph 2 4 4 3" xfId="41428"/>
    <cellStyle name="SAPBEXstdDataEmph 2 4 4 3 2" xfId="41429"/>
    <cellStyle name="SAPBEXstdDataEmph 2 4 4 3 2 2" xfId="41430"/>
    <cellStyle name="SAPBEXstdDataEmph 2 4 4 3 3" xfId="41431"/>
    <cellStyle name="SAPBEXstdDataEmph 2 4 4 4" xfId="41432"/>
    <cellStyle name="SAPBEXstdDataEmph 2 4 4 4 2" xfId="41433"/>
    <cellStyle name="SAPBEXstdDataEmph 2 4 4 5" xfId="41434"/>
    <cellStyle name="SAPBEXstdDataEmph 2 4 4 5 2" xfId="41435"/>
    <cellStyle name="SAPBEXstdDataEmph 2 4 4 6" xfId="41436"/>
    <cellStyle name="SAPBEXstdDataEmph 2 4 5" xfId="41437"/>
    <cellStyle name="SAPBEXstdDataEmph 2 4 5 2" xfId="41438"/>
    <cellStyle name="SAPBEXstdDataEmph 2 4 5 2 2" xfId="41439"/>
    <cellStyle name="SAPBEXstdDataEmph 2 4 5 2 3" xfId="64100"/>
    <cellStyle name="SAPBEXstdDataEmph 2 4 5 3" xfId="41440"/>
    <cellStyle name="SAPBEXstdDataEmph 2 4 5 4" xfId="64101"/>
    <cellStyle name="SAPBEXstdDataEmph 2 4 6" xfId="41441"/>
    <cellStyle name="SAPBEXstdDataEmph 2 4 6 2" xfId="53042"/>
    <cellStyle name="SAPBEXstdDataEmph 2 4 6 2 2" xfId="64102"/>
    <cellStyle name="SAPBEXstdDataEmph 2 4 6 2 3" xfId="64103"/>
    <cellStyle name="SAPBEXstdDataEmph 2 4 6 3" xfId="64104"/>
    <cellStyle name="SAPBEXstdDataEmph 2 4 6 4" xfId="64105"/>
    <cellStyle name="SAPBEXstdDataEmph 2 4 7" xfId="53043"/>
    <cellStyle name="SAPBEXstdDataEmph 2 4 7 2" xfId="64106"/>
    <cellStyle name="SAPBEXstdDataEmph 2 4 7 3" xfId="64107"/>
    <cellStyle name="SAPBEXstdDataEmph 2 4 8" xfId="64108"/>
    <cellStyle name="SAPBEXstdDataEmph 2 4 9" xfId="64109"/>
    <cellStyle name="SAPBEXstdDataEmph 2 4_Other Benefits Allocation %" xfId="41442"/>
    <cellStyle name="SAPBEXstdDataEmph 2 5" xfId="41443"/>
    <cellStyle name="SAPBEXstdDataEmph 2 5 2" xfId="53044"/>
    <cellStyle name="SAPBEXstdDataEmph 2 5 2 2" xfId="53045"/>
    <cellStyle name="SAPBEXstdDataEmph 2 5 2 2 2" xfId="64110"/>
    <cellStyle name="SAPBEXstdDataEmph 2 5 2 2 3" xfId="64111"/>
    <cellStyle name="SAPBEXstdDataEmph 2 5 2 3" xfId="64112"/>
    <cellStyle name="SAPBEXstdDataEmph 2 5 2 4" xfId="64113"/>
    <cellStyle name="SAPBEXstdDataEmph 2 5 3" xfId="53046"/>
    <cellStyle name="SAPBEXstdDataEmph 2 5 3 2" xfId="53047"/>
    <cellStyle name="SAPBEXstdDataEmph 2 5 3 2 2" xfId="64114"/>
    <cellStyle name="SAPBEXstdDataEmph 2 5 3 2 3" xfId="64115"/>
    <cellStyle name="SAPBEXstdDataEmph 2 5 3 3" xfId="64116"/>
    <cellStyle name="SAPBEXstdDataEmph 2 5 3 4" xfId="64117"/>
    <cellStyle name="SAPBEXstdDataEmph 2 5 4" xfId="53048"/>
    <cellStyle name="SAPBEXstdDataEmph 2 5 4 2" xfId="53049"/>
    <cellStyle name="SAPBEXstdDataEmph 2 5 4 2 2" xfId="64118"/>
    <cellStyle name="SAPBEXstdDataEmph 2 5 4 2 3" xfId="64119"/>
    <cellStyle name="SAPBEXstdDataEmph 2 5 4 3" xfId="64120"/>
    <cellStyle name="SAPBEXstdDataEmph 2 5 4 4" xfId="64121"/>
    <cellStyle name="SAPBEXstdDataEmph 2 5 5" xfId="53050"/>
    <cellStyle name="SAPBEXstdDataEmph 2 5 5 2" xfId="53051"/>
    <cellStyle name="SAPBEXstdDataEmph 2 5 5 2 2" xfId="64122"/>
    <cellStyle name="SAPBEXstdDataEmph 2 5 5 2 3" xfId="64123"/>
    <cellStyle name="SAPBEXstdDataEmph 2 5 5 3" xfId="64124"/>
    <cellStyle name="SAPBEXstdDataEmph 2 5 5 4" xfId="64125"/>
    <cellStyle name="SAPBEXstdDataEmph 2 5 6" xfId="53052"/>
    <cellStyle name="SAPBEXstdDataEmph 2 5 6 2" xfId="53053"/>
    <cellStyle name="SAPBEXstdDataEmph 2 5 6 2 2" xfId="64126"/>
    <cellStyle name="SAPBEXstdDataEmph 2 5 6 2 3" xfId="64127"/>
    <cellStyle name="SAPBEXstdDataEmph 2 5 6 3" xfId="64128"/>
    <cellStyle name="SAPBEXstdDataEmph 2 5 6 4" xfId="64129"/>
    <cellStyle name="SAPBEXstdDataEmph 2 5 7" xfId="53054"/>
    <cellStyle name="SAPBEXstdDataEmph 2 5 7 2" xfId="64130"/>
    <cellStyle name="SAPBEXstdDataEmph 2 5 7 3" xfId="64131"/>
    <cellStyle name="SAPBEXstdDataEmph 2 5 8" xfId="64132"/>
    <cellStyle name="SAPBEXstdDataEmph 2 5 9" xfId="64133"/>
    <cellStyle name="SAPBEXstdDataEmph 2 6" xfId="41444"/>
    <cellStyle name="SAPBEXstdDataEmph 2 6 2" xfId="53055"/>
    <cellStyle name="SAPBEXstdDataEmph 2 6 2 2" xfId="64134"/>
    <cellStyle name="SAPBEXstdDataEmph 2 6 2 3" xfId="64135"/>
    <cellStyle name="SAPBEXstdDataEmph 2 6 3" xfId="64136"/>
    <cellStyle name="SAPBEXstdDataEmph 2 6 4" xfId="64137"/>
    <cellStyle name="SAPBEXstdDataEmph 2 7" xfId="41445"/>
    <cellStyle name="SAPBEXstdDataEmph 2 7 2" xfId="53056"/>
    <cellStyle name="SAPBEXstdDataEmph 2 7 2 2" xfId="64138"/>
    <cellStyle name="SAPBEXstdDataEmph 2 7 2 3" xfId="64139"/>
    <cellStyle name="SAPBEXstdDataEmph 2 7 3" xfId="64140"/>
    <cellStyle name="SAPBEXstdDataEmph 2 7 4" xfId="64141"/>
    <cellStyle name="SAPBEXstdDataEmph 2 8" xfId="41446"/>
    <cellStyle name="SAPBEXstdDataEmph 2 8 2" xfId="53057"/>
    <cellStyle name="SAPBEXstdDataEmph 2 8 2 2" xfId="64142"/>
    <cellStyle name="SAPBEXstdDataEmph 2 8 2 3" xfId="64143"/>
    <cellStyle name="SAPBEXstdDataEmph 2 8 3" xfId="64144"/>
    <cellStyle name="SAPBEXstdDataEmph 2 8 4" xfId="64145"/>
    <cellStyle name="SAPBEXstdDataEmph 2 9" xfId="41447"/>
    <cellStyle name="SAPBEXstdDataEmph 2 9 2" xfId="41448"/>
    <cellStyle name="SAPBEXstdDataEmph 2 9 2 2" xfId="41449"/>
    <cellStyle name="SAPBEXstdDataEmph 2 9 2 2 2" xfId="41450"/>
    <cellStyle name="SAPBEXstdDataEmph 2 9 2 2 2 2" xfId="41451"/>
    <cellStyle name="SAPBEXstdDataEmph 2 9 2 2 3" xfId="41452"/>
    <cellStyle name="SAPBEXstdDataEmph 2 9 2 3" xfId="41453"/>
    <cellStyle name="SAPBEXstdDataEmph 2 9 2 3 2" xfId="41454"/>
    <cellStyle name="SAPBEXstdDataEmph 2 9 2 3 2 2" xfId="41455"/>
    <cellStyle name="SAPBEXstdDataEmph 2 9 2 3 3" xfId="41456"/>
    <cellStyle name="SAPBEXstdDataEmph 2 9 2 4" xfId="41457"/>
    <cellStyle name="SAPBEXstdDataEmph 2 9 2 4 2" xfId="41458"/>
    <cellStyle name="SAPBEXstdDataEmph 2 9 2 5" xfId="41459"/>
    <cellStyle name="SAPBEXstdDataEmph 2 9 2 5 2" xfId="41460"/>
    <cellStyle name="SAPBEXstdDataEmph 2 9 2 6" xfId="41461"/>
    <cellStyle name="SAPBEXstdDataEmph 2 9 3" xfId="41462"/>
    <cellStyle name="SAPBEXstdDataEmph 2 9 3 2" xfId="41463"/>
    <cellStyle name="SAPBEXstdDataEmph 2 9 3 2 2" xfId="41464"/>
    <cellStyle name="SAPBEXstdDataEmph 2 9 3 2 2 2" xfId="41465"/>
    <cellStyle name="SAPBEXstdDataEmph 2 9 3 2 3" xfId="41466"/>
    <cellStyle name="SAPBEXstdDataEmph 2 9 3 3" xfId="41467"/>
    <cellStyle name="SAPBEXstdDataEmph 2 9 3 3 2" xfId="41468"/>
    <cellStyle name="SAPBEXstdDataEmph 2 9 3 3 2 2" xfId="41469"/>
    <cellStyle name="SAPBEXstdDataEmph 2 9 3 3 3" xfId="41470"/>
    <cellStyle name="SAPBEXstdDataEmph 2 9 3 4" xfId="41471"/>
    <cellStyle name="SAPBEXstdDataEmph 2 9 3 4 2" xfId="41472"/>
    <cellStyle name="SAPBEXstdDataEmph 2 9 3 5" xfId="41473"/>
    <cellStyle name="SAPBEXstdDataEmph 2 9 3 5 2" xfId="41474"/>
    <cellStyle name="SAPBEXstdDataEmph 2 9 3 6" xfId="41475"/>
    <cellStyle name="SAPBEXstdDataEmph 2 9 4" xfId="41476"/>
    <cellStyle name="SAPBEXstdDataEmph 2 9 4 2" xfId="41477"/>
    <cellStyle name="SAPBEXstdDataEmph 2 9 4 2 2" xfId="41478"/>
    <cellStyle name="SAPBEXstdDataEmph 2 9 4 3" xfId="41479"/>
    <cellStyle name="SAPBEXstdDataEmph 2 9 5" xfId="41480"/>
    <cellStyle name="SAPBEXstdDataEmph 2 9 5 2" xfId="41481"/>
    <cellStyle name="SAPBEXstdDataEmph 2 9 5 2 2" xfId="41482"/>
    <cellStyle name="SAPBEXstdDataEmph 2 9 5 3" xfId="41483"/>
    <cellStyle name="SAPBEXstdDataEmph 2 9 6" xfId="41484"/>
    <cellStyle name="SAPBEXstdDataEmph 2 9 6 2" xfId="41485"/>
    <cellStyle name="SAPBEXstdDataEmph 2 9 7" xfId="41486"/>
    <cellStyle name="SAPBEXstdDataEmph 2 9 7 2" xfId="41487"/>
    <cellStyle name="SAPBEXstdDataEmph 2 9 8" xfId="41488"/>
    <cellStyle name="SAPBEXstdDataEmph 2 9_Other Benefits Allocation %" xfId="41489"/>
    <cellStyle name="SAPBEXstdDataEmph 2_401K Summary" xfId="41490"/>
    <cellStyle name="SAPBEXstdDataEmph 3" xfId="41491"/>
    <cellStyle name="SAPBEXstdDataEmph 3 10" xfId="41492"/>
    <cellStyle name="SAPBEXstdDataEmph 3 10 2" xfId="41493"/>
    <cellStyle name="SAPBEXstdDataEmph 3 10 2 2" xfId="41494"/>
    <cellStyle name="SAPBEXstdDataEmph 3 10 3" xfId="41495"/>
    <cellStyle name="SAPBEXstdDataEmph 3 11" xfId="41496"/>
    <cellStyle name="SAPBEXstdDataEmph 3 12" xfId="64146"/>
    <cellStyle name="SAPBEXstdDataEmph 3 2" xfId="41497"/>
    <cellStyle name="SAPBEXstdDataEmph 3 2 2" xfId="53058"/>
    <cellStyle name="SAPBEXstdDataEmph 3 2 2 2" xfId="53059"/>
    <cellStyle name="SAPBEXstdDataEmph 3 2 2 2 2" xfId="64147"/>
    <cellStyle name="SAPBEXstdDataEmph 3 2 2 2 3" xfId="64148"/>
    <cellStyle name="SAPBEXstdDataEmph 3 2 2 3" xfId="64149"/>
    <cellStyle name="SAPBEXstdDataEmph 3 2 2 4" xfId="64150"/>
    <cellStyle name="SAPBEXstdDataEmph 3 2 3" xfId="53060"/>
    <cellStyle name="SAPBEXstdDataEmph 3 2 3 2" xfId="53061"/>
    <cellStyle name="SAPBEXstdDataEmph 3 2 3 2 2" xfId="64151"/>
    <cellStyle name="SAPBEXstdDataEmph 3 2 3 2 3" xfId="64152"/>
    <cellStyle name="SAPBEXstdDataEmph 3 2 3 3" xfId="64153"/>
    <cellStyle name="SAPBEXstdDataEmph 3 2 3 4" xfId="64154"/>
    <cellStyle name="SAPBEXstdDataEmph 3 2 4" xfId="53062"/>
    <cellStyle name="SAPBEXstdDataEmph 3 2 4 2" xfId="53063"/>
    <cellStyle name="SAPBEXstdDataEmph 3 2 4 2 2" xfId="64155"/>
    <cellStyle name="SAPBEXstdDataEmph 3 2 4 2 3" xfId="64156"/>
    <cellStyle name="SAPBEXstdDataEmph 3 2 4 3" xfId="64157"/>
    <cellStyle name="SAPBEXstdDataEmph 3 2 4 4" xfId="64158"/>
    <cellStyle name="SAPBEXstdDataEmph 3 2 5" xfId="53064"/>
    <cellStyle name="SAPBEXstdDataEmph 3 2 5 2" xfId="53065"/>
    <cellStyle name="SAPBEXstdDataEmph 3 2 5 2 2" xfId="64159"/>
    <cellStyle name="SAPBEXstdDataEmph 3 2 5 2 3" xfId="64160"/>
    <cellStyle name="SAPBEXstdDataEmph 3 2 5 3" xfId="64161"/>
    <cellStyle name="SAPBEXstdDataEmph 3 2 5 4" xfId="64162"/>
    <cellStyle name="SAPBEXstdDataEmph 3 2 6" xfId="53066"/>
    <cellStyle name="SAPBEXstdDataEmph 3 2 6 2" xfId="53067"/>
    <cellStyle name="SAPBEXstdDataEmph 3 2 6 2 2" xfId="64163"/>
    <cellStyle name="SAPBEXstdDataEmph 3 2 6 2 3" xfId="64164"/>
    <cellStyle name="SAPBEXstdDataEmph 3 2 6 3" xfId="64165"/>
    <cellStyle name="SAPBEXstdDataEmph 3 2 6 4" xfId="64166"/>
    <cellStyle name="SAPBEXstdDataEmph 3 2 7" xfId="53068"/>
    <cellStyle name="SAPBEXstdDataEmph 3 2 7 2" xfId="64167"/>
    <cellStyle name="SAPBEXstdDataEmph 3 2 7 3" xfId="64168"/>
    <cellStyle name="SAPBEXstdDataEmph 3 2 8" xfId="64169"/>
    <cellStyle name="SAPBEXstdDataEmph 3 2 9" xfId="64170"/>
    <cellStyle name="SAPBEXstdDataEmph 3 3" xfId="41498"/>
    <cellStyle name="SAPBEXstdDataEmph 3 3 2" xfId="41499"/>
    <cellStyle name="SAPBEXstdDataEmph 3 3 2 2" xfId="41500"/>
    <cellStyle name="SAPBEXstdDataEmph 3 3 2 2 2" xfId="41501"/>
    <cellStyle name="SAPBEXstdDataEmph 3 3 2 2 2 2" xfId="41502"/>
    <cellStyle name="SAPBEXstdDataEmph 3 3 2 2 3" xfId="41503"/>
    <cellStyle name="SAPBEXstdDataEmph 3 3 2 3" xfId="41504"/>
    <cellStyle name="SAPBEXstdDataEmph 3 3 2 3 2" xfId="41505"/>
    <cellStyle name="SAPBEXstdDataEmph 3 3 2 3 2 2" xfId="41506"/>
    <cellStyle name="SAPBEXstdDataEmph 3 3 2 3 3" xfId="41507"/>
    <cellStyle name="SAPBEXstdDataEmph 3 3 2 4" xfId="41508"/>
    <cellStyle name="SAPBEXstdDataEmph 3 3 2 4 2" xfId="41509"/>
    <cellStyle name="SAPBEXstdDataEmph 3 3 2 5" xfId="41510"/>
    <cellStyle name="SAPBEXstdDataEmph 3 3 2 5 2" xfId="41511"/>
    <cellStyle name="SAPBEXstdDataEmph 3 3 2 6" xfId="41512"/>
    <cellStyle name="SAPBEXstdDataEmph 3 3 3" xfId="41513"/>
    <cellStyle name="SAPBEXstdDataEmph 3 3 3 2" xfId="41514"/>
    <cellStyle name="SAPBEXstdDataEmph 3 3 3 2 2" xfId="41515"/>
    <cellStyle name="SAPBEXstdDataEmph 3 3 3 2 2 2" xfId="41516"/>
    <cellStyle name="SAPBEXstdDataEmph 3 3 3 2 3" xfId="41517"/>
    <cellStyle name="SAPBEXstdDataEmph 3 3 3 3" xfId="41518"/>
    <cellStyle name="SAPBEXstdDataEmph 3 3 3 3 2" xfId="41519"/>
    <cellStyle name="SAPBEXstdDataEmph 3 3 3 3 2 2" xfId="41520"/>
    <cellStyle name="SAPBEXstdDataEmph 3 3 3 3 3" xfId="41521"/>
    <cellStyle name="SAPBEXstdDataEmph 3 3 3 4" xfId="41522"/>
    <cellStyle name="SAPBEXstdDataEmph 3 3 3 4 2" xfId="41523"/>
    <cellStyle name="SAPBEXstdDataEmph 3 3 3 5" xfId="41524"/>
    <cellStyle name="SAPBEXstdDataEmph 3 3 3 5 2" xfId="41525"/>
    <cellStyle name="SAPBEXstdDataEmph 3 3 3 6" xfId="41526"/>
    <cellStyle name="SAPBEXstdDataEmph 3 3 4" xfId="41527"/>
    <cellStyle name="SAPBEXstdDataEmph 3 3 4 2" xfId="41528"/>
    <cellStyle name="SAPBEXstdDataEmph 3 3 4 2 2" xfId="41529"/>
    <cellStyle name="SAPBEXstdDataEmph 3 3 4 2 3" xfId="64171"/>
    <cellStyle name="SAPBEXstdDataEmph 3 3 4 3" xfId="41530"/>
    <cellStyle name="SAPBEXstdDataEmph 3 3 4 4" xfId="64172"/>
    <cellStyle name="SAPBEXstdDataEmph 3 3 5" xfId="41531"/>
    <cellStyle name="SAPBEXstdDataEmph 3 3 5 2" xfId="41532"/>
    <cellStyle name="SAPBEXstdDataEmph 3 3 5 2 2" xfId="41533"/>
    <cellStyle name="SAPBEXstdDataEmph 3 3 5 2 3" xfId="64173"/>
    <cellStyle name="SAPBEXstdDataEmph 3 3 5 3" xfId="41534"/>
    <cellStyle name="SAPBEXstdDataEmph 3 3 5 4" xfId="64174"/>
    <cellStyle name="SAPBEXstdDataEmph 3 3 6" xfId="41535"/>
    <cellStyle name="SAPBEXstdDataEmph 3 3 6 2" xfId="41536"/>
    <cellStyle name="SAPBEXstdDataEmph 3 3 6 2 2" xfId="64175"/>
    <cellStyle name="SAPBEXstdDataEmph 3 3 6 2 3" xfId="64176"/>
    <cellStyle name="SAPBEXstdDataEmph 3 3 6 3" xfId="64177"/>
    <cellStyle name="SAPBEXstdDataEmph 3 3 6 4" xfId="64178"/>
    <cellStyle name="SAPBEXstdDataEmph 3 3 7" xfId="41537"/>
    <cellStyle name="SAPBEXstdDataEmph 3 3 7 2" xfId="41538"/>
    <cellStyle name="SAPBEXstdDataEmph 3 3 7 3" xfId="64179"/>
    <cellStyle name="SAPBEXstdDataEmph 3 3 8" xfId="41539"/>
    <cellStyle name="SAPBEXstdDataEmph 3 3 9" xfId="64180"/>
    <cellStyle name="SAPBEXstdDataEmph 3 3_Other Benefits Allocation %" xfId="41540"/>
    <cellStyle name="SAPBEXstdDataEmph 3 4" xfId="41541"/>
    <cellStyle name="SAPBEXstdDataEmph 3 4 2" xfId="41542"/>
    <cellStyle name="SAPBEXstdDataEmph 3 4 2 2" xfId="41543"/>
    <cellStyle name="SAPBEXstdDataEmph 3 4 2 2 2" xfId="64181"/>
    <cellStyle name="SAPBEXstdDataEmph 3 4 2 2 3" xfId="64182"/>
    <cellStyle name="SAPBEXstdDataEmph 3 4 2 3" xfId="64183"/>
    <cellStyle name="SAPBEXstdDataEmph 3 4 2 4" xfId="64184"/>
    <cellStyle name="SAPBEXstdDataEmph 3 4 3" xfId="41544"/>
    <cellStyle name="SAPBEXstdDataEmph 3 4 3 2" xfId="53069"/>
    <cellStyle name="SAPBEXstdDataEmph 3 4 3 2 2" xfId="64185"/>
    <cellStyle name="SAPBEXstdDataEmph 3 4 3 2 3" xfId="64186"/>
    <cellStyle name="SAPBEXstdDataEmph 3 4 3 3" xfId="64187"/>
    <cellStyle name="SAPBEXstdDataEmph 3 4 3 4" xfId="64188"/>
    <cellStyle name="SAPBEXstdDataEmph 3 4 4" xfId="53070"/>
    <cellStyle name="SAPBEXstdDataEmph 3 4 4 2" xfId="53071"/>
    <cellStyle name="SAPBEXstdDataEmph 3 4 4 2 2" xfId="64189"/>
    <cellStyle name="SAPBEXstdDataEmph 3 4 4 2 3" xfId="64190"/>
    <cellStyle name="SAPBEXstdDataEmph 3 4 4 3" xfId="64191"/>
    <cellStyle name="SAPBEXstdDataEmph 3 4 4 4" xfId="64192"/>
    <cellStyle name="SAPBEXstdDataEmph 3 4 5" xfId="53072"/>
    <cellStyle name="SAPBEXstdDataEmph 3 4 5 2" xfId="53073"/>
    <cellStyle name="SAPBEXstdDataEmph 3 4 5 2 2" xfId="64193"/>
    <cellStyle name="SAPBEXstdDataEmph 3 4 5 2 3" xfId="64194"/>
    <cellStyle name="SAPBEXstdDataEmph 3 4 5 3" xfId="64195"/>
    <cellStyle name="SAPBEXstdDataEmph 3 4 5 4" xfId="64196"/>
    <cellStyle name="SAPBEXstdDataEmph 3 4 6" xfId="53074"/>
    <cellStyle name="SAPBEXstdDataEmph 3 4 6 2" xfId="53075"/>
    <cellStyle name="SAPBEXstdDataEmph 3 4 6 2 2" xfId="64197"/>
    <cellStyle name="SAPBEXstdDataEmph 3 4 6 2 3" xfId="64198"/>
    <cellStyle name="SAPBEXstdDataEmph 3 4 6 3" xfId="64199"/>
    <cellStyle name="SAPBEXstdDataEmph 3 4 6 4" xfId="64200"/>
    <cellStyle name="SAPBEXstdDataEmph 3 4 7" xfId="53076"/>
    <cellStyle name="SAPBEXstdDataEmph 3 4 7 2" xfId="64201"/>
    <cellStyle name="SAPBEXstdDataEmph 3 4 7 3" xfId="64202"/>
    <cellStyle name="SAPBEXstdDataEmph 3 4 8" xfId="64203"/>
    <cellStyle name="SAPBEXstdDataEmph 3 4 9" xfId="64204"/>
    <cellStyle name="SAPBEXstdDataEmph 3 5" xfId="41545"/>
    <cellStyle name="SAPBEXstdDataEmph 3 5 2" xfId="41546"/>
    <cellStyle name="SAPBEXstdDataEmph 3 5 2 2" xfId="41547"/>
    <cellStyle name="SAPBEXstdDataEmph 3 5 2 3" xfId="64205"/>
    <cellStyle name="SAPBEXstdDataEmph 3 5 3" xfId="41548"/>
    <cellStyle name="SAPBEXstdDataEmph 3 5 4" xfId="64206"/>
    <cellStyle name="SAPBEXstdDataEmph 3 6" xfId="41549"/>
    <cellStyle name="SAPBEXstdDataEmph 3 6 2" xfId="41550"/>
    <cellStyle name="SAPBEXstdDataEmph 3 6 2 2" xfId="41551"/>
    <cellStyle name="SAPBEXstdDataEmph 3 6 2 3" xfId="64207"/>
    <cellStyle name="SAPBEXstdDataEmph 3 6 3" xfId="41552"/>
    <cellStyle name="SAPBEXstdDataEmph 3 6 4" xfId="64208"/>
    <cellStyle name="SAPBEXstdDataEmph 3 7" xfId="41553"/>
    <cellStyle name="SAPBEXstdDataEmph 3 7 2" xfId="41554"/>
    <cellStyle name="SAPBEXstdDataEmph 3 7 2 2" xfId="41555"/>
    <cellStyle name="SAPBEXstdDataEmph 3 7 2 3" xfId="64209"/>
    <cellStyle name="SAPBEXstdDataEmph 3 7 3" xfId="41556"/>
    <cellStyle name="SAPBEXstdDataEmph 3 7 4" xfId="64210"/>
    <cellStyle name="SAPBEXstdDataEmph 3 8" xfId="41557"/>
    <cellStyle name="SAPBEXstdDataEmph 3 8 2" xfId="41558"/>
    <cellStyle name="SAPBEXstdDataEmph 3 8 2 2" xfId="41559"/>
    <cellStyle name="SAPBEXstdDataEmph 3 8 2 3" xfId="64211"/>
    <cellStyle name="SAPBEXstdDataEmph 3 8 3" xfId="41560"/>
    <cellStyle name="SAPBEXstdDataEmph 3 8 4" xfId="64212"/>
    <cellStyle name="SAPBEXstdDataEmph 3 9" xfId="41561"/>
    <cellStyle name="SAPBEXstdDataEmph 3 9 2" xfId="41562"/>
    <cellStyle name="SAPBEXstdDataEmph 3 9 2 2" xfId="41563"/>
    <cellStyle name="SAPBEXstdDataEmph 3 9 2 3" xfId="64213"/>
    <cellStyle name="SAPBEXstdDataEmph 3 9 3" xfId="41564"/>
    <cellStyle name="SAPBEXstdDataEmph 3 9 4" xfId="64214"/>
    <cellStyle name="SAPBEXstdDataEmph 3_401K Summary" xfId="41565"/>
    <cellStyle name="SAPBEXstdDataEmph 4" xfId="41566"/>
    <cellStyle name="SAPBEXstdDataEmph 4 10" xfId="41567"/>
    <cellStyle name="SAPBEXstdDataEmph 4 10 2" xfId="41568"/>
    <cellStyle name="SAPBEXstdDataEmph 4 10 2 2" xfId="41569"/>
    <cellStyle name="SAPBEXstdDataEmph 4 10 3" xfId="41570"/>
    <cellStyle name="SAPBEXstdDataEmph 4 11" xfId="41571"/>
    <cellStyle name="SAPBEXstdDataEmph 4 11 2" xfId="41572"/>
    <cellStyle name="SAPBEXstdDataEmph 4 11 2 2" xfId="41573"/>
    <cellStyle name="SAPBEXstdDataEmph 4 11 3" xfId="41574"/>
    <cellStyle name="SAPBEXstdDataEmph 4 12" xfId="41575"/>
    <cellStyle name="SAPBEXstdDataEmph 4 12 2" xfId="41576"/>
    <cellStyle name="SAPBEXstdDataEmph 4 13" xfId="41577"/>
    <cellStyle name="SAPBEXstdDataEmph 4 2" xfId="41578"/>
    <cellStyle name="SAPBEXstdDataEmph 4 2 2" xfId="41579"/>
    <cellStyle name="SAPBEXstdDataEmph 4 2 2 2" xfId="64215"/>
    <cellStyle name="SAPBEXstdDataEmph 4 2 2 3" xfId="64216"/>
    <cellStyle name="SAPBEXstdDataEmph 4 2 3" xfId="41580"/>
    <cellStyle name="SAPBEXstdDataEmph 4 2 4" xfId="64217"/>
    <cellStyle name="SAPBEXstdDataEmph 4 2_Other Benefits Allocation %" xfId="41581"/>
    <cellStyle name="SAPBEXstdDataEmph 4 3" xfId="41582"/>
    <cellStyle name="SAPBEXstdDataEmph 4 3 2" xfId="41583"/>
    <cellStyle name="SAPBEXstdDataEmph 4 3 2 2" xfId="41584"/>
    <cellStyle name="SAPBEXstdDataEmph 4 3 2 2 2" xfId="41585"/>
    <cellStyle name="SAPBEXstdDataEmph 4 3 2 2 2 2" xfId="41586"/>
    <cellStyle name="SAPBEXstdDataEmph 4 3 2 2 3" xfId="41587"/>
    <cellStyle name="SAPBEXstdDataEmph 4 3 2 3" xfId="41588"/>
    <cellStyle name="SAPBEXstdDataEmph 4 3 2 3 2" xfId="41589"/>
    <cellStyle name="SAPBEXstdDataEmph 4 3 2 3 2 2" xfId="41590"/>
    <cellStyle name="SAPBEXstdDataEmph 4 3 2 3 3" xfId="41591"/>
    <cellStyle name="SAPBEXstdDataEmph 4 3 2 4" xfId="41592"/>
    <cellStyle name="SAPBEXstdDataEmph 4 3 2 4 2" xfId="41593"/>
    <cellStyle name="SAPBEXstdDataEmph 4 3 2 5" xfId="41594"/>
    <cellStyle name="SAPBEXstdDataEmph 4 3 2 5 2" xfId="41595"/>
    <cellStyle name="SAPBEXstdDataEmph 4 3 2 6" xfId="41596"/>
    <cellStyle name="SAPBEXstdDataEmph 4 3 3" xfId="41597"/>
    <cellStyle name="SAPBEXstdDataEmph 4 3 3 2" xfId="41598"/>
    <cellStyle name="SAPBEXstdDataEmph 4 3 3 2 2" xfId="41599"/>
    <cellStyle name="SAPBEXstdDataEmph 4 3 3 2 2 2" xfId="41600"/>
    <cellStyle name="SAPBEXstdDataEmph 4 3 3 2 3" xfId="41601"/>
    <cellStyle name="SAPBEXstdDataEmph 4 3 3 3" xfId="41602"/>
    <cellStyle name="SAPBEXstdDataEmph 4 3 3 3 2" xfId="41603"/>
    <cellStyle name="SAPBEXstdDataEmph 4 3 3 3 2 2" xfId="41604"/>
    <cellStyle name="SAPBEXstdDataEmph 4 3 3 3 3" xfId="41605"/>
    <cellStyle name="SAPBEXstdDataEmph 4 3 3 4" xfId="41606"/>
    <cellStyle name="SAPBEXstdDataEmph 4 3 3 4 2" xfId="41607"/>
    <cellStyle name="SAPBEXstdDataEmph 4 3 3 5" xfId="41608"/>
    <cellStyle name="SAPBEXstdDataEmph 4 3 3 5 2" xfId="41609"/>
    <cellStyle name="SAPBEXstdDataEmph 4 3 3 6" xfId="41610"/>
    <cellStyle name="SAPBEXstdDataEmph 4 3 4" xfId="41611"/>
    <cellStyle name="SAPBEXstdDataEmph 4 3 4 2" xfId="41612"/>
    <cellStyle name="SAPBEXstdDataEmph 4 3 4 2 2" xfId="41613"/>
    <cellStyle name="SAPBEXstdDataEmph 4 3 4 3" xfId="41614"/>
    <cellStyle name="SAPBEXstdDataEmph 4 3 5" xfId="41615"/>
    <cellStyle name="SAPBEXstdDataEmph 4 3 5 2" xfId="41616"/>
    <cellStyle name="SAPBEXstdDataEmph 4 3 5 2 2" xfId="41617"/>
    <cellStyle name="SAPBEXstdDataEmph 4 3 5 3" xfId="41618"/>
    <cellStyle name="SAPBEXstdDataEmph 4 3 6" xfId="41619"/>
    <cellStyle name="SAPBEXstdDataEmph 4 3 6 2" xfId="41620"/>
    <cellStyle name="SAPBEXstdDataEmph 4 3 7" xfId="41621"/>
    <cellStyle name="SAPBEXstdDataEmph 4 3 7 2" xfId="41622"/>
    <cellStyle name="SAPBEXstdDataEmph 4 3 8" xfId="41623"/>
    <cellStyle name="SAPBEXstdDataEmph 4 3_Other Benefits Allocation %" xfId="41624"/>
    <cellStyle name="SAPBEXstdDataEmph 4 4" xfId="41625"/>
    <cellStyle name="SAPBEXstdDataEmph 4 4 2" xfId="41626"/>
    <cellStyle name="SAPBEXstdDataEmph 4 4 2 2" xfId="41627"/>
    <cellStyle name="SAPBEXstdDataEmph 4 4 2 3" xfId="64218"/>
    <cellStyle name="SAPBEXstdDataEmph 4 4 3" xfId="41628"/>
    <cellStyle name="SAPBEXstdDataEmph 4 4 4" xfId="64219"/>
    <cellStyle name="SAPBEXstdDataEmph 4 5" xfId="41629"/>
    <cellStyle name="SAPBEXstdDataEmph 4 5 2" xfId="41630"/>
    <cellStyle name="SAPBEXstdDataEmph 4 5 2 2" xfId="41631"/>
    <cellStyle name="SAPBEXstdDataEmph 4 5 2 3" xfId="64220"/>
    <cellStyle name="SAPBEXstdDataEmph 4 5 3" xfId="41632"/>
    <cellStyle name="SAPBEXstdDataEmph 4 5 4" xfId="64221"/>
    <cellStyle name="SAPBEXstdDataEmph 4 6" xfId="41633"/>
    <cellStyle name="SAPBEXstdDataEmph 4 6 2" xfId="41634"/>
    <cellStyle name="SAPBEXstdDataEmph 4 6 2 2" xfId="41635"/>
    <cellStyle name="SAPBEXstdDataEmph 4 6 2 3" xfId="64222"/>
    <cellStyle name="SAPBEXstdDataEmph 4 6 3" xfId="41636"/>
    <cellStyle name="SAPBEXstdDataEmph 4 6 4" xfId="64223"/>
    <cellStyle name="SAPBEXstdDataEmph 4 7" xfId="41637"/>
    <cellStyle name="SAPBEXstdDataEmph 4 7 2" xfId="41638"/>
    <cellStyle name="SAPBEXstdDataEmph 4 7 2 2" xfId="41639"/>
    <cellStyle name="SAPBEXstdDataEmph 4 7 3" xfId="41640"/>
    <cellStyle name="SAPBEXstdDataEmph 4 8" xfId="41641"/>
    <cellStyle name="SAPBEXstdDataEmph 4 8 2" xfId="41642"/>
    <cellStyle name="SAPBEXstdDataEmph 4 8 2 2" xfId="41643"/>
    <cellStyle name="SAPBEXstdDataEmph 4 8 3" xfId="41644"/>
    <cellStyle name="SAPBEXstdDataEmph 4 9" xfId="41645"/>
    <cellStyle name="SAPBEXstdDataEmph 4 9 2" xfId="41646"/>
    <cellStyle name="SAPBEXstdDataEmph 4 9 2 2" xfId="41647"/>
    <cellStyle name="SAPBEXstdDataEmph 4 9 3" xfId="41648"/>
    <cellStyle name="SAPBEXstdDataEmph 4_401K Summary" xfId="41649"/>
    <cellStyle name="SAPBEXstdDataEmph 5" xfId="41650"/>
    <cellStyle name="SAPBEXstdDataEmph 5 2" xfId="41651"/>
    <cellStyle name="SAPBEXstdDataEmph 5 2 2" xfId="53077"/>
    <cellStyle name="SAPBEXstdDataEmph 5 2 2 2" xfId="64224"/>
    <cellStyle name="SAPBEXstdDataEmph 5 2 2 3" xfId="64225"/>
    <cellStyle name="SAPBEXstdDataEmph 5 2 3" xfId="64226"/>
    <cellStyle name="SAPBEXstdDataEmph 5 2 4" xfId="64227"/>
    <cellStyle name="SAPBEXstdDataEmph 5 3" xfId="41652"/>
    <cellStyle name="SAPBEXstdDataEmph 5 3 2" xfId="53078"/>
    <cellStyle name="SAPBEXstdDataEmph 5 3 2 2" xfId="64228"/>
    <cellStyle name="SAPBEXstdDataEmph 5 3 2 3" xfId="64229"/>
    <cellStyle name="SAPBEXstdDataEmph 5 3 3" xfId="64230"/>
    <cellStyle name="SAPBEXstdDataEmph 5 3 4" xfId="64231"/>
    <cellStyle name="SAPBEXstdDataEmph 5 4" xfId="53079"/>
    <cellStyle name="SAPBEXstdDataEmph 5 4 2" xfId="53080"/>
    <cellStyle name="SAPBEXstdDataEmph 5 4 2 2" xfId="64232"/>
    <cellStyle name="SAPBEXstdDataEmph 5 4 2 3" xfId="64233"/>
    <cellStyle name="SAPBEXstdDataEmph 5 4 3" xfId="64234"/>
    <cellStyle name="SAPBEXstdDataEmph 5 4 4" xfId="64235"/>
    <cellStyle name="SAPBEXstdDataEmph 5 5" xfId="53081"/>
    <cellStyle name="SAPBEXstdDataEmph 5 5 2" xfId="53082"/>
    <cellStyle name="SAPBEXstdDataEmph 5 5 2 2" xfId="64236"/>
    <cellStyle name="SAPBEXstdDataEmph 5 5 2 3" xfId="64237"/>
    <cellStyle name="SAPBEXstdDataEmph 5 5 3" xfId="64238"/>
    <cellStyle name="SAPBEXstdDataEmph 5 5 4" xfId="64239"/>
    <cellStyle name="SAPBEXstdDataEmph 5 6" xfId="53083"/>
    <cellStyle name="SAPBEXstdDataEmph 5 6 2" xfId="53084"/>
    <cellStyle name="SAPBEXstdDataEmph 5 6 2 2" xfId="64240"/>
    <cellStyle name="SAPBEXstdDataEmph 5 6 2 3" xfId="64241"/>
    <cellStyle name="SAPBEXstdDataEmph 5 6 3" xfId="64242"/>
    <cellStyle name="SAPBEXstdDataEmph 5 6 4" xfId="64243"/>
    <cellStyle name="SAPBEXstdDataEmph 5 7" xfId="53085"/>
    <cellStyle name="SAPBEXstdDataEmph 5 7 2" xfId="64244"/>
    <cellStyle name="SAPBEXstdDataEmph 5 7 3" xfId="64245"/>
    <cellStyle name="SAPBEXstdDataEmph 5 8" xfId="64246"/>
    <cellStyle name="SAPBEXstdDataEmph 5 9" xfId="64247"/>
    <cellStyle name="SAPBEXstdDataEmph 5_Other Benefits Allocation %" xfId="41653"/>
    <cellStyle name="SAPBEXstdDataEmph 6" xfId="41654"/>
    <cellStyle name="SAPBEXstdDataEmph 6 2" xfId="41655"/>
    <cellStyle name="SAPBEXstdDataEmph 6 2 2" xfId="53086"/>
    <cellStyle name="SAPBEXstdDataEmph 6 2 2 2" xfId="64248"/>
    <cellStyle name="SAPBEXstdDataEmph 6 2 2 3" xfId="64249"/>
    <cellStyle name="SAPBEXstdDataEmph 6 2 3" xfId="64250"/>
    <cellStyle name="SAPBEXstdDataEmph 6 2 4" xfId="64251"/>
    <cellStyle name="SAPBEXstdDataEmph 6 3" xfId="41656"/>
    <cellStyle name="SAPBEXstdDataEmph 6 3 2" xfId="53087"/>
    <cellStyle name="SAPBEXstdDataEmph 6 3 2 2" xfId="64252"/>
    <cellStyle name="SAPBEXstdDataEmph 6 3 2 3" xfId="64253"/>
    <cellStyle name="SAPBEXstdDataEmph 6 3 3" xfId="64254"/>
    <cellStyle name="SAPBEXstdDataEmph 6 3 4" xfId="64255"/>
    <cellStyle name="SAPBEXstdDataEmph 6 4" xfId="53088"/>
    <cellStyle name="SAPBEXstdDataEmph 6 4 2" xfId="53089"/>
    <cellStyle name="SAPBEXstdDataEmph 6 4 2 2" xfId="64256"/>
    <cellStyle name="SAPBEXstdDataEmph 6 4 2 3" xfId="64257"/>
    <cellStyle name="SAPBEXstdDataEmph 6 4 3" xfId="64258"/>
    <cellStyle name="SAPBEXstdDataEmph 6 4 4" xfId="64259"/>
    <cellStyle name="SAPBEXstdDataEmph 6 5" xfId="53090"/>
    <cellStyle name="SAPBEXstdDataEmph 6 5 2" xfId="53091"/>
    <cellStyle name="SAPBEXstdDataEmph 6 5 2 2" xfId="64260"/>
    <cellStyle name="SAPBEXstdDataEmph 6 5 2 3" xfId="64261"/>
    <cellStyle name="SAPBEXstdDataEmph 6 5 3" xfId="64262"/>
    <cellStyle name="SAPBEXstdDataEmph 6 5 4" xfId="64263"/>
    <cellStyle name="SAPBEXstdDataEmph 6 6" xfId="53092"/>
    <cellStyle name="SAPBEXstdDataEmph 6 6 2" xfId="53093"/>
    <cellStyle name="SAPBEXstdDataEmph 6 6 2 2" xfId="64264"/>
    <cellStyle name="SAPBEXstdDataEmph 6 6 2 3" xfId="64265"/>
    <cellStyle name="SAPBEXstdDataEmph 6 6 3" xfId="64266"/>
    <cellStyle name="SAPBEXstdDataEmph 6 6 4" xfId="64267"/>
    <cellStyle name="SAPBEXstdDataEmph 6 7" xfId="53094"/>
    <cellStyle name="SAPBEXstdDataEmph 6 7 2" xfId="64268"/>
    <cellStyle name="SAPBEXstdDataEmph 6 7 3" xfId="64269"/>
    <cellStyle name="SAPBEXstdDataEmph 6 8" xfId="64270"/>
    <cellStyle name="SAPBEXstdDataEmph 6 9" xfId="64271"/>
    <cellStyle name="SAPBEXstdDataEmph 6_Other Benefits Allocation %" xfId="41657"/>
    <cellStyle name="SAPBEXstdDataEmph 7" xfId="41658"/>
    <cellStyle name="SAPBEXstdDataEmph 7 2" xfId="41659"/>
    <cellStyle name="SAPBEXstdDataEmph 7 2 2" xfId="64272"/>
    <cellStyle name="SAPBEXstdDataEmph 7 2 3" xfId="64273"/>
    <cellStyle name="SAPBEXstdDataEmph 7 3" xfId="41660"/>
    <cellStyle name="SAPBEXstdDataEmph 7 4" xfId="64274"/>
    <cellStyle name="SAPBEXstdDataEmph 7_Other Benefits Allocation %" xfId="41661"/>
    <cellStyle name="SAPBEXstdDataEmph 8" xfId="41662"/>
    <cellStyle name="SAPBEXstdDataEmph 8 2" xfId="41663"/>
    <cellStyle name="SAPBEXstdDataEmph 8 2 2" xfId="64275"/>
    <cellStyle name="SAPBEXstdDataEmph 8 2 3" xfId="64276"/>
    <cellStyle name="SAPBEXstdDataEmph 8 3" xfId="41664"/>
    <cellStyle name="SAPBEXstdDataEmph 8 4" xfId="64277"/>
    <cellStyle name="SAPBEXstdDataEmph 8_Other Benefits Allocation %" xfId="41665"/>
    <cellStyle name="SAPBEXstdDataEmph 9" xfId="41666"/>
    <cellStyle name="SAPBEXstdDataEmph 9 2" xfId="41667"/>
    <cellStyle name="SAPBEXstdDataEmph 9 2 2" xfId="41668"/>
    <cellStyle name="SAPBEXstdDataEmph 9 2 2 2" xfId="41669"/>
    <cellStyle name="SAPBEXstdDataEmph 9 2 2 2 2" xfId="41670"/>
    <cellStyle name="SAPBEXstdDataEmph 9 2 2 3" xfId="41671"/>
    <cellStyle name="SAPBEXstdDataEmph 9 2 3" xfId="41672"/>
    <cellStyle name="SAPBEXstdDataEmph 9 2 3 2" xfId="41673"/>
    <cellStyle name="SAPBEXstdDataEmph 9 2 3 2 2" xfId="41674"/>
    <cellStyle name="SAPBEXstdDataEmph 9 2 3 3" xfId="41675"/>
    <cellStyle name="SAPBEXstdDataEmph 9 2 4" xfId="41676"/>
    <cellStyle name="SAPBEXstdDataEmph 9 2 4 2" xfId="41677"/>
    <cellStyle name="SAPBEXstdDataEmph 9 2 5" xfId="41678"/>
    <cellStyle name="SAPBEXstdDataEmph 9 2 5 2" xfId="41679"/>
    <cellStyle name="SAPBEXstdDataEmph 9 2 6" xfId="41680"/>
    <cellStyle name="SAPBEXstdDataEmph 9 3" xfId="41681"/>
    <cellStyle name="SAPBEXstdDataEmph 9 3 2" xfId="41682"/>
    <cellStyle name="SAPBEXstdDataEmph 9 3 2 2" xfId="41683"/>
    <cellStyle name="SAPBEXstdDataEmph 9 3 2 2 2" xfId="41684"/>
    <cellStyle name="SAPBEXstdDataEmph 9 3 2 3" xfId="41685"/>
    <cellStyle name="SAPBEXstdDataEmph 9 3 3" xfId="41686"/>
    <cellStyle name="SAPBEXstdDataEmph 9 3 3 2" xfId="41687"/>
    <cellStyle name="SAPBEXstdDataEmph 9 3 3 2 2" xfId="41688"/>
    <cellStyle name="SAPBEXstdDataEmph 9 3 3 3" xfId="41689"/>
    <cellStyle name="SAPBEXstdDataEmph 9 3 4" xfId="41690"/>
    <cellStyle name="SAPBEXstdDataEmph 9 3 4 2" xfId="41691"/>
    <cellStyle name="SAPBEXstdDataEmph 9 3 5" xfId="41692"/>
    <cellStyle name="SAPBEXstdDataEmph 9 3 5 2" xfId="41693"/>
    <cellStyle name="SAPBEXstdDataEmph 9 3 6" xfId="41694"/>
    <cellStyle name="SAPBEXstdDataEmph 9 4" xfId="41695"/>
    <cellStyle name="SAPBEXstdDataEmph 9 4 2" xfId="41696"/>
    <cellStyle name="SAPBEXstdDataEmph 9 4 2 2" xfId="41697"/>
    <cellStyle name="SAPBEXstdDataEmph 9 4 3" xfId="41698"/>
    <cellStyle name="SAPBEXstdDataEmph 9 5" xfId="41699"/>
    <cellStyle name="SAPBEXstdDataEmph 9 5 2" xfId="41700"/>
    <cellStyle name="SAPBEXstdDataEmph 9 5 2 2" xfId="41701"/>
    <cellStyle name="SAPBEXstdDataEmph 9 5 3" xfId="41702"/>
    <cellStyle name="SAPBEXstdDataEmph 9 6" xfId="41703"/>
    <cellStyle name="SAPBEXstdDataEmph 9 6 2" xfId="41704"/>
    <cellStyle name="SAPBEXstdDataEmph 9 7" xfId="41705"/>
    <cellStyle name="SAPBEXstdDataEmph 9 7 2" xfId="41706"/>
    <cellStyle name="SAPBEXstdDataEmph 9 8" xfId="41707"/>
    <cellStyle name="SAPBEXstdDataEmph 9_Other Benefits Allocation %" xfId="41708"/>
    <cellStyle name="SAPBEXstdDataEmph_2016-18 Budget Payroll" xfId="53095"/>
    <cellStyle name="SAPBEXstdItem" xfId="6"/>
    <cellStyle name="SAPBEXstdItem 10" xfId="41709"/>
    <cellStyle name="SAPBEXstdItem 10 2" xfId="41710"/>
    <cellStyle name="SAPBEXstdItem 10 2 2" xfId="64278"/>
    <cellStyle name="SAPBEXstdItem 10 2 3" xfId="64279"/>
    <cellStyle name="SAPBEXstdItem 10 3" xfId="41711"/>
    <cellStyle name="SAPBEXstdItem 10 4" xfId="64280"/>
    <cellStyle name="SAPBEXstdItem 10_Other Benefits Allocation %" xfId="41712"/>
    <cellStyle name="SAPBEXstdItem 11" xfId="41713"/>
    <cellStyle name="SAPBEXstdItem 11 2" xfId="41714"/>
    <cellStyle name="SAPBEXstdItem 11 2 2" xfId="41715"/>
    <cellStyle name="SAPBEXstdItem 11 2 2 2" xfId="41716"/>
    <cellStyle name="SAPBEXstdItem 11 2 2 2 2" xfId="41717"/>
    <cellStyle name="SAPBEXstdItem 11 2 2 3" xfId="41718"/>
    <cellStyle name="SAPBEXstdItem 11 2 3" xfId="41719"/>
    <cellStyle name="SAPBEXstdItem 11 2 3 2" xfId="41720"/>
    <cellStyle name="SAPBEXstdItem 11 2 3 2 2" xfId="41721"/>
    <cellStyle name="SAPBEXstdItem 11 2 3 3" xfId="41722"/>
    <cellStyle name="SAPBEXstdItem 11 2 4" xfId="41723"/>
    <cellStyle name="SAPBEXstdItem 11 2 4 2" xfId="41724"/>
    <cellStyle name="SAPBEXstdItem 11 2 5" xfId="41725"/>
    <cellStyle name="SAPBEXstdItem 11 2 5 2" xfId="41726"/>
    <cellStyle name="SAPBEXstdItem 11 2 6" xfId="41727"/>
    <cellStyle name="SAPBEXstdItem 11 3" xfId="41728"/>
    <cellStyle name="SAPBEXstdItem 11 3 2" xfId="41729"/>
    <cellStyle name="SAPBEXstdItem 11 3 2 2" xfId="41730"/>
    <cellStyle name="SAPBEXstdItem 11 3 2 2 2" xfId="41731"/>
    <cellStyle name="SAPBEXstdItem 11 3 2 3" xfId="41732"/>
    <cellStyle name="SAPBEXstdItem 11 3 3" xfId="41733"/>
    <cellStyle name="SAPBEXstdItem 11 3 3 2" xfId="41734"/>
    <cellStyle name="SAPBEXstdItem 11 3 3 2 2" xfId="41735"/>
    <cellStyle name="SAPBEXstdItem 11 3 3 3" xfId="41736"/>
    <cellStyle name="SAPBEXstdItem 11 3 4" xfId="41737"/>
    <cellStyle name="SAPBEXstdItem 11 3 4 2" xfId="41738"/>
    <cellStyle name="SAPBEXstdItem 11 3 5" xfId="41739"/>
    <cellStyle name="SAPBEXstdItem 11 3 5 2" xfId="41740"/>
    <cellStyle name="SAPBEXstdItem 11 3 6" xfId="41741"/>
    <cellStyle name="SAPBEXstdItem 11 4" xfId="41742"/>
    <cellStyle name="SAPBEXstdItem 11 4 2" xfId="41743"/>
    <cellStyle name="SAPBEXstdItem 11 4 2 2" xfId="41744"/>
    <cellStyle name="SAPBEXstdItem 11 4 3" xfId="41745"/>
    <cellStyle name="SAPBEXstdItem 11 5" xfId="41746"/>
    <cellStyle name="SAPBEXstdItem 11 5 2" xfId="41747"/>
    <cellStyle name="SAPBEXstdItem 11 5 2 2" xfId="41748"/>
    <cellStyle name="SAPBEXstdItem 11 5 3" xfId="41749"/>
    <cellStyle name="SAPBEXstdItem 11 6" xfId="41750"/>
    <cellStyle name="SAPBEXstdItem 11 6 2" xfId="41751"/>
    <cellStyle name="SAPBEXstdItem 11 7" xfId="41752"/>
    <cellStyle name="SAPBEXstdItem 11 7 2" xfId="41753"/>
    <cellStyle name="SAPBEXstdItem 11 8" xfId="41754"/>
    <cellStyle name="SAPBEXstdItem 11_Other Benefits Allocation %" xfId="41755"/>
    <cellStyle name="SAPBEXstdItem 12" xfId="41756"/>
    <cellStyle name="SAPBEXstdItem 12 2" xfId="41757"/>
    <cellStyle name="SAPBEXstdItem 12 2 2" xfId="41758"/>
    <cellStyle name="SAPBEXstdItem 12 3" xfId="41759"/>
    <cellStyle name="SAPBEXstdItem 13" xfId="41760"/>
    <cellStyle name="SAPBEXstdItem 13 2" xfId="41761"/>
    <cellStyle name="SAPBEXstdItem 13 2 2" xfId="41762"/>
    <cellStyle name="SAPBEXstdItem 13 3" xfId="41763"/>
    <cellStyle name="SAPBEXstdItem 14" xfId="41764"/>
    <cellStyle name="SAPBEXstdItem 14 2" xfId="41765"/>
    <cellStyle name="SAPBEXstdItem 14 2 2" xfId="41766"/>
    <cellStyle name="SAPBEXstdItem 14 3" xfId="41767"/>
    <cellStyle name="SAPBEXstdItem 15" xfId="41768"/>
    <cellStyle name="SAPBEXstdItem 15 2" xfId="41769"/>
    <cellStyle name="SAPBEXstdItem 15 2 2" xfId="41770"/>
    <cellStyle name="SAPBEXstdItem 15 3" xfId="41771"/>
    <cellStyle name="SAPBEXstdItem 16" xfId="41772"/>
    <cellStyle name="SAPBEXstdItem 16 2" xfId="41773"/>
    <cellStyle name="SAPBEXstdItem 16 2 2" xfId="41774"/>
    <cellStyle name="SAPBEXstdItem 16 3" xfId="41775"/>
    <cellStyle name="SAPBEXstdItem 17" xfId="41776"/>
    <cellStyle name="SAPBEXstdItem 17 2" xfId="41777"/>
    <cellStyle name="SAPBEXstdItem 17 2 2" xfId="41778"/>
    <cellStyle name="SAPBEXstdItem 17 3" xfId="41779"/>
    <cellStyle name="SAPBEXstdItem 18" xfId="41780"/>
    <cellStyle name="SAPBEXstdItem 18 2" xfId="41781"/>
    <cellStyle name="SAPBEXstdItem 18 2 2" xfId="41782"/>
    <cellStyle name="SAPBEXstdItem 18 3" xfId="41783"/>
    <cellStyle name="SAPBEXstdItem 19" xfId="41784"/>
    <cellStyle name="SAPBEXstdItem 19 2" xfId="41785"/>
    <cellStyle name="SAPBEXstdItem 19 2 2" xfId="41786"/>
    <cellStyle name="SAPBEXstdItem 19 3" xfId="41787"/>
    <cellStyle name="SAPBEXstdItem 2" xfId="41788"/>
    <cellStyle name="SAPBEXstdItem 2 10" xfId="41789"/>
    <cellStyle name="SAPBEXstdItem 2 10 2" xfId="64281"/>
    <cellStyle name="SAPBEXstdItem 2 10 3" xfId="64282"/>
    <cellStyle name="SAPBEXstdItem 2 11" xfId="41790"/>
    <cellStyle name="SAPBEXstdItem 2 11 2" xfId="41791"/>
    <cellStyle name="SAPBEXstdItem 2 11 2 2" xfId="41792"/>
    <cellStyle name="SAPBEXstdItem 2 11 3" xfId="41793"/>
    <cellStyle name="SAPBEXstdItem 2 12" xfId="41794"/>
    <cellStyle name="SAPBEXstdItem 2 12 2" xfId="41795"/>
    <cellStyle name="SAPBEXstdItem 2 12 2 2" xfId="41796"/>
    <cellStyle name="SAPBEXstdItem 2 12 3" xfId="41797"/>
    <cellStyle name="SAPBEXstdItem 2 13" xfId="41798"/>
    <cellStyle name="SAPBEXstdItem 2 13 2" xfId="41799"/>
    <cellStyle name="SAPBEXstdItem 2 13 3" xfId="64283"/>
    <cellStyle name="SAPBEXstdItem 2 14" xfId="41800"/>
    <cellStyle name="SAPBEXstdItem 2 14 2" xfId="64284"/>
    <cellStyle name="SAPBEXstdItem 2 14 3" xfId="64285"/>
    <cellStyle name="SAPBEXstdItem 2 15" xfId="64286"/>
    <cellStyle name="SAPBEXstdItem 2 16" xfId="64287"/>
    <cellStyle name="SAPBEXstdItem 2 2" xfId="41801"/>
    <cellStyle name="SAPBEXstdItem 2 2 10" xfId="41802"/>
    <cellStyle name="SAPBEXstdItem 2 2 10 2" xfId="41803"/>
    <cellStyle name="SAPBEXstdItem 2 2 10 2 2" xfId="41804"/>
    <cellStyle name="SAPBEXstdItem 2 2 10 3" xfId="41805"/>
    <cellStyle name="SAPBEXstdItem 2 2 11" xfId="41806"/>
    <cellStyle name="SAPBEXstdItem 2 2 11 2" xfId="41807"/>
    <cellStyle name="SAPBEXstdItem 2 2 11 2 2" xfId="41808"/>
    <cellStyle name="SAPBEXstdItem 2 2 11 3" xfId="41809"/>
    <cellStyle name="SAPBEXstdItem 2 2 12" xfId="41810"/>
    <cellStyle name="SAPBEXstdItem 2 2 2" xfId="41811"/>
    <cellStyle name="SAPBEXstdItem 2 2 2 2" xfId="41812"/>
    <cellStyle name="SAPBEXstdItem 2 2 2 2 2" xfId="41813"/>
    <cellStyle name="SAPBEXstdItem 2 2 2 2 2 2" xfId="41814"/>
    <cellStyle name="SAPBEXstdItem 2 2 2 2 2 2 2" xfId="41815"/>
    <cellStyle name="SAPBEXstdItem 2 2 2 2 2 3" xfId="41816"/>
    <cellStyle name="SAPBEXstdItem 2 2 2 2 3" xfId="41817"/>
    <cellStyle name="SAPBEXstdItem 2 2 2 2 3 2" xfId="41818"/>
    <cellStyle name="SAPBEXstdItem 2 2 2 2 3 2 2" xfId="41819"/>
    <cellStyle name="SAPBEXstdItem 2 2 2 2 3 3" xfId="41820"/>
    <cellStyle name="SAPBEXstdItem 2 2 2 2 4" xfId="41821"/>
    <cellStyle name="SAPBEXstdItem 2 2 2 2 4 2" xfId="41822"/>
    <cellStyle name="SAPBEXstdItem 2 2 2 2 5" xfId="41823"/>
    <cellStyle name="SAPBEXstdItem 2 2 2 2 5 2" xfId="41824"/>
    <cellStyle name="SAPBEXstdItem 2 2 2 2 6" xfId="41825"/>
    <cellStyle name="SAPBEXstdItem 2 2 2 3" xfId="41826"/>
    <cellStyle name="SAPBEXstdItem 2 2 2 3 2" xfId="41827"/>
    <cellStyle name="SAPBEXstdItem 2 2 2 3 2 2" xfId="41828"/>
    <cellStyle name="SAPBEXstdItem 2 2 2 3 2 2 2" xfId="41829"/>
    <cellStyle name="SAPBEXstdItem 2 2 2 3 2 3" xfId="41830"/>
    <cellStyle name="SAPBEXstdItem 2 2 2 3 3" xfId="41831"/>
    <cellStyle name="SAPBEXstdItem 2 2 2 3 3 2" xfId="41832"/>
    <cellStyle name="SAPBEXstdItem 2 2 2 3 3 2 2" xfId="41833"/>
    <cellStyle name="SAPBEXstdItem 2 2 2 3 3 3" xfId="41834"/>
    <cellStyle name="SAPBEXstdItem 2 2 2 3 4" xfId="41835"/>
    <cellStyle name="SAPBEXstdItem 2 2 2 3 4 2" xfId="41836"/>
    <cellStyle name="SAPBEXstdItem 2 2 2 3 5" xfId="41837"/>
    <cellStyle name="SAPBEXstdItem 2 2 2 3 5 2" xfId="41838"/>
    <cellStyle name="SAPBEXstdItem 2 2 2 3 6" xfId="41839"/>
    <cellStyle name="SAPBEXstdItem 2 2 2 4" xfId="41840"/>
    <cellStyle name="SAPBEXstdItem 2 2 2 4 2" xfId="41841"/>
    <cellStyle name="SAPBEXstdItem 2 2 2 4 2 2" xfId="41842"/>
    <cellStyle name="SAPBEXstdItem 2 2 2 4 2 2 2" xfId="41843"/>
    <cellStyle name="SAPBEXstdItem 2 2 2 4 2 3" xfId="41844"/>
    <cellStyle name="SAPBEXstdItem 2 2 2 4 3" xfId="41845"/>
    <cellStyle name="SAPBEXstdItem 2 2 2 4 3 2" xfId="41846"/>
    <cellStyle name="SAPBEXstdItem 2 2 2 4 3 2 2" xfId="41847"/>
    <cellStyle name="SAPBEXstdItem 2 2 2 4 3 3" xfId="41848"/>
    <cellStyle name="SAPBEXstdItem 2 2 2 4 4" xfId="41849"/>
    <cellStyle name="SAPBEXstdItem 2 2 2 4 4 2" xfId="41850"/>
    <cellStyle name="SAPBEXstdItem 2 2 2 4 5" xfId="41851"/>
    <cellStyle name="SAPBEXstdItem 2 2 2 4 5 2" xfId="41852"/>
    <cellStyle name="SAPBEXstdItem 2 2 2 4 6" xfId="41853"/>
    <cellStyle name="SAPBEXstdItem 2 2 2 5" xfId="41854"/>
    <cellStyle name="SAPBEXstdItem 2 2 2 5 2" xfId="41855"/>
    <cellStyle name="SAPBEXstdItem 2 2 2 5 2 2" xfId="41856"/>
    <cellStyle name="SAPBEXstdItem 2 2 2 5 2 3" xfId="64288"/>
    <cellStyle name="SAPBEXstdItem 2 2 2 5 3" xfId="41857"/>
    <cellStyle name="SAPBEXstdItem 2 2 2 5 4" xfId="64289"/>
    <cellStyle name="SAPBEXstdItem 2 2 2 6" xfId="41858"/>
    <cellStyle name="SAPBEXstdItem 2 2 2 6 2" xfId="53096"/>
    <cellStyle name="SAPBEXstdItem 2 2 2 6 2 2" xfId="64290"/>
    <cellStyle name="SAPBEXstdItem 2 2 2 6 2 3" xfId="64291"/>
    <cellStyle name="SAPBEXstdItem 2 2 2 6 3" xfId="64292"/>
    <cellStyle name="SAPBEXstdItem 2 2 2 6 4" xfId="64293"/>
    <cellStyle name="SAPBEXstdItem 2 2 2 7" xfId="53097"/>
    <cellStyle name="SAPBEXstdItem 2 2 2 7 2" xfId="64294"/>
    <cellStyle name="SAPBEXstdItem 2 2 2 7 3" xfId="64295"/>
    <cellStyle name="SAPBEXstdItem 2 2 2 8" xfId="64296"/>
    <cellStyle name="SAPBEXstdItem 2 2 2 9" xfId="64297"/>
    <cellStyle name="SAPBEXstdItem 2 2 2_Other Benefits Allocation %" xfId="41859"/>
    <cellStyle name="SAPBEXstdItem 2 2 3" xfId="41860"/>
    <cellStyle name="SAPBEXstdItem 2 2 3 2" xfId="41861"/>
    <cellStyle name="SAPBEXstdItem 2 2 3 2 2" xfId="41862"/>
    <cellStyle name="SAPBEXstdItem 2 2 3 2 2 2" xfId="41863"/>
    <cellStyle name="SAPBEXstdItem 2 2 3 2 2 2 2" xfId="41864"/>
    <cellStyle name="SAPBEXstdItem 2 2 3 2 2 3" xfId="41865"/>
    <cellStyle name="SAPBEXstdItem 2 2 3 2 3" xfId="41866"/>
    <cellStyle name="SAPBEXstdItem 2 2 3 2 3 2" xfId="41867"/>
    <cellStyle name="SAPBEXstdItem 2 2 3 2 3 2 2" xfId="41868"/>
    <cellStyle name="SAPBEXstdItem 2 2 3 2 3 3" xfId="41869"/>
    <cellStyle name="SAPBEXstdItem 2 2 3 2 4" xfId="41870"/>
    <cellStyle name="SAPBEXstdItem 2 2 3 2 4 2" xfId="41871"/>
    <cellStyle name="SAPBEXstdItem 2 2 3 2 5" xfId="41872"/>
    <cellStyle name="SAPBEXstdItem 2 2 3 2 5 2" xfId="41873"/>
    <cellStyle name="SAPBEXstdItem 2 2 3 2 6" xfId="41874"/>
    <cellStyle name="SAPBEXstdItem 2 2 3 3" xfId="41875"/>
    <cellStyle name="SAPBEXstdItem 2 2 3 3 2" xfId="41876"/>
    <cellStyle name="SAPBEXstdItem 2 2 3 3 2 2" xfId="41877"/>
    <cellStyle name="SAPBEXstdItem 2 2 3 3 2 2 2" xfId="41878"/>
    <cellStyle name="SAPBEXstdItem 2 2 3 3 2 3" xfId="41879"/>
    <cellStyle name="SAPBEXstdItem 2 2 3 3 3" xfId="41880"/>
    <cellStyle name="SAPBEXstdItem 2 2 3 3 3 2" xfId="41881"/>
    <cellStyle name="SAPBEXstdItem 2 2 3 3 3 2 2" xfId="41882"/>
    <cellStyle name="SAPBEXstdItem 2 2 3 3 3 3" xfId="41883"/>
    <cellStyle name="SAPBEXstdItem 2 2 3 3 4" xfId="41884"/>
    <cellStyle name="SAPBEXstdItem 2 2 3 3 4 2" xfId="41885"/>
    <cellStyle name="SAPBEXstdItem 2 2 3 3 5" xfId="41886"/>
    <cellStyle name="SAPBEXstdItem 2 2 3 3 5 2" xfId="41887"/>
    <cellStyle name="SAPBEXstdItem 2 2 3 3 6" xfId="41888"/>
    <cellStyle name="SAPBEXstdItem 2 2 3 4" xfId="41889"/>
    <cellStyle name="SAPBEXstdItem 2 2 3 4 2" xfId="41890"/>
    <cellStyle name="SAPBEXstdItem 2 2 3 4 2 2" xfId="41891"/>
    <cellStyle name="SAPBEXstdItem 2 2 3 4 2 3" xfId="64298"/>
    <cellStyle name="SAPBEXstdItem 2 2 3 4 3" xfId="41892"/>
    <cellStyle name="SAPBEXstdItem 2 2 3 4 4" xfId="64299"/>
    <cellStyle name="SAPBEXstdItem 2 2 3 5" xfId="41893"/>
    <cellStyle name="SAPBEXstdItem 2 2 3 5 2" xfId="41894"/>
    <cellStyle name="SAPBEXstdItem 2 2 3 5 2 2" xfId="41895"/>
    <cellStyle name="SAPBEXstdItem 2 2 3 5 2 3" xfId="64300"/>
    <cellStyle name="SAPBEXstdItem 2 2 3 5 3" xfId="41896"/>
    <cellStyle name="SAPBEXstdItem 2 2 3 5 4" xfId="64301"/>
    <cellStyle name="SAPBEXstdItem 2 2 3 6" xfId="41897"/>
    <cellStyle name="SAPBEXstdItem 2 2 3 6 2" xfId="41898"/>
    <cellStyle name="SAPBEXstdItem 2 2 3 6 2 2" xfId="64302"/>
    <cellStyle name="SAPBEXstdItem 2 2 3 6 2 3" xfId="64303"/>
    <cellStyle name="SAPBEXstdItem 2 2 3 6 3" xfId="64304"/>
    <cellStyle name="SAPBEXstdItem 2 2 3 6 4" xfId="64305"/>
    <cellStyle name="SAPBEXstdItem 2 2 3 7" xfId="41899"/>
    <cellStyle name="SAPBEXstdItem 2 2 3 7 2" xfId="41900"/>
    <cellStyle name="SAPBEXstdItem 2 2 3 7 3" xfId="64306"/>
    <cellStyle name="SAPBEXstdItem 2 2 3 8" xfId="41901"/>
    <cellStyle name="SAPBEXstdItem 2 2 3 9" xfId="64307"/>
    <cellStyle name="SAPBEXstdItem 2 2 3_Other Benefits Allocation %" xfId="41902"/>
    <cellStyle name="SAPBEXstdItem 2 2 4" xfId="41903"/>
    <cellStyle name="SAPBEXstdItem 2 2 4 2" xfId="41904"/>
    <cellStyle name="SAPBEXstdItem 2 2 4 2 2" xfId="41905"/>
    <cellStyle name="SAPBEXstdItem 2 2 4 2 2 2" xfId="64308"/>
    <cellStyle name="SAPBEXstdItem 2 2 4 2 2 3" xfId="64309"/>
    <cellStyle name="SAPBEXstdItem 2 2 4 2 3" xfId="64310"/>
    <cellStyle name="SAPBEXstdItem 2 2 4 2 4" xfId="64311"/>
    <cellStyle name="SAPBEXstdItem 2 2 4 3" xfId="41906"/>
    <cellStyle name="SAPBEXstdItem 2 2 4 3 2" xfId="53098"/>
    <cellStyle name="SAPBEXstdItem 2 2 4 3 2 2" xfId="64312"/>
    <cellStyle name="SAPBEXstdItem 2 2 4 3 2 3" xfId="64313"/>
    <cellStyle name="SAPBEXstdItem 2 2 4 3 3" xfId="64314"/>
    <cellStyle name="SAPBEXstdItem 2 2 4 3 4" xfId="64315"/>
    <cellStyle name="SAPBEXstdItem 2 2 4 4" xfId="53099"/>
    <cellStyle name="SAPBEXstdItem 2 2 4 4 2" xfId="53100"/>
    <cellStyle name="SAPBEXstdItem 2 2 4 4 2 2" xfId="64316"/>
    <cellStyle name="SAPBEXstdItem 2 2 4 4 2 3" xfId="64317"/>
    <cellStyle name="SAPBEXstdItem 2 2 4 4 3" xfId="64318"/>
    <cellStyle name="SAPBEXstdItem 2 2 4 4 4" xfId="64319"/>
    <cellStyle name="SAPBEXstdItem 2 2 4 5" xfId="53101"/>
    <cellStyle name="SAPBEXstdItem 2 2 4 5 2" xfId="53102"/>
    <cellStyle name="SAPBEXstdItem 2 2 4 5 2 2" xfId="64320"/>
    <cellStyle name="SAPBEXstdItem 2 2 4 5 2 3" xfId="64321"/>
    <cellStyle name="SAPBEXstdItem 2 2 4 5 3" xfId="64322"/>
    <cellStyle name="SAPBEXstdItem 2 2 4 5 4" xfId="64323"/>
    <cellStyle name="SAPBEXstdItem 2 2 4 6" xfId="53103"/>
    <cellStyle name="SAPBEXstdItem 2 2 4 6 2" xfId="53104"/>
    <cellStyle name="SAPBEXstdItem 2 2 4 6 2 2" xfId="64324"/>
    <cellStyle name="SAPBEXstdItem 2 2 4 6 2 3" xfId="64325"/>
    <cellStyle name="SAPBEXstdItem 2 2 4 6 3" xfId="64326"/>
    <cellStyle name="SAPBEXstdItem 2 2 4 6 4" xfId="64327"/>
    <cellStyle name="SAPBEXstdItem 2 2 4 7" xfId="53105"/>
    <cellStyle name="SAPBEXstdItem 2 2 4 7 2" xfId="64328"/>
    <cellStyle name="SAPBEXstdItem 2 2 4 7 3" xfId="64329"/>
    <cellStyle name="SAPBEXstdItem 2 2 4 8" xfId="64330"/>
    <cellStyle name="SAPBEXstdItem 2 2 4 9" xfId="64331"/>
    <cellStyle name="SAPBEXstdItem 2 2 5" xfId="41907"/>
    <cellStyle name="SAPBEXstdItem 2 2 5 2" xfId="41908"/>
    <cellStyle name="SAPBEXstdItem 2 2 5 2 2" xfId="41909"/>
    <cellStyle name="SAPBEXstdItem 2 2 5 2 3" xfId="64332"/>
    <cellStyle name="SAPBEXstdItem 2 2 5 3" xfId="41910"/>
    <cellStyle name="SAPBEXstdItem 2 2 5 4" xfId="64333"/>
    <cellStyle name="SAPBEXstdItem 2 2 6" xfId="41911"/>
    <cellStyle name="SAPBEXstdItem 2 2 6 2" xfId="41912"/>
    <cellStyle name="SAPBEXstdItem 2 2 6 2 2" xfId="41913"/>
    <cellStyle name="SAPBEXstdItem 2 2 6 2 3" xfId="64334"/>
    <cellStyle name="SAPBEXstdItem 2 2 6 3" xfId="41914"/>
    <cellStyle name="SAPBEXstdItem 2 2 6 4" xfId="64335"/>
    <cellStyle name="SAPBEXstdItem 2 2 7" xfId="41915"/>
    <cellStyle name="SAPBEXstdItem 2 2 7 2" xfId="41916"/>
    <cellStyle name="SAPBEXstdItem 2 2 7 2 2" xfId="41917"/>
    <cellStyle name="SAPBEXstdItem 2 2 7 2 3" xfId="64336"/>
    <cellStyle name="SAPBEXstdItem 2 2 7 3" xfId="41918"/>
    <cellStyle name="SAPBEXstdItem 2 2 7 4" xfId="64337"/>
    <cellStyle name="SAPBEXstdItem 2 2 8" xfId="41919"/>
    <cellStyle name="SAPBEXstdItem 2 2 8 2" xfId="41920"/>
    <cellStyle name="SAPBEXstdItem 2 2 8 2 2" xfId="41921"/>
    <cellStyle name="SAPBEXstdItem 2 2 8 2 3" xfId="64338"/>
    <cellStyle name="SAPBEXstdItem 2 2 8 3" xfId="41922"/>
    <cellStyle name="SAPBEXstdItem 2 2 8 4" xfId="64339"/>
    <cellStyle name="SAPBEXstdItem 2 2 9" xfId="41923"/>
    <cellStyle name="SAPBEXstdItem 2 2 9 2" xfId="41924"/>
    <cellStyle name="SAPBEXstdItem 2 2 9 2 2" xfId="41925"/>
    <cellStyle name="SAPBEXstdItem 2 2 9 2 3" xfId="64340"/>
    <cellStyle name="SAPBEXstdItem 2 2 9 3" xfId="41926"/>
    <cellStyle name="SAPBEXstdItem 2 2 9 4" xfId="64341"/>
    <cellStyle name="SAPBEXstdItem 2 2_401K Summary" xfId="41927"/>
    <cellStyle name="SAPBEXstdItem 2 3" xfId="41928"/>
    <cellStyle name="SAPBEXstdItem 2 3 10" xfId="41929"/>
    <cellStyle name="SAPBEXstdItem 2 3 11" xfId="41930"/>
    <cellStyle name="SAPBEXstdItem 2 3 11 2" xfId="41931"/>
    <cellStyle name="SAPBEXstdItem 2 3 11 2 2" xfId="41932"/>
    <cellStyle name="SAPBEXstdItem 2 3 11 3" xfId="41933"/>
    <cellStyle name="SAPBEXstdItem 2 3 12" xfId="41934"/>
    <cellStyle name="SAPBEXstdItem 2 3 2" xfId="41935"/>
    <cellStyle name="SAPBEXstdItem 2 3 2 2" xfId="41936"/>
    <cellStyle name="SAPBEXstdItem 2 3 2 2 2" xfId="41937"/>
    <cellStyle name="SAPBEXstdItem 2 3 2 2 2 2" xfId="41938"/>
    <cellStyle name="SAPBEXstdItem 2 3 2 2 2 2 2" xfId="41939"/>
    <cellStyle name="SAPBEXstdItem 2 3 2 2 2 3" xfId="41940"/>
    <cellStyle name="SAPBEXstdItem 2 3 2 2 3" xfId="41941"/>
    <cellStyle name="SAPBEXstdItem 2 3 2 2 3 2" xfId="41942"/>
    <cellStyle name="SAPBEXstdItem 2 3 2 2 3 2 2" xfId="41943"/>
    <cellStyle name="SAPBEXstdItem 2 3 2 2 3 3" xfId="41944"/>
    <cellStyle name="SAPBEXstdItem 2 3 2 2 4" xfId="41945"/>
    <cellStyle name="SAPBEXstdItem 2 3 2 2 4 2" xfId="41946"/>
    <cellStyle name="SAPBEXstdItem 2 3 2 2 5" xfId="41947"/>
    <cellStyle name="SAPBEXstdItem 2 3 2 2 5 2" xfId="41948"/>
    <cellStyle name="SAPBEXstdItem 2 3 2 2 6" xfId="41949"/>
    <cellStyle name="SAPBEXstdItem 2 3 2 3" xfId="41950"/>
    <cellStyle name="SAPBEXstdItem 2 3 2 3 2" xfId="41951"/>
    <cellStyle name="SAPBEXstdItem 2 3 2 3 2 2" xfId="41952"/>
    <cellStyle name="SAPBEXstdItem 2 3 2 3 2 2 2" xfId="41953"/>
    <cellStyle name="SAPBEXstdItem 2 3 2 3 2 3" xfId="41954"/>
    <cellStyle name="SAPBEXstdItem 2 3 2 3 3" xfId="41955"/>
    <cellStyle name="SAPBEXstdItem 2 3 2 3 3 2" xfId="41956"/>
    <cellStyle name="SAPBEXstdItem 2 3 2 3 3 2 2" xfId="41957"/>
    <cellStyle name="SAPBEXstdItem 2 3 2 3 3 3" xfId="41958"/>
    <cellStyle name="SAPBEXstdItem 2 3 2 3 4" xfId="41959"/>
    <cellStyle name="SAPBEXstdItem 2 3 2 3 4 2" xfId="41960"/>
    <cellStyle name="SAPBEXstdItem 2 3 2 3 5" xfId="41961"/>
    <cellStyle name="SAPBEXstdItem 2 3 2 3 5 2" xfId="41962"/>
    <cellStyle name="SAPBEXstdItem 2 3 2 3 6" xfId="41963"/>
    <cellStyle name="SAPBEXstdItem 2 3 2 4" xfId="41964"/>
    <cellStyle name="SAPBEXstdItem 2 3 2 4 2" xfId="41965"/>
    <cellStyle name="SAPBEXstdItem 2 3 2 4 2 2" xfId="41966"/>
    <cellStyle name="SAPBEXstdItem 2 3 2 4 2 2 2" xfId="41967"/>
    <cellStyle name="SAPBEXstdItem 2 3 2 4 2 3" xfId="41968"/>
    <cellStyle name="SAPBEXstdItem 2 3 2 4 3" xfId="41969"/>
    <cellStyle name="SAPBEXstdItem 2 3 2 4 3 2" xfId="41970"/>
    <cellStyle name="SAPBEXstdItem 2 3 2 4 3 2 2" xfId="41971"/>
    <cellStyle name="SAPBEXstdItem 2 3 2 4 3 3" xfId="41972"/>
    <cellStyle name="SAPBEXstdItem 2 3 2 4 4" xfId="41973"/>
    <cellStyle name="SAPBEXstdItem 2 3 2 4 4 2" xfId="41974"/>
    <cellStyle name="SAPBEXstdItem 2 3 2 4 5" xfId="41975"/>
    <cellStyle name="SAPBEXstdItem 2 3 2 4 5 2" xfId="41976"/>
    <cellStyle name="SAPBEXstdItem 2 3 2 4 6" xfId="41977"/>
    <cellStyle name="SAPBEXstdItem 2 3 2 5" xfId="41978"/>
    <cellStyle name="SAPBEXstdItem 2 3 2 5 2" xfId="41979"/>
    <cellStyle name="SAPBEXstdItem 2 3 2 5 2 2" xfId="41980"/>
    <cellStyle name="SAPBEXstdItem 2 3 2 5 3" xfId="41981"/>
    <cellStyle name="SAPBEXstdItem 2 3 2 6" xfId="41982"/>
    <cellStyle name="SAPBEXstdItem 2 3 2_Other Benefits Allocation %" xfId="41983"/>
    <cellStyle name="SAPBEXstdItem 2 3 3" xfId="41984"/>
    <cellStyle name="SAPBEXstdItem 2 3 3 2" xfId="41985"/>
    <cellStyle name="SAPBEXstdItem 2 3 3 2 2" xfId="41986"/>
    <cellStyle name="SAPBEXstdItem 2 3 3 2 2 2" xfId="41987"/>
    <cellStyle name="SAPBEXstdItem 2 3 3 2 2 2 2" xfId="41988"/>
    <cellStyle name="SAPBEXstdItem 2 3 3 2 2 3" xfId="41989"/>
    <cellStyle name="SAPBEXstdItem 2 3 3 2 3" xfId="41990"/>
    <cellStyle name="SAPBEXstdItem 2 3 3 2 3 2" xfId="41991"/>
    <cellStyle name="SAPBEXstdItem 2 3 3 2 3 2 2" xfId="41992"/>
    <cellStyle name="SAPBEXstdItem 2 3 3 2 3 3" xfId="41993"/>
    <cellStyle name="SAPBEXstdItem 2 3 3 2 4" xfId="41994"/>
    <cellStyle name="SAPBEXstdItem 2 3 3 2 4 2" xfId="41995"/>
    <cellStyle name="SAPBEXstdItem 2 3 3 2 5" xfId="41996"/>
    <cellStyle name="SAPBEXstdItem 2 3 3 2 5 2" xfId="41997"/>
    <cellStyle name="SAPBEXstdItem 2 3 3 2 6" xfId="41998"/>
    <cellStyle name="SAPBEXstdItem 2 3 3 3" xfId="41999"/>
    <cellStyle name="SAPBEXstdItem 2 3 3 3 2" xfId="42000"/>
    <cellStyle name="SAPBEXstdItem 2 3 3 3 2 2" xfId="42001"/>
    <cellStyle name="SAPBEXstdItem 2 3 3 3 2 2 2" xfId="42002"/>
    <cellStyle name="SAPBEXstdItem 2 3 3 3 2 3" xfId="42003"/>
    <cellStyle name="SAPBEXstdItem 2 3 3 3 3" xfId="42004"/>
    <cellStyle name="SAPBEXstdItem 2 3 3 3 3 2" xfId="42005"/>
    <cellStyle name="SAPBEXstdItem 2 3 3 3 3 2 2" xfId="42006"/>
    <cellStyle name="SAPBEXstdItem 2 3 3 3 3 3" xfId="42007"/>
    <cellStyle name="SAPBEXstdItem 2 3 3 3 4" xfId="42008"/>
    <cellStyle name="SAPBEXstdItem 2 3 3 3 4 2" xfId="42009"/>
    <cellStyle name="SAPBEXstdItem 2 3 3 3 5" xfId="42010"/>
    <cellStyle name="SAPBEXstdItem 2 3 3 3 5 2" xfId="42011"/>
    <cellStyle name="SAPBEXstdItem 2 3 3 3 6" xfId="42012"/>
    <cellStyle name="SAPBEXstdItem 2 3 3 4" xfId="42013"/>
    <cellStyle name="SAPBEXstdItem 2 3 3 4 2" xfId="42014"/>
    <cellStyle name="SAPBEXstdItem 2 3 3 4 2 2" xfId="42015"/>
    <cellStyle name="SAPBEXstdItem 2 3 3 4 3" xfId="42016"/>
    <cellStyle name="SAPBEXstdItem 2 3 3 5" xfId="42017"/>
    <cellStyle name="SAPBEXstdItem 2 3 3 5 2" xfId="42018"/>
    <cellStyle name="SAPBEXstdItem 2 3 3 5 2 2" xfId="42019"/>
    <cellStyle name="SAPBEXstdItem 2 3 3 5 3" xfId="42020"/>
    <cellStyle name="SAPBEXstdItem 2 3 3 6" xfId="42021"/>
    <cellStyle name="SAPBEXstdItem 2 3 3 6 2" xfId="42022"/>
    <cellStyle name="SAPBEXstdItem 2 3 3 7" xfId="42023"/>
    <cellStyle name="SAPBEXstdItem 2 3 3 7 2" xfId="42024"/>
    <cellStyle name="SAPBEXstdItem 2 3 3 8" xfId="42025"/>
    <cellStyle name="SAPBEXstdItem 2 3 3_Other Benefits Allocation %" xfId="42026"/>
    <cellStyle name="SAPBEXstdItem 2 3 4" xfId="42027"/>
    <cellStyle name="SAPBEXstdItem 2 3 4 2" xfId="53106"/>
    <cellStyle name="SAPBEXstdItem 2 3 4 2 2" xfId="64342"/>
    <cellStyle name="SAPBEXstdItem 2 3 4 2 3" xfId="64343"/>
    <cellStyle name="SAPBEXstdItem 2 3 4 3" xfId="64344"/>
    <cellStyle name="SAPBEXstdItem 2 3 4 4" xfId="64345"/>
    <cellStyle name="SAPBEXstdItem 2 3 5" xfId="42028"/>
    <cellStyle name="SAPBEXstdItem 2 3 5 2" xfId="53107"/>
    <cellStyle name="SAPBEXstdItem 2 3 5 2 2" xfId="64346"/>
    <cellStyle name="SAPBEXstdItem 2 3 5 2 3" xfId="64347"/>
    <cellStyle name="SAPBEXstdItem 2 3 5 3" xfId="64348"/>
    <cellStyle name="SAPBEXstdItem 2 3 5 4" xfId="64349"/>
    <cellStyle name="SAPBEXstdItem 2 3 6" xfId="42029"/>
    <cellStyle name="SAPBEXstdItem 2 3 6 2" xfId="53108"/>
    <cellStyle name="SAPBEXstdItem 2 3 6 2 2" xfId="64350"/>
    <cellStyle name="SAPBEXstdItem 2 3 6 2 3" xfId="64351"/>
    <cellStyle name="SAPBEXstdItem 2 3 6 3" xfId="64352"/>
    <cellStyle name="SAPBEXstdItem 2 3 6 4" xfId="64353"/>
    <cellStyle name="SAPBEXstdItem 2 3 7" xfId="42030"/>
    <cellStyle name="SAPBEXstdItem 2 3 7 2" xfId="64354"/>
    <cellStyle name="SAPBEXstdItem 2 3 7 3" xfId="64355"/>
    <cellStyle name="SAPBEXstdItem 2 3 8" xfId="42031"/>
    <cellStyle name="SAPBEXstdItem 2 3 9" xfId="42032"/>
    <cellStyle name="SAPBEXstdItem 2 3_401K Summary" xfId="42033"/>
    <cellStyle name="SAPBEXstdItem 2 4" xfId="42034"/>
    <cellStyle name="SAPBEXstdItem 2 4 2" xfId="42035"/>
    <cellStyle name="SAPBEXstdItem 2 4 2 2" xfId="42036"/>
    <cellStyle name="SAPBEXstdItem 2 4 2 2 2" xfId="42037"/>
    <cellStyle name="SAPBEXstdItem 2 4 2 2 2 2" xfId="42038"/>
    <cellStyle name="SAPBEXstdItem 2 4 2 2 3" xfId="42039"/>
    <cellStyle name="SAPBEXstdItem 2 4 2 3" xfId="42040"/>
    <cellStyle name="SAPBEXstdItem 2 4 2 3 2" xfId="42041"/>
    <cellStyle name="SAPBEXstdItem 2 4 2 3 2 2" xfId="42042"/>
    <cellStyle name="SAPBEXstdItem 2 4 2 3 3" xfId="42043"/>
    <cellStyle name="SAPBEXstdItem 2 4 2 4" xfId="42044"/>
    <cellStyle name="SAPBEXstdItem 2 4 2 4 2" xfId="42045"/>
    <cellStyle name="SAPBEXstdItem 2 4 2 5" xfId="42046"/>
    <cellStyle name="SAPBEXstdItem 2 4 2 5 2" xfId="42047"/>
    <cellStyle name="SAPBEXstdItem 2 4 2 6" xfId="42048"/>
    <cellStyle name="SAPBEXstdItem 2 4 3" xfId="42049"/>
    <cellStyle name="SAPBEXstdItem 2 4 3 2" xfId="42050"/>
    <cellStyle name="SAPBEXstdItem 2 4 3 2 2" xfId="42051"/>
    <cellStyle name="SAPBEXstdItem 2 4 3 2 2 2" xfId="42052"/>
    <cellStyle name="SAPBEXstdItem 2 4 3 2 3" xfId="42053"/>
    <cellStyle name="SAPBEXstdItem 2 4 3 3" xfId="42054"/>
    <cellStyle name="SAPBEXstdItem 2 4 3 3 2" xfId="42055"/>
    <cellStyle name="SAPBEXstdItem 2 4 3 3 2 2" xfId="42056"/>
    <cellStyle name="SAPBEXstdItem 2 4 3 3 3" xfId="42057"/>
    <cellStyle name="SAPBEXstdItem 2 4 3 4" xfId="42058"/>
    <cellStyle name="SAPBEXstdItem 2 4 3 4 2" xfId="42059"/>
    <cellStyle name="SAPBEXstdItem 2 4 3 5" xfId="42060"/>
    <cellStyle name="SAPBEXstdItem 2 4 3 5 2" xfId="42061"/>
    <cellStyle name="SAPBEXstdItem 2 4 3 6" xfId="42062"/>
    <cellStyle name="SAPBEXstdItem 2 4 4" xfId="42063"/>
    <cellStyle name="SAPBEXstdItem 2 4 4 2" xfId="42064"/>
    <cellStyle name="SAPBEXstdItem 2 4 4 2 2" xfId="42065"/>
    <cellStyle name="SAPBEXstdItem 2 4 4 2 2 2" xfId="42066"/>
    <cellStyle name="SAPBEXstdItem 2 4 4 2 3" xfId="42067"/>
    <cellStyle name="SAPBEXstdItem 2 4 4 3" xfId="42068"/>
    <cellStyle name="SAPBEXstdItem 2 4 4 3 2" xfId="42069"/>
    <cellStyle name="SAPBEXstdItem 2 4 4 3 2 2" xfId="42070"/>
    <cellStyle name="SAPBEXstdItem 2 4 4 3 3" xfId="42071"/>
    <cellStyle name="SAPBEXstdItem 2 4 4 4" xfId="42072"/>
    <cellStyle name="SAPBEXstdItem 2 4 4 4 2" xfId="42073"/>
    <cellStyle name="SAPBEXstdItem 2 4 4 5" xfId="42074"/>
    <cellStyle name="SAPBEXstdItem 2 4 4 5 2" xfId="42075"/>
    <cellStyle name="SAPBEXstdItem 2 4 4 6" xfId="42076"/>
    <cellStyle name="SAPBEXstdItem 2 4 5" xfId="42077"/>
    <cellStyle name="SAPBEXstdItem 2 4 5 2" xfId="42078"/>
    <cellStyle name="SAPBEXstdItem 2 4 5 2 2" xfId="42079"/>
    <cellStyle name="SAPBEXstdItem 2 4 5 2 3" xfId="64356"/>
    <cellStyle name="SAPBEXstdItem 2 4 5 3" xfId="42080"/>
    <cellStyle name="SAPBEXstdItem 2 4 5 4" xfId="64357"/>
    <cellStyle name="SAPBEXstdItem 2 4 6" xfId="42081"/>
    <cellStyle name="SAPBEXstdItem 2 4 6 2" xfId="42082"/>
    <cellStyle name="SAPBEXstdItem 2 4 6 2 2" xfId="42083"/>
    <cellStyle name="SAPBEXstdItem 2 4 6 2 3" xfId="64358"/>
    <cellStyle name="SAPBEXstdItem 2 4 6 3" xfId="42084"/>
    <cellStyle name="SAPBEXstdItem 2 4 6 4" xfId="64359"/>
    <cellStyle name="SAPBEXstdItem 2 4 7" xfId="42085"/>
    <cellStyle name="SAPBEXstdItem 2 4 7 2" xfId="42086"/>
    <cellStyle name="SAPBEXstdItem 2 4 7 2 2" xfId="42087"/>
    <cellStyle name="SAPBEXstdItem 2 4 7 3" xfId="42088"/>
    <cellStyle name="SAPBEXstdItem 2 4 8" xfId="42089"/>
    <cellStyle name="SAPBEXstdItem 2 4 9" xfId="64360"/>
    <cellStyle name="SAPBEXstdItem 2 4_Other Benefits Allocation %" xfId="42090"/>
    <cellStyle name="SAPBEXstdItem 2 5" xfId="42091"/>
    <cellStyle name="SAPBEXstdItem 2 5 2" xfId="42092"/>
    <cellStyle name="SAPBEXstdItem 2 5 2 2" xfId="42093"/>
    <cellStyle name="SAPBEXstdItem 2 5 2 2 2" xfId="42094"/>
    <cellStyle name="SAPBEXstdItem 2 5 2 2 3" xfId="64361"/>
    <cellStyle name="SAPBEXstdItem 2 5 2 3" xfId="42095"/>
    <cellStyle name="SAPBEXstdItem 2 5 2 4" xfId="64362"/>
    <cellStyle name="SAPBEXstdItem 2 5 3" xfId="42096"/>
    <cellStyle name="SAPBEXstdItem 2 5 3 2" xfId="42097"/>
    <cellStyle name="SAPBEXstdItem 2 5 3 2 2" xfId="42098"/>
    <cellStyle name="SAPBEXstdItem 2 5 3 2 3" xfId="64363"/>
    <cellStyle name="SAPBEXstdItem 2 5 3 3" xfId="42099"/>
    <cellStyle name="SAPBEXstdItem 2 5 3 4" xfId="64364"/>
    <cellStyle name="SAPBEXstdItem 2 5 4" xfId="53109"/>
    <cellStyle name="SAPBEXstdItem 2 5 4 2" xfId="53110"/>
    <cellStyle name="SAPBEXstdItem 2 5 4 2 2" xfId="64365"/>
    <cellStyle name="SAPBEXstdItem 2 5 4 2 3" xfId="64366"/>
    <cellStyle name="SAPBEXstdItem 2 5 4 3" xfId="64367"/>
    <cellStyle name="SAPBEXstdItem 2 5 4 4" xfId="64368"/>
    <cellStyle name="SAPBEXstdItem 2 5 5" xfId="53111"/>
    <cellStyle name="SAPBEXstdItem 2 5 5 2" xfId="53112"/>
    <cellStyle name="SAPBEXstdItem 2 5 5 2 2" xfId="64369"/>
    <cellStyle name="SAPBEXstdItem 2 5 5 2 3" xfId="64370"/>
    <cellStyle name="SAPBEXstdItem 2 5 5 3" xfId="64371"/>
    <cellStyle name="SAPBEXstdItem 2 5 5 4" xfId="64372"/>
    <cellStyle name="SAPBEXstdItem 2 5 6" xfId="53113"/>
    <cellStyle name="SAPBEXstdItem 2 5 6 2" xfId="53114"/>
    <cellStyle name="SAPBEXstdItem 2 5 6 2 2" xfId="64373"/>
    <cellStyle name="SAPBEXstdItem 2 5 6 2 3" xfId="64374"/>
    <cellStyle name="SAPBEXstdItem 2 5 6 3" xfId="64375"/>
    <cellStyle name="SAPBEXstdItem 2 5 6 4" xfId="64376"/>
    <cellStyle name="SAPBEXstdItem 2 5 7" xfId="53115"/>
    <cellStyle name="SAPBEXstdItem 2 5 7 2" xfId="64377"/>
    <cellStyle name="SAPBEXstdItem 2 5 7 3" xfId="64378"/>
    <cellStyle name="SAPBEXstdItem 2 5 8" xfId="64379"/>
    <cellStyle name="SAPBEXstdItem 2 5 9" xfId="64380"/>
    <cellStyle name="SAPBEXstdItem 2 6" xfId="42100"/>
    <cellStyle name="SAPBEXstdItem 2 6 2" xfId="53116"/>
    <cellStyle name="SAPBEXstdItem 2 6 2 2" xfId="64381"/>
    <cellStyle name="SAPBEXstdItem 2 6 2 3" xfId="64382"/>
    <cellStyle name="SAPBEXstdItem 2 6 3" xfId="64383"/>
    <cellStyle name="SAPBEXstdItem 2 6 4" xfId="64384"/>
    <cellStyle name="SAPBEXstdItem 2 7" xfId="42101"/>
    <cellStyle name="SAPBEXstdItem 2 7 2" xfId="53117"/>
    <cellStyle name="SAPBEXstdItem 2 7 2 2" xfId="64385"/>
    <cellStyle name="SAPBEXstdItem 2 7 2 3" xfId="64386"/>
    <cellStyle name="SAPBEXstdItem 2 7 3" xfId="64387"/>
    <cellStyle name="SAPBEXstdItem 2 7 4" xfId="64388"/>
    <cellStyle name="SAPBEXstdItem 2 8" xfId="42102"/>
    <cellStyle name="SAPBEXstdItem 2 8 2" xfId="53118"/>
    <cellStyle name="SAPBEXstdItem 2 8 2 2" xfId="64389"/>
    <cellStyle name="SAPBEXstdItem 2 8 2 3" xfId="64390"/>
    <cellStyle name="SAPBEXstdItem 2 8 3" xfId="64391"/>
    <cellStyle name="SAPBEXstdItem 2 8 4" xfId="64392"/>
    <cellStyle name="SAPBEXstdItem 2 9" xfId="42103"/>
    <cellStyle name="SAPBEXstdItem 2 9 2" xfId="42104"/>
    <cellStyle name="SAPBEXstdItem 2 9 2 2" xfId="42105"/>
    <cellStyle name="SAPBEXstdItem 2 9 2 2 2" xfId="42106"/>
    <cellStyle name="SAPBEXstdItem 2 9 2 2 2 2" xfId="42107"/>
    <cellStyle name="SAPBEXstdItem 2 9 2 2 3" xfId="42108"/>
    <cellStyle name="SAPBEXstdItem 2 9 2 3" xfId="42109"/>
    <cellStyle name="SAPBEXstdItem 2 9 2 3 2" xfId="42110"/>
    <cellStyle name="SAPBEXstdItem 2 9 2 3 2 2" xfId="42111"/>
    <cellStyle name="SAPBEXstdItem 2 9 2 3 3" xfId="42112"/>
    <cellStyle name="SAPBEXstdItem 2 9 2 4" xfId="42113"/>
    <cellStyle name="SAPBEXstdItem 2 9 2 4 2" xfId="42114"/>
    <cellStyle name="SAPBEXstdItem 2 9 2 5" xfId="42115"/>
    <cellStyle name="SAPBEXstdItem 2 9 2 5 2" xfId="42116"/>
    <cellStyle name="SAPBEXstdItem 2 9 2 6" xfId="42117"/>
    <cellStyle name="SAPBEXstdItem 2 9 3" xfId="42118"/>
    <cellStyle name="SAPBEXstdItem 2 9 3 2" xfId="42119"/>
    <cellStyle name="SAPBEXstdItem 2 9 3 2 2" xfId="42120"/>
    <cellStyle name="SAPBEXstdItem 2 9 3 2 2 2" xfId="42121"/>
    <cellStyle name="SAPBEXstdItem 2 9 3 2 3" xfId="42122"/>
    <cellStyle name="SAPBEXstdItem 2 9 3 3" xfId="42123"/>
    <cellStyle name="SAPBEXstdItem 2 9 3 3 2" xfId="42124"/>
    <cellStyle name="SAPBEXstdItem 2 9 3 3 2 2" xfId="42125"/>
    <cellStyle name="SAPBEXstdItem 2 9 3 3 3" xfId="42126"/>
    <cellStyle name="SAPBEXstdItem 2 9 3 4" xfId="42127"/>
    <cellStyle name="SAPBEXstdItem 2 9 3 4 2" xfId="42128"/>
    <cellStyle name="SAPBEXstdItem 2 9 3 5" xfId="42129"/>
    <cellStyle name="SAPBEXstdItem 2 9 3 5 2" xfId="42130"/>
    <cellStyle name="SAPBEXstdItem 2 9 3 6" xfId="42131"/>
    <cellStyle name="SAPBEXstdItem 2 9 4" xfId="42132"/>
    <cellStyle name="SAPBEXstdItem 2 9 4 2" xfId="42133"/>
    <cellStyle name="SAPBEXstdItem 2 9 4 2 2" xfId="42134"/>
    <cellStyle name="SAPBEXstdItem 2 9 4 3" xfId="42135"/>
    <cellStyle name="SAPBEXstdItem 2 9 5" xfId="42136"/>
    <cellStyle name="SAPBEXstdItem 2 9 5 2" xfId="42137"/>
    <cellStyle name="SAPBEXstdItem 2 9 5 2 2" xfId="42138"/>
    <cellStyle name="SAPBEXstdItem 2 9 5 3" xfId="42139"/>
    <cellStyle name="SAPBEXstdItem 2 9 6" xfId="42140"/>
    <cellStyle name="SAPBEXstdItem 2 9 6 2" xfId="42141"/>
    <cellStyle name="SAPBEXstdItem 2 9 7" xfId="42142"/>
    <cellStyle name="SAPBEXstdItem 2 9 7 2" xfId="42143"/>
    <cellStyle name="SAPBEXstdItem 2 9 8" xfId="42144"/>
    <cellStyle name="SAPBEXstdItem 2 9_Other Benefits Allocation %" xfId="42145"/>
    <cellStyle name="SAPBEXstdItem 2_401K Summary" xfId="42146"/>
    <cellStyle name="SAPBEXstdItem 20" xfId="42147"/>
    <cellStyle name="SAPBEXstdItem 20 2" xfId="42148"/>
    <cellStyle name="SAPBEXstdItem 20 2 2" xfId="42149"/>
    <cellStyle name="SAPBEXstdItem 20 3" xfId="42150"/>
    <cellStyle name="SAPBEXstdItem 21" xfId="42151"/>
    <cellStyle name="SAPBEXstdItem 21 2" xfId="42152"/>
    <cellStyle name="SAPBEXstdItem 21 2 2" xfId="42153"/>
    <cellStyle name="SAPBEXstdItem 21 3" xfId="42154"/>
    <cellStyle name="SAPBEXstdItem 22" xfId="42155"/>
    <cellStyle name="SAPBEXstdItem 22 2" xfId="42156"/>
    <cellStyle name="SAPBEXstdItem 22 2 2" xfId="42157"/>
    <cellStyle name="SAPBEXstdItem 22 3" xfId="42158"/>
    <cellStyle name="SAPBEXstdItem 23" xfId="42159"/>
    <cellStyle name="SAPBEXstdItem 23 2" xfId="42160"/>
    <cellStyle name="SAPBEXstdItem 23 2 2" xfId="42161"/>
    <cellStyle name="SAPBEXstdItem 23 3" xfId="42162"/>
    <cellStyle name="SAPBEXstdItem 24" xfId="42163"/>
    <cellStyle name="SAPBEXstdItem 24 2" xfId="42164"/>
    <cellStyle name="SAPBEXstdItem 24 2 2" xfId="42165"/>
    <cellStyle name="SAPBEXstdItem 24 3" xfId="42166"/>
    <cellStyle name="SAPBEXstdItem 25" xfId="42167"/>
    <cellStyle name="SAPBEXstdItem 25 2" xfId="42168"/>
    <cellStyle name="SAPBEXstdItem 26" xfId="42169"/>
    <cellStyle name="SAPBEXstdItem 26 2" xfId="42170"/>
    <cellStyle name="SAPBEXstdItem 27" xfId="42171"/>
    <cellStyle name="SAPBEXstdItem 27 2" xfId="42172"/>
    <cellStyle name="SAPBEXstdItem 28" xfId="42173"/>
    <cellStyle name="SAPBEXstdItem 28 2" xfId="42174"/>
    <cellStyle name="SAPBEXstdItem 29" xfId="42175"/>
    <cellStyle name="SAPBEXstdItem 29 2" xfId="42176"/>
    <cellStyle name="SAPBEXstdItem 3" xfId="42177"/>
    <cellStyle name="SAPBEXstdItem 3 10" xfId="42178"/>
    <cellStyle name="SAPBEXstdItem 3 10 2" xfId="42179"/>
    <cellStyle name="SAPBEXstdItem 3 10 2 2" xfId="42180"/>
    <cellStyle name="SAPBEXstdItem 3 10 3" xfId="42181"/>
    <cellStyle name="SAPBEXstdItem 3 11" xfId="42182"/>
    <cellStyle name="SAPBEXstdItem 3 11 2" xfId="42183"/>
    <cellStyle name="SAPBEXstdItem 3 11 2 2" xfId="42184"/>
    <cellStyle name="SAPBEXstdItem 3 11 3" xfId="42185"/>
    <cellStyle name="SAPBEXstdItem 3 12" xfId="42186"/>
    <cellStyle name="SAPBEXstdItem 3 12 2" xfId="42187"/>
    <cellStyle name="SAPBEXstdItem 3 12 2 2" xfId="42188"/>
    <cellStyle name="SAPBEXstdItem 3 12 3" xfId="42189"/>
    <cellStyle name="SAPBEXstdItem 3 13" xfId="42190"/>
    <cellStyle name="SAPBEXstdItem 3 2" xfId="42191"/>
    <cellStyle name="SAPBEXstdItem 3 2 10" xfId="42192"/>
    <cellStyle name="SAPBEXstdItem 3 2 11" xfId="42193"/>
    <cellStyle name="SAPBEXstdItem 3 2 11 2" xfId="42194"/>
    <cellStyle name="SAPBEXstdItem 3 2 11 2 2" xfId="42195"/>
    <cellStyle name="SAPBEXstdItem 3 2 11 3" xfId="42196"/>
    <cellStyle name="SAPBEXstdItem 3 2 12" xfId="42197"/>
    <cellStyle name="SAPBEXstdItem 3 2 2" xfId="42198"/>
    <cellStyle name="SAPBEXstdItem 3 2 2 2" xfId="42199"/>
    <cellStyle name="SAPBEXstdItem 3 2 2 2 2" xfId="42200"/>
    <cellStyle name="SAPBEXstdItem 3 2 2 2 2 2" xfId="42201"/>
    <cellStyle name="SAPBEXstdItem 3 2 2 2 2 2 2" xfId="42202"/>
    <cellStyle name="SAPBEXstdItem 3 2 2 2 2 3" xfId="42203"/>
    <cellStyle name="SAPBEXstdItem 3 2 2 2 3" xfId="42204"/>
    <cellStyle name="SAPBEXstdItem 3 2 2 2 3 2" xfId="42205"/>
    <cellStyle name="SAPBEXstdItem 3 2 2 2 3 2 2" xfId="42206"/>
    <cellStyle name="SAPBEXstdItem 3 2 2 2 3 3" xfId="42207"/>
    <cellStyle name="SAPBEXstdItem 3 2 2 2 4" xfId="42208"/>
    <cellStyle name="SAPBEXstdItem 3 2 2 2 4 2" xfId="42209"/>
    <cellStyle name="SAPBEXstdItem 3 2 2 2 5" xfId="42210"/>
    <cellStyle name="SAPBEXstdItem 3 2 2 2 5 2" xfId="42211"/>
    <cellStyle name="SAPBEXstdItem 3 2 2 2 6" xfId="42212"/>
    <cellStyle name="SAPBEXstdItem 3 2 2 3" xfId="42213"/>
    <cellStyle name="SAPBEXstdItem 3 2 2 3 2" xfId="42214"/>
    <cellStyle name="SAPBEXstdItem 3 2 2 3 2 2" xfId="42215"/>
    <cellStyle name="SAPBEXstdItem 3 2 2 3 2 2 2" xfId="42216"/>
    <cellStyle name="SAPBEXstdItem 3 2 2 3 2 3" xfId="42217"/>
    <cellStyle name="SAPBEXstdItem 3 2 2 3 3" xfId="42218"/>
    <cellStyle name="SAPBEXstdItem 3 2 2 3 3 2" xfId="42219"/>
    <cellStyle name="SAPBEXstdItem 3 2 2 3 3 2 2" xfId="42220"/>
    <cellStyle name="SAPBEXstdItem 3 2 2 3 3 3" xfId="42221"/>
    <cellStyle name="SAPBEXstdItem 3 2 2 3 4" xfId="42222"/>
    <cellStyle name="SAPBEXstdItem 3 2 2 3 4 2" xfId="42223"/>
    <cellStyle name="SAPBEXstdItem 3 2 2 3 5" xfId="42224"/>
    <cellStyle name="SAPBEXstdItem 3 2 2 3 5 2" xfId="42225"/>
    <cellStyle name="SAPBEXstdItem 3 2 2 3 6" xfId="42226"/>
    <cellStyle name="SAPBEXstdItem 3 2 2 4" xfId="42227"/>
    <cellStyle name="SAPBEXstdItem 3 2 2 4 2" xfId="42228"/>
    <cellStyle name="SAPBEXstdItem 3 2 2 4 2 2" xfId="42229"/>
    <cellStyle name="SAPBEXstdItem 3 2 2 4 2 2 2" xfId="42230"/>
    <cellStyle name="SAPBEXstdItem 3 2 2 4 2 3" xfId="42231"/>
    <cellStyle name="SAPBEXstdItem 3 2 2 4 3" xfId="42232"/>
    <cellStyle name="SAPBEXstdItem 3 2 2 4 3 2" xfId="42233"/>
    <cellStyle name="SAPBEXstdItem 3 2 2 4 3 2 2" xfId="42234"/>
    <cellStyle name="SAPBEXstdItem 3 2 2 4 3 3" xfId="42235"/>
    <cellStyle name="SAPBEXstdItem 3 2 2 4 4" xfId="42236"/>
    <cellStyle name="SAPBEXstdItem 3 2 2 4 4 2" xfId="42237"/>
    <cellStyle name="SAPBEXstdItem 3 2 2 4 5" xfId="42238"/>
    <cellStyle name="SAPBEXstdItem 3 2 2 4 5 2" xfId="42239"/>
    <cellStyle name="SAPBEXstdItem 3 2 2 4 6" xfId="42240"/>
    <cellStyle name="SAPBEXstdItem 3 2 2 5" xfId="42241"/>
    <cellStyle name="SAPBEXstdItem 3 2 2 5 2" xfId="42242"/>
    <cellStyle name="SAPBEXstdItem 3 2 2 5 2 2" xfId="42243"/>
    <cellStyle name="SAPBEXstdItem 3 2 2 5 3" xfId="42244"/>
    <cellStyle name="SAPBEXstdItem 3 2 2 6" xfId="42245"/>
    <cellStyle name="SAPBEXstdItem 3 2 2_Other Benefits Allocation %" xfId="42246"/>
    <cellStyle name="SAPBEXstdItem 3 2 3" xfId="42247"/>
    <cellStyle name="SAPBEXstdItem 3 2 3 2" xfId="42248"/>
    <cellStyle name="SAPBEXstdItem 3 2 3 2 2" xfId="42249"/>
    <cellStyle name="SAPBEXstdItem 3 2 3 2 2 2" xfId="42250"/>
    <cellStyle name="SAPBEXstdItem 3 2 3 2 2 2 2" xfId="42251"/>
    <cellStyle name="SAPBEXstdItem 3 2 3 2 2 3" xfId="42252"/>
    <cellStyle name="SAPBEXstdItem 3 2 3 2 3" xfId="42253"/>
    <cellStyle name="SAPBEXstdItem 3 2 3 2 3 2" xfId="42254"/>
    <cellStyle name="SAPBEXstdItem 3 2 3 2 3 2 2" xfId="42255"/>
    <cellStyle name="SAPBEXstdItem 3 2 3 2 3 3" xfId="42256"/>
    <cellStyle name="SAPBEXstdItem 3 2 3 2 4" xfId="42257"/>
    <cellStyle name="SAPBEXstdItem 3 2 3 2 4 2" xfId="42258"/>
    <cellStyle name="SAPBEXstdItem 3 2 3 2 5" xfId="42259"/>
    <cellStyle name="SAPBEXstdItem 3 2 3 2 5 2" xfId="42260"/>
    <cellStyle name="SAPBEXstdItem 3 2 3 2 6" xfId="42261"/>
    <cellStyle name="SAPBEXstdItem 3 2 3 3" xfId="42262"/>
    <cellStyle name="SAPBEXstdItem 3 2 3 3 2" xfId="42263"/>
    <cellStyle name="SAPBEXstdItem 3 2 3 3 2 2" xfId="42264"/>
    <cellStyle name="SAPBEXstdItem 3 2 3 3 2 2 2" xfId="42265"/>
    <cellStyle name="SAPBEXstdItem 3 2 3 3 2 3" xfId="42266"/>
    <cellStyle name="SAPBEXstdItem 3 2 3 3 3" xfId="42267"/>
    <cellStyle name="SAPBEXstdItem 3 2 3 3 3 2" xfId="42268"/>
    <cellStyle name="SAPBEXstdItem 3 2 3 3 3 2 2" xfId="42269"/>
    <cellStyle name="SAPBEXstdItem 3 2 3 3 3 3" xfId="42270"/>
    <cellStyle name="SAPBEXstdItem 3 2 3 3 4" xfId="42271"/>
    <cellStyle name="SAPBEXstdItem 3 2 3 3 4 2" xfId="42272"/>
    <cellStyle name="SAPBEXstdItem 3 2 3 3 5" xfId="42273"/>
    <cellStyle name="SAPBEXstdItem 3 2 3 3 5 2" xfId="42274"/>
    <cellStyle name="SAPBEXstdItem 3 2 3 3 6" xfId="42275"/>
    <cellStyle name="SAPBEXstdItem 3 2 3 4" xfId="42276"/>
    <cellStyle name="SAPBEXstdItem 3 2 3 4 2" xfId="42277"/>
    <cellStyle name="SAPBEXstdItem 3 2 3 4 2 2" xfId="42278"/>
    <cellStyle name="SAPBEXstdItem 3 2 3 4 3" xfId="42279"/>
    <cellStyle name="SAPBEXstdItem 3 2 3 5" xfId="42280"/>
    <cellStyle name="SAPBEXstdItem 3 2 3 5 2" xfId="42281"/>
    <cellStyle name="SAPBEXstdItem 3 2 3 5 2 2" xfId="42282"/>
    <cellStyle name="SAPBEXstdItem 3 2 3 5 3" xfId="42283"/>
    <cellStyle name="SAPBEXstdItem 3 2 3 6" xfId="42284"/>
    <cellStyle name="SAPBEXstdItem 3 2 3 6 2" xfId="42285"/>
    <cellStyle name="SAPBEXstdItem 3 2 3 7" xfId="42286"/>
    <cellStyle name="SAPBEXstdItem 3 2 3 7 2" xfId="42287"/>
    <cellStyle name="SAPBEXstdItem 3 2 3 8" xfId="42288"/>
    <cellStyle name="SAPBEXstdItem 3 2 3_Other Benefits Allocation %" xfId="42289"/>
    <cellStyle name="SAPBEXstdItem 3 2 4" xfId="42290"/>
    <cellStyle name="SAPBEXstdItem 3 2 4 2" xfId="53119"/>
    <cellStyle name="SAPBEXstdItem 3 2 4 2 2" xfId="64393"/>
    <cellStyle name="SAPBEXstdItem 3 2 4 2 3" xfId="64394"/>
    <cellStyle name="SAPBEXstdItem 3 2 4 3" xfId="64395"/>
    <cellStyle name="SAPBEXstdItem 3 2 4 4" xfId="64396"/>
    <cellStyle name="SAPBEXstdItem 3 2 5" xfId="42291"/>
    <cellStyle name="SAPBEXstdItem 3 2 5 2" xfId="53120"/>
    <cellStyle name="SAPBEXstdItem 3 2 5 2 2" xfId="64397"/>
    <cellStyle name="SAPBEXstdItem 3 2 5 2 3" xfId="64398"/>
    <cellStyle name="SAPBEXstdItem 3 2 5 3" xfId="64399"/>
    <cellStyle name="SAPBEXstdItem 3 2 5 4" xfId="64400"/>
    <cellStyle name="SAPBEXstdItem 3 2 6" xfId="42292"/>
    <cellStyle name="SAPBEXstdItem 3 2 6 2" xfId="53121"/>
    <cellStyle name="SAPBEXstdItem 3 2 6 2 2" xfId="64401"/>
    <cellStyle name="SAPBEXstdItem 3 2 6 2 3" xfId="64402"/>
    <cellStyle name="SAPBEXstdItem 3 2 6 3" xfId="64403"/>
    <cellStyle name="SAPBEXstdItem 3 2 6 4" xfId="64404"/>
    <cellStyle name="SAPBEXstdItem 3 2 7" xfId="42293"/>
    <cellStyle name="SAPBEXstdItem 3 2 7 2" xfId="64405"/>
    <cellStyle name="SAPBEXstdItem 3 2 7 3" xfId="64406"/>
    <cellStyle name="SAPBEXstdItem 3 2 8" xfId="42294"/>
    <cellStyle name="SAPBEXstdItem 3 2 9" xfId="42295"/>
    <cellStyle name="SAPBEXstdItem 3 2_401K Summary" xfId="42296"/>
    <cellStyle name="SAPBEXstdItem 3 3" xfId="42297"/>
    <cellStyle name="SAPBEXstdItem 3 3 2" xfId="42298"/>
    <cellStyle name="SAPBEXstdItem 3 3 2 2" xfId="42299"/>
    <cellStyle name="SAPBEXstdItem 3 3 2 2 2" xfId="42300"/>
    <cellStyle name="SAPBEXstdItem 3 3 2 2 2 2" xfId="42301"/>
    <cellStyle name="SAPBEXstdItem 3 3 2 2 2 2 2" xfId="42302"/>
    <cellStyle name="SAPBEXstdItem 3 3 2 2 2 3" xfId="42303"/>
    <cellStyle name="SAPBEXstdItem 3 3 2 2 3" xfId="42304"/>
    <cellStyle name="SAPBEXstdItem 3 3 2 2 3 2" xfId="42305"/>
    <cellStyle name="SAPBEXstdItem 3 3 2 2 3 2 2" xfId="42306"/>
    <cellStyle name="SAPBEXstdItem 3 3 2 2 3 3" xfId="42307"/>
    <cellStyle name="SAPBEXstdItem 3 3 2 2 4" xfId="42308"/>
    <cellStyle name="SAPBEXstdItem 3 3 2 2 4 2" xfId="42309"/>
    <cellStyle name="SAPBEXstdItem 3 3 2 2 5" xfId="42310"/>
    <cellStyle name="SAPBEXstdItem 3 3 2 2 5 2" xfId="42311"/>
    <cellStyle name="SAPBEXstdItem 3 3 2 2 6" xfId="42312"/>
    <cellStyle name="SAPBEXstdItem 3 3 2 3" xfId="42313"/>
    <cellStyle name="SAPBEXstdItem 3 3 2 3 2" xfId="42314"/>
    <cellStyle name="SAPBEXstdItem 3 3 2 3 2 2" xfId="42315"/>
    <cellStyle name="SAPBEXstdItem 3 3 2 3 2 2 2" xfId="42316"/>
    <cellStyle name="SAPBEXstdItem 3 3 2 3 2 3" xfId="42317"/>
    <cellStyle name="SAPBEXstdItem 3 3 2 3 3" xfId="42318"/>
    <cellStyle name="SAPBEXstdItem 3 3 2 3 3 2" xfId="42319"/>
    <cellStyle name="SAPBEXstdItem 3 3 2 3 3 2 2" xfId="42320"/>
    <cellStyle name="SAPBEXstdItem 3 3 2 3 3 3" xfId="42321"/>
    <cellStyle name="SAPBEXstdItem 3 3 2 3 4" xfId="42322"/>
    <cellStyle name="SAPBEXstdItem 3 3 2 3 4 2" xfId="42323"/>
    <cellStyle name="SAPBEXstdItem 3 3 2 3 5" xfId="42324"/>
    <cellStyle name="SAPBEXstdItem 3 3 2 3 5 2" xfId="42325"/>
    <cellStyle name="SAPBEXstdItem 3 3 2 3 6" xfId="42326"/>
    <cellStyle name="SAPBEXstdItem 3 3 2 4" xfId="42327"/>
    <cellStyle name="SAPBEXstdItem 3 3 2 4 2" xfId="42328"/>
    <cellStyle name="SAPBEXstdItem 3 3 2 4 2 2" xfId="42329"/>
    <cellStyle name="SAPBEXstdItem 3 3 2 4 2 2 2" xfId="42330"/>
    <cellStyle name="SAPBEXstdItem 3 3 2 4 2 3" xfId="42331"/>
    <cellStyle name="SAPBEXstdItem 3 3 2 4 3" xfId="42332"/>
    <cellStyle name="SAPBEXstdItem 3 3 2 4 3 2" xfId="42333"/>
    <cellStyle name="SAPBEXstdItem 3 3 2 4 3 2 2" xfId="42334"/>
    <cellStyle name="SAPBEXstdItem 3 3 2 4 3 3" xfId="42335"/>
    <cellStyle name="SAPBEXstdItem 3 3 2 4 4" xfId="42336"/>
    <cellStyle name="SAPBEXstdItem 3 3 2 4 4 2" xfId="42337"/>
    <cellStyle name="SAPBEXstdItem 3 3 2 4 5" xfId="42338"/>
    <cellStyle name="SAPBEXstdItem 3 3 2 4 5 2" xfId="42339"/>
    <cellStyle name="SAPBEXstdItem 3 3 2 4 6" xfId="42340"/>
    <cellStyle name="SAPBEXstdItem 3 3 2 5" xfId="42341"/>
    <cellStyle name="SAPBEXstdItem 3 3 2 5 2" xfId="42342"/>
    <cellStyle name="SAPBEXstdItem 3 3 2 5 2 2" xfId="42343"/>
    <cellStyle name="SAPBEXstdItem 3 3 2 5 3" xfId="42344"/>
    <cellStyle name="SAPBEXstdItem 3 3 2 6" xfId="42345"/>
    <cellStyle name="SAPBEXstdItem 3 3 2_Other Benefits Allocation %" xfId="42346"/>
    <cellStyle name="SAPBEXstdItem 3 3 3" xfId="42347"/>
    <cellStyle name="SAPBEXstdItem 3 3 3 2" xfId="42348"/>
    <cellStyle name="SAPBEXstdItem 3 3 3 2 2" xfId="42349"/>
    <cellStyle name="SAPBEXstdItem 3 3 3 2 2 2" xfId="42350"/>
    <cellStyle name="SAPBEXstdItem 3 3 3 2 2 2 2" xfId="42351"/>
    <cellStyle name="SAPBEXstdItem 3 3 3 2 2 3" xfId="42352"/>
    <cellStyle name="SAPBEXstdItem 3 3 3 2 3" xfId="42353"/>
    <cellStyle name="SAPBEXstdItem 3 3 3 2 3 2" xfId="42354"/>
    <cellStyle name="SAPBEXstdItem 3 3 3 2 3 2 2" xfId="42355"/>
    <cellStyle name="SAPBEXstdItem 3 3 3 2 3 3" xfId="42356"/>
    <cellStyle name="SAPBEXstdItem 3 3 3 2 4" xfId="42357"/>
    <cellStyle name="SAPBEXstdItem 3 3 3 2 4 2" xfId="42358"/>
    <cellStyle name="SAPBEXstdItem 3 3 3 2 5" xfId="42359"/>
    <cellStyle name="SAPBEXstdItem 3 3 3 2 5 2" xfId="42360"/>
    <cellStyle name="SAPBEXstdItem 3 3 3 2 6" xfId="42361"/>
    <cellStyle name="SAPBEXstdItem 3 3 3 3" xfId="42362"/>
    <cellStyle name="SAPBEXstdItem 3 3 3 3 2" xfId="42363"/>
    <cellStyle name="SAPBEXstdItem 3 3 3 3 2 2" xfId="42364"/>
    <cellStyle name="SAPBEXstdItem 3 3 3 3 2 2 2" xfId="42365"/>
    <cellStyle name="SAPBEXstdItem 3 3 3 3 2 3" xfId="42366"/>
    <cellStyle name="SAPBEXstdItem 3 3 3 3 3" xfId="42367"/>
    <cellStyle name="SAPBEXstdItem 3 3 3 3 3 2" xfId="42368"/>
    <cellStyle name="SAPBEXstdItem 3 3 3 3 3 2 2" xfId="42369"/>
    <cellStyle name="SAPBEXstdItem 3 3 3 3 3 3" xfId="42370"/>
    <cellStyle name="SAPBEXstdItem 3 3 3 3 4" xfId="42371"/>
    <cellStyle name="SAPBEXstdItem 3 3 3 3 4 2" xfId="42372"/>
    <cellStyle name="SAPBEXstdItem 3 3 3 3 5" xfId="42373"/>
    <cellStyle name="SAPBEXstdItem 3 3 3 3 5 2" xfId="42374"/>
    <cellStyle name="SAPBEXstdItem 3 3 3 3 6" xfId="42375"/>
    <cellStyle name="SAPBEXstdItem 3 3 3 4" xfId="42376"/>
    <cellStyle name="SAPBEXstdItem 3 3 3 4 2" xfId="42377"/>
    <cellStyle name="SAPBEXstdItem 3 3 3 4 2 2" xfId="42378"/>
    <cellStyle name="SAPBEXstdItem 3 3 3 4 3" xfId="42379"/>
    <cellStyle name="SAPBEXstdItem 3 3 3 5" xfId="42380"/>
    <cellStyle name="SAPBEXstdItem 3 3 3 5 2" xfId="42381"/>
    <cellStyle name="SAPBEXstdItem 3 3 3 5 2 2" xfId="42382"/>
    <cellStyle name="SAPBEXstdItem 3 3 3 5 3" xfId="42383"/>
    <cellStyle name="SAPBEXstdItem 3 3 3 6" xfId="42384"/>
    <cellStyle name="SAPBEXstdItem 3 3 3 6 2" xfId="42385"/>
    <cellStyle name="SAPBEXstdItem 3 3 3 7" xfId="42386"/>
    <cellStyle name="SAPBEXstdItem 3 3 3 7 2" xfId="42387"/>
    <cellStyle name="SAPBEXstdItem 3 3 3 8" xfId="42388"/>
    <cellStyle name="SAPBEXstdItem 3 3 3_Other Benefits Allocation %" xfId="42389"/>
    <cellStyle name="SAPBEXstdItem 3 3 4" xfId="42390"/>
    <cellStyle name="SAPBEXstdItem 3 3 4 2" xfId="42391"/>
    <cellStyle name="SAPBEXstdItem 3 3 4 2 2" xfId="42392"/>
    <cellStyle name="SAPBEXstdItem 3 3 4 2 3" xfId="64407"/>
    <cellStyle name="SAPBEXstdItem 3 3 4 3" xfId="42393"/>
    <cellStyle name="SAPBEXstdItem 3 3 4 4" xfId="64408"/>
    <cellStyle name="SAPBEXstdItem 3 3 5" xfId="42394"/>
    <cellStyle name="SAPBEXstdItem 3 3 5 2" xfId="53122"/>
    <cellStyle name="SAPBEXstdItem 3 3 5 2 2" xfId="64409"/>
    <cellStyle name="SAPBEXstdItem 3 3 5 2 3" xfId="64410"/>
    <cellStyle name="SAPBEXstdItem 3 3 5 3" xfId="64411"/>
    <cellStyle name="SAPBEXstdItem 3 3 5 4" xfId="64412"/>
    <cellStyle name="SAPBEXstdItem 3 3 6" xfId="53123"/>
    <cellStyle name="SAPBEXstdItem 3 3 6 2" xfId="53124"/>
    <cellStyle name="SAPBEXstdItem 3 3 6 2 2" xfId="64413"/>
    <cellStyle name="SAPBEXstdItem 3 3 6 2 3" xfId="64414"/>
    <cellStyle name="SAPBEXstdItem 3 3 6 3" xfId="64415"/>
    <cellStyle name="SAPBEXstdItem 3 3 6 4" xfId="64416"/>
    <cellStyle name="SAPBEXstdItem 3 3 7" xfId="53125"/>
    <cellStyle name="SAPBEXstdItem 3 3 7 2" xfId="64417"/>
    <cellStyle name="SAPBEXstdItem 3 3 7 3" xfId="64418"/>
    <cellStyle name="SAPBEXstdItem 3 3 8" xfId="64419"/>
    <cellStyle name="SAPBEXstdItem 3 3 9" xfId="64420"/>
    <cellStyle name="SAPBEXstdItem 3 3_401K Summary" xfId="42395"/>
    <cellStyle name="SAPBEXstdItem 3 4" xfId="42396"/>
    <cellStyle name="SAPBEXstdItem 3 4 2" xfId="42397"/>
    <cellStyle name="SAPBEXstdItem 3 4 2 2" xfId="42398"/>
    <cellStyle name="SAPBEXstdItem 3 4 2 2 2" xfId="42399"/>
    <cellStyle name="SAPBEXstdItem 3 4 2 2 2 2" xfId="42400"/>
    <cellStyle name="SAPBEXstdItem 3 4 2 2 3" xfId="42401"/>
    <cellStyle name="SAPBEXstdItem 3 4 2 3" xfId="42402"/>
    <cellStyle name="SAPBEXstdItem 3 4 2 3 2" xfId="42403"/>
    <cellStyle name="SAPBEXstdItem 3 4 2 3 2 2" xfId="42404"/>
    <cellStyle name="SAPBEXstdItem 3 4 2 3 3" xfId="42405"/>
    <cellStyle name="SAPBEXstdItem 3 4 2 4" xfId="42406"/>
    <cellStyle name="SAPBEXstdItem 3 4 2 4 2" xfId="42407"/>
    <cellStyle name="SAPBEXstdItem 3 4 2 5" xfId="42408"/>
    <cellStyle name="SAPBEXstdItem 3 4 2 5 2" xfId="42409"/>
    <cellStyle name="SAPBEXstdItem 3 4 2 6" xfId="42410"/>
    <cellStyle name="SAPBEXstdItem 3 4 3" xfId="42411"/>
    <cellStyle name="SAPBEXstdItem 3 4 3 2" xfId="42412"/>
    <cellStyle name="SAPBEXstdItem 3 4 3 2 2" xfId="42413"/>
    <cellStyle name="SAPBEXstdItem 3 4 3 2 2 2" xfId="42414"/>
    <cellStyle name="SAPBEXstdItem 3 4 3 2 3" xfId="42415"/>
    <cellStyle name="SAPBEXstdItem 3 4 3 3" xfId="42416"/>
    <cellStyle name="SAPBEXstdItem 3 4 3 3 2" xfId="42417"/>
    <cellStyle name="SAPBEXstdItem 3 4 3 3 2 2" xfId="42418"/>
    <cellStyle name="SAPBEXstdItem 3 4 3 3 3" xfId="42419"/>
    <cellStyle name="SAPBEXstdItem 3 4 3 4" xfId="42420"/>
    <cellStyle name="SAPBEXstdItem 3 4 3 4 2" xfId="42421"/>
    <cellStyle name="SAPBEXstdItem 3 4 3 5" xfId="42422"/>
    <cellStyle name="SAPBEXstdItem 3 4 3 5 2" xfId="42423"/>
    <cellStyle name="SAPBEXstdItem 3 4 3 6" xfId="42424"/>
    <cellStyle name="SAPBEXstdItem 3 4 4" xfId="42425"/>
    <cellStyle name="SAPBEXstdItem 3 4 4 2" xfId="42426"/>
    <cellStyle name="SAPBEXstdItem 3 4 4 2 2" xfId="42427"/>
    <cellStyle name="SAPBEXstdItem 3 4 4 2 2 2" xfId="42428"/>
    <cellStyle name="SAPBEXstdItem 3 4 4 2 3" xfId="42429"/>
    <cellStyle name="SAPBEXstdItem 3 4 4 3" xfId="42430"/>
    <cellStyle name="SAPBEXstdItem 3 4 4 3 2" xfId="42431"/>
    <cellStyle name="SAPBEXstdItem 3 4 4 3 2 2" xfId="42432"/>
    <cellStyle name="SAPBEXstdItem 3 4 4 3 3" xfId="42433"/>
    <cellStyle name="SAPBEXstdItem 3 4 4 4" xfId="42434"/>
    <cellStyle name="SAPBEXstdItem 3 4 4 4 2" xfId="42435"/>
    <cellStyle name="SAPBEXstdItem 3 4 4 5" xfId="42436"/>
    <cellStyle name="SAPBEXstdItem 3 4 4 5 2" xfId="42437"/>
    <cellStyle name="SAPBEXstdItem 3 4 4 6" xfId="42438"/>
    <cellStyle name="SAPBEXstdItem 3 4 5" xfId="42439"/>
    <cellStyle name="SAPBEXstdItem 3 4 5 2" xfId="42440"/>
    <cellStyle name="SAPBEXstdItem 3 4 5 2 2" xfId="42441"/>
    <cellStyle name="SAPBEXstdItem 3 4 5 2 3" xfId="64421"/>
    <cellStyle name="SAPBEXstdItem 3 4 5 3" xfId="42442"/>
    <cellStyle name="SAPBEXstdItem 3 4 5 4" xfId="64422"/>
    <cellStyle name="SAPBEXstdItem 3 4 6" xfId="42443"/>
    <cellStyle name="SAPBEXstdItem 3 4 6 2" xfId="53126"/>
    <cellStyle name="SAPBEXstdItem 3 4 6 2 2" xfId="64423"/>
    <cellStyle name="SAPBEXstdItem 3 4 6 2 3" xfId="64424"/>
    <cellStyle name="SAPBEXstdItem 3 4 6 3" xfId="64425"/>
    <cellStyle name="SAPBEXstdItem 3 4 6 4" xfId="64426"/>
    <cellStyle name="SAPBEXstdItem 3 4 7" xfId="53127"/>
    <cellStyle name="SAPBEXstdItem 3 4 7 2" xfId="64427"/>
    <cellStyle name="SAPBEXstdItem 3 4 7 3" xfId="64428"/>
    <cellStyle name="SAPBEXstdItem 3 4 8" xfId="64429"/>
    <cellStyle name="SAPBEXstdItem 3 4 9" xfId="64430"/>
    <cellStyle name="SAPBEXstdItem 3 4_Other Benefits Allocation %" xfId="42444"/>
    <cellStyle name="SAPBEXstdItem 3 5" xfId="42445"/>
    <cellStyle name="SAPBEXstdItem 3 5 2" xfId="53128"/>
    <cellStyle name="SAPBEXstdItem 3 5 2 2" xfId="64431"/>
    <cellStyle name="SAPBEXstdItem 3 5 2 3" xfId="64432"/>
    <cellStyle name="SAPBEXstdItem 3 5 3" xfId="64433"/>
    <cellStyle name="SAPBEXstdItem 3 5 4" xfId="64434"/>
    <cellStyle name="SAPBEXstdItem 3 6" xfId="42446"/>
    <cellStyle name="SAPBEXstdItem 3 6 2" xfId="53129"/>
    <cellStyle name="SAPBEXstdItem 3 6 2 2" xfId="64435"/>
    <cellStyle name="SAPBEXstdItem 3 6 2 3" xfId="64436"/>
    <cellStyle name="SAPBEXstdItem 3 6 3" xfId="64437"/>
    <cellStyle name="SAPBEXstdItem 3 6 4" xfId="64438"/>
    <cellStyle name="SAPBEXstdItem 3 7" xfId="42447"/>
    <cellStyle name="SAPBEXstdItem 3 7 2" xfId="53130"/>
    <cellStyle name="SAPBEXstdItem 3 7 2 2" xfId="64439"/>
    <cellStyle name="SAPBEXstdItem 3 7 2 3" xfId="64440"/>
    <cellStyle name="SAPBEXstdItem 3 7 3" xfId="64441"/>
    <cellStyle name="SAPBEXstdItem 3 7 4" xfId="64442"/>
    <cellStyle name="SAPBEXstdItem 3 8" xfId="42448"/>
    <cellStyle name="SAPBEXstdItem 3 8 2" xfId="53131"/>
    <cellStyle name="SAPBEXstdItem 3 8 2 2" xfId="64443"/>
    <cellStyle name="SAPBEXstdItem 3 8 2 3" xfId="64444"/>
    <cellStyle name="SAPBEXstdItem 3 8 3" xfId="64445"/>
    <cellStyle name="SAPBEXstdItem 3 8 4" xfId="64446"/>
    <cellStyle name="SAPBEXstdItem 3 9" xfId="42449"/>
    <cellStyle name="SAPBEXstdItem 3 9 2" xfId="42450"/>
    <cellStyle name="SAPBEXstdItem 3 9 2 2" xfId="42451"/>
    <cellStyle name="SAPBEXstdItem 3 9 2 2 2" xfId="42452"/>
    <cellStyle name="SAPBEXstdItem 3 9 2 2 2 2" xfId="42453"/>
    <cellStyle name="SAPBEXstdItem 3 9 2 2 3" xfId="42454"/>
    <cellStyle name="SAPBEXstdItem 3 9 2 3" xfId="42455"/>
    <cellStyle name="SAPBEXstdItem 3 9 2 3 2" xfId="42456"/>
    <cellStyle name="SAPBEXstdItem 3 9 2 3 2 2" xfId="42457"/>
    <cellStyle name="SAPBEXstdItem 3 9 2 3 3" xfId="42458"/>
    <cellStyle name="SAPBEXstdItem 3 9 2 4" xfId="42459"/>
    <cellStyle name="SAPBEXstdItem 3 9 2 4 2" xfId="42460"/>
    <cellStyle name="SAPBEXstdItem 3 9 2 5" xfId="42461"/>
    <cellStyle name="SAPBEXstdItem 3 9 2 5 2" xfId="42462"/>
    <cellStyle name="SAPBEXstdItem 3 9 2 6" xfId="42463"/>
    <cellStyle name="SAPBEXstdItem 3 9 3" xfId="42464"/>
    <cellStyle name="SAPBEXstdItem 3 9 3 2" xfId="42465"/>
    <cellStyle name="SAPBEXstdItem 3 9 3 2 2" xfId="42466"/>
    <cellStyle name="SAPBEXstdItem 3 9 3 2 2 2" xfId="42467"/>
    <cellStyle name="SAPBEXstdItem 3 9 3 2 3" xfId="42468"/>
    <cellStyle name="SAPBEXstdItem 3 9 3 3" xfId="42469"/>
    <cellStyle name="SAPBEXstdItem 3 9 3 3 2" xfId="42470"/>
    <cellStyle name="SAPBEXstdItem 3 9 3 3 2 2" xfId="42471"/>
    <cellStyle name="SAPBEXstdItem 3 9 3 3 3" xfId="42472"/>
    <cellStyle name="SAPBEXstdItem 3 9 3 4" xfId="42473"/>
    <cellStyle name="SAPBEXstdItem 3 9 3 4 2" xfId="42474"/>
    <cellStyle name="SAPBEXstdItem 3 9 3 5" xfId="42475"/>
    <cellStyle name="SAPBEXstdItem 3 9 3 5 2" xfId="42476"/>
    <cellStyle name="SAPBEXstdItem 3 9 3 6" xfId="42477"/>
    <cellStyle name="SAPBEXstdItem 3 9 4" xfId="42478"/>
    <cellStyle name="SAPBEXstdItem 3 9 4 2" xfId="42479"/>
    <cellStyle name="SAPBEXstdItem 3 9 4 2 2" xfId="42480"/>
    <cellStyle name="SAPBEXstdItem 3 9 4 3" xfId="42481"/>
    <cellStyle name="SAPBEXstdItem 3 9 5" xfId="42482"/>
    <cellStyle name="SAPBEXstdItem 3 9 5 2" xfId="42483"/>
    <cellStyle name="SAPBEXstdItem 3 9 5 2 2" xfId="42484"/>
    <cellStyle name="SAPBEXstdItem 3 9 5 3" xfId="42485"/>
    <cellStyle name="SAPBEXstdItem 3 9 6" xfId="42486"/>
    <cellStyle name="SAPBEXstdItem 3 9 6 2" xfId="42487"/>
    <cellStyle name="SAPBEXstdItem 3 9 7" xfId="42488"/>
    <cellStyle name="SAPBEXstdItem 3 9 7 2" xfId="42489"/>
    <cellStyle name="SAPBEXstdItem 3 9 8" xfId="42490"/>
    <cellStyle name="SAPBEXstdItem 3 9_Other Benefits Allocation %" xfId="42491"/>
    <cellStyle name="SAPBEXstdItem 3_401K Summary" xfId="42492"/>
    <cellStyle name="SAPBEXstdItem 30" xfId="42493"/>
    <cellStyle name="SAPBEXstdItem 30 2" xfId="42494"/>
    <cellStyle name="SAPBEXstdItem 31" xfId="42495"/>
    <cellStyle name="SAPBEXstdItem 31 2" xfId="42496"/>
    <cellStyle name="SAPBEXstdItem 32" xfId="42497"/>
    <cellStyle name="SAPBEXstdItem 32 2" xfId="42498"/>
    <cellStyle name="SAPBEXstdItem 33" xfId="42499"/>
    <cellStyle name="SAPBEXstdItem 33 2" xfId="42500"/>
    <cellStyle name="SAPBEXstdItem 34" xfId="42501"/>
    <cellStyle name="SAPBEXstdItem 34 2" xfId="42502"/>
    <cellStyle name="SAPBEXstdItem 35" xfId="42503"/>
    <cellStyle name="SAPBEXstdItem 36" xfId="42504"/>
    <cellStyle name="SAPBEXstdItem 37" xfId="42505"/>
    <cellStyle name="SAPBEXstdItem 38" xfId="42506"/>
    <cellStyle name="SAPBEXstdItem 39" xfId="42507"/>
    <cellStyle name="SAPBEXstdItem 4" xfId="42508"/>
    <cellStyle name="SAPBEXstdItem 4 10" xfId="42509"/>
    <cellStyle name="SAPBEXstdItem 4 10 2" xfId="42510"/>
    <cellStyle name="SAPBEXstdItem 4 10 2 2" xfId="42511"/>
    <cellStyle name="SAPBEXstdItem 4 10 3" xfId="42512"/>
    <cellStyle name="SAPBEXstdItem 4 11" xfId="42513"/>
    <cellStyle name="SAPBEXstdItem 4 2" xfId="42514"/>
    <cellStyle name="SAPBEXstdItem 4 2 2" xfId="42515"/>
    <cellStyle name="SAPBEXstdItem 4 2 2 2" xfId="42516"/>
    <cellStyle name="SAPBEXstdItem 4 2 2 2 2" xfId="42517"/>
    <cellStyle name="SAPBEXstdItem 4 2 2 2 2 2" xfId="42518"/>
    <cellStyle name="SAPBEXstdItem 4 2 2 2 3" xfId="42519"/>
    <cellStyle name="SAPBEXstdItem 4 2 2 3" xfId="42520"/>
    <cellStyle name="SAPBEXstdItem 4 2 2 3 2" xfId="42521"/>
    <cellStyle name="SAPBEXstdItem 4 2 2 3 2 2" xfId="42522"/>
    <cellStyle name="SAPBEXstdItem 4 2 2 3 3" xfId="42523"/>
    <cellStyle name="SAPBEXstdItem 4 2 2 4" xfId="42524"/>
    <cellStyle name="SAPBEXstdItem 4 2 2 4 2" xfId="42525"/>
    <cellStyle name="SAPBEXstdItem 4 2 2 5" xfId="42526"/>
    <cellStyle name="SAPBEXstdItem 4 2 2 5 2" xfId="42527"/>
    <cellStyle name="SAPBEXstdItem 4 2 2 6" xfId="42528"/>
    <cellStyle name="SAPBEXstdItem 4 2 3" xfId="42529"/>
    <cellStyle name="SAPBEXstdItem 4 2 3 2" xfId="42530"/>
    <cellStyle name="SAPBEXstdItem 4 2 3 2 2" xfId="42531"/>
    <cellStyle name="SAPBEXstdItem 4 2 3 2 2 2" xfId="42532"/>
    <cellStyle name="SAPBEXstdItem 4 2 3 2 3" xfId="42533"/>
    <cellStyle name="SAPBEXstdItem 4 2 3 3" xfId="42534"/>
    <cellStyle name="SAPBEXstdItem 4 2 3 3 2" xfId="42535"/>
    <cellStyle name="SAPBEXstdItem 4 2 3 3 2 2" xfId="42536"/>
    <cellStyle name="SAPBEXstdItem 4 2 3 3 3" xfId="42537"/>
    <cellStyle name="SAPBEXstdItem 4 2 3 4" xfId="42538"/>
    <cellStyle name="SAPBEXstdItem 4 2 3 4 2" xfId="42539"/>
    <cellStyle name="SAPBEXstdItem 4 2 3 5" xfId="42540"/>
    <cellStyle name="SAPBEXstdItem 4 2 3 5 2" xfId="42541"/>
    <cellStyle name="SAPBEXstdItem 4 2 3 6" xfId="42542"/>
    <cellStyle name="SAPBEXstdItem 4 2 4" xfId="42543"/>
    <cellStyle name="SAPBEXstdItem 4 2 4 2" xfId="42544"/>
    <cellStyle name="SAPBEXstdItem 4 2 4 2 2" xfId="42545"/>
    <cellStyle name="SAPBEXstdItem 4 2 4 2 2 2" xfId="42546"/>
    <cellStyle name="SAPBEXstdItem 4 2 4 2 3" xfId="42547"/>
    <cellStyle name="SAPBEXstdItem 4 2 4 3" xfId="42548"/>
    <cellStyle name="SAPBEXstdItem 4 2 4 3 2" xfId="42549"/>
    <cellStyle name="SAPBEXstdItem 4 2 4 3 2 2" xfId="42550"/>
    <cellStyle name="SAPBEXstdItem 4 2 4 3 3" xfId="42551"/>
    <cellStyle name="SAPBEXstdItem 4 2 4 4" xfId="42552"/>
    <cellStyle name="SAPBEXstdItem 4 2 4 4 2" xfId="42553"/>
    <cellStyle name="SAPBEXstdItem 4 2 4 5" xfId="42554"/>
    <cellStyle name="SAPBEXstdItem 4 2 4 5 2" xfId="42555"/>
    <cellStyle name="SAPBEXstdItem 4 2 4 6" xfId="42556"/>
    <cellStyle name="SAPBEXstdItem 4 2 5" xfId="42557"/>
    <cellStyle name="SAPBEXstdItem 4 2 5 2" xfId="42558"/>
    <cellStyle name="SAPBEXstdItem 4 2 5 2 2" xfId="42559"/>
    <cellStyle name="SAPBEXstdItem 4 2 5 3" xfId="42560"/>
    <cellStyle name="SAPBEXstdItem 4 2 6" xfId="42561"/>
    <cellStyle name="SAPBEXstdItem 4 2_Other Benefits Allocation %" xfId="42562"/>
    <cellStyle name="SAPBEXstdItem 4 3" xfId="42563"/>
    <cellStyle name="SAPBEXstdItem 4 3 2" xfId="42564"/>
    <cellStyle name="SAPBEXstdItem 4 3 2 2" xfId="64447"/>
    <cellStyle name="SAPBEXstdItem 4 3 2 3" xfId="64448"/>
    <cellStyle name="SAPBEXstdItem 4 3 3" xfId="42565"/>
    <cellStyle name="SAPBEXstdItem 4 3 4" xfId="64449"/>
    <cellStyle name="SAPBEXstdItem 4 3_Other Benefits Allocation %" xfId="42566"/>
    <cellStyle name="SAPBEXstdItem 4 4" xfId="42567"/>
    <cellStyle name="SAPBEXstdItem 4 4 2" xfId="42568"/>
    <cellStyle name="SAPBEXstdItem 4 4 2 2" xfId="42569"/>
    <cellStyle name="SAPBEXstdItem 4 4 2 2 2" xfId="42570"/>
    <cellStyle name="SAPBEXstdItem 4 4 2 2 2 2" xfId="42571"/>
    <cellStyle name="SAPBEXstdItem 4 4 2 2 3" xfId="42572"/>
    <cellStyle name="SAPBEXstdItem 4 4 2 3" xfId="42573"/>
    <cellStyle name="SAPBEXstdItem 4 4 2 3 2" xfId="42574"/>
    <cellStyle name="SAPBEXstdItem 4 4 2 3 2 2" xfId="42575"/>
    <cellStyle name="SAPBEXstdItem 4 4 2 3 3" xfId="42576"/>
    <cellStyle name="SAPBEXstdItem 4 4 2 4" xfId="42577"/>
    <cellStyle name="SAPBEXstdItem 4 4 2 4 2" xfId="42578"/>
    <cellStyle name="SAPBEXstdItem 4 4 2 5" xfId="42579"/>
    <cellStyle name="SAPBEXstdItem 4 4 2 5 2" xfId="42580"/>
    <cellStyle name="SAPBEXstdItem 4 4 2 6" xfId="42581"/>
    <cellStyle name="SAPBEXstdItem 4 4 3" xfId="42582"/>
    <cellStyle name="SAPBEXstdItem 4 4 3 2" xfId="42583"/>
    <cellStyle name="SAPBEXstdItem 4 4 3 2 2" xfId="42584"/>
    <cellStyle name="SAPBEXstdItem 4 4 3 2 2 2" xfId="42585"/>
    <cellStyle name="SAPBEXstdItem 4 4 3 2 3" xfId="42586"/>
    <cellStyle name="SAPBEXstdItem 4 4 3 3" xfId="42587"/>
    <cellStyle name="SAPBEXstdItem 4 4 3 3 2" xfId="42588"/>
    <cellStyle name="SAPBEXstdItem 4 4 3 3 2 2" xfId="42589"/>
    <cellStyle name="SAPBEXstdItem 4 4 3 3 3" xfId="42590"/>
    <cellStyle name="SAPBEXstdItem 4 4 3 4" xfId="42591"/>
    <cellStyle name="SAPBEXstdItem 4 4 3 4 2" xfId="42592"/>
    <cellStyle name="SAPBEXstdItem 4 4 3 5" xfId="42593"/>
    <cellStyle name="SAPBEXstdItem 4 4 3 5 2" xfId="42594"/>
    <cellStyle name="SAPBEXstdItem 4 4 3 6" xfId="42595"/>
    <cellStyle name="SAPBEXstdItem 4 4 4" xfId="42596"/>
    <cellStyle name="SAPBEXstdItem 4 4 4 2" xfId="42597"/>
    <cellStyle name="SAPBEXstdItem 4 4 4 2 2" xfId="42598"/>
    <cellStyle name="SAPBEXstdItem 4 4 4 3" xfId="42599"/>
    <cellStyle name="SAPBEXstdItem 4 4 5" xfId="42600"/>
    <cellStyle name="SAPBEXstdItem 4 4 5 2" xfId="42601"/>
    <cellStyle name="SAPBEXstdItem 4 4 5 2 2" xfId="42602"/>
    <cellStyle name="SAPBEXstdItem 4 4 5 3" xfId="42603"/>
    <cellStyle name="SAPBEXstdItem 4 4 6" xfId="42604"/>
    <cellStyle name="SAPBEXstdItem 4 4 6 2" xfId="42605"/>
    <cellStyle name="SAPBEXstdItem 4 4 7" xfId="42606"/>
    <cellStyle name="SAPBEXstdItem 4 4 7 2" xfId="42607"/>
    <cellStyle name="SAPBEXstdItem 4 4 8" xfId="42608"/>
    <cellStyle name="SAPBEXstdItem 4 4_Other Benefits Allocation %" xfId="42609"/>
    <cellStyle name="SAPBEXstdItem 4 5" xfId="42610"/>
    <cellStyle name="SAPBEXstdItem 4 5 2" xfId="42611"/>
    <cellStyle name="SAPBEXstdItem 4 5 2 2" xfId="42612"/>
    <cellStyle name="SAPBEXstdItem 4 5 2 3" xfId="64450"/>
    <cellStyle name="SAPBEXstdItem 4 5 3" xfId="42613"/>
    <cellStyle name="SAPBEXstdItem 4 5 4" xfId="64451"/>
    <cellStyle name="SAPBEXstdItem 4 6" xfId="42614"/>
    <cellStyle name="SAPBEXstdItem 4 6 2" xfId="42615"/>
    <cellStyle name="SAPBEXstdItem 4 6 2 2" xfId="42616"/>
    <cellStyle name="SAPBEXstdItem 4 6 2 3" xfId="64452"/>
    <cellStyle name="SAPBEXstdItem 4 6 3" xfId="42617"/>
    <cellStyle name="SAPBEXstdItem 4 6 4" xfId="64453"/>
    <cellStyle name="SAPBEXstdItem 4 7" xfId="42618"/>
    <cellStyle name="SAPBEXstdItem 4 7 2" xfId="42619"/>
    <cellStyle name="SAPBEXstdItem 4 7 2 2" xfId="42620"/>
    <cellStyle name="SAPBEXstdItem 4 7 3" xfId="42621"/>
    <cellStyle name="SAPBEXstdItem 4 8" xfId="42622"/>
    <cellStyle name="SAPBEXstdItem 4 8 2" xfId="42623"/>
    <cellStyle name="SAPBEXstdItem 4 8 2 2" xfId="42624"/>
    <cellStyle name="SAPBEXstdItem 4 8 3" xfId="42625"/>
    <cellStyle name="SAPBEXstdItem 4 9" xfId="42626"/>
    <cellStyle name="SAPBEXstdItem 4 9 2" xfId="42627"/>
    <cellStyle name="SAPBEXstdItem 4 9 2 2" xfId="42628"/>
    <cellStyle name="SAPBEXstdItem 4 9 3" xfId="42629"/>
    <cellStyle name="SAPBEXstdItem 4_401K Summary" xfId="42630"/>
    <cellStyle name="SAPBEXstdItem 40" xfId="42631"/>
    <cellStyle name="SAPBEXstdItem 41" xfId="42632"/>
    <cellStyle name="SAPBEXstdItem 42" xfId="42633"/>
    <cellStyle name="SAPBEXstdItem 43" xfId="42634"/>
    <cellStyle name="SAPBEXstdItem 44" xfId="42635"/>
    <cellStyle name="SAPBEXstdItem 45" xfId="42636"/>
    <cellStyle name="SAPBEXstdItem 46" xfId="42637"/>
    <cellStyle name="SAPBEXstdItem 47" xfId="42638"/>
    <cellStyle name="SAPBEXstdItem 48" xfId="42639"/>
    <cellStyle name="SAPBEXstdItem 49" xfId="42640"/>
    <cellStyle name="SAPBEXstdItem 5" xfId="42641"/>
    <cellStyle name="SAPBEXstdItem 5 2" xfId="42642"/>
    <cellStyle name="SAPBEXstdItem 5 2 2" xfId="42643"/>
    <cellStyle name="SAPBEXstdItem 5 2 2 2" xfId="42644"/>
    <cellStyle name="SAPBEXstdItem 5 2 2 2 2" xfId="42645"/>
    <cellStyle name="SAPBEXstdItem 5 2 2 2 2 2" xfId="42646"/>
    <cellStyle name="SAPBEXstdItem 5 2 2 2 3" xfId="42647"/>
    <cellStyle name="SAPBEXstdItem 5 2 2 3" xfId="42648"/>
    <cellStyle name="SAPBEXstdItem 5 2 2 3 2" xfId="42649"/>
    <cellStyle name="SAPBEXstdItem 5 2 2 3 2 2" xfId="42650"/>
    <cellStyle name="SAPBEXstdItem 5 2 2 3 3" xfId="42651"/>
    <cellStyle name="SAPBEXstdItem 5 2 2 4" xfId="42652"/>
    <cellStyle name="SAPBEXstdItem 5 2 2 4 2" xfId="42653"/>
    <cellStyle name="SAPBEXstdItem 5 2 2 5" xfId="42654"/>
    <cellStyle name="SAPBEXstdItem 5 2 2 5 2" xfId="42655"/>
    <cellStyle name="SAPBEXstdItem 5 2 2 6" xfId="42656"/>
    <cellStyle name="SAPBEXstdItem 5 2 3" xfId="42657"/>
    <cellStyle name="SAPBEXstdItem 5 2 3 2" xfId="42658"/>
    <cellStyle name="SAPBEXstdItem 5 2 3 2 2" xfId="42659"/>
    <cellStyle name="SAPBEXstdItem 5 2 3 2 2 2" xfId="42660"/>
    <cellStyle name="SAPBEXstdItem 5 2 3 2 3" xfId="42661"/>
    <cellStyle name="SAPBEXstdItem 5 2 3 3" xfId="42662"/>
    <cellStyle name="SAPBEXstdItem 5 2 3 3 2" xfId="42663"/>
    <cellStyle name="SAPBEXstdItem 5 2 3 3 2 2" xfId="42664"/>
    <cellStyle name="SAPBEXstdItem 5 2 3 3 3" xfId="42665"/>
    <cellStyle name="SAPBEXstdItem 5 2 3 4" xfId="42666"/>
    <cellStyle name="SAPBEXstdItem 5 2 3 4 2" xfId="42667"/>
    <cellStyle name="SAPBEXstdItem 5 2 3 5" xfId="42668"/>
    <cellStyle name="SAPBEXstdItem 5 2 3 5 2" xfId="42669"/>
    <cellStyle name="SAPBEXstdItem 5 2 3 6" xfId="42670"/>
    <cellStyle name="SAPBEXstdItem 5 2 4" xfId="42671"/>
    <cellStyle name="SAPBEXstdItem 5 2 4 2" xfId="42672"/>
    <cellStyle name="SAPBEXstdItem 5 2 4 2 2" xfId="42673"/>
    <cellStyle name="SAPBEXstdItem 5 2 4 2 2 2" xfId="42674"/>
    <cellStyle name="SAPBEXstdItem 5 2 4 2 3" xfId="42675"/>
    <cellStyle name="SAPBEXstdItem 5 2 4 3" xfId="42676"/>
    <cellStyle name="SAPBEXstdItem 5 2 4 3 2" xfId="42677"/>
    <cellStyle name="SAPBEXstdItem 5 2 4 3 2 2" xfId="42678"/>
    <cellStyle name="SAPBEXstdItem 5 2 4 3 3" xfId="42679"/>
    <cellStyle name="SAPBEXstdItem 5 2 4 4" xfId="42680"/>
    <cellStyle name="SAPBEXstdItem 5 2 4 4 2" xfId="42681"/>
    <cellStyle name="SAPBEXstdItem 5 2 4 5" xfId="42682"/>
    <cellStyle name="SAPBEXstdItem 5 2 4 5 2" xfId="42683"/>
    <cellStyle name="SAPBEXstdItem 5 2 4 6" xfId="42684"/>
    <cellStyle name="SAPBEXstdItem 5 2 5" xfId="42685"/>
    <cellStyle name="SAPBEXstdItem 5 2 5 2" xfId="42686"/>
    <cellStyle name="SAPBEXstdItem 5 2 5 2 2" xfId="42687"/>
    <cellStyle name="SAPBEXstdItem 5 2 5 3" xfId="42688"/>
    <cellStyle name="SAPBEXstdItem 5 2 6" xfId="42689"/>
    <cellStyle name="SAPBEXstdItem 5 2_Other Benefits Allocation %" xfId="42690"/>
    <cellStyle name="SAPBEXstdItem 5 3" xfId="42691"/>
    <cellStyle name="SAPBEXstdItem 5 3 2" xfId="42692"/>
    <cellStyle name="SAPBEXstdItem 5 3 2 2" xfId="42693"/>
    <cellStyle name="SAPBEXstdItem 5 3 2 2 2" xfId="42694"/>
    <cellStyle name="SAPBEXstdItem 5 3 2 2 2 2" xfId="42695"/>
    <cellStyle name="SAPBEXstdItem 5 3 2 2 3" xfId="42696"/>
    <cellStyle name="SAPBEXstdItem 5 3 2 3" xfId="42697"/>
    <cellStyle name="SAPBEXstdItem 5 3 2 3 2" xfId="42698"/>
    <cellStyle name="SAPBEXstdItem 5 3 2 3 2 2" xfId="42699"/>
    <cellStyle name="SAPBEXstdItem 5 3 2 3 3" xfId="42700"/>
    <cellStyle name="SAPBEXstdItem 5 3 2 4" xfId="42701"/>
    <cellStyle name="SAPBEXstdItem 5 3 2 4 2" xfId="42702"/>
    <cellStyle name="SAPBEXstdItem 5 3 2 5" xfId="42703"/>
    <cellStyle name="SAPBEXstdItem 5 3 2 5 2" xfId="42704"/>
    <cellStyle name="SAPBEXstdItem 5 3 2 6" xfId="42705"/>
    <cellStyle name="SAPBEXstdItem 5 3 3" xfId="42706"/>
    <cellStyle name="SAPBEXstdItem 5 3 3 2" xfId="42707"/>
    <cellStyle name="SAPBEXstdItem 5 3 3 2 2" xfId="42708"/>
    <cellStyle name="SAPBEXstdItem 5 3 3 2 2 2" xfId="42709"/>
    <cellStyle name="SAPBEXstdItem 5 3 3 2 3" xfId="42710"/>
    <cellStyle name="SAPBEXstdItem 5 3 3 3" xfId="42711"/>
    <cellStyle name="SAPBEXstdItem 5 3 3 3 2" xfId="42712"/>
    <cellStyle name="SAPBEXstdItem 5 3 3 3 2 2" xfId="42713"/>
    <cellStyle name="SAPBEXstdItem 5 3 3 3 3" xfId="42714"/>
    <cellStyle name="SAPBEXstdItem 5 3 3 4" xfId="42715"/>
    <cellStyle name="SAPBEXstdItem 5 3 3 4 2" xfId="42716"/>
    <cellStyle name="SAPBEXstdItem 5 3 3 5" xfId="42717"/>
    <cellStyle name="SAPBEXstdItem 5 3 3 5 2" xfId="42718"/>
    <cellStyle name="SAPBEXstdItem 5 3 3 6" xfId="42719"/>
    <cellStyle name="SAPBEXstdItem 5 3 4" xfId="42720"/>
    <cellStyle name="SAPBEXstdItem 5 3 4 2" xfId="42721"/>
    <cellStyle name="SAPBEXstdItem 5 3 4 2 2" xfId="42722"/>
    <cellStyle name="SAPBEXstdItem 5 3 4 3" xfId="42723"/>
    <cellStyle name="SAPBEXstdItem 5 3 5" xfId="42724"/>
    <cellStyle name="SAPBEXstdItem 5 3 5 2" xfId="42725"/>
    <cellStyle name="SAPBEXstdItem 5 3 5 2 2" xfId="42726"/>
    <cellStyle name="SAPBEXstdItem 5 3 5 3" xfId="42727"/>
    <cellStyle name="SAPBEXstdItem 5 3 6" xfId="42728"/>
    <cellStyle name="SAPBEXstdItem 5 3 6 2" xfId="42729"/>
    <cellStyle name="SAPBEXstdItem 5 3 7" xfId="42730"/>
    <cellStyle name="SAPBEXstdItem 5 3 7 2" xfId="42731"/>
    <cellStyle name="SAPBEXstdItem 5 3 8" xfId="42732"/>
    <cellStyle name="SAPBEXstdItem 5 3_Other Benefits Allocation %" xfId="42733"/>
    <cellStyle name="SAPBEXstdItem 5 4" xfId="42734"/>
    <cellStyle name="SAPBEXstdItem 5 4 2" xfId="42735"/>
    <cellStyle name="SAPBEXstdItem 5 4 2 2" xfId="42736"/>
    <cellStyle name="SAPBEXstdItem 5 4 2 3" xfId="64454"/>
    <cellStyle name="SAPBEXstdItem 5 4 3" xfId="42737"/>
    <cellStyle name="SAPBEXstdItem 5 4 4" xfId="64455"/>
    <cellStyle name="SAPBEXstdItem 5 5" xfId="42738"/>
    <cellStyle name="SAPBEXstdItem 5 5 2" xfId="53132"/>
    <cellStyle name="SAPBEXstdItem 5 5 2 2" xfId="64456"/>
    <cellStyle name="SAPBEXstdItem 5 5 2 3" xfId="64457"/>
    <cellStyle name="SAPBEXstdItem 5 5 3" xfId="64458"/>
    <cellStyle name="SAPBEXstdItem 5 5 4" xfId="64459"/>
    <cellStyle name="SAPBEXstdItem 5 6" xfId="53133"/>
    <cellStyle name="SAPBEXstdItem 5 6 2" xfId="53134"/>
    <cellStyle name="SAPBEXstdItem 5 6 2 2" xfId="64460"/>
    <cellStyle name="SAPBEXstdItem 5 6 2 3" xfId="64461"/>
    <cellStyle name="SAPBEXstdItem 5 6 3" xfId="64462"/>
    <cellStyle name="SAPBEXstdItem 5 6 4" xfId="64463"/>
    <cellStyle name="SAPBEXstdItem 5 7" xfId="53135"/>
    <cellStyle name="SAPBEXstdItem 5 7 2" xfId="64464"/>
    <cellStyle name="SAPBEXstdItem 5 7 3" xfId="64465"/>
    <cellStyle name="SAPBEXstdItem 5 8" xfId="64466"/>
    <cellStyle name="SAPBEXstdItem 5 9" xfId="64467"/>
    <cellStyle name="SAPBEXstdItem 5_401K Summary" xfId="42739"/>
    <cellStyle name="SAPBEXstdItem 50" xfId="42740"/>
    <cellStyle name="SAPBEXstdItem 51" xfId="42741"/>
    <cellStyle name="SAPBEXstdItem 52" xfId="42742"/>
    <cellStyle name="SAPBEXstdItem 53" xfId="42743"/>
    <cellStyle name="SAPBEXstdItem 54" xfId="42744"/>
    <cellStyle name="SAPBEXstdItem 6" xfId="42745"/>
    <cellStyle name="SAPBEXstdItem 6 2" xfId="42746"/>
    <cellStyle name="SAPBEXstdItem 6 2 2" xfId="42747"/>
    <cellStyle name="SAPBEXstdItem 6 2 2 2" xfId="42748"/>
    <cellStyle name="SAPBEXstdItem 6 2 2 2 2" xfId="42749"/>
    <cellStyle name="SAPBEXstdItem 6 2 2 3" xfId="42750"/>
    <cellStyle name="SAPBEXstdItem 6 2 3" xfId="42751"/>
    <cellStyle name="SAPBEXstdItem 6 2 3 2" xfId="42752"/>
    <cellStyle name="SAPBEXstdItem 6 2 3 2 2" xfId="42753"/>
    <cellStyle name="SAPBEXstdItem 6 2 3 3" xfId="42754"/>
    <cellStyle name="SAPBEXstdItem 6 2 4" xfId="42755"/>
    <cellStyle name="SAPBEXstdItem 6 2 4 2" xfId="42756"/>
    <cellStyle name="SAPBEXstdItem 6 2 5" xfId="42757"/>
    <cellStyle name="SAPBEXstdItem 6 2 5 2" xfId="42758"/>
    <cellStyle name="SAPBEXstdItem 6 2 6" xfId="42759"/>
    <cellStyle name="SAPBEXstdItem 6 3" xfId="42760"/>
    <cellStyle name="SAPBEXstdItem 6 3 2" xfId="42761"/>
    <cellStyle name="SAPBEXstdItem 6 3 2 2" xfId="42762"/>
    <cellStyle name="SAPBEXstdItem 6 3 2 2 2" xfId="42763"/>
    <cellStyle name="SAPBEXstdItem 6 3 2 3" xfId="42764"/>
    <cellStyle name="SAPBEXstdItem 6 3 3" xfId="42765"/>
    <cellStyle name="SAPBEXstdItem 6 3 3 2" xfId="42766"/>
    <cellStyle name="SAPBEXstdItem 6 3 3 2 2" xfId="42767"/>
    <cellStyle name="SAPBEXstdItem 6 3 3 3" xfId="42768"/>
    <cellStyle name="SAPBEXstdItem 6 3 4" xfId="42769"/>
    <cellStyle name="SAPBEXstdItem 6 3 4 2" xfId="42770"/>
    <cellStyle name="SAPBEXstdItem 6 3 5" xfId="42771"/>
    <cellStyle name="SAPBEXstdItem 6 3 5 2" xfId="42772"/>
    <cellStyle name="SAPBEXstdItem 6 3 6" xfId="42773"/>
    <cellStyle name="SAPBEXstdItem 6 4" xfId="42774"/>
    <cellStyle name="SAPBEXstdItem 6 4 2" xfId="42775"/>
    <cellStyle name="SAPBEXstdItem 6 4 2 2" xfId="42776"/>
    <cellStyle name="SAPBEXstdItem 6 4 2 2 2" xfId="42777"/>
    <cellStyle name="SAPBEXstdItem 6 4 2 3" xfId="42778"/>
    <cellStyle name="SAPBEXstdItem 6 4 3" xfId="42779"/>
    <cellStyle name="SAPBEXstdItem 6 4 3 2" xfId="42780"/>
    <cellStyle name="SAPBEXstdItem 6 4 3 2 2" xfId="42781"/>
    <cellStyle name="SAPBEXstdItem 6 4 3 3" xfId="42782"/>
    <cellStyle name="SAPBEXstdItem 6 4 4" xfId="42783"/>
    <cellStyle name="SAPBEXstdItem 6 4 4 2" xfId="42784"/>
    <cellStyle name="SAPBEXstdItem 6 4 5" xfId="42785"/>
    <cellStyle name="SAPBEXstdItem 6 4 5 2" xfId="42786"/>
    <cellStyle name="SAPBEXstdItem 6 4 6" xfId="42787"/>
    <cellStyle name="SAPBEXstdItem 6 5" xfId="42788"/>
    <cellStyle name="SAPBEXstdItem 6 5 2" xfId="42789"/>
    <cellStyle name="SAPBEXstdItem 6 5 2 2" xfId="42790"/>
    <cellStyle name="SAPBEXstdItem 6 5 2 3" xfId="64468"/>
    <cellStyle name="SAPBEXstdItem 6 5 3" xfId="42791"/>
    <cellStyle name="SAPBEXstdItem 6 5 4" xfId="64469"/>
    <cellStyle name="SAPBEXstdItem 6 6" xfId="42792"/>
    <cellStyle name="SAPBEXstdItem 6 6 2" xfId="53136"/>
    <cellStyle name="SAPBEXstdItem 6 6 2 2" xfId="64470"/>
    <cellStyle name="SAPBEXstdItem 6 6 2 3" xfId="64471"/>
    <cellStyle name="SAPBEXstdItem 6 6 3" xfId="64472"/>
    <cellStyle name="SAPBEXstdItem 6 6 4" xfId="64473"/>
    <cellStyle name="SAPBEXstdItem 6 7" xfId="53137"/>
    <cellStyle name="SAPBEXstdItem 6 7 2" xfId="64474"/>
    <cellStyle name="SAPBEXstdItem 6 7 3" xfId="64475"/>
    <cellStyle name="SAPBEXstdItem 6 8" xfId="64476"/>
    <cellStyle name="SAPBEXstdItem 6 9" xfId="64477"/>
    <cellStyle name="SAPBEXstdItem 6_Other Benefits Allocation %" xfId="42793"/>
    <cellStyle name="SAPBEXstdItem 7" xfId="42794"/>
    <cellStyle name="SAPBEXstdItem 7 2" xfId="42795"/>
    <cellStyle name="SAPBEXstdItem 7 2 2" xfId="42796"/>
    <cellStyle name="SAPBEXstdItem 7 2 2 2" xfId="42797"/>
    <cellStyle name="SAPBEXstdItem 7 2 2 2 2" xfId="42798"/>
    <cellStyle name="SAPBEXstdItem 7 2 2 3" xfId="42799"/>
    <cellStyle name="SAPBEXstdItem 7 2 3" xfId="42800"/>
    <cellStyle name="SAPBEXstdItem 7 2 3 2" xfId="42801"/>
    <cellStyle name="SAPBEXstdItem 7 2 3 2 2" xfId="42802"/>
    <cellStyle name="SAPBEXstdItem 7 2 3 3" xfId="42803"/>
    <cellStyle name="SAPBEXstdItem 7 2 4" xfId="42804"/>
    <cellStyle name="SAPBEXstdItem 7 2 4 2" xfId="42805"/>
    <cellStyle name="SAPBEXstdItem 7 2 5" xfId="42806"/>
    <cellStyle name="SAPBEXstdItem 7 2 5 2" xfId="42807"/>
    <cellStyle name="SAPBEXstdItem 7 2 6" xfId="42808"/>
    <cellStyle name="SAPBEXstdItem 7 3" xfId="42809"/>
    <cellStyle name="SAPBEXstdItem 7 3 2" xfId="42810"/>
    <cellStyle name="SAPBEXstdItem 7 3 2 2" xfId="42811"/>
    <cellStyle name="SAPBEXstdItem 7 3 2 2 2" xfId="42812"/>
    <cellStyle name="SAPBEXstdItem 7 3 2 3" xfId="42813"/>
    <cellStyle name="SAPBEXstdItem 7 3 3" xfId="42814"/>
    <cellStyle name="SAPBEXstdItem 7 3 3 2" xfId="42815"/>
    <cellStyle name="SAPBEXstdItem 7 3 3 2 2" xfId="42816"/>
    <cellStyle name="SAPBEXstdItem 7 3 3 3" xfId="42817"/>
    <cellStyle name="SAPBEXstdItem 7 3 4" xfId="42818"/>
    <cellStyle name="SAPBEXstdItem 7 3 4 2" xfId="42819"/>
    <cellStyle name="SAPBEXstdItem 7 3 5" xfId="42820"/>
    <cellStyle name="SAPBEXstdItem 7 3 5 2" xfId="42821"/>
    <cellStyle name="SAPBEXstdItem 7 3 6" xfId="42822"/>
    <cellStyle name="SAPBEXstdItem 7 4" xfId="42823"/>
    <cellStyle name="SAPBEXstdItem 7 4 2" xfId="42824"/>
    <cellStyle name="SAPBEXstdItem 7 4 2 2" xfId="42825"/>
    <cellStyle name="SAPBEXstdItem 7 4 2 2 2" xfId="42826"/>
    <cellStyle name="SAPBEXstdItem 7 4 2 3" xfId="42827"/>
    <cellStyle name="SAPBEXstdItem 7 4 3" xfId="42828"/>
    <cellStyle name="SAPBEXstdItem 7 4 3 2" xfId="42829"/>
    <cellStyle name="SAPBEXstdItem 7 4 3 2 2" xfId="42830"/>
    <cellStyle name="SAPBEXstdItem 7 4 3 3" xfId="42831"/>
    <cellStyle name="SAPBEXstdItem 7 4 4" xfId="42832"/>
    <cellStyle name="SAPBEXstdItem 7 4 4 2" xfId="42833"/>
    <cellStyle name="SAPBEXstdItem 7 4 5" xfId="42834"/>
    <cellStyle name="SAPBEXstdItem 7 4 5 2" xfId="42835"/>
    <cellStyle name="SAPBEXstdItem 7 4 6" xfId="42836"/>
    <cellStyle name="SAPBEXstdItem 7 5" xfId="42837"/>
    <cellStyle name="SAPBEXstdItem 7 5 2" xfId="42838"/>
    <cellStyle name="SAPBEXstdItem 7 5 2 2" xfId="42839"/>
    <cellStyle name="SAPBEXstdItem 7 5 3" xfId="42840"/>
    <cellStyle name="SAPBEXstdItem 7 6" xfId="42841"/>
    <cellStyle name="SAPBEXstdItem 7_Other Benefits Allocation %" xfId="42842"/>
    <cellStyle name="SAPBEXstdItem 8" xfId="42843"/>
    <cellStyle name="SAPBEXstdItem 8 2" xfId="42844"/>
    <cellStyle name="SAPBEXstdItem 8 2 2" xfId="64478"/>
    <cellStyle name="SAPBEXstdItem 8 2 3" xfId="64479"/>
    <cellStyle name="SAPBEXstdItem 8 3" xfId="42845"/>
    <cellStyle name="SAPBEXstdItem 8 4" xfId="64480"/>
    <cellStyle name="SAPBEXstdItem 8_Other Benefits Allocation %" xfId="42846"/>
    <cellStyle name="SAPBEXstdItem 9" xfId="42847"/>
    <cellStyle name="SAPBEXstdItem 9 2" xfId="42848"/>
    <cellStyle name="SAPBEXstdItem 9 2 2" xfId="64481"/>
    <cellStyle name="SAPBEXstdItem 9 2 3" xfId="64482"/>
    <cellStyle name="SAPBEXstdItem 9 3" xfId="42849"/>
    <cellStyle name="SAPBEXstdItem 9 4" xfId="64483"/>
    <cellStyle name="SAPBEXstdItem 9_Other Benefits Allocation %" xfId="42850"/>
    <cellStyle name="SAPBEXstdItem_01-13 NEE  F&amp;O Prelim" xfId="42851"/>
    <cellStyle name="SAPBEXstdItemX" xfId="64"/>
    <cellStyle name="SAPBEXstdItemX 10" xfId="42852"/>
    <cellStyle name="SAPBEXstdItemX 10 2" xfId="42853"/>
    <cellStyle name="SAPBEXstdItemX 10 2 2" xfId="42854"/>
    <cellStyle name="SAPBEXstdItemX 10 2 2 2" xfId="42855"/>
    <cellStyle name="SAPBEXstdItemX 10 2 2 2 2" xfId="42856"/>
    <cellStyle name="SAPBEXstdItemX 10 2 2 3" xfId="42857"/>
    <cellStyle name="SAPBEXstdItemX 10 2 3" xfId="42858"/>
    <cellStyle name="SAPBEXstdItemX 10 2 3 2" xfId="42859"/>
    <cellStyle name="SAPBEXstdItemX 10 2 3 2 2" xfId="42860"/>
    <cellStyle name="SAPBEXstdItemX 10 2 3 3" xfId="42861"/>
    <cellStyle name="SAPBEXstdItemX 10 2 4" xfId="42862"/>
    <cellStyle name="SAPBEXstdItemX 10 2 4 2" xfId="42863"/>
    <cellStyle name="SAPBEXstdItemX 10 2 5" xfId="42864"/>
    <cellStyle name="SAPBEXstdItemX 10 2 5 2" xfId="42865"/>
    <cellStyle name="SAPBEXstdItemX 10 2 6" xfId="42866"/>
    <cellStyle name="SAPBEXstdItemX 10 3" xfId="42867"/>
    <cellStyle name="SAPBEXstdItemX 10 3 2" xfId="42868"/>
    <cellStyle name="SAPBEXstdItemX 10 3 2 2" xfId="42869"/>
    <cellStyle name="SAPBEXstdItemX 10 3 2 2 2" xfId="42870"/>
    <cellStyle name="SAPBEXstdItemX 10 3 2 3" xfId="42871"/>
    <cellStyle name="SAPBEXstdItemX 10 3 3" xfId="42872"/>
    <cellStyle name="SAPBEXstdItemX 10 3 3 2" xfId="42873"/>
    <cellStyle name="SAPBEXstdItemX 10 3 3 2 2" xfId="42874"/>
    <cellStyle name="SAPBEXstdItemX 10 3 3 3" xfId="42875"/>
    <cellStyle name="SAPBEXstdItemX 10 3 4" xfId="42876"/>
    <cellStyle name="SAPBEXstdItemX 10 3 4 2" xfId="42877"/>
    <cellStyle name="SAPBEXstdItemX 10 3 5" xfId="42878"/>
    <cellStyle name="SAPBEXstdItemX 10 3 5 2" xfId="42879"/>
    <cellStyle name="SAPBEXstdItemX 10 3 6" xfId="42880"/>
    <cellStyle name="SAPBEXstdItemX 10 4" xfId="42881"/>
    <cellStyle name="SAPBEXstdItemX 10 4 2" xfId="42882"/>
    <cellStyle name="SAPBEXstdItemX 10 4 2 2" xfId="42883"/>
    <cellStyle name="SAPBEXstdItemX 10 4 2 2 2" xfId="42884"/>
    <cellStyle name="SAPBEXstdItemX 10 4 2 3" xfId="42885"/>
    <cellStyle name="SAPBEXstdItemX 10 4 3" xfId="42886"/>
    <cellStyle name="SAPBEXstdItemX 10 4 3 2" xfId="42887"/>
    <cellStyle name="SAPBEXstdItemX 10 4 3 2 2" xfId="42888"/>
    <cellStyle name="SAPBEXstdItemX 10 4 3 3" xfId="42889"/>
    <cellStyle name="SAPBEXstdItemX 10 4 4" xfId="42890"/>
    <cellStyle name="SAPBEXstdItemX 10 4 4 2" xfId="42891"/>
    <cellStyle name="SAPBEXstdItemX 10 4 5" xfId="42892"/>
    <cellStyle name="SAPBEXstdItemX 10 4 5 2" xfId="42893"/>
    <cellStyle name="SAPBEXstdItemX 10 4 6" xfId="42894"/>
    <cellStyle name="SAPBEXstdItemX 10 5" xfId="42895"/>
    <cellStyle name="SAPBEXstdItemX 10 5 2" xfId="42896"/>
    <cellStyle name="SAPBEXstdItemX 10 5 2 2" xfId="42897"/>
    <cellStyle name="SAPBEXstdItemX 10 5 3" xfId="42898"/>
    <cellStyle name="SAPBEXstdItemX 10 6" xfId="42899"/>
    <cellStyle name="SAPBEXstdItemX 10_Other Benefits Allocation %" xfId="42900"/>
    <cellStyle name="SAPBEXstdItemX 11" xfId="42901"/>
    <cellStyle name="SAPBEXstdItemX 11 2" xfId="42902"/>
    <cellStyle name="SAPBEXstdItemX 11 3" xfId="42903"/>
    <cellStyle name="SAPBEXstdItemX 11_Other Benefits Allocation %" xfId="42904"/>
    <cellStyle name="SAPBEXstdItemX 12" xfId="42905"/>
    <cellStyle name="SAPBEXstdItemX 12 2" xfId="42906"/>
    <cellStyle name="SAPBEXstdItemX 12 2 2" xfId="42907"/>
    <cellStyle name="SAPBEXstdItemX 12 2 2 2" xfId="42908"/>
    <cellStyle name="SAPBEXstdItemX 12 2 2 2 2" xfId="42909"/>
    <cellStyle name="SAPBEXstdItemX 12 2 2 3" xfId="42910"/>
    <cellStyle name="SAPBEXstdItemX 12 2 3" xfId="42911"/>
    <cellStyle name="SAPBEXstdItemX 12 2 3 2" xfId="42912"/>
    <cellStyle name="SAPBEXstdItemX 12 2 3 2 2" xfId="42913"/>
    <cellStyle name="SAPBEXstdItemX 12 2 3 3" xfId="42914"/>
    <cellStyle name="SAPBEXstdItemX 12 2 4" xfId="42915"/>
    <cellStyle name="SAPBEXstdItemX 12 2 4 2" xfId="42916"/>
    <cellStyle name="SAPBEXstdItemX 12 2 5" xfId="42917"/>
    <cellStyle name="SAPBEXstdItemX 12 2 5 2" xfId="42918"/>
    <cellStyle name="SAPBEXstdItemX 12 2 6" xfId="42919"/>
    <cellStyle name="SAPBEXstdItemX 12 3" xfId="42920"/>
    <cellStyle name="SAPBEXstdItemX 12 3 2" xfId="42921"/>
    <cellStyle name="SAPBEXstdItemX 12 3 2 2" xfId="42922"/>
    <cellStyle name="SAPBEXstdItemX 12 3 2 2 2" xfId="42923"/>
    <cellStyle name="SAPBEXstdItemX 12 3 2 3" xfId="42924"/>
    <cellStyle name="SAPBEXstdItemX 12 3 3" xfId="42925"/>
    <cellStyle name="SAPBEXstdItemX 12 3 3 2" xfId="42926"/>
    <cellStyle name="SAPBEXstdItemX 12 3 3 2 2" xfId="42927"/>
    <cellStyle name="SAPBEXstdItemX 12 3 3 3" xfId="42928"/>
    <cellStyle name="SAPBEXstdItemX 12 3 4" xfId="42929"/>
    <cellStyle name="SAPBEXstdItemX 12 3 4 2" xfId="42930"/>
    <cellStyle name="SAPBEXstdItemX 12 3 5" xfId="42931"/>
    <cellStyle name="SAPBEXstdItemX 12 3 5 2" xfId="42932"/>
    <cellStyle name="SAPBEXstdItemX 12 3 6" xfId="42933"/>
    <cellStyle name="SAPBEXstdItemX 12 4" xfId="42934"/>
    <cellStyle name="SAPBEXstdItemX 12 4 2" xfId="42935"/>
    <cellStyle name="SAPBEXstdItemX 12 4 2 2" xfId="42936"/>
    <cellStyle name="SAPBEXstdItemX 12 4 3" xfId="42937"/>
    <cellStyle name="SAPBEXstdItemX 12 5" xfId="42938"/>
    <cellStyle name="SAPBEXstdItemX 12 5 2" xfId="42939"/>
    <cellStyle name="SAPBEXstdItemX 12 5 2 2" xfId="42940"/>
    <cellStyle name="SAPBEXstdItemX 12 5 3" xfId="42941"/>
    <cellStyle name="SAPBEXstdItemX 12 6" xfId="42942"/>
    <cellStyle name="SAPBEXstdItemX 12 6 2" xfId="42943"/>
    <cellStyle name="SAPBEXstdItemX 12 7" xfId="42944"/>
    <cellStyle name="SAPBEXstdItemX 12 7 2" xfId="42945"/>
    <cellStyle name="SAPBEXstdItemX 12 8" xfId="42946"/>
    <cellStyle name="SAPBEXstdItemX 12_Other Benefits Allocation %" xfId="42947"/>
    <cellStyle name="SAPBEXstdItemX 13" xfId="42948"/>
    <cellStyle name="SAPBEXstdItemX 13 2" xfId="42949"/>
    <cellStyle name="SAPBEXstdItemX 13 2 2" xfId="42950"/>
    <cellStyle name="SAPBEXstdItemX 13 2 2 2" xfId="42951"/>
    <cellStyle name="SAPBEXstdItemX 13 2 3" xfId="42952"/>
    <cellStyle name="SAPBEXstdItemX 13 3" xfId="42953"/>
    <cellStyle name="SAPBEXstdItemX 13 3 2" xfId="42954"/>
    <cellStyle name="SAPBEXstdItemX 13 3 2 2" xfId="42955"/>
    <cellStyle name="SAPBEXstdItemX 13 3 3" xfId="42956"/>
    <cellStyle name="SAPBEXstdItemX 13 4" xfId="42957"/>
    <cellStyle name="SAPBEXstdItemX 13 4 2" xfId="42958"/>
    <cellStyle name="SAPBEXstdItemX 13 5" xfId="42959"/>
    <cellStyle name="SAPBEXstdItemX 13 5 2" xfId="42960"/>
    <cellStyle name="SAPBEXstdItemX 13 6" xfId="42961"/>
    <cellStyle name="SAPBEXstdItemX 14" xfId="42962"/>
    <cellStyle name="SAPBEXstdItemX 14 2" xfId="42963"/>
    <cellStyle name="SAPBEXstdItemX 14 2 2" xfId="42964"/>
    <cellStyle name="SAPBEXstdItemX 14 2 2 2" xfId="42965"/>
    <cellStyle name="SAPBEXstdItemX 14 2 3" xfId="42966"/>
    <cellStyle name="SAPBEXstdItemX 14 3" xfId="42967"/>
    <cellStyle name="SAPBEXstdItemX 14 3 2" xfId="42968"/>
    <cellStyle name="SAPBEXstdItemX 14 3 2 2" xfId="42969"/>
    <cellStyle name="SAPBEXstdItemX 14 3 3" xfId="42970"/>
    <cellStyle name="SAPBEXstdItemX 14 4" xfId="42971"/>
    <cellStyle name="SAPBEXstdItemX 14 4 2" xfId="42972"/>
    <cellStyle name="SAPBEXstdItemX 14 5" xfId="42973"/>
    <cellStyle name="SAPBEXstdItemX 14 5 2" xfId="42974"/>
    <cellStyle name="SAPBEXstdItemX 14 6" xfId="42975"/>
    <cellStyle name="SAPBEXstdItemX 15" xfId="42976"/>
    <cellStyle name="SAPBEXstdItemX 15 2" xfId="42977"/>
    <cellStyle name="SAPBEXstdItemX 15 2 2" xfId="42978"/>
    <cellStyle name="SAPBEXstdItemX 15 2 2 2" xfId="42979"/>
    <cellStyle name="SAPBEXstdItemX 15 2 3" xfId="42980"/>
    <cellStyle name="SAPBEXstdItemX 15 3" xfId="42981"/>
    <cellStyle name="SAPBEXstdItemX 15 3 2" xfId="42982"/>
    <cellStyle name="SAPBEXstdItemX 15 3 2 2" xfId="42983"/>
    <cellStyle name="SAPBEXstdItemX 15 3 3" xfId="42984"/>
    <cellStyle name="SAPBEXstdItemX 15 4" xfId="42985"/>
    <cellStyle name="SAPBEXstdItemX 15 4 2" xfId="42986"/>
    <cellStyle name="SAPBEXstdItemX 15 5" xfId="42987"/>
    <cellStyle name="SAPBEXstdItemX 15 5 2" xfId="42988"/>
    <cellStyle name="SAPBEXstdItemX 15 6" xfId="42989"/>
    <cellStyle name="SAPBEXstdItemX 16" xfId="42990"/>
    <cellStyle name="SAPBEXstdItemX 16 2" xfId="42991"/>
    <cellStyle name="SAPBEXstdItemX 16 2 2" xfId="42992"/>
    <cellStyle name="SAPBEXstdItemX 16 3" xfId="42993"/>
    <cellStyle name="SAPBEXstdItemX 17" xfId="42994"/>
    <cellStyle name="SAPBEXstdItemX 17 2" xfId="42995"/>
    <cellStyle name="SAPBEXstdItemX 17 2 2" xfId="42996"/>
    <cellStyle name="SAPBEXstdItemX 17 3" xfId="42997"/>
    <cellStyle name="SAPBEXstdItemX 18" xfId="42998"/>
    <cellStyle name="SAPBEXstdItemX 18 2" xfId="42999"/>
    <cellStyle name="SAPBEXstdItemX 18 2 2" xfId="43000"/>
    <cellStyle name="SAPBEXstdItemX 18 3" xfId="43001"/>
    <cellStyle name="SAPBEXstdItemX 19" xfId="43002"/>
    <cellStyle name="SAPBEXstdItemX 19 2" xfId="43003"/>
    <cellStyle name="SAPBEXstdItemX 19 2 2" xfId="43004"/>
    <cellStyle name="SAPBEXstdItemX 19 3" xfId="43005"/>
    <cellStyle name="SAPBEXstdItemX 2" xfId="43006"/>
    <cellStyle name="SAPBEXstdItemX 2 10" xfId="43007"/>
    <cellStyle name="SAPBEXstdItemX 2 10 2" xfId="64484"/>
    <cellStyle name="SAPBEXstdItemX 2 10 3" xfId="64485"/>
    <cellStyle name="SAPBEXstdItemX 2 11" xfId="43008"/>
    <cellStyle name="SAPBEXstdItemX 2 11 2" xfId="43009"/>
    <cellStyle name="SAPBEXstdItemX 2 11 2 2" xfId="43010"/>
    <cellStyle name="SAPBEXstdItemX 2 11 3" xfId="43011"/>
    <cellStyle name="SAPBEXstdItemX 2 12" xfId="43012"/>
    <cellStyle name="SAPBEXstdItemX 2 12 2" xfId="43013"/>
    <cellStyle name="SAPBEXstdItemX 2 12 3" xfId="64486"/>
    <cellStyle name="SAPBEXstdItemX 2 13" xfId="43014"/>
    <cellStyle name="SAPBEXstdItemX 2 13 2" xfId="64487"/>
    <cellStyle name="SAPBEXstdItemX 2 13 3" xfId="64488"/>
    <cellStyle name="SAPBEXstdItemX 2 14" xfId="53138"/>
    <cellStyle name="SAPBEXstdItemX 2 14 2" xfId="64489"/>
    <cellStyle name="SAPBEXstdItemX 2 14 3" xfId="64490"/>
    <cellStyle name="SAPBEXstdItemX 2 15" xfId="64491"/>
    <cellStyle name="SAPBEXstdItemX 2 16" xfId="64492"/>
    <cellStyle name="SAPBEXstdItemX 2 2" xfId="43015"/>
    <cellStyle name="SAPBEXstdItemX 2 2 10" xfId="43016"/>
    <cellStyle name="SAPBEXstdItemX 2 2 10 2" xfId="43017"/>
    <cellStyle name="SAPBEXstdItemX 2 2 10 2 2" xfId="43018"/>
    <cellStyle name="SAPBEXstdItemX 2 2 10 3" xfId="43019"/>
    <cellStyle name="SAPBEXstdItemX 2 2 11" xfId="43020"/>
    <cellStyle name="SAPBEXstdItemX 2 2 11 2" xfId="43021"/>
    <cellStyle name="SAPBEXstdItemX 2 2 11 2 2" xfId="43022"/>
    <cellStyle name="SAPBEXstdItemX 2 2 11 3" xfId="43023"/>
    <cellStyle name="SAPBEXstdItemX 2 2 12" xfId="43024"/>
    <cellStyle name="SAPBEXstdItemX 2 2 2" xfId="43025"/>
    <cellStyle name="SAPBEXstdItemX 2 2 2 2" xfId="43026"/>
    <cellStyle name="SAPBEXstdItemX 2 2 2 2 2" xfId="43027"/>
    <cellStyle name="SAPBEXstdItemX 2 2 2 2 2 2" xfId="43028"/>
    <cellStyle name="SAPBEXstdItemX 2 2 2 2 2 2 2" xfId="43029"/>
    <cellStyle name="SAPBEXstdItemX 2 2 2 2 2 3" xfId="43030"/>
    <cellStyle name="SAPBEXstdItemX 2 2 2 2 3" xfId="43031"/>
    <cellStyle name="SAPBEXstdItemX 2 2 2 2 3 2" xfId="43032"/>
    <cellStyle name="SAPBEXstdItemX 2 2 2 2 3 2 2" xfId="43033"/>
    <cellStyle name="SAPBEXstdItemX 2 2 2 2 3 3" xfId="43034"/>
    <cellStyle name="SAPBEXstdItemX 2 2 2 2 4" xfId="43035"/>
    <cellStyle name="SAPBEXstdItemX 2 2 2 2 4 2" xfId="43036"/>
    <cellStyle name="SAPBEXstdItemX 2 2 2 2 5" xfId="43037"/>
    <cellStyle name="SAPBEXstdItemX 2 2 2 2 5 2" xfId="43038"/>
    <cellStyle name="SAPBEXstdItemX 2 2 2 2 6" xfId="43039"/>
    <cellStyle name="SAPBEXstdItemX 2 2 2 3" xfId="43040"/>
    <cellStyle name="SAPBEXstdItemX 2 2 2 3 2" xfId="43041"/>
    <cellStyle name="SAPBEXstdItemX 2 2 2 3 2 2" xfId="43042"/>
    <cellStyle name="SAPBEXstdItemX 2 2 2 3 2 2 2" xfId="43043"/>
    <cellStyle name="SAPBEXstdItemX 2 2 2 3 2 3" xfId="43044"/>
    <cellStyle name="SAPBEXstdItemX 2 2 2 3 3" xfId="43045"/>
    <cellStyle name="SAPBEXstdItemX 2 2 2 3 3 2" xfId="43046"/>
    <cellStyle name="SAPBEXstdItemX 2 2 2 3 3 2 2" xfId="43047"/>
    <cellStyle name="SAPBEXstdItemX 2 2 2 3 3 3" xfId="43048"/>
    <cellStyle name="SAPBEXstdItemX 2 2 2 3 4" xfId="43049"/>
    <cellStyle name="SAPBEXstdItemX 2 2 2 3 4 2" xfId="43050"/>
    <cellStyle name="SAPBEXstdItemX 2 2 2 3 5" xfId="43051"/>
    <cellStyle name="SAPBEXstdItemX 2 2 2 3 5 2" xfId="43052"/>
    <cellStyle name="SAPBEXstdItemX 2 2 2 3 6" xfId="43053"/>
    <cellStyle name="SAPBEXstdItemX 2 2 2 4" xfId="43054"/>
    <cellStyle name="SAPBEXstdItemX 2 2 2 4 2" xfId="43055"/>
    <cellStyle name="SAPBEXstdItemX 2 2 2 4 2 2" xfId="43056"/>
    <cellStyle name="SAPBEXstdItemX 2 2 2 4 2 3" xfId="64493"/>
    <cellStyle name="SAPBEXstdItemX 2 2 2 4 3" xfId="43057"/>
    <cellStyle name="SAPBEXstdItemX 2 2 2 4 4" xfId="64494"/>
    <cellStyle name="SAPBEXstdItemX 2 2 2 5" xfId="43058"/>
    <cellStyle name="SAPBEXstdItemX 2 2 2 5 2" xfId="43059"/>
    <cellStyle name="SAPBEXstdItemX 2 2 2 5 2 2" xfId="43060"/>
    <cellStyle name="SAPBEXstdItemX 2 2 2 5 2 3" xfId="64495"/>
    <cellStyle name="SAPBEXstdItemX 2 2 2 5 3" xfId="43061"/>
    <cellStyle name="SAPBEXstdItemX 2 2 2 5 4" xfId="64496"/>
    <cellStyle name="SAPBEXstdItemX 2 2 2 6" xfId="43062"/>
    <cellStyle name="SAPBEXstdItemX 2 2 2 6 2" xfId="43063"/>
    <cellStyle name="SAPBEXstdItemX 2 2 2 6 2 2" xfId="64497"/>
    <cellStyle name="SAPBEXstdItemX 2 2 2 6 2 3" xfId="64498"/>
    <cellStyle name="SAPBEXstdItemX 2 2 2 6 3" xfId="64499"/>
    <cellStyle name="SAPBEXstdItemX 2 2 2 6 4" xfId="64500"/>
    <cellStyle name="SAPBEXstdItemX 2 2 2 7" xfId="43064"/>
    <cellStyle name="SAPBEXstdItemX 2 2 2 7 2" xfId="43065"/>
    <cellStyle name="SAPBEXstdItemX 2 2 2 7 3" xfId="64501"/>
    <cellStyle name="SAPBEXstdItemX 2 2 2 8" xfId="43066"/>
    <cellStyle name="SAPBEXstdItemX 2 2 2 9" xfId="64502"/>
    <cellStyle name="SAPBEXstdItemX 2 2 2_Other Benefits Allocation %" xfId="43067"/>
    <cellStyle name="SAPBEXstdItemX 2 2 3" xfId="43068"/>
    <cellStyle name="SAPBEXstdItemX 2 2 3 2" xfId="43069"/>
    <cellStyle name="SAPBEXstdItemX 2 2 3 2 2" xfId="43070"/>
    <cellStyle name="SAPBEXstdItemX 2 2 3 2 2 2" xfId="64503"/>
    <cellStyle name="SAPBEXstdItemX 2 2 3 2 2 3" xfId="64504"/>
    <cellStyle name="SAPBEXstdItemX 2 2 3 2 3" xfId="64505"/>
    <cellStyle name="SAPBEXstdItemX 2 2 3 2 4" xfId="64506"/>
    <cellStyle name="SAPBEXstdItemX 2 2 3 3" xfId="43071"/>
    <cellStyle name="SAPBEXstdItemX 2 2 3 3 2" xfId="53139"/>
    <cellStyle name="SAPBEXstdItemX 2 2 3 3 2 2" xfId="64507"/>
    <cellStyle name="SAPBEXstdItemX 2 2 3 3 2 3" xfId="64508"/>
    <cellStyle name="SAPBEXstdItemX 2 2 3 3 3" xfId="64509"/>
    <cellStyle name="SAPBEXstdItemX 2 2 3 3 4" xfId="64510"/>
    <cellStyle name="SAPBEXstdItemX 2 2 3 4" xfId="53140"/>
    <cellStyle name="SAPBEXstdItemX 2 2 3 4 2" xfId="53141"/>
    <cellStyle name="SAPBEXstdItemX 2 2 3 4 2 2" xfId="64511"/>
    <cellStyle name="SAPBEXstdItemX 2 2 3 4 2 3" xfId="64512"/>
    <cellStyle name="SAPBEXstdItemX 2 2 3 4 3" xfId="64513"/>
    <cellStyle name="SAPBEXstdItemX 2 2 3 4 4" xfId="64514"/>
    <cellStyle name="SAPBEXstdItemX 2 2 3 5" xfId="53142"/>
    <cellStyle name="SAPBEXstdItemX 2 2 3 5 2" xfId="53143"/>
    <cellStyle name="SAPBEXstdItemX 2 2 3 5 2 2" xfId="64515"/>
    <cellStyle name="SAPBEXstdItemX 2 2 3 5 2 3" xfId="64516"/>
    <cellStyle name="SAPBEXstdItemX 2 2 3 5 3" xfId="64517"/>
    <cellStyle name="SAPBEXstdItemX 2 2 3 5 4" xfId="64518"/>
    <cellStyle name="SAPBEXstdItemX 2 2 3 6" xfId="53144"/>
    <cellStyle name="SAPBEXstdItemX 2 2 3 6 2" xfId="53145"/>
    <cellStyle name="SAPBEXstdItemX 2 2 3 6 2 2" xfId="64519"/>
    <cellStyle name="SAPBEXstdItemX 2 2 3 6 2 3" xfId="64520"/>
    <cellStyle name="SAPBEXstdItemX 2 2 3 6 3" xfId="64521"/>
    <cellStyle name="SAPBEXstdItemX 2 2 3 6 4" xfId="64522"/>
    <cellStyle name="SAPBEXstdItemX 2 2 3 7" xfId="53146"/>
    <cellStyle name="SAPBEXstdItemX 2 2 3 7 2" xfId="64523"/>
    <cellStyle name="SAPBEXstdItemX 2 2 3 7 3" xfId="64524"/>
    <cellStyle name="SAPBEXstdItemX 2 2 3 8" xfId="64525"/>
    <cellStyle name="SAPBEXstdItemX 2 2 3 9" xfId="64526"/>
    <cellStyle name="SAPBEXstdItemX 2 2 4" xfId="43072"/>
    <cellStyle name="SAPBEXstdItemX 2 2 4 2" xfId="43073"/>
    <cellStyle name="SAPBEXstdItemX 2 2 4 2 2" xfId="43074"/>
    <cellStyle name="SAPBEXstdItemX 2 2 4 2 2 2" xfId="64527"/>
    <cellStyle name="SAPBEXstdItemX 2 2 4 2 2 3" xfId="64528"/>
    <cellStyle name="SAPBEXstdItemX 2 2 4 2 3" xfId="64529"/>
    <cellStyle name="SAPBEXstdItemX 2 2 4 2 4" xfId="64530"/>
    <cellStyle name="SAPBEXstdItemX 2 2 4 3" xfId="43075"/>
    <cellStyle name="SAPBEXstdItemX 2 2 4 3 2" xfId="53147"/>
    <cellStyle name="SAPBEXstdItemX 2 2 4 3 2 2" xfId="64531"/>
    <cellStyle name="SAPBEXstdItemX 2 2 4 3 2 3" xfId="64532"/>
    <cellStyle name="SAPBEXstdItemX 2 2 4 3 3" xfId="64533"/>
    <cellStyle name="SAPBEXstdItemX 2 2 4 3 4" xfId="64534"/>
    <cellStyle name="SAPBEXstdItemX 2 2 4 4" xfId="53148"/>
    <cellStyle name="SAPBEXstdItemX 2 2 4 4 2" xfId="53149"/>
    <cellStyle name="SAPBEXstdItemX 2 2 4 4 2 2" xfId="64535"/>
    <cellStyle name="SAPBEXstdItemX 2 2 4 4 2 3" xfId="64536"/>
    <cellStyle name="SAPBEXstdItemX 2 2 4 4 3" xfId="64537"/>
    <cellStyle name="SAPBEXstdItemX 2 2 4 4 4" xfId="64538"/>
    <cellStyle name="SAPBEXstdItemX 2 2 4 5" xfId="53150"/>
    <cellStyle name="SAPBEXstdItemX 2 2 4 5 2" xfId="53151"/>
    <cellStyle name="SAPBEXstdItemX 2 2 4 5 2 2" xfId="64539"/>
    <cellStyle name="SAPBEXstdItemX 2 2 4 5 2 3" xfId="64540"/>
    <cellStyle name="SAPBEXstdItemX 2 2 4 5 3" xfId="64541"/>
    <cellStyle name="SAPBEXstdItemX 2 2 4 5 4" xfId="64542"/>
    <cellStyle name="SAPBEXstdItemX 2 2 4 6" xfId="53152"/>
    <cellStyle name="SAPBEXstdItemX 2 2 4 6 2" xfId="53153"/>
    <cellStyle name="SAPBEXstdItemX 2 2 4 6 2 2" xfId="64543"/>
    <cellStyle name="SAPBEXstdItemX 2 2 4 6 2 3" xfId="64544"/>
    <cellStyle name="SAPBEXstdItemX 2 2 4 6 3" xfId="64545"/>
    <cellStyle name="SAPBEXstdItemX 2 2 4 6 4" xfId="64546"/>
    <cellStyle name="SAPBEXstdItemX 2 2 4 7" xfId="53154"/>
    <cellStyle name="SAPBEXstdItemX 2 2 4 7 2" xfId="64547"/>
    <cellStyle name="SAPBEXstdItemX 2 2 4 7 3" xfId="64548"/>
    <cellStyle name="SAPBEXstdItemX 2 2 4 8" xfId="64549"/>
    <cellStyle name="SAPBEXstdItemX 2 2 4 9" xfId="64550"/>
    <cellStyle name="SAPBEXstdItemX 2 2 5" xfId="43076"/>
    <cellStyle name="SAPBEXstdItemX 2 2 5 2" xfId="43077"/>
    <cellStyle name="SAPBEXstdItemX 2 2 5 2 2" xfId="43078"/>
    <cellStyle name="SAPBEXstdItemX 2 2 5 2 3" xfId="64551"/>
    <cellStyle name="SAPBEXstdItemX 2 2 5 3" xfId="43079"/>
    <cellStyle name="SAPBEXstdItemX 2 2 5 4" xfId="64552"/>
    <cellStyle name="SAPBEXstdItemX 2 2 6" xfId="43080"/>
    <cellStyle name="SAPBEXstdItemX 2 2 6 2" xfId="43081"/>
    <cellStyle name="SAPBEXstdItemX 2 2 6 2 2" xfId="43082"/>
    <cellStyle name="SAPBEXstdItemX 2 2 6 2 3" xfId="64553"/>
    <cellStyle name="SAPBEXstdItemX 2 2 6 3" xfId="43083"/>
    <cellStyle name="SAPBEXstdItemX 2 2 6 4" xfId="64554"/>
    <cellStyle name="SAPBEXstdItemX 2 2 7" xfId="43084"/>
    <cellStyle name="SAPBEXstdItemX 2 2 7 2" xfId="43085"/>
    <cellStyle name="SAPBEXstdItemX 2 2 7 2 2" xfId="43086"/>
    <cellStyle name="SAPBEXstdItemX 2 2 7 2 3" xfId="64555"/>
    <cellStyle name="SAPBEXstdItemX 2 2 7 3" xfId="43087"/>
    <cellStyle name="SAPBEXstdItemX 2 2 7 4" xfId="64556"/>
    <cellStyle name="SAPBEXstdItemX 2 2 8" xfId="43088"/>
    <cellStyle name="SAPBEXstdItemX 2 2 8 2" xfId="43089"/>
    <cellStyle name="SAPBEXstdItemX 2 2 8 2 2" xfId="43090"/>
    <cellStyle name="SAPBEXstdItemX 2 2 8 2 3" xfId="64557"/>
    <cellStyle name="SAPBEXstdItemX 2 2 8 3" xfId="43091"/>
    <cellStyle name="SAPBEXstdItemX 2 2 8 4" xfId="64558"/>
    <cellStyle name="SAPBEXstdItemX 2 2 9" xfId="43092"/>
    <cellStyle name="SAPBEXstdItemX 2 2 9 2" xfId="43093"/>
    <cellStyle name="SAPBEXstdItemX 2 2 9 2 2" xfId="43094"/>
    <cellStyle name="SAPBEXstdItemX 2 2 9 2 3" xfId="64559"/>
    <cellStyle name="SAPBEXstdItemX 2 2 9 3" xfId="43095"/>
    <cellStyle name="SAPBEXstdItemX 2 2 9 4" xfId="64560"/>
    <cellStyle name="SAPBEXstdItemX 2 2_Other Benefits Allocation %" xfId="43096"/>
    <cellStyle name="SAPBEXstdItemX 2 3" xfId="43097"/>
    <cellStyle name="SAPBEXstdItemX 2 3 10" xfId="43098"/>
    <cellStyle name="SAPBEXstdItemX 2 3 11" xfId="43099"/>
    <cellStyle name="SAPBEXstdItemX 2 3 11 2" xfId="43100"/>
    <cellStyle name="SAPBEXstdItemX 2 3 11 2 2" xfId="43101"/>
    <cellStyle name="SAPBEXstdItemX 2 3 11 3" xfId="43102"/>
    <cellStyle name="SAPBEXstdItemX 2 3 12" xfId="43103"/>
    <cellStyle name="SAPBEXstdItemX 2 3 2" xfId="43104"/>
    <cellStyle name="SAPBEXstdItemX 2 3 2 2" xfId="43105"/>
    <cellStyle name="SAPBEXstdItemX 2 3 2 2 2" xfId="43106"/>
    <cellStyle name="SAPBEXstdItemX 2 3 2 2 2 2" xfId="43107"/>
    <cellStyle name="SAPBEXstdItemX 2 3 2 2 2 2 2" xfId="43108"/>
    <cellStyle name="SAPBEXstdItemX 2 3 2 2 2 3" xfId="43109"/>
    <cellStyle name="SAPBEXstdItemX 2 3 2 2 3" xfId="43110"/>
    <cellStyle name="SAPBEXstdItemX 2 3 2 2 3 2" xfId="43111"/>
    <cellStyle name="SAPBEXstdItemX 2 3 2 2 3 2 2" xfId="43112"/>
    <cellStyle name="SAPBEXstdItemX 2 3 2 2 3 3" xfId="43113"/>
    <cellStyle name="SAPBEXstdItemX 2 3 2 2 4" xfId="43114"/>
    <cellStyle name="SAPBEXstdItemX 2 3 2 2 4 2" xfId="43115"/>
    <cellStyle name="SAPBEXstdItemX 2 3 2 2 5" xfId="43116"/>
    <cellStyle name="SAPBEXstdItemX 2 3 2 2 5 2" xfId="43117"/>
    <cellStyle name="SAPBEXstdItemX 2 3 2 2 6" xfId="43118"/>
    <cellStyle name="SAPBEXstdItemX 2 3 2 3" xfId="43119"/>
    <cellStyle name="SAPBEXstdItemX 2 3 2 3 2" xfId="43120"/>
    <cellStyle name="SAPBEXstdItemX 2 3 2 3 2 2" xfId="43121"/>
    <cellStyle name="SAPBEXstdItemX 2 3 2 3 2 2 2" xfId="43122"/>
    <cellStyle name="SAPBEXstdItemX 2 3 2 3 2 3" xfId="43123"/>
    <cellStyle name="SAPBEXstdItemX 2 3 2 3 3" xfId="43124"/>
    <cellStyle name="SAPBEXstdItemX 2 3 2 3 3 2" xfId="43125"/>
    <cellStyle name="SAPBEXstdItemX 2 3 2 3 3 2 2" xfId="43126"/>
    <cellStyle name="SAPBEXstdItemX 2 3 2 3 3 3" xfId="43127"/>
    <cellStyle name="SAPBEXstdItemX 2 3 2 3 4" xfId="43128"/>
    <cellStyle name="SAPBEXstdItemX 2 3 2 3 4 2" xfId="43129"/>
    <cellStyle name="SAPBEXstdItemX 2 3 2 3 5" xfId="43130"/>
    <cellStyle name="SAPBEXstdItemX 2 3 2 3 5 2" xfId="43131"/>
    <cellStyle name="SAPBEXstdItemX 2 3 2 3 6" xfId="43132"/>
    <cellStyle name="SAPBEXstdItemX 2 3 2 4" xfId="43133"/>
    <cellStyle name="SAPBEXstdItemX 2 3 2 4 2" xfId="43134"/>
    <cellStyle name="SAPBEXstdItemX 2 3 2 4 2 2" xfId="43135"/>
    <cellStyle name="SAPBEXstdItemX 2 3 2 4 3" xfId="43136"/>
    <cellStyle name="SAPBEXstdItemX 2 3 2 5" xfId="43137"/>
    <cellStyle name="SAPBEXstdItemX 2 3 2 5 2" xfId="43138"/>
    <cellStyle name="SAPBEXstdItemX 2 3 2 5 2 2" xfId="43139"/>
    <cellStyle name="SAPBEXstdItemX 2 3 2 5 3" xfId="43140"/>
    <cellStyle name="SAPBEXstdItemX 2 3 2 6" xfId="43141"/>
    <cellStyle name="SAPBEXstdItemX 2 3 2 6 2" xfId="43142"/>
    <cellStyle name="SAPBEXstdItemX 2 3 2 7" xfId="43143"/>
    <cellStyle name="SAPBEXstdItemX 2 3 2 7 2" xfId="43144"/>
    <cellStyle name="SAPBEXstdItemX 2 3 2 8" xfId="43145"/>
    <cellStyle name="SAPBEXstdItemX 2 3 2_Other Benefits Allocation %" xfId="43146"/>
    <cellStyle name="SAPBEXstdItemX 2 3 3" xfId="43147"/>
    <cellStyle name="SAPBEXstdItemX 2 3 3 2" xfId="53155"/>
    <cellStyle name="SAPBEXstdItemX 2 3 3 2 2" xfId="64561"/>
    <cellStyle name="SAPBEXstdItemX 2 3 3 2 3" xfId="64562"/>
    <cellStyle name="SAPBEXstdItemX 2 3 3 3" xfId="64563"/>
    <cellStyle name="SAPBEXstdItemX 2 3 3 4" xfId="64564"/>
    <cellStyle name="SAPBEXstdItemX 2 3 4" xfId="43148"/>
    <cellStyle name="SAPBEXstdItemX 2 3 4 2" xfId="53156"/>
    <cellStyle name="SAPBEXstdItemX 2 3 4 2 2" xfId="64565"/>
    <cellStyle name="SAPBEXstdItemX 2 3 4 2 3" xfId="64566"/>
    <cellStyle name="SAPBEXstdItemX 2 3 4 3" xfId="64567"/>
    <cellStyle name="SAPBEXstdItemX 2 3 4 4" xfId="64568"/>
    <cellStyle name="SAPBEXstdItemX 2 3 5" xfId="43149"/>
    <cellStyle name="SAPBEXstdItemX 2 3 5 2" xfId="53157"/>
    <cellStyle name="SAPBEXstdItemX 2 3 5 2 2" xfId="64569"/>
    <cellStyle name="SAPBEXstdItemX 2 3 5 2 3" xfId="64570"/>
    <cellStyle name="SAPBEXstdItemX 2 3 5 3" xfId="64571"/>
    <cellStyle name="SAPBEXstdItemX 2 3 5 4" xfId="64572"/>
    <cellStyle name="SAPBEXstdItemX 2 3 6" xfId="43150"/>
    <cellStyle name="SAPBEXstdItemX 2 3 6 2" xfId="53158"/>
    <cellStyle name="SAPBEXstdItemX 2 3 6 2 2" xfId="64573"/>
    <cellStyle name="SAPBEXstdItemX 2 3 6 2 3" xfId="64574"/>
    <cellStyle name="SAPBEXstdItemX 2 3 6 3" xfId="64575"/>
    <cellStyle name="SAPBEXstdItemX 2 3 6 4" xfId="64576"/>
    <cellStyle name="SAPBEXstdItemX 2 3 7" xfId="43151"/>
    <cellStyle name="SAPBEXstdItemX 2 3 7 2" xfId="64577"/>
    <cellStyle name="SAPBEXstdItemX 2 3 7 3" xfId="64578"/>
    <cellStyle name="SAPBEXstdItemX 2 3 8" xfId="43152"/>
    <cellStyle name="SAPBEXstdItemX 2 3 9" xfId="43153"/>
    <cellStyle name="SAPBEXstdItemX 2 3_Other Benefits Allocation %" xfId="43154"/>
    <cellStyle name="SAPBEXstdItemX 2 4" xfId="43155"/>
    <cellStyle name="SAPBEXstdItemX 2 4 2" xfId="43156"/>
    <cellStyle name="SAPBEXstdItemX 2 4 2 2" xfId="43157"/>
    <cellStyle name="SAPBEXstdItemX 2 4 2 2 2" xfId="43158"/>
    <cellStyle name="SAPBEXstdItemX 2 4 2 2 3" xfId="64579"/>
    <cellStyle name="SAPBEXstdItemX 2 4 2 3" xfId="43159"/>
    <cellStyle name="SAPBEXstdItemX 2 4 2 4" xfId="64580"/>
    <cellStyle name="SAPBEXstdItemX 2 4 3" xfId="43160"/>
    <cellStyle name="SAPBEXstdItemX 2 4 3 2" xfId="43161"/>
    <cellStyle name="SAPBEXstdItemX 2 4 3 2 2" xfId="43162"/>
    <cellStyle name="SAPBEXstdItemX 2 4 3 2 3" xfId="64581"/>
    <cellStyle name="SAPBEXstdItemX 2 4 3 3" xfId="43163"/>
    <cellStyle name="SAPBEXstdItemX 2 4 3 4" xfId="64582"/>
    <cellStyle name="SAPBEXstdItemX 2 4 4" xfId="53159"/>
    <cellStyle name="SAPBEXstdItemX 2 4 4 2" xfId="53160"/>
    <cellStyle name="SAPBEXstdItemX 2 4 5" xfId="53161"/>
    <cellStyle name="SAPBEXstdItemX 2 4 5 2" xfId="53162"/>
    <cellStyle name="SAPBEXstdItemX 2 4 6" xfId="53163"/>
    <cellStyle name="SAPBEXstdItemX 2 4 6 2" xfId="53164"/>
    <cellStyle name="SAPBEXstdItemX 2 4 7" xfId="53165"/>
    <cellStyle name="SAPBEXstdItemX 2 5" xfId="43164"/>
    <cellStyle name="SAPBEXstdItemX 2 5 2" xfId="43165"/>
    <cellStyle name="SAPBEXstdItemX 2 5 2 2" xfId="53166"/>
    <cellStyle name="SAPBEXstdItemX 2 5 3" xfId="53167"/>
    <cellStyle name="SAPBEXstdItemX 2 5 3 2" xfId="53168"/>
    <cellStyle name="SAPBEXstdItemX 2 5 4" xfId="53169"/>
    <cellStyle name="SAPBEXstdItemX 2 5 4 2" xfId="53170"/>
    <cellStyle name="SAPBEXstdItemX 2 5 5" xfId="53171"/>
    <cellStyle name="SAPBEXstdItemX 2 5 5 2" xfId="53172"/>
    <cellStyle name="SAPBEXstdItemX 2 5 6" xfId="53173"/>
    <cellStyle name="SAPBEXstdItemX 2 5 6 2" xfId="53174"/>
    <cellStyle name="SAPBEXstdItemX 2 5 7" xfId="53175"/>
    <cellStyle name="SAPBEXstdItemX 2 6" xfId="43166"/>
    <cellStyle name="SAPBEXstdItemX 2 6 2" xfId="53176"/>
    <cellStyle name="SAPBEXstdItemX 2 7" xfId="43167"/>
    <cellStyle name="SAPBEXstdItemX 2 7 2" xfId="53177"/>
    <cellStyle name="SAPBEXstdItemX 2 8" xfId="43168"/>
    <cellStyle name="SAPBEXstdItemX 2 8 2" xfId="53178"/>
    <cellStyle name="SAPBEXstdItemX 2 9" xfId="43169"/>
    <cellStyle name="SAPBEXstdItemX 2 9 2" xfId="53179"/>
    <cellStyle name="SAPBEXstdItemX 2_401K Summary" xfId="43170"/>
    <cellStyle name="SAPBEXstdItemX 20" xfId="43171"/>
    <cellStyle name="SAPBEXstdItemX 20 2" xfId="43172"/>
    <cellStyle name="SAPBEXstdItemX 20 2 2" xfId="43173"/>
    <cellStyle name="SAPBEXstdItemX 20 3" xfId="43174"/>
    <cellStyle name="SAPBEXstdItemX 21" xfId="43175"/>
    <cellStyle name="SAPBEXstdItemX 21 2" xfId="43176"/>
    <cellStyle name="SAPBEXstdItemX 21 2 2" xfId="43177"/>
    <cellStyle name="SAPBEXstdItemX 21 3" xfId="43178"/>
    <cellStyle name="SAPBEXstdItemX 22" xfId="43179"/>
    <cellStyle name="SAPBEXstdItemX 22 2" xfId="43180"/>
    <cellStyle name="SAPBEXstdItemX 22 2 2" xfId="43181"/>
    <cellStyle name="SAPBEXstdItemX 22 3" xfId="43182"/>
    <cellStyle name="SAPBEXstdItemX 23" xfId="43183"/>
    <cellStyle name="SAPBEXstdItemX 23 2" xfId="43184"/>
    <cellStyle name="SAPBEXstdItemX 23 2 2" xfId="43185"/>
    <cellStyle name="SAPBEXstdItemX 23 3" xfId="43186"/>
    <cellStyle name="SAPBEXstdItemX 24" xfId="43187"/>
    <cellStyle name="SAPBEXstdItemX 24 2" xfId="43188"/>
    <cellStyle name="SAPBEXstdItemX 24 2 2" xfId="43189"/>
    <cellStyle name="SAPBEXstdItemX 24 3" xfId="43190"/>
    <cellStyle name="SAPBEXstdItemX 25" xfId="43191"/>
    <cellStyle name="SAPBEXstdItemX 25 2" xfId="43192"/>
    <cellStyle name="SAPBEXstdItemX 25 2 2" xfId="43193"/>
    <cellStyle name="SAPBEXstdItemX 25 3" xfId="43194"/>
    <cellStyle name="SAPBEXstdItemX 26" xfId="43195"/>
    <cellStyle name="SAPBEXstdItemX 26 2" xfId="43196"/>
    <cellStyle name="SAPBEXstdItemX 26 2 2" xfId="43197"/>
    <cellStyle name="SAPBEXstdItemX 26 3" xfId="43198"/>
    <cellStyle name="SAPBEXstdItemX 27" xfId="43199"/>
    <cellStyle name="SAPBEXstdItemX 27 2" xfId="43200"/>
    <cellStyle name="SAPBEXstdItemX 27 2 2" xfId="43201"/>
    <cellStyle name="SAPBEXstdItemX 27 3" xfId="43202"/>
    <cellStyle name="SAPBEXstdItemX 28" xfId="43203"/>
    <cellStyle name="SAPBEXstdItemX 28 2" xfId="43204"/>
    <cellStyle name="SAPBEXstdItemX 29" xfId="43205"/>
    <cellStyle name="SAPBEXstdItemX 29 2" xfId="43206"/>
    <cellStyle name="SAPBEXstdItemX 3" xfId="43207"/>
    <cellStyle name="SAPBEXstdItemX 3 10" xfId="43208"/>
    <cellStyle name="SAPBEXstdItemX 3 10 2" xfId="43209"/>
    <cellStyle name="SAPBEXstdItemX 3 10 2 2" xfId="43210"/>
    <cellStyle name="SAPBEXstdItemX 3 10 3" xfId="43211"/>
    <cellStyle name="SAPBEXstdItemX 3 11" xfId="43212"/>
    <cellStyle name="SAPBEXstdItemX 3 11 2" xfId="43213"/>
    <cellStyle name="SAPBEXstdItemX 3 11 2 2" xfId="43214"/>
    <cellStyle name="SAPBEXstdItemX 3 11 3" xfId="43215"/>
    <cellStyle name="SAPBEXstdItemX 3 12" xfId="43216"/>
    <cellStyle name="SAPBEXstdItemX 3 12 2" xfId="43217"/>
    <cellStyle name="SAPBEXstdItemX 3 12 2 2" xfId="43218"/>
    <cellStyle name="SAPBEXstdItemX 3 12 3" xfId="43219"/>
    <cellStyle name="SAPBEXstdItemX 3 13" xfId="43220"/>
    <cellStyle name="SAPBEXstdItemX 3 13 2" xfId="43221"/>
    <cellStyle name="SAPBEXstdItemX 3 14" xfId="43222"/>
    <cellStyle name="SAPBEXstdItemX 3 2" xfId="43223"/>
    <cellStyle name="SAPBEXstdItemX 3 2 2" xfId="43224"/>
    <cellStyle name="SAPBEXstdItemX 3 2 2 2" xfId="43225"/>
    <cellStyle name="SAPBEXstdItemX 3 2 2 2 2" xfId="43226"/>
    <cellStyle name="SAPBEXstdItemX 3 2 2 2 2 2" xfId="43227"/>
    <cellStyle name="SAPBEXstdItemX 3 2 2 2 3" xfId="43228"/>
    <cellStyle name="SAPBEXstdItemX 3 2 2 3" xfId="43229"/>
    <cellStyle name="SAPBEXstdItemX 3 2 2 3 2" xfId="43230"/>
    <cellStyle name="SAPBEXstdItemX 3 2 2 3 2 2" xfId="43231"/>
    <cellStyle name="SAPBEXstdItemX 3 2 2 3 3" xfId="43232"/>
    <cellStyle name="SAPBEXstdItemX 3 2 2 4" xfId="43233"/>
    <cellStyle name="SAPBEXstdItemX 3 2 2 4 2" xfId="43234"/>
    <cellStyle name="SAPBEXstdItemX 3 2 2 5" xfId="43235"/>
    <cellStyle name="SAPBEXstdItemX 3 2 2 5 2" xfId="43236"/>
    <cellStyle name="SAPBEXstdItemX 3 2 2 6" xfId="43237"/>
    <cellStyle name="SAPBEXstdItemX 3 2 3" xfId="43238"/>
    <cellStyle name="SAPBEXstdItemX 3 2 3 2" xfId="43239"/>
    <cellStyle name="SAPBEXstdItemX 3 2 3 2 2" xfId="43240"/>
    <cellStyle name="SAPBEXstdItemX 3 2 3 2 2 2" xfId="43241"/>
    <cellStyle name="SAPBEXstdItemX 3 2 3 2 3" xfId="43242"/>
    <cellStyle name="SAPBEXstdItemX 3 2 3 3" xfId="43243"/>
    <cellStyle name="SAPBEXstdItemX 3 2 3 3 2" xfId="43244"/>
    <cellStyle name="SAPBEXstdItemX 3 2 3 3 2 2" xfId="43245"/>
    <cellStyle name="SAPBEXstdItemX 3 2 3 3 3" xfId="43246"/>
    <cellStyle name="SAPBEXstdItemX 3 2 3 4" xfId="43247"/>
    <cellStyle name="SAPBEXstdItemX 3 2 3 4 2" xfId="43248"/>
    <cellStyle name="SAPBEXstdItemX 3 2 3 5" xfId="43249"/>
    <cellStyle name="SAPBEXstdItemX 3 2 3 5 2" xfId="43250"/>
    <cellStyle name="SAPBEXstdItemX 3 2 3 6" xfId="43251"/>
    <cellStyle name="SAPBEXstdItemX 3 2 4" xfId="43252"/>
    <cellStyle name="SAPBEXstdItemX 3 2 4 2" xfId="43253"/>
    <cellStyle name="SAPBEXstdItemX 3 2 4 2 2" xfId="43254"/>
    <cellStyle name="SAPBEXstdItemX 3 2 4 2 2 2" xfId="43255"/>
    <cellStyle name="SAPBEXstdItemX 3 2 4 2 3" xfId="43256"/>
    <cellStyle name="SAPBEXstdItemX 3 2 4 3" xfId="43257"/>
    <cellStyle name="SAPBEXstdItemX 3 2 4 3 2" xfId="43258"/>
    <cellStyle name="SAPBEXstdItemX 3 2 4 3 2 2" xfId="43259"/>
    <cellStyle name="SAPBEXstdItemX 3 2 4 3 3" xfId="43260"/>
    <cellStyle name="SAPBEXstdItemX 3 2 4 4" xfId="43261"/>
    <cellStyle name="SAPBEXstdItemX 3 2 4 4 2" xfId="43262"/>
    <cellStyle name="SAPBEXstdItemX 3 2 4 5" xfId="43263"/>
    <cellStyle name="SAPBEXstdItemX 3 2 4 5 2" xfId="43264"/>
    <cellStyle name="SAPBEXstdItemX 3 2 4 6" xfId="43265"/>
    <cellStyle name="SAPBEXstdItemX 3 2 5" xfId="43266"/>
    <cellStyle name="SAPBEXstdItemX 3 2 5 2" xfId="43267"/>
    <cellStyle name="SAPBEXstdItemX 3 2 5 2 2" xfId="43268"/>
    <cellStyle name="SAPBEXstdItemX 3 2 5 3" xfId="43269"/>
    <cellStyle name="SAPBEXstdItemX 3 2 6" xfId="43270"/>
    <cellStyle name="SAPBEXstdItemX 3 2 6 2" xfId="53180"/>
    <cellStyle name="SAPBEXstdItemX 3 2 7" xfId="53181"/>
    <cellStyle name="SAPBEXstdItemX 3 2_Other Benefits Allocation %" xfId="43271"/>
    <cellStyle name="SAPBEXstdItemX 3 3" xfId="43272"/>
    <cellStyle name="SAPBEXstdItemX 3 3 2" xfId="53182"/>
    <cellStyle name="SAPBEXstdItemX 3 3 2 2" xfId="53183"/>
    <cellStyle name="SAPBEXstdItemX 3 3 3" xfId="53184"/>
    <cellStyle name="SAPBEXstdItemX 3 3 3 2" xfId="53185"/>
    <cellStyle name="SAPBEXstdItemX 3 3 4" xfId="53186"/>
    <cellStyle name="SAPBEXstdItemX 3 3 4 2" xfId="53187"/>
    <cellStyle name="SAPBEXstdItemX 3 3 5" xfId="53188"/>
    <cellStyle name="SAPBEXstdItemX 3 3 5 2" xfId="53189"/>
    <cellStyle name="SAPBEXstdItemX 3 3 6" xfId="53190"/>
    <cellStyle name="SAPBEXstdItemX 3 3 6 2" xfId="53191"/>
    <cellStyle name="SAPBEXstdItemX 3 3 7" xfId="53192"/>
    <cellStyle name="SAPBEXstdItemX 3 4" xfId="43273"/>
    <cellStyle name="SAPBEXstdItemX 3 4 2" xfId="43274"/>
    <cellStyle name="SAPBEXstdItemX 3 4 2 2" xfId="43275"/>
    <cellStyle name="SAPBEXstdItemX 3 4 2 2 2" xfId="43276"/>
    <cellStyle name="SAPBEXstdItemX 3 4 2 2 2 2" xfId="43277"/>
    <cellStyle name="SAPBEXstdItemX 3 4 2 2 3" xfId="43278"/>
    <cellStyle name="SAPBEXstdItemX 3 4 2 3" xfId="43279"/>
    <cellStyle name="SAPBEXstdItemX 3 4 2 3 2" xfId="43280"/>
    <cellStyle name="SAPBEXstdItemX 3 4 2 3 2 2" xfId="43281"/>
    <cellStyle name="SAPBEXstdItemX 3 4 2 3 3" xfId="43282"/>
    <cellStyle name="SAPBEXstdItemX 3 4 2 4" xfId="43283"/>
    <cellStyle name="SAPBEXstdItemX 3 4 2 4 2" xfId="43284"/>
    <cellStyle name="SAPBEXstdItemX 3 4 2 5" xfId="43285"/>
    <cellStyle name="SAPBEXstdItemX 3 4 2 5 2" xfId="43286"/>
    <cellStyle name="SAPBEXstdItemX 3 4 2 6" xfId="43287"/>
    <cellStyle name="SAPBEXstdItemX 3 4 3" xfId="43288"/>
    <cellStyle name="SAPBEXstdItemX 3 4 3 2" xfId="43289"/>
    <cellStyle name="SAPBEXstdItemX 3 4 3 2 2" xfId="43290"/>
    <cellStyle name="SAPBEXstdItemX 3 4 3 2 2 2" xfId="43291"/>
    <cellStyle name="SAPBEXstdItemX 3 4 3 2 3" xfId="43292"/>
    <cellStyle name="SAPBEXstdItemX 3 4 3 3" xfId="43293"/>
    <cellStyle name="SAPBEXstdItemX 3 4 3 3 2" xfId="43294"/>
    <cellStyle name="SAPBEXstdItemX 3 4 3 3 2 2" xfId="43295"/>
    <cellStyle name="SAPBEXstdItemX 3 4 3 3 3" xfId="43296"/>
    <cellStyle name="SAPBEXstdItemX 3 4 3 4" xfId="43297"/>
    <cellStyle name="SAPBEXstdItemX 3 4 3 4 2" xfId="43298"/>
    <cellStyle name="SAPBEXstdItemX 3 4 3 5" xfId="43299"/>
    <cellStyle name="SAPBEXstdItemX 3 4 3 5 2" xfId="43300"/>
    <cellStyle name="SAPBEXstdItemX 3 4 3 6" xfId="43301"/>
    <cellStyle name="SAPBEXstdItemX 3 4 4" xfId="43302"/>
    <cellStyle name="SAPBEXstdItemX 3 4 4 2" xfId="43303"/>
    <cellStyle name="SAPBEXstdItemX 3 4 4 2 2" xfId="43304"/>
    <cellStyle name="SAPBEXstdItemX 3 4 4 3" xfId="43305"/>
    <cellStyle name="SAPBEXstdItemX 3 4 5" xfId="43306"/>
    <cellStyle name="SAPBEXstdItemX 3 4 5 2" xfId="43307"/>
    <cellStyle name="SAPBEXstdItemX 3 4 5 2 2" xfId="43308"/>
    <cellStyle name="SAPBEXstdItemX 3 4 5 3" xfId="43309"/>
    <cellStyle name="SAPBEXstdItemX 3 4 6" xfId="43310"/>
    <cellStyle name="SAPBEXstdItemX 3 4 6 2" xfId="43311"/>
    <cellStyle name="SAPBEXstdItemX 3 4 7" xfId="43312"/>
    <cellStyle name="SAPBEXstdItemX 3 4 7 2" xfId="43313"/>
    <cellStyle name="SAPBEXstdItemX 3 4 8" xfId="43314"/>
    <cellStyle name="SAPBEXstdItemX 3 4_Other Benefits Allocation %" xfId="43315"/>
    <cellStyle name="SAPBEXstdItemX 3 5" xfId="43316"/>
    <cellStyle name="SAPBEXstdItemX 3 5 2" xfId="43317"/>
    <cellStyle name="SAPBEXstdItemX 3 5 2 2" xfId="43318"/>
    <cellStyle name="SAPBEXstdItemX 3 5 2 2 2" xfId="43319"/>
    <cellStyle name="SAPBEXstdItemX 3 5 2 3" xfId="43320"/>
    <cellStyle name="SAPBEXstdItemX 3 5 3" xfId="43321"/>
    <cellStyle name="SAPBEXstdItemX 3 5 3 2" xfId="43322"/>
    <cellStyle name="SAPBEXstdItemX 3 5 3 2 2" xfId="43323"/>
    <cellStyle name="SAPBEXstdItemX 3 5 3 3" xfId="43324"/>
    <cellStyle name="SAPBEXstdItemX 3 5 4" xfId="43325"/>
    <cellStyle name="SAPBEXstdItemX 3 5 4 2" xfId="43326"/>
    <cellStyle name="SAPBEXstdItemX 3 5 5" xfId="43327"/>
    <cellStyle name="SAPBEXstdItemX 3 5 5 2" xfId="43328"/>
    <cellStyle name="SAPBEXstdItemX 3 5 6" xfId="43329"/>
    <cellStyle name="SAPBEXstdItemX 3 6" xfId="43330"/>
    <cellStyle name="SAPBEXstdItemX 3 6 2" xfId="43331"/>
    <cellStyle name="SAPBEXstdItemX 3 6 2 2" xfId="43332"/>
    <cellStyle name="SAPBEXstdItemX 3 6 2 2 2" xfId="43333"/>
    <cellStyle name="SAPBEXstdItemX 3 6 2 3" xfId="43334"/>
    <cellStyle name="SAPBEXstdItemX 3 6 3" xfId="43335"/>
    <cellStyle name="SAPBEXstdItemX 3 6 3 2" xfId="43336"/>
    <cellStyle name="SAPBEXstdItemX 3 6 3 2 2" xfId="43337"/>
    <cellStyle name="SAPBEXstdItemX 3 6 3 3" xfId="43338"/>
    <cellStyle name="SAPBEXstdItemX 3 6 4" xfId="43339"/>
    <cellStyle name="SAPBEXstdItemX 3 6 4 2" xfId="43340"/>
    <cellStyle name="SAPBEXstdItemX 3 6 5" xfId="43341"/>
    <cellStyle name="SAPBEXstdItemX 3 6 5 2" xfId="43342"/>
    <cellStyle name="SAPBEXstdItemX 3 6 6" xfId="43343"/>
    <cellStyle name="SAPBEXstdItemX 3 7" xfId="43344"/>
    <cellStyle name="SAPBEXstdItemX 3 7 2" xfId="43345"/>
    <cellStyle name="SAPBEXstdItemX 3 7 2 2" xfId="43346"/>
    <cellStyle name="SAPBEXstdItemX 3 7 2 2 2" xfId="43347"/>
    <cellStyle name="SAPBEXstdItemX 3 7 2 3" xfId="43348"/>
    <cellStyle name="SAPBEXstdItemX 3 7 3" xfId="43349"/>
    <cellStyle name="SAPBEXstdItemX 3 7 3 2" xfId="43350"/>
    <cellStyle name="SAPBEXstdItemX 3 7 3 2 2" xfId="43351"/>
    <cellStyle name="SAPBEXstdItemX 3 7 3 3" xfId="43352"/>
    <cellStyle name="SAPBEXstdItemX 3 7 4" xfId="43353"/>
    <cellStyle name="SAPBEXstdItemX 3 7 4 2" xfId="43354"/>
    <cellStyle name="SAPBEXstdItemX 3 7 5" xfId="43355"/>
    <cellStyle name="SAPBEXstdItemX 3 7 5 2" xfId="43356"/>
    <cellStyle name="SAPBEXstdItemX 3 7 6" xfId="43357"/>
    <cellStyle name="SAPBEXstdItemX 3 8" xfId="43358"/>
    <cellStyle name="SAPBEXstdItemX 3 8 2" xfId="43359"/>
    <cellStyle name="SAPBEXstdItemX 3 8 2 2" xfId="43360"/>
    <cellStyle name="SAPBEXstdItemX 3 8 3" xfId="43361"/>
    <cellStyle name="SAPBEXstdItemX 3 9" xfId="43362"/>
    <cellStyle name="SAPBEXstdItemX 3 9 2" xfId="43363"/>
    <cellStyle name="SAPBEXstdItemX 3 9 2 2" xfId="43364"/>
    <cellStyle name="SAPBEXstdItemX 3 9 3" xfId="43365"/>
    <cellStyle name="SAPBEXstdItemX 3_401K Summary" xfId="43366"/>
    <cellStyle name="SAPBEXstdItemX 30" xfId="43367"/>
    <cellStyle name="SAPBEXstdItemX 30 2" xfId="43368"/>
    <cellStyle name="SAPBEXstdItemX 31" xfId="43369"/>
    <cellStyle name="SAPBEXstdItemX 31 2" xfId="43370"/>
    <cellStyle name="SAPBEXstdItemX 32" xfId="43371"/>
    <cellStyle name="SAPBEXstdItemX 32 2" xfId="43372"/>
    <cellStyle name="SAPBEXstdItemX 33" xfId="43373"/>
    <cellStyle name="SAPBEXstdItemX 33 2" xfId="43374"/>
    <cellStyle name="SAPBEXstdItemX 34" xfId="43375"/>
    <cellStyle name="SAPBEXstdItemX 34 2" xfId="43376"/>
    <cellStyle name="SAPBEXstdItemX 35" xfId="43377"/>
    <cellStyle name="SAPBEXstdItemX 36" xfId="43378"/>
    <cellStyle name="SAPBEXstdItemX 37" xfId="43379"/>
    <cellStyle name="SAPBEXstdItemX 38" xfId="43380"/>
    <cellStyle name="SAPBEXstdItemX 39" xfId="43381"/>
    <cellStyle name="SAPBEXstdItemX 4" xfId="43382"/>
    <cellStyle name="SAPBEXstdItemX 4 10" xfId="43383"/>
    <cellStyle name="SAPBEXstdItemX 4 11" xfId="43384"/>
    <cellStyle name="SAPBEXstdItemX 4 11 2" xfId="43385"/>
    <cellStyle name="SAPBEXstdItemX 4 11 2 2" xfId="43386"/>
    <cellStyle name="SAPBEXstdItemX 4 11 3" xfId="43387"/>
    <cellStyle name="SAPBEXstdItemX 4 12" xfId="43388"/>
    <cellStyle name="SAPBEXstdItemX 4 12 2" xfId="43389"/>
    <cellStyle name="SAPBEXstdItemX 4 13" xfId="43390"/>
    <cellStyle name="SAPBEXstdItemX 4 2" xfId="43391"/>
    <cellStyle name="SAPBEXstdItemX 4 2 2" xfId="43392"/>
    <cellStyle name="SAPBEXstdItemX 4 2 3" xfId="43393"/>
    <cellStyle name="SAPBEXstdItemX 4 2_Other Benefits Allocation %" xfId="43394"/>
    <cellStyle name="SAPBEXstdItemX 4 3" xfId="43395"/>
    <cellStyle name="SAPBEXstdItemX 4 3 2" xfId="43396"/>
    <cellStyle name="SAPBEXstdItemX 4 3 2 2" xfId="43397"/>
    <cellStyle name="SAPBEXstdItemX 4 3 2 2 2" xfId="43398"/>
    <cellStyle name="SAPBEXstdItemX 4 3 2 2 2 2" xfId="43399"/>
    <cellStyle name="SAPBEXstdItemX 4 3 2 2 3" xfId="43400"/>
    <cellStyle name="SAPBEXstdItemX 4 3 2 3" xfId="43401"/>
    <cellStyle name="SAPBEXstdItemX 4 3 2 3 2" xfId="43402"/>
    <cellStyle name="SAPBEXstdItemX 4 3 2 3 2 2" xfId="43403"/>
    <cellStyle name="SAPBEXstdItemX 4 3 2 3 3" xfId="43404"/>
    <cellStyle name="SAPBEXstdItemX 4 3 2 4" xfId="43405"/>
    <cellStyle name="SAPBEXstdItemX 4 3 2 4 2" xfId="43406"/>
    <cellStyle name="SAPBEXstdItemX 4 3 2 5" xfId="43407"/>
    <cellStyle name="SAPBEXstdItemX 4 3 2 5 2" xfId="43408"/>
    <cellStyle name="SAPBEXstdItemX 4 3 2 6" xfId="43409"/>
    <cellStyle name="SAPBEXstdItemX 4 3 3" xfId="43410"/>
    <cellStyle name="SAPBEXstdItemX 4 3 3 2" xfId="43411"/>
    <cellStyle name="SAPBEXstdItemX 4 3 3 2 2" xfId="43412"/>
    <cellStyle name="SAPBEXstdItemX 4 3 3 2 2 2" xfId="43413"/>
    <cellStyle name="SAPBEXstdItemX 4 3 3 2 3" xfId="43414"/>
    <cellStyle name="SAPBEXstdItemX 4 3 3 3" xfId="43415"/>
    <cellStyle name="SAPBEXstdItemX 4 3 3 3 2" xfId="43416"/>
    <cellStyle name="SAPBEXstdItemX 4 3 3 3 2 2" xfId="43417"/>
    <cellStyle name="SAPBEXstdItemX 4 3 3 3 3" xfId="43418"/>
    <cellStyle name="SAPBEXstdItemX 4 3 3 4" xfId="43419"/>
    <cellStyle name="SAPBEXstdItemX 4 3 3 4 2" xfId="43420"/>
    <cellStyle name="SAPBEXstdItemX 4 3 3 5" xfId="43421"/>
    <cellStyle name="SAPBEXstdItemX 4 3 3 5 2" xfId="43422"/>
    <cellStyle name="SAPBEXstdItemX 4 3 3 6" xfId="43423"/>
    <cellStyle name="SAPBEXstdItemX 4 3 4" xfId="43424"/>
    <cellStyle name="SAPBEXstdItemX 4 3 4 2" xfId="43425"/>
    <cellStyle name="SAPBEXstdItemX 4 3 4 2 2" xfId="43426"/>
    <cellStyle name="SAPBEXstdItemX 4 3 4 3" xfId="43427"/>
    <cellStyle name="SAPBEXstdItemX 4 3 5" xfId="43428"/>
    <cellStyle name="SAPBEXstdItemX 4 3 5 2" xfId="43429"/>
    <cellStyle name="SAPBEXstdItemX 4 3 5 2 2" xfId="43430"/>
    <cellStyle name="SAPBEXstdItemX 4 3 5 3" xfId="43431"/>
    <cellStyle name="SAPBEXstdItemX 4 3 6" xfId="43432"/>
    <cellStyle name="SAPBEXstdItemX 4 3 6 2" xfId="43433"/>
    <cellStyle name="SAPBEXstdItemX 4 3 7" xfId="43434"/>
    <cellStyle name="SAPBEXstdItemX 4 3 7 2" xfId="43435"/>
    <cellStyle name="SAPBEXstdItemX 4 3 8" xfId="43436"/>
    <cellStyle name="SAPBEXstdItemX 4 3_Other Benefits Allocation %" xfId="43437"/>
    <cellStyle name="SAPBEXstdItemX 4 4" xfId="43438"/>
    <cellStyle name="SAPBEXstdItemX 4 4 2" xfId="53193"/>
    <cellStyle name="SAPBEXstdItemX 4 5" xfId="43439"/>
    <cellStyle name="SAPBEXstdItemX 4 5 2" xfId="53194"/>
    <cellStyle name="SAPBEXstdItemX 4 6" xfId="43440"/>
    <cellStyle name="SAPBEXstdItemX 4 6 2" xfId="53195"/>
    <cellStyle name="SAPBEXstdItemX 4 7" xfId="43441"/>
    <cellStyle name="SAPBEXstdItemX 4 8" xfId="43442"/>
    <cellStyle name="SAPBEXstdItemX 4 9" xfId="43443"/>
    <cellStyle name="SAPBEXstdItemX 4_401K Summary" xfId="43444"/>
    <cellStyle name="SAPBEXstdItemX 40" xfId="43445"/>
    <cellStyle name="SAPBEXstdItemX 41" xfId="43446"/>
    <cellStyle name="SAPBEXstdItemX 42" xfId="43447"/>
    <cellStyle name="SAPBEXstdItemX 43" xfId="43448"/>
    <cellStyle name="SAPBEXstdItemX 44" xfId="43449"/>
    <cellStyle name="SAPBEXstdItemX 45" xfId="43450"/>
    <cellStyle name="SAPBEXstdItemX 46" xfId="43451"/>
    <cellStyle name="SAPBEXstdItemX 47" xfId="43452"/>
    <cellStyle name="SAPBEXstdItemX 48" xfId="43453"/>
    <cellStyle name="SAPBEXstdItemX 5" xfId="43454"/>
    <cellStyle name="SAPBEXstdItemX 5 2" xfId="43455"/>
    <cellStyle name="SAPBEXstdItemX 5 2 2" xfId="43456"/>
    <cellStyle name="SAPBEXstdItemX 5 2 2 2" xfId="43457"/>
    <cellStyle name="SAPBEXstdItemX 5 2 2 2 2" xfId="43458"/>
    <cellStyle name="SAPBEXstdItemX 5 2 2 3" xfId="43459"/>
    <cellStyle name="SAPBEXstdItemX 5 2 3" xfId="43460"/>
    <cellStyle name="SAPBEXstdItemX 5 2 3 2" xfId="43461"/>
    <cellStyle name="SAPBEXstdItemX 5 2 3 2 2" xfId="43462"/>
    <cellStyle name="SAPBEXstdItemX 5 2 3 3" xfId="43463"/>
    <cellStyle name="SAPBEXstdItemX 5 2 4" xfId="43464"/>
    <cellStyle name="SAPBEXstdItemX 5 2 4 2" xfId="43465"/>
    <cellStyle name="SAPBEXstdItemX 5 2 5" xfId="43466"/>
    <cellStyle name="SAPBEXstdItemX 5 2 5 2" xfId="43467"/>
    <cellStyle name="SAPBEXstdItemX 5 2 6" xfId="43468"/>
    <cellStyle name="SAPBEXstdItemX 5 3" xfId="43469"/>
    <cellStyle name="SAPBEXstdItemX 5 3 2" xfId="43470"/>
    <cellStyle name="SAPBEXstdItemX 5 3 2 2" xfId="43471"/>
    <cellStyle name="SAPBEXstdItemX 5 3 2 2 2" xfId="43472"/>
    <cellStyle name="SAPBEXstdItemX 5 3 2 3" xfId="43473"/>
    <cellStyle name="SAPBEXstdItemX 5 3 3" xfId="43474"/>
    <cellStyle name="SAPBEXstdItemX 5 3 3 2" xfId="43475"/>
    <cellStyle name="SAPBEXstdItemX 5 3 3 2 2" xfId="43476"/>
    <cellStyle name="SAPBEXstdItemX 5 3 3 3" xfId="43477"/>
    <cellStyle name="SAPBEXstdItemX 5 3 4" xfId="43478"/>
    <cellStyle name="SAPBEXstdItemX 5 3 4 2" xfId="43479"/>
    <cellStyle name="SAPBEXstdItemX 5 3 5" xfId="43480"/>
    <cellStyle name="SAPBEXstdItemX 5 3 5 2" xfId="43481"/>
    <cellStyle name="SAPBEXstdItemX 5 3 6" xfId="43482"/>
    <cellStyle name="SAPBEXstdItemX 5 4" xfId="43483"/>
    <cellStyle name="SAPBEXstdItemX 5 4 2" xfId="43484"/>
    <cellStyle name="SAPBEXstdItemX 5 4 2 2" xfId="43485"/>
    <cellStyle name="SAPBEXstdItemX 5 4 2 2 2" xfId="43486"/>
    <cellStyle name="SAPBEXstdItemX 5 4 2 3" xfId="43487"/>
    <cellStyle name="SAPBEXstdItemX 5 4 3" xfId="43488"/>
    <cellStyle name="SAPBEXstdItemX 5 4 3 2" xfId="43489"/>
    <cellStyle name="SAPBEXstdItemX 5 4 3 2 2" xfId="43490"/>
    <cellStyle name="SAPBEXstdItemX 5 4 3 3" xfId="43491"/>
    <cellStyle name="SAPBEXstdItemX 5 4 4" xfId="43492"/>
    <cellStyle name="SAPBEXstdItemX 5 4 4 2" xfId="43493"/>
    <cellStyle name="SAPBEXstdItemX 5 4 5" xfId="43494"/>
    <cellStyle name="SAPBEXstdItemX 5 4 5 2" xfId="43495"/>
    <cellStyle name="SAPBEXstdItemX 5 4 6" xfId="43496"/>
    <cellStyle name="SAPBEXstdItemX 5 5" xfId="43497"/>
    <cellStyle name="SAPBEXstdItemX 5 5 2" xfId="43498"/>
    <cellStyle name="SAPBEXstdItemX 5 5 2 2" xfId="43499"/>
    <cellStyle name="SAPBEXstdItemX 5 5 3" xfId="43500"/>
    <cellStyle name="SAPBEXstdItemX 5 6" xfId="43501"/>
    <cellStyle name="SAPBEXstdItemX 5 6 2" xfId="43502"/>
    <cellStyle name="SAPBEXstdItemX 5 6 2 2" xfId="43503"/>
    <cellStyle name="SAPBEXstdItemX 5 6 3" xfId="43504"/>
    <cellStyle name="SAPBEXstdItemX 5 7" xfId="43505"/>
    <cellStyle name="SAPBEXstdItemX 5 7 2" xfId="43506"/>
    <cellStyle name="SAPBEXstdItemX 5 7 2 2" xfId="43507"/>
    <cellStyle name="SAPBEXstdItemX 5 7 3" xfId="43508"/>
    <cellStyle name="SAPBEXstdItemX 5 8" xfId="43509"/>
    <cellStyle name="SAPBEXstdItemX 5_Other Benefits Allocation %" xfId="43510"/>
    <cellStyle name="SAPBEXstdItemX 6" xfId="43511"/>
    <cellStyle name="SAPBEXstdItemX 6 2" xfId="43512"/>
    <cellStyle name="SAPBEXstdItemX 6 2 2" xfId="43513"/>
    <cellStyle name="SAPBEXstdItemX 6 2 2 2" xfId="43514"/>
    <cellStyle name="SAPBEXstdItemX 6 2 2 2 2" xfId="43515"/>
    <cellStyle name="SAPBEXstdItemX 6 2 2 3" xfId="43516"/>
    <cellStyle name="SAPBEXstdItemX 6 2 3" xfId="43517"/>
    <cellStyle name="SAPBEXstdItemX 6 2 3 2" xfId="43518"/>
    <cellStyle name="SAPBEXstdItemX 6 2 3 2 2" xfId="43519"/>
    <cellStyle name="SAPBEXstdItemX 6 2 3 3" xfId="43520"/>
    <cellStyle name="SAPBEXstdItemX 6 2 4" xfId="43521"/>
    <cellStyle name="SAPBEXstdItemX 6 2 4 2" xfId="43522"/>
    <cellStyle name="SAPBEXstdItemX 6 2 5" xfId="43523"/>
    <cellStyle name="SAPBEXstdItemX 6 2 5 2" xfId="43524"/>
    <cellStyle name="SAPBEXstdItemX 6 2 6" xfId="43525"/>
    <cellStyle name="SAPBEXstdItemX 6 3" xfId="43526"/>
    <cellStyle name="SAPBEXstdItemX 6 3 2" xfId="43527"/>
    <cellStyle name="SAPBEXstdItemX 6 3 2 2" xfId="43528"/>
    <cellStyle name="SAPBEXstdItemX 6 3 2 2 2" xfId="43529"/>
    <cellStyle name="SAPBEXstdItemX 6 3 2 3" xfId="43530"/>
    <cellStyle name="SAPBEXstdItemX 6 3 3" xfId="43531"/>
    <cellStyle name="SAPBEXstdItemX 6 3 3 2" xfId="43532"/>
    <cellStyle name="SAPBEXstdItemX 6 3 3 2 2" xfId="43533"/>
    <cellStyle name="SAPBEXstdItemX 6 3 3 3" xfId="43534"/>
    <cellStyle name="SAPBEXstdItemX 6 3 4" xfId="43535"/>
    <cellStyle name="SAPBEXstdItemX 6 3 4 2" xfId="43536"/>
    <cellStyle name="SAPBEXstdItemX 6 3 5" xfId="43537"/>
    <cellStyle name="SAPBEXstdItemX 6 3 5 2" xfId="43538"/>
    <cellStyle name="SAPBEXstdItemX 6 3 6" xfId="43539"/>
    <cellStyle name="SAPBEXstdItemX 6 4" xfId="43540"/>
    <cellStyle name="SAPBEXstdItemX 6 4 2" xfId="43541"/>
    <cellStyle name="SAPBEXstdItemX 6 4 2 2" xfId="43542"/>
    <cellStyle name="SAPBEXstdItemX 6 4 2 2 2" xfId="43543"/>
    <cellStyle name="SAPBEXstdItemX 6 4 2 3" xfId="43544"/>
    <cellStyle name="SAPBEXstdItemX 6 4 3" xfId="43545"/>
    <cellStyle name="SAPBEXstdItemX 6 4 3 2" xfId="43546"/>
    <cellStyle name="SAPBEXstdItemX 6 4 3 2 2" xfId="43547"/>
    <cellStyle name="SAPBEXstdItemX 6 4 3 3" xfId="43548"/>
    <cellStyle name="SAPBEXstdItemX 6 4 4" xfId="43549"/>
    <cellStyle name="SAPBEXstdItemX 6 4 4 2" xfId="43550"/>
    <cellStyle name="SAPBEXstdItemX 6 4 5" xfId="43551"/>
    <cellStyle name="SAPBEXstdItemX 6 4 5 2" xfId="43552"/>
    <cellStyle name="SAPBEXstdItemX 6 4 6" xfId="43553"/>
    <cellStyle name="SAPBEXstdItemX 6 5" xfId="43554"/>
    <cellStyle name="SAPBEXstdItemX 6 5 2" xfId="43555"/>
    <cellStyle name="SAPBEXstdItemX 6 5 2 2" xfId="43556"/>
    <cellStyle name="SAPBEXstdItemX 6 5 3" xfId="43557"/>
    <cellStyle name="SAPBEXstdItemX 6 6" xfId="43558"/>
    <cellStyle name="SAPBEXstdItemX 6 6 2" xfId="53196"/>
    <cellStyle name="SAPBEXstdItemX 6 7" xfId="53197"/>
    <cellStyle name="SAPBEXstdItemX 6_Other Benefits Allocation %" xfId="43559"/>
    <cellStyle name="SAPBEXstdItemX 7" xfId="43560"/>
    <cellStyle name="SAPBEXstdItemX 7 2" xfId="43561"/>
    <cellStyle name="SAPBEXstdItemX 7 2 2" xfId="43562"/>
    <cellStyle name="SAPBEXstdItemX 7 2 2 2" xfId="43563"/>
    <cellStyle name="SAPBEXstdItemX 7 2 2 2 2" xfId="43564"/>
    <cellStyle name="SAPBEXstdItemX 7 2 2 3" xfId="43565"/>
    <cellStyle name="SAPBEXstdItemX 7 2 3" xfId="43566"/>
    <cellStyle name="SAPBEXstdItemX 7 2 3 2" xfId="43567"/>
    <cellStyle name="SAPBEXstdItemX 7 2 3 2 2" xfId="43568"/>
    <cellStyle name="SAPBEXstdItemX 7 2 3 3" xfId="43569"/>
    <cellStyle name="SAPBEXstdItemX 7 2 4" xfId="43570"/>
    <cellStyle name="SAPBEXstdItemX 7 2 4 2" xfId="43571"/>
    <cellStyle name="SAPBEXstdItemX 7 2 5" xfId="43572"/>
    <cellStyle name="SAPBEXstdItemX 7 2 5 2" xfId="43573"/>
    <cellStyle name="SAPBEXstdItemX 7 2 6" xfId="43574"/>
    <cellStyle name="SAPBEXstdItemX 7 3" xfId="43575"/>
    <cellStyle name="SAPBEXstdItemX 7 3 2" xfId="43576"/>
    <cellStyle name="SAPBEXstdItemX 7 3 2 2" xfId="43577"/>
    <cellStyle name="SAPBEXstdItemX 7 3 2 2 2" xfId="43578"/>
    <cellStyle name="SAPBEXstdItemX 7 3 2 3" xfId="43579"/>
    <cellStyle name="SAPBEXstdItemX 7 3 3" xfId="43580"/>
    <cellStyle name="SAPBEXstdItemX 7 3 3 2" xfId="43581"/>
    <cellStyle name="SAPBEXstdItemX 7 3 3 2 2" xfId="43582"/>
    <cellStyle name="SAPBEXstdItemX 7 3 3 3" xfId="43583"/>
    <cellStyle name="SAPBEXstdItemX 7 3 4" xfId="43584"/>
    <cellStyle name="SAPBEXstdItemX 7 3 4 2" xfId="43585"/>
    <cellStyle name="SAPBEXstdItemX 7 3 5" xfId="43586"/>
    <cellStyle name="SAPBEXstdItemX 7 3 5 2" xfId="43587"/>
    <cellStyle name="SAPBEXstdItemX 7 3 6" xfId="43588"/>
    <cellStyle name="SAPBEXstdItemX 7 4" xfId="43589"/>
    <cellStyle name="SAPBEXstdItemX 7 4 2" xfId="43590"/>
    <cellStyle name="SAPBEXstdItemX 7 4 2 2" xfId="43591"/>
    <cellStyle name="SAPBEXstdItemX 7 4 2 2 2" xfId="43592"/>
    <cellStyle name="SAPBEXstdItemX 7 4 2 3" xfId="43593"/>
    <cellStyle name="SAPBEXstdItemX 7 4 3" xfId="43594"/>
    <cellStyle name="SAPBEXstdItemX 7 4 3 2" xfId="43595"/>
    <cellStyle name="SAPBEXstdItemX 7 4 3 2 2" xfId="43596"/>
    <cellStyle name="SAPBEXstdItemX 7 4 3 3" xfId="43597"/>
    <cellStyle name="SAPBEXstdItemX 7 4 4" xfId="43598"/>
    <cellStyle name="SAPBEXstdItemX 7 4 4 2" xfId="43599"/>
    <cellStyle name="SAPBEXstdItemX 7 4 5" xfId="43600"/>
    <cellStyle name="SAPBEXstdItemX 7 4 5 2" xfId="43601"/>
    <cellStyle name="SAPBEXstdItemX 7 4 6" xfId="43602"/>
    <cellStyle name="SAPBEXstdItemX 7 5" xfId="43603"/>
    <cellStyle name="SAPBEXstdItemX 7 5 2" xfId="43604"/>
    <cellStyle name="SAPBEXstdItemX 7 5 2 2" xfId="43605"/>
    <cellStyle name="SAPBEXstdItemX 7 5 3" xfId="43606"/>
    <cellStyle name="SAPBEXstdItemX 7 6" xfId="43607"/>
    <cellStyle name="SAPBEXstdItemX 7_Other Benefits Allocation %" xfId="43608"/>
    <cellStyle name="SAPBEXstdItemX 8" xfId="43609"/>
    <cellStyle name="SAPBEXstdItemX 8 2" xfId="43610"/>
    <cellStyle name="SAPBEXstdItemX 8 2 2" xfId="43611"/>
    <cellStyle name="SAPBEXstdItemX 8 2 2 2" xfId="43612"/>
    <cellStyle name="SAPBEXstdItemX 8 2 2 2 2" xfId="43613"/>
    <cellStyle name="SAPBEXstdItemX 8 2 2 3" xfId="43614"/>
    <cellStyle name="SAPBEXstdItemX 8 2 3" xfId="43615"/>
    <cellStyle name="SAPBEXstdItemX 8 2 3 2" xfId="43616"/>
    <cellStyle name="SAPBEXstdItemX 8 2 3 2 2" xfId="43617"/>
    <cellStyle name="SAPBEXstdItemX 8 2 3 3" xfId="43618"/>
    <cellStyle name="SAPBEXstdItemX 8 2 4" xfId="43619"/>
    <cellStyle name="SAPBEXstdItemX 8 2 4 2" xfId="43620"/>
    <cellStyle name="SAPBEXstdItemX 8 2 5" xfId="43621"/>
    <cellStyle name="SAPBEXstdItemX 8 2 5 2" xfId="43622"/>
    <cellStyle name="SAPBEXstdItemX 8 2 6" xfId="43623"/>
    <cellStyle name="SAPBEXstdItemX 8 3" xfId="43624"/>
    <cellStyle name="SAPBEXstdItemX 8 3 2" xfId="43625"/>
    <cellStyle name="SAPBEXstdItemX 8 3 2 2" xfId="43626"/>
    <cellStyle name="SAPBEXstdItemX 8 3 2 2 2" xfId="43627"/>
    <cellStyle name="SAPBEXstdItemX 8 3 2 3" xfId="43628"/>
    <cellStyle name="SAPBEXstdItemX 8 3 3" xfId="43629"/>
    <cellStyle name="SAPBEXstdItemX 8 3 3 2" xfId="43630"/>
    <cellStyle name="SAPBEXstdItemX 8 3 3 2 2" xfId="43631"/>
    <cellStyle name="SAPBEXstdItemX 8 3 3 3" xfId="43632"/>
    <cellStyle name="SAPBEXstdItemX 8 3 4" xfId="43633"/>
    <cellStyle name="SAPBEXstdItemX 8 3 4 2" xfId="43634"/>
    <cellStyle name="SAPBEXstdItemX 8 3 5" xfId="43635"/>
    <cellStyle name="SAPBEXstdItemX 8 3 5 2" xfId="43636"/>
    <cellStyle name="SAPBEXstdItemX 8 3 6" xfId="43637"/>
    <cellStyle name="SAPBEXstdItemX 8 4" xfId="43638"/>
    <cellStyle name="SAPBEXstdItemX 8 4 2" xfId="43639"/>
    <cellStyle name="SAPBEXstdItemX 8 4 2 2" xfId="43640"/>
    <cellStyle name="SAPBEXstdItemX 8 4 2 2 2" xfId="43641"/>
    <cellStyle name="SAPBEXstdItemX 8 4 2 3" xfId="43642"/>
    <cellStyle name="SAPBEXstdItemX 8 4 3" xfId="43643"/>
    <cellStyle name="SAPBEXstdItemX 8 4 3 2" xfId="43644"/>
    <cellStyle name="SAPBEXstdItemX 8 4 3 2 2" xfId="43645"/>
    <cellStyle name="SAPBEXstdItemX 8 4 3 3" xfId="43646"/>
    <cellStyle name="SAPBEXstdItemX 8 4 4" xfId="43647"/>
    <cellStyle name="SAPBEXstdItemX 8 4 4 2" xfId="43648"/>
    <cellStyle name="SAPBEXstdItemX 8 4 5" xfId="43649"/>
    <cellStyle name="SAPBEXstdItemX 8 4 5 2" xfId="43650"/>
    <cellStyle name="SAPBEXstdItemX 8 4 6" xfId="43651"/>
    <cellStyle name="SAPBEXstdItemX 8 5" xfId="43652"/>
    <cellStyle name="SAPBEXstdItemX 8 5 2" xfId="43653"/>
    <cellStyle name="SAPBEXstdItemX 8 5 2 2" xfId="43654"/>
    <cellStyle name="SAPBEXstdItemX 8 5 3" xfId="43655"/>
    <cellStyle name="SAPBEXstdItemX 8 6" xfId="43656"/>
    <cellStyle name="SAPBEXstdItemX 8_Other Benefits Allocation %" xfId="43657"/>
    <cellStyle name="SAPBEXstdItemX 9" xfId="43658"/>
    <cellStyle name="SAPBEXstdItemX 9 2" xfId="43659"/>
    <cellStyle name="SAPBEXstdItemX 9 2 2" xfId="43660"/>
    <cellStyle name="SAPBEXstdItemX 9 2 2 2" xfId="43661"/>
    <cellStyle name="SAPBEXstdItemX 9 2 2 2 2" xfId="43662"/>
    <cellStyle name="SAPBEXstdItemX 9 2 2 3" xfId="43663"/>
    <cellStyle name="SAPBEXstdItemX 9 2 3" xfId="43664"/>
    <cellStyle name="SAPBEXstdItemX 9 2 3 2" xfId="43665"/>
    <cellStyle name="SAPBEXstdItemX 9 2 3 2 2" xfId="43666"/>
    <cellStyle name="SAPBEXstdItemX 9 2 3 3" xfId="43667"/>
    <cellStyle name="SAPBEXstdItemX 9 2 4" xfId="43668"/>
    <cellStyle name="SAPBEXstdItemX 9 2 4 2" xfId="43669"/>
    <cellStyle name="SAPBEXstdItemX 9 2 5" xfId="43670"/>
    <cellStyle name="SAPBEXstdItemX 9 2 5 2" xfId="43671"/>
    <cellStyle name="SAPBEXstdItemX 9 2 6" xfId="43672"/>
    <cellStyle name="SAPBEXstdItemX 9 3" xfId="43673"/>
    <cellStyle name="SAPBEXstdItemX 9 3 2" xfId="43674"/>
    <cellStyle name="SAPBEXstdItemX 9 3 2 2" xfId="43675"/>
    <cellStyle name="SAPBEXstdItemX 9 3 2 2 2" xfId="43676"/>
    <cellStyle name="SAPBEXstdItemX 9 3 2 3" xfId="43677"/>
    <cellStyle name="SAPBEXstdItemX 9 3 3" xfId="43678"/>
    <cellStyle name="SAPBEXstdItemX 9 3 3 2" xfId="43679"/>
    <cellStyle name="SAPBEXstdItemX 9 3 3 2 2" xfId="43680"/>
    <cellStyle name="SAPBEXstdItemX 9 3 3 3" xfId="43681"/>
    <cellStyle name="SAPBEXstdItemX 9 3 4" xfId="43682"/>
    <cellStyle name="SAPBEXstdItemX 9 3 4 2" xfId="43683"/>
    <cellStyle name="SAPBEXstdItemX 9 3 5" xfId="43684"/>
    <cellStyle name="SAPBEXstdItemX 9 3 5 2" xfId="43685"/>
    <cellStyle name="SAPBEXstdItemX 9 3 6" xfId="43686"/>
    <cellStyle name="SAPBEXstdItemX 9 4" xfId="43687"/>
    <cellStyle name="SAPBEXstdItemX 9 4 2" xfId="43688"/>
    <cellStyle name="SAPBEXstdItemX 9 4 2 2" xfId="43689"/>
    <cellStyle name="SAPBEXstdItemX 9 4 2 2 2" xfId="43690"/>
    <cellStyle name="SAPBEXstdItemX 9 4 2 3" xfId="43691"/>
    <cellStyle name="SAPBEXstdItemX 9 4 3" xfId="43692"/>
    <cellStyle name="SAPBEXstdItemX 9 4 3 2" xfId="43693"/>
    <cellStyle name="SAPBEXstdItemX 9 4 3 2 2" xfId="43694"/>
    <cellStyle name="SAPBEXstdItemX 9 4 3 3" xfId="43695"/>
    <cellStyle name="SAPBEXstdItemX 9 4 4" xfId="43696"/>
    <cellStyle name="SAPBEXstdItemX 9 4 4 2" xfId="43697"/>
    <cellStyle name="SAPBEXstdItemX 9 4 5" xfId="43698"/>
    <cellStyle name="SAPBEXstdItemX 9 4 5 2" xfId="43699"/>
    <cellStyle name="SAPBEXstdItemX 9 4 6" xfId="43700"/>
    <cellStyle name="SAPBEXstdItemX 9 5" xfId="43701"/>
    <cellStyle name="SAPBEXstdItemX 9 5 2" xfId="43702"/>
    <cellStyle name="SAPBEXstdItemX 9 5 2 2" xfId="43703"/>
    <cellStyle name="SAPBEXstdItemX 9 5 3" xfId="43704"/>
    <cellStyle name="SAPBEXstdItemX 9 6" xfId="43705"/>
    <cellStyle name="SAPBEXstdItemX 9_Other Benefits Allocation %" xfId="43706"/>
    <cellStyle name="SAPBEXstdItemX_01-13 NEE  F&amp;O Prelim" xfId="43707"/>
    <cellStyle name="SAPBEXtitle" xfId="65"/>
    <cellStyle name="SAPBEXtitle 2" xfId="43708"/>
    <cellStyle name="SAPBEXtitle 2 10" xfId="43709"/>
    <cellStyle name="SAPBEXtitle 2 11" xfId="43710"/>
    <cellStyle name="SAPBEXtitle 2 11 2" xfId="43711"/>
    <cellStyle name="SAPBEXtitle 2 11 2 2" xfId="43712"/>
    <cellStyle name="SAPBEXtitle 2 11 3" xfId="43713"/>
    <cellStyle name="SAPBEXtitle 2 12" xfId="43714"/>
    <cellStyle name="SAPBEXtitle 2 2" xfId="43715"/>
    <cellStyle name="SAPBEXtitle 2 2 10" xfId="43716"/>
    <cellStyle name="SAPBEXtitle 2 2 11" xfId="43717"/>
    <cellStyle name="SAPBEXtitle 2 2 11 2" xfId="43718"/>
    <cellStyle name="SAPBEXtitle 2 2 11 2 2" xfId="43719"/>
    <cellStyle name="SAPBEXtitle 2 2 11 3" xfId="43720"/>
    <cellStyle name="SAPBEXtitle 2 2 12" xfId="43721"/>
    <cellStyle name="SAPBEXtitle 2 2 2" xfId="43722"/>
    <cellStyle name="SAPBEXtitle 2 2 2 2" xfId="43723"/>
    <cellStyle name="SAPBEXtitle 2 2 2 2 2" xfId="43724"/>
    <cellStyle name="SAPBEXtitle 2 2 2 2 2 2" xfId="43725"/>
    <cellStyle name="SAPBEXtitle 2 2 2 2 2 2 2" xfId="43726"/>
    <cellStyle name="SAPBEXtitle 2 2 2 2 2 3" xfId="43727"/>
    <cellStyle name="SAPBEXtitle 2 2 2 2 3" xfId="43728"/>
    <cellStyle name="SAPBEXtitle 2 2 2 2 3 2" xfId="43729"/>
    <cellStyle name="SAPBEXtitle 2 2 2 2 3 2 2" xfId="43730"/>
    <cellStyle name="SAPBEXtitle 2 2 2 2 3 3" xfId="43731"/>
    <cellStyle name="SAPBEXtitle 2 2 2 2 4" xfId="43732"/>
    <cellStyle name="SAPBEXtitle 2 2 2 2 4 2" xfId="43733"/>
    <cellStyle name="SAPBEXtitle 2 2 2 2 5" xfId="43734"/>
    <cellStyle name="SAPBEXtitle 2 2 2 2 5 2" xfId="43735"/>
    <cellStyle name="SAPBEXtitle 2 2 2 2 6" xfId="43736"/>
    <cellStyle name="SAPBEXtitle 2 2 2 3" xfId="43737"/>
    <cellStyle name="SAPBEXtitle 2 2 2 3 2" xfId="43738"/>
    <cellStyle name="SAPBEXtitle 2 2 2 3 2 2" xfId="43739"/>
    <cellStyle name="SAPBEXtitle 2 2 2 3 2 2 2" xfId="43740"/>
    <cellStyle name="SAPBEXtitle 2 2 2 3 2 3" xfId="43741"/>
    <cellStyle name="SAPBEXtitle 2 2 2 3 3" xfId="43742"/>
    <cellStyle name="SAPBEXtitle 2 2 2 3 3 2" xfId="43743"/>
    <cellStyle name="SAPBEXtitle 2 2 2 3 3 2 2" xfId="43744"/>
    <cellStyle name="SAPBEXtitle 2 2 2 3 3 3" xfId="43745"/>
    <cellStyle name="SAPBEXtitle 2 2 2 3 4" xfId="43746"/>
    <cellStyle name="SAPBEXtitle 2 2 2 3 4 2" xfId="43747"/>
    <cellStyle name="SAPBEXtitle 2 2 2 3 5" xfId="43748"/>
    <cellStyle name="SAPBEXtitle 2 2 2 3 5 2" xfId="43749"/>
    <cellStyle name="SAPBEXtitle 2 2 2 3 6" xfId="43750"/>
    <cellStyle name="SAPBEXtitle 2 2 2 4" xfId="43751"/>
    <cellStyle name="SAPBEXtitle 2 2 2 4 2" xfId="43752"/>
    <cellStyle name="SAPBEXtitle 2 2 2 4 2 2" xfId="43753"/>
    <cellStyle name="SAPBEXtitle 2 2 2 4 3" xfId="43754"/>
    <cellStyle name="SAPBEXtitle 2 2 2 5" xfId="43755"/>
    <cellStyle name="SAPBEXtitle 2 2 2 5 2" xfId="43756"/>
    <cellStyle name="SAPBEXtitle 2 2 2 5 2 2" xfId="43757"/>
    <cellStyle name="SAPBEXtitle 2 2 2 5 3" xfId="43758"/>
    <cellStyle name="SAPBEXtitle 2 2 2 6" xfId="43759"/>
    <cellStyle name="SAPBEXtitle 2 2 2 6 2" xfId="43760"/>
    <cellStyle name="SAPBEXtitle 2 2 2 7" xfId="43761"/>
    <cellStyle name="SAPBEXtitle 2 2 2 7 2" xfId="43762"/>
    <cellStyle name="SAPBEXtitle 2 2 2 8" xfId="43763"/>
    <cellStyle name="SAPBEXtitle 2 2 2_Other Benefits Allocation %" xfId="43764"/>
    <cellStyle name="SAPBEXtitle 2 2 3" xfId="43765"/>
    <cellStyle name="SAPBEXtitle 2 2 4" xfId="43766"/>
    <cellStyle name="SAPBEXtitle 2 2 5" xfId="43767"/>
    <cellStyle name="SAPBEXtitle 2 2 6" xfId="43768"/>
    <cellStyle name="SAPBEXtitle 2 2 7" xfId="43769"/>
    <cellStyle name="SAPBEXtitle 2 2 8" xfId="43770"/>
    <cellStyle name="SAPBEXtitle 2 2 9" xfId="43771"/>
    <cellStyle name="SAPBEXtitle 2 2_Other Benefits Allocation %" xfId="43772"/>
    <cellStyle name="SAPBEXtitle 2 3" xfId="43773"/>
    <cellStyle name="SAPBEXtitle 2 3 10" xfId="43774"/>
    <cellStyle name="SAPBEXtitle 2 3 11" xfId="43775"/>
    <cellStyle name="SAPBEXtitle 2 3 11 2" xfId="43776"/>
    <cellStyle name="SAPBEXtitle 2 3 11 2 2" xfId="43777"/>
    <cellStyle name="SAPBEXtitle 2 3 11 3" xfId="43778"/>
    <cellStyle name="SAPBEXtitle 2 3 12" xfId="43779"/>
    <cellStyle name="SAPBEXtitle 2 3 2" xfId="43780"/>
    <cellStyle name="SAPBEXtitle 2 3 2 2" xfId="43781"/>
    <cellStyle name="SAPBEXtitle 2 3 2 2 2" xfId="43782"/>
    <cellStyle name="SAPBEXtitle 2 3 2 2 2 2" xfId="43783"/>
    <cellStyle name="SAPBEXtitle 2 3 2 2 2 2 2" xfId="43784"/>
    <cellStyle name="SAPBEXtitle 2 3 2 2 2 3" xfId="43785"/>
    <cellStyle name="SAPBEXtitle 2 3 2 2 3" xfId="43786"/>
    <cellStyle name="SAPBEXtitle 2 3 2 2 3 2" xfId="43787"/>
    <cellStyle name="SAPBEXtitle 2 3 2 2 3 2 2" xfId="43788"/>
    <cellStyle name="SAPBEXtitle 2 3 2 2 3 3" xfId="43789"/>
    <cellStyle name="SAPBEXtitle 2 3 2 2 4" xfId="43790"/>
    <cellStyle name="SAPBEXtitle 2 3 2 2 4 2" xfId="43791"/>
    <cellStyle name="SAPBEXtitle 2 3 2 2 5" xfId="43792"/>
    <cellStyle name="SAPBEXtitle 2 3 2 2 5 2" xfId="43793"/>
    <cellStyle name="SAPBEXtitle 2 3 2 2 6" xfId="43794"/>
    <cellStyle name="SAPBEXtitle 2 3 2 3" xfId="43795"/>
    <cellStyle name="SAPBEXtitle 2 3 2 3 2" xfId="43796"/>
    <cellStyle name="SAPBEXtitle 2 3 2 3 2 2" xfId="43797"/>
    <cellStyle name="SAPBEXtitle 2 3 2 3 2 2 2" xfId="43798"/>
    <cellStyle name="SAPBEXtitle 2 3 2 3 2 3" xfId="43799"/>
    <cellStyle name="SAPBEXtitle 2 3 2 3 3" xfId="43800"/>
    <cellStyle name="SAPBEXtitle 2 3 2 3 3 2" xfId="43801"/>
    <cellStyle name="SAPBEXtitle 2 3 2 3 3 2 2" xfId="43802"/>
    <cellStyle name="SAPBEXtitle 2 3 2 3 3 3" xfId="43803"/>
    <cellStyle name="SAPBEXtitle 2 3 2 3 4" xfId="43804"/>
    <cellStyle name="SAPBEXtitle 2 3 2 3 4 2" xfId="43805"/>
    <cellStyle name="SAPBEXtitle 2 3 2 3 5" xfId="43806"/>
    <cellStyle name="SAPBEXtitle 2 3 2 3 5 2" xfId="43807"/>
    <cellStyle name="SAPBEXtitle 2 3 2 3 6" xfId="43808"/>
    <cellStyle name="SAPBEXtitle 2 3 2 4" xfId="43809"/>
    <cellStyle name="SAPBEXtitle 2 3 2 4 2" xfId="43810"/>
    <cellStyle name="SAPBEXtitle 2 3 2 4 2 2" xfId="43811"/>
    <cellStyle name="SAPBEXtitle 2 3 2 4 3" xfId="43812"/>
    <cellStyle name="SAPBEXtitle 2 3 2 5" xfId="43813"/>
    <cellStyle name="SAPBEXtitle 2 3 2 5 2" xfId="43814"/>
    <cellStyle name="SAPBEXtitle 2 3 2 5 2 2" xfId="43815"/>
    <cellStyle name="SAPBEXtitle 2 3 2 5 3" xfId="43816"/>
    <cellStyle name="SAPBEXtitle 2 3 2 6" xfId="43817"/>
    <cellStyle name="SAPBEXtitle 2 3 2 6 2" xfId="43818"/>
    <cellStyle name="SAPBEXtitle 2 3 2 7" xfId="43819"/>
    <cellStyle name="SAPBEXtitle 2 3 2 7 2" xfId="43820"/>
    <cellStyle name="SAPBEXtitle 2 3 2 8" xfId="43821"/>
    <cellStyle name="SAPBEXtitle 2 3 2_Other Benefits Allocation %" xfId="43822"/>
    <cellStyle name="SAPBEXtitle 2 3 3" xfId="43823"/>
    <cellStyle name="SAPBEXtitle 2 3 4" xfId="43824"/>
    <cellStyle name="SAPBEXtitle 2 3 5" xfId="43825"/>
    <cellStyle name="SAPBEXtitle 2 3 6" xfId="43826"/>
    <cellStyle name="SAPBEXtitle 2 3 7" xfId="43827"/>
    <cellStyle name="SAPBEXtitle 2 3 8" xfId="43828"/>
    <cellStyle name="SAPBEXtitle 2 3 9" xfId="43829"/>
    <cellStyle name="SAPBEXtitle 2 3_Other Benefits Allocation %" xfId="43830"/>
    <cellStyle name="SAPBEXtitle 2 4" xfId="43831"/>
    <cellStyle name="SAPBEXtitle 2 4 2" xfId="43832"/>
    <cellStyle name="SAPBEXtitle 2 5" xfId="43833"/>
    <cellStyle name="SAPBEXtitle 2 5 2" xfId="43834"/>
    <cellStyle name="SAPBEXtitle 2 6" xfId="43835"/>
    <cellStyle name="SAPBEXtitle 2 7" xfId="43836"/>
    <cellStyle name="SAPBEXtitle 2 8" xfId="43837"/>
    <cellStyle name="SAPBEXtitle 2 9" xfId="43838"/>
    <cellStyle name="SAPBEXtitle 2_401K Summary" xfId="43839"/>
    <cellStyle name="SAPBEXtitle 3" xfId="43840"/>
    <cellStyle name="SAPBEXtitle 3 10" xfId="43841"/>
    <cellStyle name="SAPBEXtitle 3 11" xfId="43842"/>
    <cellStyle name="SAPBEXtitle 3 11 2" xfId="43843"/>
    <cellStyle name="SAPBEXtitle 3 11 2 2" xfId="43844"/>
    <cellStyle name="SAPBEXtitle 3 11 3" xfId="43845"/>
    <cellStyle name="SAPBEXtitle 3 12" xfId="43846"/>
    <cellStyle name="SAPBEXtitle 3 2" xfId="43847"/>
    <cellStyle name="SAPBEXtitle 3 3" xfId="43848"/>
    <cellStyle name="SAPBEXtitle 3 3 2" xfId="43849"/>
    <cellStyle name="SAPBEXtitle 3 3 2 2" xfId="43850"/>
    <cellStyle name="SAPBEXtitle 3 3 2 2 2" xfId="43851"/>
    <cellStyle name="SAPBEXtitle 3 3 2 2 2 2" xfId="43852"/>
    <cellStyle name="SAPBEXtitle 3 3 2 2 3" xfId="43853"/>
    <cellStyle name="SAPBEXtitle 3 3 2 3" xfId="43854"/>
    <cellStyle name="SAPBEXtitle 3 3 2 3 2" xfId="43855"/>
    <cellStyle name="SAPBEXtitle 3 3 2 3 2 2" xfId="43856"/>
    <cellStyle name="SAPBEXtitle 3 3 2 3 3" xfId="43857"/>
    <cellStyle name="SAPBEXtitle 3 3 2 4" xfId="43858"/>
    <cellStyle name="SAPBEXtitle 3 3 2 4 2" xfId="43859"/>
    <cellStyle name="SAPBEXtitle 3 3 2 5" xfId="43860"/>
    <cellStyle name="SAPBEXtitle 3 3 2 5 2" xfId="43861"/>
    <cellStyle name="SAPBEXtitle 3 3 2 6" xfId="43862"/>
    <cellStyle name="SAPBEXtitle 3 3 3" xfId="43863"/>
    <cellStyle name="SAPBEXtitle 3 3 3 2" xfId="43864"/>
    <cellStyle name="SAPBEXtitle 3 3 3 2 2" xfId="43865"/>
    <cellStyle name="SAPBEXtitle 3 3 3 2 2 2" xfId="43866"/>
    <cellStyle name="SAPBEXtitle 3 3 3 2 3" xfId="43867"/>
    <cellStyle name="SAPBEXtitle 3 3 3 3" xfId="43868"/>
    <cellStyle name="SAPBEXtitle 3 3 3 3 2" xfId="43869"/>
    <cellStyle name="SAPBEXtitle 3 3 3 3 2 2" xfId="43870"/>
    <cellStyle name="SAPBEXtitle 3 3 3 3 3" xfId="43871"/>
    <cellStyle name="SAPBEXtitle 3 3 3 4" xfId="43872"/>
    <cellStyle name="SAPBEXtitle 3 3 3 4 2" xfId="43873"/>
    <cellStyle name="SAPBEXtitle 3 3 3 5" xfId="43874"/>
    <cellStyle name="SAPBEXtitle 3 3 3 5 2" xfId="43875"/>
    <cellStyle name="SAPBEXtitle 3 3 3 6" xfId="43876"/>
    <cellStyle name="SAPBEXtitle 3 3 4" xfId="43877"/>
    <cellStyle name="SAPBEXtitle 3 3 4 2" xfId="43878"/>
    <cellStyle name="SAPBEXtitle 3 3 4 2 2" xfId="43879"/>
    <cellStyle name="SAPBEXtitle 3 3 4 3" xfId="43880"/>
    <cellStyle name="SAPBEXtitle 3 3 5" xfId="43881"/>
    <cellStyle name="SAPBEXtitle 3 3 5 2" xfId="43882"/>
    <cellStyle name="SAPBEXtitle 3 3 5 2 2" xfId="43883"/>
    <cellStyle name="SAPBEXtitle 3 3 5 3" xfId="43884"/>
    <cellStyle name="SAPBEXtitle 3 3 6" xfId="43885"/>
    <cellStyle name="SAPBEXtitle 3 3 6 2" xfId="43886"/>
    <cellStyle name="SAPBEXtitle 3 3 7" xfId="43887"/>
    <cellStyle name="SAPBEXtitle 3 3 7 2" xfId="43888"/>
    <cellStyle name="SAPBEXtitle 3 3 8" xfId="43889"/>
    <cellStyle name="SAPBEXtitle 3 3_Other Benefits Allocation %" xfId="43890"/>
    <cellStyle name="SAPBEXtitle 3 4" xfId="43891"/>
    <cellStyle name="SAPBEXtitle 3 5" xfId="43892"/>
    <cellStyle name="SAPBEXtitle 3 6" xfId="43893"/>
    <cellStyle name="SAPBEXtitle 3 7" xfId="43894"/>
    <cellStyle name="SAPBEXtitle 3 8" xfId="43895"/>
    <cellStyle name="SAPBEXtitle 3 9" xfId="43896"/>
    <cellStyle name="SAPBEXtitle 3_401K Summary" xfId="43897"/>
    <cellStyle name="SAPBEXtitle 4" xfId="43898"/>
    <cellStyle name="SAPBEXtitle 4 2" xfId="43899"/>
    <cellStyle name="SAPBEXtitle 4 3" xfId="43900"/>
    <cellStyle name="SAPBEXtitle 4 4" xfId="43901"/>
    <cellStyle name="SAPBEXtitle 4_Other Benefits Allocation %" xfId="43902"/>
    <cellStyle name="SAPBEXtitle 5" xfId="43903"/>
    <cellStyle name="SAPBEXtitle 5 2" xfId="43904"/>
    <cellStyle name="SAPBEXtitle 5 3" xfId="43905"/>
    <cellStyle name="SAPBEXtitle 5 4" xfId="43906"/>
    <cellStyle name="SAPBEXtitle 5 4 2" xfId="43907"/>
    <cellStyle name="SAPBEXtitle 5 4 2 2" xfId="43908"/>
    <cellStyle name="SAPBEXtitle 5 4 3" xfId="43909"/>
    <cellStyle name="SAPBEXtitle 5 5" xfId="43910"/>
    <cellStyle name="SAPBEXtitle 5 5 2" xfId="43911"/>
    <cellStyle name="SAPBEXtitle 5 5 2 2" xfId="43912"/>
    <cellStyle name="SAPBEXtitle 5 5 3" xfId="43913"/>
    <cellStyle name="SAPBEXtitle 5_Other Benefits Allocation %" xfId="43914"/>
    <cellStyle name="SAPBEXtitle 6" xfId="43915"/>
    <cellStyle name="SAPBEXtitle 6 2" xfId="43916"/>
    <cellStyle name="SAPBEXtitle 6 3" xfId="43917"/>
    <cellStyle name="SAPBEXtitle 6_Other Benefits Allocation %" xfId="43918"/>
    <cellStyle name="SAPBEXtitle 7" xfId="43919"/>
    <cellStyle name="SAPBEXtitle 7 2" xfId="43920"/>
    <cellStyle name="SAPBEXtitle 7 3" xfId="43921"/>
    <cellStyle name="SAPBEXtitle 7_Other Benefits Allocation %" xfId="43922"/>
    <cellStyle name="SAPBEXtitle 8" xfId="43923"/>
    <cellStyle name="SAPBEXtitle 8 2" xfId="43924"/>
    <cellStyle name="SAPBEXtitle 8 3" xfId="43925"/>
    <cellStyle name="SAPBEXtitle 8_Other Benefits Allocation %" xfId="43926"/>
    <cellStyle name="SAPBEXtitle_01-13 NEE  F&amp;O Prelim" xfId="43927"/>
    <cellStyle name="SAPBEXunassignedItem" xfId="66"/>
    <cellStyle name="SAPBEXunassignedItem 10" xfId="43928"/>
    <cellStyle name="SAPBEXunassignedItem 10 2" xfId="43929"/>
    <cellStyle name="SAPBEXunassignedItem 10 2 2" xfId="43930"/>
    <cellStyle name="SAPBEXunassignedItem 10 3" xfId="43931"/>
    <cellStyle name="SAPBEXunassignedItem 11" xfId="43932"/>
    <cellStyle name="SAPBEXunassignedItem 11 2" xfId="43933"/>
    <cellStyle name="SAPBEXunassignedItem 11 2 2" xfId="43934"/>
    <cellStyle name="SAPBEXunassignedItem 11 3" xfId="43935"/>
    <cellStyle name="SAPBEXunassignedItem 12" xfId="43936"/>
    <cellStyle name="SAPBEXunassignedItem 13" xfId="43937"/>
    <cellStyle name="SAPBEXunassignedItem 14" xfId="53198"/>
    <cellStyle name="SAPBEXunassignedItem 15" xfId="53199"/>
    <cellStyle name="SAPBEXunassignedItem 2" xfId="43938"/>
    <cellStyle name="SAPBEXunassignedItem 2 10" xfId="53200"/>
    <cellStyle name="SAPBEXunassignedItem 2 11" xfId="53201"/>
    <cellStyle name="SAPBEXunassignedItem 2 12" xfId="53202"/>
    <cellStyle name="SAPBEXunassignedItem 2 13" xfId="53203"/>
    <cellStyle name="SAPBEXunassignedItem 2 14" xfId="53204"/>
    <cellStyle name="SAPBEXunassignedItem 2 2" xfId="43939"/>
    <cellStyle name="SAPBEXunassignedItem 2 2 10" xfId="53205"/>
    <cellStyle name="SAPBEXunassignedItem 2 2 2" xfId="43940"/>
    <cellStyle name="SAPBEXunassignedItem 2 2 2 2" xfId="43941"/>
    <cellStyle name="SAPBEXunassignedItem 2 2 2 2 2" xfId="43942"/>
    <cellStyle name="SAPBEXunassignedItem 2 2 2 2 2 2" xfId="43943"/>
    <cellStyle name="SAPBEXunassignedItem 2 2 2 2 2 2 2" xfId="43944"/>
    <cellStyle name="SAPBEXunassignedItem 2 2 2 2 2 3" xfId="43945"/>
    <cellStyle name="SAPBEXunassignedItem 2 2 2 2 3" xfId="43946"/>
    <cellStyle name="SAPBEXunassignedItem 2 2 2 2 3 2" xfId="43947"/>
    <cellStyle name="SAPBEXunassignedItem 2 2 2 2 3 2 2" xfId="43948"/>
    <cellStyle name="SAPBEXunassignedItem 2 2 2 2 3 3" xfId="43949"/>
    <cellStyle name="SAPBEXunassignedItem 2 2 2 2 4" xfId="43950"/>
    <cellStyle name="SAPBEXunassignedItem 2 2 2 2 4 2" xfId="43951"/>
    <cellStyle name="SAPBEXunassignedItem 2 2 2 2 5" xfId="43952"/>
    <cellStyle name="SAPBEXunassignedItem 2 2 2 2 5 2" xfId="43953"/>
    <cellStyle name="SAPBEXunassignedItem 2 2 2 2 6" xfId="43954"/>
    <cellStyle name="SAPBEXunassignedItem 2 2 2 3" xfId="43955"/>
    <cellStyle name="SAPBEXunassignedItem 2 2 2 3 2" xfId="43956"/>
    <cellStyle name="SAPBEXunassignedItem 2 2 2 3 2 2" xfId="43957"/>
    <cellStyle name="SAPBEXunassignedItem 2 2 2 3 2 2 2" xfId="43958"/>
    <cellStyle name="SAPBEXunassignedItem 2 2 2 3 2 3" xfId="43959"/>
    <cellStyle name="SAPBEXunassignedItem 2 2 2 3 3" xfId="43960"/>
    <cellStyle name="SAPBEXunassignedItem 2 2 2 3 3 2" xfId="43961"/>
    <cellStyle name="SAPBEXunassignedItem 2 2 2 3 3 2 2" xfId="43962"/>
    <cellStyle name="SAPBEXunassignedItem 2 2 2 3 3 3" xfId="43963"/>
    <cellStyle name="SAPBEXunassignedItem 2 2 2 3 4" xfId="43964"/>
    <cellStyle name="SAPBEXunassignedItem 2 2 2 3 4 2" xfId="43965"/>
    <cellStyle name="SAPBEXunassignedItem 2 2 2 3 5" xfId="43966"/>
    <cellStyle name="SAPBEXunassignedItem 2 2 2 3 5 2" xfId="43967"/>
    <cellStyle name="SAPBEXunassignedItem 2 2 2 3 6" xfId="43968"/>
    <cellStyle name="SAPBEXunassignedItem 2 2 2 4" xfId="43969"/>
    <cellStyle name="SAPBEXunassignedItem 2 2 2 4 2" xfId="43970"/>
    <cellStyle name="SAPBEXunassignedItem 2 2 2 4 2 2" xfId="43971"/>
    <cellStyle name="SAPBEXunassignedItem 2 2 2 4 2 2 2" xfId="43972"/>
    <cellStyle name="SAPBEXunassignedItem 2 2 2 4 2 3" xfId="43973"/>
    <cellStyle name="SAPBEXunassignedItem 2 2 2 4 3" xfId="43974"/>
    <cellStyle name="SAPBEXunassignedItem 2 2 2 4 3 2" xfId="43975"/>
    <cellStyle name="SAPBEXunassignedItem 2 2 2 4 3 2 2" xfId="43976"/>
    <cellStyle name="SAPBEXunassignedItem 2 2 2 4 3 3" xfId="43977"/>
    <cellStyle name="SAPBEXunassignedItem 2 2 2 4 4" xfId="43978"/>
    <cellStyle name="SAPBEXunassignedItem 2 2 2 4 4 2" xfId="43979"/>
    <cellStyle name="SAPBEXunassignedItem 2 2 2 4 5" xfId="43980"/>
    <cellStyle name="SAPBEXunassignedItem 2 2 2 4 5 2" xfId="43981"/>
    <cellStyle name="SAPBEXunassignedItem 2 2 2 4 6" xfId="43982"/>
    <cellStyle name="SAPBEXunassignedItem 2 2 2 5" xfId="43983"/>
    <cellStyle name="SAPBEXunassignedItem 2 2 2 5 2" xfId="43984"/>
    <cellStyle name="SAPBEXunassignedItem 2 2 2 5 2 2" xfId="43985"/>
    <cellStyle name="SAPBEXunassignedItem 2 2 2 5 3" xfId="43986"/>
    <cellStyle name="SAPBEXunassignedItem 2 2 2 6" xfId="43987"/>
    <cellStyle name="SAPBEXunassignedItem 2 2 2 6 2" xfId="53206"/>
    <cellStyle name="SAPBEXunassignedItem 2 2 2 7" xfId="53207"/>
    <cellStyle name="SAPBEXunassignedItem 2 2 2_Other Benefits Allocation %" xfId="43988"/>
    <cellStyle name="SAPBEXunassignedItem 2 2 3" xfId="43989"/>
    <cellStyle name="SAPBEXunassignedItem 2 2 3 2" xfId="43990"/>
    <cellStyle name="SAPBEXunassignedItem 2 2 3 2 2" xfId="43991"/>
    <cellStyle name="SAPBEXunassignedItem 2 2 3 2 2 2" xfId="43992"/>
    <cellStyle name="SAPBEXunassignedItem 2 2 3 2 2 2 2" xfId="43993"/>
    <cellStyle name="SAPBEXunassignedItem 2 2 3 2 2 3" xfId="43994"/>
    <cellStyle name="SAPBEXunassignedItem 2 2 3 2 3" xfId="43995"/>
    <cellStyle name="SAPBEXunassignedItem 2 2 3 2 3 2" xfId="43996"/>
    <cellStyle name="SAPBEXunassignedItem 2 2 3 2 3 2 2" xfId="43997"/>
    <cellStyle name="SAPBEXunassignedItem 2 2 3 2 3 3" xfId="43998"/>
    <cellStyle name="SAPBEXunassignedItem 2 2 3 2 4" xfId="43999"/>
    <cellStyle name="SAPBEXunassignedItem 2 2 3 2 4 2" xfId="44000"/>
    <cellStyle name="SAPBEXunassignedItem 2 2 3 2 5" xfId="44001"/>
    <cellStyle name="SAPBEXunassignedItem 2 2 3 2 5 2" xfId="44002"/>
    <cellStyle name="SAPBEXunassignedItem 2 2 3 2 6" xfId="44003"/>
    <cellStyle name="SAPBEXunassignedItem 2 2 3 3" xfId="44004"/>
    <cellStyle name="SAPBEXunassignedItem 2 2 3 3 2" xfId="44005"/>
    <cellStyle name="SAPBEXunassignedItem 2 2 3 3 2 2" xfId="44006"/>
    <cellStyle name="SAPBEXunassignedItem 2 2 3 3 2 2 2" xfId="44007"/>
    <cellStyle name="SAPBEXunassignedItem 2 2 3 3 2 3" xfId="44008"/>
    <cellStyle name="SAPBEXunassignedItem 2 2 3 3 3" xfId="44009"/>
    <cellStyle name="SAPBEXunassignedItem 2 2 3 3 3 2" xfId="44010"/>
    <cellStyle name="SAPBEXunassignedItem 2 2 3 3 3 2 2" xfId="44011"/>
    <cellStyle name="SAPBEXunassignedItem 2 2 3 3 3 3" xfId="44012"/>
    <cellStyle name="SAPBEXunassignedItem 2 2 3 3 4" xfId="44013"/>
    <cellStyle name="SAPBEXunassignedItem 2 2 3 3 4 2" xfId="44014"/>
    <cellStyle name="SAPBEXunassignedItem 2 2 3 3 5" xfId="44015"/>
    <cellStyle name="SAPBEXunassignedItem 2 2 3 3 5 2" xfId="44016"/>
    <cellStyle name="SAPBEXunassignedItem 2 2 3 3 6" xfId="44017"/>
    <cellStyle name="SAPBEXunassignedItem 2 2 3 4" xfId="44018"/>
    <cellStyle name="SAPBEXunassignedItem 2 2 3 4 2" xfId="44019"/>
    <cellStyle name="SAPBEXunassignedItem 2 2 3 4 2 2" xfId="44020"/>
    <cellStyle name="SAPBEXunassignedItem 2 2 3 4 3" xfId="44021"/>
    <cellStyle name="SAPBEXunassignedItem 2 2 3 5" xfId="44022"/>
    <cellStyle name="SAPBEXunassignedItem 2 2 3 5 2" xfId="44023"/>
    <cellStyle name="SAPBEXunassignedItem 2 2 3 5 2 2" xfId="44024"/>
    <cellStyle name="SAPBEXunassignedItem 2 2 3 5 3" xfId="44025"/>
    <cellStyle name="SAPBEXunassignedItem 2 2 3 6" xfId="44026"/>
    <cellStyle name="SAPBEXunassignedItem 2 2 3 6 2" xfId="44027"/>
    <cellStyle name="SAPBEXunassignedItem 2 2 3 7" xfId="44028"/>
    <cellStyle name="SAPBEXunassignedItem 2 2 3 7 2" xfId="44029"/>
    <cellStyle name="SAPBEXunassignedItem 2 2 3 8" xfId="44030"/>
    <cellStyle name="SAPBEXunassignedItem 2 2 3_Other Benefits Allocation %" xfId="44031"/>
    <cellStyle name="SAPBEXunassignedItem 2 2 4" xfId="44032"/>
    <cellStyle name="SAPBEXunassignedItem 2 2 4 2" xfId="44033"/>
    <cellStyle name="SAPBEXunassignedItem 2 2 4 2 2" xfId="44034"/>
    <cellStyle name="SAPBEXunassignedItem 2 2 4 3" xfId="44035"/>
    <cellStyle name="SAPBEXunassignedItem 2 2 4 3 2" xfId="53208"/>
    <cellStyle name="SAPBEXunassignedItem 2 2 4 4" xfId="53209"/>
    <cellStyle name="SAPBEXunassignedItem 2 2 4 4 2" xfId="53210"/>
    <cellStyle name="SAPBEXunassignedItem 2 2 4 5" xfId="53211"/>
    <cellStyle name="SAPBEXunassignedItem 2 2 4 5 2" xfId="53212"/>
    <cellStyle name="SAPBEXunassignedItem 2 2 4 6" xfId="53213"/>
    <cellStyle name="SAPBEXunassignedItem 2 2 4 6 2" xfId="53214"/>
    <cellStyle name="SAPBEXunassignedItem 2 2 4 7" xfId="53215"/>
    <cellStyle name="SAPBEXunassignedItem 2 2 5" xfId="44036"/>
    <cellStyle name="SAPBEXunassignedItem 2 2 5 2" xfId="53216"/>
    <cellStyle name="SAPBEXunassignedItem 2 2 6" xfId="53217"/>
    <cellStyle name="SAPBEXunassignedItem 2 2 6 2" xfId="53218"/>
    <cellStyle name="SAPBEXunassignedItem 2 2 7" xfId="53219"/>
    <cellStyle name="SAPBEXunassignedItem 2 2 7 2" xfId="53220"/>
    <cellStyle name="SAPBEXunassignedItem 2 2 8" xfId="53221"/>
    <cellStyle name="SAPBEXunassignedItem 2 2 8 2" xfId="53222"/>
    <cellStyle name="SAPBEXunassignedItem 2 2 9" xfId="53223"/>
    <cellStyle name="SAPBEXunassignedItem 2 2 9 2" xfId="53224"/>
    <cellStyle name="SAPBEXunassignedItem 2 2_401K Summary" xfId="44037"/>
    <cellStyle name="SAPBEXunassignedItem 2 3" xfId="44038"/>
    <cellStyle name="SAPBEXunassignedItem 2 3 2" xfId="44039"/>
    <cellStyle name="SAPBEXunassignedItem 2 3 2 2" xfId="44040"/>
    <cellStyle name="SAPBEXunassignedItem 2 3 2 2 2" xfId="44041"/>
    <cellStyle name="SAPBEXunassignedItem 2 3 2 2 2 2" xfId="44042"/>
    <cellStyle name="SAPBEXunassignedItem 2 3 2 2 2 2 2" xfId="44043"/>
    <cellStyle name="SAPBEXunassignedItem 2 3 2 2 2 3" xfId="44044"/>
    <cellStyle name="SAPBEXunassignedItem 2 3 2 2 3" xfId="44045"/>
    <cellStyle name="SAPBEXunassignedItem 2 3 2 2 3 2" xfId="44046"/>
    <cellStyle name="SAPBEXunassignedItem 2 3 2 2 3 2 2" xfId="44047"/>
    <cellStyle name="SAPBEXunassignedItem 2 3 2 2 3 3" xfId="44048"/>
    <cellStyle name="SAPBEXunassignedItem 2 3 2 2 4" xfId="44049"/>
    <cellStyle name="SAPBEXunassignedItem 2 3 2 2 4 2" xfId="44050"/>
    <cellStyle name="SAPBEXunassignedItem 2 3 2 2 5" xfId="44051"/>
    <cellStyle name="SAPBEXunassignedItem 2 3 2 2 5 2" xfId="44052"/>
    <cellStyle name="SAPBEXunassignedItem 2 3 2 2 6" xfId="44053"/>
    <cellStyle name="SAPBEXunassignedItem 2 3 2 3" xfId="44054"/>
    <cellStyle name="SAPBEXunassignedItem 2 3 2 3 2" xfId="44055"/>
    <cellStyle name="SAPBEXunassignedItem 2 3 2 3 2 2" xfId="44056"/>
    <cellStyle name="SAPBEXunassignedItem 2 3 2 3 2 2 2" xfId="44057"/>
    <cellStyle name="SAPBEXunassignedItem 2 3 2 3 2 3" xfId="44058"/>
    <cellStyle name="SAPBEXunassignedItem 2 3 2 3 3" xfId="44059"/>
    <cellStyle name="SAPBEXunassignedItem 2 3 2 3 3 2" xfId="44060"/>
    <cellStyle name="SAPBEXunassignedItem 2 3 2 3 3 2 2" xfId="44061"/>
    <cellStyle name="SAPBEXunassignedItem 2 3 2 3 3 3" xfId="44062"/>
    <cellStyle name="SAPBEXunassignedItem 2 3 2 3 4" xfId="44063"/>
    <cellStyle name="SAPBEXunassignedItem 2 3 2 3 4 2" xfId="44064"/>
    <cellStyle name="SAPBEXunassignedItem 2 3 2 3 5" xfId="44065"/>
    <cellStyle name="SAPBEXunassignedItem 2 3 2 3 5 2" xfId="44066"/>
    <cellStyle name="SAPBEXunassignedItem 2 3 2 3 6" xfId="44067"/>
    <cellStyle name="SAPBEXunassignedItem 2 3 2 4" xfId="44068"/>
    <cellStyle name="SAPBEXunassignedItem 2 3 2 4 2" xfId="44069"/>
    <cellStyle name="SAPBEXunassignedItem 2 3 2 4 2 2" xfId="44070"/>
    <cellStyle name="SAPBEXunassignedItem 2 3 2 4 2 2 2" xfId="44071"/>
    <cellStyle name="SAPBEXunassignedItem 2 3 2 4 2 3" xfId="44072"/>
    <cellStyle name="SAPBEXunassignedItem 2 3 2 4 3" xfId="44073"/>
    <cellStyle name="SAPBEXunassignedItem 2 3 2 4 3 2" xfId="44074"/>
    <cellStyle name="SAPBEXunassignedItem 2 3 2 4 3 2 2" xfId="44075"/>
    <cellStyle name="SAPBEXunassignedItem 2 3 2 4 3 3" xfId="44076"/>
    <cellStyle name="SAPBEXunassignedItem 2 3 2 4 4" xfId="44077"/>
    <cellStyle name="SAPBEXunassignedItem 2 3 2 4 4 2" xfId="44078"/>
    <cellStyle name="SAPBEXunassignedItem 2 3 2 4 5" xfId="44079"/>
    <cellStyle name="SAPBEXunassignedItem 2 3 2 4 5 2" xfId="44080"/>
    <cellStyle name="SAPBEXunassignedItem 2 3 2 4 6" xfId="44081"/>
    <cellStyle name="SAPBEXunassignedItem 2 3 2 5" xfId="44082"/>
    <cellStyle name="SAPBEXunassignedItem 2 3 2 5 2" xfId="44083"/>
    <cellStyle name="SAPBEXunassignedItem 2 3 2 5 2 2" xfId="44084"/>
    <cellStyle name="SAPBEXunassignedItem 2 3 2 5 3" xfId="44085"/>
    <cellStyle name="SAPBEXunassignedItem 2 3 2 6" xfId="44086"/>
    <cellStyle name="SAPBEXunassignedItem 2 3 2_Other Benefits Allocation %" xfId="44087"/>
    <cellStyle name="SAPBEXunassignedItem 2 3 3" xfId="44088"/>
    <cellStyle name="SAPBEXunassignedItem 2 3 3 2" xfId="44089"/>
    <cellStyle name="SAPBEXunassignedItem 2 3 3 2 2" xfId="44090"/>
    <cellStyle name="SAPBEXunassignedItem 2 3 3 2 2 2" xfId="44091"/>
    <cellStyle name="SAPBEXunassignedItem 2 3 3 2 2 2 2" xfId="44092"/>
    <cellStyle name="SAPBEXunassignedItem 2 3 3 2 2 3" xfId="44093"/>
    <cellStyle name="SAPBEXunassignedItem 2 3 3 2 3" xfId="44094"/>
    <cellStyle name="SAPBEXunassignedItem 2 3 3 2 3 2" xfId="44095"/>
    <cellStyle name="SAPBEXunassignedItem 2 3 3 2 3 2 2" xfId="44096"/>
    <cellStyle name="SAPBEXunassignedItem 2 3 3 2 3 3" xfId="44097"/>
    <cellStyle name="SAPBEXunassignedItem 2 3 3 2 4" xfId="44098"/>
    <cellStyle name="SAPBEXunassignedItem 2 3 3 2 4 2" xfId="44099"/>
    <cellStyle name="SAPBEXunassignedItem 2 3 3 2 5" xfId="44100"/>
    <cellStyle name="SAPBEXunassignedItem 2 3 3 2 5 2" xfId="44101"/>
    <cellStyle name="SAPBEXunassignedItem 2 3 3 2 6" xfId="44102"/>
    <cellStyle name="SAPBEXunassignedItem 2 3 3 3" xfId="44103"/>
    <cellStyle name="SAPBEXunassignedItem 2 3 3 3 2" xfId="44104"/>
    <cellStyle name="SAPBEXunassignedItem 2 3 3 3 2 2" xfId="44105"/>
    <cellStyle name="SAPBEXunassignedItem 2 3 3 3 2 2 2" xfId="44106"/>
    <cellStyle name="SAPBEXunassignedItem 2 3 3 3 2 3" xfId="44107"/>
    <cellStyle name="SAPBEXunassignedItem 2 3 3 3 3" xfId="44108"/>
    <cellStyle name="SAPBEXunassignedItem 2 3 3 3 3 2" xfId="44109"/>
    <cellStyle name="SAPBEXunassignedItem 2 3 3 3 3 2 2" xfId="44110"/>
    <cellStyle name="SAPBEXunassignedItem 2 3 3 3 3 3" xfId="44111"/>
    <cellStyle name="SAPBEXunassignedItem 2 3 3 3 4" xfId="44112"/>
    <cellStyle name="SAPBEXunassignedItem 2 3 3 3 4 2" xfId="44113"/>
    <cellStyle name="SAPBEXunassignedItem 2 3 3 3 5" xfId="44114"/>
    <cellStyle name="SAPBEXunassignedItem 2 3 3 3 5 2" xfId="44115"/>
    <cellStyle name="SAPBEXunassignedItem 2 3 3 3 6" xfId="44116"/>
    <cellStyle name="SAPBEXunassignedItem 2 3 3 4" xfId="44117"/>
    <cellStyle name="SAPBEXunassignedItem 2 3 3 4 2" xfId="44118"/>
    <cellStyle name="SAPBEXunassignedItem 2 3 3 4 2 2" xfId="44119"/>
    <cellStyle name="SAPBEXunassignedItem 2 3 3 4 3" xfId="44120"/>
    <cellStyle name="SAPBEXunassignedItem 2 3 3 5" xfId="44121"/>
    <cellStyle name="SAPBEXunassignedItem 2 3 3 5 2" xfId="44122"/>
    <cellStyle name="SAPBEXunassignedItem 2 3 3 5 2 2" xfId="44123"/>
    <cellStyle name="SAPBEXunassignedItem 2 3 3 5 3" xfId="44124"/>
    <cellStyle name="SAPBEXunassignedItem 2 3 3 6" xfId="44125"/>
    <cellStyle name="SAPBEXunassignedItem 2 3 3 6 2" xfId="44126"/>
    <cellStyle name="SAPBEXunassignedItem 2 3 3 7" xfId="44127"/>
    <cellStyle name="SAPBEXunassignedItem 2 3 3 7 2" xfId="44128"/>
    <cellStyle name="SAPBEXunassignedItem 2 3 3 8" xfId="44129"/>
    <cellStyle name="SAPBEXunassignedItem 2 3 3_Other Benefits Allocation %" xfId="44130"/>
    <cellStyle name="SAPBEXunassignedItem 2 3 4" xfId="44131"/>
    <cellStyle name="SAPBEXunassignedItem 2 3 4 2" xfId="44132"/>
    <cellStyle name="SAPBEXunassignedItem 2 3 4 2 2" xfId="44133"/>
    <cellStyle name="SAPBEXunassignedItem 2 3 4 3" xfId="44134"/>
    <cellStyle name="SAPBEXunassignedItem 2 3 5" xfId="44135"/>
    <cellStyle name="SAPBEXunassignedItem 2 3 5 2" xfId="53225"/>
    <cellStyle name="SAPBEXunassignedItem 2 3 6" xfId="53226"/>
    <cellStyle name="SAPBEXunassignedItem 2 3 6 2" xfId="53227"/>
    <cellStyle name="SAPBEXunassignedItem 2 3 7" xfId="53228"/>
    <cellStyle name="SAPBEXunassignedItem 2 3_401K Summary" xfId="44136"/>
    <cellStyle name="SAPBEXunassignedItem 2 4" xfId="44137"/>
    <cellStyle name="SAPBEXunassignedItem 2 4 2" xfId="44138"/>
    <cellStyle name="SAPBEXunassignedItem 2 4 2 2" xfId="44139"/>
    <cellStyle name="SAPBEXunassignedItem 2 4 2 2 2" xfId="44140"/>
    <cellStyle name="SAPBEXunassignedItem 2 4 2 2 2 2" xfId="44141"/>
    <cellStyle name="SAPBEXunassignedItem 2 4 2 2 3" xfId="44142"/>
    <cellStyle name="SAPBEXunassignedItem 2 4 2 3" xfId="44143"/>
    <cellStyle name="SAPBEXunassignedItem 2 4 2 3 2" xfId="44144"/>
    <cellStyle name="SAPBEXunassignedItem 2 4 2 3 2 2" xfId="44145"/>
    <cellStyle name="SAPBEXunassignedItem 2 4 2 3 3" xfId="44146"/>
    <cellStyle name="SAPBEXunassignedItem 2 4 2 4" xfId="44147"/>
    <cellStyle name="SAPBEXunassignedItem 2 4 2 4 2" xfId="44148"/>
    <cellStyle name="SAPBEXunassignedItem 2 4 2 5" xfId="44149"/>
    <cellStyle name="SAPBEXunassignedItem 2 4 2 5 2" xfId="44150"/>
    <cellStyle name="SAPBEXunassignedItem 2 4 2 6" xfId="44151"/>
    <cellStyle name="SAPBEXunassignedItem 2 4 3" xfId="44152"/>
    <cellStyle name="SAPBEXunassignedItem 2 4 3 2" xfId="44153"/>
    <cellStyle name="SAPBEXunassignedItem 2 4 3 2 2" xfId="44154"/>
    <cellStyle name="SAPBEXunassignedItem 2 4 3 2 2 2" xfId="44155"/>
    <cellStyle name="SAPBEXunassignedItem 2 4 3 2 3" xfId="44156"/>
    <cellStyle name="SAPBEXunassignedItem 2 4 3 3" xfId="44157"/>
    <cellStyle name="SAPBEXunassignedItem 2 4 3 3 2" xfId="44158"/>
    <cellStyle name="SAPBEXunassignedItem 2 4 3 3 2 2" xfId="44159"/>
    <cellStyle name="SAPBEXunassignedItem 2 4 3 3 3" xfId="44160"/>
    <cellStyle name="SAPBEXunassignedItem 2 4 3 4" xfId="44161"/>
    <cellStyle name="SAPBEXunassignedItem 2 4 3 4 2" xfId="44162"/>
    <cellStyle name="SAPBEXunassignedItem 2 4 3 5" xfId="44163"/>
    <cellStyle name="SAPBEXunassignedItem 2 4 3 5 2" xfId="44164"/>
    <cellStyle name="SAPBEXunassignedItem 2 4 3 6" xfId="44165"/>
    <cellStyle name="SAPBEXunassignedItem 2 4 4" xfId="44166"/>
    <cellStyle name="SAPBEXunassignedItem 2 4 4 2" xfId="44167"/>
    <cellStyle name="SAPBEXunassignedItem 2 4 4 2 2" xfId="44168"/>
    <cellStyle name="SAPBEXunassignedItem 2 4 4 2 2 2" xfId="44169"/>
    <cellStyle name="SAPBEXunassignedItem 2 4 4 2 3" xfId="44170"/>
    <cellStyle name="SAPBEXunassignedItem 2 4 4 3" xfId="44171"/>
    <cellStyle name="SAPBEXunassignedItem 2 4 4 3 2" xfId="44172"/>
    <cellStyle name="SAPBEXunassignedItem 2 4 4 3 2 2" xfId="44173"/>
    <cellStyle name="SAPBEXunassignedItem 2 4 4 3 3" xfId="44174"/>
    <cellStyle name="SAPBEXunassignedItem 2 4 4 4" xfId="44175"/>
    <cellStyle name="SAPBEXunassignedItem 2 4 4 4 2" xfId="44176"/>
    <cellStyle name="SAPBEXunassignedItem 2 4 4 5" xfId="44177"/>
    <cellStyle name="SAPBEXunassignedItem 2 4 4 5 2" xfId="44178"/>
    <cellStyle name="SAPBEXunassignedItem 2 4 4 6" xfId="44179"/>
    <cellStyle name="SAPBEXunassignedItem 2 4 5" xfId="44180"/>
    <cellStyle name="SAPBEXunassignedItem 2 4 5 2" xfId="44181"/>
    <cellStyle name="SAPBEXunassignedItem 2 4 5 2 2" xfId="44182"/>
    <cellStyle name="SAPBEXunassignedItem 2 4 5 3" xfId="44183"/>
    <cellStyle name="SAPBEXunassignedItem 2 4 6" xfId="44184"/>
    <cellStyle name="SAPBEXunassignedItem 2 4 6 2" xfId="53229"/>
    <cellStyle name="SAPBEXunassignedItem 2 4 7" xfId="53230"/>
    <cellStyle name="SAPBEXunassignedItem 2 4_Other Benefits Allocation %" xfId="44185"/>
    <cellStyle name="SAPBEXunassignedItem 2 5" xfId="44186"/>
    <cellStyle name="SAPBEXunassignedItem 2 5 2" xfId="44187"/>
    <cellStyle name="SAPBEXunassignedItem 2 5 2 2" xfId="44188"/>
    <cellStyle name="SAPBEXunassignedItem 2 5 2 2 2" xfId="44189"/>
    <cellStyle name="SAPBEXunassignedItem 2 5 2 2 2 2" xfId="44190"/>
    <cellStyle name="SAPBEXunassignedItem 2 5 2 2 3" xfId="44191"/>
    <cellStyle name="SAPBEXunassignedItem 2 5 2 3" xfId="44192"/>
    <cellStyle name="SAPBEXunassignedItem 2 5 2 3 2" xfId="44193"/>
    <cellStyle name="SAPBEXunassignedItem 2 5 2 3 2 2" xfId="44194"/>
    <cellStyle name="SAPBEXunassignedItem 2 5 2 3 3" xfId="44195"/>
    <cellStyle name="SAPBEXunassignedItem 2 5 2 4" xfId="44196"/>
    <cellStyle name="SAPBEXunassignedItem 2 5 2 4 2" xfId="44197"/>
    <cellStyle name="SAPBEXunassignedItem 2 5 2 5" xfId="44198"/>
    <cellStyle name="SAPBEXunassignedItem 2 5 2 5 2" xfId="44199"/>
    <cellStyle name="SAPBEXunassignedItem 2 5 2 6" xfId="44200"/>
    <cellStyle name="SAPBEXunassignedItem 2 5 3" xfId="44201"/>
    <cellStyle name="SAPBEXunassignedItem 2 5 3 2" xfId="44202"/>
    <cellStyle name="SAPBEXunassignedItem 2 5 3 2 2" xfId="44203"/>
    <cellStyle name="SAPBEXunassignedItem 2 5 3 2 2 2" xfId="44204"/>
    <cellStyle name="SAPBEXunassignedItem 2 5 3 2 3" xfId="44205"/>
    <cellStyle name="SAPBEXunassignedItem 2 5 3 3" xfId="44206"/>
    <cellStyle name="SAPBEXunassignedItem 2 5 3 3 2" xfId="44207"/>
    <cellStyle name="SAPBEXunassignedItem 2 5 3 3 2 2" xfId="44208"/>
    <cellStyle name="SAPBEXunassignedItem 2 5 3 3 3" xfId="44209"/>
    <cellStyle name="SAPBEXunassignedItem 2 5 3 4" xfId="44210"/>
    <cellStyle name="SAPBEXunassignedItem 2 5 3 4 2" xfId="44211"/>
    <cellStyle name="SAPBEXunassignedItem 2 5 3 5" xfId="44212"/>
    <cellStyle name="SAPBEXunassignedItem 2 5 3 5 2" xfId="44213"/>
    <cellStyle name="SAPBEXunassignedItem 2 5 3 6" xfId="44214"/>
    <cellStyle name="SAPBEXunassignedItem 2 5 4" xfId="44215"/>
    <cellStyle name="SAPBEXunassignedItem 2 5 4 2" xfId="44216"/>
    <cellStyle name="SAPBEXunassignedItem 2 5 4 2 2" xfId="44217"/>
    <cellStyle name="SAPBEXunassignedItem 2 5 4 3" xfId="44218"/>
    <cellStyle name="SAPBEXunassignedItem 2 5 5" xfId="44219"/>
    <cellStyle name="SAPBEXunassignedItem 2 5 5 2" xfId="44220"/>
    <cellStyle name="SAPBEXunassignedItem 2 5 5 2 2" xfId="44221"/>
    <cellStyle name="SAPBEXunassignedItem 2 5 5 3" xfId="44222"/>
    <cellStyle name="SAPBEXunassignedItem 2 5 6" xfId="44223"/>
    <cellStyle name="SAPBEXunassignedItem 2 5 6 2" xfId="44224"/>
    <cellStyle name="SAPBEXunassignedItem 2 5 7" xfId="44225"/>
    <cellStyle name="SAPBEXunassignedItem 2 5 7 2" xfId="44226"/>
    <cellStyle name="SAPBEXunassignedItem 2 5 8" xfId="44227"/>
    <cellStyle name="SAPBEXunassignedItem 2 5_Other Benefits Allocation %" xfId="44228"/>
    <cellStyle name="SAPBEXunassignedItem 2 6" xfId="44229"/>
    <cellStyle name="SAPBEXunassignedItem 2 6 2" xfId="44230"/>
    <cellStyle name="SAPBEXunassignedItem 2 6 2 2" xfId="44231"/>
    <cellStyle name="SAPBEXunassignedItem 2 6 3" xfId="44232"/>
    <cellStyle name="SAPBEXunassignedItem 2 7" xfId="44233"/>
    <cellStyle name="SAPBEXunassignedItem 2 7 2" xfId="53231"/>
    <cellStyle name="SAPBEXunassignedItem 2 8" xfId="53232"/>
    <cellStyle name="SAPBEXunassignedItem 2 8 2" xfId="53233"/>
    <cellStyle name="SAPBEXunassignedItem 2 9" xfId="53234"/>
    <cellStyle name="SAPBEXunassignedItem 2 9 2" xfId="53235"/>
    <cellStyle name="SAPBEXunassignedItem 2_401K Summary" xfId="44234"/>
    <cellStyle name="SAPBEXunassignedItem 3" xfId="44235"/>
    <cellStyle name="SAPBEXunassignedItem 3 10" xfId="53236"/>
    <cellStyle name="SAPBEXunassignedItem 3 2" xfId="44236"/>
    <cellStyle name="SAPBEXunassignedItem 3 2 2" xfId="44237"/>
    <cellStyle name="SAPBEXunassignedItem 3 2 2 2" xfId="44238"/>
    <cellStyle name="SAPBEXunassignedItem 3 2 2 2 2" xfId="44239"/>
    <cellStyle name="SAPBEXunassignedItem 3 2 2 2 2 2" xfId="44240"/>
    <cellStyle name="SAPBEXunassignedItem 3 2 2 2 3" xfId="44241"/>
    <cellStyle name="SAPBEXunassignedItem 3 2 2 3" xfId="44242"/>
    <cellStyle name="SAPBEXunassignedItem 3 2 2 3 2" xfId="44243"/>
    <cellStyle name="SAPBEXunassignedItem 3 2 2 3 2 2" xfId="44244"/>
    <cellStyle name="SAPBEXunassignedItem 3 2 2 3 3" xfId="44245"/>
    <cellStyle name="SAPBEXunassignedItem 3 2 2 4" xfId="44246"/>
    <cellStyle name="SAPBEXunassignedItem 3 2 2 4 2" xfId="44247"/>
    <cellStyle name="SAPBEXunassignedItem 3 2 2 5" xfId="44248"/>
    <cellStyle name="SAPBEXunassignedItem 3 2 2 5 2" xfId="44249"/>
    <cellStyle name="SAPBEXunassignedItem 3 2 2 6" xfId="44250"/>
    <cellStyle name="SAPBEXunassignedItem 3 2 3" xfId="44251"/>
    <cellStyle name="SAPBEXunassignedItem 3 2 3 2" xfId="44252"/>
    <cellStyle name="SAPBEXunassignedItem 3 2 3 2 2" xfId="44253"/>
    <cellStyle name="SAPBEXunassignedItem 3 2 3 2 2 2" xfId="44254"/>
    <cellStyle name="SAPBEXunassignedItem 3 2 3 2 3" xfId="44255"/>
    <cellStyle name="SAPBEXunassignedItem 3 2 3 3" xfId="44256"/>
    <cellStyle name="SAPBEXunassignedItem 3 2 3 3 2" xfId="44257"/>
    <cellStyle name="SAPBEXunassignedItem 3 2 3 3 2 2" xfId="44258"/>
    <cellStyle name="SAPBEXunassignedItem 3 2 3 3 3" xfId="44259"/>
    <cellStyle name="SAPBEXunassignedItem 3 2 3 4" xfId="44260"/>
    <cellStyle name="SAPBEXunassignedItem 3 2 3 4 2" xfId="44261"/>
    <cellStyle name="SAPBEXunassignedItem 3 2 3 5" xfId="44262"/>
    <cellStyle name="SAPBEXunassignedItem 3 2 3 5 2" xfId="44263"/>
    <cellStyle name="SAPBEXunassignedItem 3 2 3 6" xfId="44264"/>
    <cellStyle name="SAPBEXunassignedItem 3 2 4" xfId="44265"/>
    <cellStyle name="SAPBEXunassignedItem 3 2 4 2" xfId="44266"/>
    <cellStyle name="SAPBEXunassignedItem 3 2 4 2 2" xfId="44267"/>
    <cellStyle name="SAPBEXunassignedItem 3 2 4 2 2 2" xfId="44268"/>
    <cellStyle name="SAPBEXunassignedItem 3 2 4 2 3" xfId="44269"/>
    <cellStyle name="SAPBEXunassignedItem 3 2 4 3" xfId="44270"/>
    <cellStyle name="SAPBEXunassignedItem 3 2 4 3 2" xfId="44271"/>
    <cellStyle name="SAPBEXunassignedItem 3 2 4 3 2 2" xfId="44272"/>
    <cellStyle name="SAPBEXunassignedItem 3 2 4 3 3" xfId="44273"/>
    <cellStyle name="SAPBEXunassignedItem 3 2 4 4" xfId="44274"/>
    <cellStyle name="SAPBEXunassignedItem 3 2 4 4 2" xfId="44275"/>
    <cellStyle name="SAPBEXunassignedItem 3 2 4 5" xfId="44276"/>
    <cellStyle name="SAPBEXunassignedItem 3 2 4 5 2" xfId="44277"/>
    <cellStyle name="SAPBEXunassignedItem 3 2 4 6" xfId="44278"/>
    <cellStyle name="SAPBEXunassignedItem 3 2 5" xfId="44279"/>
    <cellStyle name="SAPBEXunassignedItem 3 2 5 2" xfId="44280"/>
    <cellStyle name="SAPBEXunassignedItem 3 2 5 2 2" xfId="44281"/>
    <cellStyle name="SAPBEXunassignedItem 3 2 5 3" xfId="44282"/>
    <cellStyle name="SAPBEXunassignedItem 3 2 6" xfId="44283"/>
    <cellStyle name="SAPBEXunassignedItem 3 2 6 2" xfId="53237"/>
    <cellStyle name="SAPBEXunassignedItem 3 2 7" xfId="53238"/>
    <cellStyle name="SAPBEXunassignedItem 3 2_Other Benefits Allocation %" xfId="44284"/>
    <cellStyle name="SAPBEXunassignedItem 3 3" xfId="44285"/>
    <cellStyle name="SAPBEXunassignedItem 3 3 2" xfId="44286"/>
    <cellStyle name="SAPBEXunassignedItem 3 3 2 2" xfId="44287"/>
    <cellStyle name="SAPBEXunassignedItem 3 3 2 2 2" xfId="44288"/>
    <cellStyle name="SAPBEXunassignedItem 3 3 2 2 2 2" xfId="44289"/>
    <cellStyle name="SAPBEXunassignedItem 3 3 2 2 3" xfId="44290"/>
    <cellStyle name="SAPBEXunassignedItem 3 3 2 3" xfId="44291"/>
    <cellStyle name="SAPBEXunassignedItem 3 3 2 3 2" xfId="44292"/>
    <cellStyle name="SAPBEXunassignedItem 3 3 2 3 2 2" xfId="44293"/>
    <cellStyle name="SAPBEXunassignedItem 3 3 2 3 3" xfId="44294"/>
    <cellStyle name="SAPBEXunassignedItem 3 3 2 4" xfId="44295"/>
    <cellStyle name="SAPBEXunassignedItem 3 3 2 4 2" xfId="44296"/>
    <cellStyle name="SAPBEXunassignedItem 3 3 2 5" xfId="44297"/>
    <cellStyle name="SAPBEXunassignedItem 3 3 2 5 2" xfId="44298"/>
    <cellStyle name="SAPBEXunassignedItem 3 3 2 6" xfId="44299"/>
    <cellStyle name="SAPBEXunassignedItem 3 3 3" xfId="44300"/>
    <cellStyle name="SAPBEXunassignedItem 3 3 3 2" xfId="44301"/>
    <cellStyle name="SAPBEXunassignedItem 3 3 3 2 2" xfId="44302"/>
    <cellStyle name="SAPBEXunassignedItem 3 3 3 2 2 2" xfId="44303"/>
    <cellStyle name="SAPBEXunassignedItem 3 3 3 2 3" xfId="44304"/>
    <cellStyle name="SAPBEXunassignedItem 3 3 3 3" xfId="44305"/>
    <cellStyle name="SAPBEXunassignedItem 3 3 3 3 2" xfId="44306"/>
    <cellStyle name="SAPBEXunassignedItem 3 3 3 3 2 2" xfId="44307"/>
    <cellStyle name="SAPBEXunassignedItem 3 3 3 3 3" xfId="44308"/>
    <cellStyle name="SAPBEXunassignedItem 3 3 3 4" xfId="44309"/>
    <cellStyle name="SAPBEXunassignedItem 3 3 3 4 2" xfId="44310"/>
    <cellStyle name="SAPBEXunassignedItem 3 3 3 5" xfId="44311"/>
    <cellStyle name="SAPBEXunassignedItem 3 3 3 5 2" xfId="44312"/>
    <cellStyle name="SAPBEXunassignedItem 3 3 3 6" xfId="44313"/>
    <cellStyle name="SAPBEXunassignedItem 3 3 4" xfId="44314"/>
    <cellStyle name="SAPBEXunassignedItem 3 3 4 2" xfId="44315"/>
    <cellStyle name="SAPBEXunassignedItem 3 3 4 2 2" xfId="44316"/>
    <cellStyle name="SAPBEXunassignedItem 3 3 4 3" xfId="44317"/>
    <cellStyle name="SAPBEXunassignedItem 3 3 5" xfId="44318"/>
    <cellStyle name="SAPBEXunassignedItem 3 3 5 2" xfId="44319"/>
    <cellStyle name="SAPBEXunassignedItem 3 3 5 2 2" xfId="44320"/>
    <cellStyle name="SAPBEXunassignedItem 3 3 5 3" xfId="44321"/>
    <cellStyle name="SAPBEXunassignedItem 3 3 6" xfId="44322"/>
    <cellStyle name="SAPBEXunassignedItem 3 3 6 2" xfId="44323"/>
    <cellStyle name="SAPBEXunassignedItem 3 3 7" xfId="44324"/>
    <cellStyle name="SAPBEXunassignedItem 3 3 7 2" xfId="44325"/>
    <cellStyle name="SAPBEXunassignedItem 3 3 8" xfId="44326"/>
    <cellStyle name="SAPBEXunassignedItem 3 3_Other Benefits Allocation %" xfId="44327"/>
    <cellStyle name="SAPBEXunassignedItem 3 4" xfId="44328"/>
    <cellStyle name="SAPBEXunassignedItem 3 4 2" xfId="44329"/>
    <cellStyle name="SAPBEXunassignedItem 3 4 2 2" xfId="44330"/>
    <cellStyle name="SAPBEXunassignedItem 3 4 3" xfId="44331"/>
    <cellStyle name="SAPBEXunassignedItem 3 4 3 2" xfId="53239"/>
    <cellStyle name="SAPBEXunassignedItem 3 4 4" xfId="53240"/>
    <cellStyle name="SAPBEXunassignedItem 3 4 4 2" xfId="53241"/>
    <cellStyle name="SAPBEXunassignedItem 3 4 5" xfId="53242"/>
    <cellStyle name="SAPBEXunassignedItem 3 4 5 2" xfId="53243"/>
    <cellStyle name="SAPBEXunassignedItem 3 4 6" xfId="53244"/>
    <cellStyle name="SAPBEXunassignedItem 3 4 6 2" xfId="53245"/>
    <cellStyle name="SAPBEXunassignedItem 3 4 7" xfId="53246"/>
    <cellStyle name="SAPBEXunassignedItem 3 5" xfId="44332"/>
    <cellStyle name="SAPBEXunassignedItem 3 5 2" xfId="53247"/>
    <cellStyle name="SAPBEXunassignedItem 3 6" xfId="53248"/>
    <cellStyle name="SAPBEXunassignedItem 3 6 2" xfId="53249"/>
    <cellStyle name="SAPBEXunassignedItem 3 7" xfId="53250"/>
    <cellStyle name="SAPBEXunassignedItem 3 7 2" xfId="53251"/>
    <cellStyle name="SAPBEXunassignedItem 3 8" xfId="53252"/>
    <cellStyle name="SAPBEXunassignedItem 3 8 2" xfId="53253"/>
    <cellStyle name="SAPBEXunassignedItem 3 9" xfId="53254"/>
    <cellStyle name="SAPBEXunassignedItem 3 9 2" xfId="53255"/>
    <cellStyle name="SAPBEXunassignedItem 3_401K Summary" xfId="44333"/>
    <cellStyle name="SAPBEXunassignedItem 4" xfId="44334"/>
    <cellStyle name="SAPBEXunassignedItem 4 2" xfId="44335"/>
    <cellStyle name="SAPBEXunassignedItem 4 2 2" xfId="44336"/>
    <cellStyle name="SAPBEXunassignedItem 4 2 2 2" xfId="44337"/>
    <cellStyle name="SAPBEXunassignedItem 4 2 2 2 2" xfId="44338"/>
    <cellStyle name="SAPBEXunassignedItem 4 2 2 2 2 2" xfId="44339"/>
    <cellStyle name="SAPBEXunassignedItem 4 2 2 2 3" xfId="44340"/>
    <cellStyle name="SAPBEXunassignedItem 4 2 2 3" xfId="44341"/>
    <cellStyle name="SAPBEXunassignedItem 4 2 2 3 2" xfId="44342"/>
    <cellStyle name="SAPBEXunassignedItem 4 2 2 3 2 2" xfId="44343"/>
    <cellStyle name="SAPBEXunassignedItem 4 2 2 3 3" xfId="44344"/>
    <cellStyle name="SAPBEXunassignedItem 4 2 2 4" xfId="44345"/>
    <cellStyle name="SAPBEXunassignedItem 4 2 2 4 2" xfId="44346"/>
    <cellStyle name="SAPBEXunassignedItem 4 2 2 5" xfId="44347"/>
    <cellStyle name="SAPBEXunassignedItem 4 2 2 5 2" xfId="44348"/>
    <cellStyle name="SAPBEXunassignedItem 4 2 2 6" xfId="44349"/>
    <cellStyle name="SAPBEXunassignedItem 4 2 3" xfId="44350"/>
    <cellStyle name="SAPBEXunassignedItem 4 2 3 2" xfId="44351"/>
    <cellStyle name="SAPBEXunassignedItem 4 2 3 2 2" xfId="44352"/>
    <cellStyle name="SAPBEXunassignedItem 4 2 3 2 2 2" xfId="44353"/>
    <cellStyle name="SAPBEXunassignedItem 4 2 3 2 3" xfId="44354"/>
    <cellStyle name="SAPBEXunassignedItem 4 2 3 3" xfId="44355"/>
    <cellStyle name="SAPBEXunassignedItem 4 2 3 3 2" xfId="44356"/>
    <cellStyle name="SAPBEXunassignedItem 4 2 3 3 2 2" xfId="44357"/>
    <cellStyle name="SAPBEXunassignedItem 4 2 3 3 3" xfId="44358"/>
    <cellStyle name="SAPBEXunassignedItem 4 2 3 4" xfId="44359"/>
    <cellStyle name="SAPBEXunassignedItem 4 2 3 4 2" xfId="44360"/>
    <cellStyle name="SAPBEXunassignedItem 4 2 3 5" xfId="44361"/>
    <cellStyle name="SAPBEXunassignedItem 4 2 3 5 2" xfId="44362"/>
    <cellStyle name="SAPBEXunassignedItem 4 2 3 6" xfId="44363"/>
    <cellStyle name="SAPBEXunassignedItem 4 2 4" xfId="44364"/>
    <cellStyle name="SAPBEXunassignedItem 4 2 4 2" xfId="44365"/>
    <cellStyle name="SAPBEXunassignedItem 4 2 4 2 2" xfId="44366"/>
    <cellStyle name="SAPBEXunassignedItem 4 2 4 2 2 2" xfId="44367"/>
    <cellStyle name="SAPBEXunassignedItem 4 2 4 2 3" xfId="44368"/>
    <cellStyle name="SAPBEXunassignedItem 4 2 4 3" xfId="44369"/>
    <cellStyle name="SAPBEXunassignedItem 4 2 4 3 2" xfId="44370"/>
    <cellStyle name="SAPBEXunassignedItem 4 2 4 3 2 2" xfId="44371"/>
    <cellStyle name="SAPBEXunassignedItem 4 2 4 3 3" xfId="44372"/>
    <cellStyle name="SAPBEXunassignedItem 4 2 4 4" xfId="44373"/>
    <cellStyle name="SAPBEXunassignedItem 4 2 4 4 2" xfId="44374"/>
    <cellStyle name="SAPBEXunassignedItem 4 2 4 5" xfId="44375"/>
    <cellStyle name="SAPBEXunassignedItem 4 2 4 5 2" xfId="44376"/>
    <cellStyle name="SAPBEXunassignedItem 4 2 4 6" xfId="44377"/>
    <cellStyle name="SAPBEXunassignedItem 4 2 5" xfId="44378"/>
    <cellStyle name="SAPBEXunassignedItem 4 2 5 2" xfId="44379"/>
    <cellStyle name="SAPBEXunassignedItem 4 2 5 2 2" xfId="44380"/>
    <cellStyle name="SAPBEXunassignedItem 4 2 5 3" xfId="44381"/>
    <cellStyle name="SAPBEXunassignedItem 4 2 6" xfId="44382"/>
    <cellStyle name="SAPBEXunassignedItem 4 2_Other Benefits Allocation %" xfId="44383"/>
    <cellStyle name="SAPBEXunassignedItem 4 3" xfId="44384"/>
    <cellStyle name="SAPBEXunassignedItem 4 3 2" xfId="44385"/>
    <cellStyle name="SAPBEXunassignedItem 4 3 2 2" xfId="44386"/>
    <cellStyle name="SAPBEXunassignedItem 4 3 2 2 2" xfId="44387"/>
    <cellStyle name="SAPBEXunassignedItem 4 3 2 2 2 2" xfId="44388"/>
    <cellStyle name="SAPBEXunassignedItem 4 3 2 2 3" xfId="44389"/>
    <cellStyle name="SAPBEXunassignedItem 4 3 2 3" xfId="44390"/>
    <cellStyle name="SAPBEXunassignedItem 4 3 2 3 2" xfId="44391"/>
    <cellStyle name="SAPBEXunassignedItem 4 3 2 3 2 2" xfId="44392"/>
    <cellStyle name="SAPBEXunassignedItem 4 3 2 3 3" xfId="44393"/>
    <cellStyle name="SAPBEXunassignedItem 4 3 2 4" xfId="44394"/>
    <cellStyle name="SAPBEXunassignedItem 4 3 2 4 2" xfId="44395"/>
    <cellStyle name="SAPBEXunassignedItem 4 3 2 5" xfId="44396"/>
    <cellStyle name="SAPBEXunassignedItem 4 3 2 5 2" xfId="44397"/>
    <cellStyle name="SAPBEXunassignedItem 4 3 2 6" xfId="44398"/>
    <cellStyle name="SAPBEXunassignedItem 4 3 3" xfId="44399"/>
    <cellStyle name="SAPBEXunassignedItem 4 3 3 2" xfId="44400"/>
    <cellStyle name="SAPBEXunassignedItem 4 3 3 2 2" xfId="44401"/>
    <cellStyle name="SAPBEXunassignedItem 4 3 3 2 2 2" xfId="44402"/>
    <cellStyle name="SAPBEXunassignedItem 4 3 3 2 3" xfId="44403"/>
    <cellStyle name="SAPBEXunassignedItem 4 3 3 3" xfId="44404"/>
    <cellStyle name="SAPBEXunassignedItem 4 3 3 3 2" xfId="44405"/>
    <cellStyle name="SAPBEXunassignedItem 4 3 3 3 2 2" xfId="44406"/>
    <cellStyle name="SAPBEXunassignedItem 4 3 3 3 3" xfId="44407"/>
    <cellStyle name="SAPBEXunassignedItem 4 3 3 4" xfId="44408"/>
    <cellStyle name="SAPBEXunassignedItem 4 3 3 4 2" xfId="44409"/>
    <cellStyle name="SAPBEXunassignedItem 4 3 3 5" xfId="44410"/>
    <cellStyle name="SAPBEXunassignedItem 4 3 3 5 2" xfId="44411"/>
    <cellStyle name="SAPBEXunassignedItem 4 3 3 6" xfId="44412"/>
    <cellStyle name="SAPBEXunassignedItem 4 3 4" xfId="44413"/>
    <cellStyle name="SAPBEXunassignedItem 4 3 4 2" xfId="44414"/>
    <cellStyle name="SAPBEXunassignedItem 4 3 4 2 2" xfId="44415"/>
    <cellStyle name="SAPBEXunassignedItem 4 3 4 3" xfId="44416"/>
    <cellStyle name="SAPBEXunassignedItem 4 3 5" xfId="44417"/>
    <cellStyle name="SAPBEXunassignedItem 4 3 5 2" xfId="44418"/>
    <cellStyle name="SAPBEXunassignedItem 4 3 5 2 2" xfId="44419"/>
    <cellStyle name="SAPBEXunassignedItem 4 3 5 3" xfId="44420"/>
    <cellStyle name="SAPBEXunassignedItem 4 3 6" xfId="44421"/>
    <cellStyle name="SAPBEXunassignedItem 4 3 6 2" xfId="44422"/>
    <cellStyle name="SAPBEXunassignedItem 4 3 7" xfId="44423"/>
    <cellStyle name="SAPBEXunassignedItem 4 3 7 2" xfId="44424"/>
    <cellStyle name="SAPBEXunassignedItem 4 3 8" xfId="44425"/>
    <cellStyle name="SAPBEXunassignedItem 4 3_Other Benefits Allocation %" xfId="44426"/>
    <cellStyle name="SAPBEXunassignedItem 4 4" xfId="44427"/>
    <cellStyle name="SAPBEXunassignedItem 4 4 2" xfId="44428"/>
    <cellStyle name="SAPBEXunassignedItem 4 4 2 2" xfId="44429"/>
    <cellStyle name="SAPBEXunassignedItem 4 4 3" xfId="44430"/>
    <cellStyle name="SAPBEXunassignedItem 4 5" xfId="44431"/>
    <cellStyle name="SAPBEXunassignedItem 4 5 2" xfId="53256"/>
    <cellStyle name="SAPBEXunassignedItem 4 6" xfId="53257"/>
    <cellStyle name="SAPBEXunassignedItem 4 6 2" xfId="53258"/>
    <cellStyle name="SAPBEXunassignedItem 4 7" xfId="53259"/>
    <cellStyle name="SAPBEXunassignedItem 4_401K Summary" xfId="44432"/>
    <cellStyle name="SAPBEXunassignedItem 5" xfId="44433"/>
    <cellStyle name="SAPBEXunassignedItem 5 2" xfId="44434"/>
    <cellStyle name="SAPBEXunassignedItem 5 2 2" xfId="44435"/>
    <cellStyle name="SAPBEXunassignedItem 5 2 2 2" xfId="44436"/>
    <cellStyle name="SAPBEXunassignedItem 5 2 2 2 2" xfId="44437"/>
    <cellStyle name="SAPBEXunassignedItem 5 2 2 3" xfId="44438"/>
    <cellStyle name="SAPBEXunassignedItem 5 2 3" xfId="44439"/>
    <cellStyle name="SAPBEXunassignedItem 5 2 3 2" xfId="44440"/>
    <cellStyle name="SAPBEXunassignedItem 5 2 3 2 2" xfId="44441"/>
    <cellStyle name="SAPBEXunassignedItem 5 2 3 3" xfId="44442"/>
    <cellStyle name="SAPBEXunassignedItem 5 2 4" xfId="44443"/>
    <cellStyle name="SAPBEXunassignedItem 5 2 4 2" xfId="44444"/>
    <cellStyle name="SAPBEXunassignedItem 5 2 5" xfId="44445"/>
    <cellStyle name="SAPBEXunassignedItem 5 2 5 2" xfId="44446"/>
    <cellStyle name="SAPBEXunassignedItem 5 2 6" xfId="44447"/>
    <cellStyle name="SAPBEXunassignedItem 5 3" xfId="44448"/>
    <cellStyle name="SAPBEXunassignedItem 5 3 2" xfId="44449"/>
    <cellStyle name="SAPBEXunassignedItem 5 3 2 2" xfId="44450"/>
    <cellStyle name="SAPBEXunassignedItem 5 3 2 2 2" xfId="44451"/>
    <cellStyle name="SAPBEXunassignedItem 5 3 2 3" xfId="44452"/>
    <cellStyle name="SAPBEXunassignedItem 5 3 3" xfId="44453"/>
    <cellStyle name="SAPBEXunassignedItem 5 3 3 2" xfId="44454"/>
    <cellStyle name="SAPBEXunassignedItem 5 3 3 2 2" xfId="44455"/>
    <cellStyle name="SAPBEXunassignedItem 5 3 3 3" xfId="44456"/>
    <cellStyle name="SAPBEXunassignedItem 5 3 4" xfId="44457"/>
    <cellStyle name="SAPBEXunassignedItem 5 3 4 2" xfId="44458"/>
    <cellStyle name="SAPBEXunassignedItem 5 3 5" xfId="44459"/>
    <cellStyle name="SAPBEXunassignedItem 5 3 5 2" xfId="44460"/>
    <cellStyle name="SAPBEXunassignedItem 5 3 6" xfId="44461"/>
    <cellStyle name="SAPBEXunassignedItem 5 4" xfId="44462"/>
    <cellStyle name="SAPBEXunassignedItem 5 4 2" xfId="44463"/>
    <cellStyle name="SAPBEXunassignedItem 5 4 2 2" xfId="44464"/>
    <cellStyle name="SAPBEXunassignedItem 5 4 2 2 2" xfId="44465"/>
    <cellStyle name="SAPBEXunassignedItem 5 4 2 3" xfId="44466"/>
    <cellStyle name="SAPBEXunassignedItem 5 4 3" xfId="44467"/>
    <cellStyle name="SAPBEXunassignedItem 5 4 3 2" xfId="44468"/>
    <cellStyle name="SAPBEXunassignedItem 5 4 3 2 2" xfId="44469"/>
    <cellStyle name="SAPBEXunassignedItem 5 4 3 3" xfId="44470"/>
    <cellStyle name="SAPBEXunassignedItem 5 4 4" xfId="44471"/>
    <cellStyle name="SAPBEXunassignedItem 5 4 4 2" xfId="44472"/>
    <cellStyle name="SAPBEXunassignedItem 5 4 5" xfId="44473"/>
    <cellStyle name="SAPBEXunassignedItem 5 4 5 2" xfId="44474"/>
    <cellStyle name="SAPBEXunassignedItem 5 4 6" xfId="44475"/>
    <cellStyle name="SAPBEXunassignedItem 5 5" xfId="44476"/>
    <cellStyle name="SAPBEXunassignedItem 5 5 2" xfId="44477"/>
    <cellStyle name="SAPBEXunassignedItem 5 5 2 2" xfId="44478"/>
    <cellStyle name="SAPBEXunassignedItem 5 5 3" xfId="44479"/>
    <cellStyle name="SAPBEXunassignedItem 5 6" xfId="44480"/>
    <cellStyle name="SAPBEXunassignedItem 5 6 2" xfId="53260"/>
    <cellStyle name="SAPBEXunassignedItem 5 7" xfId="53261"/>
    <cellStyle name="SAPBEXunassignedItem 5_Other Benefits Allocation %" xfId="44481"/>
    <cellStyle name="SAPBEXunassignedItem 6" xfId="44482"/>
    <cellStyle name="SAPBEXunassignedItem 6 2" xfId="44483"/>
    <cellStyle name="SAPBEXunassignedItem 6 2 2" xfId="44484"/>
    <cellStyle name="SAPBEXunassignedItem 6 2 2 2" xfId="44485"/>
    <cellStyle name="SAPBEXunassignedItem 6 2 2 2 2" xfId="44486"/>
    <cellStyle name="SAPBEXunassignedItem 6 2 2 3" xfId="44487"/>
    <cellStyle name="SAPBEXunassignedItem 6 2 3" xfId="44488"/>
    <cellStyle name="SAPBEXunassignedItem 6 2 3 2" xfId="44489"/>
    <cellStyle name="SAPBEXunassignedItem 6 2 3 2 2" xfId="44490"/>
    <cellStyle name="SAPBEXunassignedItem 6 2 3 3" xfId="44491"/>
    <cellStyle name="SAPBEXunassignedItem 6 2 4" xfId="44492"/>
    <cellStyle name="SAPBEXunassignedItem 6 2 4 2" xfId="44493"/>
    <cellStyle name="SAPBEXunassignedItem 6 2 5" xfId="44494"/>
    <cellStyle name="SAPBEXunassignedItem 6 2 5 2" xfId="44495"/>
    <cellStyle name="SAPBEXunassignedItem 6 2 6" xfId="44496"/>
    <cellStyle name="SAPBEXunassignedItem 6 3" xfId="44497"/>
    <cellStyle name="SAPBEXunassignedItem 6 3 2" xfId="44498"/>
    <cellStyle name="SAPBEXunassignedItem 6 3 2 2" xfId="44499"/>
    <cellStyle name="SAPBEXunassignedItem 6 3 2 2 2" xfId="44500"/>
    <cellStyle name="SAPBEXunassignedItem 6 3 2 3" xfId="44501"/>
    <cellStyle name="SAPBEXunassignedItem 6 3 3" xfId="44502"/>
    <cellStyle name="SAPBEXunassignedItem 6 3 3 2" xfId="44503"/>
    <cellStyle name="SAPBEXunassignedItem 6 3 3 2 2" xfId="44504"/>
    <cellStyle name="SAPBEXunassignedItem 6 3 3 3" xfId="44505"/>
    <cellStyle name="SAPBEXunassignedItem 6 3 4" xfId="44506"/>
    <cellStyle name="SAPBEXunassignedItem 6 3 4 2" xfId="44507"/>
    <cellStyle name="SAPBEXunassignedItem 6 3 5" xfId="44508"/>
    <cellStyle name="SAPBEXunassignedItem 6 3 5 2" xfId="44509"/>
    <cellStyle name="SAPBEXunassignedItem 6 3 6" xfId="44510"/>
    <cellStyle name="SAPBEXunassignedItem 6 4" xfId="44511"/>
    <cellStyle name="SAPBEXunassignedItem 6 4 2" xfId="44512"/>
    <cellStyle name="SAPBEXunassignedItem 6 4 2 2" xfId="44513"/>
    <cellStyle name="SAPBEXunassignedItem 6 4 3" xfId="44514"/>
    <cellStyle name="SAPBEXunassignedItem 6 5" xfId="44515"/>
    <cellStyle name="SAPBEXunassignedItem 6 5 2" xfId="44516"/>
    <cellStyle name="SAPBEXunassignedItem 6 5 2 2" xfId="44517"/>
    <cellStyle name="SAPBEXunassignedItem 6 5 3" xfId="44518"/>
    <cellStyle name="SAPBEXunassignedItem 6 6" xfId="44519"/>
    <cellStyle name="SAPBEXunassignedItem 6 6 2" xfId="44520"/>
    <cellStyle name="SAPBEXunassignedItem 6 7" xfId="44521"/>
    <cellStyle name="SAPBEXunassignedItem 6 7 2" xfId="44522"/>
    <cellStyle name="SAPBEXunassignedItem 6 8" xfId="44523"/>
    <cellStyle name="SAPBEXunassignedItem 6_Other Benefits Allocation %" xfId="44524"/>
    <cellStyle name="SAPBEXunassignedItem 7" xfId="44525"/>
    <cellStyle name="SAPBEXunassignedItem 7 2" xfId="44526"/>
    <cellStyle name="SAPBEXunassignedItem 7 2 2" xfId="44527"/>
    <cellStyle name="SAPBEXunassignedItem 7 3" xfId="44528"/>
    <cellStyle name="SAPBEXunassignedItem 8" xfId="44529"/>
    <cellStyle name="SAPBEXunassignedItem 8 2" xfId="44530"/>
    <cellStyle name="SAPBEXunassignedItem 8 2 2" xfId="44531"/>
    <cellStyle name="SAPBEXunassignedItem 8 3" xfId="44532"/>
    <cellStyle name="SAPBEXunassignedItem 9" xfId="44533"/>
    <cellStyle name="SAPBEXunassignedItem 9 2" xfId="44534"/>
    <cellStyle name="SAPBEXunassignedItem 9 2 2" xfId="44535"/>
    <cellStyle name="SAPBEXunassignedItem 9 3" xfId="44536"/>
    <cellStyle name="SAPBEXunassignedItem_401K Summary" xfId="44537"/>
    <cellStyle name="SAPBEXundefined" xfId="67"/>
    <cellStyle name="SAPBEXundefined 10" xfId="44538"/>
    <cellStyle name="SAPBEXundefined 10 2" xfId="44539"/>
    <cellStyle name="SAPBEXundefined 10 2 2" xfId="44540"/>
    <cellStyle name="SAPBEXundefined 10 2 2 2" xfId="44541"/>
    <cellStyle name="SAPBEXundefined 10 2 2 2 2" xfId="44542"/>
    <cellStyle name="SAPBEXundefined 10 2 2 3" xfId="44543"/>
    <cellStyle name="SAPBEXundefined 10 2 3" xfId="44544"/>
    <cellStyle name="SAPBEXundefined 10 2 3 2" xfId="44545"/>
    <cellStyle name="SAPBEXundefined 10 2 3 2 2" xfId="44546"/>
    <cellStyle name="SAPBEXundefined 10 2 3 3" xfId="44547"/>
    <cellStyle name="SAPBEXundefined 10 2 4" xfId="44548"/>
    <cellStyle name="SAPBEXundefined 10 2 4 2" xfId="44549"/>
    <cellStyle name="SAPBEXundefined 10 2 5" xfId="44550"/>
    <cellStyle name="SAPBEXundefined 10 2 5 2" xfId="44551"/>
    <cellStyle name="SAPBEXundefined 10 2 6" xfId="44552"/>
    <cellStyle name="SAPBEXundefined 10 3" xfId="44553"/>
    <cellStyle name="SAPBEXundefined 10 3 2" xfId="44554"/>
    <cellStyle name="SAPBEXundefined 10 3 2 2" xfId="44555"/>
    <cellStyle name="SAPBEXundefined 10 3 2 2 2" xfId="44556"/>
    <cellStyle name="SAPBEXundefined 10 3 2 3" xfId="44557"/>
    <cellStyle name="SAPBEXundefined 10 3 3" xfId="44558"/>
    <cellStyle name="SAPBEXundefined 10 3 3 2" xfId="44559"/>
    <cellStyle name="SAPBEXundefined 10 3 3 2 2" xfId="44560"/>
    <cellStyle name="SAPBEXundefined 10 3 3 3" xfId="44561"/>
    <cellStyle name="SAPBEXundefined 10 3 4" xfId="44562"/>
    <cellStyle name="SAPBEXundefined 10 3 4 2" xfId="44563"/>
    <cellStyle name="SAPBEXundefined 10 3 5" xfId="44564"/>
    <cellStyle name="SAPBEXundefined 10 3 5 2" xfId="44565"/>
    <cellStyle name="SAPBEXundefined 10 3 6" xfId="44566"/>
    <cellStyle name="SAPBEXundefined 10 4" xfId="44567"/>
    <cellStyle name="SAPBEXundefined 10 4 2" xfId="44568"/>
    <cellStyle name="SAPBEXundefined 10 4 2 2" xfId="44569"/>
    <cellStyle name="SAPBEXundefined 10 4 3" xfId="44570"/>
    <cellStyle name="SAPBEXundefined 10 5" xfId="44571"/>
    <cellStyle name="SAPBEXundefined 10 5 2" xfId="44572"/>
    <cellStyle name="SAPBEXundefined 10 5 2 2" xfId="44573"/>
    <cellStyle name="SAPBEXundefined 10 5 3" xfId="44574"/>
    <cellStyle name="SAPBEXundefined 10 6" xfId="44575"/>
    <cellStyle name="SAPBEXundefined 10 6 2" xfId="44576"/>
    <cellStyle name="SAPBEXundefined 10 7" xfId="44577"/>
    <cellStyle name="SAPBEXundefined 10 7 2" xfId="44578"/>
    <cellStyle name="SAPBEXundefined 10 8" xfId="44579"/>
    <cellStyle name="SAPBEXundefined 10_Other Benefits Allocation %" xfId="44580"/>
    <cellStyle name="SAPBEXundefined 11" xfId="44581"/>
    <cellStyle name="SAPBEXundefined 11 2" xfId="44582"/>
    <cellStyle name="SAPBEXundefined 11 2 2" xfId="44583"/>
    <cellStyle name="SAPBEXundefined 11 3" xfId="44584"/>
    <cellStyle name="SAPBEXundefined 12" xfId="44585"/>
    <cellStyle name="SAPBEXundefined 12 2" xfId="44586"/>
    <cellStyle name="SAPBEXundefined 12 2 2" xfId="44587"/>
    <cellStyle name="SAPBEXundefined 12 3" xfId="44588"/>
    <cellStyle name="SAPBEXundefined 13" xfId="44589"/>
    <cellStyle name="SAPBEXundefined 13 2" xfId="44590"/>
    <cellStyle name="SAPBEXundefined 13 2 2" xfId="44591"/>
    <cellStyle name="SAPBEXundefined 13 3" xfId="44592"/>
    <cellStyle name="SAPBEXundefined 14" xfId="44593"/>
    <cellStyle name="SAPBEXundefined 14 2" xfId="44594"/>
    <cellStyle name="SAPBEXundefined 14 2 2" xfId="44595"/>
    <cellStyle name="SAPBEXundefined 14 3" xfId="44596"/>
    <cellStyle name="SAPBEXundefined 15" xfId="44597"/>
    <cellStyle name="SAPBEXundefined 15 2" xfId="44598"/>
    <cellStyle name="SAPBEXundefined 15 2 2" xfId="44599"/>
    <cellStyle name="SAPBEXundefined 15 3" xfId="44600"/>
    <cellStyle name="SAPBEXundefined 16" xfId="44601"/>
    <cellStyle name="SAPBEXundefined 16 2" xfId="44602"/>
    <cellStyle name="SAPBEXundefined 16 2 2" xfId="44603"/>
    <cellStyle name="SAPBEXundefined 16 3" xfId="44604"/>
    <cellStyle name="SAPBEXundefined 17" xfId="44605"/>
    <cellStyle name="SAPBEXundefined 17 2" xfId="44606"/>
    <cellStyle name="SAPBEXundefined 17 2 2" xfId="44607"/>
    <cellStyle name="SAPBEXundefined 17 3" xfId="44608"/>
    <cellStyle name="SAPBEXundefined 18" xfId="44609"/>
    <cellStyle name="SAPBEXundefined 18 2" xfId="44610"/>
    <cellStyle name="SAPBEXundefined 18 2 2" xfId="44611"/>
    <cellStyle name="SAPBEXundefined 18 3" xfId="44612"/>
    <cellStyle name="SAPBEXundefined 19" xfId="44613"/>
    <cellStyle name="SAPBEXundefined 19 2" xfId="44614"/>
    <cellStyle name="SAPBEXundefined 19 2 2" xfId="44615"/>
    <cellStyle name="SAPBEXundefined 19 3" xfId="44616"/>
    <cellStyle name="SAPBEXundefined 2" xfId="44617"/>
    <cellStyle name="SAPBEXundefined 2 10" xfId="44618"/>
    <cellStyle name="SAPBEXundefined 2 10 2" xfId="44619"/>
    <cellStyle name="SAPBEXundefined 2 10 2 2" xfId="44620"/>
    <cellStyle name="SAPBEXundefined 2 10 3" xfId="44621"/>
    <cellStyle name="SAPBEXundefined 2 11" xfId="44622"/>
    <cellStyle name="SAPBEXundefined 2 11 2" xfId="44623"/>
    <cellStyle name="SAPBEXundefined 2 11 2 2" xfId="44624"/>
    <cellStyle name="SAPBEXundefined 2 11 3" xfId="44625"/>
    <cellStyle name="SAPBEXundefined 2 12" xfId="44626"/>
    <cellStyle name="SAPBEXundefined 2 12 2" xfId="44627"/>
    <cellStyle name="SAPBEXundefined 2 12 2 2" xfId="44628"/>
    <cellStyle name="SAPBEXundefined 2 12 3" xfId="44629"/>
    <cellStyle name="SAPBEXundefined 2 13" xfId="44630"/>
    <cellStyle name="SAPBEXundefined 2 14" xfId="53262"/>
    <cellStyle name="SAPBEXundefined 2 2" xfId="44631"/>
    <cellStyle name="SAPBEXundefined 2 2 10" xfId="44632"/>
    <cellStyle name="SAPBEXundefined 2 2 10 2" xfId="44633"/>
    <cellStyle name="SAPBEXundefined 2 2 10 2 2" xfId="44634"/>
    <cellStyle name="SAPBEXundefined 2 2 10 3" xfId="44635"/>
    <cellStyle name="SAPBEXundefined 2 2 11" xfId="44636"/>
    <cellStyle name="SAPBEXundefined 2 2 11 2" xfId="44637"/>
    <cellStyle name="SAPBEXundefined 2 2 11 2 2" xfId="44638"/>
    <cellStyle name="SAPBEXundefined 2 2 11 3" xfId="44639"/>
    <cellStyle name="SAPBEXundefined 2 2 12" xfId="44640"/>
    <cellStyle name="SAPBEXundefined 2 2 2" xfId="44641"/>
    <cellStyle name="SAPBEXundefined 2 2 2 2" xfId="44642"/>
    <cellStyle name="SAPBEXundefined 2 2 2 2 2" xfId="44643"/>
    <cellStyle name="SAPBEXundefined 2 2 2 2 2 2" xfId="44644"/>
    <cellStyle name="SAPBEXundefined 2 2 2 2 2 2 2" xfId="44645"/>
    <cellStyle name="SAPBEXundefined 2 2 2 2 2 3" xfId="44646"/>
    <cellStyle name="SAPBEXundefined 2 2 2 2 3" xfId="44647"/>
    <cellStyle name="SAPBEXundefined 2 2 2 2 3 2" xfId="44648"/>
    <cellStyle name="SAPBEXundefined 2 2 2 2 3 2 2" xfId="44649"/>
    <cellStyle name="SAPBEXundefined 2 2 2 2 3 3" xfId="44650"/>
    <cellStyle name="SAPBEXundefined 2 2 2 2 4" xfId="44651"/>
    <cellStyle name="SAPBEXundefined 2 2 2 2 4 2" xfId="44652"/>
    <cellStyle name="SAPBEXundefined 2 2 2 2 5" xfId="44653"/>
    <cellStyle name="SAPBEXundefined 2 2 2 2 5 2" xfId="44654"/>
    <cellStyle name="SAPBEXundefined 2 2 2 2 6" xfId="44655"/>
    <cellStyle name="SAPBEXundefined 2 2 2 3" xfId="44656"/>
    <cellStyle name="SAPBEXundefined 2 2 2 3 2" xfId="44657"/>
    <cellStyle name="SAPBEXundefined 2 2 2 3 2 2" xfId="44658"/>
    <cellStyle name="SAPBEXundefined 2 2 2 3 2 2 2" xfId="44659"/>
    <cellStyle name="SAPBEXundefined 2 2 2 3 2 3" xfId="44660"/>
    <cellStyle name="SAPBEXundefined 2 2 2 3 3" xfId="44661"/>
    <cellStyle name="SAPBEXundefined 2 2 2 3 3 2" xfId="44662"/>
    <cellStyle name="SAPBEXundefined 2 2 2 3 3 2 2" xfId="44663"/>
    <cellStyle name="SAPBEXundefined 2 2 2 3 3 3" xfId="44664"/>
    <cellStyle name="SAPBEXundefined 2 2 2 3 4" xfId="44665"/>
    <cellStyle name="SAPBEXundefined 2 2 2 3 4 2" xfId="44666"/>
    <cellStyle name="SAPBEXundefined 2 2 2 3 5" xfId="44667"/>
    <cellStyle name="SAPBEXundefined 2 2 2 3 5 2" xfId="44668"/>
    <cellStyle name="SAPBEXundefined 2 2 2 3 6" xfId="44669"/>
    <cellStyle name="SAPBEXundefined 2 2 2 4" xfId="44670"/>
    <cellStyle name="SAPBEXundefined 2 2 2 4 2" xfId="44671"/>
    <cellStyle name="SAPBEXundefined 2 2 2 4 2 2" xfId="44672"/>
    <cellStyle name="SAPBEXundefined 2 2 2 4 2 2 2" xfId="44673"/>
    <cellStyle name="SAPBEXundefined 2 2 2 4 2 3" xfId="44674"/>
    <cellStyle name="SAPBEXundefined 2 2 2 4 3" xfId="44675"/>
    <cellStyle name="SAPBEXundefined 2 2 2 4 3 2" xfId="44676"/>
    <cellStyle name="SAPBEXundefined 2 2 2 4 3 2 2" xfId="44677"/>
    <cellStyle name="SAPBEXundefined 2 2 2 4 3 3" xfId="44678"/>
    <cellStyle name="SAPBEXundefined 2 2 2 4 4" xfId="44679"/>
    <cellStyle name="SAPBEXundefined 2 2 2 4 4 2" xfId="44680"/>
    <cellStyle name="SAPBEXundefined 2 2 2 4 5" xfId="44681"/>
    <cellStyle name="SAPBEXundefined 2 2 2 4 5 2" xfId="44682"/>
    <cellStyle name="SAPBEXundefined 2 2 2 4 6" xfId="44683"/>
    <cellStyle name="SAPBEXundefined 2 2 2 5" xfId="44684"/>
    <cellStyle name="SAPBEXundefined 2 2 2 5 2" xfId="44685"/>
    <cellStyle name="SAPBEXundefined 2 2 2 5 2 2" xfId="44686"/>
    <cellStyle name="SAPBEXundefined 2 2 2 5 3" xfId="44687"/>
    <cellStyle name="SAPBEXundefined 2 2 2 6" xfId="44688"/>
    <cellStyle name="SAPBEXundefined 2 2 2 6 2" xfId="53263"/>
    <cellStyle name="SAPBEXundefined 2 2 2 7" xfId="53264"/>
    <cellStyle name="SAPBEXundefined 2 2 2_Other Benefits Allocation %" xfId="44689"/>
    <cellStyle name="SAPBEXundefined 2 2 3" xfId="44690"/>
    <cellStyle name="SAPBEXundefined 2 2 3 2" xfId="44691"/>
    <cellStyle name="SAPBEXundefined 2 2 3 2 2" xfId="44692"/>
    <cellStyle name="SAPBEXundefined 2 2 3 2 2 2" xfId="44693"/>
    <cellStyle name="SAPBEXundefined 2 2 3 2 2 2 2" xfId="44694"/>
    <cellStyle name="SAPBEXundefined 2 2 3 2 2 3" xfId="44695"/>
    <cellStyle name="SAPBEXundefined 2 2 3 2 3" xfId="44696"/>
    <cellStyle name="SAPBEXundefined 2 2 3 2 3 2" xfId="44697"/>
    <cellStyle name="SAPBEXundefined 2 2 3 2 3 2 2" xfId="44698"/>
    <cellStyle name="SAPBEXundefined 2 2 3 2 3 3" xfId="44699"/>
    <cellStyle name="SAPBEXundefined 2 2 3 2 4" xfId="44700"/>
    <cellStyle name="SAPBEXundefined 2 2 3 2 4 2" xfId="44701"/>
    <cellStyle name="SAPBEXundefined 2 2 3 2 5" xfId="44702"/>
    <cellStyle name="SAPBEXundefined 2 2 3 2 5 2" xfId="44703"/>
    <cellStyle name="SAPBEXundefined 2 2 3 2 6" xfId="44704"/>
    <cellStyle name="SAPBEXundefined 2 2 3 3" xfId="44705"/>
    <cellStyle name="SAPBEXundefined 2 2 3 3 2" xfId="44706"/>
    <cellStyle name="SAPBEXundefined 2 2 3 3 2 2" xfId="44707"/>
    <cellStyle name="SAPBEXundefined 2 2 3 3 2 2 2" xfId="44708"/>
    <cellStyle name="SAPBEXundefined 2 2 3 3 2 3" xfId="44709"/>
    <cellStyle name="SAPBEXundefined 2 2 3 3 3" xfId="44710"/>
    <cellStyle name="SAPBEXundefined 2 2 3 3 3 2" xfId="44711"/>
    <cellStyle name="SAPBEXundefined 2 2 3 3 3 2 2" xfId="44712"/>
    <cellStyle name="SAPBEXundefined 2 2 3 3 3 3" xfId="44713"/>
    <cellStyle name="SAPBEXundefined 2 2 3 3 4" xfId="44714"/>
    <cellStyle name="SAPBEXundefined 2 2 3 3 4 2" xfId="44715"/>
    <cellStyle name="SAPBEXundefined 2 2 3 3 5" xfId="44716"/>
    <cellStyle name="SAPBEXundefined 2 2 3 3 5 2" xfId="44717"/>
    <cellStyle name="SAPBEXundefined 2 2 3 3 6" xfId="44718"/>
    <cellStyle name="SAPBEXundefined 2 2 3 4" xfId="44719"/>
    <cellStyle name="SAPBEXundefined 2 2 3 4 2" xfId="44720"/>
    <cellStyle name="SAPBEXundefined 2 2 3 4 2 2" xfId="44721"/>
    <cellStyle name="SAPBEXundefined 2 2 3 4 3" xfId="44722"/>
    <cellStyle name="SAPBEXundefined 2 2 3 5" xfId="44723"/>
    <cellStyle name="SAPBEXundefined 2 2 3 5 2" xfId="44724"/>
    <cellStyle name="SAPBEXundefined 2 2 3 5 2 2" xfId="44725"/>
    <cellStyle name="SAPBEXundefined 2 2 3 5 3" xfId="44726"/>
    <cellStyle name="SAPBEXundefined 2 2 3 6" xfId="44727"/>
    <cellStyle name="SAPBEXundefined 2 2 3 6 2" xfId="44728"/>
    <cellStyle name="SAPBEXundefined 2 2 3 7" xfId="44729"/>
    <cellStyle name="SAPBEXundefined 2 2 3 7 2" xfId="44730"/>
    <cellStyle name="SAPBEXundefined 2 2 3 8" xfId="44731"/>
    <cellStyle name="SAPBEXundefined 2 2 3_Other Benefits Allocation %" xfId="44732"/>
    <cellStyle name="SAPBEXundefined 2 2 4" xfId="44733"/>
    <cellStyle name="SAPBEXundefined 2 2 4 2" xfId="44734"/>
    <cellStyle name="SAPBEXundefined 2 2 4 2 2" xfId="44735"/>
    <cellStyle name="SAPBEXundefined 2 2 4 3" xfId="44736"/>
    <cellStyle name="SAPBEXundefined 2 2 4 3 2" xfId="53265"/>
    <cellStyle name="SAPBEXundefined 2 2 4 4" xfId="53266"/>
    <cellStyle name="SAPBEXundefined 2 2 4 4 2" xfId="53267"/>
    <cellStyle name="SAPBEXundefined 2 2 4 5" xfId="53268"/>
    <cellStyle name="SAPBEXundefined 2 2 4 5 2" xfId="53269"/>
    <cellStyle name="SAPBEXundefined 2 2 4 6" xfId="53270"/>
    <cellStyle name="SAPBEXundefined 2 2 4 6 2" xfId="53271"/>
    <cellStyle name="SAPBEXundefined 2 2 4 7" xfId="53272"/>
    <cellStyle name="SAPBEXundefined 2 2 5" xfId="44737"/>
    <cellStyle name="SAPBEXundefined 2 2 5 2" xfId="44738"/>
    <cellStyle name="SAPBEXundefined 2 2 5 2 2" xfId="44739"/>
    <cellStyle name="SAPBEXundefined 2 2 5 3" xfId="44740"/>
    <cellStyle name="SAPBEXundefined 2 2 6" xfId="44741"/>
    <cellStyle name="SAPBEXundefined 2 2 6 2" xfId="44742"/>
    <cellStyle name="SAPBEXundefined 2 2 6 2 2" xfId="44743"/>
    <cellStyle name="SAPBEXundefined 2 2 6 3" xfId="44744"/>
    <cellStyle name="SAPBEXundefined 2 2 7" xfId="44745"/>
    <cellStyle name="SAPBEXundefined 2 2 7 2" xfId="44746"/>
    <cellStyle name="SAPBEXundefined 2 2 7 2 2" xfId="44747"/>
    <cellStyle name="SAPBEXundefined 2 2 7 3" xfId="44748"/>
    <cellStyle name="SAPBEXundefined 2 2 8" xfId="44749"/>
    <cellStyle name="SAPBEXundefined 2 2 8 2" xfId="44750"/>
    <cellStyle name="SAPBEXundefined 2 2 8 2 2" xfId="44751"/>
    <cellStyle name="SAPBEXundefined 2 2 8 3" xfId="44752"/>
    <cellStyle name="SAPBEXundefined 2 2 9" xfId="44753"/>
    <cellStyle name="SAPBEXundefined 2 2 9 2" xfId="44754"/>
    <cellStyle name="SAPBEXundefined 2 2 9 2 2" xfId="44755"/>
    <cellStyle name="SAPBEXundefined 2 2 9 3" xfId="44756"/>
    <cellStyle name="SAPBEXundefined 2 2_401K Summary" xfId="44757"/>
    <cellStyle name="SAPBEXundefined 2 3" xfId="44758"/>
    <cellStyle name="SAPBEXundefined 2 3 10" xfId="44759"/>
    <cellStyle name="SAPBEXundefined 2 3 11" xfId="44760"/>
    <cellStyle name="SAPBEXundefined 2 3 11 2" xfId="44761"/>
    <cellStyle name="SAPBEXundefined 2 3 11 2 2" xfId="44762"/>
    <cellStyle name="SAPBEXundefined 2 3 11 3" xfId="44763"/>
    <cellStyle name="SAPBEXundefined 2 3 12" xfId="44764"/>
    <cellStyle name="SAPBEXundefined 2 3 2" xfId="44765"/>
    <cellStyle name="SAPBEXundefined 2 3 2 2" xfId="44766"/>
    <cellStyle name="SAPBEXundefined 2 3 2 2 2" xfId="44767"/>
    <cellStyle name="SAPBEXundefined 2 3 2 2 2 2" xfId="44768"/>
    <cellStyle name="SAPBEXundefined 2 3 2 2 2 2 2" xfId="44769"/>
    <cellStyle name="SAPBEXundefined 2 3 2 2 2 3" xfId="44770"/>
    <cellStyle name="SAPBEXundefined 2 3 2 2 3" xfId="44771"/>
    <cellStyle name="SAPBEXundefined 2 3 2 2 3 2" xfId="44772"/>
    <cellStyle name="SAPBEXundefined 2 3 2 2 3 2 2" xfId="44773"/>
    <cellStyle name="SAPBEXundefined 2 3 2 2 3 3" xfId="44774"/>
    <cellStyle name="SAPBEXundefined 2 3 2 2 4" xfId="44775"/>
    <cellStyle name="SAPBEXundefined 2 3 2 2 4 2" xfId="44776"/>
    <cellStyle name="SAPBEXundefined 2 3 2 2 5" xfId="44777"/>
    <cellStyle name="SAPBEXundefined 2 3 2 2 5 2" xfId="44778"/>
    <cellStyle name="SAPBEXundefined 2 3 2 2 6" xfId="44779"/>
    <cellStyle name="SAPBEXundefined 2 3 2 3" xfId="44780"/>
    <cellStyle name="SAPBEXundefined 2 3 2 3 2" xfId="44781"/>
    <cellStyle name="SAPBEXundefined 2 3 2 3 2 2" xfId="44782"/>
    <cellStyle name="SAPBEXundefined 2 3 2 3 2 2 2" xfId="44783"/>
    <cellStyle name="SAPBEXundefined 2 3 2 3 2 3" xfId="44784"/>
    <cellStyle name="SAPBEXundefined 2 3 2 3 3" xfId="44785"/>
    <cellStyle name="SAPBEXundefined 2 3 2 3 3 2" xfId="44786"/>
    <cellStyle name="SAPBEXundefined 2 3 2 3 3 2 2" xfId="44787"/>
    <cellStyle name="SAPBEXundefined 2 3 2 3 3 3" xfId="44788"/>
    <cellStyle name="SAPBEXundefined 2 3 2 3 4" xfId="44789"/>
    <cellStyle name="SAPBEXundefined 2 3 2 3 4 2" xfId="44790"/>
    <cellStyle name="SAPBEXundefined 2 3 2 3 5" xfId="44791"/>
    <cellStyle name="SAPBEXundefined 2 3 2 3 5 2" xfId="44792"/>
    <cellStyle name="SAPBEXundefined 2 3 2 3 6" xfId="44793"/>
    <cellStyle name="SAPBEXundefined 2 3 2 4" xfId="44794"/>
    <cellStyle name="SAPBEXundefined 2 3 2 4 2" xfId="44795"/>
    <cellStyle name="SAPBEXundefined 2 3 2 4 2 2" xfId="44796"/>
    <cellStyle name="SAPBEXundefined 2 3 2 4 2 2 2" xfId="44797"/>
    <cellStyle name="SAPBEXundefined 2 3 2 4 2 3" xfId="44798"/>
    <cellStyle name="SAPBEXundefined 2 3 2 4 3" xfId="44799"/>
    <cellStyle name="SAPBEXundefined 2 3 2 4 3 2" xfId="44800"/>
    <cellStyle name="SAPBEXundefined 2 3 2 4 3 2 2" xfId="44801"/>
    <cellStyle name="SAPBEXundefined 2 3 2 4 3 3" xfId="44802"/>
    <cellStyle name="SAPBEXundefined 2 3 2 4 4" xfId="44803"/>
    <cellStyle name="SAPBEXundefined 2 3 2 4 4 2" xfId="44804"/>
    <cellStyle name="SAPBEXundefined 2 3 2 4 5" xfId="44805"/>
    <cellStyle name="SAPBEXundefined 2 3 2 4 5 2" xfId="44806"/>
    <cellStyle name="SAPBEXundefined 2 3 2 4 6" xfId="44807"/>
    <cellStyle name="SAPBEXundefined 2 3 2 5" xfId="44808"/>
    <cellStyle name="SAPBEXundefined 2 3 2 5 2" xfId="44809"/>
    <cellStyle name="SAPBEXundefined 2 3 2 5 2 2" xfId="44810"/>
    <cellStyle name="SAPBEXundefined 2 3 2 5 3" xfId="44811"/>
    <cellStyle name="SAPBEXundefined 2 3 2 6" xfId="44812"/>
    <cellStyle name="SAPBEXundefined 2 3 2_Other Benefits Allocation %" xfId="44813"/>
    <cellStyle name="SAPBEXundefined 2 3 3" xfId="44814"/>
    <cellStyle name="SAPBEXundefined 2 3 3 2" xfId="44815"/>
    <cellStyle name="SAPBEXundefined 2 3 3 2 2" xfId="44816"/>
    <cellStyle name="SAPBEXundefined 2 3 3 2 2 2" xfId="44817"/>
    <cellStyle name="SAPBEXundefined 2 3 3 2 2 2 2" xfId="44818"/>
    <cellStyle name="SAPBEXundefined 2 3 3 2 2 3" xfId="44819"/>
    <cellStyle name="SAPBEXundefined 2 3 3 2 3" xfId="44820"/>
    <cellStyle name="SAPBEXundefined 2 3 3 2 3 2" xfId="44821"/>
    <cellStyle name="SAPBEXundefined 2 3 3 2 3 2 2" xfId="44822"/>
    <cellStyle name="SAPBEXundefined 2 3 3 2 3 3" xfId="44823"/>
    <cellStyle name="SAPBEXundefined 2 3 3 2 4" xfId="44824"/>
    <cellStyle name="SAPBEXundefined 2 3 3 2 4 2" xfId="44825"/>
    <cellStyle name="SAPBEXundefined 2 3 3 2 5" xfId="44826"/>
    <cellStyle name="SAPBEXundefined 2 3 3 2 5 2" xfId="44827"/>
    <cellStyle name="SAPBEXundefined 2 3 3 2 6" xfId="44828"/>
    <cellStyle name="SAPBEXundefined 2 3 3 3" xfId="44829"/>
    <cellStyle name="SAPBEXundefined 2 3 3 3 2" xfId="44830"/>
    <cellStyle name="SAPBEXundefined 2 3 3 3 2 2" xfId="44831"/>
    <cellStyle name="SAPBEXundefined 2 3 3 3 2 2 2" xfId="44832"/>
    <cellStyle name="SAPBEXundefined 2 3 3 3 2 3" xfId="44833"/>
    <cellStyle name="SAPBEXundefined 2 3 3 3 3" xfId="44834"/>
    <cellStyle name="SAPBEXundefined 2 3 3 3 3 2" xfId="44835"/>
    <cellStyle name="SAPBEXundefined 2 3 3 3 3 2 2" xfId="44836"/>
    <cellStyle name="SAPBEXundefined 2 3 3 3 3 3" xfId="44837"/>
    <cellStyle name="SAPBEXundefined 2 3 3 3 4" xfId="44838"/>
    <cellStyle name="SAPBEXundefined 2 3 3 3 4 2" xfId="44839"/>
    <cellStyle name="SAPBEXundefined 2 3 3 3 5" xfId="44840"/>
    <cellStyle name="SAPBEXundefined 2 3 3 3 5 2" xfId="44841"/>
    <cellStyle name="SAPBEXundefined 2 3 3 3 6" xfId="44842"/>
    <cellStyle name="SAPBEXundefined 2 3 3 4" xfId="44843"/>
    <cellStyle name="SAPBEXundefined 2 3 3 4 2" xfId="44844"/>
    <cellStyle name="SAPBEXundefined 2 3 3 4 2 2" xfId="44845"/>
    <cellStyle name="SAPBEXundefined 2 3 3 4 3" xfId="44846"/>
    <cellStyle name="SAPBEXundefined 2 3 3 5" xfId="44847"/>
    <cellStyle name="SAPBEXundefined 2 3 3 5 2" xfId="44848"/>
    <cellStyle name="SAPBEXundefined 2 3 3 5 2 2" xfId="44849"/>
    <cellStyle name="SAPBEXundefined 2 3 3 5 3" xfId="44850"/>
    <cellStyle name="SAPBEXundefined 2 3 3 6" xfId="44851"/>
    <cellStyle name="SAPBEXundefined 2 3 3 6 2" xfId="44852"/>
    <cellStyle name="SAPBEXundefined 2 3 3 7" xfId="44853"/>
    <cellStyle name="SAPBEXundefined 2 3 3 7 2" xfId="44854"/>
    <cellStyle name="SAPBEXundefined 2 3 3 8" xfId="44855"/>
    <cellStyle name="SAPBEXundefined 2 3 3_Other Benefits Allocation %" xfId="44856"/>
    <cellStyle name="SAPBEXundefined 2 3 4" xfId="44857"/>
    <cellStyle name="SAPBEXundefined 2 3 4 2" xfId="53273"/>
    <cellStyle name="SAPBEXundefined 2 3 5" xfId="44858"/>
    <cellStyle name="SAPBEXundefined 2 3 5 2" xfId="53274"/>
    <cellStyle name="SAPBEXundefined 2 3 6" xfId="44859"/>
    <cellStyle name="SAPBEXundefined 2 3 6 2" xfId="53275"/>
    <cellStyle name="SAPBEXundefined 2 3 7" xfId="44860"/>
    <cellStyle name="SAPBEXundefined 2 3 8" xfId="44861"/>
    <cellStyle name="SAPBEXundefined 2 3 9" xfId="44862"/>
    <cellStyle name="SAPBEXundefined 2 3_401K Summary" xfId="44863"/>
    <cellStyle name="SAPBEXundefined 2 4" xfId="44864"/>
    <cellStyle name="SAPBEXundefined 2 4 2" xfId="44865"/>
    <cellStyle name="SAPBEXundefined 2 4 2 2" xfId="44866"/>
    <cellStyle name="SAPBEXundefined 2 4 2 2 2" xfId="44867"/>
    <cellStyle name="SAPBEXundefined 2 4 2 2 2 2" xfId="44868"/>
    <cellStyle name="SAPBEXundefined 2 4 2 2 3" xfId="44869"/>
    <cellStyle name="SAPBEXundefined 2 4 2 3" xfId="44870"/>
    <cellStyle name="SAPBEXundefined 2 4 2 3 2" xfId="44871"/>
    <cellStyle name="SAPBEXundefined 2 4 2 3 2 2" xfId="44872"/>
    <cellStyle name="SAPBEXundefined 2 4 2 3 3" xfId="44873"/>
    <cellStyle name="SAPBEXundefined 2 4 2 4" xfId="44874"/>
    <cellStyle name="SAPBEXundefined 2 4 2 4 2" xfId="44875"/>
    <cellStyle name="SAPBEXundefined 2 4 2 5" xfId="44876"/>
    <cellStyle name="SAPBEXundefined 2 4 2 5 2" xfId="44877"/>
    <cellStyle name="SAPBEXundefined 2 4 2 6" xfId="44878"/>
    <cellStyle name="SAPBEXundefined 2 4 3" xfId="44879"/>
    <cellStyle name="SAPBEXundefined 2 4 3 2" xfId="44880"/>
    <cellStyle name="SAPBEXundefined 2 4 3 2 2" xfId="44881"/>
    <cellStyle name="SAPBEXundefined 2 4 3 2 2 2" xfId="44882"/>
    <cellStyle name="SAPBEXundefined 2 4 3 2 3" xfId="44883"/>
    <cellStyle name="SAPBEXundefined 2 4 3 3" xfId="44884"/>
    <cellStyle name="SAPBEXundefined 2 4 3 3 2" xfId="44885"/>
    <cellStyle name="SAPBEXundefined 2 4 3 3 2 2" xfId="44886"/>
    <cellStyle name="SAPBEXundefined 2 4 3 3 3" xfId="44887"/>
    <cellStyle name="SAPBEXundefined 2 4 3 4" xfId="44888"/>
    <cellStyle name="SAPBEXundefined 2 4 3 4 2" xfId="44889"/>
    <cellStyle name="SAPBEXundefined 2 4 3 5" xfId="44890"/>
    <cellStyle name="SAPBEXundefined 2 4 3 5 2" xfId="44891"/>
    <cellStyle name="SAPBEXundefined 2 4 3 6" xfId="44892"/>
    <cellStyle name="SAPBEXundefined 2 4 4" xfId="44893"/>
    <cellStyle name="SAPBEXundefined 2 4 4 2" xfId="44894"/>
    <cellStyle name="SAPBEXundefined 2 4 4 2 2" xfId="44895"/>
    <cellStyle name="SAPBEXundefined 2 4 4 2 2 2" xfId="44896"/>
    <cellStyle name="SAPBEXundefined 2 4 4 2 3" xfId="44897"/>
    <cellStyle name="SAPBEXundefined 2 4 4 3" xfId="44898"/>
    <cellStyle name="SAPBEXundefined 2 4 4 3 2" xfId="44899"/>
    <cellStyle name="SAPBEXundefined 2 4 4 3 2 2" xfId="44900"/>
    <cellStyle name="SAPBEXundefined 2 4 4 3 3" xfId="44901"/>
    <cellStyle name="SAPBEXundefined 2 4 4 4" xfId="44902"/>
    <cellStyle name="SAPBEXundefined 2 4 4 4 2" xfId="44903"/>
    <cellStyle name="SAPBEXundefined 2 4 4 5" xfId="44904"/>
    <cellStyle name="SAPBEXundefined 2 4 4 5 2" xfId="44905"/>
    <cellStyle name="SAPBEXundefined 2 4 4 6" xfId="44906"/>
    <cellStyle name="SAPBEXundefined 2 4 5" xfId="44907"/>
    <cellStyle name="SAPBEXundefined 2 4 5 2" xfId="44908"/>
    <cellStyle name="SAPBEXundefined 2 4 5 2 2" xfId="44909"/>
    <cellStyle name="SAPBEXundefined 2 4 5 3" xfId="44910"/>
    <cellStyle name="SAPBEXundefined 2 4 6" xfId="44911"/>
    <cellStyle name="SAPBEXundefined 2 4 6 2" xfId="53276"/>
    <cellStyle name="SAPBEXundefined 2 4 7" xfId="53277"/>
    <cellStyle name="SAPBEXundefined 2 4_Other Benefits Allocation %" xfId="44912"/>
    <cellStyle name="SAPBEXundefined 2 5" xfId="44913"/>
    <cellStyle name="SAPBEXundefined 2 5 2" xfId="53278"/>
    <cellStyle name="SAPBEXundefined 2 5 2 2" xfId="53279"/>
    <cellStyle name="SAPBEXundefined 2 5 3" xfId="53280"/>
    <cellStyle name="SAPBEXundefined 2 5 3 2" xfId="53281"/>
    <cellStyle name="SAPBEXundefined 2 5 4" xfId="53282"/>
    <cellStyle name="SAPBEXundefined 2 5 4 2" xfId="53283"/>
    <cellStyle name="SAPBEXundefined 2 5 5" xfId="53284"/>
    <cellStyle name="SAPBEXundefined 2 5 5 2" xfId="53285"/>
    <cellStyle name="SAPBEXundefined 2 5 6" xfId="53286"/>
    <cellStyle name="SAPBEXundefined 2 5 6 2" xfId="53287"/>
    <cellStyle name="SAPBEXundefined 2 5 7" xfId="53288"/>
    <cellStyle name="SAPBEXundefined 2 6" xfId="44914"/>
    <cellStyle name="SAPBEXundefined 2 6 2" xfId="53289"/>
    <cellStyle name="SAPBEXundefined 2 7" xfId="44915"/>
    <cellStyle name="SAPBEXundefined 2 7 2" xfId="53290"/>
    <cellStyle name="SAPBEXundefined 2 8" xfId="44916"/>
    <cellStyle name="SAPBEXundefined 2 8 2" xfId="53291"/>
    <cellStyle name="SAPBEXundefined 2 9" xfId="44917"/>
    <cellStyle name="SAPBEXundefined 2 9 2" xfId="44918"/>
    <cellStyle name="SAPBEXundefined 2 9 2 2" xfId="44919"/>
    <cellStyle name="SAPBEXundefined 2 9 2 2 2" xfId="44920"/>
    <cellStyle name="SAPBEXundefined 2 9 2 2 2 2" xfId="44921"/>
    <cellStyle name="SAPBEXundefined 2 9 2 2 3" xfId="44922"/>
    <cellStyle name="SAPBEXundefined 2 9 2 3" xfId="44923"/>
    <cellStyle name="SAPBEXundefined 2 9 2 3 2" xfId="44924"/>
    <cellStyle name="SAPBEXundefined 2 9 2 3 2 2" xfId="44925"/>
    <cellStyle name="SAPBEXundefined 2 9 2 3 3" xfId="44926"/>
    <cellStyle name="SAPBEXundefined 2 9 2 4" xfId="44927"/>
    <cellStyle name="SAPBEXundefined 2 9 2 4 2" xfId="44928"/>
    <cellStyle name="SAPBEXundefined 2 9 2 5" xfId="44929"/>
    <cellStyle name="SAPBEXundefined 2 9 2 5 2" xfId="44930"/>
    <cellStyle name="SAPBEXundefined 2 9 2 6" xfId="44931"/>
    <cellStyle name="SAPBEXundefined 2 9 3" xfId="44932"/>
    <cellStyle name="SAPBEXundefined 2 9 3 2" xfId="44933"/>
    <cellStyle name="SAPBEXundefined 2 9 3 2 2" xfId="44934"/>
    <cellStyle name="SAPBEXundefined 2 9 3 2 2 2" xfId="44935"/>
    <cellStyle name="SAPBEXundefined 2 9 3 2 3" xfId="44936"/>
    <cellStyle name="SAPBEXundefined 2 9 3 3" xfId="44937"/>
    <cellStyle name="SAPBEXundefined 2 9 3 3 2" xfId="44938"/>
    <cellStyle name="SAPBEXundefined 2 9 3 3 2 2" xfId="44939"/>
    <cellStyle name="SAPBEXundefined 2 9 3 3 3" xfId="44940"/>
    <cellStyle name="SAPBEXundefined 2 9 3 4" xfId="44941"/>
    <cellStyle name="SAPBEXundefined 2 9 3 4 2" xfId="44942"/>
    <cellStyle name="SAPBEXundefined 2 9 3 5" xfId="44943"/>
    <cellStyle name="SAPBEXundefined 2 9 3 5 2" xfId="44944"/>
    <cellStyle name="SAPBEXundefined 2 9 3 6" xfId="44945"/>
    <cellStyle name="SAPBEXundefined 2 9 4" xfId="44946"/>
    <cellStyle name="SAPBEXundefined 2 9 4 2" xfId="44947"/>
    <cellStyle name="SAPBEXundefined 2 9 4 2 2" xfId="44948"/>
    <cellStyle name="SAPBEXundefined 2 9 4 3" xfId="44949"/>
    <cellStyle name="SAPBEXundefined 2 9 5" xfId="44950"/>
    <cellStyle name="SAPBEXundefined 2 9 5 2" xfId="44951"/>
    <cellStyle name="SAPBEXundefined 2 9 5 2 2" xfId="44952"/>
    <cellStyle name="SAPBEXundefined 2 9 5 3" xfId="44953"/>
    <cellStyle name="SAPBEXundefined 2 9 6" xfId="44954"/>
    <cellStyle name="SAPBEXundefined 2 9 6 2" xfId="44955"/>
    <cellStyle name="SAPBEXundefined 2 9 7" xfId="44956"/>
    <cellStyle name="SAPBEXundefined 2 9 7 2" xfId="44957"/>
    <cellStyle name="SAPBEXundefined 2 9 8" xfId="44958"/>
    <cellStyle name="SAPBEXundefined 2 9_Other Benefits Allocation %" xfId="44959"/>
    <cellStyle name="SAPBEXundefined 2_401K Summary" xfId="44960"/>
    <cellStyle name="SAPBEXundefined 20" xfId="44961"/>
    <cellStyle name="SAPBEXundefined 20 2" xfId="44962"/>
    <cellStyle name="SAPBEXundefined 20 2 2" xfId="44963"/>
    <cellStyle name="SAPBEXundefined 20 3" xfId="44964"/>
    <cellStyle name="SAPBEXundefined 21" xfId="44965"/>
    <cellStyle name="SAPBEXundefined 21 2" xfId="44966"/>
    <cellStyle name="SAPBEXundefined 21 2 2" xfId="44967"/>
    <cellStyle name="SAPBEXundefined 21 3" xfId="44968"/>
    <cellStyle name="SAPBEXundefined 22" xfId="44969"/>
    <cellStyle name="SAPBEXundefined 22 2" xfId="44970"/>
    <cellStyle name="SAPBEXundefined 23" xfId="44971"/>
    <cellStyle name="SAPBEXundefined 23 2" xfId="44972"/>
    <cellStyle name="SAPBEXundefined 24" xfId="44973"/>
    <cellStyle name="SAPBEXundefined 24 2" xfId="44974"/>
    <cellStyle name="SAPBEXundefined 25" xfId="44975"/>
    <cellStyle name="SAPBEXundefined 25 2" xfId="44976"/>
    <cellStyle name="SAPBEXundefined 26" xfId="44977"/>
    <cellStyle name="SAPBEXundefined 26 2" xfId="44978"/>
    <cellStyle name="SAPBEXundefined 27" xfId="44979"/>
    <cellStyle name="SAPBEXundefined 27 2" xfId="44980"/>
    <cellStyle name="SAPBEXundefined 28" xfId="44981"/>
    <cellStyle name="SAPBEXundefined 29" xfId="44982"/>
    <cellStyle name="SAPBEXundefined 3" xfId="44983"/>
    <cellStyle name="SAPBEXundefined 3 10" xfId="53292"/>
    <cellStyle name="SAPBEXundefined 3 2" xfId="44984"/>
    <cellStyle name="SAPBEXundefined 3 2 2" xfId="53293"/>
    <cellStyle name="SAPBEXundefined 3 2 2 2" xfId="53294"/>
    <cellStyle name="SAPBEXundefined 3 2 3" xfId="53295"/>
    <cellStyle name="SAPBEXundefined 3 2 3 2" xfId="53296"/>
    <cellStyle name="SAPBEXundefined 3 2 4" xfId="53297"/>
    <cellStyle name="SAPBEXundefined 3 2 4 2" xfId="53298"/>
    <cellStyle name="SAPBEXundefined 3 2 5" xfId="53299"/>
    <cellStyle name="SAPBEXundefined 3 2 5 2" xfId="53300"/>
    <cellStyle name="SAPBEXundefined 3 2 6" xfId="53301"/>
    <cellStyle name="SAPBEXundefined 3 2 6 2" xfId="53302"/>
    <cellStyle name="SAPBEXundefined 3 2 7" xfId="53303"/>
    <cellStyle name="SAPBEXundefined 3 3" xfId="44985"/>
    <cellStyle name="SAPBEXundefined 3 3 2" xfId="53304"/>
    <cellStyle name="SAPBEXundefined 3 3 2 2" xfId="53305"/>
    <cellStyle name="SAPBEXundefined 3 3 3" xfId="53306"/>
    <cellStyle name="SAPBEXundefined 3 3 3 2" xfId="53307"/>
    <cellStyle name="SAPBEXundefined 3 3 4" xfId="53308"/>
    <cellStyle name="SAPBEXundefined 3 3 4 2" xfId="53309"/>
    <cellStyle name="SAPBEXundefined 3 3 5" xfId="53310"/>
    <cellStyle name="SAPBEXundefined 3 3 5 2" xfId="53311"/>
    <cellStyle name="SAPBEXundefined 3 3 6" xfId="53312"/>
    <cellStyle name="SAPBEXundefined 3 3 6 2" xfId="53313"/>
    <cellStyle name="SAPBEXundefined 3 3 7" xfId="53314"/>
    <cellStyle name="SAPBEXundefined 3 4" xfId="53315"/>
    <cellStyle name="SAPBEXundefined 3 4 2" xfId="53316"/>
    <cellStyle name="SAPBEXundefined 3 4 2 2" xfId="53317"/>
    <cellStyle name="SAPBEXundefined 3 4 3" xfId="53318"/>
    <cellStyle name="SAPBEXundefined 3 4 3 2" xfId="53319"/>
    <cellStyle name="SAPBEXundefined 3 4 4" xfId="53320"/>
    <cellStyle name="SAPBEXundefined 3 4 4 2" xfId="53321"/>
    <cellStyle name="SAPBEXundefined 3 4 5" xfId="53322"/>
    <cellStyle name="SAPBEXundefined 3 4 5 2" xfId="53323"/>
    <cellStyle name="SAPBEXundefined 3 4 6" xfId="53324"/>
    <cellStyle name="SAPBEXundefined 3 4 6 2" xfId="53325"/>
    <cellStyle name="SAPBEXundefined 3 4 7" xfId="53326"/>
    <cellStyle name="SAPBEXundefined 3 5" xfId="53327"/>
    <cellStyle name="SAPBEXundefined 3 5 2" xfId="53328"/>
    <cellStyle name="SAPBEXundefined 3 6" xfId="53329"/>
    <cellStyle name="SAPBEXundefined 3 6 2" xfId="53330"/>
    <cellStyle name="SAPBEXundefined 3 7" xfId="53331"/>
    <cellStyle name="SAPBEXundefined 3 7 2" xfId="53332"/>
    <cellStyle name="SAPBEXundefined 3 8" xfId="53333"/>
    <cellStyle name="SAPBEXundefined 3 8 2" xfId="53334"/>
    <cellStyle name="SAPBEXundefined 3 9" xfId="53335"/>
    <cellStyle name="SAPBEXundefined 3 9 2" xfId="53336"/>
    <cellStyle name="SAPBEXundefined 3_Other Benefits Allocation %" xfId="44986"/>
    <cellStyle name="SAPBEXundefined 30" xfId="44987"/>
    <cellStyle name="SAPBEXundefined 31" xfId="44988"/>
    <cellStyle name="SAPBEXundefined 32" xfId="44989"/>
    <cellStyle name="SAPBEXundefined 33" xfId="44990"/>
    <cellStyle name="SAPBEXundefined 34" xfId="44991"/>
    <cellStyle name="SAPBEXundefined 35" xfId="44992"/>
    <cellStyle name="SAPBEXundefined 36" xfId="44993"/>
    <cellStyle name="SAPBEXundefined 37" xfId="44994"/>
    <cellStyle name="SAPBEXundefined 38" xfId="44995"/>
    <cellStyle name="SAPBEXundefined 39" xfId="44996"/>
    <cellStyle name="SAPBEXundefined 4" xfId="44997"/>
    <cellStyle name="SAPBEXundefined 4 10" xfId="44998"/>
    <cellStyle name="SAPBEXundefined 4 10 2" xfId="44999"/>
    <cellStyle name="SAPBEXundefined 4 10 2 2" xfId="45000"/>
    <cellStyle name="SAPBEXundefined 4 10 3" xfId="45001"/>
    <cellStyle name="SAPBEXundefined 4 11" xfId="45002"/>
    <cellStyle name="SAPBEXundefined 4 11 2" xfId="45003"/>
    <cellStyle name="SAPBEXundefined 4 11 2 2" xfId="45004"/>
    <cellStyle name="SAPBEXundefined 4 11 3" xfId="45005"/>
    <cellStyle name="SAPBEXundefined 4 12" xfId="45006"/>
    <cellStyle name="SAPBEXundefined 4 12 2" xfId="45007"/>
    <cellStyle name="SAPBEXundefined 4 13" xfId="45008"/>
    <cellStyle name="SAPBEXundefined 4 2" xfId="45009"/>
    <cellStyle name="SAPBEXundefined 4 2 2" xfId="45010"/>
    <cellStyle name="SAPBEXundefined 4 2 3" xfId="45011"/>
    <cellStyle name="SAPBEXundefined 4 2_Other Benefits Allocation %" xfId="45012"/>
    <cellStyle name="SAPBEXundefined 4 3" xfId="45013"/>
    <cellStyle name="SAPBEXundefined 4 3 2" xfId="45014"/>
    <cellStyle name="SAPBEXundefined 4 3 2 2" xfId="45015"/>
    <cellStyle name="SAPBEXundefined 4 3 2 2 2" xfId="45016"/>
    <cellStyle name="SAPBEXundefined 4 3 2 2 2 2" xfId="45017"/>
    <cellStyle name="SAPBEXundefined 4 3 2 2 3" xfId="45018"/>
    <cellStyle name="SAPBEXundefined 4 3 2 3" xfId="45019"/>
    <cellStyle name="SAPBEXundefined 4 3 2 3 2" xfId="45020"/>
    <cellStyle name="SAPBEXundefined 4 3 2 3 2 2" xfId="45021"/>
    <cellStyle name="SAPBEXundefined 4 3 2 3 3" xfId="45022"/>
    <cellStyle name="SAPBEXundefined 4 3 2 4" xfId="45023"/>
    <cellStyle name="SAPBEXundefined 4 3 2 4 2" xfId="45024"/>
    <cellStyle name="SAPBEXundefined 4 3 2 5" xfId="45025"/>
    <cellStyle name="SAPBEXundefined 4 3 2 5 2" xfId="45026"/>
    <cellStyle name="SAPBEXundefined 4 3 2 6" xfId="45027"/>
    <cellStyle name="SAPBEXundefined 4 3 3" xfId="45028"/>
    <cellStyle name="SAPBEXundefined 4 3 3 2" xfId="45029"/>
    <cellStyle name="SAPBEXundefined 4 3 3 2 2" xfId="45030"/>
    <cellStyle name="SAPBEXundefined 4 3 3 2 2 2" xfId="45031"/>
    <cellStyle name="SAPBEXundefined 4 3 3 2 3" xfId="45032"/>
    <cellStyle name="SAPBEXundefined 4 3 3 3" xfId="45033"/>
    <cellStyle name="SAPBEXundefined 4 3 3 3 2" xfId="45034"/>
    <cellStyle name="SAPBEXundefined 4 3 3 3 2 2" xfId="45035"/>
    <cellStyle name="SAPBEXundefined 4 3 3 3 3" xfId="45036"/>
    <cellStyle name="SAPBEXundefined 4 3 3 4" xfId="45037"/>
    <cellStyle name="SAPBEXundefined 4 3 3 4 2" xfId="45038"/>
    <cellStyle name="SAPBEXundefined 4 3 3 5" xfId="45039"/>
    <cellStyle name="SAPBEXundefined 4 3 3 5 2" xfId="45040"/>
    <cellStyle name="SAPBEXundefined 4 3 3 6" xfId="45041"/>
    <cellStyle name="SAPBEXundefined 4 3 4" xfId="45042"/>
    <cellStyle name="SAPBEXundefined 4 3 4 2" xfId="45043"/>
    <cellStyle name="SAPBEXundefined 4 3 4 2 2" xfId="45044"/>
    <cellStyle name="SAPBEXundefined 4 3 4 3" xfId="45045"/>
    <cellStyle name="SAPBEXundefined 4 3 5" xfId="45046"/>
    <cellStyle name="SAPBEXundefined 4 3 5 2" xfId="45047"/>
    <cellStyle name="SAPBEXundefined 4 3 5 2 2" xfId="45048"/>
    <cellStyle name="SAPBEXundefined 4 3 5 3" xfId="45049"/>
    <cellStyle name="SAPBEXundefined 4 3 6" xfId="45050"/>
    <cellStyle name="SAPBEXundefined 4 3 6 2" xfId="45051"/>
    <cellStyle name="SAPBEXundefined 4 3 7" xfId="45052"/>
    <cellStyle name="SAPBEXundefined 4 3 7 2" xfId="45053"/>
    <cellStyle name="SAPBEXundefined 4 3 8" xfId="45054"/>
    <cellStyle name="SAPBEXundefined 4 3_Other Benefits Allocation %" xfId="45055"/>
    <cellStyle name="SAPBEXundefined 4 4" xfId="45056"/>
    <cellStyle name="SAPBEXundefined 4 4 2" xfId="45057"/>
    <cellStyle name="SAPBEXundefined 4 4 2 2" xfId="45058"/>
    <cellStyle name="SAPBEXundefined 4 4 3" xfId="45059"/>
    <cellStyle name="SAPBEXundefined 4 5" xfId="45060"/>
    <cellStyle name="SAPBEXundefined 4 5 2" xfId="45061"/>
    <cellStyle name="SAPBEXundefined 4 5 2 2" xfId="45062"/>
    <cellStyle name="SAPBEXundefined 4 5 3" xfId="45063"/>
    <cellStyle name="SAPBEXundefined 4 6" xfId="45064"/>
    <cellStyle name="SAPBEXundefined 4 6 2" xfId="45065"/>
    <cellStyle name="SAPBEXundefined 4 6 2 2" xfId="45066"/>
    <cellStyle name="SAPBEXundefined 4 6 3" xfId="45067"/>
    <cellStyle name="SAPBEXundefined 4 7" xfId="45068"/>
    <cellStyle name="SAPBEXundefined 4 7 2" xfId="45069"/>
    <cellStyle name="SAPBEXundefined 4 7 2 2" xfId="45070"/>
    <cellStyle name="SAPBEXundefined 4 7 3" xfId="45071"/>
    <cellStyle name="SAPBEXundefined 4 8" xfId="45072"/>
    <cellStyle name="SAPBEXundefined 4 8 2" xfId="45073"/>
    <cellStyle name="SAPBEXundefined 4 8 2 2" xfId="45074"/>
    <cellStyle name="SAPBEXundefined 4 8 3" xfId="45075"/>
    <cellStyle name="SAPBEXundefined 4 9" xfId="45076"/>
    <cellStyle name="SAPBEXundefined 4 9 2" xfId="45077"/>
    <cellStyle name="SAPBEXundefined 4 9 2 2" xfId="45078"/>
    <cellStyle name="SAPBEXundefined 4 9 3" xfId="45079"/>
    <cellStyle name="SAPBEXundefined 4_401K Summary" xfId="45080"/>
    <cellStyle name="SAPBEXundefined 40" xfId="45081"/>
    <cellStyle name="SAPBEXundefined 41" xfId="45082"/>
    <cellStyle name="SAPBEXundefined 5" xfId="45083"/>
    <cellStyle name="SAPBEXundefined 5 10" xfId="45084"/>
    <cellStyle name="SAPBEXundefined 5 11" xfId="45085"/>
    <cellStyle name="SAPBEXundefined 5 11 2" xfId="45086"/>
    <cellStyle name="SAPBEXundefined 5 11 2 2" xfId="45087"/>
    <cellStyle name="SAPBEXundefined 5 11 3" xfId="45088"/>
    <cellStyle name="SAPBEXundefined 5 12" xfId="45089"/>
    <cellStyle name="SAPBEXundefined 5 2" xfId="45090"/>
    <cellStyle name="SAPBEXundefined 5 2 2" xfId="45091"/>
    <cellStyle name="SAPBEXundefined 5 2 2 2" xfId="45092"/>
    <cellStyle name="SAPBEXundefined 5 2 2 2 2" xfId="45093"/>
    <cellStyle name="SAPBEXundefined 5 2 2 2 2 2" xfId="45094"/>
    <cellStyle name="SAPBEXundefined 5 2 2 2 3" xfId="45095"/>
    <cellStyle name="SAPBEXundefined 5 2 2 3" xfId="45096"/>
    <cellStyle name="SAPBEXundefined 5 2 2 3 2" xfId="45097"/>
    <cellStyle name="SAPBEXundefined 5 2 2 3 2 2" xfId="45098"/>
    <cellStyle name="SAPBEXundefined 5 2 2 3 3" xfId="45099"/>
    <cellStyle name="SAPBEXundefined 5 2 2 4" xfId="45100"/>
    <cellStyle name="SAPBEXundefined 5 2 2 4 2" xfId="45101"/>
    <cellStyle name="SAPBEXundefined 5 2 2 5" xfId="45102"/>
    <cellStyle name="SAPBEXundefined 5 2 2 5 2" xfId="45103"/>
    <cellStyle name="SAPBEXundefined 5 2 2 6" xfId="45104"/>
    <cellStyle name="SAPBEXundefined 5 2 3" xfId="45105"/>
    <cellStyle name="SAPBEXundefined 5 2 3 2" xfId="45106"/>
    <cellStyle name="SAPBEXundefined 5 2 3 2 2" xfId="45107"/>
    <cellStyle name="SAPBEXundefined 5 2 3 2 2 2" xfId="45108"/>
    <cellStyle name="SAPBEXundefined 5 2 3 2 3" xfId="45109"/>
    <cellStyle name="SAPBEXundefined 5 2 3 3" xfId="45110"/>
    <cellStyle name="SAPBEXundefined 5 2 3 3 2" xfId="45111"/>
    <cellStyle name="SAPBEXundefined 5 2 3 3 2 2" xfId="45112"/>
    <cellStyle name="SAPBEXundefined 5 2 3 3 3" xfId="45113"/>
    <cellStyle name="SAPBEXundefined 5 2 3 4" xfId="45114"/>
    <cellStyle name="SAPBEXundefined 5 2 3 4 2" xfId="45115"/>
    <cellStyle name="SAPBEXundefined 5 2 3 5" xfId="45116"/>
    <cellStyle name="SAPBEXundefined 5 2 3 5 2" xfId="45117"/>
    <cellStyle name="SAPBEXundefined 5 2 3 6" xfId="45118"/>
    <cellStyle name="SAPBEXundefined 5 2 4" xfId="45119"/>
    <cellStyle name="SAPBEXundefined 5 2 4 2" xfId="45120"/>
    <cellStyle name="SAPBEXundefined 5 2 4 2 2" xfId="45121"/>
    <cellStyle name="SAPBEXundefined 5 2 4 3" xfId="45122"/>
    <cellStyle name="SAPBEXundefined 5 2 5" xfId="45123"/>
    <cellStyle name="SAPBEXundefined 5 2 5 2" xfId="45124"/>
    <cellStyle name="SAPBEXundefined 5 2 5 2 2" xfId="45125"/>
    <cellStyle name="SAPBEXundefined 5 2 5 3" xfId="45126"/>
    <cellStyle name="SAPBEXundefined 5 2 6" xfId="45127"/>
    <cellStyle name="SAPBEXundefined 5 2 6 2" xfId="45128"/>
    <cellStyle name="SAPBEXundefined 5 2 7" xfId="45129"/>
    <cellStyle name="SAPBEXundefined 5 2 7 2" xfId="45130"/>
    <cellStyle name="SAPBEXundefined 5 2 8" xfId="45131"/>
    <cellStyle name="SAPBEXundefined 5 2_Other Benefits Allocation %" xfId="45132"/>
    <cellStyle name="SAPBEXundefined 5 3" xfId="45133"/>
    <cellStyle name="SAPBEXundefined 5 3 2" xfId="53337"/>
    <cellStyle name="SAPBEXundefined 5 4" xfId="45134"/>
    <cellStyle name="SAPBEXundefined 5 4 2" xfId="53338"/>
    <cellStyle name="SAPBEXundefined 5 5" xfId="45135"/>
    <cellStyle name="SAPBEXundefined 5 5 2" xfId="53339"/>
    <cellStyle name="SAPBEXundefined 5 6" xfId="45136"/>
    <cellStyle name="SAPBEXundefined 5 6 2" xfId="53340"/>
    <cellStyle name="SAPBEXundefined 5 7" xfId="45137"/>
    <cellStyle name="SAPBEXundefined 5 8" xfId="45138"/>
    <cellStyle name="SAPBEXundefined 5 9" xfId="45139"/>
    <cellStyle name="SAPBEXundefined 5_Other Benefits Allocation %" xfId="45140"/>
    <cellStyle name="SAPBEXundefined 6" xfId="45141"/>
    <cellStyle name="SAPBEXundefined 6 2" xfId="45142"/>
    <cellStyle name="SAPBEXundefined 6 2 2" xfId="53341"/>
    <cellStyle name="SAPBEXundefined 6 3" xfId="45143"/>
    <cellStyle name="SAPBEXundefined 6 3 2" xfId="53342"/>
    <cellStyle name="SAPBEXundefined 6 4" xfId="53343"/>
    <cellStyle name="SAPBEXundefined 6 4 2" xfId="53344"/>
    <cellStyle name="SAPBEXundefined 6 5" xfId="53345"/>
    <cellStyle name="SAPBEXundefined 6 5 2" xfId="53346"/>
    <cellStyle name="SAPBEXundefined 6 6" xfId="53347"/>
    <cellStyle name="SAPBEXundefined 6 6 2" xfId="53348"/>
    <cellStyle name="SAPBEXundefined 6 7" xfId="53349"/>
    <cellStyle name="SAPBEXundefined 6_Other Benefits Allocation %" xfId="45144"/>
    <cellStyle name="SAPBEXundefined 7" xfId="45145"/>
    <cellStyle name="SAPBEXundefined 7 2" xfId="45146"/>
    <cellStyle name="SAPBEXundefined 7 3" xfId="45147"/>
    <cellStyle name="SAPBEXundefined 7_Other Benefits Allocation %" xfId="45148"/>
    <cellStyle name="SAPBEXundefined 8" xfId="45149"/>
    <cellStyle name="SAPBEXundefined 8 2" xfId="45150"/>
    <cellStyle name="SAPBEXundefined 8 3" xfId="45151"/>
    <cellStyle name="SAPBEXundefined 8_Other Benefits Allocation %" xfId="45152"/>
    <cellStyle name="SAPBEXundefined 9" xfId="45153"/>
    <cellStyle name="SAPBEXundefined 9 2" xfId="45154"/>
    <cellStyle name="SAPBEXundefined 9 3" xfId="45155"/>
    <cellStyle name="SAPBEXundefined 9_Other Benefits Allocation %" xfId="45156"/>
    <cellStyle name="SAPBEXundefined_2016-18 Budget Payroll" xfId="53350"/>
    <cellStyle name="Section Heading-Large" xfId="45157"/>
    <cellStyle name="Section Heading-Small" xfId="45158"/>
    <cellStyle name="SEM-BPS-data" xfId="45159"/>
    <cellStyle name="SEM-BPS-head" xfId="45160"/>
    <cellStyle name="SEM-BPS-head 2" xfId="45161"/>
    <cellStyle name="SEM-BPS-head 3" xfId="45162"/>
    <cellStyle name="SEM-BPS-head_3) LTD 2014 FPL Exp Mid Yr" xfId="45163"/>
    <cellStyle name="SEM-BPS-headdata" xfId="45164"/>
    <cellStyle name="SEM-BPS-headdata 2" xfId="45165"/>
    <cellStyle name="SEM-BPS-headdata 3" xfId="45166"/>
    <cellStyle name="SEM-BPS-headdata_3) LTD 2014 FPL Exp Mid Yr" xfId="45167"/>
    <cellStyle name="SEM-BPS-headkey" xfId="45168"/>
    <cellStyle name="SEM-BPS-headkey 2" xfId="45169"/>
    <cellStyle name="SEM-BPS-headkey 3" xfId="45170"/>
    <cellStyle name="SEM-BPS-headkey_3) LTD 2014 FPL Exp Mid Yr" xfId="45171"/>
    <cellStyle name="SEM-BPS-input-on" xfId="45172"/>
    <cellStyle name="SEM-BPS-input-on 2" xfId="45173"/>
    <cellStyle name="SEM-BPS-input-on_Other Benefits Allocation %" xfId="45174"/>
    <cellStyle name="SEM-BPS-key" xfId="45175"/>
    <cellStyle name="SEM-BPS-key 2" xfId="45176"/>
    <cellStyle name="SEM-BPS-key_3) LTD 2014 FPL Exp Mid Yr" xfId="45177"/>
    <cellStyle name="SEM-BPS-sub1" xfId="45178"/>
    <cellStyle name="SEM-BPS-sub1 2" xfId="45179"/>
    <cellStyle name="SEM-BPS-sub1_3) LTD 2014 FPL Exp Mid Yr" xfId="45180"/>
    <cellStyle name="SEM-BPS-sub2" xfId="45181"/>
    <cellStyle name="SEM-BPS-total" xfId="45182"/>
    <cellStyle name="SEM-BPS-total 2" xfId="45183"/>
    <cellStyle name="SEM-BPS-total_3) LTD 2014 FPL Exp Mid Yr" xfId="45184"/>
    <cellStyle name="Shaded" xfId="45185"/>
    <cellStyle name="Shaded 2" xfId="45186"/>
    <cellStyle name="SHADEDSTORES" xfId="45187"/>
    <cellStyle name="SHADEDSTORES 2" xfId="45188"/>
    <cellStyle name="SHADEDSTORES 2 2" xfId="45189"/>
    <cellStyle name="SHADEDSTORES 2 2 2" xfId="45190"/>
    <cellStyle name="SHADEDSTORES 2 2 2 2" xfId="45191"/>
    <cellStyle name="SHADEDSTORES 2 2 2 2 2" xfId="45192"/>
    <cellStyle name="SHADEDSTORES 2 2 2 3" xfId="45193"/>
    <cellStyle name="SHADEDSTORES 2 2 3" xfId="45194"/>
    <cellStyle name="SHADEDSTORES 2 2 3 2" xfId="45195"/>
    <cellStyle name="SHADEDSTORES 2 2 3 2 2" xfId="45196"/>
    <cellStyle name="SHADEDSTORES 2 2 3 3" xfId="45197"/>
    <cellStyle name="SHADEDSTORES 2 2 4" xfId="45198"/>
    <cellStyle name="SHADEDSTORES 2 2 4 2" xfId="45199"/>
    <cellStyle name="SHADEDSTORES 2 2 5" xfId="45200"/>
    <cellStyle name="SHADEDSTORES 2 2 5 2" xfId="45201"/>
    <cellStyle name="SHADEDSTORES 2 2 6" xfId="45202"/>
    <cellStyle name="SHADEDSTORES 2 3" xfId="45203"/>
    <cellStyle name="SHADEDSTORES 2 3 2" xfId="45204"/>
    <cellStyle name="SHADEDSTORES 2 3 2 2" xfId="45205"/>
    <cellStyle name="SHADEDSTORES 2 3 2 2 2" xfId="45206"/>
    <cellStyle name="SHADEDSTORES 2 3 2 3" xfId="45207"/>
    <cellStyle name="SHADEDSTORES 2 3 3" xfId="45208"/>
    <cellStyle name="SHADEDSTORES 2 3 3 2" xfId="45209"/>
    <cellStyle name="SHADEDSTORES 2 3 3 2 2" xfId="45210"/>
    <cellStyle name="SHADEDSTORES 2 3 3 3" xfId="45211"/>
    <cellStyle name="SHADEDSTORES 2 3 4" xfId="45212"/>
    <cellStyle name="SHADEDSTORES 2 3 4 2" xfId="45213"/>
    <cellStyle name="SHADEDSTORES 2 3 5" xfId="45214"/>
    <cellStyle name="SHADEDSTORES 2 3 5 2" xfId="45215"/>
    <cellStyle name="SHADEDSTORES 2 3 6" xfId="45216"/>
    <cellStyle name="SHADEDSTORES 2 4" xfId="45217"/>
    <cellStyle name="SHADEDSTORES 2 4 2" xfId="45218"/>
    <cellStyle name="SHADEDSTORES 2 4 2 2" xfId="45219"/>
    <cellStyle name="SHADEDSTORES 2 4 2 2 2" xfId="45220"/>
    <cellStyle name="SHADEDSTORES 2 4 2 3" xfId="45221"/>
    <cellStyle name="SHADEDSTORES 2 4 3" xfId="45222"/>
    <cellStyle name="SHADEDSTORES 2 4 3 2" xfId="45223"/>
    <cellStyle name="SHADEDSTORES 2 4 3 2 2" xfId="45224"/>
    <cellStyle name="SHADEDSTORES 2 4 3 3" xfId="45225"/>
    <cellStyle name="SHADEDSTORES 2 4 4" xfId="45226"/>
    <cellStyle name="SHADEDSTORES 2 4 4 2" xfId="45227"/>
    <cellStyle name="SHADEDSTORES 2 4 5" xfId="45228"/>
    <cellStyle name="SHADEDSTORES 2 4 5 2" xfId="45229"/>
    <cellStyle name="SHADEDSTORES 2 4 6" xfId="45230"/>
    <cellStyle name="SHADEDSTORES 2 5" xfId="45231"/>
    <cellStyle name="SHADEDSTORES 2 5 2" xfId="45232"/>
    <cellStyle name="SHADEDSTORES 2 5 2 2" xfId="45233"/>
    <cellStyle name="SHADEDSTORES 2 5 3" xfId="45234"/>
    <cellStyle name="SHADEDSTORES 2 6" xfId="45235"/>
    <cellStyle name="SHADEDSTORES 2_Other Benefits Allocation %" xfId="45236"/>
    <cellStyle name="SHADEDSTORES 3" xfId="45237"/>
    <cellStyle name="SHADEDSTORES 3 2" xfId="45238"/>
    <cellStyle name="SHADEDSTORES 3 2 2" xfId="45239"/>
    <cellStyle name="SHADEDSTORES 3 2 2 2" xfId="45240"/>
    <cellStyle name="SHADEDSTORES 3 2 2 2 2" xfId="45241"/>
    <cellStyle name="SHADEDSTORES 3 2 2 3" xfId="45242"/>
    <cellStyle name="SHADEDSTORES 3 2 3" xfId="45243"/>
    <cellStyle name="SHADEDSTORES 3 2 3 2" xfId="45244"/>
    <cellStyle name="SHADEDSTORES 3 2 3 2 2" xfId="45245"/>
    <cellStyle name="SHADEDSTORES 3 2 3 3" xfId="45246"/>
    <cellStyle name="SHADEDSTORES 3 2 4" xfId="45247"/>
    <cellStyle name="SHADEDSTORES 3 2 4 2" xfId="45248"/>
    <cellStyle name="SHADEDSTORES 3 2 5" xfId="45249"/>
    <cellStyle name="SHADEDSTORES 3 2 5 2" xfId="45250"/>
    <cellStyle name="SHADEDSTORES 3 2 6" xfId="45251"/>
    <cellStyle name="SHADEDSTORES 3 3" xfId="45252"/>
    <cellStyle name="SHADEDSTORES 3 3 2" xfId="45253"/>
    <cellStyle name="SHADEDSTORES 3 3 2 2" xfId="45254"/>
    <cellStyle name="SHADEDSTORES 3 3 2 2 2" xfId="45255"/>
    <cellStyle name="SHADEDSTORES 3 3 2 3" xfId="45256"/>
    <cellStyle name="SHADEDSTORES 3 3 3" xfId="45257"/>
    <cellStyle name="SHADEDSTORES 3 3 3 2" xfId="45258"/>
    <cellStyle name="SHADEDSTORES 3 3 3 2 2" xfId="45259"/>
    <cellStyle name="SHADEDSTORES 3 3 3 3" xfId="45260"/>
    <cellStyle name="SHADEDSTORES 3 3 4" xfId="45261"/>
    <cellStyle name="SHADEDSTORES 3 3 4 2" xfId="45262"/>
    <cellStyle name="SHADEDSTORES 3 3 5" xfId="45263"/>
    <cellStyle name="SHADEDSTORES 3 3 5 2" xfId="45264"/>
    <cellStyle name="SHADEDSTORES 3 3 6" xfId="45265"/>
    <cellStyle name="SHADEDSTORES 3 4" xfId="45266"/>
    <cellStyle name="SHADEDSTORES 3 4 2" xfId="45267"/>
    <cellStyle name="SHADEDSTORES 3 4 2 2" xfId="45268"/>
    <cellStyle name="SHADEDSTORES 3 4 3" xfId="45269"/>
    <cellStyle name="SHADEDSTORES 3 5" xfId="45270"/>
    <cellStyle name="SHADEDSTORES 3 5 2" xfId="45271"/>
    <cellStyle name="SHADEDSTORES 3 5 2 2" xfId="45272"/>
    <cellStyle name="SHADEDSTORES 3 5 3" xfId="45273"/>
    <cellStyle name="SHADEDSTORES 3 6" xfId="45274"/>
    <cellStyle name="SHADEDSTORES 3 6 2" xfId="45275"/>
    <cellStyle name="SHADEDSTORES 3 7" xfId="45276"/>
    <cellStyle name="SHADEDSTORES 3 7 2" xfId="45277"/>
    <cellStyle name="SHADEDSTORES 3 8" xfId="45278"/>
    <cellStyle name="SHADEDSTORES 3_Other Benefits Allocation %" xfId="45279"/>
    <cellStyle name="SHADEDSTORES 4" xfId="45280"/>
    <cellStyle name="SHADEDSTORES 4 2" xfId="45281"/>
    <cellStyle name="SHADEDSTORES 4 2 2" xfId="45282"/>
    <cellStyle name="SHADEDSTORES 4 3" xfId="45283"/>
    <cellStyle name="SHADEDSTORES 5" xfId="45284"/>
    <cellStyle name="SHADEDSTORES_401K Summary" xfId="45285"/>
    <cellStyle name="Shading" xfId="45286"/>
    <cellStyle name="Share Price_inputs" xfId="45287"/>
    <cellStyle name="Sheet Title" xfId="68"/>
    <cellStyle name="ShOut" xfId="45288"/>
    <cellStyle name="ShOut 2" xfId="45289"/>
    <cellStyle name="ShOut_March_LTD_Premium" xfId="45290"/>
    <cellStyle name="SMALL HEADINGS" xfId="45291"/>
    <cellStyle name="SPECIAL1" xfId="45292"/>
    <cellStyle name="SPECIAL1 2" xfId="45293"/>
    <cellStyle name="SPECIAL1$ZP$" xfId="45294"/>
    <cellStyle name="SPECIAL1$ZP$ 2" xfId="45295"/>
    <cellStyle name="SPECIAL1$ZP$_OM vs Plan" xfId="45296"/>
    <cellStyle name="SPECIAL1_Headcount" xfId="45297"/>
    <cellStyle name="SPECIAL2" xfId="45298"/>
    <cellStyle name="SPECIAL2$ZP$" xfId="45299"/>
    <cellStyle name="SPECIAL2$ZP$ 2" xfId="45300"/>
    <cellStyle name="SPECIAL2$ZP$_OM vs Plan" xfId="45301"/>
    <cellStyle name="SPECIAL2_Other Benefits Allocation %" xfId="45302"/>
    <cellStyle name="SPECIAL3" xfId="45303"/>
    <cellStyle name="SPECIAL3$ZP$" xfId="45304"/>
    <cellStyle name="SPECIAL3$ZP$ 2" xfId="45305"/>
    <cellStyle name="SPECIAL3$ZP$_OM vs Plan" xfId="45306"/>
    <cellStyle name="SPECIAL3_Other Benefits Allocation %" xfId="45307"/>
    <cellStyle name="SPECIAL4" xfId="45308"/>
    <cellStyle name="SPECIAL4$ZP$" xfId="45309"/>
    <cellStyle name="SPECIAL4$ZP$ 2" xfId="45310"/>
    <cellStyle name="SPECIAL4$ZP$_OM vs Plan" xfId="45311"/>
    <cellStyle name="SPECIAL4_Other Benefits Allocation %" xfId="45312"/>
    <cellStyle name="specstores" xfId="45313"/>
    <cellStyle name="Standaard_laroux" xfId="45314"/>
    <cellStyle name="Standard_Anpassen der Amortisation" xfId="45315"/>
    <cellStyle name="STYL1 - Style1" xfId="45316"/>
    <cellStyle name="STYL1 - Style1 2" xfId="45317"/>
    <cellStyle name="STYL1 - Style1_March_LTD_Premium" xfId="45318"/>
    <cellStyle name="Style 1" xfId="45319"/>
    <cellStyle name="Style 1 2" xfId="45320"/>
    <cellStyle name="Style 1_March_LTD_Premium" xfId="45321"/>
    <cellStyle name="Style 10" xfId="45322"/>
    <cellStyle name="Style 10 2" xfId="45323"/>
    <cellStyle name="Style 11" xfId="45324"/>
    <cellStyle name="Style 11 2" xfId="45325"/>
    <cellStyle name="Style 12" xfId="45326"/>
    <cellStyle name="Style 12 2" xfId="45327"/>
    <cellStyle name="Style 13" xfId="45328"/>
    <cellStyle name="Style 13 2" xfId="45329"/>
    <cellStyle name="Style 13_March_LTD_Premium" xfId="45330"/>
    <cellStyle name="Style 14" xfId="45331"/>
    <cellStyle name="Style 14 2" xfId="45332"/>
    <cellStyle name="Style 15" xfId="45333"/>
    <cellStyle name="Style 15 2" xfId="45334"/>
    <cellStyle name="Style 15_March_LTD_Premium" xfId="45335"/>
    <cellStyle name="Style 16" xfId="45336"/>
    <cellStyle name="Style 16 2" xfId="45337"/>
    <cellStyle name="Style 16_March_LTD_Premium" xfId="45338"/>
    <cellStyle name="Style 17" xfId="45339"/>
    <cellStyle name="Style 17 2" xfId="45340"/>
    <cellStyle name="Style 17_March_LTD_Premium" xfId="45341"/>
    <cellStyle name="Style 18" xfId="45342"/>
    <cellStyle name="Style 18 2" xfId="45343"/>
    <cellStyle name="Style 18_March_LTD_Premium" xfId="45344"/>
    <cellStyle name="Style 19" xfId="45345"/>
    <cellStyle name="Style 19 2" xfId="45346"/>
    <cellStyle name="Style 2" xfId="45347"/>
    <cellStyle name="Style 2 2" xfId="45348"/>
    <cellStyle name="Style 20" xfId="45349"/>
    <cellStyle name="Style 20 2" xfId="45350"/>
    <cellStyle name="Style 21" xfId="45351"/>
    <cellStyle name="Style 22" xfId="45352"/>
    <cellStyle name="Style 23" xfId="45353"/>
    <cellStyle name="Style 23 2" xfId="45354"/>
    <cellStyle name="Style 23_March_LTD_Premium" xfId="45355"/>
    <cellStyle name="Style 24" xfId="45356"/>
    <cellStyle name="Style 24 2" xfId="45357"/>
    <cellStyle name="Style 25" xfId="45358"/>
    <cellStyle name="Style 25 2" xfId="45359"/>
    <cellStyle name="Style 26" xfId="45360"/>
    <cellStyle name="Style 26 2" xfId="45361"/>
    <cellStyle name="Style 27" xfId="45362"/>
    <cellStyle name="Style 27 2" xfId="45363"/>
    <cellStyle name="Style 28" xfId="45364"/>
    <cellStyle name="Style 28 2" xfId="45365"/>
    <cellStyle name="Style 28_March_LTD_Premium" xfId="45366"/>
    <cellStyle name="Style 29" xfId="45367"/>
    <cellStyle name="Style 29 2" xfId="45368"/>
    <cellStyle name="Style 29_March_LTD_Premium" xfId="45369"/>
    <cellStyle name="Style 3" xfId="45370"/>
    <cellStyle name="Style 3 2" xfId="45371"/>
    <cellStyle name="Style 30" xfId="45372"/>
    <cellStyle name="Style 30 2" xfId="45373"/>
    <cellStyle name="Style 30_March_LTD_Premium" xfId="45374"/>
    <cellStyle name="Style 31" xfId="45375"/>
    <cellStyle name="Style 31 2" xfId="45376"/>
    <cellStyle name="Style 32" xfId="45377"/>
    <cellStyle name="Style 32 2" xfId="45378"/>
    <cellStyle name="Style 33" xfId="45379"/>
    <cellStyle name="Style 33 2" xfId="45380"/>
    <cellStyle name="Style 34" xfId="45381"/>
    <cellStyle name="Style 34 2" xfId="45382"/>
    <cellStyle name="Style 4" xfId="45383"/>
    <cellStyle name="Style 4 2" xfId="45384"/>
    <cellStyle name="Style 4_March_LTD_Premium" xfId="45385"/>
    <cellStyle name="Style 5" xfId="45386"/>
    <cellStyle name="Style 5 2" xfId="45387"/>
    <cellStyle name="Style 5_March_LTD_Premium" xfId="45388"/>
    <cellStyle name="Style 6" xfId="45389"/>
    <cellStyle name="Style 6 2" xfId="45390"/>
    <cellStyle name="Style 69" xfId="45391"/>
    <cellStyle name="Style 7" xfId="45392"/>
    <cellStyle name="Style 7 2" xfId="45393"/>
    <cellStyle name="Style 7_March_LTD_Premium" xfId="45394"/>
    <cellStyle name="Style 8" xfId="45395"/>
    <cellStyle name="Style 8 2" xfId="45396"/>
    <cellStyle name="Style 9" xfId="45397"/>
    <cellStyle name="Style 9 2" xfId="45398"/>
    <cellStyle name="Style 9_March_LTD_Premium" xfId="45399"/>
    <cellStyle name="STYLE1" xfId="45400"/>
    <cellStyle name="STYLE1 2" xfId="45401"/>
    <cellStyle name="STYLE1_March_LTD_Premium" xfId="45402"/>
    <cellStyle name="STYLE2" xfId="45403"/>
    <cellStyle name="STYLE3" xfId="45404"/>
    <cellStyle name="SUB HEADING" xfId="45405"/>
    <cellStyle name="SubHeader" xfId="53351"/>
    <cellStyle name="SubHeader 2" xfId="53352"/>
    <cellStyle name="SubHeader 3" xfId="53353"/>
    <cellStyle name="SubHeader 4" xfId="53354"/>
    <cellStyle name="SubHeader 5" xfId="53355"/>
    <cellStyle name="Subtotal" xfId="45406"/>
    <cellStyle name="Subtotal 10" xfId="45407"/>
    <cellStyle name="Subtotal 10 2" xfId="45408"/>
    <cellStyle name="Subtotal 10 2 2" xfId="45409"/>
    <cellStyle name="Subtotal 10 3" xfId="45410"/>
    <cellStyle name="Subtotal 11" xfId="45411"/>
    <cellStyle name="Subtotal 11 2" xfId="45412"/>
    <cellStyle name="Subtotal 2" xfId="45413"/>
    <cellStyle name="Subtotal 2 2" xfId="45414"/>
    <cellStyle name="Subtotal 2 2 2" xfId="45415"/>
    <cellStyle name="Subtotal 2 2 3" xfId="45416"/>
    <cellStyle name="Subtotal 2 2_Other Benefits Allocation %" xfId="45417"/>
    <cellStyle name="Subtotal 2 3" xfId="45418"/>
    <cellStyle name="Subtotal 2 3 2" xfId="45419"/>
    <cellStyle name="Subtotal 2 3 3" xfId="45420"/>
    <cellStyle name="Subtotal 2 3_Other Benefits Allocation %" xfId="45421"/>
    <cellStyle name="Subtotal 2 4" xfId="45422"/>
    <cellStyle name="Subtotal 2 5" xfId="45423"/>
    <cellStyle name="Subtotal 2 5 2" xfId="45424"/>
    <cellStyle name="Subtotal 2 5 2 2" xfId="45425"/>
    <cellStyle name="Subtotal 2 5 2 2 2" xfId="45426"/>
    <cellStyle name="Subtotal 2 5 2 3" xfId="45427"/>
    <cellStyle name="Subtotal 2 5 3" xfId="45428"/>
    <cellStyle name="Subtotal 2 5 3 2" xfId="45429"/>
    <cellStyle name="Subtotal 2 5 3 2 2" xfId="45430"/>
    <cellStyle name="Subtotal 2 5 3 3" xfId="45431"/>
    <cellStyle name="Subtotal 2 5 4" xfId="45432"/>
    <cellStyle name="Subtotal 2 5 4 2" xfId="45433"/>
    <cellStyle name="Subtotal 2 5 5" xfId="45434"/>
    <cellStyle name="Subtotal 2 5 5 2" xfId="45435"/>
    <cellStyle name="Subtotal 2 5 6" xfId="45436"/>
    <cellStyle name="Subtotal 2 6" xfId="45437"/>
    <cellStyle name="Subtotal 2 6 2" xfId="45438"/>
    <cellStyle name="Subtotal 2 6 3" xfId="45439"/>
    <cellStyle name="Subtotal 2 7" xfId="45440"/>
    <cellStyle name="Subtotal 2 7 2" xfId="45441"/>
    <cellStyle name="Subtotal 2 7 2 2" xfId="45442"/>
    <cellStyle name="Subtotal 2 7 3" xfId="45443"/>
    <cellStyle name="Subtotal 2_Other Benefits Allocation %" xfId="45444"/>
    <cellStyle name="Subtotal 3" xfId="45445"/>
    <cellStyle name="Subtotal 3 2" xfId="45446"/>
    <cellStyle name="Subtotal 3 3" xfId="45447"/>
    <cellStyle name="Subtotal 3_Other Benefits Allocation %" xfId="45448"/>
    <cellStyle name="Subtotal 4" xfId="45449"/>
    <cellStyle name="Subtotal 4 2" xfId="45450"/>
    <cellStyle name="Subtotal 4 2 2" xfId="45451"/>
    <cellStyle name="Subtotal 4 3" xfId="45452"/>
    <cellStyle name="Subtotal 5" xfId="45453"/>
    <cellStyle name="Subtotal 5 2" xfId="45454"/>
    <cellStyle name="Subtotal 5 2 2" xfId="45455"/>
    <cellStyle name="Subtotal 5 3" xfId="45456"/>
    <cellStyle name="Subtotal 6" xfId="45457"/>
    <cellStyle name="Subtotal 6 2" xfId="45458"/>
    <cellStyle name="Subtotal 6 2 2" xfId="45459"/>
    <cellStyle name="Subtotal 6 3" xfId="45460"/>
    <cellStyle name="Subtotal 7" xfId="45461"/>
    <cellStyle name="Subtotal 7 2" xfId="45462"/>
    <cellStyle name="Subtotal 7 2 2" xfId="45463"/>
    <cellStyle name="Subtotal 7 3" xfId="45464"/>
    <cellStyle name="Subtotal 8" xfId="45465"/>
    <cellStyle name="Subtotal 8 2" xfId="45466"/>
    <cellStyle name="Subtotal 8 2 2" xfId="45467"/>
    <cellStyle name="Subtotal 8 3" xfId="45468"/>
    <cellStyle name="Subtotal 9" xfId="45469"/>
    <cellStyle name="Subtotal 9 2" xfId="45470"/>
    <cellStyle name="Subtotal 9 2 2" xfId="45471"/>
    <cellStyle name="Subtotal 9 3" xfId="45472"/>
    <cellStyle name="Subtotal_3) LTD 2014 FPL Exp Mid Yr" xfId="45473"/>
    <cellStyle name="SubTotalNumber" xfId="53356"/>
    <cellStyle name="SubTotalNumber 10" xfId="53357"/>
    <cellStyle name="SubTotalNumber 10 2" xfId="53358"/>
    <cellStyle name="SubTotalNumber 10 2 2" xfId="53359"/>
    <cellStyle name="SubTotalNumber 10 3" xfId="53360"/>
    <cellStyle name="SubTotalNumber 10 3 2" xfId="53361"/>
    <cellStyle name="SubTotalNumber 10 4" xfId="53362"/>
    <cellStyle name="SubTotalNumber 10 4 2" xfId="53363"/>
    <cellStyle name="SubTotalNumber 10 5" xfId="53364"/>
    <cellStyle name="SubTotalNumber 10 5 2" xfId="53365"/>
    <cellStyle name="SubTotalNumber 10 6" xfId="53366"/>
    <cellStyle name="SubTotalNumber 10 6 2" xfId="53367"/>
    <cellStyle name="SubTotalNumber 10 7" xfId="53368"/>
    <cellStyle name="SubTotalNumber 11" xfId="53369"/>
    <cellStyle name="SubTotalNumber 11 2" xfId="53370"/>
    <cellStyle name="SubTotalNumber 11 2 2" xfId="53371"/>
    <cellStyle name="SubTotalNumber 11 3" xfId="53372"/>
    <cellStyle name="SubTotalNumber 11 3 2" xfId="53373"/>
    <cellStyle name="SubTotalNumber 11 4" xfId="53374"/>
    <cellStyle name="SubTotalNumber 11 4 2" xfId="53375"/>
    <cellStyle name="SubTotalNumber 11 5" xfId="53376"/>
    <cellStyle name="SubTotalNumber 11 5 2" xfId="53377"/>
    <cellStyle name="SubTotalNumber 11 6" xfId="53378"/>
    <cellStyle name="SubTotalNumber 11 6 2" xfId="53379"/>
    <cellStyle name="SubTotalNumber 11 7" xfId="53380"/>
    <cellStyle name="SubTotalNumber 12" xfId="53381"/>
    <cellStyle name="SubTotalNumber 12 2" xfId="53382"/>
    <cellStyle name="SubTotalNumber 13" xfId="53383"/>
    <cellStyle name="SubTotalNumber 13 2" xfId="53384"/>
    <cellStyle name="SubTotalNumber 14" xfId="53385"/>
    <cellStyle name="SubTotalNumber 14 2" xfId="53386"/>
    <cellStyle name="SubTotalNumber 15" xfId="53387"/>
    <cellStyle name="SubTotalNumber 15 2" xfId="53388"/>
    <cellStyle name="SubTotalNumber 16" xfId="53389"/>
    <cellStyle name="SubTotalNumber 17" xfId="53390"/>
    <cellStyle name="SubTotalNumber 18" xfId="53391"/>
    <cellStyle name="SubTotalNumber 19" xfId="53392"/>
    <cellStyle name="SubTotalNumber 2" xfId="53393"/>
    <cellStyle name="SubTotalNumber 2 10" xfId="53394"/>
    <cellStyle name="SubTotalNumber 2 10 2" xfId="53395"/>
    <cellStyle name="SubTotalNumber 2 11" xfId="53396"/>
    <cellStyle name="SubTotalNumber 2 12" xfId="53397"/>
    <cellStyle name="SubTotalNumber 2 13" xfId="53398"/>
    <cellStyle name="SubTotalNumber 2 14" xfId="53399"/>
    <cellStyle name="SubTotalNumber 2 15" xfId="53400"/>
    <cellStyle name="SubTotalNumber 2 2" xfId="53401"/>
    <cellStyle name="SubTotalNumber 2 2 10" xfId="53402"/>
    <cellStyle name="SubTotalNumber 2 2 11" xfId="53403"/>
    <cellStyle name="SubTotalNumber 2 2 12" xfId="53404"/>
    <cellStyle name="SubTotalNumber 2 2 13" xfId="53405"/>
    <cellStyle name="SubTotalNumber 2 2 14" xfId="53406"/>
    <cellStyle name="SubTotalNumber 2 2 2" xfId="53407"/>
    <cellStyle name="SubTotalNumber 2 2 2 10" xfId="53408"/>
    <cellStyle name="SubTotalNumber 2 2 2 2" xfId="53409"/>
    <cellStyle name="SubTotalNumber 2 2 2 2 2" xfId="53410"/>
    <cellStyle name="SubTotalNumber 2 2 2 2 2 2" xfId="53411"/>
    <cellStyle name="SubTotalNumber 2 2 2 2 3" xfId="53412"/>
    <cellStyle name="SubTotalNumber 2 2 2 2 3 2" xfId="53413"/>
    <cellStyle name="SubTotalNumber 2 2 2 2 4" xfId="53414"/>
    <cellStyle name="SubTotalNumber 2 2 2 2 4 2" xfId="53415"/>
    <cellStyle name="SubTotalNumber 2 2 2 2 5" xfId="53416"/>
    <cellStyle name="SubTotalNumber 2 2 2 2 5 2" xfId="53417"/>
    <cellStyle name="SubTotalNumber 2 2 2 2 6" xfId="53418"/>
    <cellStyle name="SubTotalNumber 2 2 2 2 6 2" xfId="53419"/>
    <cellStyle name="SubTotalNumber 2 2 2 2 7" xfId="53420"/>
    <cellStyle name="SubTotalNumber 2 2 2 3" xfId="53421"/>
    <cellStyle name="SubTotalNumber 2 2 2 3 2" xfId="53422"/>
    <cellStyle name="SubTotalNumber 2 2 2 3 2 2" xfId="53423"/>
    <cellStyle name="SubTotalNumber 2 2 2 3 3" xfId="53424"/>
    <cellStyle name="SubTotalNumber 2 2 2 3 3 2" xfId="53425"/>
    <cellStyle name="SubTotalNumber 2 2 2 3 4" xfId="53426"/>
    <cellStyle name="SubTotalNumber 2 2 2 3 4 2" xfId="53427"/>
    <cellStyle name="SubTotalNumber 2 2 2 3 5" xfId="53428"/>
    <cellStyle name="SubTotalNumber 2 2 2 3 5 2" xfId="53429"/>
    <cellStyle name="SubTotalNumber 2 2 2 3 6" xfId="53430"/>
    <cellStyle name="SubTotalNumber 2 2 2 3 6 2" xfId="53431"/>
    <cellStyle name="SubTotalNumber 2 2 2 3 7" xfId="53432"/>
    <cellStyle name="SubTotalNumber 2 2 2 4" xfId="53433"/>
    <cellStyle name="SubTotalNumber 2 2 2 4 2" xfId="53434"/>
    <cellStyle name="SubTotalNumber 2 2 2 4 2 2" xfId="53435"/>
    <cellStyle name="SubTotalNumber 2 2 2 4 3" xfId="53436"/>
    <cellStyle name="SubTotalNumber 2 2 2 4 3 2" xfId="53437"/>
    <cellStyle name="SubTotalNumber 2 2 2 4 4" xfId="53438"/>
    <cellStyle name="SubTotalNumber 2 2 2 4 4 2" xfId="53439"/>
    <cellStyle name="SubTotalNumber 2 2 2 4 5" xfId="53440"/>
    <cellStyle name="SubTotalNumber 2 2 2 4 5 2" xfId="53441"/>
    <cellStyle name="SubTotalNumber 2 2 2 4 6" xfId="53442"/>
    <cellStyle name="SubTotalNumber 2 2 2 4 6 2" xfId="53443"/>
    <cellStyle name="SubTotalNumber 2 2 2 4 7" xfId="53444"/>
    <cellStyle name="SubTotalNumber 2 2 2 5" xfId="53445"/>
    <cellStyle name="SubTotalNumber 2 2 2 5 2" xfId="53446"/>
    <cellStyle name="SubTotalNumber 2 2 2 6" xfId="53447"/>
    <cellStyle name="SubTotalNumber 2 2 2 6 2" xfId="53448"/>
    <cellStyle name="SubTotalNumber 2 2 2 7" xfId="53449"/>
    <cellStyle name="SubTotalNumber 2 2 2 7 2" xfId="53450"/>
    <cellStyle name="SubTotalNumber 2 2 2 8" xfId="53451"/>
    <cellStyle name="SubTotalNumber 2 2 2 8 2" xfId="53452"/>
    <cellStyle name="SubTotalNumber 2 2 2 9" xfId="53453"/>
    <cellStyle name="SubTotalNumber 2 2 2 9 2" xfId="53454"/>
    <cellStyle name="SubTotalNumber 2 2 3" xfId="53455"/>
    <cellStyle name="SubTotalNumber 2 2 3 2" xfId="53456"/>
    <cellStyle name="SubTotalNumber 2 2 3 2 2" xfId="53457"/>
    <cellStyle name="SubTotalNumber 2 2 3 3" xfId="53458"/>
    <cellStyle name="SubTotalNumber 2 2 3 3 2" xfId="53459"/>
    <cellStyle name="SubTotalNumber 2 2 3 4" xfId="53460"/>
    <cellStyle name="SubTotalNumber 2 2 3 4 2" xfId="53461"/>
    <cellStyle name="SubTotalNumber 2 2 3 5" xfId="53462"/>
    <cellStyle name="SubTotalNumber 2 2 3 5 2" xfId="53463"/>
    <cellStyle name="SubTotalNumber 2 2 3 6" xfId="53464"/>
    <cellStyle name="SubTotalNumber 2 2 3 6 2" xfId="53465"/>
    <cellStyle name="SubTotalNumber 2 2 3 7" xfId="53466"/>
    <cellStyle name="SubTotalNumber 2 2 4" xfId="53467"/>
    <cellStyle name="SubTotalNumber 2 2 4 2" xfId="53468"/>
    <cellStyle name="SubTotalNumber 2 2 4 2 2" xfId="53469"/>
    <cellStyle name="SubTotalNumber 2 2 4 3" xfId="53470"/>
    <cellStyle name="SubTotalNumber 2 2 4 3 2" xfId="53471"/>
    <cellStyle name="SubTotalNumber 2 2 4 4" xfId="53472"/>
    <cellStyle name="SubTotalNumber 2 2 4 4 2" xfId="53473"/>
    <cellStyle name="SubTotalNumber 2 2 4 5" xfId="53474"/>
    <cellStyle name="SubTotalNumber 2 2 4 5 2" xfId="53475"/>
    <cellStyle name="SubTotalNumber 2 2 4 6" xfId="53476"/>
    <cellStyle name="SubTotalNumber 2 2 4 6 2" xfId="53477"/>
    <cellStyle name="SubTotalNumber 2 2 4 7" xfId="53478"/>
    <cellStyle name="SubTotalNumber 2 2 5" xfId="53479"/>
    <cellStyle name="SubTotalNumber 2 2 5 2" xfId="53480"/>
    <cellStyle name="SubTotalNumber 2 2 5 2 2" xfId="53481"/>
    <cellStyle name="SubTotalNumber 2 2 5 3" xfId="53482"/>
    <cellStyle name="SubTotalNumber 2 2 5 3 2" xfId="53483"/>
    <cellStyle name="SubTotalNumber 2 2 5 4" xfId="53484"/>
    <cellStyle name="SubTotalNumber 2 2 5 4 2" xfId="53485"/>
    <cellStyle name="SubTotalNumber 2 2 5 5" xfId="53486"/>
    <cellStyle name="SubTotalNumber 2 2 5 5 2" xfId="53487"/>
    <cellStyle name="SubTotalNumber 2 2 5 6" xfId="53488"/>
    <cellStyle name="SubTotalNumber 2 2 5 6 2" xfId="53489"/>
    <cellStyle name="SubTotalNumber 2 2 5 7" xfId="53490"/>
    <cellStyle name="SubTotalNumber 2 2 6" xfId="53491"/>
    <cellStyle name="SubTotalNumber 2 2 6 2" xfId="53492"/>
    <cellStyle name="SubTotalNumber 2 2 7" xfId="53493"/>
    <cellStyle name="SubTotalNumber 2 2 7 2" xfId="53494"/>
    <cellStyle name="SubTotalNumber 2 2 8" xfId="53495"/>
    <cellStyle name="SubTotalNumber 2 2 8 2" xfId="53496"/>
    <cellStyle name="SubTotalNumber 2 2 9" xfId="53497"/>
    <cellStyle name="SubTotalNumber 2 2 9 2" xfId="53498"/>
    <cellStyle name="SubTotalNumber 2 3" xfId="53499"/>
    <cellStyle name="SubTotalNumber 2 3 10" xfId="53500"/>
    <cellStyle name="SubTotalNumber 2 3 2" xfId="53501"/>
    <cellStyle name="SubTotalNumber 2 3 2 2" xfId="53502"/>
    <cellStyle name="SubTotalNumber 2 3 2 2 2" xfId="53503"/>
    <cellStyle name="SubTotalNumber 2 3 2 3" xfId="53504"/>
    <cellStyle name="SubTotalNumber 2 3 2 3 2" xfId="53505"/>
    <cellStyle name="SubTotalNumber 2 3 2 4" xfId="53506"/>
    <cellStyle name="SubTotalNumber 2 3 2 4 2" xfId="53507"/>
    <cellStyle name="SubTotalNumber 2 3 2 5" xfId="53508"/>
    <cellStyle name="SubTotalNumber 2 3 2 5 2" xfId="53509"/>
    <cellStyle name="SubTotalNumber 2 3 2 6" xfId="53510"/>
    <cellStyle name="SubTotalNumber 2 3 2 6 2" xfId="53511"/>
    <cellStyle name="SubTotalNumber 2 3 2 7" xfId="53512"/>
    <cellStyle name="SubTotalNumber 2 3 3" xfId="53513"/>
    <cellStyle name="SubTotalNumber 2 3 3 2" xfId="53514"/>
    <cellStyle name="SubTotalNumber 2 3 3 2 2" xfId="53515"/>
    <cellStyle name="SubTotalNumber 2 3 3 3" xfId="53516"/>
    <cellStyle name="SubTotalNumber 2 3 3 3 2" xfId="53517"/>
    <cellStyle name="SubTotalNumber 2 3 3 4" xfId="53518"/>
    <cellStyle name="SubTotalNumber 2 3 3 4 2" xfId="53519"/>
    <cellStyle name="SubTotalNumber 2 3 3 5" xfId="53520"/>
    <cellStyle name="SubTotalNumber 2 3 3 5 2" xfId="53521"/>
    <cellStyle name="SubTotalNumber 2 3 3 6" xfId="53522"/>
    <cellStyle name="SubTotalNumber 2 3 3 6 2" xfId="53523"/>
    <cellStyle name="SubTotalNumber 2 3 3 7" xfId="53524"/>
    <cellStyle name="SubTotalNumber 2 3 4" xfId="53525"/>
    <cellStyle name="SubTotalNumber 2 3 4 2" xfId="53526"/>
    <cellStyle name="SubTotalNumber 2 3 4 2 2" xfId="53527"/>
    <cellStyle name="SubTotalNumber 2 3 4 3" xfId="53528"/>
    <cellStyle name="SubTotalNumber 2 3 4 3 2" xfId="53529"/>
    <cellStyle name="SubTotalNumber 2 3 4 4" xfId="53530"/>
    <cellStyle name="SubTotalNumber 2 3 4 4 2" xfId="53531"/>
    <cellStyle name="SubTotalNumber 2 3 4 5" xfId="53532"/>
    <cellStyle name="SubTotalNumber 2 3 4 5 2" xfId="53533"/>
    <cellStyle name="SubTotalNumber 2 3 4 6" xfId="53534"/>
    <cellStyle name="SubTotalNumber 2 3 4 6 2" xfId="53535"/>
    <cellStyle name="SubTotalNumber 2 3 4 7" xfId="53536"/>
    <cellStyle name="SubTotalNumber 2 3 5" xfId="53537"/>
    <cellStyle name="SubTotalNumber 2 3 5 2" xfId="53538"/>
    <cellStyle name="SubTotalNumber 2 3 6" xfId="53539"/>
    <cellStyle name="SubTotalNumber 2 3 6 2" xfId="53540"/>
    <cellStyle name="SubTotalNumber 2 3 7" xfId="53541"/>
    <cellStyle name="SubTotalNumber 2 3 7 2" xfId="53542"/>
    <cellStyle name="SubTotalNumber 2 3 8" xfId="53543"/>
    <cellStyle name="SubTotalNumber 2 3 8 2" xfId="53544"/>
    <cellStyle name="SubTotalNumber 2 3 9" xfId="53545"/>
    <cellStyle name="SubTotalNumber 2 3 9 2" xfId="53546"/>
    <cellStyle name="SubTotalNumber 2 4" xfId="53547"/>
    <cellStyle name="SubTotalNumber 2 4 2" xfId="53548"/>
    <cellStyle name="SubTotalNumber 2 4 2 2" xfId="53549"/>
    <cellStyle name="SubTotalNumber 2 4 3" xfId="53550"/>
    <cellStyle name="SubTotalNumber 2 4 3 2" xfId="53551"/>
    <cellStyle name="SubTotalNumber 2 4 4" xfId="53552"/>
    <cellStyle name="SubTotalNumber 2 4 4 2" xfId="53553"/>
    <cellStyle name="SubTotalNumber 2 4 5" xfId="53554"/>
    <cellStyle name="SubTotalNumber 2 4 5 2" xfId="53555"/>
    <cellStyle name="SubTotalNumber 2 4 6" xfId="53556"/>
    <cellStyle name="SubTotalNumber 2 4 6 2" xfId="53557"/>
    <cellStyle name="SubTotalNumber 2 4 7" xfId="53558"/>
    <cellStyle name="SubTotalNumber 2 5" xfId="53559"/>
    <cellStyle name="SubTotalNumber 2 5 2" xfId="53560"/>
    <cellStyle name="SubTotalNumber 2 5 2 2" xfId="53561"/>
    <cellStyle name="SubTotalNumber 2 5 3" xfId="53562"/>
    <cellStyle name="SubTotalNumber 2 5 3 2" xfId="53563"/>
    <cellStyle name="SubTotalNumber 2 5 4" xfId="53564"/>
    <cellStyle name="SubTotalNumber 2 5 4 2" xfId="53565"/>
    <cellStyle name="SubTotalNumber 2 5 5" xfId="53566"/>
    <cellStyle name="SubTotalNumber 2 5 5 2" xfId="53567"/>
    <cellStyle name="SubTotalNumber 2 5 6" xfId="53568"/>
    <cellStyle name="SubTotalNumber 2 5 6 2" xfId="53569"/>
    <cellStyle name="SubTotalNumber 2 5 7" xfId="53570"/>
    <cellStyle name="SubTotalNumber 2 6" xfId="53571"/>
    <cellStyle name="SubTotalNumber 2 6 2" xfId="53572"/>
    <cellStyle name="SubTotalNumber 2 6 2 2" xfId="53573"/>
    <cellStyle name="SubTotalNumber 2 6 3" xfId="53574"/>
    <cellStyle name="SubTotalNumber 2 6 3 2" xfId="53575"/>
    <cellStyle name="SubTotalNumber 2 6 4" xfId="53576"/>
    <cellStyle name="SubTotalNumber 2 6 4 2" xfId="53577"/>
    <cellStyle name="SubTotalNumber 2 6 5" xfId="53578"/>
    <cellStyle name="SubTotalNumber 2 6 5 2" xfId="53579"/>
    <cellStyle name="SubTotalNumber 2 6 6" xfId="53580"/>
    <cellStyle name="SubTotalNumber 2 6 6 2" xfId="53581"/>
    <cellStyle name="SubTotalNumber 2 6 7" xfId="53582"/>
    <cellStyle name="SubTotalNumber 2 7" xfId="53583"/>
    <cellStyle name="SubTotalNumber 2 7 2" xfId="53584"/>
    <cellStyle name="SubTotalNumber 2 8" xfId="53585"/>
    <cellStyle name="SubTotalNumber 2 8 2" xfId="53586"/>
    <cellStyle name="SubTotalNumber 2 9" xfId="53587"/>
    <cellStyle name="SubTotalNumber 2 9 2" xfId="53588"/>
    <cellStyle name="SubTotalNumber 20" xfId="53589"/>
    <cellStyle name="SubTotalNumber 21" xfId="53590"/>
    <cellStyle name="SubTotalNumber 3" xfId="53591"/>
    <cellStyle name="SubTotalNumber 3 10" xfId="53592"/>
    <cellStyle name="SubTotalNumber 3 10 2" xfId="53593"/>
    <cellStyle name="SubTotalNumber 3 11" xfId="53594"/>
    <cellStyle name="SubTotalNumber 3 12" xfId="53595"/>
    <cellStyle name="SubTotalNumber 3 13" xfId="53596"/>
    <cellStyle name="SubTotalNumber 3 14" xfId="53597"/>
    <cellStyle name="SubTotalNumber 3 15" xfId="53598"/>
    <cellStyle name="SubTotalNumber 3 2" xfId="53599"/>
    <cellStyle name="SubTotalNumber 3 2 10" xfId="53600"/>
    <cellStyle name="SubTotalNumber 3 2 11" xfId="53601"/>
    <cellStyle name="SubTotalNumber 3 2 12" xfId="53602"/>
    <cellStyle name="SubTotalNumber 3 2 13" xfId="53603"/>
    <cellStyle name="SubTotalNumber 3 2 14" xfId="53604"/>
    <cellStyle name="SubTotalNumber 3 2 2" xfId="53605"/>
    <cellStyle name="SubTotalNumber 3 2 2 10" xfId="53606"/>
    <cellStyle name="SubTotalNumber 3 2 2 2" xfId="53607"/>
    <cellStyle name="SubTotalNumber 3 2 2 2 2" xfId="53608"/>
    <cellStyle name="SubTotalNumber 3 2 2 2 2 2" xfId="53609"/>
    <cellStyle name="SubTotalNumber 3 2 2 2 3" xfId="53610"/>
    <cellStyle name="SubTotalNumber 3 2 2 2 3 2" xfId="53611"/>
    <cellStyle name="SubTotalNumber 3 2 2 2 4" xfId="53612"/>
    <cellStyle name="SubTotalNumber 3 2 2 2 4 2" xfId="53613"/>
    <cellStyle name="SubTotalNumber 3 2 2 2 5" xfId="53614"/>
    <cellStyle name="SubTotalNumber 3 2 2 2 5 2" xfId="53615"/>
    <cellStyle name="SubTotalNumber 3 2 2 2 6" xfId="53616"/>
    <cellStyle name="SubTotalNumber 3 2 2 2 6 2" xfId="53617"/>
    <cellStyle name="SubTotalNumber 3 2 2 2 7" xfId="53618"/>
    <cellStyle name="SubTotalNumber 3 2 2 3" xfId="53619"/>
    <cellStyle name="SubTotalNumber 3 2 2 3 2" xfId="53620"/>
    <cellStyle name="SubTotalNumber 3 2 2 3 2 2" xfId="53621"/>
    <cellStyle name="SubTotalNumber 3 2 2 3 3" xfId="53622"/>
    <cellStyle name="SubTotalNumber 3 2 2 3 3 2" xfId="53623"/>
    <cellStyle name="SubTotalNumber 3 2 2 3 4" xfId="53624"/>
    <cellStyle name="SubTotalNumber 3 2 2 3 4 2" xfId="53625"/>
    <cellStyle name="SubTotalNumber 3 2 2 3 5" xfId="53626"/>
    <cellStyle name="SubTotalNumber 3 2 2 3 5 2" xfId="53627"/>
    <cellStyle name="SubTotalNumber 3 2 2 3 6" xfId="53628"/>
    <cellStyle name="SubTotalNumber 3 2 2 3 6 2" xfId="53629"/>
    <cellStyle name="SubTotalNumber 3 2 2 3 7" xfId="53630"/>
    <cellStyle name="SubTotalNumber 3 2 2 4" xfId="53631"/>
    <cellStyle name="SubTotalNumber 3 2 2 4 2" xfId="53632"/>
    <cellStyle name="SubTotalNumber 3 2 2 4 2 2" xfId="53633"/>
    <cellStyle name="SubTotalNumber 3 2 2 4 3" xfId="53634"/>
    <cellStyle name="SubTotalNumber 3 2 2 4 3 2" xfId="53635"/>
    <cellStyle name="SubTotalNumber 3 2 2 4 4" xfId="53636"/>
    <cellStyle name="SubTotalNumber 3 2 2 4 4 2" xfId="53637"/>
    <cellStyle name="SubTotalNumber 3 2 2 4 5" xfId="53638"/>
    <cellStyle name="SubTotalNumber 3 2 2 4 5 2" xfId="53639"/>
    <cellStyle name="SubTotalNumber 3 2 2 4 6" xfId="53640"/>
    <cellStyle name="SubTotalNumber 3 2 2 4 6 2" xfId="53641"/>
    <cellStyle name="SubTotalNumber 3 2 2 4 7" xfId="53642"/>
    <cellStyle name="SubTotalNumber 3 2 2 5" xfId="53643"/>
    <cellStyle name="SubTotalNumber 3 2 2 5 2" xfId="53644"/>
    <cellStyle name="SubTotalNumber 3 2 2 6" xfId="53645"/>
    <cellStyle name="SubTotalNumber 3 2 2 6 2" xfId="53646"/>
    <cellStyle name="SubTotalNumber 3 2 2 7" xfId="53647"/>
    <cellStyle name="SubTotalNumber 3 2 2 7 2" xfId="53648"/>
    <cellStyle name="SubTotalNumber 3 2 2 8" xfId="53649"/>
    <cellStyle name="SubTotalNumber 3 2 2 8 2" xfId="53650"/>
    <cellStyle name="SubTotalNumber 3 2 2 9" xfId="53651"/>
    <cellStyle name="SubTotalNumber 3 2 2 9 2" xfId="53652"/>
    <cellStyle name="SubTotalNumber 3 2 3" xfId="53653"/>
    <cellStyle name="SubTotalNumber 3 2 3 2" xfId="53654"/>
    <cellStyle name="SubTotalNumber 3 2 3 2 2" xfId="53655"/>
    <cellStyle name="SubTotalNumber 3 2 3 3" xfId="53656"/>
    <cellStyle name="SubTotalNumber 3 2 3 3 2" xfId="53657"/>
    <cellStyle name="SubTotalNumber 3 2 3 4" xfId="53658"/>
    <cellStyle name="SubTotalNumber 3 2 3 4 2" xfId="53659"/>
    <cellStyle name="SubTotalNumber 3 2 3 5" xfId="53660"/>
    <cellStyle name="SubTotalNumber 3 2 3 5 2" xfId="53661"/>
    <cellStyle name="SubTotalNumber 3 2 3 6" xfId="53662"/>
    <cellStyle name="SubTotalNumber 3 2 3 6 2" xfId="53663"/>
    <cellStyle name="SubTotalNumber 3 2 3 7" xfId="53664"/>
    <cellStyle name="SubTotalNumber 3 2 4" xfId="53665"/>
    <cellStyle name="SubTotalNumber 3 2 4 2" xfId="53666"/>
    <cellStyle name="SubTotalNumber 3 2 4 2 2" xfId="53667"/>
    <cellStyle name="SubTotalNumber 3 2 4 3" xfId="53668"/>
    <cellStyle name="SubTotalNumber 3 2 4 3 2" xfId="53669"/>
    <cellStyle name="SubTotalNumber 3 2 4 4" xfId="53670"/>
    <cellStyle name="SubTotalNumber 3 2 4 4 2" xfId="53671"/>
    <cellStyle name="SubTotalNumber 3 2 4 5" xfId="53672"/>
    <cellStyle name="SubTotalNumber 3 2 4 5 2" xfId="53673"/>
    <cellStyle name="SubTotalNumber 3 2 4 6" xfId="53674"/>
    <cellStyle name="SubTotalNumber 3 2 4 6 2" xfId="53675"/>
    <cellStyle name="SubTotalNumber 3 2 4 7" xfId="53676"/>
    <cellStyle name="SubTotalNumber 3 2 5" xfId="53677"/>
    <cellStyle name="SubTotalNumber 3 2 5 2" xfId="53678"/>
    <cellStyle name="SubTotalNumber 3 2 5 2 2" xfId="53679"/>
    <cellStyle name="SubTotalNumber 3 2 5 3" xfId="53680"/>
    <cellStyle name="SubTotalNumber 3 2 5 3 2" xfId="53681"/>
    <cellStyle name="SubTotalNumber 3 2 5 4" xfId="53682"/>
    <cellStyle name="SubTotalNumber 3 2 5 4 2" xfId="53683"/>
    <cellStyle name="SubTotalNumber 3 2 5 5" xfId="53684"/>
    <cellStyle name="SubTotalNumber 3 2 5 5 2" xfId="53685"/>
    <cellStyle name="SubTotalNumber 3 2 5 6" xfId="53686"/>
    <cellStyle name="SubTotalNumber 3 2 5 6 2" xfId="53687"/>
    <cellStyle name="SubTotalNumber 3 2 5 7" xfId="53688"/>
    <cellStyle name="SubTotalNumber 3 2 6" xfId="53689"/>
    <cellStyle name="SubTotalNumber 3 2 6 2" xfId="53690"/>
    <cellStyle name="SubTotalNumber 3 2 7" xfId="53691"/>
    <cellStyle name="SubTotalNumber 3 2 7 2" xfId="53692"/>
    <cellStyle name="SubTotalNumber 3 2 8" xfId="53693"/>
    <cellStyle name="SubTotalNumber 3 2 8 2" xfId="53694"/>
    <cellStyle name="SubTotalNumber 3 2 9" xfId="53695"/>
    <cellStyle name="SubTotalNumber 3 2 9 2" xfId="53696"/>
    <cellStyle name="SubTotalNumber 3 3" xfId="53697"/>
    <cellStyle name="SubTotalNumber 3 3 10" xfId="53698"/>
    <cellStyle name="SubTotalNumber 3 3 2" xfId="53699"/>
    <cellStyle name="SubTotalNumber 3 3 2 2" xfId="53700"/>
    <cellStyle name="SubTotalNumber 3 3 2 2 2" xfId="53701"/>
    <cellStyle name="SubTotalNumber 3 3 2 3" xfId="53702"/>
    <cellStyle name="SubTotalNumber 3 3 2 3 2" xfId="53703"/>
    <cellStyle name="SubTotalNumber 3 3 2 4" xfId="53704"/>
    <cellStyle name="SubTotalNumber 3 3 2 4 2" xfId="53705"/>
    <cellStyle name="SubTotalNumber 3 3 2 5" xfId="53706"/>
    <cellStyle name="SubTotalNumber 3 3 2 5 2" xfId="53707"/>
    <cellStyle name="SubTotalNumber 3 3 2 6" xfId="53708"/>
    <cellStyle name="SubTotalNumber 3 3 2 6 2" xfId="53709"/>
    <cellStyle name="SubTotalNumber 3 3 2 7" xfId="53710"/>
    <cellStyle name="SubTotalNumber 3 3 3" xfId="53711"/>
    <cellStyle name="SubTotalNumber 3 3 3 2" xfId="53712"/>
    <cellStyle name="SubTotalNumber 3 3 3 2 2" xfId="53713"/>
    <cellStyle name="SubTotalNumber 3 3 3 3" xfId="53714"/>
    <cellStyle name="SubTotalNumber 3 3 3 3 2" xfId="53715"/>
    <cellStyle name="SubTotalNumber 3 3 3 4" xfId="53716"/>
    <cellStyle name="SubTotalNumber 3 3 3 4 2" xfId="53717"/>
    <cellStyle name="SubTotalNumber 3 3 3 5" xfId="53718"/>
    <cellStyle name="SubTotalNumber 3 3 3 5 2" xfId="53719"/>
    <cellStyle name="SubTotalNumber 3 3 3 6" xfId="53720"/>
    <cellStyle name="SubTotalNumber 3 3 3 6 2" xfId="53721"/>
    <cellStyle name="SubTotalNumber 3 3 3 7" xfId="53722"/>
    <cellStyle name="SubTotalNumber 3 3 4" xfId="53723"/>
    <cellStyle name="SubTotalNumber 3 3 4 2" xfId="53724"/>
    <cellStyle name="SubTotalNumber 3 3 4 2 2" xfId="53725"/>
    <cellStyle name="SubTotalNumber 3 3 4 3" xfId="53726"/>
    <cellStyle name="SubTotalNumber 3 3 4 3 2" xfId="53727"/>
    <cellStyle name="SubTotalNumber 3 3 4 4" xfId="53728"/>
    <cellStyle name="SubTotalNumber 3 3 4 4 2" xfId="53729"/>
    <cellStyle name="SubTotalNumber 3 3 4 5" xfId="53730"/>
    <cellStyle name="SubTotalNumber 3 3 4 5 2" xfId="53731"/>
    <cellStyle name="SubTotalNumber 3 3 4 6" xfId="53732"/>
    <cellStyle name="SubTotalNumber 3 3 4 6 2" xfId="53733"/>
    <cellStyle name="SubTotalNumber 3 3 4 7" xfId="53734"/>
    <cellStyle name="SubTotalNumber 3 3 5" xfId="53735"/>
    <cellStyle name="SubTotalNumber 3 3 5 2" xfId="53736"/>
    <cellStyle name="SubTotalNumber 3 3 6" xfId="53737"/>
    <cellStyle name="SubTotalNumber 3 3 6 2" xfId="53738"/>
    <cellStyle name="SubTotalNumber 3 3 7" xfId="53739"/>
    <cellStyle name="SubTotalNumber 3 3 7 2" xfId="53740"/>
    <cellStyle name="SubTotalNumber 3 3 8" xfId="53741"/>
    <cellStyle name="SubTotalNumber 3 3 8 2" xfId="53742"/>
    <cellStyle name="SubTotalNumber 3 3 9" xfId="53743"/>
    <cellStyle name="SubTotalNumber 3 3 9 2" xfId="53744"/>
    <cellStyle name="SubTotalNumber 3 4" xfId="53745"/>
    <cellStyle name="SubTotalNumber 3 4 2" xfId="53746"/>
    <cellStyle name="SubTotalNumber 3 4 2 2" xfId="53747"/>
    <cellStyle name="SubTotalNumber 3 4 3" xfId="53748"/>
    <cellStyle name="SubTotalNumber 3 4 3 2" xfId="53749"/>
    <cellStyle name="SubTotalNumber 3 4 4" xfId="53750"/>
    <cellStyle name="SubTotalNumber 3 4 4 2" xfId="53751"/>
    <cellStyle name="SubTotalNumber 3 4 5" xfId="53752"/>
    <cellStyle name="SubTotalNumber 3 4 5 2" xfId="53753"/>
    <cellStyle name="SubTotalNumber 3 4 6" xfId="53754"/>
    <cellStyle name="SubTotalNumber 3 4 6 2" xfId="53755"/>
    <cellStyle name="SubTotalNumber 3 4 7" xfId="53756"/>
    <cellStyle name="SubTotalNumber 3 5" xfId="53757"/>
    <cellStyle name="SubTotalNumber 3 5 2" xfId="53758"/>
    <cellStyle name="SubTotalNumber 3 5 2 2" xfId="53759"/>
    <cellStyle name="SubTotalNumber 3 5 3" xfId="53760"/>
    <cellStyle name="SubTotalNumber 3 5 3 2" xfId="53761"/>
    <cellStyle name="SubTotalNumber 3 5 4" xfId="53762"/>
    <cellStyle name="SubTotalNumber 3 5 4 2" xfId="53763"/>
    <cellStyle name="SubTotalNumber 3 5 5" xfId="53764"/>
    <cellStyle name="SubTotalNumber 3 5 5 2" xfId="53765"/>
    <cellStyle name="SubTotalNumber 3 5 6" xfId="53766"/>
    <cellStyle name="SubTotalNumber 3 5 6 2" xfId="53767"/>
    <cellStyle name="SubTotalNumber 3 5 7" xfId="53768"/>
    <cellStyle name="SubTotalNumber 3 6" xfId="53769"/>
    <cellStyle name="SubTotalNumber 3 6 2" xfId="53770"/>
    <cellStyle name="SubTotalNumber 3 6 2 2" xfId="53771"/>
    <cellStyle name="SubTotalNumber 3 6 3" xfId="53772"/>
    <cellStyle name="SubTotalNumber 3 6 3 2" xfId="53773"/>
    <cellStyle name="SubTotalNumber 3 6 4" xfId="53774"/>
    <cellStyle name="SubTotalNumber 3 6 4 2" xfId="53775"/>
    <cellStyle name="SubTotalNumber 3 6 5" xfId="53776"/>
    <cellStyle name="SubTotalNumber 3 6 5 2" xfId="53777"/>
    <cellStyle name="SubTotalNumber 3 6 6" xfId="53778"/>
    <cellStyle name="SubTotalNumber 3 6 6 2" xfId="53779"/>
    <cellStyle name="SubTotalNumber 3 6 7" xfId="53780"/>
    <cellStyle name="SubTotalNumber 3 7" xfId="53781"/>
    <cellStyle name="SubTotalNumber 3 7 2" xfId="53782"/>
    <cellStyle name="SubTotalNumber 3 8" xfId="53783"/>
    <cellStyle name="SubTotalNumber 3 8 2" xfId="53784"/>
    <cellStyle name="SubTotalNumber 3 9" xfId="53785"/>
    <cellStyle name="SubTotalNumber 3 9 2" xfId="53786"/>
    <cellStyle name="SubTotalNumber 4" xfId="53787"/>
    <cellStyle name="SubTotalNumber 4 10" xfId="53788"/>
    <cellStyle name="SubTotalNumber 4 10 2" xfId="53789"/>
    <cellStyle name="SubTotalNumber 4 11" xfId="53790"/>
    <cellStyle name="SubTotalNumber 4 12" xfId="53791"/>
    <cellStyle name="SubTotalNumber 4 13" xfId="53792"/>
    <cellStyle name="SubTotalNumber 4 14" xfId="53793"/>
    <cellStyle name="SubTotalNumber 4 15" xfId="53794"/>
    <cellStyle name="SubTotalNumber 4 2" xfId="53795"/>
    <cellStyle name="SubTotalNumber 4 2 10" xfId="53796"/>
    <cellStyle name="SubTotalNumber 4 2 11" xfId="53797"/>
    <cellStyle name="SubTotalNumber 4 2 12" xfId="53798"/>
    <cellStyle name="SubTotalNumber 4 2 13" xfId="53799"/>
    <cellStyle name="SubTotalNumber 4 2 14" xfId="53800"/>
    <cellStyle name="SubTotalNumber 4 2 2" xfId="53801"/>
    <cellStyle name="SubTotalNumber 4 2 2 10" xfId="53802"/>
    <cellStyle name="SubTotalNumber 4 2 2 2" xfId="53803"/>
    <cellStyle name="SubTotalNumber 4 2 2 2 2" xfId="53804"/>
    <cellStyle name="SubTotalNumber 4 2 2 2 2 2" xfId="53805"/>
    <cellStyle name="SubTotalNumber 4 2 2 2 3" xfId="53806"/>
    <cellStyle name="SubTotalNumber 4 2 2 2 3 2" xfId="53807"/>
    <cellStyle name="SubTotalNumber 4 2 2 2 4" xfId="53808"/>
    <cellStyle name="SubTotalNumber 4 2 2 2 4 2" xfId="53809"/>
    <cellStyle name="SubTotalNumber 4 2 2 2 5" xfId="53810"/>
    <cellStyle name="SubTotalNumber 4 2 2 2 5 2" xfId="53811"/>
    <cellStyle name="SubTotalNumber 4 2 2 2 6" xfId="53812"/>
    <cellStyle name="SubTotalNumber 4 2 2 2 6 2" xfId="53813"/>
    <cellStyle name="SubTotalNumber 4 2 2 2 7" xfId="53814"/>
    <cellStyle name="SubTotalNumber 4 2 2 3" xfId="53815"/>
    <cellStyle name="SubTotalNumber 4 2 2 3 2" xfId="53816"/>
    <cellStyle name="SubTotalNumber 4 2 2 3 2 2" xfId="53817"/>
    <cellStyle name="SubTotalNumber 4 2 2 3 3" xfId="53818"/>
    <cellStyle name="SubTotalNumber 4 2 2 3 3 2" xfId="53819"/>
    <cellStyle name="SubTotalNumber 4 2 2 3 4" xfId="53820"/>
    <cellStyle name="SubTotalNumber 4 2 2 3 4 2" xfId="53821"/>
    <cellStyle name="SubTotalNumber 4 2 2 3 5" xfId="53822"/>
    <cellStyle name="SubTotalNumber 4 2 2 3 5 2" xfId="53823"/>
    <cellStyle name="SubTotalNumber 4 2 2 3 6" xfId="53824"/>
    <cellStyle name="SubTotalNumber 4 2 2 3 6 2" xfId="53825"/>
    <cellStyle name="SubTotalNumber 4 2 2 3 7" xfId="53826"/>
    <cellStyle name="SubTotalNumber 4 2 2 4" xfId="53827"/>
    <cellStyle name="SubTotalNumber 4 2 2 4 2" xfId="53828"/>
    <cellStyle name="SubTotalNumber 4 2 2 4 2 2" xfId="53829"/>
    <cellStyle name="SubTotalNumber 4 2 2 4 3" xfId="53830"/>
    <cellStyle name="SubTotalNumber 4 2 2 4 3 2" xfId="53831"/>
    <cellStyle name="SubTotalNumber 4 2 2 4 4" xfId="53832"/>
    <cellStyle name="SubTotalNumber 4 2 2 4 4 2" xfId="53833"/>
    <cellStyle name="SubTotalNumber 4 2 2 4 5" xfId="53834"/>
    <cellStyle name="SubTotalNumber 4 2 2 4 5 2" xfId="53835"/>
    <cellStyle name="SubTotalNumber 4 2 2 4 6" xfId="53836"/>
    <cellStyle name="SubTotalNumber 4 2 2 4 6 2" xfId="53837"/>
    <cellStyle name="SubTotalNumber 4 2 2 4 7" xfId="53838"/>
    <cellStyle name="SubTotalNumber 4 2 2 5" xfId="53839"/>
    <cellStyle name="SubTotalNumber 4 2 2 5 2" xfId="53840"/>
    <cellStyle name="SubTotalNumber 4 2 2 6" xfId="53841"/>
    <cellStyle name="SubTotalNumber 4 2 2 6 2" xfId="53842"/>
    <cellStyle name="SubTotalNumber 4 2 2 7" xfId="53843"/>
    <cellStyle name="SubTotalNumber 4 2 2 7 2" xfId="53844"/>
    <cellStyle name="SubTotalNumber 4 2 2 8" xfId="53845"/>
    <cellStyle name="SubTotalNumber 4 2 2 8 2" xfId="53846"/>
    <cellStyle name="SubTotalNumber 4 2 2 9" xfId="53847"/>
    <cellStyle name="SubTotalNumber 4 2 2 9 2" xfId="53848"/>
    <cellStyle name="SubTotalNumber 4 2 3" xfId="53849"/>
    <cellStyle name="SubTotalNumber 4 2 3 2" xfId="53850"/>
    <cellStyle name="SubTotalNumber 4 2 3 2 2" xfId="53851"/>
    <cellStyle name="SubTotalNumber 4 2 3 3" xfId="53852"/>
    <cellStyle name="SubTotalNumber 4 2 3 3 2" xfId="53853"/>
    <cellStyle name="SubTotalNumber 4 2 3 4" xfId="53854"/>
    <cellStyle name="SubTotalNumber 4 2 3 4 2" xfId="53855"/>
    <cellStyle name="SubTotalNumber 4 2 3 5" xfId="53856"/>
    <cellStyle name="SubTotalNumber 4 2 3 5 2" xfId="53857"/>
    <cellStyle name="SubTotalNumber 4 2 3 6" xfId="53858"/>
    <cellStyle name="SubTotalNumber 4 2 3 6 2" xfId="53859"/>
    <cellStyle name="SubTotalNumber 4 2 3 7" xfId="53860"/>
    <cellStyle name="SubTotalNumber 4 2 4" xfId="53861"/>
    <cellStyle name="SubTotalNumber 4 2 4 2" xfId="53862"/>
    <cellStyle name="SubTotalNumber 4 2 4 2 2" xfId="53863"/>
    <cellStyle name="SubTotalNumber 4 2 4 3" xfId="53864"/>
    <cellStyle name="SubTotalNumber 4 2 4 3 2" xfId="53865"/>
    <cellStyle name="SubTotalNumber 4 2 4 4" xfId="53866"/>
    <cellStyle name="SubTotalNumber 4 2 4 4 2" xfId="53867"/>
    <cellStyle name="SubTotalNumber 4 2 4 5" xfId="53868"/>
    <cellStyle name="SubTotalNumber 4 2 4 5 2" xfId="53869"/>
    <cellStyle name="SubTotalNumber 4 2 4 6" xfId="53870"/>
    <cellStyle name="SubTotalNumber 4 2 4 6 2" xfId="53871"/>
    <cellStyle name="SubTotalNumber 4 2 4 7" xfId="53872"/>
    <cellStyle name="SubTotalNumber 4 2 5" xfId="53873"/>
    <cellStyle name="SubTotalNumber 4 2 5 2" xfId="53874"/>
    <cellStyle name="SubTotalNumber 4 2 5 2 2" xfId="53875"/>
    <cellStyle name="SubTotalNumber 4 2 5 3" xfId="53876"/>
    <cellStyle name="SubTotalNumber 4 2 5 3 2" xfId="53877"/>
    <cellStyle name="SubTotalNumber 4 2 5 4" xfId="53878"/>
    <cellStyle name="SubTotalNumber 4 2 5 4 2" xfId="53879"/>
    <cellStyle name="SubTotalNumber 4 2 5 5" xfId="53880"/>
    <cellStyle name="SubTotalNumber 4 2 5 5 2" xfId="53881"/>
    <cellStyle name="SubTotalNumber 4 2 5 6" xfId="53882"/>
    <cellStyle name="SubTotalNumber 4 2 5 6 2" xfId="53883"/>
    <cellStyle name="SubTotalNumber 4 2 5 7" xfId="53884"/>
    <cellStyle name="SubTotalNumber 4 2 6" xfId="53885"/>
    <cellStyle name="SubTotalNumber 4 2 6 2" xfId="53886"/>
    <cellStyle name="SubTotalNumber 4 2 7" xfId="53887"/>
    <cellStyle name="SubTotalNumber 4 2 7 2" xfId="53888"/>
    <cellStyle name="SubTotalNumber 4 2 8" xfId="53889"/>
    <cellStyle name="SubTotalNumber 4 2 8 2" xfId="53890"/>
    <cellStyle name="SubTotalNumber 4 2 9" xfId="53891"/>
    <cellStyle name="SubTotalNumber 4 2 9 2" xfId="53892"/>
    <cellStyle name="SubTotalNumber 4 3" xfId="53893"/>
    <cellStyle name="SubTotalNumber 4 3 10" xfId="53894"/>
    <cellStyle name="SubTotalNumber 4 3 2" xfId="53895"/>
    <cellStyle name="SubTotalNumber 4 3 2 2" xfId="53896"/>
    <cellStyle name="SubTotalNumber 4 3 2 2 2" xfId="53897"/>
    <cellStyle name="SubTotalNumber 4 3 2 3" xfId="53898"/>
    <cellStyle name="SubTotalNumber 4 3 2 3 2" xfId="53899"/>
    <cellStyle name="SubTotalNumber 4 3 2 4" xfId="53900"/>
    <cellStyle name="SubTotalNumber 4 3 2 4 2" xfId="53901"/>
    <cellStyle name="SubTotalNumber 4 3 2 5" xfId="53902"/>
    <cellStyle name="SubTotalNumber 4 3 2 5 2" xfId="53903"/>
    <cellStyle name="SubTotalNumber 4 3 2 6" xfId="53904"/>
    <cellStyle name="SubTotalNumber 4 3 2 6 2" xfId="53905"/>
    <cellStyle name="SubTotalNumber 4 3 2 7" xfId="53906"/>
    <cellStyle name="SubTotalNumber 4 3 3" xfId="53907"/>
    <cellStyle name="SubTotalNumber 4 3 3 2" xfId="53908"/>
    <cellStyle name="SubTotalNumber 4 3 3 2 2" xfId="53909"/>
    <cellStyle name="SubTotalNumber 4 3 3 3" xfId="53910"/>
    <cellStyle name="SubTotalNumber 4 3 3 3 2" xfId="53911"/>
    <cellStyle name="SubTotalNumber 4 3 3 4" xfId="53912"/>
    <cellStyle name="SubTotalNumber 4 3 3 4 2" xfId="53913"/>
    <cellStyle name="SubTotalNumber 4 3 3 5" xfId="53914"/>
    <cellStyle name="SubTotalNumber 4 3 3 5 2" xfId="53915"/>
    <cellStyle name="SubTotalNumber 4 3 3 6" xfId="53916"/>
    <cellStyle name="SubTotalNumber 4 3 3 6 2" xfId="53917"/>
    <cellStyle name="SubTotalNumber 4 3 3 7" xfId="53918"/>
    <cellStyle name="SubTotalNumber 4 3 4" xfId="53919"/>
    <cellStyle name="SubTotalNumber 4 3 4 2" xfId="53920"/>
    <cellStyle name="SubTotalNumber 4 3 4 2 2" xfId="53921"/>
    <cellStyle name="SubTotalNumber 4 3 4 3" xfId="53922"/>
    <cellStyle name="SubTotalNumber 4 3 4 3 2" xfId="53923"/>
    <cellStyle name="SubTotalNumber 4 3 4 4" xfId="53924"/>
    <cellStyle name="SubTotalNumber 4 3 4 4 2" xfId="53925"/>
    <cellStyle name="SubTotalNumber 4 3 4 5" xfId="53926"/>
    <cellStyle name="SubTotalNumber 4 3 4 5 2" xfId="53927"/>
    <cellStyle name="SubTotalNumber 4 3 4 6" xfId="53928"/>
    <cellStyle name="SubTotalNumber 4 3 4 6 2" xfId="53929"/>
    <cellStyle name="SubTotalNumber 4 3 4 7" xfId="53930"/>
    <cellStyle name="SubTotalNumber 4 3 5" xfId="53931"/>
    <cellStyle name="SubTotalNumber 4 3 5 2" xfId="53932"/>
    <cellStyle name="SubTotalNumber 4 3 6" xfId="53933"/>
    <cellStyle name="SubTotalNumber 4 3 6 2" xfId="53934"/>
    <cellStyle name="SubTotalNumber 4 3 7" xfId="53935"/>
    <cellStyle name="SubTotalNumber 4 3 7 2" xfId="53936"/>
    <cellStyle name="SubTotalNumber 4 3 8" xfId="53937"/>
    <cellStyle name="SubTotalNumber 4 3 8 2" xfId="53938"/>
    <cellStyle name="SubTotalNumber 4 3 9" xfId="53939"/>
    <cellStyle name="SubTotalNumber 4 3 9 2" xfId="53940"/>
    <cellStyle name="SubTotalNumber 4 4" xfId="53941"/>
    <cellStyle name="SubTotalNumber 4 4 2" xfId="53942"/>
    <cellStyle name="SubTotalNumber 4 4 2 2" xfId="53943"/>
    <cellStyle name="SubTotalNumber 4 4 3" xfId="53944"/>
    <cellStyle name="SubTotalNumber 4 4 3 2" xfId="53945"/>
    <cellStyle name="SubTotalNumber 4 4 4" xfId="53946"/>
    <cellStyle name="SubTotalNumber 4 4 4 2" xfId="53947"/>
    <cellStyle name="SubTotalNumber 4 4 5" xfId="53948"/>
    <cellStyle name="SubTotalNumber 4 4 5 2" xfId="53949"/>
    <cellStyle name="SubTotalNumber 4 4 6" xfId="53950"/>
    <cellStyle name="SubTotalNumber 4 4 6 2" xfId="53951"/>
    <cellStyle name="SubTotalNumber 4 4 7" xfId="53952"/>
    <cellStyle name="SubTotalNumber 4 5" xfId="53953"/>
    <cellStyle name="SubTotalNumber 4 5 2" xfId="53954"/>
    <cellStyle name="SubTotalNumber 4 5 2 2" xfId="53955"/>
    <cellStyle name="SubTotalNumber 4 5 3" xfId="53956"/>
    <cellStyle name="SubTotalNumber 4 5 3 2" xfId="53957"/>
    <cellStyle name="SubTotalNumber 4 5 4" xfId="53958"/>
    <cellStyle name="SubTotalNumber 4 5 4 2" xfId="53959"/>
    <cellStyle name="SubTotalNumber 4 5 5" xfId="53960"/>
    <cellStyle name="SubTotalNumber 4 5 5 2" xfId="53961"/>
    <cellStyle name="SubTotalNumber 4 5 6" xfId="53962"/>
    <cellStyle name="SubTotalNumber 4 5 6 2" xfId="53963"/>
    <cellStyle name="SubTotalNumber 4 5 7" xfId="53964"/>
    <cellStyle name="SubTotalNumber 4 6" xfId="53965"/>
    <cellStyle name="SubTotalNumber 4 6 2" xfId="53966"/>
    <cellStyle name="SubTotalNumber 4 6 2 2" xfId="53967"/>
    <cellStyle name="SubTotalNumber 4 6 3" xfId="53968"/>
    <cellStyle name="SubTotalNumber 4 6 3 2" xfId="53969"/>
    <cellStyle name="SubTotalNumber 4 6 4" xfId="53970"/>
    <cellStyle name="SubTotalNumber 4 6 4 2" xfId="53971"/>
    <cellStyle name="SubTotalNumber 4 6 5" xfId="53972"/>
    <cellStyle name="SubTotalNumber 4 6 5 2" xfId="53973"/>
    <cellStyle name="SubTotalNumber 4 6 6" xfId="53974"/>
    <cellStyle name="SubTotalNumber 4 6 6 2" xfId="53975"/>
    <cellStyle name="SubTotalNumber 4 6 7" xfId="53976"/>
    <cellStyle name="SubTotalNumber 4 7" xfId="53977"/>
    <cellStyle name="SubTotalNumber 4 7 2" xfId="53978"/>
    <cellStyle name="SubTotalNumber 4 8" xfId="53979"/>
    <cellStyle name="SubTotalNumber 4 8 2" xfId="53980"/>
    <cellStyle name="SubTotalNumber 4 9" xfId="53981"/>
    <cellStyle name="SubTotalNumber 4 9 2" xfId="53982"/>
    <cellStyle name="SubTotalNumber 5" xfId="53983"/>
    <cellStyle name="SubTotalNumber 5 10" xfId="53984"/>
    <cellStyle name="SubTotalNumber 5 10 2" xfId="53985"/>
    <cellStyle name="SubTotalNumber 5 11" xfId="53986"/>
    <cellStyle name="SubTotalNumber 5 12" xfId="53987"/>
    <cellStyle name="SubTotalNumber 5 13" xfId="53988"/>
    <cellStyle name="SubTotalNumber 5 14" xfId="53989"/>
    <cellStyle name="SubTotalNumber 5 15" xfId="53990"/>
    <cellStyle name="SubTotalNumber 5 2" xfId="53991"/>
    <cellStyle name="SubTotalNumber 5 2 10" xfId="53992"/>
    <cellStyle name="SubTotalNumber 5 2 11" xfId="53993"/>
    <cellStyle name="SubTotalNumber 5 2 12" xfId="53994"/>
    <cellStyle name="SubTotalNumber 5 2 13" xfId="53995"/>
    <cellStyle name="SubTotalNumber 5 2 14" xfId="53996"/>
    <cellStyle name="SubTotalNumber 5 2 2" xfId="53997"/>
    <cellStyle name="SubTotalNumber 5 2 2 10" xfId="53998"/>
    <cellStyle name="SubTotalNumber 5 2 2 2" xfId="53999"/>
    <cellStyle name="SubTotalNumber 5 2 2 2 2" xfId="54000"/>
    <cellStyle name="SubTotalNumber 5 2 2 2 2 2" xfId="54001"/>
    <cellStyle name="SubTotalNumber 5 2 2 2 3" xfId="54002"/>
    <cellStyle name="SubTotalNumber 5 2 2 2 3 2" xfId="54003"/>
    <cellStyle name="SubTotalNumber 5 2 2 2 4" xfId="54004"/>
    <cellStyle name="SubTotalNumber 5 2 2 2 4 2" xfId="54005"/>
    <cellStyle name="SubTotalNumber 5 2 2 2 5" xfId="54006"/>
    <cellStyle name="SubTotalNumber 5 2 2 2 5 2" xfId="54007"/>
    <cellStyle name="SubTotalNumber 5 2 2 2 6" xfId="54008"/>
    <cellStyle name="SubTotalNumber 5 2 2 2 6 2" xfId="54009"/>
    <cellStyle name="SubTotalNumber 5 2 2 2 7" xfId="54010"/>
    <cellStyle name="SubTotalNumber 5 2 2 3" xfId="54011"/>
    <cellStyle name="SubTotalNumber 5 2 2 3 2" xfId="54012"/>
    <cellStyle name="SubTotalNumber 5 2 2 3 2 2" xfId="54013"/>
    <cellStyle name="SubTotalNumber 5 2 2 3 3" xfId="54014"/>
    <cellStyle name="SubTotalNumber 5 2 2 3 3 2" xfId="54015"/>
    <cellStyle name="SubTotalNumber 5 2 2 3 4" xfId="54016"/>
    <cellStyle name="SubTotalNumber 5 2 2 3 4 2" xfId="54017"/>
    <cellStyle name="SubTotalNumber 5 2 2 3 5" xfId="54018"/>
    <cellStyle name="SubTotalNumber 5 2 2 3 5 2" xfId="54019"/>
    <cellStyle name="SubTotalNumber 5 2 2 3 6" xfId="54020"/>
    <cellStyle name="SubTotalNumber 5 2 2 3 6 2" xfId="54021"/>
    <cellStyle name="SubTotalNumber 5 2 2 3 7" xfId="54022"/>
    <cellStyle name="SubTotalNumber 5 2 2 4" xfId="54023"/>
    <cellStyle name="SubTotalNumber 5 2 2 4 2" xfId="54024"/>
    <cellStyle name="SubTotalNumber 5 2 2 4 2 2" xfId="54025"/>
    <cellStyle name="SubTotalNumber 5 2 2 4 3" xfId="54026"/>
    <cellStyle name="SubTotalNumber 5 2 2 4 3 2" xfId="54027"/>
    <cellStyle name="SubTotalNumber 5 2 2 4 4" xfId="54028"/>
    <cellStyle name="SubTotalNumber 5 2 2 4 4 2" xfId="54029"/>
    <cellStyle name="SubTotalNumber 5 2 2 4 5" xfId="54030"/>
    <cellStyle name="SubTotalNumber 5 2 2 4 5 2" xfId="54031"/>
    <cellStyle name="SubTotalNumber 5 2 2 4 6" xfId="54032"/>
    <cellStyle name="SubTotalNumber 5 2 2 4 6 2" xfId="54033"/>
    <cellStyle name="SubTotalNumber 5 2 2 4 7" xfId="54034"/>
    <cellStyle name="SubTotalNumber 5 2 2 5" xfId="54035"/>
    <cellStyle name="SubTotalNumber 5 2 2 5 2" xfId="54036"/>
    <cellStyle name="SubTotalNumber 5 2 2 6" xfId="54037"/>
    <cellStyle name="SubTotalNumber 5 2 2 6 2" xfId="54038"/>
    <cellStyle name="SubTotalNumber 5 2 2 7" xfId="54039"/>
    <cellStyle name="SubTotalNumber 5 2 2 7 2" xfId="54040"/>
    <cellStyle name="SubTotalNumber 5 2 2 8" xfId="54041"/>
    <cellStyle name="SubTotalNumber 5 2 2 8 2" xfId="54042"/>
    <cellStyle name="SubTotalNumber 5 2 2 9" xfId="54043"/>
    <cellStyle name="SubTotalNumber 5 2 2 9 2" xfId="54044"/>
    <cellStyle name="SubTotalNumber 5 2 3" xfId="54045"/>
    <cellStyle name="SubTotalNumber 5 2 3 2" xfId="54046"/>
    <cellStyle name="SubTotalNumber 5 2 3 2 2" xfId="54047"/>
    <cellStyle name="SubTotalNumber 5 2 3 3" xfId="54048"/>
    <cellStyle name="SubTotalNumber 5 2 3 3 2" xfId="54049"/>
    <cellStyle name="SubTotalNumber 5 2 3 4" xfId="54050"/>
    <cellStyle name="SubTotalNumber 5 2 3 4 2" xfId="54051"/>
    <cellStyle name="SubTotalNumber 5 2 3 5" xfId="54052"/>
    <cellStyle name="SubTotalNumber 5 2 3 5 2" xfId="54053"/>
    <cellStyle name="SubTotalNumber 5 2 3 6" xfId="54054"/>
    <cellStyle name="SubTotalNumber 5 2 3 6 2" xfId="54055"/>
    <cellStyle name="SubTotalNumber 5 2 3 7" xfId="54056"/>
    <cellStyle name="SubTotalNumber 5 2 4" xfId="54057"/>
    <cellStyle name="SubTotalNumber 5 2 4 2" xfId="54058"/>
    <cellStyle name="SubTotalNumber 5 2 4 2 2" xfId="54059"/>
    <cellStyle name="SubTotalNumber 5 2 4 3" xfId="54060"/>
    <cellStyle name="SubTotalNumber 5 2 4 3 2" xfId="54061"/>
    <cellStyle name="SubTotalNumber 5 2 4 4" xfId="54062"/>
    <cellStyle name="SubTotalNumber 5 2 4 4 2" xfId="54063"/>
    <cellStyle name="SubTotalNumber 5 2 4 5" xfId="54064"/>
    <cellStyle name="SubTotalNumber 5 2 4 5 2" xfId="54065"/>
    <cellStyle name="SubTotalNumber 5 2 4 6" xfId="54066"/>
    <cellStyle name="SubTotalNumber 5 2 4 6 2" xfId="54067"/>
    <cellStyle name="SubTotalNumber 5 2 4 7" xfId="54068"/>
    <cellStyle name="SubTotalNumber 5 2 5" xfId="54069"/>
    <cellStyle name="SubTotalNumber 5 2 5 2" xfId="54070"/>
    <cellStyle name="SubTotalNumber 5 2 5 2 2" xfId="54071"/>
    <cellStyle name="SubTotalNumber 5 2 5 3" xfId="54072"/>
    <cellStyle name="SubTotalNumber 5 2 5 3 2" xfId="54073"/>
    <cellStyle name="SubTotalNumber 5 2 5 4" xfId="54074"/>
    <cellStyle name="SubTotalNumber 5 2 5 4 2" xfId="54075"/>
    <cellStyle name="SubTotalNumber 5 2 5 5" xfId="54076"/>
    <cellStyle name="SubTotalNumber 5 2 5 5 2" xfId="54077"/>
    <cellStyle name="SubTotalNumber 5 2 5 6" xfId="54078"/>
    <cellStyle name="SubTotalNumber 5 2 5 6 2" xfId="54079"/>
    <cellStyle name="SubTotalNumber 5 2 5 7" xfId="54080"/>
    <cellStyle name="SubTotalNumber 5 2 6" xfId="54081"/>
    <cellStyle name="SubTotalNumber 5 2 6 2" xfId="54082"/>
    <cellStyle name="SubTotalNumber 5 2 7" xfId="54083"/>
    <cellStyle name="SubTotalNumber 5 2 7 2" xfId="54084"/>
    <cellStyle name="SubTotalNumber 5 2 8" xfId="54085"/>
    <cellStyle name="SubTotalNumber 5 2 8 2" xfId="54086"/>
    <cellStyle name="SubTotalNumber 5 2 9" xfId="54087"/>
    <cellStyle name="SubTotalNumber 5 2 9 2" xfId="54088"/>
    <cellStyle name="SubTotalNumber 5 3" xfId="54089"/>
    <cellStyle name="SubTotalNumber 5 3 10" xfId="54090"/>
    <cellStyle name="SubTotalNumber 5 3 2" xfId="54091"/>
    <cellStyle name="SubTotalNumber 5 3 2 2" xfId="54092"/>
    <cellStyle name="SubTotalNumber 5 3 2 2 2" xfId="54093"/>
    <cellStyle name="SubTotalNumber 5 3 2 3" xfId="54094"/>
    <cellStyle name="SubTotalNumber 5 3 2 3 2" xfId="54095"/>
    <cellStyle name="SubTotalNumber 5 3 2 4" xfId="54096"/>
    <cellStyle name="SubTotalNumber 5 3 2 4 2" xfId="54097"/>
    <cellStyle name="SubTotalNumber 5 3 2 5" xfId="54098"/>
    <cellStyle name="SubTotalNumber 5 3 2 5 2" xfId="54099"/>
    <cellStyle name="SubTotalNumber 5 3 2 6" xfId="54100"/>
    <cellStyle name="SubTotalNumber 5 3 2 6 2" xfId="54101"/>
    <cellStyle name="SubTotalNumber 5 3 2 7" xfId="54102"/>
    <cellStyle name="SubTotalNumber 5 3 3" xfId="54103"/>
    <cellStyle name="SubTotalNumber 5 3 3 2" xfId="54104"/>
    <cellStyle name="SubTotalNumber 5 3 3 2 2" xfId="54105"/>
    <cellStyle name="SubTotalNumber 5 3 3 3" xfId="54106"/>
    <cellStyle name="SubTotalNumber 5 3 3 3 2" xfId="54107"/>
    <cellStyle name="SubTotalNumber 5 3 3 4" xfId="54108"/>
    <cellStyle name="SubTotalNumber 5 3 3 4 2" xfId="54109"/>
    <cellStyle name="SubTotalNumber 5 3 3 5" xfId="54110"/>
    <cellStyle name="SubTotalNumber 5 3 3 5 2" xfId="54111"/>
    <cellStyle name="SubTotalNumber 5 3 3 6" xfId="54112"/>
    <cellStyle name="SubTotalNumber 5 3 3 6 2" xfId="54113"/>
    <cellStyle name="SubTotalNumber 5 3 3 7" xfId="54114"/>
    <cellStyle name="SubTotalNumber 5 3 4" xfId="54115"/>
    <cellStyle name="SubTotalNumber 5 3 4 2" xfId="54116"/>
    <cellStyle name="SubTotalNumber 5 3 4 2 2" xfId="54117"/>
    <cellStyle name="SubTotalNumber 5 3 4 3" xfId="54118"/>
    <cellStyle name="SubTotalNumber 5 3 4 3 2" xfId="54119"/>
    <cellStyle name="SubTotalNumber 5 3 4 4" xfId="54120"/>
    <cellStyle name="SubTotalNumber 5 3 4 4 2" xfId="54121"/>
    <cellStyle name="SubTotalNumber 5 3 4 5" xfId="54122"/>
    <cellStyle name="SubTotalNumber 5 3 4 5 2" xfId="54123"/>
    <cellStyle name="SubTotalNumber 5 3 4 6" xfId="54124"/>
    <cellStyle name="SubTotalNumber 5 3 4 6 2" xfId="54125"/>
    <cellStyle name="SubTotalNumber 5 3 4 7" xfId="54126"/>
    <cellStyle name="SubTotalNumber 5 3 5" xfId="54127"/>
    <cellStyle name="SubTotalNumber 5 3 5 2" xfId="54128"/>
    <cellStyle name="SubTotalNumber 5 3 6" xfId="54129"/>
    <cellStyle name="SubTotalNumber 5 3 6 2" xfId="54130"/>
    <cellStyle name="SubTotalNumber 5 3 7" xfId="54131"/>
    <cellStyle name="SubTotalNumber 5 3 7 2" xfId="54132"/>
    <cellStyle name="SubTotalNumber 5 3 8" xfId="54133"/>
    <cellStyle name="SubTotalNumber 5 3 8 2" xfId="54134"/>
    <cellStyle name="SubTotalNumber 5 3 9" xfId="54135"/>
    <cellStyle name="SubTotalNumber 5 3 9 2" xfId="54136"/>
    <cellStyle name="SubTotalNumber 5 4" xfId="54137"/>
    <cellStyle name="SubTotalNumber 5 4 2" xfId="54138"/>
    <cellStyle name="SubTotalNumber 5 4 2 2" xfId="54139"/>
    <cellStyle name="SubTotalNumber 5 4 3" xfId="54140"/>
    <cellStyle name="SubTotalNumber 5 4 3 2" xfId="54141"/>
    <cellStyle name="SubTotalNumber 5 4 4" xfId="54142"/>
    <cellStyle name="SubTotalNumber 5 4 4 2" xfId="54143"/>
    <cellStyle name="SubTotalNumber 5 4 5" xfId="54144"/>
    <cellStyle name="SubTotalNumber 5 4 5 2" xfId="54145"/>
    <cellStyle name="SubTotalNumber 5 4 6" xfId="54146"/>
    <cellStyle name="SubTotalNumber 5 4 6 2" xfId="54147"/>
    <cellStyle name="SubTotalNumber 5 4 7" xfId="54148"/>
    <cellStyle name="SubTotalNumber 5 5" xfId="54149"/>
    <cellStyle name="SubTotalNumber 5 5 2" xfId="54150"/>
    <cellStyle name="SubTotalNumber 5 5 2 2" xfId="54151"/>
    <cellStyle name="SubTotalNumber 5 5 3" xfId="54152"/>
    <cellStyle name="SubTotalNumber 5 5 3 2" xfId="54153"/>
    <cellStyle name="SubTotalNumber 5 5 4" xfId="54154"/>
    <cellStyle name="SubTotalNumber 5 5 4 2" xfId="54155"/>
    <cellStyle name="SubTotalNumber 5 5 5" xfId="54156"/>
    <cellStyle name="SubTotalNumber 5 5 5 2" xfId="54157"/>
    <cellStyle name="SubTotalNumber 5 5 6" xfId="54158"/>
    <cellStyle name="SubTotalNumber 5 5 6 2" xfId="54159"/>
    <cellStyle name="SubTotalNumber 5 5 7" xfId="54160"/>
    <cellStyle name="SubTotalNumber 5 6" xfId="54161"/>
    <cellStyle name="SubTotalNumber 5 6 2" xfId="54162"/>
    <cellStyle name="SubTotalNumber 5 6 2 2" xfId="54163"/>
    <cellStyle name="SubTotalNumber 5 6 3" xfId="54164"/>
    <cellStyle name="SubTotalNumber 5 6 3 2" xfId="54165"/>
    <cellStyle name="SubTotalNumber 5 6 4" xfId="54166"/>
    <cellStyle name="SubTotalNumber 5 6 4 2" xfId="54167"/>
    <cellStyle name="SubTotalNumber 5 6 5" xfId="54168"/>
    <cellStyle name="SubTotalNumber 5 6 5 2" xfId="54169"/>
    <cellStyle name="SubTotalNumber 5 6 6" xfId="54170"/>
    <cellStyle name="SubTotalNumber 5 6 6 2" xfId="54171"/>
    <cellStyle name="SubTotalNumber 5 6 7" xfId="54172"/>
    <cellStyle name="SubTotalNumber 5 7" xfId="54173"/>
    <cellStyle name="SubTotalNumber 5 7 2" xfId="54174"/>
    <cellStyle name="SubTotalNumber 5 8" xfId="54175"/>
    <cellStyle name="SubTotalNumber 5 8 2" xfId="54176"/>
    <cellStyle name="SubTotalNumber 5 9" xfId="54177"/>
    <cellStyle name="SubTotalNumber 5 9 2" xfId="54178"/>
    <cellStyle name="SubTotalNumber 6" xfId="54179"/>
    <cellStyle name="SubTotalNumber 6 10" xfId="54180"/>
    <cellStyle name="SubTotalNumber 6 10 2" xfId="54181"/>
    <cellStyle name="SubTotalNumber 6 11" xfId="54182"/>
    <cellStyle name="SubTotalNumber 6 12" xfId="54183"/>
    <cellStyle name="SubTotalNumber 6 13" xfId="54184"/>
    <cellStyle name="SubTotalNumber 6 14" xfId="54185"/>
    <cellStyle name="SubTotalNumber 6 15" xfId="54186"/>
    <cellStyle name="SubTotalNumber 6 2" xfId="54187"/>
    <cellStyle name="SubTotalNumber 6 2 10" xfId="54188"/>
    <cellStyle name="SubTotalNumber 6 2 11" xfId="54189"/>
    <cellStyle name="SubTotalNumber 6 2 12" xfId="54190"/>
    <cellStyle name="SubTotalNumber 6 2 13" xfId="54191"/>
    <cellStyle name="SubTotalNumber 6 2 14" xfId="54192"/>
    <cellStyle name="SubTotalNumber 6 2 2" xfId="54193"/>
    <cellStyle name="SubTotalNumber 6 2 2 10" xfId="54194"/>
    <cellStyle name="SubTotalNumber 6 2 2 2" xfId="54195"/>
    <cellStyle name="SubTotalNumber 6 2 2 2 2" xfId="54196"/>
    <cellStyle name="SubTotalNumber 6 2 2 2 2 2" xfId="54197"/>
    <cellStyle name="SubTotalNumber 6 2 2 2 3" xfId="54198"/>
    <cellStyle name="SubTotalNumber 6 2 2 2 3 2" xfId="54199"/>
    <cellStyle name="SubTotalNumber 6 2 2 2 4" xfId="54200"/>
    <cellStyle name="SubTotalNumber 6 2 2 2 4 2" xfId="54201"/>
    <cellStyle name="SubTotalNumber 6 2 2 2 5" xfId="54202"/>
    <cellStyle name="SubTotalNumber 6 2 2 2 5 2" xfId="54203"/>
    <cellStyle name="SubTotalNumber 6 2 2 2 6" xfId="54204"/>
    <cellStyle name="SubTotalNumber 6 2 2 2 6 2" xfId="54205"/>
    <cellStyle name="SubTotalNumber 6 2 2 2 7" xfId="54206"/>
    <cellStyle name="SubTotalNumber 6 2 2 3" xfId="54207"/>
    <cellStyle name="SubTotalNumber 6 2 2 3 2" xfId="54208"/>
    <cellStyle name="SubTotalNumber 6 2 2 3 2 2" xfId="54209"/>
    <cellStyle name="SubTotalNumber 6 2 2 3 3" xfId="54210"/>
    <cellStyle name="SubTotalNumber 6 2 2 3 3 2" xfId="54211"/>
    <cellStyle name="SubTotalNumber 6 2 2 3 4" xfId="54212"/>
    <cellStyle name="SubTotalNumber 6 2 2 3 4 2" xfId="54213"/>
    <cellStyle name="SubTotalNumber 6 2 2 3 5" xfId="54214"/>
    <cellStyle name="SubTotalNumber 6 2 2 3 5 2" xfId="54215"/>
    <cellStyle name="SubTotalNumber 6 2 2 3 6" xfId="54216"/>
    <cellStyle name="SubTotalNumber 6 2 2 3 6 2" xfId="54217"/>
    <cellStyle name="SubTotalNumber 6 2 2 3 7" xfId="54218"/>
    <cellStyle name="SubTotalNumber 6 2 2 4" xfId="54219"/>
    <cellStyle name="SubTotalNumber 6 2 2 4 2" xfId="54220"/>
    <cellStyle name="SubTotalNumber 6 2 2 4 2 2" xfId="54221"/>
    <cellStyle name="SubTotalNumber 6 2 2 4 3" xfId="54222"/>
    <cellStyle name="SubTotalNumber 6 2 2 4 3 2" xfId="54223"/>
    <cellStyle name="SubTotalNumber 6 2 2 4 4" xfId="54224"/>
    <cellStyle name="SubTotalNumber 6 2 2 4 4 2" xfId="54225"/>
    <cellStyle name="SubTotalNumber 6 2 2 4 5" xfId="54226"/>
    <cellStyle name="SubTotalNumber 6 2 2 4 5 2" xfId="54227"/>
    <cellStyle name="SubTotalNumber 6 2 2 4 6" xfId="54228"/>
    <cellStyle name="SubTotalNumber 6 2 2 4 6 2" xfId="54229"/>
    <cellStyle name="SubTotalNumber 6 2 2 4 7" xfId="54230"/>
    <cellStyle name="SubTotalNumber 6 2 2 5" xfId="54231"/>
    <cellStyle name="SubTotalNumber 6 2 2 5 2" xfId="54232"/>
    <cellStyle name="SubTotalNumber 6 2 2 6" xfId="54233"/>
    <cellStyle name="SubTotalNumber 6 2 2 6 2" xfId="54234"/>
    <cellStyle name="SubTotalNumber 6 2 2 7" xfId="54235"/>
    <cellStyle name="SubTotalNumber 6 2 2 7 2" xfId="54236"/>
    <cellStyle name="SubTotalNumber 6 2 2 8" xfId="54237"/>
    <cellStyle name="SubTotalNumber 6 2 2 8 2" xfId="54238"/>
    <cellStyle name="SubTotalNumber 6 2 2 9" xfId="54239"/>
    <cellStyle name="SubTotalNumber 6 2 2 9 2" xfId="54240"/>
    <cellStyle name="SubTotalNumber 6 2 3" xfId="54241"/>
    <cellStyle name="SubTotalNumber 6 2 3 2" xfId="54242"/>
    <cellStyle name="SubTotalNumber 6 2 3 2 2" xfId="54243"/>
    <cellStyle name="SubTotalNumber 6 2 3 3" xfId="54244"/>
    <cellStyle name="SubTotalNumber 6 2 3 3 2" xfId="54245"/>
    <cellStyle name="SubTotalNumber 6 2 3 4" xfId="54246"/>
    <cellStyle name="SubTotalNumber 6 2 3 4 2" xfId="54247"/>
    <cellStyle name="SubTotalNumber 6 2 3 5" xfId="54248"/>
    <cellStyle name="SubTotalNumber 6 2 3 5 2" xfId="54249"/>
    <cellStyle name="SubTotalNumber 6 2 3 6" xfId="54250"/>
    <cellStyle name="SubTotalNumber 6 2 3 6 2" xfId="54251"/>
    <cellStyle name="SubTotalNumber 6 2 3 7" xfId="54252"/>
    <cellStyle name="SubTotalNumber 6 2 4" xfId="54253"/>
    <cellStyle name="SubTotalNumber 6 2 4 2" xfId="54254"/>
    <cellStyle name="SubTotalNumber 6 2 4 2 2" xfId="54255"/>
    <cellStyle name="SubTotalNumber 6 2 4 3" xfId="54256"/>
    <cellStyle name="SubTotalNumber 6 2 4 3 2" xfId="54257"/>
    <cellStyle name="SubTotalNumber 6 2 4 4" xfId="54258"/>
    <cellStyle name="SubTotalNumber 6 2 4 4 2" xfId="54259"/>
    <cellStyle name="SubTotalNumber 6 2 4 5" xfId="54260"/>
    <cellStyle name="SubTotalNumber 6 2 4 5 2" xfId="54261"/>
    <cellStyle name="SubTotalNumber 6 2 4 6" xfId="54262"/>
    <cellStyle name="SubTotalNumber 6 2 4 6 2" xfId="54263"/>
    <cellStyle name="SubTotalNumber 6 2 4 7" xfId="54264"/>
    <cellStyle name="SubTotalNumber 6 2 5" xfId="54265"/>
    <cellStyle name="SubTotalNumber 6 2 5 2" xfId="54266"/>
    <cellStyle name="SubTotalNumber 6 2 5 2 2" xfId="54267"/>
    <cellStyle name="SubTotalNumber 6 2 5 3" xfId="54268"/>
    <cellStyle name="SubTotalNumber 6 2 5 3 2" xfId="54269"/>
    <cellStyle name="SubTotalNumber 6 2 5 4" xfId="54270"/>
    <cellStyle name="SubTotalNumber 6 2 5 4 2" xfId="54271"/>
    <cellStyle name="SubTotalNumber 6 2 5 5" xfId="54272"/>
    <cellStyle name="SubTotalNumber 6 2 5 5 2" xfId="54273"/>
    <cellStyle name="SubTotalNumber 6 2 5 6" xfId="54274"/>
    <cellStyle name="SubTotalNumber 6 2 5 6 2" xfId="54275"/>
    <cellStyle name="SubTotalNumber 6 2 5 7" xfId="54276"/>
    <cellStyle name="SubTotalNumber 6 2 6" xfId="54277"/>
    <cellStyle name="SubTotalNumber 6 2 6 2" xfId="54278"/>
    <cellStyle name="SubTotalNumber 6 2 7" xfId="54279"/>
    <cellStyle name="SubTotalNumber 6 2 7 2" xfId="54280"/>
    <cellStyle name="SubTotalNumber 6 2 8" xfId="54281"/>
    <cellStyle name="SubTotalNumber 6 2 8 2" xfId="54282"/>
    <cellStyle name="SubTotalNumber 6 2 9" xfId="54283"/>
    <cellStyle name="SubTotalNumber 6 2 9 2" xfId="54284"/>
    <cellStyle name="SubTotalNumber 6 3" xfId="54285"/>
    <cellStyle name="SubTotalNumber 6 3 10" xfId="54286"/>
    <cellStyle name="SubTotalNumber 6 3 2" xfId="54287"/>
    <cellStyle name="SubTotalNumber 6 3 2 2" xfId="54288"/>
    <cellStyle name="SubTotalNumber 6 3 2 2 2" xfId="54289"/>
    <cellStyle name="SubTotalNumber 6 3 2 3" xfId="54290"/>
    <cellStyle name="SubTotalNumber 6 3 2 3 2" xfId="54291"/>
    <cellStyle name="SubTotalNumber 6 3 2 4" xfId="54292"/>
    <cellStyle name="SubTotalNumber 6 3 2 4 2" xfId="54293"/>
    <cellStyle name="SubTotalNumber 6 3 2 5" xfId="54294"/>
    <cellStyle name="SubTotalNumber 6 3 2 5 2" xfId="54295"/>
    <cellStyle name="SubTotalNumber 6 3 2 6" xfId="54296"/>
    <cellStyle name="SubTotalNumber 6 3 2 6 2" xfId="54297"/>
    <cellStyle name="SubTotalNumber 6 3 2 7" xfId="54298"/>
    <cellStyle name="SubTotalNumber 6 3 3" xfId="54299"/>
    <cellStyle name="SubTotalNumber 6 3 3 2" xfId="54300"/>
    <cellStyle name="SubTotalNumber 6 3 3 2 2" xfId="54301"/>
    <cellStyle name="SubTotalNumber 6 3 3 3" xfId="54302"/>
    <cellStyle name="SubTotalNumber 6 3 3 3 2" xfId="54303"/>
    <cellStyle name="SubTotalNumber 6 3 3 4" xfId="54304"/>
    <cellStyle name="SubTotalNumber 6 3 3 4 2" xfId="54305"/>
    <cellStyle name="SubTotalNumber 6 3 3 5" xfId="54306"/>
    <cellStyle name="SubTotalNumber 6 3 3 5 2" xfId="54307"/>
    <cellStyle name="SubTotalNumber 6 3 3 6" xfId="54308"/>
    <cellStyle name="SubTotalNumber 6 3 3 6 2" xfId="54309"/>
    <cellStyle name="SubTotalNumber 6 3 3 7" xfId="54310"/>
    <cellStyle name="SubTotalNumber 6 3 4" xfId="54311"/>
    <cellStyle name="SubTotalNumber 6 3 4 2" xfId="54312"/>
    <cellStyle name="SubTotalNumber 6 3 4 2 2" xfId="54313"/>
    <cellStyle name="SubTotalNumber 6 3 4 3" xfId="54314"/>
    <cellStyle name="SubTotalNumber 6 3 4 3 2" xfId="54315"/>
    <cellStyle name="SubTotalNumber 6 3 4 4" xfId="54316"/>
    <cellStyle name="SubTotalNumber 6 3 4 4 2" xfId="54317"/>
    <cellStyle name="SubTotalNumber 6 3 4 5" xfId="54318"/>
    <cellStyle name="SubTotalNumber 6 3 4 5 2" xfId="54319"/>
    <cellStyle name="SubTotalNumber 6 3 4 6" xfId="54320"/>
    <cellStyle name="SubTotalNumber 6 3 4 6 2" xfId="54321"/>
    <cellStyle name="SubTotalNumber 6 3 4 7" xfId="54322"/>
    <cellStyle name="SubTotalNumber 6 3 5" xfId="54323"/>
    <cellStyle name="SubTotalNumber 6 3 5 2" xfId="54324"/>
    <cellStyle name="SubTotalNumber 6 3 6" xfId="54325"/>
    <cellStyle name="SubTotalNumber 6 3 6 2" xfId="54326"/>
    <cellStyle name="SubTotalNumber 6 3 7" xfId="54327"/>
    <cellStyle name="SubTotalNumber 6 3 7 2" xfId="54328"/>
    <cellStyle name="SubTotalNumber 6 3 8" xfId="54329"/>
    <cellStyle name="SubTotalNumber 6 3 8 2" xfId="54330"/>
    <cellStyle name="SubTotalNumber 6 3 9" xfId="54331"/>
    <cellStyle name="SubTotalNumber 6 3 9 2" xfId="54332"/>
    <cellStyle name="SubTotalNumber 6 4" xfId="54333"/>
    <cellStyle name="SubTotalNumber 6 4 2" xfId="54334"/>
    <cellStyle name="SubTotalNumber 6 4 2 2" xfId="54335"/>
    <cellStyle name="SubTotalNumber 6 4 3" xfId="54336"/>
    <cellStyle name="SubTotalNumber 6 4 3 2" xfId="54337"/>
    <cellStyle name="SubTotalNumber 6 4 4" xfId="54338"/>
    <cellStyle name="SubTotalNumber 6 4 4 2" xfId="54339"/>
    <cellStyle name="SubTotalNumber 6 4 5" xfId="54340"/>
    <cellStyle name="SubTotalNumber 6 4 5 2" xfId="54341"/>
    <cellStyle name="SubTotalNumber 6 4 6" xfId="54342"/>
    <cellStyle name="SubTotalNumber 6 4 6 2" xfId="54343"/>
    <cellStyle name="SubTotalNumber 6 4 7" xfId="54344"/>
    <cellStyle name="SubTotalNumber 6 5" xfId="54345"/>
    <cellStyle name="SubTotalNumber 6 5 2" xfId="54346"/>
    <cellStyle name="SubTotalNumber 6 5 2 2" xfId="54347"/>
    <cellStyle name="SubTotalNumber 6 5 3" xfId="54348"/>
    <cellStyle name="SubTotalNumber 6 5 3 2" xfId="54349"/>
    <cellStyle name="SubTotalNumber 6 5 4" xfId="54350"/>
    <cellStyle name="SubTotalNumber 6 5 4 2" xfId="54351"/>
    <cellStyle name="SubTotalNumber 6 5 5" xfId="54352"/>
    <cellStyle name="SubTotalNumber 6 5 5 2" xfId="54353"/>
    <cellStyle name="SubTotalNumber 6 5 6" xfId="54354"/>
    <cellStyle name="SubTotalNumber 6 5 6 2" xfId="54355"/>
    <cellStyle name="SubTotalNumber 6 5 7" xfId="54356"/>
    <cellStyle name="SubTotalNumber 6 6" xfId="54357"/>
    <cellStyle name="SubTotalNumber 6 6 2" xfId="54358"/>
    <cellStyle name="SubTotalNumber 6 6 2 2" xfId="54359"/>
    <cellStyle name="SubTotalNumber 6 6 3" xfId="54360"/>
    <cellStyle name="SubTotalNumber 6 6 3 2" xfId="54361"/>
    <cellStyle name="SubTotalNumber 6 6 4" xfId="54362"/>
    <cellStyle name="SubTotalNumber 6 6 4 2" xfId="54363"/>
    <cellStyle name="SubTotalNumber 6 6 5" xfId="54364"/>
    <cellStyle name="SubTotalNumber 6 6 5 2" xfId="54365"/>
    <cellStyle name="SubTotalNumber 6 6 6" xfId="54366"/>
    <cellStyle name="SubTotalNumber 6 6 6 2" xfId="54367"/>
    <cellStyle name="SubTotalNumber 6 6 7" xfId="54368"/>
    <cellStyle name="SubTotalNumber 6 7" xfId="54369"/>
    <cellStyle name="SubTotalNumber 6 7 2" xfId="54370"/>
    <cellStyle name="SubTotalNumber 6 8" xfId="54371"/>
    <cellStyle name="SubTotalNumber 6 8 2" xfId="54372"/>
    <cellStyle name="SubTotalNumber 6 9" xfId="54373"/>
    <cellStyle name="SubTotalNumber 6 9 2" xfId="54374"/>
    <cellStyle name="SubTotalNumber 7" xfId="54375"/>
    <cellStyle name="SubTotalNumber 7 10" xfId="54376"/>
    <cellStyle name="SubTotalNumber 7 11" xfId="54377"/>
    <cellStyle name="SubTotalNumber 7 12" xfId="54378"/>
    <cellStyle name="SubTotalNumber 7 13" xfId="54379"/>
    <cellStyle name="SubTotalNumber 7 14" xfId="54380"/>
    <cellStyle name="SubTotalNumber 7 2" xfId="54381"/>
    <cellStyle name="SubTotalNumber 7 2 10" xfId="54382"/>
    <cellStyle name="SubTotalNumber 7 2 2" xfId="54383"/>
    <cellStyle name="SubTotalNumber 7 2 2 2" xfId="54384"/>
    <cellStyle name="SubTotalNumber 7 2 2 2 2" xfId="54385"/>
    <cellStyle name="SubTotalNumber 7 2 2 3" xfId="54386"/>
    <cellStyle name="SubTotalNumber 7 2 2 3 2" xfId="54387"/>
    <cellStyle name="SubTotalNumber 7 2 2 4" xfId="54388"/>
    <cellStyle name="SubTotalNumber 7 2 2 4 2" xfId="54389"/>
    <cellStyle name="SubTotalNumber 7 2 2 5" xfId="54390"/>
    <cellStyle name="SubTotalNumber 7 2 2 5 2" xfId="54391"/>
    <cellStyle name="SubTotalNumber 7 2 2 6" xfId="54392"/>
    <cellStyle name="SubTotalNumber 7 2 2 6 2" xfId="54393"/>
    <cellStyle name="SubTotalNumber 7 2 2 7" xfId="54394"/>
    <cellStyle name="SubTotalNumber 7 2 3" xfId="54395"/>
    <cellStyle name="SubTotalNumber 7 2 3 2" xfId="54396"/>
    <cellStyle name="SubTotalNumber 7 2 3 2 2" xfId="54397"/>
    <cellStyle name="SubTotalNumber 7 2 3 3" xfId="54398"/>
    <cellStyle name="SubTotalNumber 7 2 3 3 2" xfId="54399"/>
    <cellStyle name="SubTotalNumber 7 2 3 4" xfId="54400"/>
    <cellStyle name="SubTotalNumber 7 2 3 4 2" xfId="54401"/>
    <cellStyle name="SubTotalNumber 7 2 3 5" xfId="54402"/>
    <cellStyle name="SubTotalNumber 7 2 3 5 2" xfId="54403"/>
    <cellStyle name="SubTotalNumber 7 2 3 6" xfId="54404"/>
    <cellStyle name="SubTotalNumber 7 2 3 6 2" xfId="54405"/>
    <cellStyle name="SubTotalNumber 7 2 3 7" xfId="54406"/>
    <cellStyle name="SubTotalNumber 7 2 4" xfId="54407"/>
    <cellStyle name="SubTotalNumber 7 2 4 2" xfId="54408"/>
    <cellStyle name="SubTotalNumber 7 2 4 2 2" xfId="54409"/>
    <cellStyle name="SubTotalNumber 7 2 4 3" xfId="54410"/>
    <cellStyle name="SubTotalNumber 7 2 4 3 2" xfId="54411"/>
    <cellStyle name="SubTotalNumber 7 2 4 4" xfId="54412"/>
    <cellStyle name="SubTotalNumber 7 2 4 4 2" xfId="54413"/>
    <cellStyle name="SubTotalNumber 7 2 4 5" xfId="54414"/>
    <cellStyle name="SubTotalNumber 7 2 4 5 2" xfId="54415"/>
    <cellStyle name="SubTotalNumber 7 2 4 6" xfId="54416"/>
    <cellStyle name="SubTotalNumber 7 2 4 6 2" xfId="54417"/>
    <cellStyle name="SubTotalNumber 7 2 4 7" xfId="54418"/>
    <cellStyle name="SubTotalNumber 7 2 5" xfId="54419"/>
    <cellStyle name="SubTotalNumber 7 2 5 2" xfId="54420"/>
    <cellStyle name="SubTotalNumber 7 2 6" xfId="54421"/>
    <cellStyle name="SubTotalNumber 7 2 6 2" xfId="54422"/>
    <cellStyle name="SubTotalNumber 7 2 7" xfId="54423"/>
    <cellStyle name="SubTotalNumber 7 2 7 2" xfId="54424"/>
    <cellStyle name="SubTotalNumber 7 2 8" xfId="54425"/>
    <cellStyle name="SubTotalNumber 7 2 8 2" xfId="54426"/>
    <cellStyle name="SubTotalNumber 7 2 9" xfId="54427"/>
    <cellStyle name="SubTotalNumber 7 2 9 2" xfId="54428"/>
    <cellStyle name="SubTotalNumber 7 3" xfId="54429"/>
    <cellStyle name="SubTotalNumber 7 3 2" xfId="54430"/>
    <cellStyle name="SubTotalNumber 7 3 2 2" xfId="54431"/>
    <cellStyle name="SubTotalNumber 7 3 3" xfId="54432"/>
    <cellStyle name="SubTotalNumber 7 3 3 2" xfId="54433"/>
    <cellStyle name="SubTotalNumber 7 3 4" xfId="54434"/>
    <cellStyle name="SubTotalNumber 7 3 4 2" xfId="54435"/>
    <cellStyle name="SubTotalNumber 7 3 5" xfId="54436"/>
    <cellStyle name="SubTotalNumber 7 3 5 2" xfId="54437"/>
    <cellStyle name="SubTotalNumber 7 3 6" xfId="54438"/>
    <cellStyle name="SubTotalNumber 7 3 6 2" xfId="54439"/>
    <cellStyle name="SubTotalNumber 7 3 7" xfId="54440"/>
    <cellStyle name="SubTotalNumber 7 4" xfId="54441"/>
    <cellStyle name="SubTotalNumber 7 4 2" xfId="54442"/>
    <cellStyle name="SubTotalNumber 7 4 2 2" xfId="54443"/>
    <cellStyle name="SubTotalNumber 7 4 3" xfId="54444"/>
    <cellStyle name="SubTotalNumber 7 4 3 2" xfId="54445"/>
    <cellStyle name="SubTotalNumber 7 4 4" xfId="54446"/>
    <cellStyle name="SubTotalNumber 7 4 4 2" xfId="54447"/>
    <cellStyle name="SubTotalNumber 7 4 5" xfId="54448"/>
    <cellStyle name="SubTotalNumber 7 4 5 2" xfId="54449"/>
    <cellStyle name="SubTotalNumber 7 4 6" xfId="54450"/>
    <cellStyle name="SubTotalNumber 7 4 6 2" xfId="54451"/>
    <cellStyle name="SubTotalNumber 7 4 7" xfId="54452"/>
    <cellStyle name="SubTotalNumber 7 5" xfId="54453"/>
    <cellStyle name="SubTotalNumber 7 5 2" xfId="54454"/>
    <cellStyle name="SubTotalNumber 7 5 2 2" xfId="54455"/>
    <cellStyle name="SubTotalNumber 7 5 3" xfId="54456"/>
    <cellStyle name="SubTotalNumber 7 5 3 2" xfId="54457"/>
    <cellStyle name="SubTotalNumber 7 5 4" xfId="54458"/>
    <cellStyle name="SubTotalNumber 7 5 4 2" xfId="54459"/>
    <cellStyle name="SubTotalNumber 7 5 5" xfId="54460"/>
    <cellStyle name="SubTotalNumber 7 5 5 2" xfId="54461"/>
    <cellStyle name="SubTotalNumber 7 5 6" xfId="54462"/>
    <cellStyle name="SubTotalNumber 7 5 6 2" xfId="54463"/>
    <cellStyle name="SubTotalNumber 7 5 7" xfId="54464"/>
    <cellStyle name="SubTotalNumber 7 6" xfId="54465"/>
    <cellStyle name="SubTotalNumber 7 6 2" xfId="54466"/>
    <cellStyle name="SubTotalNumber 7 7" xfId="54467"/>
    <cellStyle name="SubTotalNumber 7 7 2" xfId="54468"/>
    <cellStyle name="SubTotalNumber 7 8" xfId="54469"/>
    <cellStyle name="SubTotalNumber 7 8 2" xfId="54470"/>
    <cellStyle name="SubTotalNumber 7 9" xfId="54471"/>
    <cellStyle name="SubTotalNumber 7 9 2" xfId="54472"/>
    <cellStyle name="SubTotalNumber 8" xfId="54473"/>
    <cellStyle name="SubTotalNumber 8 10" xfId="54474"/>
    <cellStyle name="SubTotalNumber 8 2" xfId="54475"/>
    <cellStyle name="SubTotalNumber 8 2 2" xfId="54476"/>
    <cellStyle name="SubTotalNumber 8 2 2 2" xfId="54477"/>
    <cellStyle name="SubTotalNumber 8 2 3" xfId="54478"/>
    <cellStyle name="SubTotalNumber 8 2 3 2" xfId="54479"/>
    <cellStyle name="SubTotalNumber 8 2 4" xfId="54480"/>
    <cellStyle name="SubTotalNumber 8 2 4 2" xfId="54481"/>
    <cellStyle name="SubTotalNumber 8 2 5" xfId="54482"/>
    <cellStyle name="SubTotalNumber 8 2 5 2" xfId="54483"/>
    <cellStyle name="SubTotalNumber 8 2 6" xfId="54484"/>
    <cellStyle name="SubTotalNumber 8 2 6 2" xfId="54485"/>
    <cellStyle name="SubTotalNumber 8 2 7" xfId="54486"/>
    <cellStyle name="SubTotalNumber 8 3" xfId="54487"/>
    <cellStyle name="SubTotalNumber 8 3 2" xfId="54488"/>
    <cellStyle name="SubTotalNumber 8 3 2 2" xfId="54489"/>
    <cellStyle name="SubTotalNumber 8 3 3" xfId="54490"/>
    <cellStyle name="SubTotalNumber 8 3 3 2" xfId="54491"/>
    <cellStyle name="SubTotalNumber 8 3 4" xfId="54492"/>
    <cellStyle name="SubTotalNumber 8 3 4 2" xfId="54493"/>
    <cellStyle name="SubTotalNumber 8 3 5" xfId="54494"/>
    <cellStyle name="SubTotalNumber 8 3 5 2" xfId="54495"/>
    <cellStyle name="SubTotalNumber 8 3 6" xfId="54496"/>
    <cellStyle name="SubTotalNumber 8 3 6 2" xfId="54497"/>
    <cellStyle name="SubTotalNumber 8 3 7" xfId="54498"/>
    <cellStyle name="SubTotalNumber 8 4" xfId="54499"/>
    <cellStyle name="SubTotalNumber 8 4 2" xfId="54500"/>
    <cellStyle name="SubTotalNumber 8 4 2 2" xfId="54501"/>
    <cellStyle name="SubTotalNumber 8 4 3" xfId="54502"/>
    <cellStyle name="SubTotalNumber 8 4 3 2" xfId="54503"/>
    <cellStyle name="SubTotalNumber 8 4 4" xfId="54504"/>
    <cellStyle name="SubTotalNumber 8 4 4 2" xfId="54505"/>
    <cellStyle name="SubTotalNumber 8 4 5" xfId="54506"/>
    <cellStyle name="SubTotalNumber 8 4 5 2" xfId="54507"/>
    <cellStyle name="SubTotalNumber 8 4 6" xfId="54508"/>
    <cellStyle name="SubTotalNumber 8 4 6 2" xfId="54509"/>
    <cellStyle name="SubTotalNumber 8 4 7" xfId="54510"/>
    <cellStyle name="SubTotalNumber 8 5" xfId="54511"/>
    <cellStyle name="SubTotalNumber 8 5 2" xfId="54512"/>
    <cellStyle name="SubTotalNumber 8 6" xfId="54513"/>
    <cellStyle name="SubTotalNumber 8 6 2" xfId="54514"/>
    <cellStyle name="SubTotalNumber 8 7" xfId="54515"/>
    <cellStyle name="SubTotalNumber 8 7 2" xfId="54516"/>
    <cellStyle name="SubTotalNumber 8 8" xfId="54517"/>
    <cellStyle name="SubTotalNumber 8 8 2" xfId="54518"/>
    <cellStyle name="SubTotalNumber 8 9" xfId="54519"/>
    <cellStyle name="SubTotalNumber 8 9 2" xfId="54520"/>
    <cellStyle name="SubTotalNumber 9" xfId="54521"/>
    <cellStyle name="SubTotalNumber 9 2" xfId="54522"/>
    <cellStyle name="SubTotalNumber 9 2 2" xfId="54523"/>
    <cellStyle name="SubTotalNumber 9 3" xfId="54524"/>
    <cellStyle name="SubTotalNumber 9 3 2" xfId="54525"/>
    <cellStyle name="SubTotalNumber 9 4" xfId="54526"/>
    <cellStyle name="SubTotalNumber 9 4 2" xfId="54527"/>
    <cellStyle name="SubTotalNumber 9 5" xfId="54528"/>
    <cellStyle name="SubTotalNumber 9 5 2" xfId="54529"/>
    <cellStyle name="SubTotalNumber 9 6" xfId="54530"/>
    <cellStyle name="SubTotalNumber 9 6 2" xfId="54531"/>
    <cellStyle name="SubTotalNumber 9 7" xfId="54532"/>
    <cellStyle name="SubTotalRate" xfId="54533"/>
    <cellStyle name="SubTotalRate 10" xfId="54534"/>
    <cellStyle name="SubTotalRate 10 2" xfId="54535"/>
    <cellStyle name="SubTotalRate 11" xfId="54536"/>
    <cellStyle name="SubTotalRate 12" xfId="54537"/>
    <cellStyle name="SubTotalRate 13" xfId="54538"/>
    <cellStyle name="SubTotalRate 14" xfId="54539"/>
    <cellStyle name="SubTotalRate 15" xfId="54540"/>
    <cellStyle name="SubTotalRate 16" xfId="54541"/>
    <cellStyle name="SubTotalRate 2" xfId="54542"/>
    <cellStyle name="SubTotalRate 2 10" xfId="54543"/>
    <cellStyle name="SubTotalRate 2 11" xfId="54544"/>
    <cellStyle name="SubTotalRate 2 12" xfId="54545"/>
    <cellStyle name="SubTotalRate 2 13" xfId="54546"/>
    <cellStyle name="SubTotalRate 2 14" xfId="54547"/>
    <cellStyle name="SubTotalRate 2 2" xfId="54548"/>
    <cellStyle name="SubTotalRate 2 2 10" xfId="54549"/>
    <cellStyle name="SubTotalRate 2 2 2" xfId="54550"/>
    <cellStyle name="SubTotalRate 2 2 2 2" xfId="54551"/>
    <cellStyle name="SubTotalRate 2 2 2 2 2" xfId="54552"/>
    <cellStyle name="SubTotalRate 2 2 2 3" xfId="54553"/>
    <cellStyle name="SubTotalRate 2 2 2 3 2" xfId="54554"/>
    <cellStyle name="SubTotalRate 2 2 2 4" xfId="54555"/>
    <cellStyle name="SubTotalRate 2 2 2 4 2" xfId="54556"/>
    <cellStyle name="SubTotalRate 2 2 2 5" xfId="54557"/>
    <cellStyle name="SubTotalRate 2 2 2 5 2" xfId="54558"/>
    <cellStyle name="SubTotalRate 2 2 2 6" xfId="54559"/>
    <cellStyle name="SubTotalRate 2 2 2 6 2" xfId="54560"/>
    <cellStyle name="SubTotalRate 2 2 2 7" xfId="54561"/>
    <cellStyle name="SubTotalRate 2 2 3" xfId="54562"/>
    <cellStyle name="SubTotalRate 2 2 3 2" xfId="54563"/>
    <cellStyle name="SubTotalRate 2 2 3 2 2" xfId="54564"/>
    <cellStyle name="SubTotalRate 2 2 3 3" xfId="54565"/>
    <cellStyle name="SubTotalRate 2 2 3 3 2" xfId="54566"/>
    <cellStyle name="SubTotalRate 2 2 3 4" xfId="54567"/>
    <cellStyle name="SubTotalRate 2 2 3 4 2" xfId="54568"/>
    <cellStyle name="SubTotalRate 2 2 3 5" xfId="54569"/>
    <cellStyle name="SubTotalRate 2 2 3 5 2" xfId="54570"/>
    <cellStyle name="SubTotalRate 2 2 3 6" xfId="54571"/>
    <cellStyle name="SubTotalRate 2 2 3 6 2" xfId="54572"/>
    <cellStyle name="SubTotalRate 2 2 3 7" xfId="54573"/>
    <cellStyle name="SubTotalRate 2 2 4" xfId="54574"/>
    <cellStyle name="SubTotalRate 2 2 4 2" xfId="54575"/>
    <cellStyle name="SubTotalRate 2 2 4 2 2" xfId="54576"/>
    <cellStyle name="SubTotalRate 2 2 4 3" xfId="54577"/>
    <cellStyle name="SubTotalRate 2 2 4 3 2" xfId="54578"/>
    <cellStyle name="SubTotalRate 2 2 4 4" xfId="54579"/>
    <cellStyle name="SubTotalRate 2 2 4 4 2" xfId="54580"/>
    <cellStyle name="SubTotalRate 2 2 4 5" xfId="54581"/>
    <cellStyle name="SubTotalRate 2 2 4 5 2" xfId="54582"/>
    <cellStyle name="SubTotalRate 2 2 4 6" xfId="54583"/>
    <cellStyle name="SubTotalRate 2 2 4 6 2" xfId="54584"/>
    <cellStyle name="SubTotalRate 2 2 4 7" xfId="54585"/>
    <cellStyle name="SubTotalRate 2 2 5" xfId="54586"/>
    <cellStyle name="SubTotalRate 2 2 5 2" xfId="54587"/>
    <cellStyle name="SubTotalRate 2 2 6" xfId="54588"/>
    <cellStyle name="SubTotalRate 2 2 6 2" xfId="54589"/>
    <cellStyle name="SubTotalRate 2 2 7" xfId="54590"/>
    <cellStyle name="SubTotalRate 2 2 7 2" xfId="54591"/>
    <cellStyle name="SubTotalRate 2 2 8" xfId="54592"/>
    <cellStyle name="SubTotalRate 2 2 8 2" xfId="54593"/>
    <cellStyle name="SubTotalRate 2 2 9" xfId="54594"/>
    <cellStyle name="SubTotalRate 2 2 9 2" xfId="54595"/>
    <cellStyle name="SubTotalRate 2 3" xfId="54596"/>
    <cellStyle name="SubTotalRate 2 3 2" xfId="54597"/>
    <cellStyle name="SubTotalRate 2 3 2 2" xfId="54598"/>
    <cellStyle name="SubTotalRate 2 3 3" xfId="54599"/>
    <cellStyle name="SubTotalRate 2 3 3 2" xfId="54600"/>
    <cellStyle name="SubTotalRate 2 3 4" xfId="54601"/>
    <cellStyle name="SubTotalRate 2 3 4 2" xfId="54602"/>
    <cellStyle name="SubTotalRate 2 3 5" xfId="54603"/>
    <cellStyle name="SubTotalRate 2 3 5 2" xfId="54604"/>
    <cellStyle name="SubTotalRate 2 3 6" xfId="54605"/>
    <cellStyle name="SubTotalRate 2 3 6 2" xfId="54606"/>
    <cellStyle name="SubTotalRate 2 3 7" xfId="54607"/>
    <cellStyle name="SubTotalRate 2 4" xfId="54608"/>
    <cellStyle name="SubTotalRate 2 4 2" xfId="54609"/>
    <cellStyle name="SubTotalRate 2 4 2 2" xfId="54610"/>
    <cellStyle name="SubTotalRate 2 4 3" xfId="54611"/>
    <cellStyle name="SubTotalRate 2 4 3 2" xfId="54612"/>
    <cellStyle name="SubTotalRate 2 4 4" xfId="54613"/>
    <cellStyle name="SubTotalRate 2 4 4 2" xfId="54614"/>
    <cellStyle name="SubTotalRate 2 4 5" xfId="54615"/>
    <cellStyle name="SubTotalRate 2 4 5 2" xfId="54616"/>
    <cellStyle name="SubTotalRate 2 4 6" xfId="54617"/>
    <cellStyle name="SubTotalRate 2 4 6 2" xfId="54618"/>
    <cellStyle name="SubTotalRate 2 4 7" xfId="54619"/>
    <cellStyle name="SubTotalRate 2 5" xfId="54620"/>
    <cellStyle name="SubTotalRate 2 5 2" xfId="54621"/>
    <cellStyle name="SubTotalRate 2 5 2 2" xfId="54622"/>
    <cellStyle name="SubTotalRate 2 5 3" xfId="54623"/>
    <cellStyle name="SubTotalRate 2 5 3 2" xfId="54624"/>
    <cellStyle name="SubTotalRate 2 5 4" xfId="54625"/>
    <cellStyle name="SubTotalRate 2 5 4 2" xfId="54626"/>
    <cellStyle name="SubTotalRate 2 5 5" xfId="54627"/>
    <cellStyle name="SubTotalRate 2 5 5 2" xfId="54628"/>
    <cellStyle name="SubTotalRate 2 5 6" xfId="54629"/>
    <cellStyle name="SubTotalRate 2 5 6 2" xfId="54630"/>
    <cellStyle name="SubTotalRate 2 5 7" xfId="54631"/>
    <cellStyle name="SubTotalRate 2 6" xfId="54632"/>
    <cellStyle name="SubTotalRate 2 6 2" xfId="54633"/>
    <cellStyle name="SubTotalRate 2 7" xfId="54634"/>
    <cellStyle name="SubTotalRate 2 7 2" xfId="54635"/>
    <cellStyle name="SubTotalRate 2 8" xfId="54636"/>
    <cellStyle name="SubTotalRate 2 8 2" xfId="54637"/>
    <cellStyle name="SubTotalRate 2 9" xfId="54638"/>
    <cellStyle name="SubTotalRate 2 9 2" xfId="54639"/>
    <cellStyle name="SubTotalRate 3" xfId="54640"/>
    <cellStyle name="SubTotalRate 3 10" xfId="54641"/>
    <cellStyle name="SubTotalRate 3 2" xfId="54642"/>
    <cellStyle name="SubTotalRate 3 2 2" xfId="54643"/>
    <cellStyle name="SubTotalRate 3 2 2 2" xfId="54644"/>
    <cellStyle name="SubTotalRate 3 2 3" xfId="54645"/>
    <cellStyle name="SubTotalRate 3 2 3 2" xfId="54646"/>
    <cellStyle name="SubTotalRate 3 2 4" xfId="54647"/>
    <cellStyle name="SubTotalRate 3 2 4 2" xfId="54648"/>
    <cellStyle name="SubTotalRate 3 2 5" xfId="54649"/>
    <cellStyle name="SubTotalRate 3 2 5 2" xfId="54650"/>
    <cellStyle name="SubTotalRate 3 2 6" xfId="54651"/>
    <cellStyle name="SubTotalRate 3 2 6 2" xfId="54652"/>
    <cellStyle name="SubTotalRate 3 2 7" xfId="54653"/>
    <cellStyle name="SubTotalRate 3 3" xfId="54654"/>
    <cellStyle name="SubTotalRate 3 3 2" xfId="54655"/>
    <cellStyle name="SubTotalRate 3 3 2 2" xfId="54656"/>
    <cellStyle name="SubTotalRate 3 3 3" xfId="54657"/>
    <cellStyle name="SubTotalRate 3 3 3 2" xfId="54658"/>
    <cellStyle name="SubTotalRate 3 3 4" xfId="54659"/>
    <cellStyle name="SubTotalRate 3 3 4 2" xfId="54660"/>
    <cellStyle name="SubTotalRate 3 3 5" xfId="54661"/>
    <cellStyle name="SubTotalRate 3 3 5 2" xfId="54662"/>
    <cellStyle name="SubTotalRate 3 3 6" xfId="54663"/>
    <cellStyle name="SubTotalRate 3 3 6 2" xfId="54664"/>
    <cellStyle name="SubTotalRate 3 3 7" xfId="54665"/>
    <cellStyle name="SubTotalRate 3 4" xfId="54666"/>
    <cellStyle name="SubTotalRate 3 4 2" xfId="54667"/>
    <cellStyle name="SubTotalRate 3 4 2 2" xfId="54668"/>
    <cellStyle name="SubTotalRate 3 4 3" xfId="54669"/>
    <cellStyle name="SubTotalRate 3 4 3 2" xfId="54670"/>
    <cellStyle name="SubTotalRate 3 4 4" xfId="54671"/>
    <cellStyle name="SubTotalRate 3 4 4 2" xfId="54672"/>
    <cellStyle name="SubTotalRate 3 4 5" xfId="54673"/>
    <cellStyle name="SubTotalRate 3 4 5 2" xfId="54674"/>
    <cellStyle name="SubTotalRate 3 4 6" xfId="54675"/>
    <cellStyle name="SubTotalRate 3 4 6 2" xfId="54676"/>
    <cellStyle name="SubTotalRate 3 4 7" xfId="54677"/>
    <cellStyle name="SubTotalRate 3 5" xfId="54678"/>
    <cellStyle name="SubTotalRate 3 5 2" xfId="54679"/>
    <cellStyle name="SubTotalRate 3 6" xfId="54680"/>
    <cellStyle name="SubTotalRate 3 6 2" xfId="54681"/>
    <cellStyle name="SubTotalRate 3 7" xfId="54682"/>
    <cellStyle name="SubTotalRate 3 7 2" xfId="54683"/>
    <cellStyle name="SubTotalRate 3 8" xfId="54684"/>
    <cellStyle name="SubTotalRate 3 8 2" xfId="54685"/>
    <cellStyle name="SubTotalRate 3 9" xfId="54686"/>
    <cellStyle name="SubTotalRate 3 9 2" xfId="54687"/>
    <cellStyle name="SubTotalRate 4" xfId="54688"/>
    <cellStyle name="SubTotalRate 4 2" xfId="54689"/>
    <cellStyle name="SubTotalRate 4 2 2" xfId="54690"/>
    <cellStyle name="SubTotalRate 4 3" xfId="54691"/>
    <cellStyle name="SubTotalRate 4 3 2" xfId="54692"/>
    <cellStyle name="SubTotalRate 4 4" xfId="54693"/>
    <cellStyle name="SubTotalRate 4 4 2" xfId="54694"/>
    <cellStyle name="SubTotalRate 4 5" xfId="54695"/>
    <cellStyle name="SubTotalRate 4 5 2" xfId="54696"/>
    <cellStyle name="SubTotalRate 4 6" xfId="54697"/>
    <cellStyle name="SubTotalRate 4 6 2" xfId="54698"/>
    <cellStyle name="SubTotalRate 4 7" xfId="54699"/>
    <cellStyle name="SubTotalRate 5" xfId="54700"/>
    <cellStyle name="SubTotalRate 5 2" xfId="54701"/>
    <cellStyle name="SubTotalRate 5 2 2" xfId="54702"/>
    <cellStyle name="SubTotalRate 5 3" xfId="54703"/>
    <cellStyle name="SubTotalRate 5 3 2" xfId="54704"/>
    <cellStyle name="SubTotalRate 5 4" xfId="54705"/>
    <cellStyle name="SubTotalRate 5 4 2" xfId="54706"/>
    <cellStyle name="SubTotalRate 5 5" xfId="54707"/>
    <cellStyle name="SubTotalRate 5 5 2" xfId="54708"/>
    <cellStyle name="SubTotalRate 5 6" xfId="54709"/>
    <cellStyle name="SubTotalRate 5 6 2" xfId="54710"/>
    <cellStyle name="SubTotalRate 5 7" xfId="54711"/>
    <cellStyle name="SubTotalRate 6" xfId="54712"/>
    <cellStyle name="SubTotalRate 6 2" xfId="54713"/>
    <cellStyle name="SubTotalRate 6 2 2" xfId="54714"/>
    <cellStyle name="SubTotalRate 6 3" xfId="54715"/>
    <cellStyle name="SubTotalRate 6 3 2" xfId="54716"/>
    <cellStyle name="SubTotalRate 6 4" xfId="54717"/>
    <cellStyle name="SubTotalRate 6 4 2" xfId="54718"/>
    <cellStyle name="SubTotalRate 6 5" xfId="54719"/>
    <cellStyle name="SubTotalRate 6 5 2" xfId="54720"/>
    <cellStyle name="SubTotalRate 6 6" xfId="54721"/>
    <cellStyle name="SubTotalRate 6 6 2" xfId="54722"/>
    <cellStyle name="SubTotalRate 6 7" xfId="54723"/>
    <cellStyle name="SubTotalRate 7" xfId="54724"/>
    <cellStyle name="SubTotalRate 7 2" xfId="54725"/>
    <cellStyle name="SubTotalRate 8" xfId="54726"/>
    <cellStyle name="SubTotalRate 8 2" xfId="54727"/>
    <cellStyle name="SubTotalRate 9" xfId="54728"/>
    <cellStyle name="SubTotalRate 9 2" xfId="54729"/>
    <cellStyle name="SUMROW2" xfId="45474"/>
    <cellStyle name="SUMROW2$ZP$" xfId="45475"/>
    <cellStyle name="SUMROW2$ZP$ 2" xfId="45476"/>
    <cellStyle name="SUMROW2$ZP$_OM vs Plan" xfId="45477"/>
    <cellStyle name="SUMROW2_Other Benefits Allocation %" xfId="45478"/>
    <cellStyle name="t" xfId="45479"/>
    <cellStyle name="t 2" xfId="45480"/>
    <cellStyle name="t_1212 LTD (ASC 715) Cost Pushout Final True up" xfId="45481"/>
    <cellStyle name="t_1212 LTD (ASC 715) Cost Pushout Final True up_Other Benefits Allocation %" xfId="45482"/>
    <cellStyle name="t_accretion_matrix (2)" xfId="45483"/>
    <cellStyle name="t_accretion_matrix (2)_1212 LTD (ASC 715) Cost Pushout Final True up" xfId="45484"/>
    <cellStyle name="t_accretion_matrix (2)_1212 LTD (ASC 715) Cost Pushout Final True up_Other Benefits Allocation %" xfId="45485"/>
    <cellStyle name="t_accretion_matrix (2)_Other Benefits Allocation %" xfId="45486"/>
    <cellStyle name="t_accretion_matrix (2)_Summary Unrounded" xfId="45487"/>
    <cellStyle name="t_accretion_matrix (2)_Summary Unrounded_Other Benefits Allocation %" xfId="45488"/>
    <cellStyle name="t_CompFins" xfId="45489"/>
    <cellStyle name="t_CompFins_1212 LTD (ASC 715) Cost Pushout Final True up" xfId="45490"/>
    <cellStyle name="t_CompFins_1212 LTD (ASC 715) Cost Pushout Final True up_Other Benefits Allocation %" xfId="45491"/>
    <cellStyle name="t_CompFins_Other Benefits Allocation %" xfId="45492"/>
    <cellStyle name="t_CompFins_Summary Unrounded" xfId="45493"/>
    <cellStyle name="t_CompFins_Summary Unrounded_Other Benefits Allocation %" xfId="45494"/>
    <cellStyle name="t_eric" xfId="45495"/>
    <cellStyle name="t_eric 2" xfId="45496"/>
    <cellStyle name="t_eric_1212 LTD (ASC 715) Cost Pushout Final True up" xfId="45497"/>
    <cellStyle name="t_eric_1212 LTD (ASC 715) Cost Pushout Final True up_Other Benefits Allocation %" xfId="45498"/>
    <cellStyle name="t_eric_March_LTD_Premium" xfId="45499"/>
    <cellStyle name="t_eric_Nov Self Admin LTD Income Premium - CIGNA" xfId="45500"/>
    <cellStyle name="t_eric_Other Benefits Allocation %" xfId="45501"/>
    <cellStyle name="t_eric_Summary Unrounded" xfId="45502"/>
    <cellStyle name="t_eric_Summary Unrounded_Other Benefits Allocation %" xfId="45503"/>
    <cellStyle name="t_March_LTD_Premium" xfId="45504"/>
    <cellStyle name="t_Nov Self Admin LTD Income Premium - CIGNA" xfId="45505"/>
    <cellStyle name="t_Other Benefits Allocation %" xfId="45506"/>
    <cellStyle name="t_Scratch" xfId="45507"/>
    <cellStyle name="t_Scratch 2" xfId="45508"/>
    <cellStyle name="t_Scratch_1212 LTD (ASC 715) Cost Pushout Final True up" xfId="45509"/>
    <cellStyle name="t_Scratch_1212 LTD (ASC 715) Cost Pushout Final True up_Other Benefits Allocation %" xfId="45510"/>
    <cellStyle name="t_Scratch_March_LTD_Premium" xfId="45511"/>
    <cellStyle name="t_Scratch_Nov Self Admin LTD Income Premium - CIGNA" xfId="45512"/>
    <cellStyle name="t_Scratch_Other Benefits Allocation %" xfId="45513"/>
    <cellStyle name="t_Scratch_Summary Unrounded" xfId="45514"/>
    <cellStyle name="t_Scratch_Summary Unrounded_Other Benefits Allocation %" xfId="45515"/>
    <cellStyle name="t_Summary Unrounded" xfId="45516"/>
    <cellStyle name="t_Summary Unrounded_Other Benefits Allocation %" xfId="45517"/>
    <cellStyle name="t_Viacom Profile" xfId="45518"/>
    <cellStyle name="t_Viacom Profile 2" xfId="45519"/>
    <cellStyle name="t_Viacom Profile_1212 LTD (ASC 715) Cost Pushout Final True up" xfId="45520"/>
    <cellStyle name="t_Viacom Profile_1212 LTD (ASC 715) Cost Pushout Final True up_Other Benefits Allocation %" xfId="45521"/>
    <cellStyle name="t_Viacom Profile_March_LTD_Premium" xfId="45522"/>
    <cellStyle name="t_Viacom Profile_Nov Self Admin LTD Income Premium - CIGNA" xfId="45523"/>
    <cellStyle name="t_Viacom Profile_Other Benefits Allocation %" xfId="45524"/>
    <cellStyle name="t_Viacom Profile_Summary Unrounded" xfId="45525"/>
    <cellStyle name="t_Viacom Profile_Summary Unrounded_Other Benefits Allocation %" xfId="45526"/>
    <cellStyle name="Table Col Head" xfId="45527"/>
    <cellStyle name="Table Head" xfId="45528"/>
    <cellStyle name="Table Head 2" xfId="45529"/>
    <cellStyle name="Table Head Aligned" xfId="45530"/>
    <cellStyle name="Table Head Aligned 2" xfId="45531"/>
    <cellStyle name="Table Head Aligned 2 2" xfId="45532"/>
    <cellStyle name="Table Head Aligned 2 2 2" xfId="45533"/>
    <cellStyle name="Table Head Aligned 2 3" xfId="45534"/>
    <cellStyle name="Table Head Aligned 3" xfId="45535"/>
    <cellStyle name="Table Head Aligned 3 2" xfId="45536"/>
    <cellStyle name="Table Head Aligned_March_LTD_Premium" xfId="45537"/>
    <cellStyle name="Table Head Blue" xfId="45538"/>
    <cellStyle name="Table Head Blue 2" xfId="45539"/>
    <cellStyle name="Table Head Blue_March_LTD_Premium" xfId="45540"/>
    <cellStyle name="Table Head Green" xfId="45541"/>
    <cellStyle name="Table Head Green 2" xfId="45542"/>
    <cellStyle name="Table Head Green 2 2" xfId="45543"/>
    <cellStyle name="Table Head Green 2 2 2" xfId="45544"/>
    <cellStyle name="Table Head Green 2 3" xfId="45545"/>
    <cellStyle name="Table Head Green 3" xfId="45546"/>
    <cellStyle name="Table Head Green 3 2" xfId="45547"/>
    <cellStyle name="Table Head Green_March_LTD_Premium" xfId="45548"/>
    <cellStyle name="Table Head_5403011_2" xfId="45549"/>
    <cellStyle name="Table Sub Head" xfId="45550"/>
    <cellStyle name="Table Text" xfId="45551"/>
    <cellStyle name="Table Title" xfId="45552"/>
    <cellStyle name="Table Title 2" xfId="45553"/>
    <cellStyle name="Table Title_March_LTD_Premium" xfId="45554"/>
    <cellStyle name="Table Units" xfId="45555"/>
    <cellStyle name="Table_Header" xfId="45556"/>
    <cellStyle name="Text" xfId="45557"/>
    <cellStyle name="Text 1" xfId="45558"/>
    <cellStyle name="Text 1 2" xfId="45559"/>
    <cellStyle name="Text 1_March_LTD_Premium" xfId="45560"/>
    <cellStyle name="TEXT 2" xfId="45561"/>
    <cellStyle name="TEXT 3" xfId="45562"/>
    <cellStyle name="TEXT 4" xfId="45563"/>
    <cellStyle name="TEXT 5" xfId="45564"/>
    <cellStyle name="TEXT 6" xfId="45565"/>
    <cellStyle name="TEXT 7" xfId="45566"/>
    <cellStyle name="TEXT 8" xfId="45567"/>
    <cellStyle name="Text Head 1" xfId="45568"/>
    <cellStyle name="Text Head 1 2" xfId="45569"/>
    <cellStyle name="Text Head 1_March_LTD_Premium" xfId="45570"/>
    <cellStyle name="Text Indent A" xfId="45571"/>
    <cellStyle name="Text Indent B" xfId="45572"/>
    <cellStyle name="Text Indent C" xfId="45573"/>
    <cellStyle name="TEXT$ZP$" xfId="45574"/>
    <cellStyle name="TEXT$ZP$ 2" xfId="45575"/>
    <cellStyle name="TEXT$ZP$_OM vs Plan" xfId="45576"/>
    <cellStyle name="TEXT_Aug 2014 Variance" xfId="45577"/>
    <cellStyle name="TEXTBOLD" xfId="45578"/>
    <cellStyle name="TEXTBOLD$ZP$" xfId="45579"/>
    <cellStyle name="TEXTBOLD$ZP$ 2" xfId="45580"/>
    <cellStyle name="TEXTBOLD$ZP$_OM vs Plan" xfId="45581"/>
    <cellStyle name="TEXTBOLD_Other Benefits Allocation %" xfId="45582"/>
    <cellStyle name="TextNumber" xfId="54730"/>
    <cellStyle name="TextNumber 2" xfId="54731"/>
    <cellStyle name="TextNumber 3" xfId="54732"/>
    <cellStyle name="TextNumber 4" xfId="54733"/>
    <cellStyle name="TextNumber 5" xfId="54734"/>
    <cellStyle name="TextRate" xfId="54735"/>
    <cellStyle name="TextRate 2" xfId="54736"/>
    <cellStyle name="TextRate 3" xfId="54737"/>
    <cellStyle name="TextRate 4" xfId="54738"/>
    <cellStyle name="TextRate 5" xfId="54739"/>
    <cellStyle name="Thousands" xfId="45583"/>
    <cellStyle name="Times New Roman" xfId="45584"/>
    <cellStyle name="Tin" xfId="45585"/>
    <cellStyle name="Tin 2" xfId="45586"/>
    <cellStyle name="Tin_March_LTD_Premium" xfId="45587"/>
    <cellStyle name="Tina" xfId="45588"/>
    <cellStyle name="Tina 2" xfId="45589"/>
    <cellStyle name="Tina_March_LTD_Premium" xfId="45590"/>
    <cellStyle name="Title - PROJECT" xfId="45591"/>
    <cellStyle name="Title - Underline" xfId="45592"/>
    <cellStyle name="Title 10" xfId="45593"/>
    <cellStyle name="Title 11" xfId="45594"/>
    <cellStyle name="Title 12" xfId="45595"/>
    <cellStyle name="Title 13" xfId="45596"/>
    <cellStyle name="Title 2" xfId="45597"/>
    <cellStyle name="Title 2 2" xfId="45598"/>
    <cellStyle name="Title 2_401K Summary" xfId="45599"/>
    <cellStyle name="Title 3" xfId="45600"/>
    <cellStyle name="Title 3 2" xfId="45601"/>
    <cellStyle name="Title 4" xfId="45602"/>
    <cellStyle name="Title 4 2" xfId="45603"/>
    <cellStyle name="Title 5" xfId="45604"/>
    <cellStyle name="Title 5 2" xfId="45605"/>
    <cellStyle name="Title 6" xfId="45606"/>
    <cellStyle name="Title 7" xfId="45607"/>
    <cellStyle name="Title 8" xfId="45608"/>
    <cellStyle name="Title 9" xfId="45609"/>
    <cellStyle name="title1" xfId="45610"/>
    <cellStyle name="title2" xfId="45611"/>
    <cellStyle name="title2 2" xfId="45612"/>
    <cellStyle name="title2 3" xfId="45613"/>
    <cellStyle name="title2 4" xfId="45614"/>
    <cellStyle name="title2_Capital Prov 1Q10" xfId="45615"/>
    <cellStyle name="Title3" xfId="45616"/>
    <cellStyle name="Titles - Col. Headings" xfId="45617"/>
    <cellStyle name="Titles - Other" xfId="45618"/>
    <cellStyle name="Total 10" xfId="45619"/>
    <cellStyle name="Total 10 10" xfId="45620"/>
    <cellStyle name="Total 10 10 2" xfId="45621"/>
    <cellStyle name="Total 10 10 2 2" xfId="45622"/>
    <cellStyle name="Total 10 10 3" xfId="45623"/>
    <cellStyle name="Total 10 11" xfId="45624"/>
    <cellStyle name="Total 10 11 2" xfId="45625"/>
    <cellStyle name="Total 10 11 2 2" xfId="45626"/>
    <cellStyle name="Total 10 11 3" xfId="45627"/>
    <cellStyle name="Total 10 12" xfId="45628"/>
    <cellStyle name="Total 10 2" xfId="45629"/>
    <cellStyle name="Total 10 2 2" xfId="45630"/>
    <cellStyle name="Total 10 2 2 2" xfId="45631"/>
    <cellStyle name="Total 10 2 2 2 2" xfId="45632"/>
    <cellStyle name="Total 10 2 2 2 2 2" xfId="45633"/>
    <cellStyle name="Total 10 2 2 2 3" xfId="45634"/>
    <cellStyle name="Total 10 2 2 3" xfId="45635"/>
    <cellStyle name="Total 10 2 2 3 2" xfId="45636"/>
    <cellStyle name="Total 10 2 2 3 2 2" xfId="45637"/>
    <cellStyle name="Total 10 2 2 3 3" xfId="45638"/>
    <cellStyle name="Total 10 2 2 4" xfId="45639"/>
    <cellStyle name="Total 10 2 2 4 2" xfId="45640"/>
    <cellStyle name="Total 10 2 2 5" xfId="45641"/>
    <cellStyle name="Total 10 2 2 5 2" xfId="45642"/>
    <cellStyle name="Total 10 2 2 6" xfId="45643"/>
    <cellStyle name="Total 10 2 3" xfId="45644"/>
    <cellStyle name="Total 10 2 3 2" xfId="45645"/>
    <cellStyle name="Total 10 2 3 2 2" xfId="45646"/>
    <cellStyle name="Total 10 2 3 2 2 2" xfId="45647"/>
    <cellStyle name="Total 10 2 3 2 3" xfId="45648"/>
    <cellStyle name="Total 10 2 3 3" xfId="45649"/>
    <cellStyle name="Total 10 2 3 3 2" xfId="45650"/>
    <cellStyle name="Total 10 2 3 3 2 2" xfId="45651"/>
    <cellStyle name="Total 10 2 3 3 3" xfId="45652"/>
    <cellStyle name="Total 10 2 3 4" xfId="45653"/>
    <cellStyle name="Total 10 2 3 4 2" xfId="45654"/>
    <cellStyle name="Total 10 2 3 5" xfId="45655"/>
    <cellStyle name="Total 10 2 3 5 2" xfId="45656"/>
    <cellStyle name="Total 10 2 3 6" xfId="45657"/>
    <cellStyle name="Total 10 2 4" xfId="45658"/>
    <cellStyle name="Total 10 2 4 2" xfId="45659"/>
    <cellStyle name="Total 10 2 4 2 2" xfId="45660"/>
    <cellStyle name="Total 10 2 4 3" xfId="45661"/>
    <cellStyle name="Total 10 2 5" xfId="45662"/>
    <cellStyle name="Total 10 2 5 2" xfId="45663"/>
    <cellStyle name="Total 10 2 5 2 2" xfId="45664"/>
    <cellStyle name="Total 10 2 5 3" xfId="45665"/>
    <cellStyle name="Total 10 2 6" xfId="45666"/>
    <cellStyle name="Total 10 2 6 2" xfId="45667"/>
    <cellStyle name="Total 10 2 7" xfId="45668"/>
    <cellStyle name="Total 10 2 7 2" xfId="45669"/>
    <cellStyle name="Total 10 2 8" xfId="45670"/>
    <cellStyle name="Total 10 2_Other Benefits Allocation %" xfId="45671"/>
    <cellStyle name="Total 10 3" xfId="45672"/>
    <cellStyle name="Total 10 3 2" xfId="45673"/>
    <cellStyle name="Total 10 3 2 2" xfId="45674"/>
    <cellStyle name="Total 10 3 3" xfId="45675"/>
    <cellStyle name="Total 10 4" xfId="45676"/>
    <cellStyle name="Total 10 4 2" xfId="45677"/>
    <cellStyle name="Total 10 4 2 2" xfId="45678"/>
    <cellStyle name="Total 10 4 3" xfId="45679"/>
    <cellStyle name="Total 10 5" xfId="45680"/>
    <cellStyle name="Total 10 5 2" xfId="45681"/>
    <cellStyle name="Total 10 5 2 2" xfId="45682"/>
    <cellStyle name="Total 10 5 3" xfId="45683"/>
    <cellStyle name="Total 10 6" xfId="45684"/>
    <cellStyle name="Total 10 6 2" xfId="45685"/>
    <cellStyle name="Total 10 6 2 2" xfId="45686"/>
    <cellStyle name="Total 10 6 3" xfId="45687"/>
    <cellStyle name="Total 10 7" xfId="45688"/>
    <cellStyle name="Total 10 7 2" xfId="45689"/>
    <cellStyle name="Total 10 7 2 2" xfId="45690"/>
    <cellStyle name="Total 10 7 3" xfId="45691"/>
    <cellStyle name="Total 10 8" xfId="45692"/>
    <cellStyle name="Total 10 8 2" xfId="45693"/>
    <cellStyle name="Total 10 8 2 2" xfId="45694"/>
    <cellStyle name="Total 10 8 3" xfId="45695"/>
    <cellStyle name="Total 10 9" xfId="45696"/>
    <cellStyle name="Total 10 9 2" xfId="45697"/>
    <cellStyle name="Total 10 9 2 2" xfId="45698"/>
    <cellStyle name="Total 10 9 3" xfId="45699"/>
    <cellStyle name="Total 10_Other Benefits Allocation %" xfId="45700"/>
    <cellStyle name="Total 11" xfId="45701"/>
    <cellStyle name="Total 12" xfId="45702"/>
    <cellStyle name="Total 2" xfId="45703"/>
    <cellStyle name="Total 2 10" xfId="45704"/>
    <cellStyle name="Total 2 11" xfId="45705"/>
    <cellStyle name="Total 2 11 2" xfId="45706"/>
    <cellStyle name="Total 2 11 2 2" xfId="45707"/>
    <cellStyle name="Total 2 11 3" xfId="45708"/>
    <cellStyle name="Total 2 12" xfId="45709"/>
    <cellStyle name="Total 2 2" xfId="45710"/>
    <cellStyle name="Total 2 2 10" xfId="45711"/>
    <cellStyle name="Total 2 2 11" xfId="45712"/>
    <cellStyle name="Total 2 2 2" xfId="45713"/>
    <cellStyle name="Total 2 2 2 2" xfId="45714"/>
    <cellStyle name="Total 2 2 2 2 2" xfId="45715"/>
    <cellStyle name="Total 2 2 2 2 2 2" xfId="45716"/>
    <cellStyle name="Total 2 2 2 2 2 2 2" xfId="45717"/>
    <cellStyle name="Total 2 2 2 2 2 3" xfId="45718"/>
    <cellStyle name="Total 2 2 2 2 3" xfId="45719"/>
    <cellStyle name="Total 2 2 2 2 3 2" xfId="45720"/>
    <cellStyle name="Total 2 2 2 2 3 2 2" xfId="45721"/>
    <cellStyle name="Total 2 2 2 2 3 3" xfId="45722"/>
    <cellStyle name="Total 2 2 2 2 4" xfId="45723"/>
    <cellStyle name="Total 2 2 2 2 4 2" xfId="45724"/>
    <cellStyle name="Total 2 2 2 2 5" xfId="45725"/>
    <cellStyle name="Total 2 2 2 2 5 2" xfId="45726"/>
    <cellStyle name="Total 2 2 2 2 6" xfId="45727"/>
    <cellStyle name="Total 2 2 2 3" xfId="45728"/>
    <cellStyle name="Total 2 2 2 3 2" xfId="45729"/>
    <cellStyle name="Total 2 2 2 3 2 2" xfId="45730"/>
    <cellStyle name="Total 2 2 2 3 2 2 2" xfId="45731"/>
    <cellStyle name="Total 2 2 2 3 2 3" xfId="45732"/>
    <cellStyle name="Total 2 2 2 3 3" xfId="45733"/>
    <cellStyle name="Total 2 2 2 3 3 2" xfId="45734"/>
    <cellStyle name="Total 2 2 2 3 3 2 2" xfId="45735"/>
    <cellStyle name="Total 2 2 2 3 3 3" xfId="45736"/>
    <cellStyle name="Total 2 2 2 3 4" xfId="45737"/>
    <cellStyle name="Total 2 2 2 3 4 2" xfId="45738"/>
    <cellStyle name="Total 2 2 2 3 5" xfId="45739"/>
    <cellStyle name="Total 2 2 2 3 5 2" xfId="45740"/>
    <cellStyle name="Total 2 2 2 3 6" xfId="45741"/>
    <cellStyle name="Total 2 2 2 4" xfId="45742"/>
    <cellStyle name="Total 2 2 2 4 2" xfId="45743"/>
    <cellStyle name="Total 2 2 2 4 2 2" xfId="45744"/>
    <cellStyle name="Total 2 2 2 4 3" xfId="45745"/>
    <cellStyle name="Total 2 2 2 5" xfId="45746"/>
    <cellStyle name="Total 2 2 2 5 2" xfId="45747"/>
    <cellStyle name="Total 2 2 2 5 2 2" xfId="45748"/>
    <cellStyle name="Total 2 2 2 5 3" xfId="45749"/>
    <cellStyle name="Total 2 2 2 6" xfId="45750"/>
    <cellStyle name="Total 2 2 2 6 2" xfId="45751"/>
    <cellStyle name="Total 2 2 2 7" xfId="45752"/>
    <cellStyle name="Total 2 2 2 7 2" xfId="45753"/>
    <cellStyle name="Total 2 2 2 8" xfId="45754"/>
    <cellStyle name="Total 2 2 2_Other Benefits Allocation %" xfId="45755"/>
    <cellStyle name="Total 2 2 3" xfId="45756"/>
    <cellStyle name="Total 2 2 3 2" xfId="45757"/>
    <cellStyle name="Total 2 2 3 2 2" xfId="45758"/>
    <cellStyle name="Total 2 2 3 3" xfId="45759"/>
    <cellStyle name="Total 2 2 4" xfId="45760"/>
    <cellStyle name="Total 2 2 4 2" xfId="45761"/>
    <cellStyle name="Total 2 2 4 2 2" xfId="45762"/>
    <cellStyle name="Total 2 2 4 3" xfId="45763"/>
    <cellStyle name="Total 2 2 5" xfId="45764"/>
    <cellStyle name="Total 2 2 5 2" xfId="45765"/>
    <cellStyle name="Total 2 2 5 2 2" xfId="45766"/>
    <cellStyle name="Total 2 2 5 3" xfId="45767"/>
    <cellStyle name="Total 2 2 6" xfId="45768"/>
    <cellStyle name="Total 2 2 6 2" xfId="45769"/>
    <cellStyle name="Total 2 2 6 2 2" xfId="45770"/>
    <cellStyle name="Total 2 2 6 3" xfId="45771"/>
    <cellStyle name="Total 2 2 7" xfId="45772"/>
    <cellStyle name="Total 2 2 7 2" xfId="45773"/>
    <cellStyle name="Total 2 2 7 2 2" xfId="45774"/>
    <cellStyle name="Total 2 2 7 3" xfId="45775"/>
    <cellStyle name="Total 2 2 8" xfId="45776"/>
    <cellStyle name="Total 2 2 9" xfId="45777"/>
    <cellStyle name="Total 2 2_Other Benefits Allocation %" xfId="45778"/>
    <cellStyle name="Total 2 3" xfId="45779"/>
    <cellStyle name="Total 2 3 10" xfId="45780"/>
    <cellStyle name="Total 2 3 10 2" xfId="45781"/>
    <cellStyle name="Total 2 3 10 2 2" xfId="45782"/>
    <cellStyle name="Total 2 3 10 3" xfId="45783"/>
    <cellStyle name="Total 2 3 11" xfId="45784"/>
    <cellStyle name="Total 2 3 11 2" xfId="45785"/>
    <cellStyle name="Total 2 3 11 2 2" xfId="45786"/>
    <cellStyle name="Total 2 3 11 3" xfId="45787"/>
    <cellStyle name="Total 2 3 12" xfId="45788"/>
    <cellStyle name="Total 2 3 2" xfId="45789"/>
    <cellStyle name="Total 2 3 2 2" xfId="45790"/>
    <cellStyle name="Total 2 3 2 2 2" xfId="45791"/>
    <cellStyle name="Total 2 3 2 2 2 2" xfId="45792"/>
    <cellStyle name="Total 2 3 2 2 2 2 2" xfId="45793"/>
    <cellStyle name="Total 2 3 2 2 2 3" xfId="45794"/>
    <cellStyle name="Total 2 3 2 2 3" xfId="45795"/>
    <cellStyle name="Total 2 3 2 2 3 2" xfId="45796"/>
    <cellStyle name="Total 2 3 2 2 3 2 2" xfId="45797"/>
    <cellStyle name="Total 2 3 2 2 3 3" xfId="45798"/>
    <cellStyle name="Total 2 3 2 2 4" xfId="45799"/>
    <cellStyle name="Total 2 3 2 2 4 2" xfId="45800"/>
    <cellStyle name="Total 2 3 2 2 5" xfId="45801"/>
    <cellStyle name="Total 2 3 2 2 5 2" xfId="45802"/>
    <cellStyle name="Total 2 3 2 2 6" xfId="45803"/>
    <cellStyle name="Total 2 3 2 3" xfId="45804"/>
    <cellStyle name="Total 2 3 2 3 2" xfId="45805"/>
    <cellStyle name="Total 2 3 2 3 2 2" xfId="45806"/>
    <cellStyle name="Total 2 3 2 3 2 2 2" xfId="45807"/>
    <cellStyle name="Total 2 3 2 3 2 3" xfId="45808"/>
    <cellStyle name="Total 2 3 2 3 3" xfId="45809"/>
    <cellStyle name="Total 2 3 2 3 3 2" xfId="45810"/>
    <cellStyle name="Total 2 3 2 3 3 2 2" xfId="45811"/>
    <cellStyle name="Total 2 3 2 3 3 3" xfId="45812"/>
    <cellStyle name="Total 2 3 2 3 4" xfId="45813"/>
    <cellStyle name="Total 2 3 2 3 4 2" xfId="45814"/>
    <cellStyle name="Total 2 3 2 3 5" xfId="45815"/>
    <cellStyle name="Total 2 3 2 3 5 2" xfId="45816"/>
    <cellStyle name="Total 2 3 2 3 6" xfId="45817"/>
    <cellStyle name="Total 2 3 2 4" xfId="45818"/>
    <cellStyle name="Total 2 3 2 4 2" xfId="45819"/>
    <cellStyle name="Total 2 3 2 4 2 2" xfId="45820"/>
    <cellStyle name="Total 2 3 2 4 3" xfId="45821"/>
    <cellStyle name="Total 2 3 2 5" xfId="45822"/>
    <cellStyle name="Total 2 3 2 5 2" xfId="45823"/>
    <cellStyle name="Total 2 3 2 5 2 2" xfId="45824"/>
    <cellStyle name="Total 2 3 2 5 3" xfId="45825"/>
    <cellStyle name="Total 2 3 2 6" xfId="45826"/>
    <cellStyle name="Total 2 3 2 6 2" xfId="45827"/>
    <cellStyle name="Total 2 3 2 7" xfId="45828"/>
    <cellStyle name="Total 2 3 2 7 2" xfId="45829"/>
    <cellStyle name="Total 2 3 2 8" xfId="45830"/>
    <cellStyle name="Total 2 3 2_Other Benefits Allocation %" xfId="45831"/>
    <cellStyle name="Total 2 3 3" xfId="45832"/>
    <cellStyle name="Total 2 3 3 2" xfId="45833"/>
    <cellStyle name="Total 2 3 3 2 2" xfId="45834"/>
    <cellStyle name="Total 2 3 3 3" xfId="45835"/>
    <cellStyle name="Total 2 3 4" xfId="45836"/>
    <cellStyle name="Total 2 3 4 2" xfId="45837"/>
    <cellStyle name="Total 2 3 4 2 2" xfId="45838"/>
    <cellStyle name="Total 2 3 4 3" xfId="45839"/>
    <cellStyle name="Total 2 3 5" xfId="45840"/>
    <cellStyle name="Total 2 3 5 2" xfId="45841"/>
    <cellStyle name="Total 2 3 5 2 2" xfId="45842"/>
    <cellStyle name="Total 2 3 5 3" xfId="45843"/>
    <cellStyle name="Total 2 3 6" xfId="45844"/>
    <cellStyle name="Total 2 3 6 2" xfId="45845"/>
    <cellStyle name="Total 2 3 6 2 2" xfId="45846"/>
    <cellStyle name="Total 2 3 6 3" xfId="45847"/>
    <cellStyle name="Total 2 3 7" xfId="45848"/>
    <cellStyle name="Total 2 3 7 2" xfId="45849"/>
    <cellStyle name="Total 2 3 7 2 2" xfId="45850"/>
    <cellStyle name="Total 2 3 7 3" xfId="45851"/>
    <cellStyle name="Total 2 3 8" xfId="45852"/>
    <cellStyle name="Total 2 3 8 2" xfId="45853"/>
    <cellStyle name="Total 2 3 8 2 2" xfId="45854"/>
    <cellStyle name="Total 2 3 8 3" xfId="45855"/>
    <cellStyle name="Total 2 3 9" xfId="45856"/>
    <cellStyle name="Total 2 3 9 2" xfId="45857"/>
    <cellStyle name="Total 2 3 9 2 2" xfId="45858"/>
    <cellStyle name="Total 2 3 9 3" xfId="45859"/>
    <cellStyle name="Total 2 3_Other Benefits Allocation %" xfId="45860"/>
    <cellStyle name="Total 2 4" xfId="45861"/>
    <cellStyle name="Total 2 5" xfId="45862"/>
    <cellStyle name="Total 2 6" xfId="45863"/>
    <cellStyle name="Total 2 7" xfId="45864"/>
    <cellStyle name="Total 2 8" xfId="45865"/>
    <cellStyle name="Total 2 9" xfId="45866"/>
    <cellStyle name="Total 2_3) LTD 2014 FPL Exp Mid Yr" xfId="45867"/>
    <cellStyle name="Total 3" xfId="45868"/>
    <cellStyle name="Total 3 2" xfId="45869"/>
    <cellStyle name="Total 4" xfId="45870"/>
    <cellStyle name="Total 4 2" xfId="45871"/>
    <cellStyle name="Total 5" xfId="45872"/>
    <cellStyle name="Total 5 2" xfId="45873"/>
    <cellStyle name="Total 6" xfId="45874"/>
    <cellStyle name="Total 6 2" xfId="45875"/>
    <cellStyle name="Total 7" xfId="45876"/>
    <cellStyle name="Total 7 2" xfId="45877"/>
    <cellStyle name="Total 8" xfId="45878"/>
    <cellStyle name="Total 8 2" xfId="45879"/>
    <cellStyle name="Total 9" xfId="45880"/>
    <cellStyle name="Total 9 2" xfId="45881"/>
    <cellStyle name="TOTALCOLUMNFORMAT" xfId="45882"/>
    <cellStyle name="TOTALCOLUMNFORMAT 2" xfId="45883"/>
    <cellStyle name="TOTALCOLUMNFORMAT$ZP$" xfId="45884"/>
    <cellStyle name="TOTALCOLUMNFORMAT$ZP$ 2" xfId="45885"/>
    <cellStyle name="TOTALCOLUMNFORMAT$ZP$_OM vs Plan" xfId="45886"/>
    <cellStyle name="TOTALCOLUMNFORMAT_Headcount" xfId="45887"/>
    <cellStyle name="TotalNumber" xfId="54740"/>
    <cellStyle name="TotalNumber 2" xfId="54741"/>
    <cellStyle name="TotalNumber 3" xfId="54742"/>
    <cellStyle name="TotalNumber 4" xfId="54743"/>
    <cellStyle name="TotalNumber 5" xfId="54744"/>
    <cellStyle name="TotalNumber 6" xfId="54745"/>
    <cellStyle name="TotalRate" xfId="54746"/>
    <cellStyle name="TotalRate 2" xfId="54747"/>
    <cellStyle name="TotalText" xfId="54748"/>
    <cellStyle name="TotalText 2" xfId="54749"/>
    <cellStyle name="TotalText 3" xfId="54750"/>
    <cellStyle name="TotalText 4" xfId="54751"/>
    <cellStyle name="TotalText 5" xfId="54752"/>
    <cellStyle name="u" xfId="45888"/>
    <cellStyle name="u 2" xfId="45889"/>
    <cellStyle name="u 2 2" xfId="45890"/>
    <cellStyle name="u 2 2 2" xfId="45891"/>
    <cellStyle name="u 2 3" xfId="45892"/>
    <cellStyle name="u 3" xfId="45893"/>
    <cellStyle name="u 3 2" xfId="45894"/>
    <cellStyle name="u_Matrix" xfId="45895"/>
    <cellStyle name="u_Matrix 2" xfId="45896"/>
    <cellStyle name="u_Matrix 2 2" xfId="45897"/>
    <cellStyle name="u_Matrix 2 2 2" xfId="45898"/>
    <cellStyle name="u_Matrix 2 3" xfId="45899"/>
    <cellStyle name="u_Matrix 2_Other Benefits Allocation %" xfId="45900"/>
    <cellStyle name="u_Matrix 3" xfId="45901"/>
    <cellStyle name="u_Matrix 3 2" xfId="45902"/>
    <cellStyle name="u_Matrix_Other Benefits Allocation %" xfId="45903"/>
    <cellStyle name="u_Module1 (2)" xfId="45904"/>
    <cellStyle name="u_Module1 (2) 2" xfId="45905"/>
    <cellStyle name="u_Module1 (2) 2 2" xfId="45906"/>
    <cellStyle name="u_Module1 (2) 2 2 2" xfId="45907"/>
    <cellStyle name="u_Module1 (2) 2 3" xfId="45908"/>
    <cellStyle name="u_Module1 (2) 2_Other Benefits Allocation %" xfId="45909"/>
    <cellStyle name="u_Module1 (2) 3" xfId="45910"/>
    <cellStyle name="u_Module1 (2) 3 2" xfId="45911"/>
    <cellStyle name="u_Module1 (2)_Other Benefits Allocation %" xfId="45912"/>
    <cellStyle name="u_Other Benefits Allocation %" xfId="45913"/>
    <cellStyle name="u2" xfId="45914"/>
    <cellStyle name="ubordinated Debt" xfId="45915"/>
    <cellStyle name="ui" xfId="45916"/>
    <cellStyle name="under" xfId="45917"/>
    <cellStyle name="Underline_Single" xfId="45918"/>
    <cellStyle name="UnitHeader" xfId="54753"/>
    <cellStyle name="UnitHeader 2" xfId="54754"/>
    <cellStyle name="UnitHeader 3" xfId="54755"/>
    <cellStyle name="UnitHeader 4" xfId="54756"/>
    <cellStyle name="UnitHeader 5" xfId="54757"/>
    <cellStyle name="UNITS" xfId="45919"/>
    <cellStyle name="Unprot" xfId="45920"/>
    <cellStyle name="Unprot$" xfId="45921"/>
    <cellStyle name="Unprot_monci" xfId="45922"/>
    <cellStyle name="Unprotect" xfId="45923"/>
    <cellStyle name="Unprotect 2" xfId="45924"/>
    <cellStyle name="Unprotect_3) LTD 2014 FPL Exp Mid Yr" xfId="45925"/>
    <cellStyle name="UNSHADED" xfId="45926"/>
    <cellStyle name="USER" xfId="45927"/>
    <cellStyle name="USER 2" xfId="45928"/>
    <cellStyle name="USER$ZL$" xfId="45929"/>
    <cellStyle name="USER$ZL$ 2" xfId="45930"/>
    <cellStyle name="USER$ZL$_OM vs Plan" xfId="45931"/>
    <cellStyle name="USER$ZP$" xfId="45932"/>
    <cellStyle name="USER$ZP$ 2" xfId="45933"/>
    <cellStyle name="USER$ZP$$ZL$" xfId="45934"/>
    <cellStyle name="USER$ZP$$ZL$ 2" xfId="45935"/>
    <cellStyle name="USER$ZP$$ZL$_OM vs Plan" xfId="45936"/>
    <cellStyle name="USER$ZP$_008100" xfId="45937"/>
    <cellStyle name="USER_Headcount" xfId="45938"/>
    <cellStyle name="uy" xfId="45939"/>
    <cellStyle name="Valuta [0]_laroux" xfId="45940"/>
    <cellStyle name="Valuta_laroux" xfId="45941"/>
    <cellStyle name="w" xfId="45942"/>
    <cellStyle name="w 2" xfId="45943"/>
    <cellStyle name="w 3" xfId="45944"/>
    <cellStyle name="w_March_LTD_Premium" xfId="45945"/>
    <cellStyle name="w_Other Benefits Allocation %" xfId="45946"/>
    <cellStyle name="Währung [0]_Compiling Utility Macros" xfId="45947"/>
    <cellStyle name="Währung_Compiling Utility Macros" xfId="45948"/>
    <cellStyle name="Warning Text 2" xfId="45949"/>
    <cellStyle name="Warning Text 2 2" xfId="45950"/>
    <cellStyle name="Warning Text 2 3" xfId="45951"/>
    <cellStyle name="Warning Text 3" xfId="45952"/>
    <cellStyle name="Warning Text 4" xfId="45953"/>
    <cellStyle name="Warning Text 5" xfId="54758"/>
    <cellStyle name="Warning Text 6" xfId="54759"/>
    <cellStyle name="Warning Text 7" xfId="54760"/>
    <cellStyle name="Warning Text 8" xfId="54761"/>
    <cellStyle name="Warning Text 9" xfId="54762"/>
    <cellStyle name="X" xfId="45954"/>
    <cellStyle name="X - None" xfId="45955"/>
    <cellStyle name="X - None 2" xfId="45956"/>
    <cellStyle name="X 2" xfId="45957"/>
    <cellStyle name="X_Other Benefits Allocation %" xfId="45958"/>
    <cellStyle name="Year" xfId="45959"/>
    <cellStyle name="Year 2" xfId="45960"/>
    <cellStyle name="Year_Aug 2014 Variance" xfId="45961"/>
    <cellStyle name="常规_Sheet1" xfId="459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76" Type="http://schemas.openxmlformats.org/officeDocument/2006/relationships/externalLink" Target="externalLinks/externalLink32.xml"/><Relationship Id="rId7" Type="http://schemas.openxmlformats.org/officeDocument/2006/relationships/worksheet" Target="worksheets/sheet7.xml"/><Relationship Id="rId71"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externalLink" Target="externalLinks/externalLink35.xml"/><Relationship Id="rId5" Type="http://schemas.openxmlformats.org/officeDocument/2006/relationships/worksheet" Target="worksheets/sheet5.xml"/><Relationship Id="rId61" Type="http://schemas.openxmlformats.org/officeDocument/2006/relationships/externalLink" Target="externalLinks/externalLink17.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externalLink" Target="externalLinks/externalLink34.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externalLink" Target="externalLinks/externalLink33.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0</xdr:rowOff>
    </xdr:from>
    <xdr:to>
      <xdr:col>67</xdr:col>
      <xdr:colOff>9525</xdr:colOff>
      <xdr:row>0</xdr:row>
      <xdr:rowOff>9525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bwMode="auto">
        <a:xfrm>
          <a:off x="9525" y="0"/>
          <a:ext cx="46777275" cy="3143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twoCellAnchor>
  <xdr:oneCellAnchor>
    <xdr:from>
      <xdr:col>5</xdr:col>
      <xdr:colOff>19050</xdr:colOff>
      <xdr:row>4</xdr:row>
      <xdr:rowOff>9525</xdr:rowOff>
    </xdr:from>
    <xdr:ext cx="47625" cy="47625"/>
    <xdr:pic macro="[30]!DesignIconClicked">
      <xdr:nvPicPr>
        <xdr:cNvPr id="3" name="BExMO7VFCN4EL59982UR4AJ25JNJ" descr="XX6TINEJADZGKR0CTM7ZRT0RA" hidden="1"/>
        <xdr:cNvPicPr>
          <a:picLocks noChangeAspect="1" noChangeArrowheads="1"/>
        </xdr:cNvPicPr>
      </xdr:nvPicPr>
      <xdr:blipFill>
        <a:blip xmlns:r="http://schemas.openxmlformats.org/officeDocument/2006/relationships" r:embed="rId2"/>
        <a:srcRect/>
        <a:stretch>
          <a:fillRect/>
        </a:stretch>
      </xdr:blipFill>
      <xdr:spPr bwMode="auto">
        <a:xfrm>
          <a:off x="2438400" y="15621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4</xdr:row>
      <xdr:rowOff>85725</xdr:rowOff>
    </xdr:from>
    <xdr:ext cx="47625" cy="47625"/>
    <xdr:pic macro="[30]!DesignIconClicked">
      <xdr:nvPicPr>
        <xdr:cNvPr id="4" name="BExU3EX5JJCXCII4YKUJBFBGIJR2" descr="OF5ZI9PI5WH36VPANJ2DYLNMI" hidden="1"/>
        <xdr:cNvPicPr>
          <a:picLocks noChangeAspect="1" noChangeArrowheads="1"/>
        </xdr:cNvPicPr>
      </xdr:nvPicPr>
      <xdr:blipFill>
        <a:blip xmlns:r="http://schemas.openxmlformats.org/officeDocument/2006/relationships" r:embed="rId3"/>
        <a:srcRect/>
        <a:stretch>
          <a:fillRect/>
        </a:stretch>
      </xdr:blipFill>
      <xdr:spPr bwMode="auto">
        <a:xfrm>
          <a:off x="2438400" y="16383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6</xdr:col>
      <xdr:colOff>19050</xdr:colOff>
      <xdr:row>4</xdr:row>
      <xdr:rowOff>9525</xdr:rowOff>
    </xdr:from>
    <xdr:ext cx="47625" cy="47625"/>
    <xdr:pic macro="[30]!DesignIconClicked">
      <xdr:nvPicPr>
        <xdr:cNvPr id="5" name="BEx1KD7H6UB1VYCJ7O61P562EIUY" descr="IQGV9140X0K0UPBL8OGU3I44J" hidden="1"/>
        <xdr:cNvPicPr>
          <a:picLocks noChangeAspect="1" noChangeArrowheads="1"/>
        </xdr:cNvPicPr>
      </xdr:nvPicPr>
      <xdr:blipFill>
        <a:blip xmlns:r="http://schemas.openxmlformats.org/officeDocument/2006/relationships" r:embed="rId2"/>
        <a:srcRect/>
        <a:stretch>
          <a:fillRect/>
        </a:stretch>
      </xdr:blipFill>
      <xdr:spPr bwMode="auto">
        <a:xfrm>
          <a:off x="3571875" y="15621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6</xdr:col>
      <xdr:colOff>19050</xdr:colOff>
      <xdr:row>4</xdr:row>
      <xdr:rowOff>85725</xdr:rowOff>
    </xdr:from>
    <xdr:ext cx="47625" cy="47625"/>
    <xdr:pic macro="[30]!DesignIconClicked">
      <xdr:nvPicPr>
        <xdr:cNvPr id="6" name="BEx5BJQWS6YWHH4ZMSUAMD641V6Y" descr="ZTMFMXCIQSECDX38ALEFHUB00" hidden="1"/>
        <xdr:cNvPicPr>
          <a:picLocks noChangeAspect="1" noChangeArrowheads="1"/>
        </xdr:cNvPicPr>
      </xdr:nvPicPr>
      <xdr:blipFill>
        <a:blip xmlns:r="http://schemas.openxmlformats.org/officeDocument/2006/relationships" r:embed="rId3"/>
        <a:srcRect/>
        <a:stretch>
          <a:fillRect/>
        </a:stretch>
      </xdr:blipFill>
      <xdr:spPr bwMode="auto">
        <a:xfrm>
          <a:off x="3571875" y="16383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7</xdr:col>
      <xdr:colOff>19050</xdr:colOff>
      <xdr:row>4</xdr:row>
      <xdr:rowOff>9525</xdr:rowOff>
    </xdr:from>
    <xdr:ext cx="47625" cy="47625"/>
    <xdr:pic macro="[30]!DesignIconClicked">
      <xdr:nvPicPr>
        <xdr:cNvPr id="7" name="BExVTO5Q8G2M7BPL4B2584LQS0R0" descr="OB6Q8NA4LZFE4GM9Y3V56BPMQ" hidden="1"/>
        <xdr:cNvPicPr>
          <a:picLocks noChangeAspect="1" noChangeArrowheads="1"/>
        </xdr:cNvPicPr>
      </xdr:nvPicPr>
      <xdr:blipFill>
        <a:blip xmlns:r="http://schemas.openxmlformats.org/officeDocument/2006/relationships" r:embed="rId2"/>
        <a:srcRect/>
        <a:stretch>
          <a:fillRect/>
        </a:stretch>
      </xdr:blipFill>
      <xdr:spPr bwMode="auto">
        <a:xfrm>
          <a:off x="4667250" y="15621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7</xdr:col>
      <xdr:colOff>19050</xdr:colOff>
      <xdr:row>4</xdr:row>
      <xdr:rowOff>85725</xdr:rowOff>
    </xdr:from>
    <xdr:ext cx="47625" cy="47625"/>
    <xdr:pic macro="[30]!DesignIconClicked">
      <xdr:nvPicPr>
        <xdr:cNvPr id="8" name="BExIFSCLN1G86X78PFLTSMRP0US5" descr="9JK4SPV4DG7VTCZIILWHXQU5J" hidden="1"/>
        <xdr:cNvPicPr>
          <a:picLocks noChangeAspect="1" noChangeArrowheads="1"/>
        </xdr:cNvPicPr>
      </xdr:nvPicPr>
      <xdr:blipFill>
        <a:blip xmlns:r="http://schemas.openxmlformats.org/officeDocument/2006/relationships" r:embed="rId3"/>
        <a:srcRect/>
        <a:stretch>
          <a:fillRect/>
        </a:stretch>
      </xdr:blipFill>
      <xdr:spPr bwMode="auto">
        <a:xfrm>
          <a:off x="4667250" y="16383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4</xdr:row>
      <xdr:rowOff>9525</xdr:rowOff>
    </xdr:from>
    <xdr:ext cx="47625" cy="47625"/>
    <xdr:pic macro="[30]!DesignIconClicked">
      <xdr:nvPicPr>
        <xdr:cNvPr id="9" name="BEx1I152WN2D3A85O2XN0DGXCWHN" descr="KHBZFMANRA4UMJR1AB4M5NJNT" hidden="1"/>
        <xdr:cNvPicPr>
          <a:picLocks noChangeAspect="1" noChangeArrowheads="1"/>
        </xdr:cNvPicPr>
      </xdr:nvPicPr>
      <xdr:blipFill>
        <a:blip xmlns:r="http://schemas.openxmlformats.org/officeDocument/2006/relationships" r:embed="rId2"/>
        <a:srcRect/>
        <a:stretch>
          <a:fillRect/>
        </a:stretch>
      </xdr:blipFill>
      <xdr:spPr bwMode="auto">
        <a:xfrm>
          <a:off x="2438400" y="15621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4</xdr:row>
      <xdr:rowOff>85725</xdr:rowOff>
    </xdr:from>
    <xdr:ext cx="47625" cy="47625"/>
    <xdr:pic macro="[30]!DesignIconClicked">
      <xdr:nvPicPr>
        <xdr:cNvPr id="10" name="BExW9676P0SKCVKK25QCGHPA3PAD" descr="9A4PWZ20RMSRF0PNECCDM75CA" hidden="1"/>
        <xdr:cNvPicPr>
          <a:picLocks noChangeAspect="1" noChangeArrowheads="1"/>
        </xdr:cNvPicPr>
      </xdr:nvPicPr>
      <xdr:blipFill>
        <a:blip xmlns:r="http://schemas.openxmlformats.org/officeDocument/2006/relationships" r:embed="rId3"/>
        <a:srcRect/>
        <a:stretch>
          <a:fillRect/>
        </a:stretch>
      </xdr:blipFill>
      <xdr:spPr bwMode="auto">
        <a:xfrm>
          <a:off x="2438400" y="16383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28575</xdr:colOff>
      <xdr:row>6</xdr:row>
      <xdr:rowOff>0</xdr:rowOff>
    </xdr:from>
    <xdr:ext cx="123825" cy="123825"/>
    <xdr:pic macro="[30]!DesignIconClicked">
      <xdr:nvPicPr>
        <xdr:cNvPr id="11" name="BExW253QPOZK9KW8BJC3LBXGCG2N" descr="Y5HX37BEUWSN1NEFJKZJXI3SX" hidden="1"/>
        <xdr:cNvPicPr>
          <a:picLocks noChangeAspect="1" noChangeArrowheads="1"/>
        </xdr:cNvPicPr>
      </xdr:nvPicPr>
      <xdr:blipFill>
        <a:blip xmlns:r="http://schemas.openxmlformats.org/officeDocument/2006/relationships" r:embed="rId4"/>
        <a:srcRect/>
        <a:stretch>
          <a:fillRect/>
        </a:stretch>
      </xdr:blipFill>
      <xdr:spPr bwMode="auto">
        <a:xfrm>
          <a:off x="2447925" y="1838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19050</xdr:colOff>
      <xdr:row>4</xdr:row>
      <xdr:rowOff>9525</xdr:rowOff>
    </xdr:from>
    <xdr:ext cx="47625" cy="47625"/>
    <xdr:pic macro="[30]!DesignIconClicked">
      <xdr:nvPicPr>
        <xdr:cNvPr id="12" name="BExS5CPQ8P8JOQPK7ANNKHLSGOKU" hidden="1"/>
        <xdr:cNvPicPr>
          <a:picLocks noChangeAspect="1" noChangeArrowheads="1"/>
        </xdr:cNvPicPr>
      </xdr:nvPicPr>
      <xdr:blipFill>
        <a:blip xmlns:r="http://schemas.openxmlformats.org/officeDocument/2006/relationships" r:embed="rId2"/>
        <a:srcRect/>
        <a:stretch>
          <a:fillRect/>
        </a:stretch>
      </xdr:blipFill>
      <xdr:spPr bwMode="auto">
        <a:xfrm>
          <a:off x="2438400" y="15621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4</xdr:row>
      <xdr:rowOff>85725</xdr:rowOff>
    </xdr:from>
    <xdr:ext cx="47625" cy="47625"/>
    <xdr:pic macro="[30]!DesignIconClicked">
      <xdr:nvPicPr>
        <xdr:cNvPr id="13" name="BExMM0AVUAIRNJLXB1FW8R0YB4ZZ" hidden="1"/>
        <xdr:cNvPicPr>
          <a:picLocks noChangeAspect="1" noChangeArrowheads="1"/>
        </xdr:cNvPicPr>
      </xdr:nvPicPr>
      <xdr:blipFill>
        <a:blip xmlns:r="http://schemas.openxmlformats.org/officeDocument/2006/relationships" r:embed="rId3"/>
        <a:srcRect/>
        <a:stretch>
          <a:fillRect/>
        </a:stretch>
      </xdr:blipFill>
      <xdr:spPr bwMode="auto">
        <a:xfrm>
          <a:off x="2438400" y="16383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19050</xdr:colOff>
      <xdr:row>4</xdr:row>
      <xdr:rowOff>9525</xdr:rowOff>
    </xdr:from>
    <xdr:ext cx="47625" cy="47625"/>
    <xdr:pic macro="[30]!DesignIconClicked">
      <xdr:nvPicPr>
        <xdr:cNvPr id="14" name="BExXZ7Y09CBS0XA7IPB3IRJ8RJM4" hidden="1"/>
        <xdr:cNvPicPr>
          <a:picLocks noChangeAspect="1" noChangeArrowheads="1"/>
        </xdr:cNvPicPr>
      </xdr:nvPicPr>
      <xdr:blipFill>
        <a:blip xmlns:r="http://schemas.openxmlformats.org/officeDocument/2006/relationships" r:embed="rId2"/>
        <a:srcRect/>
        <a:stretch>
          <a:fillRect/>
        </a:stretch>
      </xdr:blipFill>
      <xdr:spPr bwMode="auto">
        <a:xfrm>
          <a:off x="2438400" y="15621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5</xdr:col>
      <xdr:colOff>19050</xdr:colOff>
      <xdr:row>4</xdr:row>
      <xdr:rowOff>85725</xdr:rowOff>
    </xdr:from>
    <xdr:ext cx="47625" cy="47625"/>
    <xdr:pic macro="[30]!DesignIconClicked">
      <xdr:nvPicPr>
        <xdr:cNvPr id="15" name="BExQ7SXS9VUG7P6CACU2J7R2SGIZ" hidden="1"/>
        <xdr:cNvPicPr>
          <a:picLocks noChangeAspect="1" noChangeArrowheads="1"/>
        </xdr:cNvPicPr>
      </xdr:nvPicPr>
      <xdr:blipFill>
        <a:blip xmlns:r="http://schemas.openxmlformats.org/officeDocument/2006/relationships" r:embed="rId3"/>
        <a:srcRect/>
        <a:stretch>
          <a:fillRect/>
        </a:stretch>
      </xdr:blipFill>
      <xdr:spPr bwMode="auto">
        <a:xfrm>
          <a:off x="2438400" y="16383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6</xdr:col>
      <xdr:colOff>19050</xdr:colOff>
      <xdr:row>4</xdr:row>
      <xdr:rowOff>9525</xdr:rowOff>
    </xdr:from>
    <xdr:ext cx="47625" cy="47625"/>
    <xdr:pic macro="[30]!DesignIconClicked">
      <xdr:nvPicPr>
        <xdr:cNvPr id="16" name="BEx5AQZ4ETQ9LMY5EBWVH20Z7VXQ" hidden="1"/>
        <xdr:cNvPicPr>
          <a:picLocks noChangeAspect="1" noChangeArrowheads="1"/>
        </xdr:cNvPicPr>
      </xdr:nvPicPr>
      <xdr:blipFill>
        <a:blip xmlns:r="http://schemas.openxmlformats.org/officeDocument/2006/relationships" r:embed="rId2"/>
        <a:srcRect/>
        <a:stretch>
          <a:fillRect/>
        </a:stretch>
      </xdr:blipFill>
      <xdr:spPr bwMode="auto">
        <a:xfrm>
          <a:off x="3571875" y="15621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6</xdr:col>
      <xdr:colOff>19050</xdr:colOff>
      <xdr:row>4</xdr:row>
      <xdr:rowOff>85725</xdr:rowOff>
    </xdr:from>
    <xdr:ext cx="47625" cy="47625"/>
    <xdr:pic macro="[30]!DesignIconClicked">
      <xdr:nvPicPr>
        <xdr:cNvPr id="17" name="BExUBK0YZ5VYFY8TTITJGJU9S06A" hidden="1"/>
        <xdr:cNvPicPr>
          <a:picLocks noChangeAspect="1" noChangeArrowheads="1"/>
        </xdr:cNvPicPr>
      </xdr:nvPicPr>
      <xdr:blipFill>
        <a:blip xmlns:r="http://schemas.openxmlformats.org/officeDocument/2006/relationships" r:embed="rId3"/>
        <a:srcRect/>
        <a:stretch>
          <a:fillRect/>
        </a:stretch>
      </xdr:blipFill>
      <xdr:spPr bwMode="auto">
        <a:xfrm>
          <a:off x="3571875" y="16383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7</xdr:col>
      <xdr:colOff>28575</xdr:colOff>
      <xdr:row>4</xdr:row>
      <xdr:rowOff>9525</xdr:rowOff>
    </xdr:from>
    <xdr:ext cx="47625" cy="47625"/>
    <xdr:pic macro="[30]!DesignIconClicked">
      <xdr:nvPicPr>
        <xdr:cNvPr id="18" name="BExUEZCSSJ7RN4J18I2NUIQR2FZS" hidden="1"/>
        <xdr:cNvPicPr>
          <a:picLocks noChangeAspect="1" noChangeArrowheads="1"/>
        </xdr:cNvPicPr>
      </xdr:nvPicPr>
      <xdr:blipFill>
        <a:blip xmlns:r="http://schemas.openxmlformats.org/officeDocument/2006/relationships" r:embed="rId2"/>
        <a:srcRect/>
        <a:stretch>
          <a:fillRect/>
        </a:stretch>
      </xdr:blipFill>
      <xdr:spPr bwMode="auto">
        <a:xfrm>
          <a:off x="4676775" y="15621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oneCellAnchor>
    <xdr:from>
      <xdr:col>7</xdr:col>
      <xdr:colOff>28575</xdr:colOff>
      <xdr:row>4</xdr:row>
      <xdr:rowOff>85725</xdr:rowOff>
    </xdr:from>
    <xdr:ext cx="47625" cy="47625"/>
    <xdr:pic macro="[30]!DesignIconClicked">
      <xdr:nvPicPr>
        <xdr:cNvPr id="19" name="BExS3JDQWF7U3F5JTEVOE16ASIYK" hidden="1"/>
        <xdr:cNvPicPr>
          <a:picLocks noChangeAspect="1" noChangeArrowheads="1"/>
        </xdr:cNvPicPr>
      </xdr:nvPicPr>
      <xdr:blipFill>
        <a:blip xmlns:r="http://schemas.openxmlformats.org/officeDocument/2006/relationships" r:embed="rId3"/>
        <a:srcRect/>
        <a:stretch>
          <a:fillRect/>
        </a:stretch>
      </xdr:blipFill>
      <xdr:spPr bwMode="auto">
        <a:xfrm>
          <a:off x="4676775" y="1638300"/>
          <a:ext cx="47625" cy="476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fPrintsWithSheet="0"/>
  </xdr:oneCellAnchor>
  <xdr:twoCellAnchor>
    <xdr:from>
      <xdr:col>5</xdr:col>
      <xdr:colOff>200025</xdr:colOff>
      <xdr:row>0</xdr:row>
      <xdr:rowOff>0</xdr:rowOff>
    </xdr:from>
    <xdr:to>
      <xdr:col>12</xdr:col>
      <xdr:colOff>371475</xdr:colOff>
      <xdr:row>0</xdr:row>
      <xdr:rowOff>38100</xdr:rowOff>
    </xdr:to>
    <xdr:sp macro="" textlink="">
      <xdr:nvSpPr>
        <xdr:cNvPr id="20" name="TextQueryTitle"/>
        <xdr:cNvSpPr txBox="1">
          <a:spLocks noChangeArrowheads="1"/>
        </xdr:cNvSpPr>
      </xdr:nvSpPr>
      <xdr:spPr bwMode="auto">
        <a:xfrm>
          <a:off x="2619375" y="0"/>
          <a:ext cx="8877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5</xdr:col>
      <xdr:colOff>47625</xdr:colOff>
      <xdr:row>7</xdr:row>
      <xdr:rowOff>0</xdr:rowOff>
    </xdr:from>
    <xdr:ext cx="123825" cy="123825"/>
    <xdr:pic macro="[30]!DesignIconClicked">
      <xdr:nvPicPr>
        <xdr:cNvPr id="21" name="BEx973S463FCQVJ7QDFBUIU0WJ3F" descr="ZQTVYL8DCSADVT0QMRXFLU0TR" hidden="1"/>
        <xdr:cNvPicPr>
          <a:picLocks noChangeAspect="1" noChangeArrowheads="1"/>
        </xdr:cNvPicPr>
      </xdr:nvPicPr>
      <xdr:blipFill>
        <a:blip xmlns:r="http://schemas.openxmlformats.org/officeDocument/2006/relationships" r:embed="rId4"/>
        <a:srcRect/>
        <a:stretch>
          <a:fillRect/>
        </a:stretch>
      </xdr:blipFill>
      <xdr:spPr bwMode="auto">
        <a:xfrm>
          <a:off x="24669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85725</xdr:colOff>
      <xdr:row>15</xdr:row>
      <xdr:rowOff>0</xdr:rowOff>
    </xdr:from>
    <xdr:ext cx="123825" cy="123825"/>
    <xdr:pic macro="[30]!DesignIconClicked">
      <xdr:nvPicPr>
        <xdr:cNvPr id="22" name="BExRZO0PLWWMCLGRH7EH6UXYWGAJ" descr="9D4GQ34QB727H10MA3SSAR2R9" hidden="1"/>
        <xdr:cNvPicPr>
          <a:picLocks noChangeAspect="1" noChangeArrowheads="1"/>
        </xdr:cNvPicPr>
      </xdr:nvPicPr>
      <xdr:blipFill>
        <a:blip xmlns:r="http://schemas.openxmlformats.org/officeDocument/2006/relationships" r:embed="rId5"/>
        <a:srcRect/>
        <a:stretch>
          <a:fillRect/>
        </a:stretch>
      </xdr:blipFill>
      <xdr:spPr bwMode="auto">
        <a:xfrm>
          <a:off x="2505075" y="312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16</xdr:row>
      <xdr:rowOff>0</xdr:rowOff>
    </xdr:from>
    <xdr:ext cx="123825" cy="123825"/>
    <xdr:pic macro="[30]!DesignIconClicked">
      <xdr:nvPicPr>
        <xdr:cNvPr id="23" name="BExBDP6HNAAJUM39SE5G2C8BKNRQ" descr="1TM64TL2QIMYV7WYSV2VLGXY4" hidden="1"/>
        <xdr:cNvPicPr>
          <a:picLocks noChangeAspect="1" noChangeArrowheads="1"/>
        </xdr:cNvPicPr>
      </xdr:nvPicPr>
      <xdr:blipFill>
        <a:blip xmlns:r="http://schemas.openxmlformats.org/officeDocument/2006/relationships" r:embed="rId5"/>
        <a:srcRect/>
        <a:stretch>
          <a:fillRect/>
        </a:stretch>
      </xdr:blipFill>
      <xdr:spPr bwMode="auto">
        <a:xfrm>
          <a:off x="2466975" y="32670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17</xdr:row>
      <xdr:rowOff>0</xdr:rowOff>
    </xdr:from>
    <xdr:ext cx="123825" cy="123825"/>
    <xdr:pic macro="[30]!DesignIconClicked">
      <xdr:nvPicPr>
        <xdr:cNvPr id="24" name="BExQEGJP61DL2NZY6LMBHBZ0J5YT" descr="D6ZNRZJ7EX4GZT9RO8LE0C905" hidden="1"/>
        <xdr:cNvPicPr>
          <a:picLocks noChangeAspect="1" noChangeArrowheads="1"/>
        </xdr:cNvPicPr>
      </xdr:nvPicPr>
      <xdr:blipFill>
        <a:blip xmlns:r="http://schemas.openxmlformats.org/officeDocument/2006/relationships" r:embed="rId5"/>
        <a:srcRect/>
        <a:stretch>
          <a:fillRect/>
        </a:stretch>
      </xdr:blipFill>
      <xdr:spPr bwMode="auto">
        <a:xfrm>
          <a:off x="2466975" y="3409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18</xdr:row>
      <xdr:rowOff>0</xdr:rowOff>
    </xdr:from>
    <xdr:ext cx="123825" cy="123825"/>
    <xdr:pic macro="[30]!DesignIconClicked">
      <xdr:nvPicPr>
        <xdr:cNvPr id="25" name="BExTY1BCS6HZIF6HI5491FGHDVAE" descr="MJ6976KI2UH1IE8M227DUYXMJ" hidden="1"/>
        <xdr:cNvPicPr>
          <a:picLocks noChangeAspect="1" noChangeArrowheads="1"/>
        </xdr:cNvPicPr>
      </xdr:nvPicPr>
      <xdr:blipFill>
        <a:blip xmlns:r="http://schemas.openxmlformats.org/officeDocument/2006/relationships" r:embed="rId5"/>
        <a:srcRect/>
        <a:stretch>
          <a:fillRect/>
        </a:stretch>
      </xdr:blipFill>
      <xdr:spPr bwMode="auto">
        <a:xfrm>
          <a:off x="2466975" y="3552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6</xdr:row>
      <xdr:rowOff>0</xdr:rowOff>
    </xdr:from>
    <xdr:ext cx="123825" cy="123825"/>
    <xdr:pic macro="[30]!DesignIconClicked">
      <xdr:nvPicPr>
        <xdr:cNvPr id="26" name="BEx5FXJGJOT93D0J2IRJ3985IUMI" hidden="1"/>
        <xdr:cNvPicPr>
          <a:picLocks noChangeAspect="1" noChangeArrowheads="1"/>
        </xdr:cNvPicPr>
      </xdr:nvPicPr>
      <xdr:blipFill>
        <a:blip xmlns:r="http://schemas.openxmlformats.org/officeDocument/2006/relationships" r:embed="rId5"/>
        <a:srcRect/>
        <a:stretch>
          <a:fillRect/>
        </a:stretch>
      </xdr:blipFill>
      <xdr:spPr bwMode="auto">
        <a:xfrm>
          <a:off x="2466975" y="1838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9525</xdr:colOff>
      <xdr:row>5</xdr:row>
      <xdr:rowOff>0</xdr:rowOff>
    </xdr:from>
    <xdr:ext cx="123825" cy="123825"/>
    <xdr:pic macro="[30]!DesignIconClicked">
      <xdr:nvPicPr>
        <xdr:cNvPr id="27" name="BEx3RTMHAR35NUAAK49TV6NU7EPA" descr="QFXLG4ZCXTRQSJYFCKJ58G9N8" hidden="1"/>
        <xdr:cNvPicPr>
          <a:picLocks noChangeAspect="1" noChangeArrowheads="1"/>
        </xdr:cNvPicPr>
      </xdr:nvPicPr>
      <xdr:blipFill>
        <a:blip xmlns:r="http://schemas.openxmlformats.org/officeDocument/2006/relationships" r:embed="rId4"/>
        <a:srcRect/>
        <a:stretch>
          <a:fillRect/>
        </a:stretch>
      </xdr:blipFill>
      <xdr:spPr bwMode="auto">
        <a:xfrm>
          <a:off x="2428875" y="1695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85725</xdr:colOff>
      <xdr:row>8</xdr:row>
      <xdr:rowOff>0</xdr:rowOff>
    </xdr:from>
    <xdr:ext cx="123825" cy="123825"/>
    <xdr:pic macro="[30]!DesignIconClicked">
      <xdr:nvPicPr>
        <xdr:cNvPr id="28" name="BExS8T38WLC2R738ZC7BDJQAKJAJ" descr="MRI962L5PB0E0YWXCIBN82VJH" hidden="1"/>
        <xdr:cNvPicPr>
          <a:picLocks noChangeAspect="1" noChangeArrowheads="1"/>
        </xdr:cNvPicPr>
      </xdr:nvPicPr>
      <xdr:blipFill>
        <a:blip xmlns:r="http://schemas.openxmlformats.org/officeDocument/2006/relationships" r:embed="rId5"/>
        <a:srcRect/>
        <a:stretch>
          <a:fillRect/>
        </a:stretch>
      </xdr:blipFill>
      <xdr:spPr bwMode="auto">
        <a:xfrm>
          <a:off x="2505075" y="21240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6</xdr:row>
      <xdr:rowOff>0</xdr:rowOff>
    </xdr:from>
    <xdr:ext cx="123825" cy="123825"/>
    <xdr:pic macro="[30]!DesignIconClicked">
      <xdr:nvPicPr>
        <xdr:cNvPr id="29" name="BEx5F64BJ6DCM4EJH81D5ZFNPZ0V" descr="7DJ9FILZD2YPS6X1JBP9E76TU" hidden="1"/>
        <xdr:cNvPicPr>
          <a:picLocks noChangeAspect="1" noChangeArrowheads="1"/>
        </xdr:cNvPicPr>
      </xdr:nvPicPr>
      <xdr:blipFill>
        <a:blip xmlns:r="http://schemas.openxmlformats.org/officeDocument/2006/relationships" r:embed="rId5"/>
        <a:srcRect/>
        <a:stretch>
          <a:fillRect/>
        </a:stretch>
      </xdr:blipFill>
      <xdr:spPr bwMode="auto">
        <a:xfrm>
          <a:off x="2466975" y="1838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6</xdr:row>
      <xdr:rowOff>0</xdr:rowOff>
    </xdr:from>
    <xdr:ext cx="123825" cy="123825"/>
    <xdr:pic macro="[30]!DesignIconClicked">
      <xdr:nvPicPr>
        <xdr:cNvPr id="30" name="BExQEXXHA3EEXR44LT6RKCDWM6ZT" hidden="1"/>
        <xdr:cNvPicPr>
          <a:picLocks noChangeAspect="1" noChangeArrowheads="1"/>
        </xdr:cNvPicPr>
      </xdr:nvPicPr>
      <xdr:blipFill>
        <a:blip xmlns:r="http://schemas.openxmlformats.org/officeDocument/2006/relationships" r:embed="rId5"/>
        <a:srcRect/>
        <a:stretch>
          <a:fillRect/>
        </a:stretch>
      </xdr:blipFill>
      <xdr:spPr bwMode="auto">
        <a:xfrm>
          <a:off x="2466975" y="1838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85725</xdr:colOff>
      <xdr:row>10</xdr:row>
      <xdr:rowOff>0</xdr:rowOff>
    </xdr:from>
    <xdr:ext cx="123825" cy="123825"/>
    <xdr:pic macro="[30]!DesignIconClicked">
      <xdr:nvPicPr>
        <xdr:cNvPr id="31" name="BEx1X6AMHV6ZK3UJB2BXIJTJHYJU" descr="OALR4L95ELQLZ1Y1LETHM1CS9" hidden="1"/>
        <xdr:cNvPicPr>
          <a:picLocks noChangeAspect="1" noChangeArrowheads="1"/>
        </xdr:cNvPicPr>
      </xdr:nvPicPr>
      <xdr:blipFill>
        <a:blip xmlns:r="http://schemas.openxmlformats.org/officeDocument/2006/relationships" r:embed="rId4"/>
        <a:srcRect/>
        <a:stretch>
          <a:fillRect/>
        </a:stretch>
      </xdr:blipFill>
      <xdr:spPr bwMode="auto">
        <a:xfrm>
          <a:off x="2505075" y="2409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9525</xdr:colOff>
      <xdr:row>5</xdr:row>
      <xdr:rowOff>0</xdr:rowOff>
    </xdr:from>
    <xdr:ext cx="123825" cy="123825"/>
    <xdr:pic macro="[30]!DesignIconClicked">
      <xdr:nvPicPr>
        <xdr:cNvPr id="32" name="BExSDIVCE09QKG3CT52PHCS6ZJ09" descr="9F076L7EQCF2COMMGCQG6BQGU" hidden="1"/>
        <xdr:cNvPicPr>
          <a:picLocks noChangeAspect="1" noChangeArrowheads="1"/>
        </xdr:cNvPicPr>
      </xdr:nvPicPr>
      <xdr:blipFill>
        <a:blip xmlns:r="http://schemas.openxmlformats.org/officeDocument/2006/relationships" r:embed="rId4"/>
        <a:srcRect/>
        <a:stretch>
          <a:fillRect/>
        </a:stretch>
      </xdr:blipFill>
      <xdr:spPr bwMode="auto">
        <a:xfrm>
          <a:off x="2428875" y="1695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15</xdr:row>
      <xdr:rowOff>0</xdr:rowOff>
    </xdr:from>
    <xdr:ext cx="123825" cy="123825"/>
    <xdr:pic macro="[30]!DesignIconClicked">
      <xdr:nvPicPr>
        <xdr:cNvPr id="33" name="BEx1QZGQZBAWJ8591VXEIPUOVS7X" descr="MEW27CPIFG44B7E7HEQUUF5QF" hidden="1"/>
        <xdr:cNvPicPr>
          <a:picLocks noChangeAspect="1" noChangeArrowheads="1"/>
        </xdr:cNvPicPr>
      </xdr:nvPicPr>
      <xdr:blipFill>
        <a:blip xmlns:r="http://schemas.openxmlformats.org/officeDocument/2006/relationships" r:embed="rId5"/>
        <a:srcRect/>
        <a:stretch>
          <a:fillRect/>
        </a:stretch>
      </xdr:blipFill>
      <xdr:spPr bwMode="auto">
        <a:xfrm>
          <a:off x="2466975" y="3124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14</xdr:row>
      <xdr:rowOff>0</xdr:rowOff>
    </xdr:from>
    <xdr:ext cx="123825" cy="123825"/>
    <xdr:pic macro="[30]!DesignIconClicked">
      <xdr:nvPicPr>
        <xdr:cNvPr id="34" name="BExMF7LICJLPXSHM63A6EQ79YQKG" descr="U084VZL15IMB1OFRRAY6GVKAE" hidden="1"/>
        <xdr:cNvPicPr>
          <a:picLocks noChangeAspect="1" noChangeArrowheads="1"/>
        </xdr:cNvPicPr>
      </xdr:nvPicPr>
      <xdr:blipFill>
        <a:blip xmlns:r="http://schemas.openxmlformats.org/officeDocument/2006/relationships" r:embed="rId5"/>
        <a:srcRect/>
        <a:stretch>
          <a:fillRect/>
        </a:stretch>
      </xdr:blipFill>
      <xdr:spPr bwMode="auto">
        <a:xfrm>
          <a:off x="2466975" y="2981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13</xdr:row>
      <xdr:rowOff>0</xdr:rowOff>
    </xdr:from>
    <xdr:ext cx="123825" cy="123825"/>
    <xdr:pic macro="[30]!DesignIconClicked">
      <xdr:nvPicPr>
        <xdr:cNvPr id="35" name="BExS343F8GCKP6HTF9Y97L133DX8" descr="ZRF0KB1IYQSNV63CTXT25G67G" hidden="1"/>
        <xdr:cNvPicPr>
          <a:picLocks noChangeAspect="1" noChangeArrowheads="1"/>
        </xdr:cNvPicPr>
      </xdr:nvPicPr>
      <xdr:blipFill>
        <a:blip xmlns:r="http://schemas.openxmlformats.org/officeDocument/2006/relationships" r:embed="rId5"/>
        <a:srcRect/>
        <a:stretch>
          <a:fillRect/>
        </a:stretch>
      </xdr:blipFill>
      <xdr:spPr bwMode="auto">
        <a:xfrm>
          <a:off x="2466975" y="28384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12</xdr:row>
      <xdr:rowOff>0</xdr:rowOff>
    </xdr:from>
    <xdr:ext cx="123825" cy="123825"/>
    <xdr:pic macro="[30]!DesignIconClicked">
      <xdr:nvPicPr>
        <xdr:cNvPr id="36" name="BExZMRC09W87CY4B73NPZMNH21AH" descr="78CUMI0OVLYJRSDRQ3V2YX812" hidden="1"/>
        <xdr:cNvPicPr>
          <a:picLocks noChangeAspect="1" noChangeArrowheads="1"/>
        </xdr:cNvPicPr>
      </xdr:nvPicPr>
      <xdr:blipFill>
        <a:blip xmlns:r="http://schemas.openxmlformats.org/officeDocument/2006/relationships" r:embed="rId5"/>
        <a:srcRect/>
        <a:stretch>
          <a:fillRect/>
        </a:stretch>
      </xdr:blipFill>
      <xdr:spPr bwMode="auto">
        <a:xfrm>
          <a:off x="2466975" y="26955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11</xdr:row>
      <xdr:rowOff>9525</xdr:rowOff>
    </xdr:from>
    <xdr:ext cx="123825" cy="123825"/>
    <xdr:pic macro="[30]!DesignIconClicked">
      <xdr:nvPicPr>
        <xdr:cNvPr id="37" name="BExZXVFJ4DY4I24AARDT4AMP6EN1" descr="TXSMH2MTH86CYKA26740RQPUC" hidden="1"/>
        <xdr:cNvPicPr>
          <a:picLocks noChangeAspect="1" noChangeArrowheads="1"/>
        </xdr:cNvPicPr>
      </xdr:nvPicPr>
      <xdr:blipFill>
        <a:blip xmlns:r="http://schemas.openxmlformats.org/officeDocument/2006/relationships" r:embed="rId5"/>
        <a:srcRect/>
        <a:stretch>
          <a:fillRect/>
        </a:stretch>
      </xdr:blipFill>
      <xdr:spPr bwMode="auto">
        <a:xfrm>
          <a:off x="2466975" y="25622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10</xdr:row>
      <xdr:rowOff>0</xdr:rowOff>
    </xdr:from>
    <xdr:ext cx="123825" cy="123825"/>
    <xdr:pic macro="[30]!DesignIconClicked">
      <xdr:nvPicPr>
        <xdr:cNvPr id="38" name="BExOCUIOFQWUGTBU5ESTW3EYEP5C" descr="9BNF49V0R6VVYPHEVMJ3ABDQZ" hidden="1"/>
        <xdr:cNvPicPr>
          <a:picLocks noChangeAspect="1" noChangeArrowheads="1"/>
        </xdr:cNvPicPr>
      </xdr:nvPicPr>
      <xdr:blipFill>
        <a:blip xmlns:r="http://schemas.openxmlformats.org/officeDocument/2006/relationships" r:embed="rId5"/>
        <a:srcRect/>
        <a:stretch>
          <a:fillRect/>
        </a:stretch>
      </xdr:blipFill>
      <xdr:spPr bwMode="auto">
        <a:xfrm>
          <a:off x="2466975" y="24098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9</xdr:row>
      <xdr:rowOff>0</xdr:rowOff>
    </xdr:from>
    <xdr:ext cx="123825" cy="123825"/>
    <xdr:pic macro="[30]!DesignIconClicked">
      <xdr:nvPicPr>
        <xdr:cNvPr id="39" name="BExU65O9OE4B4MQ2A3OYH13M8BZJ" descr="3INNIMMPDBB0JF37L81M6ID21" hidden="1"/>
        <xdr:cNvPicPr>
          <a:picLocks noChangeAspect="1" noChangeArrowheads="1"/>
        </xdr:cNvPicPr>
      </xdr:nvPicPr>
      <xdr:blipFill>
        <a:blip xmlns:r="http://schemas.openxmlformats.org/officeDocument/2006/relationships" r:embed="rId5"/>
        <a:srcRect/>
        <a:stretch>
          <a:fillRect/>
        </a:stretch>
      </xdr:blipFill>
      <xdr:spPr bwMode="auto">
        <a:xfrm>
          <a:off x="2466975" y="226695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8</xdr:row>
      <xdr:rowOff>0</xdr:rowOff>
    </xdr:from>
    <xdr:ext cx="123825" cy="123825"/>
    <xdr:pic macro="[30]!DesignIconClicked">
      <xdr:nvPicPr>
        <xdr:cNvPr id="40" name="BExOPRCR0UW7TKXSV5WDTL348FGL" descr="S9JM17GP1802LHN4GT14BJYIC" hidden="1"/>
        <xdr:cNvPicPr>
          <a:picLocks noChangeAspect="1" noChangeArrowheads="1"/>
        </xdr:cNvPicPr>
      </xdr:nvPicPr>
      <xdr:blipFill>
        <a:blip xmlns:r="http://schemas.openxmlformats.org/officeDocument/2006/relationships" r:embed="rId5"/>
        <a:srcRect/>
        <a:stretch>
          <a:fillRect/>
        </a:stretch>
      </xdr:blipFill>
      <xdr:spPr bwMode="auto">
        <a:xfrm>
          <a:off x="2466975" y="212407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7</xdr:row>
      <xdr:rowOff>0</xdr:rowOff>
    </xdr:from>
    <xdr:ext cx="123825" cy="123825"/>
    <xdr:pic macro="[30]!DesignIconClicked">
      <xdr:nvPicPr>
        <xdr:cNvPr id="41" name="BEx5OESAY2W8SEGI3TSB65EHJ04B" descr="9CN2Y88X8WYV1HWZG1QILY9BK" hidden="1"/>
        <xdr:cNvPicPr>
          <a:picLocks noChangeAspect="1" noChangeArrowheads="1"/>
        </xdr:cNvPicPr>
      </xdr:nvPicPr>
      <xdr:blipFill>
        <a:blip xmlns:r="http://schemas.openxmlformats.org/officeDocument/2006/relationships" r:embed="rId5"/>
        <a:srcRect/>
        <a:stretch>
          <a:fillRect/>
        </a:stretch>
      </xdr:blipFill>
      <xdr:spPr bwMode="auto">
        <a:xfrm>
          <a:off x="2466975" y="1981200"/>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oneCellAnchor>
    <xdr:from>
      <xdr:col>5</xdr:col>
      <xdr:colOff>47625</xdr:colOff>
      <xdr:row>6</xdr:row>
      <xdr:rowOff>0</xdr:rowOff>
    </xdr:from>
    <xdr:ext cx="123825" cy="123825"/>
    <xdr:pic macro="[30]!DesignIconClicked">
      <xdr:nvPicPr>
        <xdr:cNvPr id="42" name="BExGMWEQ2BYRY9BAO5T1X850MJN1" descr="AZ9ST0XDIOP50HSUFO5V31BR0" hidden="1"/>
        <xdr:cNvPicPr>
          <a:picLocks noChangeAspect="1" noChangeArrowheads="1"/>
        </xdr:cNvPicPr>
      </xdr:nvPicPr>
      <xdr:blipFill>
        <a:blip xmlns:r="http://schemas.openxmlformats.org/officeDocument/2006/relationships" r:embed="rId5"/>
        <a:srcRect/>
        <a:stretch>
          <a:fillRect/>
        </a:stretch>
      </xdr:blipFill>
      <xdr:spPr bwMode="auto">
        <a:xfrm>
          <a:off x="2466975" y="1838325"/>
          <a:ext cx="123825" cy="123825"/>
        </a:xfrm>
        <a:prstGeom prst="rect">
          <a:avLst/>
        </a:prstGeom>
        <a:noFill/>
        <a:ln w="9525" cap="flat" cmpd="sng" algn="ctr">
          <a:noFill/>
          <a:prstDash val="solid"/>
          <a:miter lim="800000"/>
          <a:headEnd type="none" w="med" len="med"/>
          <a:tailEnd type="none" w="med" len="med"/>
        </a:ln>
        <a:effectLst/>
      </xdr:spPr>
      <xdr:style>
        <a:lnRef idx="2">
          <a:schemeClr val="accent1"/>
        </a:lnRef>
        <a:fillRef idx="1">
          <a:schemeClr val="accent1"/>
        </a:fillRef>
        <a:effectRef idx="0">
          <a:schemeClr val="accent1"/>
        </a:effectRef>
        <a:fontRef idx="minor">
          <a:schemeClr val="lt1"/>
        </a:fontRef>
      </xdr:style>
    </xdr:pic>
    <xdr:clientData/>
  </xdr:oneCellAnchor>
  <xdr:twoCellAnchor editAs="absolute">
    <xdr:from>
      <xdr:col>2</xdr:col>
      <xdr:colOff>1181100</xdr:colOff>
      <xdr:row>2</xdr:row>
      <xdr:rowOff>104775</xdr:rowOff>
    </xdr:from>
    <xdr:to>
      <xdr:col>3</xdr:col>
      <xdr:colOff>676275</xdr:colOff>
      <xdr:row>3</xdr:row>
      <xdr:rowOff>114300</xdr:rowOff>
    </xdr:to>
    <xdr:pic macro="[29]!Sheet2.Info_click">
      <xdr:nvPicPr>
        <xdr:cNvPr id="43" name="Info" descr="Informatio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38275" y="762000"/>
          <a:ext cx="6953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1095375</xdr:colOff>
      <xdr:row>2</xdr:row>
      <xdr:rowOff>114300</xdr:rowOff>
    </xdr:from>
    <xdr:to>
      <xdr:col>3</xdr:col>
      <xdr:colOff>590550</xdr:colOff>
      <xdr:row>3</xdr:row>
      <xdr:rowOff>123825</xdr:rowOff>
    </xdr:to>
    <xdr:pic macro="[29]!Sheet2.InfoA_click">
      <xdr:nvPicPr>
        <xdr:cNvPr id="44" name="InfoA" descr="Information_pressed" hidden="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52550" y="771525"/>
          <a:ext cx="6953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447675</xdr:colOff>
      <xdr:row>2</xdr:row>
      <xdr:rowOff>104775</xdr:rowOff>
    </xdr:from>
    <xdr:to>
      <xdr:col>2</xdr:col>
      <xdr:colOff>904875</xdr:colOff>
      <xdr:row>3</xdr:row>
      <xdr:rowOff>114300</xdr:rowOff>
    </xdr:to>
    <xdr:pic macro="[29]!Sheet2.filter_click">
      <xdr:nvPicPr>
        <xdr:cNvPr id="45" name="Filter" descr="Filter" hidden="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04850" y="762000"/>
          <a:ext cx="457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533400</xdr:colOff>
      <xdr:row>2</xdr:row>
      <xdr:rowOff>104775</xdr:rowOff>
    </xdr:from>
    <xdr:to>
      <xdr:col>2</xdr:col>
      <xdr:colOff>990600</xdr:colOff>
      <xdr:row>3</xdr:row>
      <xdr:rowOff>114300</xdr:rowOff>
    </xdr:to>
    <xdr:pic macro="[29]!Sheet2.filterA_click">
      <xdr:nvPicPr>
        <xdr:cNvPr id="46" name="FilterA" descr="Filter_pressed"/>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0575" y="762000"/>
          <a:ext cx="457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0</xdr:colOff>
      <xdr:row>2</xdr:row>
      <xdr:rowOff>104775</xdr:rowOff>
    </xdr:from>
    <xdr:to>
      <xdr:col>2</xdr:col>
      <xdr:colOff>342900</xdr:colOff>
      <xdr:row>3</xdr:row>
      <xdr:rowOff>114300</xdr:rowOff>
    </xdr:to>
    <xdr:pic macro="[29]!Sheet2.Graph_click">
      <xdr:nvPicPr>
        <xdr:cNvPr id="47" name="Chart" descr="Chart"/>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762000"/>
          <a:ext cx="4191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6</xdr:row>
      <xdr:rowOff>0</xdr:rowOff>
    </xdr:from>
    <xdr:to>
      <xdr:col>5</xdr:col>
      <xdr:colOff>180975</xdr:colOff>
      <xdr:row>6</xdr:row>
      <xdr:rowOff>133350</xdr:rowOff>
    </xdr:to>
    <xdr:pic macro="[30]!DesignIconClicked">
      <xdr:nvPicPr>
        <xdr:cNvPr id="48" name="BExB848FWMDB6P12GFLM7AOWH1BQ"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76500"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xdr:row>
      <xdr:rowOff>0</xdr:rowOff>
    </xdr:from>
    <xdr:to>
      <xdr:col>6</xdr:col>
      <xdr:colOff>180975</xdr:colOff>
      <xdr:row>6</xdr:row>
      <xdr:rowOff>133350</xdr:rowOff>
    </xdr:to>
    <xdr:pic macro="[30]!DesignIconClicked">
      <xdr:nvPicPr>
        <xdr:cNvPr id="49" name="BExY4T1KLI39M9OXQYS6Q2OG1BHB"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0</xdr:rowOff>
    </xdr:from>
    <xdr:to>
      <xdr:col>6</xdr:col>
      <xdr:colOff>180975</xdr:colOff>
      <xdr:row>7</xdr:row>
      <xdr:rowOff>123825</xdr:rowOff>
    </xdr:to>
    <xdr:pic macro="[30]!DesignIconClicked">
      <xdr:nvPicPr>
        <xdr:cNvPr id="50" name="BExXWJ547TQK3JN0X695CGZH89SP"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981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142875</xdr:rowOff>
    </xdr:from>
    <xdr:to>
      <xdr:col>6</xdr:col>
      <xdr:colOff>180975</xdr:colOff>
      <xdr:row>8</xdr:row>
      <xdr:rowOff>123825</xdr:rowOff>
    </xdr:to>
    <xdr:pic macro="[30]!DesignIconClicked">
      <xdr:nvPicPr>
        <xdr:cNvPr id="51" name="BEx3I7MEQ5JX4MD4O58SEIMPHN3F"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124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8</xdr:row>
      <xdr:rowOff>133350</xdr:rowOff>
    </xdr:from>
    <xdr:to>
      <xdr:col>6</xdr:col>
      <xdr:colOff>142875</xdr:colOff>
      <xdr:row>9</xdr:row>
      <xdr:rowOff>123825</xdr:rowOff>
    </xdr:to>
    <xdr:pic macro="[30]!DesignIconClicked">
      <xdr:nvPicPr>
        <xdr:cNvPr id="52" name="BExXLLHI2KQIISUOL82LPX5T7DDP"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257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11</xdr:row>
      <xdr:rowOff>0</xdr:rowOff>
    </xdr:from>
    <xdr:to>
      <xdr:col>5</xdr:col>
      <xdr:colOff>180975</xdr:colOff>
      <xdr:row>11</xdr:row>
      <xdr:rowOff>123825</xdr:rowOff>
    </xdr:to>
    <xdr:pic macro="[30]!DesignIconClicked">
      <xdr:nvPicPr>
        <xdr:cNvPr id="53" name="BExS6DQ5QV7MQA13SWJUZV8MFY2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76500"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0</xdr:rowOff>
    </xdr:from>
    <xdr:to>
      <xdr:col>6</xdr:col>
      <xdr:colOff>180975</xdr:colOff>
      <xdr:row>11</xdr:row>
      <xdr:rowOff>123825</xdr:rowOff>
    </xdr:to>
    <xdr:pic macro="[30]!DesignIconClicked">
      <xdr:nvPicPr>
        <xdr:cNvPr id="54" name="BExVUEZGPPC5T6LM08AKYJM3VDED"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142875</xdr:rowOff>
    </xdr:from>
    <xdr:to>
      <xdr:col>6</xdr:col>
      <xdr:colOff>180975</xdr:colOff>
      <xdr:row>12</xdr:row>
      <xdr:rowOff>123825</xdr:rowOff>
    </xdr:to>
    <xdr:pic macro="[30]!DesignIconClicked">
      <xdr:nvPicPr>
        <xdr:cNvPr id="55" name="BExIJI6488XRLFNEGDITQCJLACU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695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13</xdr:row>
      <xdr:rowOff>9525</xdr:rowOff>
    </xdr:from>
    <xdr:to>
      <xdr:col>6</xdr:col>
      <xdr:colOff>142875</xdr:colOff>
      <xdr:row>13</xdr:row>
      <xdr:rowOff>133350</xdr:rowOff>
    </xdr:to>
    <xdr:pic macro="[30]!DesignIconClicked">
      <xdr:nvPicPr>
        <xdr:cNvPr id="56" name="BExMJZMH1VK440ES0UW8MLMSIXY6"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847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14</xdr:row>
      <xdr:rowOff>0</xdr:rowOff>
    </xdr:from>
    <xdr:to>
      <xdr:col>5</xdr:col>
      <xdr:colOff>180975</xdr:colOff>
      <xdr:row>14</xdr:row>
      <xdr:rowOff>133350</xdr:rowOff>
    </xdr:to>
    <xdr:pic macro="[30]!DesignIconClicked">
      <xdr:nvPicPr>
        <xdr:cNvPr id="57" name="BExSAOO7VSJAMGJMGF2LS79WJ7F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76500"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14</xdr:row>
      <xdr:rowOff>0</xdr:rowOff>
    </xdr:from>
    <xdr:to>
      <xdr:col>6</xdr:col>
      <xdr:colOff>180975</xdr:colOff>
      <xdr:row>14</xdr:row>
      <xdr:rowOff>133350</xdr:rowOff>
    </xdr:to>
    <xdr:pic macro="[30]!DesignIconClicked">
      <xdr:nvPicPr>
        <xdr:cNvPr id="58" name="BExOC08YCFVMTGYH64U9RSZTKUH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15</xdr:row>
      <xdr:rowOff>0</xdr:rowOff>
    </xdr:from>
    <xdr:to>
      <xdr:col>6</xdr:col>
      <xdr:colOff>219075</xdr:colOff>
      <xdr:row>15</xdr:row>
      <xdr:rowOff>123825</xdr:rowOff>
    </xdr:to>
    <xdr:pic macro="[30]!DesignIconClicked">
      <xdr:nvPicPr>
        <xdr:cNvPr id="59" name="BExMF1LPMNB07CJW31SFC4ISJ49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124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15</xdr:row>
      <xdr:rowOff>142875</xdr:rowOff>
    </xdr:from>
    <xdr:to>
      <xdr:col>6</xdr:col>
      <xdr:colOff>219075</xdr:colOff>
      <xdr:row>16</xdr:row>
      <xdr:rowOff>123825</xdr:rowOff>
    </xdr:to>
    <xdr:pic macro="[30]!DesignIconClicked">
      <xdr:nvPicPr>
        <xdr:cNvPr id="60" name="BExS4YH4ZKZCEAAXNZB6TIOHQ2G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267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16</xdr:row>
      <xdr:rowOff>133350</xdr:rowOff>
    </xdr:from>
    <xdr:to>
      <xdr:col>6</xdr:col>
      <xdr:colOff>219075</xdr:colOff>
      <xdr:row>17</xdr:row>
      <xdr:rowOff>123825</xdr:rowOff>
    </xdr:to>
    <xdr:pic macro="[30]!DesignIconClicked">
      <xdr:nvPicPr>
        <xdr:cNvPr id="61" name="BExD3Y4EQZ0M4YUQ63A9D9XJ9Z0Y"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18</xdr:row>
      <xdr:rowOff>0</xdr:rowOff>
    </xdr:from>
    <xdr:to>
      <xdr:col>6</xdr:col>
      <xdr:colOff>180975</xdr:colOff>
      <xdr:row>18</xdr:row>
      <xdr:rowOff>133350</xdr:rowOff>
    </xdr:to>
    <xdr:pic macro="[30]!DesignIconClicked">
      <xdr:nvPicPr>
        <xdr:cNvPr id="62" name="BExVVX8822KTKBLJ7LWNZU2DNRP7"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3552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19</xdr:row>
      <xdr:rowOff>0</xdr:rowOff>
    </xdr:from>
    <xdr:to>
      <xdr:col>6</xdr:col>
      <xdr:colOff>142875</xdr:colOff>
      <xdr:row>19</xdr:row>
      <xdr:rowOff>123825</xdr:rowOff>
    </xdr:to>
    <xdr:pic macro="[30]!DesignIconClicked">
      <xdr:nvPicPr>
        <xdr:cNvPr id="63" name="BExB7EGIY2A191F9YHUR3AVBXI16"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3695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19</xdr:row>
      <xdr:rowOff>142875</xdr:rowOff>
    </xdr:from>
    <xdr:to>
      <xdr:col>5</xdr:col>
      <xdr:colOff>180975</xdr:colOff>
      <xdr:row>20</xdr:row>
      <xdr:rowOff>123825</xdr:rowOff>
    </xdr:to>
    <xdr:pic macro="[30]!DesignIconClicked">
      <xdr:nvPicPr>
        <xdr:cNvPr id="64" name="BEx5LGJFYVQALAC6D2GA3NK5YWYO"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76500"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142875</xdr:rowOff>
    </xdr:from>
    <xdr:to>
      <xdr:col>6</xdr:col>
      <xdr:colOff>219075</xdr:colOff>
      <xdr:row>20</xdr:row>
      <xdr:rowOff>123825</xdr:rowOff>
    </xdr:to>
    <xdr:pic macro="[30]!DesignIconClicked">
      <xdr:nvPicPr>
        <xdr:cNvPr id="65" name="BEx9HSG3TQOR11A9T5278N0C1FGO"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21</xdr:row>
      <xdr:rowOff>9525</xdr:rowOff>
    </xdr:from>
    <xdr:to>
      <xdr:col>6</xdr:col>
      <xdr:colOff>219075</xdr:colOff>
      <xdr:row>21</xdr:row>
      <xdr:rowOff>133350</xdr:rowOff>
    </xdr:to>
    <xdr:pic macro="[30]!DesignIconClicked">
      <xdr:nvPicPr>
        <xdr:cNvPr id="66" name="BExKGOGDN4CI659V4GSU1MNI7H7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990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22</xdr:row>
      <xdr:rowOff>0</xdr:rowOff>
    </xdr:from>
    <xdr:to>
      <xdr:col>6</xdr:col>
      <xdr:colOff>180975</xdr:colOff>
      <xdr:row>22</xdr:row>
      <xdr:rowOff>133350</xdr:rowOff>
    </xdr:to>
    <xdr:pic macro="[30]!DesignIconClicked">
      <xdr:nvPicPr>
        <xdr:cNvPr id="67" name="BExF0IOGZY4OMCTDT23L8PYX8ALL"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124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0</xdr:rowOff>
    </xdr:from>
    <xdr:to>
      <xdr:col>6</xdr:col>
      <xdr:colOff>219075</xdr:colOff>
      <xdr:row>23</xdr:row>
      <xdr:rowOff>123825</xdr:rowOff>
    </xdr:to>
    <xdr:pic macro="[30]!DesignIconClicked">
      <xdr:nvPicPr>
        <xdr:cNvPr id="68" name="BExSD4MQKEM7YQJQ9Q7RN54LH3BV"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267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142875</xdr:rowOff>
    </xdr:from>
    <xdr:to>
      <xdr:col>6</xdr:col>
      <xdr:colOff>219075</xdr:colOff>
      <xdr:row>24</xdr:row>
      <xdr:rowOff>123825</xdr:rowOff>
    </xdr:to>
    <xdr:pic macro="[30]!DesignIconClicked">
      <xdr:nvPicPr>
        <xdr:cNvPr id="69" name="BEx7KPGDAUHQWCT1SRG2EVVGAQDS"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24</xdr:row>
      <xdr:rowOff>133350</xdr:rowOff>
    </xdr:from>
    <xdr:to>
      <xdr:col>6</xdr:col>
      <xdr:colOff>219075</xdr:colOff>
      <xdr:row>25</xdr:row>
      <xdr:rowOff>123825</xdr:rowOff>
    </xdr:to>
    <xdr:pic macro="[30]!DesignIconClicked">
      <xdr:nvPicPr>
        <xdr:cNvPr id="70" name="BExOFYLUJEREBHJ45Z33D51CFSZX"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543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26</xdr:row>
      <xdr:rowOff>0</xdr:rowOff>
    </xdr:from>
    <xdr:to>
      <xdr:col>6</xdr:col>
      <xdr:colOff>219075</xdr:colOff>
      <xdr:row>26</xdr:row>
      <xdr:rowOff>133350</xdr:rowOff>
    </xdr:to>
    <xdr:pic macro="[30]!DesignIconClicked">
      <xdr:nvPicPr>
        <xdr:cNvPr id="71" name="BEx1O72E0JZ9YP1ZVBKSP5EW63S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695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27</xdr:row>
      <xdr:rowOff>0</xdr:rowOff>
    </xdr:from>
    <xdr:to>
      <xdr:col>6</xdr:col>
      <xdr:colOff>180975</xdr:colOff>
      <xdr:row>27</xdr:row>
      <xdr:rowOff>123825</xdr:rowOff>
    </xdr:to>
    <xdr:pic macro="[30]!DesignIconClicked">
      <xdr:nvPicPr>
        <xdr:cNvPr id="72" name="BExGQLRWXHQFZ15SI3WRTAGQVMZ1"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838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27</xdr:row>
      <xdr:rowOff>142875</xdr:rowOff>
    </xdr:from>
    <xdr:to>
      <xdr:col>6</xdr:col>
      <xdr:colOff>142875</xdr:colOff>
      <xdr:row>28</xdr:row>
      <xdr:rowOff>123825</xdr:rowOff>
    </xdr:to>
    <xdr:pic macro="[30]!DesignIconClicked">
      <xdr:nvPicPr>
        <xdr:cNvPr id="73" name="BExBA7WJY41UXZ4KUDW0ZFWJB1NZ"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4981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29</xdr:row>
      <xdr:rowOff>9525</xdr:rowOff>
    </xdr:from>
    <xdr:to>
      <xdr:col>5</xdr:col>
      <xdr:colOff>180975</xdr:colOff>
      <xdr:row>29</xdr:row>
      <xdr:rowOff>133350</xdr:rowOff>
    </xdr:to>
    <xdr:pic macro="[30]!DesignIconClicked">
      <xdr:nvPicPr>
        <xdr:cNvPr id="74" name="BExOME4GVFOJIXGNPFIG4W0AF1OW"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76500"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29</xdr:row>
      <xdr:rowOff>9525</xdr:rowOff>
    </xdr:from>
    <xdr:to>
      <xdr:col>6</xdr:col>
      <xdr:colOff>180975</xdr:colOff>
      <xdr:row>29</xdr:row>
      <xdr:rowOff>133350</xdr:rowOff>
    </xdr:to>
    <xdr:pic macro="[30]!DesignIconClicked">
      <xdr:nvPicPr>
        <xdr:cNvPr id="75" name="BExMDIB39T710G2WZL9ZAY0YQOFG"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30</xdr:row>
      <xdr:rowOff>0</xdr:rowOff>
    </xdr:from>
    <xdr:to>
      <xdr:col>6</xdr:col>
      <xdr:colOff>180975</xdr:colOff>
      <xdr:row>30</xdr:row>
      <xdr:rowOff>133350</xdr:rowOff>
    </xdr:to>
    <xdr:pic macro="[30]!DesignIconClicked">
      <xdr:nvPicPr>
        <xdr:cNvPr id="76" name="BExZXU8CPXALWVFSYF592N7UNH39"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267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0</xdr:rowOff>
    </xdr:from>
    <xdr:to>
      <xdr:col>6</xdr:col>
      <xdr:colOff>180975</xdr:colOff>
      <xdr:row>31</xdr:row>
      <xdr:rowOff>123825</xdr:rowOff>
    </xdr:to>
    <xdr:pic macro="[30]!DesignIconClicked">
      <xdr:nvPicPr>
        <xdr:cNvPr id="77" name="BEx74Z66FOZ9PBAWGLFHKWYFNKUX"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410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142875</xdr:rowOff>
    </xdr:from>
    <xdr:to>
      <xdr:col>6</xdr:col>
      <xdr:colOff>180975</xdr:colOff>
      <xdr:row>32</xdr:row>
      <xdr:rowOff>123825</xdr:rowOff>
    </xdr:to>
    <xdr:pic macro="[30]!DesignIconClicked">
      <xdr:nvPicPr>
        <xdr:cNvPr id="78" name="BExXQPYAQ3TK76GUIQFAXGP6I7LO"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553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32</xdr:row>
      <xdr:rowOff>133350</xdr:rowOff>
    </xdr:from>
    <xdr:to>
      <xdr:col>6</xdr:col>
      <xdr:colOff>142875</xdr:colOff>
      <xdr:row>33</xdr:row>
      <xdr:rowOff>123825</xdr:rowOff>
    </xdr:to>
    <xdr:pic macro="[30]!DesignIconClicked">
      <xdr:nvPicPr>
        <xdr:cNvPr id="79" name="BExS4NOU13B6HOS4Y42KFVN6YUD7"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38</xdr:row>
      <xdr:rowOff>0</xdr:rowOff>
    </xdr:from>
    <xdr:to>
      <xdr:col>5</xdr:col>
      <xdr:colOff>180975</xdr:colOff>
      <xdr:row>38</xdr:row>
      <xdr:rowOff>133350</xdr:rowOff>
    </xdr:to>
    <xdr:pic macro="[30]!DesignIconClicked">
      <xdr:nvPicPr>
        <xdr:cNvPr id="80" name="BExQFH9BFT61ZCCC230AMZZQYH2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76500"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38</xdr:row>
      <xdr:rowOff>0</xdr:rowOff>
    </xdr:from>
    <xdr:to>
      <xdr:col>6</xdr:col>
      <xdr:colOff>219075</xdr:colOff>
      <xdr:row>38</xdr:row>
      <xdr:rowOff>133350</xdr:rowOff>
    </xdr:to>
    <xdr:pic macro="[30]!DesignIconClicked">
      <xdr:nvPicPr>
        <xdr:cNvPr id="81" name="BExW7V58V4GZVYJRM6KZJ5MQHJS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39</xdr:row>
      <xdr:rowOff>0</xdr:rowOff>
    </xdr:from>
    <xdr:to>
      <xdr:col>6</xdr:col>
      <xdr:colOff>219075</xdr:colOff>
      <xdr:row>39</xdr:row>
      <xdr:rowOff>123825</xdr:rowOff>
    </xdr:to>
    <xdr:pic macro="[30]!DesignIconClicked">
      <xdr:nvPicPr>
        <xdr:cNvPr id="82" name="BExS38QL7OP17H87BPUIFL0PFR4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553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39</xdr:row>
      <xdr:rowOff>142875</xdr:rowOff>
    </xdr:from>
    <xdr:to>
      <xdr:col>6</xdr:col>
      <xdr:colOff>219075</xdr:colOff>
      <xdr:row>40</xdr:row>
      <xdr:rowOff>123825</xdr:rowOff>
    </xdr:to>
    <xdr:pic macro="[30]!DesignIconClicked">
      <xdr:nvPicPr>
        <xdr:cNvPr id="83" name="BEx7IFMXZGDYVK0CPLSIIQQDS5L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696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41</xdr:row>
      <xdr:rowOff>9525</xdr:rowOff>
    </xdr:from>
    <xdr:to>
      <xdr:col>6</xdr:col>
      <xdr:colOff>180975</xdr:colOff>
      <xdr:row>41</xdr:row>
      <xdr:rowOff>133350</xdr:rowOff>
    </xdr:to>
    <xdr:pic macro="[30]!DesignIconClicked">
      <xdr:nvPicPr>
        <xdr:cNvPr id="84" name="BExOGEN7UC06CRNCWH1Z2JAG5ED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6848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42</xdr:row>
      <xdr:rowOff>0</xdr:rowOff>
    </xdr:from>
    <xdr:to>
      <xdr:col>6</xdr:col>
      <xdr:colOff>142875</xdr:colOff>
      <xdr:row>42</xdr:row>
      <xdr:rowOff>133350</xdr:rowOff>
    </xdr:to>
    <xdr:pic macro="[30]!DesignIconClicked">
      <xdr:nvPicPr>
        <xdr:cNvPr id="85" name="BExW4GF3WZX73RFIG095J2UK7HHS"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xdr:colOff>
      <xdr:row>43</xdr:row>
      <xdr:rowOff>0</xdr:rowOff>
    </xdr:from>
    <xdr:to>
      <xdr:col>5</xdr:col>
      <xdr:colOff>142875</xdr:colOff>
      <xdr:row>43</xdr:row>
      <xdr:rowOff>123825</xdr:rowOff>
    </xdr:to>
    <xdr:pic macro="[30]!DesignIconClicked">
      <xdr:nvPicPr>
        <xdr:cNvPr id="86" name="BExO9XH65V7LJPPBAWW3LW6BB80A"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38400"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0</xdr:rowOff>
    </xdr:from>
    <xdr:to>
      <xdr:col>6</xdr:col>
      <xdr:colOff>219075</xdr:colOff>
      <xdr:row>43</xdr:row>
      <xdr:rowOff>123825</xdr:rowOff>
    </xdr:to>
    <xdr:pic macro="[30]!DesignIconClicked">
      <xdr:nvPicPr>
        <xdr:cNvPr id="87" name="BEx9F36WXR6UBWTOMSW3VVMEPV6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142875</xdr:rowOff>
    </xdr:from>
    <xdr:to>
      <xdr:col>6</xdr:col>
      <xdr:colOff>219075</xdr:colOff>
      <xdr:row>44</xdr:row>
      <xdr:rowOff>123825</xdr:rowOff>
    </xdr:to>
    <xdr:pic macro="[30]!DesignIconClicked">
      <xdr:nvPicPr>
        <xdr:cNvPr id="88" name="BExDC4Q5JB29GS8U9539P8P01QJG"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267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44</xdr:row>
      <xdr:rowOff>133350</xdr:rowOff>
    </xdr:from>
    <xdr:to>
      <xdr:col>6</xdr:col>
      <xdr:colOff>180975</xdr:colOff>
      <xdr:row>45</xdr:row>
      <xdr:rowOff>123825</xdr:rowOff>
    </xdr:to>
    <xdr:pic macro="[30]!DesignIconClicked">
      <xdr:nvPicPr>
        <xdr:cNvPr id="89" name="BExAWNP1RA66DH1EPYY5L9W4MPS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400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46</xdr:row>
      <xdr:rowOff>0</xdr:rowOff>
    </xdr:from>
    <xdr:to>
      <xdr:col>6</xdr:col>
      <xdr:colOff>219075</xdr:colOff>
      <xdr:row>46</xdr:row>
      <xdr:rowOff>133350</xdr:rowOff>
    </xdr:to>
    <xdr:pic macro="[30]!DesignIconClicked">
      <xdr:nvPicPr>
        <xdr:cNvPr id="90" name="BExO7WNA2OKWV9ZU508MM1F15WDT"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553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47</xdr:row>
      <xdr:rowOff>0</xdr:rowOff>
    </xdr:from>
    <xdr:to>
      <xdr:col>6</xdr:col>
      <xdr:colOff>219075</xdr:colOff>
      <xdr:row>47</xdr:row>
      <xdr:rowOff>123825</xdr:rowOff>
    </xdr:to>
    <xdr:pic macro="[30]!DesignIconClicked">
      <xdr:nvPicPr>
        <xdr:cNvPr id="91" name="BEx9BJYYDT6UJ70UYA6LCA6VIB7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696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47</xdr:row>
      <xdr:rowOff>142875</xdr:rowOff>
    </xdr:from>
    <xdr:to>
      <xdr:col>6</xdr:col>
      <xdr:colOff>219075</xdr:colOff>
      <xdr:row>48</xdr:row>
      <xdr:rowOff>123825</xdr:rowOff>
    </xdr:to>
    <xdr:pic macro="[30]!DesignIconClicked">
      <xdr:nvPicPr>
        <xdr:cNvPr id="92" name="BExCXC09TQU38ZOPPOI8G5WDXQAN"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839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49</xdr:row>
      <xdr:rowOff>9525</xdr:rowOff>
    </xdr:from>
    <xdr:to>
      <xdr:col>6</xdr:col>
      <xdr:colOff>219075</xdr:colOff>
      <xdr:row>49</xdr:row>
      <xdr:rowOff>133350</xdr:rowOff>
    </xdr:to>
    <xdr:pic macro="[30]!DesignIconClicked">
      <xdr:nvPicPr>
        <xdr:cNvPr id="93" name="BEx1XEJ9ZGRMYGYA11A862JB8TZU"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50</xdr:row>
      <xdr:rowOff>0</xdr:rowOff>
    </xdr:from>
    <xdr:to>
      <xdr:col>6</xdr:col>
      <xdr:colOff>180975</xdr:colOff>
      <xdr:row>50</xdr:row>
      <xdr:rowOff>133350</xdr:rowOff>
    </xdr:to>
    <xdr:pic macro="[30]!DesignIconClicked">
      <xdr:nvPicPr>
        <xdr:cNvPr id="94" name="BExKR38AXSMG4CARFC6VBN2GHIMZ"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51</xdr:row>
      <xdr:rowOff>0</xdr:rowOff>
    </xdr:from>
    <xdr:to>
      <xdr:col>6</xdr:col>
      <xdr:colOff>142875</xdr:colOff>
      <xdr:row>51</xdr:row>
      <xdr:rowOff>123825</xdr:rowOff>
    </xdr:to>
    <xdr:pic macro="[30]!DesignIconClicked">
      <xdr:nvPicPr>
        <xdr:cNvPr id="95" name="BExET9N789QQ7NCE3BFUQVUE3KKW"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6</xdr:row>
      <xdr:rowOff>0</xdr:rowOff>
    </xdr:from>
    <xdr:to>
      <xdr:col>5</xdr:col>
      <xdr:colOff>171450</xdr:colOff>
      <xdr:row>6</xdr:row>
      <xdr:rowOff>133350</xdr:rowOff>
    </xdr:to>
    <xdr:pic macro="[30]!DesignIconClicked">
      <xdr:nvPicPr>
        <xdr:cNvPr id="96" name="BExU2K7BER3Z60TT4EZIUM7X2NG5"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xdr:row>
      <xdr:rowOff>0</xdr:rowOff>
    </xdr:from>
    <xdr:to>
      <xdr:col>6</xdr:col>
      <xdr:colOff>180975</xdr:colOff>
      <xdr:row>6</xdr:row>
      <xdr:rowOff>133350</xdr:rowOff>
    </xdr:to>
    <xdr:pic macro="[30]!DesignIconClicked">
      <xdr:nvPicPr>
        <xdr:cNvPr id="97" name="BExW1QPV0I8DD33OHRD5GPLNIZT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0</xdr:rowOff>
    </xdr:from>
    <xdr:to>
      <xdr:col>6</xdr:col>
      <xdr:colOff>180975</xdr:colOff>
      <xdr:row>7</xdr:row>
      <xdr:rowOff>123825</xdr:rowOff>
    </xdr:to>
    <xdr:pic macro="[30]!DesignIconClicked">
      <xdr:nvPicPr>
        <xdr:cNvPr id="98" name="BExIMOSVPHC9PQBEOOSDTCA7PK05"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981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142875</xdr:rowOff>
    </xdr:from>
    <xdr:to>
      <xdr:col>6</xdr:col>
      <xdr:colOff>180975</xdr:colOff>
      <xdr:row>8</xdr:row>
      <xdr:rowOff>123825</xdr:rowOff>
    </xdr:to>
    <xdr:pic macro="[30]!DesignIconClicked">
      <xdr:nvPicPr>
        <xdr:cNvPr id="99" name="BExQ1QR844U9H8UXICBXWY7INZB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124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8</xdr:row>
      <xdr:rowOff>133350</xdr:rowOff>
    </xdr:from>
    <xdr:to>
      <xdr:col>6</xdr:col>
      <xdr:colOff>142875</xdr:colOff>
      <xdr:row>9</xdr:row>
      <xdr:rowOff>123825</xdr:rowOff>
    </xdr:to>
    <xdr:pic macro="[30]!DesignIconClicked">
      <xdr:nvPicPr>
        <xdr:cNvPr id="100" name="BEx3D2EJRCGPTG4ZOGEE700C0ZKC"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257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11</xdr:row>
      <xdr:rowOff>0</xdr:rowOff>
    </xdr:from>
    <xdr:to>
      <xdr:col>5</xdr:col>
      <xdr:colOff>171450</xdr:colOff>
      <xdr:row>11</xdr:row>
      <xdr:rowOff>123825</xdr:rowOff>
    </xdr:to>
    <xdr:pic macro="[30]!DesignIconClicked">
      <xdr:nvPicPr>
        <xdr:cNvPr id="101" name="BExS934M3I3W1E2WUF5QLUMY0K9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0</xdr:rowOff>
    </xdr:from>
    <xdr:to>
      <xdr:col>6</xdr:col>
      <xdr:colOff>180975</xdr:colOff>
      <xdr:row>11</xdr:row>
      <xdr:rowOff>123825</xdr:rowOff>
    </xdr:to>
    <xdr:pic macro="[30]!DesignIconClicked">
      <xdr:nvPicPr>
        <xdr:cNvPr id="102" name="BExQFC623MY1YK2O1BYQHUXWSY7R"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142875</xdr:rowOff>
    </xdr:from>
    <xdr:to>
      <xdr:col>6</xdr:col>
      <xdr:colOff>180975</xdr:colOff>
      <xdr:row>12</xdr:row>
      <xdr:rowOff>123825</xdr:rowOff>
    </xdr:to>
    <xdr:pic macro="[30]!DesignIconClicked">
      <xdr:nvPicPr>
        <xdr:cNvPr id="103" name="BExQGD10U0VPOVSE08ZNOAKFZAUQ"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695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13</xdr:row>
      <xdr:rowOff>9525</xdr:rowOff>
    </xdr:from>
    <xdr:to>
      <xdr:col>6</xdr:col>
      <xdr:colOff>142875</xdr:colOff>
      <xdr:row>13</xdr:row>
      <xdr:rowOff>133350</xdr:rowOff>
    </xdr:to>
    <xdr:pic macro="[30]!DesignIconClicked">
      <xdr:nvPicPr>
        <xdr:cNvPr id="104" name="BExMOMEMD9K665ENROJUPAUVIU4J"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847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14</xdr:row>
      <xdr:rowOff>0</xdr:rowOff>
    </xdr:from>
    <xdr:to>
      <xdr:col>5</xdr:col>
      <xdr:colOff>171450</xdr:colOff>
      <xdr:row>14</xdr:row>
      <xdr:rowOff>133350</xdr:rowOff>
    </xdr:to>
    <xdr:pic macro="[30]!DesignIconClicked">
      <xdr:nvPicPr>
        <xdr:cNvPr id="105" name="BExOFVGHPKBN8JR3Y9ZGJRKJ14N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14</xdr:row>
      <xdr:rowOff>0</xdr:rowOff>
    </xdr:from>
    <xdr:to>
      <xdr:col>6</xdr:col>
      <xdr:colOff>180975</xdr:colOff>
      <xdr:row>14</xdr:row>
      <xdr:rowOff>133350</xdr:rowOff>
    </xdr:to>
    <xdr:pic macro="[30]!DesignIconClicked">
      <xdr:nvPicPr>
        <xdr:cNvPr id="106" name="BExSFRSEVPB8GSW4IS3TIBPYU30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15</xdr:row>
      <xdr:rowOff>0</xdr:rowOff>
    </xdr:from>
    <xdr:to>
      <xdr:col>6</xdr:col>
      <xdr:colOff>219075</xdr:colOff>
      <xdr:row>15</xdr:row>
      <xdr:rowOff>123825</xdr:rowOff>
    </xdr:to>
    <xdr:pic macro="[30]!DesignIconClicked">
      <xdr:nvPicPr>
        <xdr:cNvPr id="107" name="BEx1XV0PGNLLI9TI5WP1Y6LF35BJ"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124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15</xdr:row>
      <xdr:rowOff>142875</xdr:rowOff>
    </xdr:from>
    <xdr:to>
      <xdr:col>6</xdr:col>
      <xdr:colOff>219075</xdr:colOff>
      <xdr:row>16</xdr:row>
      <xdr:rowOff>123825</xdr:rowOff>
    </xdr:to>
    <xdr:pic macro="[30]!DesignIconClicked">
      <xdr:nvPicPr>
        <xdr:cNvPr id="108" name="BEx5PAPBBCRP86ALKU10JUVS8ATV"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267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16</xdr:row>
      <xdr:rowOff>133350</xdr:rowOff>
    </xdr:from>
    <xdr:to>
      <xdr:col>6</xdr:col>
      <xdr:colOff>219075</xdr:colOff>
      <xdr:row>17</xdr:row>
      <xdr:rowOff>123825</xdr:rowOff>
    </xdr:to>
    <xdr:pic macro="[30]!DesignIconClicked">
      <xdr:nvPicPr>
        <xdr:cNvPr id="109" name="BExS3UM8RX3G4QU318AER36JIN6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18</xdr:row>
      <xdr:rowOff>0</xdr:rowOff>
    </xdr:from>
    <xdr:to>
      <xdr:col>6</xdr:col>
      <xdr:colOff>180975</xdr:colOff>
      <xdr:row>18</xdr:row>
      <xdr:rowOff>133350</xdr:rowOff>
    </xdr:to>
    <xdr:pic macro="[30]!DesignIconClicked">
      <xdr:nvPicPr>
        <xdr:cNvPr id="110" name="BExO5RMH2IGQG6I9ETMJJ0L3FBVP"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3552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19</xdr:row>
      <xdr:rowOff>0</xdr:rowOff>
    </xdr:from>
    <xdr:to>
      <xdr:col>6</xdr:col>
      <xdr:colOff>142875</xdr:colOff>
      <xdr:row>19</xdr:row>
      <xdr:rowOff>123825</xdr:rowOff>
    </xdr:to>
    <xdr:pic macro="[30]!DesignIconClicked">
      <xdr:nvPicPr>
        <xdr:cNvPr id="111" name="BEx9JFXRJUIG4HIMHULEURXTRAQ4"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3695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19</xdr:row>
      <xdr:rowOff>142875</xdr:rowOff>
    </xdr:from>
    <xdr:to>
      <xdr:col>5</xdr:col>
      <xdr:colOff>171450</xdr:colOff>
      <xdr:row>20</xdr:row>
      <xdr:rowOff>123825</xdr:rowOff>
    </xdr:to>
    <xdr:pic macro="[30]!DesignIconClicked">
      <xdr:nvPicPr>
        <xdr:cNvPr id="112" name="BExU2AWSM0LYG4K5QMLV9ZN03Z6G"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142875</xdr:rowOff>
    </xdr:from>
    <xdr:to>
      <xdr:col>6</xdr:col>
      <xdr:colOff>219075</xdr:colOff>
      <xdr:row>20</xdr:row>
      <xdr:rowOff>123825</xdr:rowOff>
    </xdr:to>
    <xdr:pic macro="[30]!DesignIconClicked">
      <xdr:nvPicPr>
        <xdr:cNvPr id="113" name="BExBDYGXTHZGT76PK6T8NUINVFO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21</xdr:row>
      <xdr:rowOff>9525</xdr:rowOff>
    </xdr:from>
    <xdr:to>
      <xdr:col>6</xdr:col>
      <xdr:colOff>219075</xdr:colOff>
      <xdr:row>21</xdr:row>
      <xdr:rowOff>133350</xdr:rowOff>
    </xdr:to>
    <xdr:pic macro="[30]!DesignIconClicked">
      <xdr:nvPicPr>
        <xdr:cNvPr id="114" name="BEx8ZFWO1SV5SV7T309PB3OFIMCY"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990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22</xdr:row>
      <xdr:rowOff>0</xdr:rowOff>
    </xdr:from>
    <xdr:to>
      <xdr:col>6</xdr:col>
      <xdr:colOff>180975</xdr:colOff>
      <xdr:row>22</xdr:row>
      <xdr:rowOff>133350</xdr:rowOff>
    </xdr:to>
    <xdr:pic macro="[30]!DesignIconClicked">
      <xdr:nvPicPr>
        <xdr:cNvPr id="115" name="BExU4STJVW4962D6GQ4AC4931JJP"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124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0</xdr:rowOff>
    </xdr:from>
    <xdr:to>
      <xdr:col>6</xdr:col>
      <xdr:colOff>219075</xdr:colOff>
      <xdr:row>23</xdr:row>
      <xdr:rowOff>123825</xdr:rowOff>
    </xdr:to>
    <xdr:pic macro="[30]!DesignIconClicked">
      <xdr:nvPicPr>
        <xdr:cNvPr id="116" name="BExQ8U8YYM81ZCCWPL1IIDYGGN2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267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142875</xdr:rowOff>
    </xdr:from>
    <xdr:to>
      <xdr:col>6</xdr:col>
      <xdr:colOff>219075</xdr:colOff>
      <xdr:row>24</xdr:row>
      <xdr:rowOff>123825</xdr:rowOff>
    </xdr:to>
    <xdr:pic macro="[30]!DesignIconClicked">
      <xdr:nvPicPr>
        <xdr:cNvPr id="117" name="BExIYFOG2FXY86M0QPWLLUBT6G9V"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24</xdr:row>
      <xdr:rowOff>133350</xdr:rowOff>
    </xdr:from>
    <xdr:to>
      <xdr:col>6</xdr:col>
      <xdr:colOff>219075</xdr:colOff>
      <xdr:row>25</xdr:row>
      <xdr:rowOff>123825</xdr:rowOff>
    </xdr:to>
    <xdr:pic macro="[30]!DesignIconClicked">
      <xdr:nvPicPr>
        <xdr:cNvPr id="118" name="BExSDMWX9BCDH7APHL6X7K8IN98X"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543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26</xdr:row>
      <xdr:rowOff>0</xdr:rowOff>
    </xdr:from>
    <xdr:to>
      <xdr:col>6</xdr:col>
      <xdr:colOff>219075</xdr:colOff>
      <xdr:row>26</xdr:row>
      <xdr:rowOff>133350</xdr:rowOff>
    </xdr:to>
    <xdr:pic macro="[30]!DesignIconClicked">
      <xdr:nvPicPr>
        <xdr:cNvPr id="119" name="BExOFG0W60DKJ2O6M8C3UJSGMWX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695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27</xdr:row>
      <xdr:rowOff>0</xdr:rowOff>
    </xdr:from>
    <xdr:to>
      <xdr:col>6</xdr:col>
      <xdr:colOff>180975</xdr:colOff>
      <xdr:row>27</xdr:row>
      <xdr:rowOff>123825</xdr:rowOff>
    </xdr:to>
    <xdr:pic macro="[30]!DesignIconClicked">
      <xdr:nvPicPr>
        <xdr:cNvPr id="120" name="BExOIQ3UHFMNOIHS491VRBGM3HD3"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838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27</xdr:row>
      <xdr:rowOff>142875</xdr:rowOff>
    </xdr:from>
    <xdr:to>
      <xdr:col>6</xdr:col>
      <xdr:colOff>142875</xdr:colOff>
      <xdr:row>28</xdr:row>
      <xdr:rowOff>123825</xdr:rowOff>
    </xdr:to>
    <xdr:pic macro="[30]!DesignIconClicked">
      <xdr:nvPicPr>
        <xdr:cNvPr id="121" name="BExOGTMHQ6Q5HSLA0BS3UMEY6PDY"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4981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29</xdr:row>
      <xdr:rowOff>9525</xdr:rowOff>
    </xdr:from>
    <xdr:to>
      <xdr:col>5</xdr:col>
      <xdr:colOff>171450</xdr:colOff>
      <xdr:row>29</xdr:row>
      <xdr:rowOff>133350</xdr:rowOff>
    </xdr:to>
    <xdr:pic macro="[30]!DesignIconClicked">
      <xdr:nvPicPr>
        <xdr:cNvPr id="122" name="BEx7LUTBLBG59O0V2S9UPJKVWO2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29</xdr:row>
      <xdr:rowOff>9525</xdr:rowOff>
    </xdr:from>
    <xdr:to>
      <xdr:col>6</xdr:col>
      <xdr:colOff>180975</xdr:colOff>
      <xdr:row>29</xdr:row>
      <xdr:rowOff>133350</xdr:rowOff>
    </xdr:to>
    <xdr:pic macro="[30]!DesignIconClicked">
      <xdr:nvPicPr>
        <xdr:cNvPr id="123" name="BExCWSOE4CADGLAR3FDXRP5HXFBJ"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30</xdr:row>
      <xdr:rowOff>0</xdr:rowOff>
    </xdr:from>
    <xdr:to>
      <xdr:col>6</xdr:col>
      <xdr:colOff>180975</xdr:colOff>
      <xdr:row>30</xdr:row>
      <xdr:rowOff>133350</xdr:rowOff>
    </xdr:to>
    <xdr:pic macro="[30]!DesignIconClicked">
      <xdr:nvPicPr>
        <xdr:cNvPr id="124" name="BExXVGBZ6BOO401MKLJSAG8CUNUB"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267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0</xdr:rowOff>
    </xdr:from>
    <xdr:to>
      <xdr:col>6</xdr:col>
      <xdr:colOff>180975</xdr:colOff>
      <xdr:row>31</xdr:row>
      <xdr:rowOff>123825</xdr:rowOff>
    </xdr:to>
    <xdr:pic macro="[30]!DesignIconClicked">
      <xdr:nvPicPr>
        <xdr:cNvPr id="125" name="BExZL6JGG2ZB2D9A33TVLV914SZ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410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142875</xdr:rowOff>
    </xdr:from>
    <xdr:to>
      <xdr:col>6</xdr:col>
      <xdr:colOff>180975</xdr:colOff>
      <xdr:row>32</xdr:row>
      <xdr:rowOff>123825</xdr:rowOff>
    </xdr:to>
    <xdr:pic macro="[30]!DesignIconClicked">
      <xdr:nvPicPr>
        <xdr:cNvPr id="126" name="BExXXJPGBCEVHDP6UL15DVPQU4I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553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32</xdr:row>
      <xdr:rowOff>133350</xdr:rowOff>
    </xdr:from>
    <xdr:to>
      <xdr:col>6</xdr:col>
      <xdr:colOff>142875</xdr:colOff>
      <xdr:row>33</xdr:row>
      <xdr:rowOff>123825</xdr:rowOff>
    </xdr:to>
    <xdr:pic macro="[30]!DesignIconClicked">
      <xdr:nvPicPr>
        <xdr:cNvPr id="127" name="BExIRIMKV80GKSHIEXRU726VHYKS"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38</xdr:row>
      <xdr:rowOff>0</xdr:rowOff>
    </xdr:from>
    <xdr:to>
      <xdr:col>5</xdr:col>
      <xdr:colOff>171450</xdr:colOff>
      <xdr:row>38</xdr:row>
      <xdr:rowOff>133350</xdr:rowOff>
    </xdr:to>
    <xdr:pic macro="[30]!DesignIconClicked">
      <xdr:nvPicPr>
        <xdr:cNvPr id="128" name="BExAYD4QD87CWXH8B22Y0VWWRB0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38</xdr:row>
      <xdr:rowOff>0</xdr:rowOff>
    </xdr:from>
    <xdr:to>
      <xdr:col>6</xdr:col>
      <xdr:colOff>219075</xdr:colOff>
      <xdr:row>38</xdr:row>
      <xdr:rowOff>133350</xdr:rowOff>
    </xdr:to>
    <xdr:pic macro="[30]!DesignIconClicked">
      <xdr:nvPicPr>
        <xdr:cNvPr id="129" name="BExIXV5G8AMHCQP8MOM3CNQUTK1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39</xdr:row>
      <xdr:rowOff>0</xdr:rowOff>
    </xdr:from>
    <xdr:to>
      <xdr:col>6</xdr:col>
      <xdr:colOff>219075</xdr:colOff>
      <xdr:row>39</xdr:row>
      <xdr:rowOff>123825</xdr:rowOff>
    </xdr:to>
    <xdr:pic macro="[30]!DesignIconClicked">
      <xdr:nvPicPr>
        <xdr:cNvPr id="130" name="BExGNT839Q777WFF99TA0CTCO21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553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39</xdr:row>
      <xdr:rowOff>142875</xdr:rowOff>
    </xdr:from>
    <xdr:to>
      <xdr:col>6</xdr:col>
      <xdr:colOff>219075</xdr:colOff>
      <xdr:row>40</xdr:row>
      <xdr:rowOff>123825</xdr:rowOff>
    </xdr:to>
    <xdr:pic macro="[30]!DesignIconClicked">
      <xdr:nvPicPr>
        <xdr:cNvPr id="131" name="BExBAWS4BIDD01BT3HYLRIVQDXE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696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41</xdr:row>
      <xdr:rowOff>9525</xdr:rowOff>
    </xdr:from>
    <xdr:to>
      <xdr:col>6</xdr:col>
      <xdr:colOff>180975</xdr:colOff>
      <xdr:row>41</xdr:row>
      <xdr:rowOff>133350</xdr:rowOff>
    </xdr:to>
    <xdr:pic macro="[30]!DesignIconClicked">
      <xdr:nvPicPr>
        <xdr:cNvPr id="132" name="BExVUV0N829ORQOK9VCE651XKS1W"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6848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42</xdr:row>
      <xdr:rowOff>0</xdr:rowOff>
    </xdr:from>
    <xdr:to>
      <xdr:col>6</xdr:col>
      <xdr:colOff>142875</xdr:colOff>
      <xdr:row>42</xdr:row>
      <xdr:rowOff>133350</xdr:rowOff>
    </xdr:to>
    <xdr:pic macro="[30]!DesignIconClicked">
      <xdr:nvPicPr>
        <xdr:cNvPr id="133" name="BExCYRUW7XZCAP7O82PS0SGZ5LR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43</xdr:row>
      <xdr:rowOff>0</xdr:rowOff>
    </xdr:from>
    <xdr:to>
      <xdr:col>5</xdr:col>
      <xdr:colOff>133350</xdr:colOff>
      <xdr:row>43</xdr:row>
      <xdr:rowOff>123825</xdr:rowOff>
    </xdr:to>
    <xdr:pic macro="[30]!DesignIconClicked">
      <xdr:nvPicPr>
        <xdr:cNvPr id="134" name="BEx1VN00ASH6NC1JUFE5QVZY12HI"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28875"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0</xdr:rowOff>
    </xdr:from>
    <xdr:to>
      <xdr:col>6</xdr:col>
      <xdr:colOff>219075</xdr:colOff>
      <xdr:row>43</xdr:row>
      <xdr:rowOff>123825</xdr:rowOff>
    </xdr:to>
    <xdr:pic macro="[30]!DesignIconClicked">
      <xdr:nvPicPr>
        <xdr:cNvPr id="135" name="BExGKTXJO456X2JGSTFZIDI994N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142875</xdr:rowOff>
    </xdr:from>
    <xdr:to>
      <xdr:col>6</xdr:col>
      <xdr:colOff>219075</xdr:colOff>
      <xdr:row>44</xdr:row>
      <xdr:rowOff>123825</xdr:rowOff>
    </xdr:to>
    <xdr:pic macro="[30]!DesignIconClicked">
      <xdr:nvPicPr>
        <xdr:cNvPr id="136" name="BExSE390H57392J4DXHAL36DZVPN"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267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44</xdr:row>
      <xdr:rowOff>133350</xdr:rowOff>
    </xdr:from>
    <xdr:to>
      <xdr:col>6</xdr:col>
      <xdr:colOff>180975</xdr:colOff>
      <xdr:row>45</xdr:row>
      <xdr:rowOff>123825</xdr:rowOff>
    </xdr:to>
    <xdr:pic macro="[30]!DesignIconClicked">
      <xdr:nvPicPr>
        <xdr:cNvPr id="137" name="BExD5Q3S1Z41TLMF6BEXPELFXP72"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400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46</xdr:row>
      <xdr:rowOff>0</xdr:rowOff>
    </xdr:from>
    <xdr:to>
      <xdr:col>6</xdr:col>
      <xdr:colOff>219075</xdr:colOff>
      <xdr:row>46</xdr:row>
      <xdr:rowOff>133350</xdr:rowOff>
    </xdr:to>
    <xdr:pic macro="[30]!DesignIconClicked">
      <xdr:nvPicPr>
        <xdr:cNvPr id="138" name="BEx1J0YCO0Z2ZW6F6TR5U4FYEESD"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553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47</xdr:row>
      <xdr:rowOff>0</xdr:rowOff>
    </xdr:from>
    <xdr:to>
      <xdr:col>6</xdr:col>
      <xdr:colOff>219075</xdr:colOff>
      <xdr:row>47</xdr:row>
      <xdr:rowOff>123825</xdr:rowOff>
    </xdr:to>
    <xdr:pic macro="[30]!DesignIconClicked">
      <xdr:nvPicPr>
        <xdr:cNvPr id="139" name="BExAZH549BC23Z59QHZA5BPXK2VY"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696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47</xdr:row>
      <xdr:rowOff>142875</xdr:rowOff>
    </xdr:from>
    <xdr:to>
      <xdr:col>6</xdr:col>
      <xdr:colOff>219075</xdr:colOff>
      <xdr:row>48</xdr:row>
      <xdr:rowOff>123825</xdr:rowOff>
    </xdr:to>
    <xdr:pic macro="[30]!DesignIconClicked">
      <xdr:nvPicPr>
        <xdr:cNvPr id="140" name="BExQGKO8UNP78J1YEJRXVUPN6VM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839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49</xdr:row>
      <xdr:rowOff>9525</xdr:rowOff>
    </xdr:from>
    <xdr:to>
      <xdr:col>6</xdr:col>
      <xdr:colOff>219075</xdr:colOff>
      <xdr:row>49</xdr:row>
      <xdr:rowOff>133350</xdr:rowOff>
    </xdr:to>
    <xdr:pic macro="[30]!DesignIconClicked">
      <xdr:nvPicPr>
        <xdr:cNvPr id="141" name="BExKSRGZNT9CUVPDTW3UCQ8PQ0W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50</xdr:row>
      <xdr:rowOff>0</xdr:rowOff>
    </xdr:from>
    <xdr:to>
      <xdr:col>6</xdr:col>
      <xdr:colOff>180975</xdr:colOff>
      <xdr:row>50</xdr:row>
      <xdr:rowOff>133350</xdr:rowOff>
    </xdr:to>
    <xdr:pic macro="[30]!DesignIconClicked">
      <xdr:nvPicPr>
        <xdr:cNvPr id="142" name="BExOGXO923ZUL96IF0Q17726KQ9X"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51</xdr:row>
      <xdr:rowOff>0</xdr:rowOff>
    </xdr:from>
    <xdr:to>
      <xdr:col>6</xdr:col>
      <xdr:colOff>142875</xdr:colOff>
      <xdr:row>51</xdr:row>
      <xdr:rowOff>123825</xdr:rowOff>
    </xdr:to>
    <xdr:pic macro="[30]!DesignIconClicked">
      <xdr:nvPicPr>
        <xdr:cNvPr id="143" name="BEx9IIYV3P6LYUZONAOEML1UGER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6</xdr:row>
      <xdr:rowOff>0</xdr:rowOff>
    </xdr:from>
    <xdr:to>
      <xdr:col>5</xdr:col>
      <xdr:colOff>171450</xdr:colOff>
      <xdr:row>6</xdr:row>
      <xdr:rowOff>133350</xdr:rowOff>
    </xdr:to>
    <xdr:pic macro="[30]!DesignIconClicked">
      <xdr:nvPicPr>
        <xdr:cNvPr id="144" name="BExSAEXI7R8ZC34MG3Q0R3D2U63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xdr:row>
      <xdr:rowOff>0</xdr:rowOff>
    </xdr:from>
    <xdr:to>
      <xdr:col>6</xdr:col>
      <xdr:colOff>180975</xdr:colOff>
      <xdr:row>6</xdr:row>
      <xdr:rowOff>133350</xdr:rowOff>
    </xdr:to>
    <xdr:pic macro="[30]!DesignIconClicked">
      <xdr:nvPicPr>
        <xdr:cNvPr id="145" name="BExBA2YN83ONP5K02QLULJ73SD5P"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0</xdr:rowOff>
    </xdr:from>
    <xdr:to>
      <xdr:col>6</xdr:col>
      <xdr:colOff>180975</xdr:colOff>
      <xdr:row>7</xdr:row>
      <xdr:rowOff>123825</xdr:rowOff>
    </xdr:to>
    <xdr:pic macro="[30]!DesignIconClicked">
      <xdr:nvPicPr>
        <xdr:cNvPr id="146" name="BEx99DWDBFGEJGHSBE88BL9GTNM3"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981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142875</xdr:rowOff>
    </xdr:from>
    <xdr:to>
      <xdr:col>6</xdr:col>
      <xdr:colOff>180975</xdr:colOff>
      <xdr:row>8</xdr:row>
      <xdr:rowOff>123825</xdr:rowOff>
    </xdr:to>
    <xdr:pic macro="[30]!DesignIconClicked">
      <xdr:nvPicPr>
        <xdr:cNvPr id="147" name="BExISL4Z5QE9JU53LF6OQNO5C05B"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124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8</xdr:row>
      <xdr:rowOff>133350</xdr:rowOff>
    </xdr:from>
    <xdr:to>
      <xdr:col>6</xdr:col>
      <xdr:colOff>142875</xdr:colOff>
      <xdr:row>9</xdr:row>
      <xdr:rowOff>123825</xdr:rowOff>
    </xdr:to>
    <xdr:pic macro="[30]!DesignIconClicked">
      <xdr:nvPicPr>
        <xdr:cNvPr id="148" name="BExCRTLUJP7O2H8HVEKLL6H93YYK"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257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11</xdr:row>
      <xdr:rowOff>0</xdr:rowOff>
    </xdr:from>
    <xdr:to>
      <xdr:col>5</xdr:col>
      <xdr:colOff>171450</xdr:colOff>
      <xdr:row>11</xdr:row>
      <xdr:rowOff>123825</xdr:rowOff>
    </xdr:to>
    <xdr:pic macro="[30]!DesignIconClicked">
      <xdr:nvPicPr>
        <xdr:cNvPr id="149" name="BEx3HTJ9Z7N8WOCQYVPOT78PU5K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0</xdr:rowOff>
    </xdr:from>
    <xdr:to>
      <xdr:col>6</xdr:col>
      <xdr:colOff>180975</xdr:colOff>
      <xdr:row>11</xdr:row>
      <xdr:rowOff>123825</xdr:rowOff>
    </xdr:to>
    <xdr:pic macro="[30]!DesignIconClicked">
      <xdr:nvPicPr>
        <xdr:cNvPr id="150" name="BEx5O2Y17L6OLQF3I1NQMM6U3E8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142875</xdr:rowOff>
    </xdr:from>
    <xdr:to>
      <xdr:col>6</xdr:col>
      <xdr:colOff>180975</xdr:colOff>
      <xdr:row>12</xdr:row>
      <xdr:rowOff>123825</xdr:rowOff>
    </xdr:to>
    <xdr:pic macro="[30]!DesignIconClicked">
      <xdr:nvPicPr>
        <xdr:cNvPr id="151" name="BEx5CINVJLOSD7PS9J1XEO85NI6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695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13</xdr:row>
      <xdr:rowOff>9525</xdr:rowOff>
    </xdr:from>
    <xdr:to>
      <xdr:col>6</xdr:col>
      <xdr:colOff>142875</xdr:colOff>
      <xdr:row>13</xdr:row>
      <xdr:rowOff>133350</xdr:rowOff>
    </xdr:to>
    <xdr:pic macro="[30]!DesignIconClicked">
      <xdr:nvPicPr>
        <xdr:cNvPr id="152" name="BExIRUWYKF3VA3HOR80HRPKSEF7N"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847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14</xdr:row>
      <xdr:rowOff>0</xdr:rowOff>
    </xdr:from>
    <xdr:to>
      <xdr:col>5</xdr:col>
      <xdr:colOff>171450</xdr:colOff>
      <xdr:row>14</xdr:row>
      <xdr:rowOff>133350</xdr:rowOff>
    </xdr:to>
    <xdr:pic macro="[30]!DesignIconClicked">
      <xdr:nvPicPr>
        <xdr:cNvPr id="153" name="BExKJG96D3VWZVIHGPC52QIPUDEO"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14</xdr:row>
      <xdr:rowOff>0</xdr:rowOff>
    </xdr:from>
    <xdr:to>
      <xdr:col>6</xdr:col>
      <xdr:colOff>180975</xdr:colOff>
      <xdr:row>14</xdr:row>
      <xdr:rowOff>133350</xdr:rowOff>
    </xdr:to>
    <xdr:pic macro="[30]!DesignIconClicked">
      <xdr:nvPicPr>
        <xdr:cNvPr id="154" name="BExCWZQ2F6V4TYF71RF08MBGU86G"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15</xdr:row>
      <xdr:rowOff>0</xdr:rowOff>
    </xdr:from>
    <xdr:to>
      <xdr:col>6</xdr:col>
      <xdr:colOff>219075</xdr:colOff>
      <xdr:row>15</xdr:row>
      <xdr:rowOff>123825</xdr:rowOff>
    </xdr:to>
    <xdr:pic macro="[30]!DesignIconClicked">
      <xdr:nvPicPr>
        <xdr:cNvPr id="155" name="BExCUMGG9LY0L74H4LRDADIW8H2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124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15</xdr:row>
      <xdr:rowOff>142875</xdr:rowOff>
    </xdr:from>
    <xdr:to>
      <xdr:col>6</xdr:col>
      <xdr:colOff>219075</xdr:colOff>
      <xdr:row>16</xdr:row>
      <xdr:rowOff>123825</xdr:rowOff>
    </xdr:to>
    <xdr:pic macro="[30]!DesignIconClicked">
      <xdr:nvPicPr>
        <xdr:cNvPr id="156" name="BExU5NOR02GKOJD6Y9NRO431XZTP"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267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16</xdr:row>
      <xdr:rowOff>133350</xdr:rowOff>
    </xdr:from>
    <xdr:to>
      <xdr:col>6</xdr:col>
      <xdr:colOff>219075</xdr:colOff>
      <xdr:row>17</xdr:row>
      <xdr:rowOff>123825</xdr:rowOff>
    </xdr:to>
    <xdr:pic macro="[30]!DesignIconClicked">
      <xdr:nvPicPr>
        <xdr:cNvPr id="157" name="BExQ50JCVUU1LP4DB6YHMT1MZF0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18</xdr:row>
      <xdr:rowOff>0</xdr:rowOff>
    </xdr:from>
    <xdr:to>
      <xdr:col>6</xdr:col>
      <xdr:colOff>180975</xdr:colOff>
      <xdr:row>18</xdr:row>
      <xdr:rowOff>133350</xdr:rowOff>
    </xdr:to>
    <xdr:pic macro="[30]!DesignIconClicked">
      <xdr:nvPicPr>
        <xdr:cNvPr id="158" name="BExVW5BJZHKZXRMOJJHVRYBC96BT"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3552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19</xdr:row>
      <xdr:rowOff>0</xdr:rowOff>
    </xdr:from>
    <xdr:to>
      <xdr:col>6</xdr:col>
      <xdr:colOff>142875</xdr:colOff>
      <xdr:row>19</xdr:row>
      <xdr:rowOff>123825</xdr:rowOff>
    </xdr:to>
    <xdr:pic macro="[30]!DesignIconClicked">
      <xdr:nvPicPr>
        <xdr:cNvPr id="159" name="BExJ04IQVSY82JD6J5AY6JHCGOIY"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3695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19</xdr:row>
      <xdr:rowOff>142875</xdr:rowOff>
    </xdr:from>
    <xdr:to>
      <xdr:col>5</xdr:col>
      <xdr:colOff>171450</xdr:colOff>
      <xdr:row>20</xdr:row>
      <xdr:rowOff>123825</xdr:rowOff>
    </xdr:to>
    <xdr:pic macro="[30]!DesignIconClicked">
      <xdr:nvPicPr>
        <xdr:cNvPr id="160" name="BExIYYK7JR780M66ZXSJ2DD3YDJ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142875</xdr:rowOff>
    </xdr:from>
    <xdr:to>
      <xdr:col>6</xdr:col>
      <xdr:colOff>219075</xdr:colOff>
      <xdr:row>20</xdr:row>
      <xdr:rowOff>123825</xdr:rowOff>
    </xdr:to>
    <xdr:pic macro="[30]!DesignIconClicked">
      <xdr:nvPicPr>
        <xdr:cNvPr id="161" name="BExQ3J6YZDHJ4JPD80LXDOSKRQ4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21</xdr:row>
      <xdr:rowOff>9525</xdr:rowOff>
    </xdr:from>
    <xdr:to>
      <xdr:col>6</xdr:col>
      <xdr:colOff>219075</xdr:colOff>
      <xdr:row>21</xdr:row>
      <xdr:rowOff>133350</xdr:rowOff>
    </xdr:to>
    <xdr:pic macro="[30]!DesignIconClicked">
      <xdr:nvPicPr>
        <xdr:cNvPr id="162" name="BExMAZI0S9YX7IV9VQJE0FLMQDED"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990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22</xdr:row>
      <xdr:rowOff>0</xdr:rowOff>
    </xdr:from>
    <xdr:to>
      <xdr:col>6</xdr:col>
      <xdr:colOff>180975</xdr:colOff>
      <xdr:row>22</xdr:row>
      <xdr:rowOff>133350</xdr:rowOff>
    </xdr:to>
    <xdr:pic macro="[30]!DesignIconClicked">
      <xdr:nvPicPr>
        <xdr:cNvPr id="163" name="BEx1MV9JDN5ALZG7353VBVDCYBXW"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124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0</xdr:rowOff>
    </xdr:from>
    <xdr:to>
      <xdr:col>6</xdr:col>
      <xdr:colOff>219075</xdr:colOff>
      <xdr:row>23</xdr:row>
      <xdr:rowOff>123825</xdr:rowOff>
    </xdr:to>
    <xdr:pic macro="[30]!DesignIconClicked">
      <xdr:nvPicPr>
        <xdr:cNvPr id="164" name="BEx99TS6O7JK0IMAF3LMG6MSTE4R"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267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142875</xdr:rowOff>
    </xdr:from>
    <xdr:to>
      <xdr:col>6</xdr:col>
      <xdr:colOff>219075</xdr:colOff>
      <xdr:row>24</xdr:row>
      <xdr:rowOff>123825</xdr:rowOff>
    </xdr:to>
    <xdr:pic macro="[30]!DesignIconClicked">
      <xdr:nvPicPr>
        <xdr:cNvPr id="165" name="BExMGKARE4CY1XIBC76P73IDY7SD"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24</xdr:row>
      <xdr:rowOff>133350</xdr:rowOff>
    </xdr:from>
    <xdr:to>
      <xdr:col>6</xdr:col>
      <xdr:colOff>219075</xdr:colOff>
      <xdr:row>25</xdr:row>
      <xdr:rowOff>123825</xdr:rowOff>
    </xdr:to>
    <xdr:pic macro="[30]!DesignIconClicked">
      <xdr:nvPicPr>
        <xdr:cNvPr id="166" name="BExTYJAPSHAV7FFPWXHU9DYCC3H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543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26</xdr:row>
      <xdr:rowOff>0</xdr:rowOff>
    </xdr:from>
    <xdr:to>
      <xdr:col>6</xdr:col>
      <xdr:colOff>219075</xdr:colOff>
      <xdr:row>26</xdr:row>
      <xdr:rowOff>133350</xdr:rowOff>
    </xdr:to>
    <xdr:pic macro="[30]!DesignIconClicked">
      <xdr:nvPicPr>
        <xdr:cNvPr id="167" name="BExQC6KX9Z6YVKMXX11C76IA2W1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695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27</xdr:row>
      <xdr:rowOff>0</xdr:rowOff>
    </xdr:from>
    <xdr:to>
      <xdr:col>6</xdr:col>
      <xdr:colOff>180975</xdr:colOff>
      <xdr:row>27</xdr:row>
      <xdr:rowOff>123825</xdr:rowOff>
    </xdr:to>
    <xdr:pic macro="[30]!DesignIconClicked">
      <xdr:nvPicPr>
        <xdr:cNvPr id="168" name="BEx95DW695OKIF5M2RWUV9TV3O71"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838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27</xdr:row>
      <xdr:rowOff>142875</xdr:rowOff>
    </xdr:from>
    <xdr:to>
      <xdr:col>6</xdr:col>
      <xdr:colOff>142875</xdr:colOff>
      <xdr:row>28</xdr:row>
      <xdr:rowOff>123825</xdr:rowOff>
    </xdr:to>
    <xdr:pic macro="[30]!DesignIconClicked">
      <xdr:nvPicPr>
        <xdr:cNvPr id="169" name="BExQ6LS6137ZSJQKTX5PCP26VFVD"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4981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29</xdr:row>
      <xdr:rowOff>9525</xdr:rowOff>
    </xdr:from>
    <xdr:to>
      <xdr:col>5</xdr:col>
      <xdr:colOff>171450</xdr:colOff>
      <xdr:row>29</xdr:row>
      <xdr:rowOff>133350</xdr:rowOff>
    </xdr:to>
    <xdr:pic macro="[30]!DesignIconClicked">
      <xdr:nvPicPr>
        <xdr:cNvPr id="170" name="BEx1UML67FJEEHDT9EM9ZM2A61QJ"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29</xdr:row>
      <xdr:rowOff>9525</xdr:rowOff>
    </xdr:from>
    <xdr:to>
      <xdr:col>6</xdr:col>
      <xdr:colOff>180975</xdr:colOff>
      <xdr:row>29</xdr:row>
      <xdr:rowOff>133350</xdr:rowOff>
    </xdr:to>
    <xdr:pic macro="[30]!DesignIconClicked">
      <xdr:nvPicPr>
        <xdr:cNvPr id="171" name="BExIUN626SP1J00RJPWVDZOPKBH0"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30</xdr:row>
      <xdr:rowOff>0</xdr:rowOff>
    </xdr:from>
    <xdr:to>
      <xdr:col>6</xdr:col>
      <xdr:colOff>180975</xdr:colOff>
      <xdr:row>30</xdr:row>
      <xdr:rowOff>133350</xdr:rowOff>
    </xdr:to>
    <xdr:pic macro="[30]!DesignIconClicked">
      <xdr:nvPicPr>
        <xdr:cNvPr id="172" name="BEx1UPQE3X9WOF4MI1GCVFQZ7XG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267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0</xdr:rowOff>
    </xdr:from>
    <xdr:to>
      <xdr:col>6</xdr:col>
      <xdr:colOff>180975</xdr:colOff>
      <xdr:row>31</xdr:row>
      <xdr:rowOff>123825</xdr:rowOff>
    </xdr:to>
    <xdr:pic macro="[30]!DesignIconClicked">
      <xdr:nvPicPr>
        <xdr:cNvPr id="173" name="BExQGKO8L9PU9DSS402C0N0HI31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410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142875</xdr:rowOff>
    </xdr:from>
    <xdr:to>
      <xdr:col>6</xdr:col>
      <xdr:colOff>180975</xdr:colOff>
      <xdr:row>32</xdr:row>
      <xdr:rowOff>123825</xdr:rowOff>
    </xdr:to>
    <xdr:pic macro="[30]!DesignIconClicked">
      <xdr:nvPicPr>
        <xdr:cNvPr id="174" name="BExS8NP1JD82YQD56RQQITYME5CS"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553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32</xdr:row>
      <xdr:rowOff>133350</xdr:rowOff>
    </xdr:from>
    <xdr:to>
      <xdr:col>6</xdr:col>
      <xdr:colOff>142875</xdr:colOff>
      <xdr:row>33</xdr:row>
      <xdr:rowOff>123825</xdr:rowOff>
    </xdr:to>
    <xdr:pic macro="[30]!DesignIconClicked">
      <xdr:nvPicPr>
        <xdr:cNvPr id="175" name="BEx9CGHK04OBU9OOO6LBWJ9X4MMG"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38</xdr:row>
      <xdr:rowOff>0</xdr:rowOff>
    </xdr:from>
    <xdr:to>
      <xdr:col>5</xdr:col>
      <xdr:colOff>171450</xdr:colOff>
      <xdr:row>38</xdr:row>
      <xdr:rowOff>133350</xdr:rowOff>
    </xdr:to>
    <xdr:pic macro="[30]!DesignIconClicked">
      <xdr:nvPicPr>
        <xdr:cNvPr id="176" name="BExGU96YJAY275NYQO2LTFTMSNJR"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38</xdr:row>
      <xdr:rowOff>0</xdr:rowOff>
    </xdr:from>
    <xdr:to>
      <xdr:col>6</xdr:col>
      <xdr:colOff>219075</xdr:colOff>
      <xdr:row>38</xdr:row>
      <xdr:rowOff>133350</xdr:rowOff>
    </xdr:to>
    <xdr:pic macro="[30]!DesignIconClicked">
      <xdr:nvPicPr>
        <xdr:cNvPr id="177" name="BExB7V39STK0XF9WISNHG5JL8V0J"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39</xdr:row>
      <xdr:rowOff>0</xdr:rowOff>
    </xdr:from>
    <xdr:to>
      <xdr:col>6</xdr:col>
      <xdr:colOff>219075</xdr:colOff>
      <xdr:row>39</xdr:row>
      <xdr:rowOff>123825</xdr:rowOff>
    </xdr:to>
    <xdr:pic macro="[30]!DesignIconClicked">
      <xdr:nvPicPr>
        <xdr:cNvPr id="178" name="BExD9B4M9HWJOOCJKPBWH0ZSXBG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553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39</xdr:row>
      <xdr:rowOff>142875</xdr:rowOff>
    </xdr:from>
    <xdr:to>
      <xdr:col>6</xdr:col>
      <xdr:colOff>219075</xdr:colOff>
      <xdr:row>40</xdr:row>
      <xdr:rowOff>123825</xdr:rowOff>
    </xdr:to>
    <xdr:pic macro="[30]!DesignIconClicked">
      <xdr:nvPicPr>
        <xdr:cNvPr id="179" name="BExF6D7YHKFAVWWG4TRKNFJAGNG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696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41</xdr:row>
      <xdr:rowOff>9525</xdr:rowOff>
    </xdr:from>
    <xdr:to>
      <xdr:col>6</xdr:col>
      <xdr:colOff>180975</xdr:colOff>
      <xdr:row>41</xdr:row>
      <xdr:rowOff>133350</xdr:rowOff>
    </xdr:to>
    <xdr:pic macro="[30]!DesignIconClicked">
      <xdr:nvPicPr>
        <xdr:cNvPr id="180" name="BExQGRV02JZIYW2GSTGC4TU0FEPD"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6848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42</xdr:row>
      <xdr:rowOff>0</xdr:rowOff>
    </xdr:from>
    <xdr:to>
      <xdr:col>6</xdr:col>
      <xdr:colOff>142875</xdr:colOff>
      <xdr:row>42</xdr:row>
      <xdr:rowOff>133350</xdr:rowOff>
    </xdr:to>
    <xdr:pic macro="[30]!DesignIconClicked">
      <xdr:nvPicPr>
        <xdr:cNvPr id="181" name="BExXVT2E8RPOKWNPUN97KYXR9HP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43</xdr:row>
      <xdr:rowOff>0</xdr:rowOff>
    </xdr:from>
    <xdr:to>
      <xdr:col>5</xdr:col>
      <xdr:colOff>133350</xdr:colOff>
      <xdr:row>43</xdr:row>
      <xdr:rowOff>123825</xdr:rowOff>
    </xdr:to>
    <xdr:pic macro="[30]!DesignIconClicked">
      <xdr:nvPicPr>
        <xdr:cNvPr id="182" name="BExIL5IBGE4C0Y1ZQAQ36URQ8EBC"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28875"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0</xdr:rowOff>
    </xdr:from>
    <xdr:to>
      <xdr:col>6</xdr:col>
      <xdr:colOff>219075</xdr:colOff>
      <xdr:row>43</xdr:row>
      <xdr:rowOff>123825</xdr:rowOff>
    </xdr:to>
    <xdr:pic macro="[30]!DesignIconClicked">
      <xdr:nvPicPr>
        <xdr:cNvPr id="183" name="BEx5DAU369WD1LZAKH1CS6CNPY7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142875</xdr:rowOff>
    </xdr:from>
    <xdr:to>
      <xdr:col>6</xdr:col>
      <xdr:colOff>219075</xdr:colOff>
      <xdr:row>44</xdr:row>
      <xdr:rowOff>123825</xdr:rowOff>
    </xdr:to>
    <xdr:pic macro="[30]!DesignIconClicked">
      <xdr:nvPicPr>
        <xdr:cNvPr id="184" name="BExF2H3X47YQ2XC7T02VB34LOAN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267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44</xdr:row>
      <xdr:rowOff>133350</xdr:rowOff>
    </xdr:from>
    <xdr:to>
      <xdr:col>6</xdr:col>
      <xdr:colOff>180975</xdr:colOff>
      <xdr:row>45</xdr:row>
      <xdr:rowOff>123825</xdr:rowOff>
    </xdr:to>
    <xdr:pic macro="[30]!DesignIconClicked">
      <xdr:nvPicPr>
        <xdr:cNvPr id="185" name="BEx7BXF7AA2LX5EPU1JTXYDX262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400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46</xdr:row>
      <xdr:rowOff>0</xdr:rowOff>
    </xdr:from>
    <xdr:to>
      <xdr:col>6</xdr:col>
      <xdr:colOff>219075</xdr:colOff>
      <xdr:row>46</xdr:row>
      <xdr:rowOff>133350</xdr:rowOff>
    </xdr:to>
    <xdr:pic macro="[30]!DesignIconClicked">
      <xdr:nvPicPr>
        <xdr:cNvPr id="186" name="BExS18YKP8PU5460J8T0CSVK159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553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47</xdr:row>
      <xdr:rowOff>0</xdr:rowOff>
    </xdr:from>
    <xdr:to>
      <xdr:col>6</xdr:col>
      <xdr:colOff>219075</xdr:colOff>
      <xdr:row>47</xdr:row>
      <xdr:rowOff>123825</xdr:rowOff>
    </xdr:to>
    <xdr:pic macro="[30]!DesignIconClicked">
      <xdr:nvPicPr>
        <xdr:cNvPr id="187" name="BExU2GWL709IEK4EPGAER64LBDWV"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696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47</xdr:row>
      <xdr:rowOff>142875</xdr:rowOff>
    </xdr:from>
    <xdr:to>
      <xdr:col>6</xdr:col>
      <xdr:colOff>219075</xdr:colOff>
      <xdr:row>48</xdr:row>
      <xdr:rowOff>123825</xdr:rowOff>
    </xdr:to>
    <xdr:pic macro="[30]!DesignIconClicked">
      <xdr:nvPicPr>
        <xdr:cNvPr id="188" name="BExVWQLKYO1KXS7OY214J9KGF6T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839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49</xdr:row>
      <xdr:rowOff>9525</xdr:rowOff>
    </xdr:from>
    <xdr:to>
      <xdr:col>6</xdr:col>
      <xdr:colOff>219075</xdr:colOff>
      <xdr:row>49</xdr:row>
      <xdr:rowOff>133350</xdr:rowOff>
    </xdr:to>
    <xdr:pic macro="[30]!DesignIconClicked">
      <xdr:nvPicPr>
        <xdr:cNvPr id="189" name="BExTXOQ6Q64GDHHXWBL2HSOHUTB0"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50</xdr:row>
      <xdr:rowOff>0</xdr:rowOff>
    </xdr:from>
    <xdr:to>
      <xdr:col>6</xdr:col>
      <xdr:colOff>180975</xdr:colOff>
      <xdr:row>50</xdr:row>
      <xdr:rowOff>133350</xdr:rowOff>
    </xdr:to>
    <xdr:pic macro="[30]!DesignIconClicked">
      <xdr:nvPicPr>
        <xdr:cNvPr id="190" name="BEx7BXPZYTVTBM7M6TF3OGQEYGXT"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51</xdr:row>
      <xdr:rowOff>0</xdr:rowOff>
    </xdr:from>
    <xdr:to>
      <xdr:col>6</xdr:col>
      <xdr:colOff>142875</xdr:colOff>
      <xdr:row>51</xdr:row>
      <xdr:rowOff>123825</xdr:rowOff>
    </xdr:to>
    <xdr:pic macro="[30]!DesignIconClicked">
      <xdr:nvPicPr>
        <xdr:cNvPr id="191" name="BExIXMB3QYYO5WNAAWJNDVY14S33"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6</xdr:row>
      <xdr:rowOff>0</xdr:rowOff>
    </xdr:from>
    <xdr:to>
      <xdr:col>5</xdr:col>
      <xdr:colOff>171450</xdr:colOff>
      <xdr:row>6</xdr:row>
      <xdr:rowOff>133350</xdr:rowOff>
    </xdr:to>
    <xdr:pic macro="[30]!DesignIconClicked">
      <xdr:nvPicPr>
        <xdr:cNvPr id="192" name="BEx91W64WDHNQ7B6XIUCIIDNOP6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xdr:row>
      <xdr:rowOff>0</xdr:rowOff>
    </xdr:from>
    <xdr:to>
      <xdr:col>6</xdr:col>
      <xdr:colOff>180975</xdr:colOff>
      <xdr:row>6</xdr:row>
      <xdr:rowOff>133350</xdr:rowOff>
    </xdr:to>
    <xdr:pic macro="[30]!DesignIconClicked">
      <xdr:nvPicPr>
        <xdr:cNvPr id="193" name="BEx97DO73Z6OOZ9DVSMBERM98IG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0</xdr:rowOff>
    </xdr:from>
    <xdr:to>
      <xdr:col>6</xdr:col>
      <xdr:colOff>180975</xdr:colOff>
      <xdr:row>7</xdr:row>
      <xdr:rowOff>123825</xdr:rowOff>
    </xdr:to>
    <xdr:pic macro="[30]!DesignIconClicked">
      <xdr:nvPicPr>
        <xdr:cNvPr id="194" name="BExW2LQI0O2WZTE1C5XV6CAPSYTR"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981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142875</xdr:rowOff>
    </xdr:from>
    <xdr:to>
      <xdr:col>6</xdr:col>
      <xdr:colOff>180975</xdr:colOff>
      <xdr:row>8</xdr:row>
      <xdr:rowOff>123825</xdr:rowOff>
    </xdr:to>
    <xdr:pic macro="[30]!DesignIconClicked">
      <xdr:nvPicPr>
        <xdr:cNvPr id="195" name="BExS9F48ATNJOH4IWAPMDVRZSSY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124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8</xdr:row>
      <xdr:rowOff>133350</xdr:rowOff>
    </xdr:from>
    <xdr:to>
      <xdr:col>6</xdr:col>
      <xdr:colOff>142875</xdr:colOff>
      <xdr:row>9</xdr:row>
      <xdr:rowOff>123825</xdr:rowOff>
    </xdr:to>
    <xdr:pic macro="[30]!DesignIconClicked">
      <xdr:nvPicPr>
        <xdr:cNvPr id="196" name="BExW9NA8UGRCQQCN0NSHX6OSSN4G"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257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11</xdr:row>
      <xdr:rowOff>0</xdr:rowOff>
    </xdr:from>
    <xdr:to>
      <xdr:col>5</xdr:col>
      <xdr:colOff>171450</xdr:colOff>
      <xdr:row>11</xdr:row>
      <xdr:rowOff>123825</xdr:rowOff>
    </xdr:to>
    <xdr:pic macro="[30]!DesignIconClicked">
      <xdr:nvPicPr>
        <xdr:cNvPr id="197" name="BEx1ST90Q9T9N3T8XK65NT1LGA49"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0</xdr:rowOff>
    </xdr:from>
    <xdr:to>
      <xdr:col>6</xdr:col>
      <xdr:colOff>180975</xdr:colOff>
      <xdr:row>11</xdr:row>
      <xdr:rowOff>123825</xdr:rowOff>
    </xdr:to>
    <xdr:pic macro="[30]!DesignIconClicked">
      <xdr:nvPicPr>
        <xdr:cNvPr id="198" name="BExKRYP66JLTY8S9OS23O0QH2BP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11</xdr:row>
      <xdr:rowOff>142875</xdr:rowOff>
    </xdr:from>
    <xdr:to>
      <xdr:col>6</xdr:col>
      <xdr:colOff>219075</xdr:colOff>
      <xdr:row>12</xdr:row>
      <xdr:rowOff>123825</xdr:rowOff>
    </xdr:to>
    <xdr:pic macro="[30]!DesignIconClicked">
      <xdr:nvPicPr>
        <xdr:cNvPr id="199" name="BEx009QS0YH7KDXLSOHK4E532V2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695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13</xdr:row>
      <xdr:rowOff>9525</xdr:rowOff>
    </xdr:from>
    <xdr:to>
      <xdr:col>6</xdr:col>
      <xdr:colOff>219075</xdr:colOff>
      <xdr:row>13</xdr:row>
      <xdr:rowOff>133350</xdr:rowOff>
    </xdr:to>
    <xdr:pic macro="[30]!DesignIconClicked">
      <xdr:nvPicPr>
        <xdr:cNvPr id="200" name="BExIV96ZZ7DRYUVD84GK7IJPPLX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847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14</xdr:row>
      <xdr:rowOff>0</xdr:rowOff>
    </xdr:from>
    <xdr:to>
      <xdr:col>6</xdr:col>
      <xdr:colOff>219075</xdr:colOff>
      <xdr:row>14</xdr:row>
      <xdr:rowOff>133350</xdr:rowOff>
    </xdr:to>
    <xdr:pic macro="[30]!DesignIconClicked">
      <xdr:nvPicPr>
        <xdr:cNvPr id="201" name="BExKEBSK1ABIGLTRO79D4OGF5D1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15</xdr:row>
      <xdr:rowOff>0</xdr:rowOff>
    </xdr:from>
    <xdr:to>
      <xdr:col>6</xdr:col>
      <xdr:colOff>180975</xdr:colOff>
      <xdr:row>15</xdr:row>
      <xdr:rowOff>123825</xdr:rowOff>
    </xdr:to>
    <xdr:pic macro="[30]!DesignIconClicked">
      <xdr:nvPicPr>
        <xdr:cNvPr id="202" name="BEx3ONVV2WT69MD7KZPW3V0BVGKC"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3124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15</xdr:row>
      <xdr:rowOff>142875</xdr:rowOff>
    </xdr:from>
    <xdr:to>
      <xdr:col>6</xdr:col>
      <xdr:colOff>142875</xdr:colOff>
      <xdr:row>16</xdr:row>
      <xdr:rowOff>123825</xdr:rowOff>
    </xdr:to>
    <xdr:pic macro="[30]!DesignIconClicked">
      <xdr:nvPicPr>
        <xdr:cNvPr id="203" name="BExBCYNO5YCXQ4ZDHMNWYUTI6N1Z"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3267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16</xdr:row>
      <xdr:rowOff>133350</xdr:rowOff>
    </xdr:from>
    <xdr:to>
      <xdr:col>5</xdr:col>
      <xdr:colOff>171450</xdr:colOff>
      <xdr:row>17</xdr:row>
      <xdr:rowOff>123825</xdr:rowOff>
    </xdr:to>
    <xdr:pic macro="[30]!DesignIconClicked">
      <xdr:nvPicPr>
        <xdr:cNvPr id="204" name="BExS7R0YPHBGBY60G3PR88HX6TK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16</xdr:row>
      <xdr:rowOff>133350</xdr:rowOff>
    </xdr:from>
    <xdr:to>
      <xdr:col>6</xdr:col>
      <xdr:colOff>180975</xdr:colOff>
      <xdr:row>17</xdr:row>
      <xdr:rowOff>123825</xdr:rowOff>
    </xdr:to>
    <xdr:pic macro="[30]!DesignIconClicked">
      <xdr:nvPicPr>
        <xdr:cNvPr id="205" name="BExZPHXNPBH6AV1IC8CEK64EA71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18</xdr:row>
      <xdr:rowOff>0</xdr:rowOff>
    </xdr:from>
    <xdr:to>
      <xdr:col>6</xdr:col>
      <xdr:colOff>219075</xdr:colOff>
      <xdr:row>18</xdr:row>
      <xdr:rowOff>133350</xdr:rowOff>
    </xdr:to>
    <xdr:pic macro="[30]!DesignIconClicked">
      <xdr:nvPicPr>
        <xdr:cNvPr id="206" name="BExQ8AH00JF89A8XGLHMB19A1LF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552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0</xdr:rowOff>
    </xdr:from>
    <xdr:to>
      <xdr:col>6</xdr:col>
      <xdr:colOff>219075</xdr:colOff>
      <xdr:row>19</xdr:row>
      <xdr:rowOff>123825</xdr:rowOff>
    </xdr:to>
    <xdr:pic macro="[30]!DesignIconClicked">
      <xdr:nvPicPr>
        <xdr:cNvPr id="207" name="BExEYQE7BF6LRR4EZW1FGRFBYTD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695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142875</xdr:rowOff>
    </xdr:from>
    <xdr:to>
      <xdr:col>6</xdr:col>
      <xdr:colOff>219075</xdr:colOff>
      <xdr:row>20</xdr:row>
      <xdr:rowOff>123825</xdr:rowOff>
    </xdr:to>
    <xdr:pic macro="[30]!DesignIconClicked">
      <xdr:nvPicPr>
        <xdr:cNvPr id="208" name="BExU9ZTYOQCE7XOTO9OWRC9N4LF9"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21</xdr:row>
      <xdr:rowOff>9525</xdr:rowOff>
    </xdr:from>
    <xdr:to>
      <xdr:col>6</xdr:col>
      <xdr:colOff>219075</xdr:colOff>
      <xdr:row>21</xdr:row>
      <xdr:rowOff>133350</xdr:rowOff>
    </xdr:to>
    <xdr:pic macro="[30]!DesignIconClicked">
      <xdr:nvPicPr>
        <xdr:cNvPr id="209" name="BExU3U7EJX0F45GT0EZAP7JZIFX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990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22</xdr:row>
      <xdr:rowOff>0</xdr:rowOff>
    </xdr:from>
    <xdr:to>
      <xdr:col>6</xdr:col>
      <xdr:colOff>180975</xdr:colOff>
      <xdr:row>22</xdr:row>
      <xdr:rowOff>133350</xdr:rowOff>
    </xdr:to>
    <xdr:pic macro="[30]!DesignIconClicked">
      <xdr:nvPicPr>
        <xdr:cNvPr id="210" name="BEx96WQOPMVPT4NNV197Q4OHIIP8"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124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23</xdr:row>
      <xdr:rowOff>0</xdr:rowOff>
    </xdr:from>
    <xdr:to>
      <xdr:col>6</xdr:col>
      <xdr:colOff>142875</xdr:colOff>
      <xdr:row>23</xdr:row>
      <xdr:rowOff>123825</xdr:rowOff>
    </xdr:to>
    <xdr:pic macro="[30]!DesignIconClicked">
      <xdr:nvPicPr>
        <xdr:cNvPr id="211" name="BExXQK3YQPF8KCLLR8ZKYY3MGBKX"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4267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23</xdr:row>
      <xdr:rowOff>142875</xdr:rowOff>
    </xdr:from>
    <xdr:to>
      <xdr:col>5</xdr:col>
      <xdr:colOff>171450</xdr:colOff>
      <xdr:row>24</xdr:row>
      <xdr:rowOff>123825</xdr:rowOff>
    </xdr:to>
    <xdr:pic macro="[30]!DesignIconClicked">
      <xdr:nvPicPr>
        <xdr:cNvPr id="212" name="BExAXIKD79F18DK079TJ0LHOXAM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142875</xdr:rowOff>
    </xdr:from>
    <xdr:to>
      <xdr:col>6</xdr:col>
      <xdr:colOff>219075</xdr:colOff>
      <xdr:row>24</xdr:row>
      <xdr:rowOff>123825</xdr:rowOff>
    </xdr:to>
    <xdr:pic macro="[30]!DesignIconClicked">
      <xdr:nvPicPr>
        <xdr:cNvPr id="213" name="BExB6ODSVDNNN9BP1TWZKUZ2SPXB"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24</xdr:row>
      <xdr:rowOff>133350</xdr:rowOff>
    </xdr:from>
    <xdr:to>
      <xdr:col>6</xdr:col>
      <xdr:colOff>219075</xdr:colOff>
      <xdr:row>25</xdr:row>
      <xdr:rowOff>123825</xdr:rowOff>
    </xdr:to>
    <xdr:pic macro="[30]!DesignIconClicked">
      <xdr:nvPicPr>
        <xdr:cNvPr id="214" name="BExGSY4YK61OGL3V936W0MWDFDP9"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543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26</xdr:row>
      <xdr:rowOff>0</xdr:rowOff>
    </xdr:from>
    <xdr:to>
      <xdr:col>6</xdr:col>
      <xdr:colOff>180975</xdr:colOff>
      <xdr:row>26</xdr:row>
      <xdr:rowOff>133350</xdr:rowOff>
    </xdr:to>
    <xdr:pic macro="[30]!DesignIconClicked">
      <xdr:nvPicPr>
        <xdr:cNvPr id="215" name="BExGY1EM5GFPC3O1PBK50GKBBMBT"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695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27</xdr:row>
      <xdr:rowOff>0</xdr:rowOff>
    </xdr:from>
    <xdr:to>
      <xdr:col>6</xdr:col>
      <xdr:colOff>219075</xdr:colOff>
      <xdr:row>27</xdr:row>
      <xdr:rowOff>123825</xdr:rowOff>
    </xdr:to>
    <xdr:pic macro="[30]!DesignIconClicked">
      <xdr:nvPicPr>
        <xdr:cNvPr id="216" name="BExBD6R00LI7H6Q9DSQHW81QN6TQ"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838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27</xdr:row>
      <xdr:rowOff>142875</xdr:rowOff>
    </xdr:from>
    <xdr:to>
      <xdr:col>6</xdr:col>
      <xdr:colOff>219075</xdr:colOff>
      <xdr:row>28</xdr:row>
      <xdr:rowOff>123825</xdr:rowOff>
    </xdr:to>
    <xdr:pic macro="[30]!DesignIconClicked">
      <xdr:nvPicPr>
        <xdr:cNvPr id="217" name="BExH0GGX5EQCD97VPGIR9106USB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981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29</xdr:row>
      <xdr:rowOff>9525</xdr:rowOff>
    </xdr:from>
    <xdr:to>
      <xdr:col>6</xdr:col>
      <xdr:colOff>219075</xdr:colOff>
      <xdr:row>29</xdr:row>
      <xdr:rowOff>133350</xdr:rowOff>
    </xdr:to>
    <xdr:pic macro="[30]!DesignIconClicked">
      <xdr:nvPicPr>
        <xdr:cNvPr id="218" name="BExW0AV875PMQ96T3DDSJWE9Q5N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30</xdr:row>
      <xdr:rowOff>0</xdr:rowOff>
    </xdr:from>
    <xdr:to>
      <xdr:col>6</xdr:col>
      <xdr:colOff>219075</xdr:colOff>
      <xdr:row>30</xdr:row>
      <xdr:rowOff>133350</xdr:rowOff>
    </xdr:to>
    <xdr:pic macro="[30]!DesignIconClicked">
      <xdr:nvPicPr>
        <xdr:cNvPr id="219" name="BExZT0JZXDV6Y86L5QG5XG3ADEF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5267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0</xdr:rowOff>
    </xdr:from>
    <xdr:to>
      <xdr:col>6</xdr:col>
      <xdr:colOff>180975</xdr:colOff>
      <xdr:row>31</xdr:row>
      <xdr:rowOff>123825</xdr:rowOff>
    </xdr:to>
    <xdr:pic macro="[30]!DesignIconClicked">
      <xdr:nvPicPr>
        <xdr:cNvPr id="220" name="BEx7KDM8T0L7WLGAZ2VTT2WK269O"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5410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31</xdr:row>
      <xdr:rowOff>142875</xdr:rowOff>
    </xdr:from>
    <xdr:to>
      <xdr:col>6</xdr:col>
      <xdr:colOff>142875</xdr:colOff>
      <xdr:row>32</xdr:row>
      <xdr:rowOff>123825</xdr:rowOff>
    </xdr:to>
    <xdr:pic macro="[30]!DesignIconClicked">
      <xdr:nvPicPr>
        <xdr:cNvPr id="221" name="BExEQ6AWOTCWT6RU9FD3RZHI9MHE"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5553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32</xdr:row>
      <xdr:rowOff>133350</xdr:rowOff>
    </xdr:from>
    <xdr:to>
      <xdr:col>5</xdr:col>
      <xdr:colOff>171450</xdr:colOff>
      <xdr:row>33</xdr:row>
      <xdr:rowOff>123825</xdr:rowOff>
    </xdr:to>
    <xdr:pic macro="[30]!DesignIconClicked">
      <xdr:nvPicPr>
        <xdr:cNvPr id="222" name="BExMAXPB1OPXV1E3LKVXERQQCDD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32</xdr:row>
      <xdr:rowOff>133350</xdr:rowOff>
    </xdr:from>
    <xdr:to>
      <xdr:col>6</xdr:col>
      <xdr:colOff>180975</xdr:colOff>
      <xdr:row>33</xdr:row>
      <xdr:rowOff>123825</xdr:rowOff>
    </xdr:to>
    <xdr:pic macro="[30]!DesignIconClicked">
      <xdr:nvPicPr>
        <xdr:cNvPr id="223" name="BExZV84LTAMWM3LGU441BYMWFBJ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38</xdr:row>
      <xdr:rowOff>0</xdr:rowOff>
    </xdr:from>
    <xdr:to>
      <xdr:col>6</xdr:col>
      <xdr:colOff>180975</xdr:colOff>
      <xdr:row>38</xdr:row>
      <xdr:rowOff>133350</xdr:rowOff>
    </xdr:to>
    <xdr:pic macro="[30]!DesignIconClicked">
      <xdr:nvPicPr>
        <xdr:cNvPr id="224" name="BExEXJOQWR7L83V06GM7PECV9EK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39</xdr:row>
      <xdr:rowOff>0</xdr:rowOff>
    </xdr:from>
    <xdr:to>
      <xdr:col>6</xdr:col>
      <xdr:colOff>180975</xdr:colOff>
      <xdr:row>39</xdr:row>
      <xdr:rowOff>123825</xdr:rowOff>
    </xdr:to>
    <xdr:pic macro="[30]!DesignIconClicked">
      <xdr:nvPicPr>
        <xdr:cNvPr id="225" name="BEx92FY91MCG8T6X03LX89G94YJ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553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39</xdr:row>
      <xdr:rowOff>142875</xdr:rowOff>
    </xdr:from>
    <xdr:to>
      <xdr:col>6</xdr:col>
      <xdr:colOff>180975</xdr:colOff>
      <xdr:row>40</xdr:row>
      <xdr:rowOff>123825</xdr:rowOff>
    </xdr:to>
    <xdr:pic macro="[30]!DesignIconClicked">
      <xdr:nvPicPr>
        <xdr:cNvPr id="226" name="BExW3TCB2UA8KMLQTD0WZP3A6AE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696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41</xdr:row>
      <xdr:rowOff>9525</xdr:rowOff>
    </xdr:from>
    <xdr:to>
      <xdr:col>6</xdr:col>
      <xdr:colOff>142875</xdr:colOff>
      <xdr:row>41</xdr:row>
      <xdr:rowOff>133350</xdr:rowOff>
    </xdr:to>
    <xdr:pic macro="[30]!DesignIconClicked">
      <xdr:nvPicPr>
        <xdr:cNvPr id="227" name="BExZKBIRG86R3SK2AOB9361UU0M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6848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42</xdr:row>
      <xdr:rowOff>0</xdr:rowOff>
    </xdr:from>
    <xdr:to>
      <xdr:col>5</xdr:col>
      <xdr:colOff>171450</xdr:colOff>
      <xdr:row>42</xdr:row>
      <xdr:rowOff>133350</xdr:rowOff>
    </xdr:to>
    <xdr:pic macro="[30]!DesignIconClicked">
      <xdr:nvPicPr>
        <xdr:cNvPr id="228" name="BExZPA54GNY5MSE9TFB112HQPTO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42</xdr:row>
      <xdr:rowOff>0</xdr:rowOff>
    </xdr:from>
    <xdr:to>
      <xdr:col>6</xdr:col>
      <xdr:colOff>219075</xdr:colOff>
      <xdr:row>42</xdr:row>
      <xdr:rowOff>133350</xdr:rowOff>
    </xdr:to>
    <xdr:pic macro="[30]!DesignIconClicked">
      <xdr:nvPicPr>
        <xdr:cNvPr id="229" name="BEx9D6456TO0IYIVALR7MURRY7D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43</xdr:row>
      <xdr:rowOff>0</xdr:rowOff>
    </xdr:from>
    <xdr:to>
      <xdr:col>6</xdr:col>
      <xdr:colOff>180975</xdr:colOff>
      <xdr:row>43</xdr:row>
      <xdr:rowOff>123825</xdr:rowOff>
    </xdr:to>
    <xdr:pic macro="[30]!DesignIconClicked">
      <xdr:nvPicPr>
        <xdr:cNvPr id="230" name="BExS3QQ0CSRZ6P8PIC8YR8KZMDI9"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142875</xdr:rowOff>
    </xdr:from>
    <xdr:to>
      <xdr:col>6</xdr:col>
      <xdr:colOff>219075</xdr:colOff>
      <xdr:row>44</xdr:row>
      <xdr:rowOff>123825</xdr:rowOff>
    </xdr:to>
    <xdr:pic macro="[30]!DesignIconClicked">
      <xdr:nvPicPr>
        <xdr:cNvPr id="231" name="BExKUIPEYHK813340N87GEUFVKH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267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44</xdr:row>
      <xdr:rowOff>133350</xdr:rowOff>
    </xdr:from>
    <xdr:to>
      <xdr:col>6</xdr:col>
      <xdr:colOff>219075</xdr:colOff>
      <xdr:row>45</xdr:row>
      <xdr:rowOff>123825</xdr:rowOff>
    </xdr:to>
    <xdr:pic macro="[30]!DesignIconClicked">
      <xdr:nvPicPr>
        <xdr:cNvPr id="232" name="BExIIWQRCIE01PUR6WK6WQY4L6I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400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46</xdr:row>
      <xdr:rowOff>0</xdr:rowOff>
    </xdr:from>
    <xdr:to>
      <xdr:col>6</xdr:col>
      <xdr:colOff>219075</xdr:colOff>
      <xdr:row>46</xdr:row>
      <xdr:rowOff>133350</xdr:rowOff>
    </xdr:to>
    <xdr:pic macro="[30]!DesignIconClicked">
      <xdr:nvPicPr>
        <xdr:cNvPr id="233" name="BExOD2M02X7R5PYW7PVUGGSWZ14T"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553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47</xdr:row>
      <xdr:rowOff>0</xdr:rowOff>
    </xdr:from>
    <xdr:to>
      <xdr:col>6</xdr:col>
      <xdr:colOff>180975</xdr:colOff>
      <xdr:row>47</xdr:row>
      <xdr:rowOff>123825</xdr:rowOff>
    </xdr:to>
    <xdr:pic macro="[30]!DesignIconClicked">
      <xdr:nvPicPr>
        <xdr:cNvPr id="234" name="BEx758GOW9O45ZP9LSHYQ6JZNSRO"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696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47</xdr:row>
      <xdr:rowOff>142875</xdr:rowOff>
    </xdr:from>
    <xdr:to>
      <xdr:col>6</xdr:col>
      <xdr:colOff>142875</xdr:colOff>
      <xdr:row>48</xdr:row>
      <xdr:rowOff>123825</xdr:rowOff>
    </xdr:to>
    <xdr:pic macro="[30]!DesignIconClicked">
      <xdr:nvPicPr>
        <xdr:cNvPr id="235" name="BExB836LOBG2OD1HGXU1VNAN1BOG"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7839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9525</xdr:rowOff>
    </xdr:from>
    <xdr:to>
      <xdr:col>5</xdr:col>
      <xdr:colOff>133350</xdr:colOff>
      <xdr:row>49</xdr:row>
      <xdr:rowOff>133350</xdr:rowOff>
    </xdr:to>
    <xdr:pic macro="[30]!DesignIconClicked">
      <xdr:nvPicPr>
        <xdr:cNvPr id="236" name="BExEXJ35SM98IHTFIJ9J2F0IA69E"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288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49</xdr:row>
      <xdr:rowOff>9525</xdr:rowOff>
    </xdr:from>
    <xdr:to>
      <xdr:col>6</xdr:col>
      <xdr:colOff>219075</xdr:colOff>
      <xdr:row>49</xdr:row>
      <xdr:rowOff>133350</xdr:rowOff>
    </xdr:to>
    <xdr:pic macro="[30]!DesignIconClicked">
      <xdr:nvPicPr>
        <xdr:cNvPr id="237" name="BEx5JRJU4YS5GUPBVRN3TOAPBES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50</xdr:row>
      <xdr:rowOff>0</xdr:rowOff>
    </xdr:from>
    <xdr:to>
      <xdr:col>6</xdr:col>
      <xdr:colOff>219075</xdr:colOff>
      <xdr:row>50</xdr:row>
      <xdr:rowOff>133350</xdr:rowOff>
    </xdr:to>
    <xdr:pic macro="[30]!DesignIconClicked">
      <xdr:nvPicPr>
        <xdr:cNvPr id="238" name="BExXULB9TO1K5EVCJSCSL3LRV30Y"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0</xdr:rowOff>
    </xdr:from>
    <xdr:to>
      <xdr:col>6</xdr:col>
      <xdr:colOff>219075</xdr:colOff>
      <xdr:row>51</xdr:row>
      <xdr:rowOff>123825</xdr:rowOff>
    </xdr:to>
    <xdr:pic macro="[30]!DesignIconClicked">
      <xdr:nvPicPr>
        <xdr:cNvPr id="239" name="BExKKPT8FH8AUWHQTQE7Z9UWK5E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142875</xdr:rowOff>
    </xdr:from>
    <xdr:to>
      <xdr:col>6</xdr:col>
      <xdr:colOff>180975</xdr:colOff>
      <xdr:row>52</xdr:row>
      <xdr:rowOff>123825</xdr:rowOff>
    </xdr:to>
    <xdr:pic macro="[30]!DesignIconClicked">
      <xdr:nvPicPr>
        <xdr:cNvPr id="240" name="BExZWY0KJOFTLFZALK46GMUKUNYX"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52</xdr:row>
      <xdr:rowOff>133350</xdr:rowOff>
    </xdr:from>
    <xdr:to>
      <xdr:col>6</xdr:col>
      <xdr:colOff>219075</xdr:colOff>
      <xdr:row>53</xdr:row>
      <xdr:rowOff>123825</xdr:rowOff>
    </xdr:to>
    <xdr:pic macro="[30]!DesignIconClicked">
      <xdr:nvPicPr>
        <xdr:cNvPr id="241" name="BEx00BE794PP7I5UF2NHO6LR7AM9"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543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54</xdr:row>
      <xdr:rowOff>0</xdr:rowOff>
    </xdr:from>
    <xdr:to>
      <xdr:col>6</xdr:col>
      <xdr:colOff>219075</xdr:colOff>
      <xdr:row>54</xdr:row>
      <xdr:rowOff>133350</xdr:rowOff>
    </xdr:to>
    <xdr:pic macro="[30]!DesignIconClicked">
      <xdr:nvPicPr>
        <xdr:cNvPr id="242" name="BExKMSAC80ZDR00K9IXCL8G6V81G"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123825</xdr:rowOff>
    </xdr:to>
    <xdr:pic macro="[30]!DesignIconClicked">
      <xdr:nvPicPr>
        <xdr:cNvPr id="243" name="BExCVPKGXHPDY1KYM9E693A923P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244" name="BExXMHK0MMFO4FYT98I5WHI278H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57</xdr:row>
      <xdr:rowOff>9525</xdr:rowOff>
    </xdr:from>
    <xdr:to>
      <xdr:col>6</xdr:col>
      <xdr:colOff>219075</xdr:colOff>
      <xdr:row>57</xdr:row>
      <xdr:rowOff>133350</xdr:rowOff>
    </xdr:to>
    <xdr:pic macro="[30]!DesignIconClicked">
      <xdr:nvPicPr>
        <xdr:cNvPr id="245" name="BExCRS3X47SPVDK4NNHAHZ0PQGPW"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134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58</xdr:row>
      <xdr:rowOff>0</xdr:rowOff>
    </xdr:from>
    <xdr:to>
      <xdr:col>6</xdr:col>
      <xdr:colOff>180975</xdr:colOff>
      <xdr:row>58</xdr:row>
      <xdr:rowOff>133350</xdr:rowOff>
    </xdr:to>
    <xdr:pic macro="[30]!DesignIconClicked">
      <xdr:nvPicPr>
        <xdr:cNvPr id="246" name="BExGM616U12COKHDELBPFCB8YB3T"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267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59</xdr:row>
      <xdr:rowOff>0</xdr:rowOff>
    </xdr:from>
    <xdr:to>
      <xdr:col>6</xdr:col>
      <xdr:colOff>142875</xdr:colOff>
      <xdr:row>59</xdr:row>
      <xdr:rowOff>123825</xdr:rowOff>
    </xdr:to>
    <xdr:pic macro="[30]!DesignIconClicked">
      <xdr:nvPicPr>
        <xdr:cNvPr id="247" name="BEx5GSUW15A6106B7NRJU7IMUH64"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9410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6</xdr:row>
      <xdr:rowOff>0</xdr:rowOff>
    </xdr:from>
    <xdr:to>
      <xdr:col>5</xdr:col>
      <xdr:colOff>171450</xdr:colOff>
      <xdr:row>6</xdr:row>
      <xdr:rowOff>133350</xdr:rowOff>
    </xdr:to>
    <xdr:pic macro="[30]!DesignIconClicked">
      <xdr:nvPicPr>
        <xdr:cNvPr id="248" name="BEx3CJTQKH2CTNMLOUKSJDKUCB1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xdr:row>
      <xdr:rowOff>0</xdr:rowOff>
    </xdr:from>
    <xdr:to>
      <xdr:col>6</xdr:col>
      <xdr:colOff>180975</xdr:colOff>
      <xdr:row>6</xdr:row>
      <xdr:rowOff>133350</xdr:rowOff>
    </xdr:to>
    <xdr:pic macro="[30]!DesignIconClicked">
      <xdr:nvPicPr>
        <xdr:cNvPr id="249" name="BExU9F05OJCE448QWZVUUF8WPQ7S"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0</xdr:rowOff>
    </xdr:from>
    <xdr:to>
      <xdr:col>6</xdr:col>
      <xdr:colOff>180975</xdr:colOff>
      <xdr:row>7</xdr:row>
      <xdr:rowOff>123825</xdr:rowOff>
    </xdr:to>
    <xdr:pic macro="[30]!DesignIconClicked">
      <xdr:nvPicPr>
        <xdr:cNvPr id="250" name="BExVSRSKVZCSMPKAKRVURJXM9YI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981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142875</xdr:rowOff>
    </xdr:from>
    <xdr:to>
      <xdr:col>6</xdr:col>
      <xdr:colOff>180975</xdr:colOff>
      <xdr:row>8</xdr:row>
      <xdr:rowOff>123825</xdr:rowOff>
    </xdr:to>
    <xdr:pic macro="[30]!DesignIconClicked">
      <xdr:nvPicPr>
        <xdr:cNvPr id="251" name="BExH1DVVF0SC0XCCK8I8MSHVBR1N"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124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8</xdr:row>
      <xdr:rowOff>133350</xdr:rowOff>
    </xdr:from>
    <xdr:to>
      <xdr:col>6</xdr:col>
      <xdr:colOff>142875</xdr:colOff>
      <xdr:row>9</xdr:row>
      <xdr:rowOff>123825</xdr:rowOff>
    </xdr:to>
    <xdr:pic macro="[30]!DesignIconClicked">
      <xdr:nvPicPr>
        <xdr:cNvPr id="252" name="BExW6ZTSM55GT2VCHK6594KC4ETY"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257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11</xdr:row>
      <xdr:rowOff>0</xdr:rowOff>
    </xdr:from>
    <xdr:to>
      <xdr:col>5</xdr:col>
      <xdr:colOff>171450</xdr:colOff>
      <xdr:row>11</xdr:row>
      <xdr:rowOff>123825</xdr:rowOff>
    </xdr:to>
    <xdr:pic macro="[30]!DesignIconClicked">
      <xdr:nvPicPr>
        <xdr:cNvPr id="253" name="BEx7FRKXG846E752SI37JLSI2CYP"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0</xdr:rowOff>
    </xdr:from>
    <xdr:to>
      <xdr:col>6</xdr:col>
      <xdr:colOff>180975</xdr:colOff>
      <xdr:row>11</xdr:row>
      <xdr:rowOff>123825</xdr:rowOff>
    </xdr:to>
    <xdr:pic macro="[30]!DesignIconClicked">
      <xdr:nvPicPr>
        <xdr:cNvPr id="254" name="BEx92CNKXEOD0DZTX1JM51RFCKYU"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11</xdr:row>
      <xdr:rowOff>142875</xdr:rowOff>
    </xdr:from>
    <xdr:to>
      <xdr:col>6</xdr:col>
      <xdr:colOff>219075</xdr:colOff>
      <xdr:row>12</xdr:row>
      <xdr:rowOff>123825</xdr:rowOff>
    </xdr:to>
    <xdr:pic macro="[30]!DesignIconClicked">
      <xdr:nvPicPr>
        <xdr:cNvPr id="255" name="BEx1VUCA591K1F9C38XDX5BQBAKS"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695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13</xdr:row>
      <xdr:rowOff>9525</xdr:rowOff>
    </xdr:from>
    <xdr:to>
      <xdr:col>6</xdr:col>
      <xdr:colOff>219075</xdr:colOff>
      <xdr:row>13</xdr:row>
      <xdr:rowOff>133350</xdr:rowOff>
    </xdr:to>
    <xdr:pic macro="[30]!DesignIconClicked">
      <xdr:nvPicPr>
        <xdr:cNvPr id="256" name="BExTVAK8USL5RZH04NPFMN1VDXZX"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847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14</xdr:row>
      <xdr:rowOff>0</xdr:rowOff>
    </xdr:from>
    <xdr:to>
      <xdr:col>6</xdr:col>
      <xdr:colOff>219075</xdr:colOff>
      <xdr:row>14</xdr:row>
      <xdr:rowOff>133350</xdr:rowOff>
    </xdr:to>
    <xdr:pic macro="[30]!DesignIconClicked">
      <xdr:nvPicPr>
        <xdr:cNvPr id="257" name="BEx7IAJIM8Q2I9BS7C2UMCDDSFY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15</xdr:row>
      <xdr:rowOff>0</xdr:rowOff>
    </xdr:from>
    <xdr:to>
      <xdr:col>6</xdr:col>
      <xdr:colOff>180975</xdr:colOff>
      <xdr:row>15</xdr:row>
      <xdr:rowOff>123825</xdr:rowOff>
    </xdr:to>
    <xdr:pic macro="[30]!DesignIconClicked">
      <xdr:nvPicPr>
        <xdr:cNvPr id="258" name="BExKKG2M8B3TP0WI6QDO3LTTWHAW"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3124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15</xdr:row>
      <xdr:rowOff>142875</xdr:rowOff>
    </xdr:from>
    <xdr:to>
      <xdr:col>6</xdr:col>
      <xdr:colOff>142875</xdr:colOff>
      <xdr:row>16</xdr:row>
      <xdr:rowOff>123825</xdr:rowOff>
    </xdr:to>
    <xdr:pic macro="[30]!DesignIconClicked">
      <xdr:nvPicPr>
        <xdr:cNvPr id="259" name="BEx1RKAKIHXV82SAFPBK0XEBS62Y"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3267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16</xdr:row>
      <xdr:rowOff>133350</xdr:rowOff>
    </xdr:from>
    <xdr:to>
      <xdr:col>5</xdr:col>
      <xdr:colOff>171450</xdr:colOff>
      <xdr:row>17</xdr:row>
      <xdr:rowOff>123825</xdr:rowOff>
    </xdr:to>
    <xdr:pic macro="[30]!DesignIconClicked">
      <xdr:nvPicPr>
        <xdr:cNvPr id="260" name="BExO6FWFAFM26ZD7NV9PVP989ON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16</xdr:row>
      <xdr:rowOff>133350</xdr:rowOff>
    </xdr:from>
    <xdr:to>
      <xdr:col>6</xdr:col>
      <xdr:colOff>180975</xdr:colOff>
      <xdr:row>17</xdr:row>
      <xdr:rowOff>123825</xdr:rowOff>
    </xdr:to>
    <xdr:pic macro="[30]!DesignIconClicked">
      <xdr:nvPicPr>
        <xdr:cNvPr id="261" name="BExUC8QZWZAS4AJJ28EV2U9GP02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18</xdr:row>
      <xdr:rowOff>0</xdr:rowOff>
    </xdr:from>
    <xdr:to>
      <xdr:col>6</xdr:col>
      <xdr:colOff>219075</xdr:colOff>
      <xdr:row>18</xdr:row>
      <xdr:rowOff>133350</xdr:rowOff>
    </xdr:to>
    <xdr:pic macro="[30]!DesignIconClicked">
      <xdr:nvPicPr>
        <xdr:cNvPr id="262" name="BExOKESNFR96X7RN7BUMDHJ8BX4B"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552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0</xdr:rowOff>
    </xdr:from>
    <xdr:to>
      <xdr:col>6</xdr:col>
      <xdr:colOff>219075</xdr:colOff>
      <xdr:row>19</xdr:row>
      <xdr:rowOff>123825</xdr:rowOff>
    </xdr:to>
    <xdr:pic macro="[30]!DesignIconClicked">
      <xdr:nvPicPr>
        <xdr:cNvPr id="263" name="BExUC1EQA79HA3F8HLJ64DNS3ZU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695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142875</xdr:rowOff>
    </xdr:from>
    <xdr:to>
      <xdr:col>6</xdr:col>
      <xdr:colOff>219075</xdr:colOff>
      <xdr:row>20</xdr:row>
      <xdr:rowOff>123825</xdr:rowOff>
    </xdr:to>
    <xdr:pic macro="[30]!DesignIconClicked">
      <xdr:nvPicPr>
        <xdr:cNvPr id="264" name="BExIZ0257RV49942XEVB582SY7X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21</xdr:row>
      <xdr:rowOff>9525</xdr:rowOff>
    </xdr:from>
    <xdr:to>
      <xdr:col>6</xdr:col>
      <xdr:colOff>219075</xdr:colOff>
      <xdr:row>21</xdr:row>
      <xdr:rowOff>133350</xdr:rowOff>
    </xdr:to>
    <xdr:pic macro="[30]!DesignIconClicked">
      <xdr:nvPicPr>
        <xdr:cNvPr id="265" name="BExF6EPSJLLSTI41XKLAUMN981W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990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22</xdr:row>
      <xdr:rowOff>0</xdr:rowOff>
    </xdr:from>
    <xdr:to>
      <xdr:col>6</xdr:col>
      <xdr:colOff>180975</xdr:colOff>
      <xdr:row>22</xdr:row>
      <xdr:rowOff>133350</xdr:rowOff>
    </xdr:to>
    <xdr:pic macro="[30]!DesignIconClicked">
      <xdr:nvPicPr>
        <xdr:cNvPr id="266" name="BEx92XS4CFJ24LADJKLI59O8YT5J"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124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23</xdr:row>
      <xdr:rowOff>0</xdr:rowOff>
    </xdr:from>
    <xdr:to>
      <xdr:col>6</xdr:col>
      <xdr:colOff>142875</xdr:colOff>
      <xdr:row>23</xdr:row>
      <xdr:rowOff>123825</xdr:rowOff>
    </xdr:to>
    <xdr:pic macro="[30]!DesignIconClicked">
      <xdr:nvPicPr>
        <xdr:cNvPr id="267" name="BEx1NRC04M1GW85BE1VNYKQEDR3L"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4267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23</xdr:row>
      <xdr:rowOff>142875</xdr:rowOff>
    </xdr:from>
    <xdr:to>
      <xdr:col>5</xdr:col>
      <xdr:colOff>171450</xdr:colOff>
      <xdr:row>24</xdr:row>
      <xdr:rowOff>123825</xdr:rowOff>
    </xdr:to>
    <xdr:pic macro="[30]!DesignIconClicked">
      <xdr:nvPicPr>
        <xdr:cNvPr id="268" name="BEx3UGMMG2KPKHIXHCSZ4U9REKUY"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142875</xdr:rowOff>
    </xdr:from>
    <xdr:to>
      <xdr:col>6</xdr:col>
      <xdr:colOff>219075</xdr:colOff>
      <xdr:row>24</xdr:row>
      <xdr:rowOff>123825</xdr:rowOff>
    </xdr:to>
    <xdr:pic macro="[30]!DesignIconClicked">
      <xdr:nvPicPr>
        <xdr:cNvPr id="269" name="BEx3SIY5FLM0AGCYSMJUCFV2UTUQ"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24</xdr:row>
      <xdr:rowOff>133350</xdr:rowOff>
    </xdr:from>
    <xdr:to>
      <xdr:col>6</xdr:col>
      <xdr:colOff>219075</xdr:colOff>
      <xdr:row>25</xdr:row>
      <xdr:rowOff>123825</xdr:rowOff>
    </xdr:to>
    <xdr:pic macro="[30]!DesignIconClicked">
      <xdr:nvPicPr>
        <xdr:cNvPr id="270" name="BExY4943Z02JGY0V67IKFZMY7UH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543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26</xdr:row>
      <xdr:rowOff>0</xdr:rowOff>
    </xdr:from>
    <xdr:to>
      <xdr:col>6</xdr:col>
      <xdr:colOff>180975</xdr:colOff>
      <xdr:row>26</xdr:row>
      <xdr:rowOff>133350</xdr:rowOff>
    </xdr:to>
    <xdr:pic macro="[30]!DesignIconClicked">
      <xdr:nvPicPr>
        <xdr:cNvPr id="271" name="BEx5P61ZE2HHRYKBD5TIRTTZYWLB"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695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27</xdr:row>
      <xdr:rowOff>0</xdr:rowOff>
    </xdr:from>
    <xdr:to>
      <xdr:col>6</xdr:col>
      <xdr:colOff>219075</xdr:colOff>
      <xdr:row>27</xdr:row>
      <xdr:rowOff>123825</xdr:rowOff>
    </xdr:to>
    <xdr:pic macro="[30]!DesignIconClicked">
      <xdr:nvPicPr>
        <xdr:cNvPr id="272" name="BEx58YUCAO3THTQTAEFBNUJVHUN5"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838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27</xdr:row>
      <xdr:rowOff>142875</xdr:rowOff>
    </xdr:from>
    <xdr:to>
      <xdr:col>6</xdr:col>
      <xdr:colOff>219075</xdr:colOff>
      <xdr:row>28</xdr:row>
      <xdr:rowOff>123825</xdr:rowOff>
    </xdr:to>
    <xdr:pic macro="[30]!DesignIconClicked">
      <xdr:nvPicPr>
        <xdr:cNvPr id="273" name="BExS5MLRCNHD4QNHHXE3FQITTAR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981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29</xdr:row>
      <xdr:rowOff>9525</xdr:rowOff>
    </xdr:from>
    <xdr:to>
      <xdr:col>6</xdr:col>
      <xdr:colOff>219075</xdr:colOff>
      <xdr:row>29</xdr:row>
      <xdr:rowOff>133350</xdr:rowOff>
    </xdr:to>
    <xdr:pic macro="[30]!DesignIconClicked">
      <xdr:nvPicPr>
        <xdr:cNvPr id="274" name="BExMA5TUHYBXPYW510BEB6G44DE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30</xdr:row>
      <xdr:rowOff>0</xdr:rowOff>
    </xdr:from>
    <xdr:to>
      <xdr:col>6</xdr:col>
      <xdr:colOff>219075</xdr:colOff>
      <xdr:row>30</xdr:row>
      <xdr:rowOff>133350</xdr:rowOff>
    </xdr:to>
    <xdr:pic macro="[30]!DesignIconClicked">
      <xdr:nvPicPr>
        <xdr:cNvPr id="275" name="BExZYNGAP3LQWO1KCY5S851HD595"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5267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0</xdr:rowOff>
    </xdr:from>
    <xdr:to>
      <xdr:col>6</xdr:col>
      <xdr:colOff>180975</xdr:colOff>
      <xdr:row>31</xdr:row>
      <xdr:rowOff>123825</xdr:rowOff>
    </xdr:to>
    <xdr:pic macro="[30]!DesignIconClicked">
      <xdr:nvPicPr>
        <xdr:cNvPr id="276" name="BExZQ9I9XEBYJB1XPZSENFU2B0B5"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5410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31</xdr:row>
      <xdr:rowOff>142875</xdr:rowOff>
    </xdr:from>
    <xdr:to>
      <xdr:col>6</xdr:col>
      <xdr:colOff>142875</xdr:colOff>
      <xdr:row>32</xdr:row>
      <xdr:rowOff>123825</xdr:rowOff>
    </xdr:to>
    <xdr:pic macro="[30]!DesignIconClicked">
      <xdr:nvPicPr>
        <xdr:cNvPr id="277" name="BExD7LU6WY5AE4A7WV9RA3S7MFPK"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5553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32</xdr:row>
      <xdr:rowOff>133350</xdr:rowOff>
    </xdr:from>
    <xdr:to>
      <xdr:col>5</xdr:col>
      <xdr:colOff>171450</xdr:colOff>
      <xdr:row>33</xdr:row>
      <xdr:rowOff>123825</xdr:rowOff>
    </xdr:to>
    <xdr:pic macro="[30]!DesignIconClicked">
      <xdr:nvPicPr>
        <xdr:cNvPr id="278" name="BEx9E3DNCRR2VQN12FU5A6MX37A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32</xdr:row>
      <xdr:rowOff>133350</xdr:rowOff>
    </xdr:from>
    <xdr:to>
      <xdr:col>6</xdr:col>
      <xdr:colOff>180975</xdr:colOff>
      <xdr:row>33</xdr:row>
      <xdr:rowOff>123825</xdr:rowOff>
    </xdr:to>
    <xdr:pic macro="[30]!DesignIconClicked">
      <xdr:nvPicPr>
        <xdr:cNvPr id="279" name="BExEOXHXB5YCAVF8MOTL5S98BIY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38</xdr:row>
      <xdr:rowOff>0</xdr:rowOff>
    </xdr:from>
    <xdr:to>
      <xdr:col>6</xdr:col>
      <xdr:colOff>180975</xdr:colOff>
      <xdr:row>38</xdr:row>
      <xdr:rowOff>133350</xdr:rowOff>
    </xdr:to>
    <xdr:pic macro="[30]!DesignIconClicked">
      <xdr:nvPicPr>
        <xdr:cNvPr id="280" name="BExMD1OE5ZVEA2K0Q46FHKZ73RCS"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39</xdr:row>
      <xdr:rowOff>0</xdr:rowOff>
    </xdr:from>
    <xdr:to>
      <xdr:col>6</xdr:col>
      <xdr:colOff>180975</xdr:colOff>
      <xdr:row>39</xdr:row>
      <xdr:rowOff>123825</xdr:rowOff>
    </xdr:to>
    <xdr:pic macro="[30]!DesignIconClicked">
      <xdr:nvPicPr>
        <xdr:cNvPr id="281" name="BExKH0LG5SGY83XW45SEGYOCI76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553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39</xdr:row>
      <xdr:rowOff>142875</xdr:rowOff>
    </xdr:from>
    <xdr:to>
      <xdr:col>6</xdr:col>
      <xdr:colOff>180975</xdr:colOff>
      <xdr:row>40</xdr:row>
      <xdr:rowOff>123825</xdr:rowOff>
    </xdr:to>
    <xdr:pic macro="[30]!DesignIconClicked">
      <xdr:nvPicPr>
        <xdr:cNvPr id="282" name="BEx3R0P7PLQ4O1ZCFN9TLXK2EWY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696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41</xdr:row>
      <xdr:rowOff>9525</xdr:rowOff>
    </xdr:from>
    <xdr:to>
      <xdr:col>6</xdr:col>
      <xdr:colOff>142875</xdr:colOff>
      <xdr:row>41</xdr:row>
      <xdr:rowOff>133350</xdr:rowOff>
    </xdr:to>
    <xdr:pic macro="[30]!DesignIconClicked">
      <xdr:nvPicPr>
        <xdr:cNvPr id="283" name="BEx1GBUOGB68T7XKFX30BPDLWIS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6848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42</xdr:row>
      <xdr:rowOff>0</xdr:rowOff>
    </xdr:from>
    <xdr:to>
      <xdr:col>5</xdr:col>
      <xdr:colOff>171450</xdr:colOff>
      <xdr:row>42</xdr:row>
      <xdr:rowOff>133350</xdr:rowOff>
    </xdr:to>
    <xdr:pic macro="[30]!DesignIconClicked">
      <xdr:nvPicPr>
        <xdr:cNvPr id="284" name="BExOMXR4355C0QC9SLIATMQK4EV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42</xdr:row>
      <xdr:rowOff>0</xdr:rowOff>
    </xdr:from>
    <xdr:to>
      <xdr:col>6</xdr:col>
      <xdr:colOff>219075</xdr:colOff>
      <xdr:row>42</xdr:row>
      <xdr:rowOff>133350</xdr:rowOff>
    </xdr:to>
    <xdr:pic macro="[30]!DesignIconClicked">
      <xdr:nvPicPr>
        <xdr:cNvPr id="285" name="BEx1VTAMO8C3G2CGZGBOA83B1MV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43</xdr:row>
      <xdr:rowOff>0</xdr:rowOff>
    </xdr:from>
    <xdr:to>
      <xdr:col>6</xdr:col>
      <xdr:colOff>180975</xdr:colOff>
      <xdr:row>43</xdr:row>
      <xdr:rowOff>123825</xdr:rowOff>
    </xdr:to>
    <xdr:pic macro="[30]!DesignIconClicked">
      <xdr:nvPicPr>
        <xdr:cNvPr id="286" name="BExSH833TLZG5JFJVFK6RGXLQJVB"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142875</xdr:rowOff>
    </xdr:from>
    <xdr:to>
      <xdr:col>6</xdr:col>
      <xdr:colOff>219075</xdr:colOff>
      <xdr:row>44</xdr:row>
      <xdr:rowOff>123825</xdr:rowOff>
    </xdr:to>
    <xdr:pic macro="[30]!DesignIconClicked">
      <xdr:nvPicPr>
        <xdr:cNvPr id="287" name="BEx5K7QHKNEBEUVHNSL8UQ5UDRY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267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44</xdr:row>
      <xdr:rowOff>133350</xdr:rowOff>
    </xdr:from>
    <xdr:to>
      <xdr:col>6</xdr:col>
      <xdr:colOff>219075</xdr:colOff>
      <xdr:row>45</xdr:row>
      <xdr:rowOff>123825</xdr:rowOff>
    </xdr:to>
    <xdr:pic macro="[30]!DesignIconClicked">
      <xdr:nvPicPr>
        <xdr:cNvPr id="288" name="BExO898F8H4E6KG7FXTUI86UFUXV"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400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46</xdr:row>
      <xdr:rowOff>0</xdr:rowOff>
    </xdr:from>
    <xdr:to>
      <xdr:col>6</xdr:col>
      <xdr:colOff>219075</xdr:colOff>
      <xdr:row>46</xdr:row>
      <xdr:rowOff>133350</xdr:rowOff>
    </xdr:to>
    <xdr:pic macro="[30]!DesignIconClicked">
      <xdr:nvPicPr>
        <xdr:cNvPr id="289" name="BExKTS6LVNYJ7SKVQN8G0YNR78ZS"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553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47</xdr:row>
      <xdr:rowOff>0</xdr:rowOff>
    </xdr:from>
    <xdr:to>
      <xdr:col>6</xdr:col>
      <xdr:colOff>180975</xdr:colOff>
      <xdr:row>47</xdr:row>
      <xdr:rowOff>123825</xdr:rowOff>
    </xdr:to>
    <xdr:pic macro="[30]!DesignIconClicked">
      <xdr:nvPicPr>
        <xdr:cNvPr id="290" name="BEx5O3ZQAFI7J0Z15SEVKNCH09BC"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696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47</xdr:row>
      <xdr:rowOff>142875</xdr:rowOff>
    </xdr:from>
    <xdr:to>
      <xdr:col>6</xdr:col>
      <xdr:colOff>142875</xdr:colOff>
      <xdr:row>48</xdr:row>
      <xdr:rowOff>123825</xdr:rowOff>
    </xdr:to>
    <xdr:pic macro="[30]!DesignIconClicked">
      <xdr:nvPicPr>
        <xdr:cNvPr id="291" name="BExGSQSP47THHSFJXCMGX9ASSC2G"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7839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9525</xdr:rowOff>
    </xdr:from>
    <xdr:to>
      <xdr:col>5</xdr:col>
      <xdr:colOff>133350</xdr:colOff>
      <xdr:row>49</xdr:row>
      <xdr:rowOff>133350</xdr:rowOff>
    </xdr:to>
    <xdr:pic macro="[30]!DesignIconClicked">
      <xdr:nvPicPr>
        <xdr:cNvPr id="292" name="BEx3G0SV11H0FK0LEY59UGG9YJLE"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288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49</xdr:row>
      <xdr:rowOff>9525</xdr:rowOff>
    </xdr:from>
    <xdr:to>
      <xdr:col>6</xdr:col>
      <xdr:colOff>219075</xdr:colOff>
      <xdr:row>49</xdr:row>
      <xdr:rowOff>133350</xdr:rowOff>
    </xdr:to>
    <xdr:pic macro="[30]!DesignIconClicked">
      <xdr:nvPicPr>
        <xdr:cNvPr id="293" name="BExXPPOX0VAAAYYT0AKY8DNVP87X"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50</xdr:row>
      <xdr:rowOff>0</xdr:rowOff>
    </xdr:from>
    <xdr:to>
      <xdr:col>6</xdr:col>
      <xdr:colOff>219075</xdr:colOff>
      <xdr:row>50</xdr:row>
      <xdr:rowOff>133350</xdr:rowOff>
    </xdr:to>
    <xdr:pic macro="[30]!DesignIconClicked">
      <xdr:nvPicPr>
        <xdr:cNvPr id="294" name="BExQ6LXIEPTCWMYUQY1GK56U46L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0</xdr:rowOff>
    </xdr:from>
    <xdr:to>
      <xdr:col>6</xdr:col>
      <xdr:colOff>219075</xdr:colOff>
      <xdr:row>51</xdr:row>
      <xdr:rowOff>123825</xdr:rowOff>
    </xdr:to>
    <xdr:pic macro="[30]!DesignIconClicked">
      <xdr:nvPicPr>
        <xdr:cNvPr id="295" name="BExB4ZP47KTSGO7WRHTUS7X51SS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142875</xdr:rowOff>
    </xdr:from>
    <xdr:to>
      <xdr:col>6</xdr:col>
      <xdr:colOff>180975</xdr:colOff>
      <xdr:row>52</xdr:row>
      <xdr:rowOff>123825</xdr:rowOff>
    </xdr:to>
    <xdr:pic macro="[30]!DesignIconClicked">
      <xdr:nvPicPr>
        <xdr:cNvPr id="296" name="BExS4CQXV6GL8H71AJ9GKZ4JMWFA"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52</xdr:row>
      <xdr:rowOff>133350</xdr:rowOff>
    </xdr:from>
    <xdr:to>
      <xdr:col>6</xdr:col>
      <xdr:colOff>219075</xdr:colOff>
      <xdr:row>53</xdr:row>
      <xdr:rowOff>123825</xdr:rowOff>
    </xdr:to>
    <xdr:pic macro="[30]!DesignIconClicked">
      <xdr:nvPicPr>
        <xdr:cNvPr id="297" name="BEx78ZRYZJPC7QLVB34N0ZNRO0N3"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543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54</xdr:row>
      <xdr:rowOff>0</xdr:rowOff>
    </xdr:from>
    <xdr:to>
      <xdr:col>6</xdr:col>
      <xdr:colOff>219075</xdr:colOff>
      <xdr:row>54</xdr:row>
      <xdr:rowOff>133350</xdr:rowOff>
    </xdr:to>
    <xdr:pic macro="[30]!DesignIconClicked">
      <xdr:nvPicPr>
        <xdr:cNvPr id="298" name="BEx7LEHCPAI01ZBJFHXLUXZMSCK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123825</xdr:rowOff>
    </xdr:to>
    <xdr:pic macro="[30]!DesignIconClicked">
      <xdr:nvPicPr>
        <xdr:cNvPr id="299" name="BEx009QRX4686RUPMMG9HC2V0BB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300" name="BEx5C0Z9KBKPY8C2XCOYS85HSY4B"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57</xdr:row>
      <xdr:rowOff>9525</xdr:rowOff>
    </xdr:from>
    <xdr:to>
      <xdr:col>6</xdr:col>
      <xdr:colOff>219075</xdr:colOff>
      <xdr:row>57</xdr:row>
      <xdr:rowOff>133350</xdr:rowOff>
    </xdr:to>
    <xdr:pic macro="[30]!DesignIconClicked">
      <xdr:nvPicPr>
        <xdr:cNvPr id="301" name="BExZV6123N2Y5BN68PYOQVNKEEGT"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134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58</xdr:row>
      <xdr:rowOff>0</xdr:rowOff>
    </xdr:from>
    <xdr:to>
      <xdr:col>6</xdr:col>
      <xdr:colOff>180975</xdr:colOff>
      <xdr:row>58</xdr:row>
      <xdr:rowOff>133350</xdr:rowOff>
    </xdr:to>
    <xdr:pic macro="[30]!DesignIconClicked">
      <xdr:nvPicPr>
        <xdr:cNvPr id="302" name="BExOKDLJPIUH90XTC5UBF0D3PC25"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267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59</xdr:row>
      <xdr:rowOff>0</xdr:rowOff>
    </xdr:from>
    <xdr:to>
      <xdr:col>6</xdr:col>
      <xdr:colOff>142875</xdr:colOff>
      <xdr:row>59</xdr:row>
      <xdr:rowOff>123825</xdr:rowOff>
    </xdr:to>
    <xdr:pic macro="[30]!DesignIconClicked">
      <xdr:nvPicPr>
        <xdr:cNvPr id="303" name="BExMK19VB23MEA15BOGTKWRS4CHB"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9410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6</xdr:row>
      <xdr:rowOff>0</xdr:rowOff>
    </xdr:from>
    <xdr:to>
      <xdr:col>5</xdr:col>
      <xdr:colOff>171450</xdr:colOff>
      <xdr:row>6</xdr:row>
      <xdr:rowOff>133350</xdr:rowOff>
    </xdr:to>
    <xdr:pic macro="[30]!DesignIconClicked">
      <xdr:nvPicPr>
        <xdr:cNvPr id="304" name="BExIJ0MVQA5CBD8NI4BVIW6URST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xdr:row>
      <xdr:rowOff>0</xdr:rowOff>
    </xdr:from>
    <xdr:to>
      <xdr:col>6</xdr:col>
      <xdr:colOff>180975</xdr:colOff>
      <xdr:row>6</xdr:row>
      <xdr:rowOff>133350</xdr:rowOff>
    </xdr:to>
    <xdr:pic macro="[30]!DesignIconClicked">
      <xdr:nvPicPr>
        <xdr:cNvPr id="305" name="BExOA6WYPA4XHW0N4ZV03DVEM5PW"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838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0</xdr:rowOff>
    </xdr:from>
    <xdr:to>
      <xdr:col>6</xdr:col>
      <xdr:colOff>180975</xdr:colOff>
      <xdr:row>7</xdr:row>
      <xdr:rowOff>123825</xdr:rowOff>
    </xdr:to>
    <xdr:pic macro="[30]!DesignIconClicked">
      <xdr:nvPicPr>
        <xdr:cNvPr id="306" name="BExESBRYJRGZKJVVILAZCJRGPX8T"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981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7</xdr:row>
      <xdr:rowOff>142875</xdr:rowOff>
    </xdr:from>
    <xdr:to>
      <xdr:col>6</xdr:col>
      <xdr:colOff>180975</xdr:colOff>
      <xdr:row>8</xdr:row>
      <xdr:rowOff>123825</xdr:rowOff>
    </xdr:to>
    <xdr:pic macro="[30]!DesignIconClicked">
      <xdr:nvPicPr>
        <xdr:cNvPr id="307" name="BExQIVZM1YMUZIQ2QMWXB252ARNJ"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124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8</xdr:row>
      <xdr:rowOff>133350</xdr:rowOff>
    </xdr:from>
    <xdr:to>
      <xdr:col>6</xdr:col>
      <xdr:colOff>142875</xdr:colOff>
      <xdr:row>9</xdr:row>
      <xdr:rowOff>123825</xdr:rowOff>
    </xdr:to>
    <xdr:pic macro="[30]!DesignIconClicked">
      <xdr:nvPicPr>
        <xdr:cNvPr id="308" name="BExIRQKKI7MB45WBZ87KYNC8R6CY"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2257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11</xdr:row>
      <xdr:rowOff>0</xdr:rowOff>
    </xdr:from>
    <xdr:to>
      <xdr:col>5</xdr:col>
      <xdr:colOff>171450</xdr:colOff>
      <xdr:row>11</xdr:row>
      <xdr:rowOff>123825</xdr:rowOff>
    </xdr:to>
    <xdr:pic macro="[30]!DesignIconClicked">
      <xdr:nvPicPr>
        <xdr:cNvPr id="309" name="BExXWAWHI6EGIIV5N57UNVXUZJMY"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11</xdr:row>
      <xdr:rowOff>0</xdr:rowOff>
    </xdr:from>
    <xdr:to>
      <xdr:col>6</xdr:col>
      <xdr:colOff>180975</xdr:colOff>
      <xdr:row>11</xdr:row>
      <xdr:rowOff>123825</xdr:rowOff>
    </xdr:to>
    <xdr:pic macro="[30]!DesignIconClicked">
      <xdr:nvPicPr>
        <xdr:cNvPr id="310" name="BExZIDZLE6CGCSKDK51TA5J9FYDQ"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2552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11</xdr:row>
      <xdr:rowOff>142875</xdr:rowOff>
    </xdr:from>
    <xdr:to>
      <xdr:col>6</xdr:col>
      <xdr:colOff>219075</xdr:colOff>
      <xdr:row>12</xdr:row>
      <xdr:rowOff>123825</xdr:rowOff>
    </xdr:to>
    <xdr:pic macro="[30]!DesignIconClicked">
      <xdr:nvPicPr>
        <xdr:cNvPr id="311" name="BExMQZIQQD9H2GJNS41UKNY2AKM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695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13</xdr:row>
      <xdr:rowOff>9525</xdr:rowOff>
    </xdr:from>
    <xdr:to>
      <xdr:col>6</xdr:col>
      <xdr:colOff>219075</xdr:colOff>
      <xdr:row>13</xdr:row>
      <xdr:rowOff>133350</xdr:rowOff>
    </xdr:to>
    <xdr:pic macro="[30]!DesignIconClicked">
      <xdr:nvPicPr>
        <xdr:cNvPr id="312" name="BExQ6IHHZNESF6FK3NO2FZSXACW9"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847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14</xdr:row>
      <xdr:rowOff>0</xdr:rowOff>
    </xdr:from>
    <xdr:to>
      <xdr:col>6</xdr:col>
      <xdr:colOff>219075</xdr:colOff>
      <xdr:row>14</xdr:row>
      <xdr:rowOff>133350</xdr:rowOff>
    </xdr:to>
    <xdr:pic macro="[30]!DesignIconClicked">
      <xdr:nvPicPr>
        <xdr:cNvPr id="313" name="BExF0LTOUY1G1H8XDVCL6UI7AT35"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981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15</xdr:row>
      <xdr:rowOff>0</xdr:rowOff>
    </xdr:from>
    <xdr:to>
      <xdr:col>6</xdr:col>
      <xdr:colOff>180975</xdr:colOff>
      <xdr:row>15</xdr:row>
      <xdr:rowOff>123825</xdr:rowOff>
    </xdr:to>
    <xdr:pic macro="[30]!DesignIconClicked">
      <xdr:nvPicPr>
        <xdr:cNvPr id="314" name="BEx3CT4834EVSQZ70JYI5QOKQXKX"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3124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15</xdr:row>
      <xdr:rowOff>142875</xdr:rowOff>
    </xdr:from>
    <xdr:to>
      <xdr:col>6</xdr:col>
      <xdr:colOff>142875</xdr:colOff>
      <xdr:row>16</xdr:row>
      <xdr:rowOff>123825</xdr:rowOff>
    </xdr:to>
    <xdr:pic macro="[30]!DesignIconClicked">
      <xdr:nvPicPr>
        <xdr:cNvPr id="315" name="BExBDQTXATN7ICK17P261RLNIGVZ"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3267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16</xdr:row>
      <xdr:rowOff>133350</xdr:rowOff>
    </xdr:from>
    <xdr:to>
      <xdr:col>5</xdr:col>
      <xdr:colOff>171450</xdr:colOff>
      <xdr:row>17</xdr:row>
      <xdr:rowOff>123825</xdr:rowOff>
    </xdr:to>
    <xdr:pic macro="[30]!DesignIconClicked">
      <xdr:nvPicPr>
        <xdr:cNvPr id="316" name="BExF3KO58QLW79GWEUVFTK38SV4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16</xdr:row>
      <xdr:rowOff>133350</xdr:rowOff>
    </xdr:from>
    <xdr:to>
      <xdr:col>6</xdr:col>
      <xdr:colOff>180975</xdr:colOff>
      <xdr:row>17</xdr:row>
      <xdr:rowOff>123825</xdr:rowOff>
    </xdr:to>
    <xdr:pic macro="[30]!DesignIconClicked">
      <xdr:nvPicPr>
        <xdr:cNvPr id="317" name="BEx951LRP8H24PCZ0SK86A5S1HTD"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3400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18</xdr:row>
      <xdr:rowOff>0</xdr:rowOff>
    </xdr:from>
    <xdr:to>
      <xdr:col>6</xdr:col>
      <xdr:colOff>219075</xdr:colOff>
      <xdr:row>18</xdr:row>
      <xdr:rowOff>133350</xdr:rowOff>
    </xdr:to>
    <xdr:pic macro="[30]!DesignIconClicked">
      <xdr:nvPicPr>
        <xdr:cNvPr id="318" name="BExS5UUEIIKU2IQ59A41OZNBWJ8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552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0</xdr:rowOff>
    </xdr:from>
    <xdr:to>
      <xdr:col>6</xdr:col>
      <xdr:colOff>219075</xdr:colOff>
      <xdr:row>19</xdr:row>
      <xdr:rowOff>123825</xdr:rowOff>
    </xdr:to>
    <xdr:pic macro="[30]!DesignIconClicked">
      <xdr:nvPicPr>
        <xdr:cNvPr id="319" name="BExF1FCJVBTAGOMCYZWVUUW64PI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695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19</xdr:row>
      <xdr:rowOff>142875</xdr:rowOff>
    </xdr:from>
    <xdr:to>
      <xdr:col>6</xdr:col>
      <xdr:colOff>219075</xdr:colOff>
      <xdr:row>20</xdr:row>
      <xdr:rowOff>123825</xdr:rowOff>
    </xdr:to>
    <xdr:pic macro="[30]!DesignIconClicked">
      <xdr:nvPicPr>
        <xdr:cNvPr id="320" name="BExXRYR9G2L1U6085PRIOGXLAR3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838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21</xdr:row>
      <xdr:rowOff>9525</xdr:rowOff>
    </xdr:from>
    <xdr:to>
      <xdr:col>6</xdr:col>
      <xdr:colOff>219075</xdr:colOff>
      <xdr:row>21</xdr:row>
      <xdr:rowOff>133350</xdr:rowOff>
    </xdr:to>
    <xdr:pic macro="[30]!DesignIconClicked">
      <xdr:nvPicPr>
        <xdr:cNvPr id="321" name="BEx7JV19X1WIO2XLJ8HU6DAXRFM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990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22</xdr:row>
      <xdr:rowOff>0</xdr:rowOff>
    </xdr:from>
    <xdr:to>
      <xdr:col>6</xdr:col>
      <xdr:colOff>180975</xdr:colOff>
      <xdr:row>22</xdr:row>
      <xdr:rowOff>133350</xdr:rowOff>
    </xdr:to>
    <xdr:pic macro="[30]!DesignIconClicked">
      <xdr:nvPicPr>
        <xdr:cNvPr id="322" name="BExS1D0A48VZFH2NW29FXCGWYLD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124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23</xdr:row>
      <xdr:rowOff>0</xdr:rowOff>
    </xdr:from>
    <xdr:to>
      <xdr:col>6</xdr:col>
      <xdr:colOff>142875</xdr:colOff>
      <xdr:row>23</xdr:row>
      <xdr:rowOff>123825</xdr:rowOff>
    </xdr:to>
    <xdr:pic macro="[30]!DesignIconClicked">
      <xdr:nvPicPr>
        <xdr:cNvPr id="323" name="BExU21RSMO4S0NVYPLKJ5WEZUKXG"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4267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23</xdr:row>
      <xdr:rowOff>142875</xdr:rowOff>
    </xdr:from>
    <xdr:to>
      <xdr:col>5</xdr:col>
      <xdr:colOff>171450</xdr:colOff>
      <xdr:row>24</xdr:row>
      <xdr:rowOff>123825</xdr:rowOff>
    </xdr:to>
    <xdr:pic macro="[30]!DesignIconClicked">
      <xdr:nvPicPr>
        <xdr:cNvPr id="324" name="BExZVGNZSHYSFJ4SPPPPUZNFQW9P"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23</xdr:row>
      <xdr:rowOff>142875</xdr:rowOff>
    </xdr:from>
    <xdr:to>
      <xdr:col>6</xdr:col>
      <xdr:colOff>219075</xdr:colOff>
      <xdr:row>24</xdr:row>
      <xdr:rowOff>123825</xdr:rowOff>
    </xdr:to>
    <xdr:pic macro="[30]!DesignIconClicked">
      <xdr:nvPicPr>
        <xdr:cNvPr id="325" name="BExIWNOYOT79GQRT5F5HI522T0B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410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24</xdr:row>
      <xdr:rowOff>133350</xdr:rowOff>
    </xdr:from>
    <xdr:to>
      <xdr:col>6</xdr:col>
      <xdr:colOff>219075</xdr:colOff>
      <xdr:row>25</xdr:row>
      <xdr:rowOff>123825</xdr:rowOff>
    </xdr:to>
    <xdr:pic macro="[30]!DesignIconClicked">
      <xdr:nvPicPr>
        <xdr:cNvPr id="326" name="BEx97DDF3R1R2JLVYI0YHZJH809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543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26</xdr:row>
      <xdr:rowOff>0</xdr:rowOff>
    </xdr:from>
    <xdr:to>
      <xdr:col>6</xdr:col>
      <xdr:colOff>180975</xdr:colOff>
      <xdr:row>26</xdr:row>
      <xdr:rowOff>133350</xdr:rowOff>
    </xdr:to>
    <xdr:pic macro="[30]!DesignIconClicked">
      <xdr:nvPicPr>
        <xdr:cNvPr id="327" name="BExTWI61MAR0A7GMQ17V8E7D2272"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4695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27</xdr:row>
      <xdr:rowOff>0</xdr:rowOff>
    </xdr:from>
    <xdr:to>
      <xdr:col>6</xdr:col>
      <xdr:colOff>219075</xdr:colOff>
      <xdr:row>27</xdr:row>
      <xdr:rowOff>123825</xdr:rowOff>
    </xdr:to>
    <xdr:pic macro="[30]!DesignIconClicked">
      <xdr:nvPicPr>
        <xdr:cNvPr id="328" name="BEx74TH6W9NZT12WAXF0ZAXJAL4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838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27</xdr:row>
      <xdr:rowOff>142875</xdr:rowOff>
    </xdr:from>
    <xdr:to>
      <xdr:col>6</xdr:col>
      <xdr:colOff>219075</xdr:colOff>
      <xdr:row>28</xdr:row>
      <xdr:rowOff>123825</xdr:rowOff>
    </xdr:to>
    <xdr:pic macro="[30]!DesignIconClicked">
      <xdr:nvPicPr>
        <xdr:cNvPr id="329" name="BEx9A1Q84WZFB4UAGR0LYJVUOPGQ"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981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29</xdr:row>
      <xdr:rowOff>9525</xdr:rowOff>
    </xdr:from>
    <xdr:to>
      <xdr:col>6</xdr:col>
      <xdr:colOff>219075</xdr:colOff>
      <xdr:row>29</xdr:row>
      <xdr:rowOff>133350</xdr:rowOff>
    </xdr:to>
    <xdr:pic macro="[30]!DesignIconClicked">
      <xdr:nvPicPr>
        <xdr:cNvPr id="330" name="BExQC3A8MK8BO1085SNO6P10IOG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5133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30</xdr:row>
      <xdr:rowOff>0</xdr:rowOff>
    </xdr:from>
    <xdr:to>
      <xdr:col>6</xdr:col>
      <xdr:colOff>219075</xdr:colOff>
      <xdr:row>30</xdr:row>
      <xdr:rowOff>133350</xdr:rowOff>
    </xdr:to>
    <xdr:pic macro="[30]!DesignIconClicked">
      <xdr:nvPicPr>
        <xdr:cNvPr id="331" name="BEx016EV18TE83FWRQTOCWVYKQB5"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5267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31</xdr:row>
      <xdr:rowOff>0</xdr:rowOff>
    </xdr:from>
    <xdr:to>
      <xdr:col>6</xdr:col>
      <xdr:colOff>180975</xdr:colOff>
      <xdr:row>31</xdr:row>
      <xdr:rowOff>123825</xdr:rowOff>
    </xdr:to>
    <xdr:pic macro="[30]!DesignIconClicked">
      <xdr:nvPicPr>
        <xdr:cNvPr id="332" name="BExONKOKE4FPB2BCVHYH3W3WY031"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5410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31</xdr:row>
      <xdr:rowOff>142875</xdr:rowOff>
    </xdr:from>
    <xdr:to>
      <xdr:col>6</xdr:col>
      <xdr:colOff>142875</xdr:colOff>
      <xdr:row>32</xdr:row>
      <xdr:rowOff>123825</xdr:rowOff>
    </xdr:to>
    <xdr:pic macro="[30]!DesignIconClicked">
      <xdr:nvPicPr>
        <xdr:cNvPr id="333" name="BExO9DUCKYG2LM6D08BYBFX3EG9J"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5553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32</xdr:row>
      <xdr:rowOff>133350</xdr:rowOff>
    </xdr:from>
    <xdr:to>
      <xdr:col>5</xdr:col>
      <xdr:colOff>171450</xdr:colOff>
      <xdr:row>33</xdr:row>
      <xdr:rowOff>123825</xdr:rowOff>
    </xdr:to>
    <xdr:pic macro="[30]!DesignIconClicked">
      <xdr:nvPicPr>
        <xdr:cNvPr id="334" name="BExUANT52EFKGXOKH8TIU6TFZA3O"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32</xdr:row>
      <xdr:rowOff>133350</xdr:rowOff>
    </xdr:from>
    <xdr:to>
      <xdr:col>6</xdr:col>
      <xdr:colOff>180975</xdr:colOff>
      <xdr:row>33</xdr:row>
      <xdr:rowOff>123825</xdr:rowOff>
    </xdr:to>
    <xdr:pic macro="[30]!DesignIconClicked">
      <xdr:nvPicPr>
        <xdr:cNvPr id="335" name="BExS0PXI3QZFHPXX05B383W7JJFT"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5686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38</xdr:row>
      <xdr:rowOff>0</xdr:rowOff>
    </xdr:from>
    <xdr:to>
      <xdr:col>6</xdr:col>
      <xdr:colOff>180975</xdr:colOff>
      <xdr:row>38</xdr:row>
      <xdr:rowOff>133350</xdr:rowOff>
    </xdr:to>
    <xdr:pic macro="[30]!DesignIconClicked">
      <xdr:nvPicPr>
        <xdr:cNvPr id="336" name="BEx7MQQBG11UNXWJUFIBTVXOG9I0"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410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39</xdr:row>
      <xdr:rowOff>0</xdr:rowOff>
    </xdr:from>
    <xdr:to>
      <xdr:col>6</xdr:col>
      <xdr:colOff>180975</xdr:colOff>
      <xdr:row>39</xdr:row>
      <xdr:rowOff>123825</xdr:rowOff>
    </xdr:to>
    <xdr:pic macro="[30]!DesignIconClicked">
      <xdr:nvPicPr>
        <xdr:cNvPr id="337" name="BExMIWTAGWD3U0ELQWYS0GXMJP9D"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553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39</xdr:row>
      <xdr:rowOff>142875</xdr:rowOff>
    </xdr:from>
    <xdr:to>
      <xdr:col>6</xdr:col>
      <xdr:colOff>180975</xdr:colOff>
      <xdr:row>40</xdr:row>
      <xdr:rowOff>123825</xdr:rowOff>
    </xdr:to>
    <xdr:pic macro="[30]!DesignIconClicked">
      <xdr:nvPicPr>
        <xdr:cNvPr id="338" name="BExDB0V3SIZ0ZIJYM069VH8HEKI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6696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41</xdr:row>
      <xdr:rowOff>9525</xdr:rowOff>
    </xdr:from>
    <xdr:to>
      <xdr:col>6</xdr:col>
      <xdr:colOff>142875</xdr:colOff>
      <xdr:row>41</xdr:row>
      <xdr:rowOff>133350</xdr:rowOff>
    </xdr:to>
    <xdr:pic macro="[30]!DesignIconClicked">
      <xdr:nvPicPr>
        <xdr:cNvPr id="339" name="BExF6ZUJMC8N708IK6VCV6Q4C858"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6848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42</xdr:row>
      <xdr:rowOff>0</xdr:rowOff>
    </xdr:from>
    <xdr:to>
      <xdr:col>5</xdr:col>
      <xdr:colOff>171450</xdr:colOff>
      <xdr:row>42</xdr:row>
      <xdr:rowOff>133350</xdr:rowOff>
    </xdr:to>
    <xdr:pic macro="[30]!DesignIconClicked">
      <xdr:nvPicPr>
        <xdr:cNvPr id="340" name="BExBD17A6ZWUBZW8R0QR8RZM1HIB"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69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42</xdr:row>
      <xdr:rowOff>0</xdr:rowOff>
    </xdr:from>
    <xdr:to>
      <xdr:col>6</xdr:col>
      <xdr:colOff>219075</xdr:colOff>
      <xdr:row>42</xdr:row>
      <xdr:rowOff>133350</xdr:rowOff>
    </xdr:to>
    <xdr:pic macro="[30]!DesignIconClicked">
      <xdr:nvPicPr>
        <xdr:cNvPr id="341" name="BExML06THCDAJCQJSXJGN8MODFP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6981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43</xdr:row>
      <xdr:rowOff>0</xdr:rowOff>
    </xdr:from>
    <xdr:to>
      <xdr:col>6</xdr:col>
      <xdr:colOff>180975</xdr:colOff>
      <xdr:row>43</xdr:row>
      <xdr:rowOff>123825</xdr:rowOff>
    </xdr:to>
    <xdr:pic macro="[30]!DesignIconClicked">
      <xdr:nvPicPr>
        <xdr:cNvPr id="342" name="BExQBFLVXXFOR41WX7OJM2ZEPHS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124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142875</xdr:rowOff>
    </xdr:from>
    <xdr:to>
      <xdr:col>6</xdr:col>
      <xdr:colOff>219075</xdr:colOff>
      <xdr:row>44</xdr:row>
      <xdr:rowOff>123825</xdr:rowOff>
    </xdr:to>
    <xdr:pic macro="[30]!DesignIconClicked">
      <xdr:nvPicPr>
        <xdr:cNvPr id="343" name="BEx7FL51K02HLO1QK83IJ3PHHCZ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267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44</xdr:row>
      <xdr:rowOff>133350</xdr:rowOff>
    </xdr:from>
    <xdr:to>
      <xdr:col>6</xdr:col>
      <xdr:colOff>219075</xdr:colOff>
      <xdr:row>45</xdr:row>
      <xdr:rowOff>123825</xdr:rowOff>
    </xdr:to>
    <xdr:pic macro="[30]!DesignIconClicked">
      <xdr:nvPicPr>
        <xdr:cNvPr id="344" name="BExCWOMUHEWIZH3Q3O2VFF77HGC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400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46</xdr:row>
      <xdr:rowOff>0</xdr:rowOff>
    </xdr:from>
    <xdr:to>
      <xdr:col>6</xdr:col>
      <xdr:colOff>219075</xdr:colOff>
      <xdr:row>46</xdr:row>
      <xdr:rowOff>133350</xdr:rowOff>
    </xdr:to>
    <xdr:pic macro="[30]!DesignIconClicked">
      <xdr:nvPicPr>
        <xdr:cNvPr id="345" name="BEx3JLISJY0IIJ78D2W0BJ4GBUPX"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553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47</xdr:row>
      <xdr:rowOff>0</xdr:rowOff>
    </xdr:from>
    <xdr:to>
      <xdr:col>6</xdr:col>
      <xdr:colOff>180975</xdr:colOff>
      <xdr:row>47</xdr:row>
      <xdr:rowOff>123825</xdr:rowOff>
    </xdr:to>
    <xdr:pic macro="[30]!DesignIconClicked">
      <xdr:nvPicPr>
        <xdr:cNvPr id="346" name="BExF0PQ3NHB1JF8W29W6NK2JDQ1E"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7696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47</xdr:row>
      <xdr:rowOff>142875</xdr:rowOff>
    </xdr:from>
    <xdr:to>
      <xdr:col>6</xdr:col>
      <xdr:colOff>142875</xdr:colOff>
      <xdr:row>48</xdr:row>
      <xdr:rowOff>123825</xdr:rowOff>
    </xdr:to>
    <xdr:pic macro="[30]!DesignIconClicked">
      <xdr:nvPicPr>
        <xdr:cNvPr id="347" name="BEx5CSEFGMIZJO7SDNV0LK3MAVMZ"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7839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9525</xdr:colOff>
      <xdr:row>49</xdr:row>
      <xdr:rowOff>9525</xdr:rowOff>
    </xdr:from>
    <xdr:to>
      <xdr:col>5</xdr:col>
      <xdr:colOff>133350</xdr:colOff>
      <xdr:row>49</xdr:row>
      <xdr:rowOff>133350</xdr:rowOff>
    </xdr:to>
    <xdr:pic macro="[30]!DesignIconClicked">
      <xdr:nvPicPr>
        <xdr:cNvPr id="348" name="BExQB4O4YBW6NBA4FACSE3LQX0X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4288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49</xdr:row>
      <xdr:rowOff>9525</xdr:rowOff>
    </xdr:from>
    <xdr:to>
      <xdr:col>6</xdr:col>
      <xdr:colOff>219075</xdr:colOff>
      <xdr:row>49</xdr:row>
      <xdr:rowOff>133350</xdr:rowOff>
    </xdr:to>
    <xdr:pic macro="[30]!DesignIconClicked">
      <xdr:nvPicPr>
        <xdr:cNvPr id="349" name="BExMBLDOKM99MC5PLZUT6V6KA17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991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50</xdr:row>
      <xdr:rowOff>0</xdr:rowOff>
    </xdr:from>
    <xdr:to>
      <xdr:col>6</xdr:col>
      <xdr:colOff>219075</xdr:colOff>
      <xdr:row>50</xdr:row>
      <xdr:rowOff>133350</xdr:rowOff>
    </xdr:to>
    <xdr:pic macro="[30]!DesignIconClicked">
      <xdr:nvPicPr>
        <xdr:cNvPr id="350" name="BEx5F52FWIN4YIW8A2I62X2IYW1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0</xdr:rowOff>
    </xdr:from>
    <xdr:to>
      <xdr:col>6</xdr:col>
      <xdr:colOff>219075</xdr:colOff>
      <xdr:row>51</xdr:row>
      <xdr:rowOff>123825</xdr:rowOff>
    </xdr:to>
    <xdr:pic macro="[30]!DesignIconClicked">
      <xdr:nvPicPr>
        <xdr:cNvPr id="351" name="BEx3MYQZL3B9MI1RI48ACNZU0DYT"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142875</xdr:rowOff>
    </xdr:from>
    <xdr:to>
      <xdr:col>6</xdr:col>
      <xdr:colOff>180975</xdr:colOff>
      <xdr:row>52</xdr:row>
      <xdr:rowOff>123825</xdr:rowOff>
    </xdr:to>
    <xdr:pic macro="[30]!DesignIconClicked">
      <xdr:nvPicPr>
        <xdr:cNvPr id="352" name="BEx5B1WVCI3BU883776A9Z2ESRJ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52</xdr:row>
      <xdr:rowOff>133350</xdr:rowOff>
    </xdr:from>
    <xdr:to>
      <xdr:col>6</xdr:col>
      <xdr:colOff>219075</xdr:colOff>
      <xdr:row>53</xdr:row>
      <xdr:rowOff>123825</xdr:rowOff>
    </xdr:to>
    <xdr:pic macro="[30]!DesignIconClicked">
      <xdr:nvPicPr>
        <xdr:cNvPr id="353" name="BExQCCF9D06IF5RC316RMMU23Q00"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543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54</xdr:row>
      <xdr:rowOff>0</xdr:rowOff>
    </xdr:from>
    <xdr:to>
      <xdr:col>6</xdr:col>
      <xdr:colOff>219075</xdr:colOff>
      <xdr:row>54</xdr:row>
      <xdr:rowOff>133350</xdr:rowOff>
    </xdr:to>
    <xdr:pic macro="[30]!DesignIconClicked">
      <xdr:nvPicPr>
        <xdr:cNvPr id="354" name="BExOJGMOVMGIZRFQ369A3HZMDY65"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123825</xdr:rowOff>
    </xdr:to>
    <xdr:pic macro="[30]!DesignIconClicked">
      <xdr:nvPicPr>
        <xdr:cNvPr id="355" name="BExSFA3T73APEGQNL04OV6EJCL0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356" name="BExS3NA032FGXMDWW14SGRD3TMVW"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57</xdr:row>
      <xdr:rowOff>9525</xdr:rowOff>
    </xdr:from>
    <xdr:to>
      <xdr:col>6</xdr:col>
      <xdr:colOff>219075</xdr:colOff>
      <xdr:row>57</xdr:row>
      <xdr:rowOff>133350</xdr:rowOff>
    </xdr:to>
    <xdr:pic macro="[30]!DesignIconClicked">
      <xdr:nvPicPr>
        <xdr:cNvPr id="357" name="BEx3FY94EDOXJ3MBGQDT95XV14J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134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58</xdr:row>
      <xdr:rowOff>0</xdr:rowOff>
    </xdr:from>
    <xdr:to>
      <xdr:col>6</xdr:col>
      <xdr:colOff>180975</xdr:colOff>
      <xdr:row>58</xdr:row>
      <xdr:rowOff>133350</xdr:rowOff>
    </xdr:to>
    <xdr:pic macro="[30]!DesignIconClicked">
      <xdr:nvPicPr>
        <xdr:cNvPr id="358" name="BExOHEB0D32HSSL0VTXVLLLB5PS6"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267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59</xdr:row>
      <xdr:rowOff>0</xdr:rowOff>
    </xdr:from>
    <xdr:to>
      <xdr:col>6</xdr:col>
      <xdr:colOff>142875</xdr:colOff>
      <xdr:row>59</xdr:row>
      <xdr:rowOff>123825</xdr:rowOff>
    </xdr:to>
    <xdr:pic macro="[30]!DesignIconClicked">
      <xdr:nvPicPr>
        <xdr:cNvPr id="359" name="BExQIJEFK5SUSO7RNMLTIUA8ZDP4"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9410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4</xdr:row>
      <xdr:rowOff>0</xdr:rowOff>
    </xdr:from>
    <xdr:to>
      <xdr:col>3</xdr:col>
      <xdr:colOff>704850</xdr:colOff>
      <xdr:row>28</xdr:row>
      <xdr:rowOff>133350</xdr:rowOff>
    </xdr:to>
    <xdr:pic macro="[30]!DesignIconClicked">
      <xdr:nvPicPr>
        <xdr:cNvPr id="367" name="BExEZGWZLFTQF24ZE4DBSRHNCL2Y" descr="5G1A96VKMW4JK5G4PM3KVB8UT" hidden="1"/>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7175" y="1552575"/>
          <a:ext cx="1905000" cy="356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5</xdr:col>
      <xdr:colOff>0</xdr:colOff>
      <xdr:row>4</xdr:row>
      <xdr:rowOff>0</xdr:rowOff>
    </xdr:from>
    <xdr:to>
      <xdr:col>11</xdr:col>
      <xdr:colOff>838200</xdr:colOff>
      <xdr:row>29</xdr:row>
      <xdr:rowOff>133350</xdr:rowOff>
    </xdr:to>
    <xdr:pic macro="[30]!DesignIconClicked">
      <xdr:nvPicPr>
        <xdr:cNvPr id="374" name="BExXRND8208TWULE9S50U89VKPB7" descr="ETUGZV0SKTQDQB8JOYY0DCX79" hidden="1"/>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419350" y="1552575"/>
          <a:ext cx="8705850" cy="370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Lst>
      </xdr:spPr>
    </xdr:pic>
    <xdr:clientData/>
  </xdr:twoCellAnchor>
  <xdr:twoCellAnchor>
    <xdr:from>
      <xdr:col>6</xdr:col>
      <xdr:colOff>95250</xdr:colOff>
      <xdr:row>6</xdr:row>
      <xdr:rowOff>0</xdr:rowOff>
    </xdr:from>
    <xdr:to>
      <xdr:col>6</xdr:col>
      <xdr:colOff>228600</xdr:colOff>
      <xdr:row>6</xdr:row>
      <xdr:rowOff>123825</xdr:rowOff>
    </xdr:to>
    <xdr:pic macro="[30]!DesignIconClicked">
      <xdr:nvPicPr>
        <xdr:cNvPr id="375" name="BExW5B4YZ2GOG2QXYV8D2GKECHB2"/>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838325"/>
          <a:ext cx="1333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9</xdr:row>
      <xdr:rowOff>0</xdr:rowOff>
    </xdr:from>
    <xdr:to>
      <xdr:col>6</xdr:col>
      <xdr:colOff>228600</xdr:colOff>
      <xdr:row>9</xdr:row>
      <xdr:rowOff>123825</xdr:rowOff>
    </xdr:to>
    <xdr:pic macro="[30]!DesignIconClicked">
      <xdr:nvPicPr>
        <xdr:cNvPr id="376" name="BEx1NVOE24IMQYJ2M4LSKJITNXUF"/>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266950"/>
          <a:ext cx="1333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12</xdr:row>
      <xdr:rowOff>0</xdr:rowOff>
    </xdr:from>
    <xdr:to>
      <xdr:col>6</xdr:col>
      <xdr:colOff>228600</xdr:colOff>
      <xdr:row>12</xdr:row>
      <xdr:rowOff>123825</xdr:rowOff>
    </xdr:to>
    <xdr:pic macro="[30]!DesignIconClicked">
      <xdr:nvPicPr>
        <xdr:cNvPr id="377" name="BExQ8BIPLY0OATFYXZ80YB0F4QYR"/>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2695575"/>
          <a:ext cx="1333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15</xdr:row>
      <xdr:rowOff>0</xdr:rowOff>
    </xdr:from>
    <xdr:to>
      <xdr:col>6</xdr:col>
      <xdr:colOff>228600</xdr:colOff>
      <xdr:row>15</xdr:row>
      <xdr:rowOff>123825</xdr:rowOff>
    </xdr:to>
    <xdr:pic macro="[30]!DesignIconClicked">
      <xdr:nvPicPr>
        <xdr:cNvPr id="378" name="BExMPQ4609BYZSXR2RIM8R3ZR807"/>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124200"/>
          <a:ext cx="1333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18</xdr:row>
      <xdr:rowOff>0</xdr:rowOff>
    </xdr:from>
    <xdr:to>
      <xdr:col>6</xdr:col>
      <xdr:colOff>228600</xdr:colOff>
      <xdr:row>18</xdr:row>
      <xdr:rowOff>123825</xdr:rowOff>
    </xdr:to>
    <xdr:pic macro="[30]!DesignIconClicked">
      <xdr:nvPicPr>
        <xdr:cNvPr id="379" name="BExVX5A4WZ40E4YHIRQ13PLGCVYZ"/>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552825"/>
          <a:ext cx="1333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21</xdr:row>
      <xdr:rowOff>0</xdr:rowOff>
    </xdr:from>
    <xdr:to>
      <xdr:col>6</xdr:col>
      <xdr:colOff>228600</xdr:colOff>
      <xdr:row>21</xdr:row>
      <xdr:rowOff>123825</xdr:rowOff>
    </xdr:to>
    <xdr:pic macro="[30]!DesignIconClicked">
      <xdr:nvPicPr>
        <xdr:cNvPr id="380" name="BExEUQ8PEKIJ9UZ2SLPBE8O56APM"/>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3981450"/>
          <a:ext cx="1333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95250</xdr:colOff>
      <xdr:row>24</xdr:row>
      <xdr:rowOff>0</xdr:rowOff>
    </xdr:from>
    <xdr:to>
      <xdr:col>6</xdr:col>
      <xdr:colOff>228600</xdr:colOff>
      <xdr:row>24</xdr:row>
      <xdr:rowOff>123825</xdr:rowOff>
    </xdr:to>
    <xdr:pic macro="[30]!DesignIconClicked">
      <xdr:nvPicPr>
        <xdr:cNvPr id="381" name="BExU7NGS2S5PPVM41E9OT0NBS8G9"/>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4410075"/>
          <a:ext cx="1333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9525</xdr:colOff>
      <xdr:row>27</xdr:row>
      <xdr:rowOff>0</xdr:rowOff>
    </xdr:from>
    <xdr:to>
      <xdr:col>6</xdr:col>
      <xdr:colOff>142875</xdr:colOff>
      <xdr:row>27</xdr:row>
      <xdr:rowOff>123825</xdr:rowOff>
    </xdr:to>
    <xdr:pic macro="[30]!DesignIconClicked">
      <xdr:nvPicPr>
        <xdr:cNvPr id="382" name="BExTUWBTPPAU0GIPDUAEUH2YYSVD"/>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62350" y="4838700"/>
          <a:ext cx="13335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43</xdr:row>
      <xdr:rowOff>0</xdr:rowOff>
    </xdr:from>
    <xdr:to>
      <xdr:col>6</xdr:col>
      <xdr:colOff>142875</xdr:colOff>
      <xdr:row>43</xdr:row>
      <xdr:rowOff>133350</xdr:rowOff>
    </xdr:to>
    <xdr:pic macro="[30]!DesignIconClicked">
      <xdr:nvPicPr>
        <xdr:cNvPr id="383" name="BExW4GF3WZX73RFIG095J2UK7HHS"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7124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43</xdr:row>
      <xdr:rowOff>0</xdr:rowOff>
    </xdr:from>
    <xdr:to>
      <xdr:col>6</xdr:col>
      <xdr:colOff>142875</xdr:colOff>
      <xdr:row>43</xdr:row>
      <xdr:rowOff>133350</xdr:rowOff>
    </xdr:to>
    <xdr:pic macro="[30]!DesignIconClicked">
      <xdr:nvPicPr>
        <xdr:cNvPr id="384" name="BExCYRUW7XZCAP7O82PS0SGZ5LR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7124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43</xdr:row>
      <xdr:rowOff>0</xdr:rowOff>
    </xdr:from>
    <xdr:to>
      <xdr:col>6</xdr:col>
      <xdr:colOff>142875</xdr:colOff>
      <xdr:row>43</xdr:row>
      <xdr:rowOff>133350</xdr:rowOff>
    </xdr:to>
    <xdr:pic macro="[30]!DesignIconClicked">
      <xdr:nvPicPr>
        <xdr:cNvPr id="385" name="BExXVT2E8RPOKWNPUN97KYXR9HP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7124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0</xdr:rowOff>
    </xdr:from>
    <xdr:to>
      <xdr:col>6</xdr:col>
      <xdr:colOff>219075</xdr:colOff>
      <xdr:row>43</xdr:row>
      <xdr:rowOff>133350</xdr:rowOff>
    </xdr:to>
    <xdr:pic macro="[30]!DesignIconClicked">
      <xdr:nvPicPr>
        <xdr:cNvPr id="386" name="BEx9D6456TO0IYIVALR7MURRY7D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124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0</xdr:rowOff>
    </xdr:from>
    <xdr:to>
      <xdr:col>6</xdr:col>
      <xdr:colOff>219075</xdr:colOff>
      <xdr:row>43</xdr:row>
      <xdr:rowOff>133350</xdr:rowOff>
    </xdr:to>
    <xdr:pic macro="[30]!DesignIconClicked">
      <xdr:nvPicPr>
        <xdr:cNvPr id="387" name="BEx1VTAMO8C3G2CGZGBOA83B1MV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124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43</xdr:row>
      <xdr:rowOff>0</xdr:rowOff>
    </xdr:from>
    <xdr:to>
      <xdr:col>6</xdr:col>
      <xdr:colOff>219075</xdr:colOff>
      <xdr:row>43</xdr:row>
      <xdr:rowOff>133350</xdr:rowOff>
    </xdr:to>
    <xdr:pic macro="[30]!DesignIconClicked">
      <xdr:nvPicPr>
        <xdr:cNvPr id="388" name="BExML06THCDAJCQJSXJGN8MODFP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7124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50</xdr:row>
      <xdr:rowOff>0</xdr:rowOff>
    </xdr:from>
    <xdr:to>
      <xdr:col>6</xdr:col>
      <xdr:colOff>219075</xdr:colOff>
      <xdr:row>50</xdr:row>
      <xdr:rowOff>133350</xdr:rowOff>
    </xdr:to>
    <xdr:pic macro="[30]!DesignIconClicked">
      <xdr:nvPicPr>
        <xdr:cNvPr id="389" name="BExW7V58V4GZVYJRM6KZJ5MQHJS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0</xdr:rowOff>
    </xdr:from>
    <xdr:to>
      <xdr:col>6</xdr:col>
      <xdr:colOff>219075</xdr:colOff>
      <xdr:row>51</xdr:row>
      <xdr:rowOff>123825</xdr:rowOff>
    </xdr:to>
    <xdr:pic macro="[30]!DesignIconClicked">
      <xdr:nvPicPr>
        <xdr:cNvPr id="390" name="BExS38QL7OP17H87BPUIFL0PFR4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142875</xdr:rowOff>
    </xdr:from>
    <xdr:to>
      <xdr:col>6</xdr:col>
      <xdr:colOff>219075</xdr:colOff>
      <xdr:row>52</xdr:row>
      <xdr:rowOff>123825</xdr:rowOff>
    </xdr:to>
    <xdr:pic macro="[30]!DesignIconClicked">
      <xdr:nvPicPr>
        <xdr:cNvPr id="391" name="BEx7IFMXZGDYVK0CPLSIIQQDS5L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53</xdr:row>
      <xdr:rowOff>9525</xdr:rowOff>
    </xdr:from>
    <xdr:to>
      <xdr:col>6</xdr:col>
      <xdr:colOff>180975</xdr:colOff>
      <xdr:row>53</xdr:row>
      <xdr:rowOff>133350</xdr:rowOff>
    </xdr:to>
    <xdr:pic macro="[30]!DesignIconClicked">
      <xdr:nvPicPr>
        <xdr:cNvPr id="392" name="BExOGEN7UC06CRNCWH1Z2JAG5ED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562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54</xdr:row>
      <xdr:rowOff>0</xdr:rowOff>
    </xdr:from>
    <xdr:to>
      <xdr:col>6</xdr:col>
      <xdr:colOff>142875</xdr:colOff>
      <xdr:row>54</xdr:row>
      <xdr:rowOff>133350</xdr:rowOff>
    </xdr:to>
    <xdr:pic macro="[30]!DesignIconClicked">
      <xdr:nvPicPr>
        <xdr:cNvPr id="393" name="BExW4GF3WZX73RFIG095J2UK7HHS"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123825</xdr:rowOff>
    </xdr:to>
    <xdr:pic macro="[30]!DesignIconClicked">
      <xdr:nvPicPr>
        <xdr:cNvPr id="394" name="BEx9F36WXR6UBWTOMSW3VVMEPV6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395" name="BExDC4Q5JB29GS8U9539P8P01QJG"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56</xdr:row>
      <xdr:rowOff>133350</xdr:rowOff>
    </xdr:from>
    <xdr:to>
      <xdr:col>6</xdr:col>
      <xdr:colOff>180975</xdr:colOff>
      <xdr:row>57</xdr:row>
      <xdr:rowOff>123825</xdr:rowOff>
    </xdr:to>
    <xdr:pic macro="[30]!DesignIconClicked">
      <xdr:nvPicPr>
        <xdr:cNvPr id="396" name="BExAWNP1RA66DH1EPYY5L9W4MPS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115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50</xdr:row>
      <xdr:rowOff>0</xdr:rowOff>
    </xdr:from>
    <xdr:to>
      <xdr:col>6</xdr:col>
      <xdr:colOff>219075</xdr:colOff>
      <xdr:row>50</xdr:row>
      <xdr:rowOff>133350</xdr:rowOff>
    </xdr:to>
    <xdr:pic macro="[30]!DesignIconClicked">
      <xdr:nvPicPr>
        <xdr:cNvPr id="397" name="BExIXV5G8AMHCQP8MOM3CNQUTK1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0</xdr:rowOff>
    </xdr:from>
    <xdr:to>
      <xdr:col>6</xdr:col>
      <xdr:colOff>219075</xdr:colOff>
      <xdr:row>51</xdr:row>
      <xdr:rowOff>123825</xdr:rowOff>
    </xdr:to>
    <xdr:pic macro="[30]!DesignIconClicked">
      <xdr:nvPicPr>
        <xdr:cNvPr id="398" name="BExGNT839Q777WFF99TA0CTCO21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142875</xdr:rowOff>
    </xdr:from>
    <xdr:to>
      <xdr:col>6</xdr:col>
      <xdr:colOff>219075</xdr:colOff>
      <xdr:row>52</xdr:row>
      <xdr:rowOff>123825</xdr:rowOff>
    </xdr:to>
    <xdr:pic macro="[30]!DesignIconClicked">
      <xdr:nvPicPr>
        <xdr:cNvPr id="399" name="BExBAWS4BIDD01BT3HYLRIVQDXE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53</xdr:row>
      <xdr:rowOff>9525</xdr:rowOff>
    </xdr:from>
    <xdr:to>
      <xdr:col>6</xdr:col>
      <xdr:colOff>180975</xdr:colOff>
      <xdr:row>53</xdr:row>
      <xdr:rowOff>133350</xdr:rowOff>
    </xdr:to>
    <xdr:pic macro="[30]!DesignIconClicked">
      <xdr:nvPicPr>
        <xdr:cNvPr id="400" name="BExVUV0N829ORQOK9VCE651XKS1W"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562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54</xdr:row>
      <xdr:rowOff>0</xdr:rowOff>
    </xdr:from>
    <xdr:to>
      <xdr:col>6</xdr:col>
      <xdr:colOff>142875</xdr:colOff>
      <xdr:row>54</xdr:row>
      <xdr:rowOff>133350</xdr:rowOff>
    </xdr:to>
    <xdr:pic macro="[30]!DesignIconClicked">
      <xdr:nvPicPr>
        <xdr:cNvPr id="401" name="BExCYRUW7XZCAP7O82PS0SGZ5LR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123825</xdr:rowOff>
    </xdr:to>
    <xdr:pic macro="[30]!DesignIconClicked">
      <xdr:nvPicPr>
        <xdr:cNvPr id="402" name="BExGKTXJO456X2JGSTFZIDI994N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403" name="BExSE390H57392J4DXHAL36DZVPN"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56</xdr:row>
      <xdr:rowOff>133350</xdr:rowOff>
    </xdr:from>
    <xdr:to>
      <xdr:col>6</xdr:col>
      <xdr:colOff>180975</xdr:colOff>
      <xdr:row>57</xdr:row>
      <xdr:rowOff>123825</xdr:rowOff>
    </xdr:to>
    <xdr:pic macro="[30]!DesignIconClicked">
      <xdr:nvPicPr>
        <xdr:cNvPr id="404" name="BExD5Q3S1Z41TLMF6BEXPELFXP72"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115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50</xdr:row>
      <xdr:rowOff>0</xdr:rowOff>
    </xdr:from>
    <xdr:to>
      <xdr:col>6</xdr:col>
      <xdr:colOff>219075</xdr:colOff>
      <xdr:row>50</xdr:row>
      <xdr:rowOff>133350</xdr:rowOff>
    </xdr:to>
    <xdr:pic macro="[30]!DesignIconClicked">
      <xdr:nvPicPr>
        <xdr:cNvPr id="405" name="BExB7V39STK0XF9WISNHG5JL8V0J"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0</xdr:rowOff>
    </xdr:from>
    <xdr:to>
      <xdr:col>6</xdr:col>
      <xdr:colOff>219075</xdr:colOff>
      <xdr:row>51</xdr:row>
      <xdr:rowOff>123825</xdr:rowOff>
    </xdr:to>
    <xdr:pic macro="[30]!DesignIconClicked">
      <xdr:nvPicPr>
        <xdr:cNvPr id="406" name="BExD9B4M9HWJOOCJKPBWH0ZSXBG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51</xdr:row>
      <xdr:rowOff>142875</xdr:rowOff>
    </xdr:from>
    <xdr:to>
      <xdr:col>6</xdr:col>
      <xdr:colOff>219075</xdr:colOff>
      <xdr:row>52</xdr:row>
      <xdr:rowOff>123825</xdr:rowOff>
    </xdr:to>
    <xdr:pic macro="[30]!DesignIconClicked">
      <xdr:nvPicPr>
        <xdr:cNvPr id="407" name="BExF6D7YHKFAVWWG4TRKNFJAGNG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53</xdr:row>
      <xdr:rowOff>9525</xdr:rowOff>
    </xdr:from>
    <xdr:to>
      <xdr:col>6</xdr:col>
      <xdr:colOff>180975</xdr:colOff>
      <xdr:row>53</xdr:row>
      <xdr:rowOff>133350</xdr:rowOff>
    </xdr:to>
    <xdr:pic macro="[30]!DesignIconClicked">
      <xdr:nvPicPr>
        <xdr:cNvPr id="408" name="BExQGRV02JZIYW2GSTGC4TU0FEPD"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562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54</xdr:row>
      <xdr:rowOff>0</xdr:rowOff>
    </xdr:from>
    <xdr:to>
      <xdr:col>6</xdr:col>
      <xdr:colOff>142875</xdr:colOff>
      <xdr:row>54</xdr:row>
      <xdr:rowOff>133350</xdr:rowOff>
    </xdr:to>
    <xdr:pic macro="[30]!DesignIconClicked">
      <xdr:nvPicPr>
        <xdr:cNvPr id="409" name="BExXVT2E8RPOKWNPUN97KYXR9HP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123825</xdr:rowOff>
    </xdr:to>
    <xdr:pic macro="[30]!DesignIconClicked">
      <xdr:nvPicPr>
        <xdr:cNvPr id="410" name="BEx5DAU369WD1LZAKH1CS6CNPY7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411" name="BExF2H3X47YQ2XC7T02VB34LOAN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56</xdr:row>
      <xdr:rowOff>133350</xdr:rowOff>
    </xdr:from>
    <xdr:to>
      <xdr:col>6</xdr:col>
      <xdr:colOff>180975</xdr:colOff>
      <xdr:row>57</xdr:row>
      <xdr:rowOff>123825</xdr:rowOff>
    </xdr:to>
    <xdr:pic macro="[30]!DesignIconClicked">
      <xdr:nvPicPr>
        <xdr:cNvPr id="412" name="BEx7BXF7AA2LX5EPU1JTXYDX262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115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50</xdr:row>
      <xdr:rowOff>0</xdr:rowOff>
    </xdr:from>
    <xdr:to>
      <xdr:col>6</xdr:col>
      <xdr:colOff>180975</xdr:colOff>
      <xdr:row>50</xdr:row>
      <xdr:rowOff>133350</xdr:rowOff>
    </xdr:to>
    <xdr:pic macro="[30]!DesignIconClicked">
      <xdr:nvPicPr>
        <xdr:cNvPr id="413" name="BExEXJOQWR7L83V06GM7PECV9EK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0</xdr:rowOff>
    </xdr:from>
    <xdr:to>
      <xdr:col>6</xdr:col>
      <xdr:colOff>180975</xdr:colOff>
      <xdr:row>51</xdr:row>
      <xdr:rowOff>123825</xdr:rowOff>
    </xdr:to>
    <xdr:pic macro="[30]!DesignIconClicked">
      <xdr:nvPicPr>
        <xdr:cNvPr id="414" name="BEx92FY91MCG8T6X03LX89G94YJ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142875</xdr:rowOff>
    </xdr:from>
    <xdr:to>
      <xdr:col>6</xdr:col>
      <xdr:colOff>180975</xdr:colOff>
      <xdr:row>52</xdr:row>
      <xdr:rowOff>123825</xdr:rowOff>
    </xdr:to>
    <xdr:pic macro="[30]!DesignIconClicked">
      <xdr:nvPicPr>
        <xdr:cNvPr id="415" name="BExW3TCB2UA8KMLQTD0WZP3A6AE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53</xdr:row>
      <xdr:rowOff>9525</xdr:rowOff>
    </xdr:from>
    <xdr:to>
      <xdr:col>6</xdr:col>
      <xdr:colOff>142875</xdr:colOff>
      <xdr:row>53</xdr:row>
      <xdr:rowOff>133350</xdr:rowOff>
    </xdr:to>
    <xdr:pic macro="[30]!DesignIconClicked">
      <xdr:nvPicPr>
        <xdr:cNvPr id="416" name="BExZKBIRG86R3SK2AOB9361UU0M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562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54</xdr:row>
      <xdr:rowOff>0</xdr:rowOff>
    </xdr:from>
    <xdr:to>
      <xdr:col>6</xdr:col>
      <xdr:colOff>219075</xdr:colOff>
      <xdr:row>54</xdr:row>
      <xdr:rowOff>133350</xdr:rowOff>
    </xdr:to>
    <xdr:pic macro="[30]!DesignIconClicked">
      <xdr:nvPicPr>
        <xdr:cNvPr id="417" name="BEx9D6456TO0IYIVALR7MURRY7D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55</xdr:row>
      <xdr:rowOff>0</xdr:rowOff>
    </xdr:from>
    <xdr:to>
      <xdr:col>6</xdr:col>
      <xdr:colOff>180975</xdr:colOff>
      <xdr:row>55</xdr:row>
      <xdr:rowOff>123825</xdr:rowOff>
    </xdr:to>
    <xdr:pic macro="[30]!DesignIconClicked">
      <xdr:nvPicPr>
        <xdr:cNvPr id="418" name="BExS3QQ0CSRZ6P8PIC8YR8KZMDI9"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419" name="BExKUIPEYHK813340N87GEUFVKH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56</xdr:row>
      <xdr:rowOff>133350</xdr:rowOff>
    </xdr:from>
    <xdr:to>
      <xdr:col>6</xdr:col>
      <xdr:colOff>219075</xdr:colOff>
      <xdr:row>57</xdr:row>
      <xdr:rowOff>123825</xdr:rowOff>
    </xdr:to>
    <xdr:pic macro="[30]!DesignIconClicked">
      <xdr:nvPicPr>
        <xdr:cNvPr id="420" name="BExIIWQRCIE01PUR6WK6WQY4L6I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115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50</xdr:row>
      <xdr:rowOff>0</xdr:rowOff>
    </xdr:from>
    <xdr:to>
      <xdr:col>6</xdr:col>
      <xdr:colOff>180975</xdr:colOff>
      <xdr:row>50</xdr:row>
      <xdr:rowOff>133350</xdr:rowOff>
    </xdr:to>
    <xdr:pic macro="[30]!DesignIconClicked">
      <xdr:nvPicPr>
        <xdr:cNvPr id="421" name="BExMD1OE5ZVEA2K0Q46FHKZ73RCS"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0</xdr:rowOff>
    </xdr:from>
    <xdr:to>
      <xdr:col>6</xdr:col>
      <xdr:colOff>180975</xdr:colOff>
      <xdr:row>51</xdr:row>
      <xdr:rowOff>123825</xdr:rowOff>
    </xdr:to>
    <xdr:pic macro="[30]!DesignIconClicked">
      <xdr:nvPicPr>
        <xdr:cNvPr id="422" name="BExKH0LG5SGY83XW45SEGYOCI76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142875</xdr:rowOff>
    </xdr:from>
    <xdr:to>
      <xdr:col>6</xdr:col>
      <xdr:colOff>180975</xdr:colOff>
      <xdr:row>52</xdr:row>
      <xdr:rowOff>123825</xdr:rowOff>
    </xdr:to>
    <xdr:pic macro="[30]!DesignIconClicked">
      <xdr:nvPicPr>
        <xdr:cNvPr id="423" name="BEx3R0P7PLQ4O1ZCFN9TLXK2EWY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53</xdr:row>
      <xdr:rowOff>9525</xdr:rowOff>
    </xdr:from>
    <xdr:to>
      <xdr:col>6</xdr:col>
      <xdr:colOff>142875</xdr:colOff>
      <xdr:row>53</xdr:row>
      <xdr:rowOff>133350</xdr:rowOff>
    </xdr:to>
    <xdr:pic macro="[30]!DesignIconClicked">
      <xdr:nvPicPr>
        <xdr:cNvPr id="424" name="BEx1GBUOGB68T7XKFX30BPDLWIS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562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54</xdr:row>
      <xdr:rowOff>0</xdr:rowOff>
    </xdr:from>
    <xdr:to>
      <xdr:col>6</xdr:col>
      <xdr:colOff>219075</xdr:colOff>
      <xdr:row>54</xdr:row>
      <xdr:rowOff>133350</xdr:rowOff>
    </xdr:to>
    <xdr:pic macro="[30]!DesignIconClicked">
      <xdr:nvPicPr>
        <xdr:cNvPr id="425" name="BEx1VTAMO8C3G2CGZGBOA83B1MV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55</xdr:row>
      <xdr:rowOff>0</xdr:rowOff>
    </xdr:from>
    <xdr:to>
      <xdr:col>6</xdr:col>
      <xdr:colOff>180975</xdr:colOff>
      <xdr:row>55</xdr:row>
      <xdr:rowOff>123825</xdr:rowOff>
    </xdr:to>
    <xdr:pic macro="[30]!DesignIconClicked">
      <xdr:nvPicPr>
        <xdr:cNvPr id="426" name="BExSH833TLZG5JFJVFK6RGXLQJVB"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427" name="BEx5K7QHKNEBEUVHNSL8UQ5UDRY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56</xdr:row>
      <xdr:rowOff>133350</xdr:rowOff>
    </xdr:from>
    <xdr:to>
      <xdr:col>6</xdr:col>
      <xdr:colOff>219075</xdr:colOff>
      <xdr:row>57</xdr:row>
      <xdr:rowOff>123825</xdr:rowOff>
    </xdr:to>
    <xdr:pic macro="[30]!DesignIconClicked">
      <xdr:nvPicPr>
        <xdr:cNvPr id="428" name="BExO898F8H4E6KG7FXTUI86UFUXV"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115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50</xdr:row>
      <xdr:rowOff>0</xdr:rowOff>
    </xdr:from>
    <xdr:to>
      <xdr:col>6</xdr:col>
      <xdr:colOff>180975</xdr:colOff>
      <xdr:row>50</xdr:row>
      <xdr:rowOff>133350</xdr:rowOff>
    </xdr:to>
    <xdr:pic macro="[30]!DesignIconClicked">
      <xdr:nvPicPr>
        <xdr:cNvPr id="429" name="BEx7MQQBG11UNXWJUFIBTVXOG9I0"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124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0</xdr:rowOff>
    </xdr:from>
    <xdr:to>
      <xdr:col>6</xdr:col>
      <xdr:colOff>180975</xdr:colOff>
      <xdr:row>51</xdr:row>
      <xdr:rowOff>123825</xdr:rowOff>
    </xdr:to>
    <xdr:pic macro="[30]!DesignIconClicked">
      <xdr:nvPicPr>
        <xdr:cNvPr id="430" name="BExMIWTAGWD3U0ELQWYS0GXMJP9D"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267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51</xdr:row>
      <xdr:rowOff>142875</xdr:rowOff>
    </xdr:from>
    <xdr:to>
      <xdr:col>6</xdr:col>
      <xdr:colOff>180975</xdr:colOff>
      <xdr:row>52</xdr:row>
      <xdr:rowOff>123825</xdr:rowOff>
    </xdr:to>
    <xdr:pic macro="[30]!DesignIconClicked">
      <xdr:nvPicPr>
        <xdr:cNvPr id="431" name="BExDB0V3SIZ0ZIJYM069VH8HEKI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8410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53</xdr:row>
      <xdr:rowOff>9525</xdr:rowOff>
    </xdr:from>
    <xdr:to>
      <xdr:col>6</xdr:col>
      <xdr:colOff>142875</xdr:colOff>
      <xdr:row>53</xdr:row>
      <xdr:rowOff>133350</xdr:rowOff>
    </xdr:to>
    <xdr:pic macro="[30]!DesignIconClicked">
      <xdr:nvPicPr>
        <xdr:cNvPr id="432" name="BExF6ZUJMC8N708IK6VCV6Q4C858"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562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54</xdr:row>
      <xdr:rowOff>0</xdr:rowOff>
    </xdr:from>
    <xdr:to>
      <xdr:col>6</xdr:col>
      <xdr:colOff>219075</xdr:colOff>
      <xdr:row>54</xdr:row>
      <xdr:rowOff>133350</xdr:rowOff>
    </xdr:to>
    <xdr:pic macro="[30]!DesignIconClicked">
      <xdr:nvPicPr>
        <xdr:cNvPr id="433" name="BExML06THCDAJCQJSXJGN8MODFP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696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55</xdr:row>
      <xdr:rowOff>0</xdr:rowOff>
    </xdr:from>
    <xdr:to>
      <xdr:col>6</xdr:col>
      <xdr:colOff>180975</xdr:colOff>
      <xdr:row>55</xdr:row>
      <xdr:rowOff>123825</xdr:rowOff>
    </xdr:to>
    <xdr:pic macro="[30]!DesignIconClicked">
      <xdr:nvPicPr>
        <xdr:cNvPr id="434" name="BExQBFLVXXFOR41WX7OJM2ZEPHS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8839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142875</xdr:rowOff>
    </xdr:from>
    <xdr:to>
      <xdr:col>6</xdr:col>
      <xdr:colOff>219075</xdr:colOff>
      <xdr:row>56</xdr:row>
      <xdr:rowOff>123825</xdr:rowOff>
    </xdr:to>
    <xdr:pic macro="[30]!DesignIconClicked">
      <xdr:nvPicPr>
        <xdr:cNvPr id="435" name="BEx7FL51K02HLO1QK83IJ3PHHCZ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982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56</xdr:row>
      <xdr:rowOff>133350</xdr:rowOff>
    </xdr:from>
    <xdr:to>
      <xdr:col>6</xdr:col>
      <xdr:colOff>219075</xdr:colOff>
      <xdr:row>57</xdr:row>
      <xdr:rowOff>123825</xdr:rowOff>
    </xdr:to>
    <xdr:pic macro="[30]!DesignIconClicked">
      <xdr:nvPicPr>
        <xdr:cNvPr id="436" name="BExCWOMUHEWIZH3Q3O2VFF77HGC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115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55</xdr:row>
      <xdr:rowOff>0</xdr:rowOff>
    </xdr:from>
    <xdr:to>
      <xdr:col>6</xdr:col>
      <xdr:colOff>142875</xdr:colOff>
      <xdr:row>55</xdr:row>
      <xdr:rowOff>133350</xdr:rowOff>
    </xdr:to>
    <xdr:pic macro="[30]!DesignIconClicked">
      <xdr:nvPicPr>
        <xdr:cNvPr id="437" name="BExW4GF3WZX73RFIG095J2UK7HHS"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8392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55</xdr:row>
      <xdr:rowOff>0</xdr:rowOff>
    </xdr:from>
    <xdr:to>
      <xdr:col>6</xdr:col>
      <xdr:colOff>142875</xdr:colOff>
      <xdr:row>55</xdr:row>
      <xdr:rowOff>133350</xdr:rowOff>
    </xdr:to>
    <xdr:pic macro="[30]!DesignIconClicked">
      <xdr:nvPicPr>
        <xdr:cNvPr id="438" name="BExCYRUW7XZCAP7O82PS0SGZ5LR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8392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55</xdr:row>
      <xdr:rowOff>0</xdr:rowOff>
    </xdr:from>
    <xdr:to>
      <xdr:col>6</xdr:col>
      <xdr:colOff>142875</xdr:colOff>
      <xdr:row>55</xdr:row>
      <xdr:rowOff>133350</xdr:rowOff>
    </xdr:to>
    <xdr:pic macro="[30]!DesignIconClicked">
      <xdr:nvPicPr>
        <xdr:cNvPr id="439" name="BExXVT2E8RPOKWNPUN97KYXR9HP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88392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133350</xdr:rowOff>
    </xdr:to>
    <xdr:pic macro="[30]!DesignIconClicked">
      <xdr:nvPicPr>
        <xdr:cNvPr id="440" name="BEx9D6456TO0IYIVALR7MURRY7D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133350</xdr:rowOff>
    </xdr:to>
    <xdr:pic macro="[30]!DesignIconClicked">
      <xdr:nvPicPr>
        <xdr:cNvPr id="441" name="BEx1VTAMO8C3G2CGZGBOA83B1MV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55</xdr:row>
      <xdr:rowOff>0</xdr:rowOff>
    </xdr:from>
    <xdr:to>
      <xdr:col>6</xdr:col>
      <xdr:colOff>219075</xdr:colOff>
      <xdr:row>55</xdr:row>
      <xdr:rowOff>133350</xdr:rowOff>
    </xdr:to>
    <xdr:pic macro="[30]!DesignIconClicked">
      <xdr:nvPicPr>
        <xdr:cNvPr id="442" name="BExML06THCDAJCQJSXJGN8MODFP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88392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61</xdr:row>
      <xdr:rowOff>9525</xdr:rowOff>
    </xdr:from>
    <xdr:to>
      <xdr:col>6</xdr:col>
      <xdr:colOff>219075</xdr:colOff>
      <xdr:row>61</xdr:row>
      <xdr:rowOff>133350</xdr:rowOff>
    </xdr:to>
    <xdr:pic macro="[30]!DesignIconClicked">
      <xdr:nvPicPr>
        <xdr:cNvPr id="443" name="BEx1XEJ9ZGRMYGYA11A862JB8TZU"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705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62</xdr:row>
      <xdr:rowOff>0</xdr:rowOff>
    </xdr:from>
    <xdr:to>
      <xdr:col>6</xdr:col>
      <xdr:colOff>180975</xdr:colOff>
      <xdr:row>62</xdr:row>
      <xdr:rowOff>133350</xdr:rowOff>
    </xdr:to>
    <xdr:pic macro="[30]!DesignIconClicked">
      <xdr:nvPicPr>
        <xdr:cNvPr id="444" name="BExKR38AXSMG4CARFC6VBN2GHIMZ"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63</xdr:row>
      <xdr:rowOff>0</xdr:rowOff>
    </xdr:from>
    <xdr:to>
      <xdr:col>6</xdr:col>
      <xdr:colOff>142875</xdr:colOff>
      <xdr:row>63</xdr:row>
      <xdr:rowOff>123825</xdr:rowOff>
    </xdr:to>
    <xdr:pic macro="[30]!DesignIconClicked">
      <xdr:nvPicPr>
        <xdr:cNvPr id="445" name="BExET9N789QQ7NCE3BFUQVUE3KKW"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61</xdr:row>
      <xdr:rowOff>9525</xdr:rowOff>
    </xdr:from>
    <xdr:to>
      <xdr:col>6</xdr:col>
      <xdr:colOff>219075</xdr:colOff>
      <xdr:row>61</xdr:row>
      <xdr:rowOff>133350</xdr:rowOff>
    </xdr:to>
    <xdr:pic macro="[30]!DesignIconClicked">
      <xdr:nvPicPr>
        <xdr:cNvPr id="446" name="BExKSRGZNT9CUVPDTW3UCQ8PQ0W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705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62</xdr:row>
      <xdr:rowOff>0</xdr:rowOff>
    </xdr:from>
    <xdr:to>
      <xdr:col>6</xdr:col>
      <xdr:colOff>180975</xdr:colOff>
      <xdr:row>62</xdr:row>
      <xdr:rowOff>133350</xdr:rowOff>
    </xdr:to>
    <xdr:pic macro="[30]!DesignIconClicked">
      <xdr:nvPicPr>
        <xdr:cNvPr id="447" name="BExOGXO923ZUL96IF0Q17726KQ9X"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63</xdr:row>
      <xdr:rowOff>0</xdr:rowOff>
    </xdr:from>
    <xdr:to>
      <xdr:col>6</xdr:col>
      <xdr:colOff>142875</xdr:colOff>
      <xdr:row>63</xdr:row>
      <xdr:rowOff>123825</xdr:rowOff>
    </xdr:to>
    <xdr:pic macro="[30]!DesignIconClicked">
      <xdr:nvPicPr>
        <xdr:cNvPr id="448" name="BEx9IIYV3P6LYUZONAOEML1UGER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61</xdr:row>
      <xdr:rowOff>9525</xdr:rowOff>
    </xdr:from>
    <xdr:to>
      <xdr:col>6</xdr:col>
      <xdr:colOff>219075</xdr:colOff>
      <xdr:row>61</xdr:row>
      <xdr:rowOff>133350</xdr:rowOff>
    </xdr:to>
    <xdr:pic macro="[30]!DesignIconClicked">
      <xdr:nvPicPr>
        <xdr:cNvPr id="449" name="BExTXOQ6Q64GDHHXWBL2HSOHUTB0"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705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62</xdr:row>
      <xdr:rowOff>0</xdr:rowOff>
    </xdr:from>
    <xdr:to>
      <xdr:col>6</xdr:col>
      <xdr:colOff>180975</xdr:colOff>
      <xdr:row>62</xdr:row>
      <xdr:rowOff>133350</xdr:rowOff>
    </xdr:to>
    <xdr:pic macro="[30]!DesignIconClicked">
      <xdr:nvPicPr>
        <xdr:cNvPr id="450" name="BEx7BXPZYTVTBM7M6TF3OGQEYGXT"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63</xdr:row>
      <xdr:rowOff>0</xdr:rowOff>
    </xdr:from>
    <xdr:to>
      <xdr:col>6</xdr:col>
      <xdr:colOff>142875</xdr:colOff>
      <xdr:row>63</xdr:row>
      <xdr:rowOff>123825</xdr:rowOff>
    </xdr:to>
    <xdr:pic macro="[30]!DesignIconClicked">
      <xdr:nvPicPr>
        <xdr:cNvPr id="451" name="BExIXMB3QYYO5WNAAWJNDVY14S33"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61</xdr:row>
      <xdr:rowOff>9525</xdr:rowOff>
    </xdr:from>
    <xdr:to>
      <xdr:col>6</xdr:col>
      <xdr:colOff>219075</xdr:colOff>
      <xdr:row>61</xdr:row>
      <xdr:rowOff>133350</xdr:rowOff>
    </xdr:to>
    <xdr:pic macro="[30]!DesignIconClicked">
      <xdr:nvPicPr>
        <xdr:cNvPr id="452" name="BEx5JRJU4YS5GUPBVRN3TOAPBES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705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62</xdr:row>
      <xdr:rowOff>0</xdr:rowOff>
    </xdr:from>
    <xdr:to>
      <xdr:col>6</xdr:col>
      <xdr:colOff>219075</xdr:colOff>
      <xdr:row>62</xdr:row>
      <xdr:rowOff>133350</xdr:rowOff>
    </xdr:to>
    <xdr:pic macro="[30]!DesignIconClicked">
      <xdr:nvPicPr>
        <xdr:cNvPr id="453" name="BExXULB9TO1K5EVCJSCSL3LRV30Y"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0</xdr:rowOff>
    </xdr:from>
    <xdr:to>
      <xdr:col>6</xdr:col>
      <xdr:colOff>219075</xdr:colOff>
      <xdr:row>63</xdr:row>
      <xdr:rowOff>123825</xdr:rowOff>
    </xdr:to>
    <xdr:pic macro="[30]!DesignIconClicked">
      <xdr:nvPicPr>
        <xdr:cNvPr id="454" name="BExKKPT8FH8AUWHQTQE7Z9UWK5E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142875</xdr:rowOff>
    </xdr:from>
    <xdr:to>
      <xdr:col>6</xdr:col>
      <xdr:colOff>180975</xdr:colOff>
      <xdr:row>64</xdr:row>
      <xdr:rowOff>123825</xdr:rowOff>
    </xdr:to>
    <xdr:pic macro="[30]!DesignIconClicked">
      <xdr:nvPicPr>
        <xdr:cNvPr id="455" name="BExZWY0KJOFTLFZALK46GMUKUNYX"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64</xdr:row>
      <xdr:rowOff>133350</xdr:rowOff>
    </xdr:from>
    <xdr:to>
      <xdr:col>6</xdr:col>
      <xdr:colOff>219075</xdr:colOff>
      <xdr:row>65</xdr:row>
      <xdr:rowOff>123825</xdr:rowOff>
    </xdr:to>
    <xdr:pic macro="[30]!DesignIconClicked">
      <xdr:nvPicPr>
        <xdr:cNvPr id="456" name="BEx00BE794PP7I5UF2NHO6LR7AM9"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258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66</xdr:row>
      <xdr:rowOff>0</xdr:rowOff>
    </xdr:from>
    <xdr:to>
      <xdr:col>6</xdr:col>
      <xdr:colOff>219075</xdr:colOff>
      <xdr:row>66</xdr:row>
      <xdr:rowOff>133350</xdr:rowOff>
    </xdr:to>
    <xdr:pic macro="[30]!DesignIconClicked">
      <xdr:nvPicPr>
        <xdr:cNvPr id="457" name="BExKMSAC80ZDR00K9IXCL8G6V81G"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123825</xdr:rowOff>
    </xdr:to>
    <xdr:pic macro="[30]!DesignIconClicked">
      <xdr:nvPicPr>
        <xdr:cNvPr id="458" name="BExCVPKGXHPDY1KYM9E693A923P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459" name="BExXMHK0MMFO4FYT98I5WHI278H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69</xdr:row>
      <xdr:rowOff>9525</xdr:rowOff>
    </xdr:from>
    <xdr:to>
      <xdr:col>6</xdr:col>
      <xdr:colOff>219075</xdr:colOff>
      <xdr:row>69</xdr:row>
      <xdr:rowOff>133350</xdr:rowOff>
    </xdr:to>
    <xdr:pic macro="[30]!DesignIconClicked">
      <xdr:nvPicPr>
        <xdr:cNvPr id="460" name="BExCRS3X47SPVDK4NNHAHZ0PQGPW"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848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61</xdr:row>
      <xdr:rowOff>9525</xdr:rowOff>
    </xdr:from>
    <xdr:to>
      <xdr:col>6</xdr:col>
      <xdr:colOff>219075</xdr:colOff>
      <xdr:row>61</xdr:row>
      <xdr:rowOff>133350</xdr:rowOff>
    </xdr:to>
    <xdr:pic macro="[30]!DesignIconClicked">
      <xdr:nvPicPr>
        <xdr:cNvPr id="461" name="BExXPPOX0VAAAYYT0AKY8DNVP87X"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705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62</xdr:row>
      <xdr:rowOff>0</xdr:rowOff>
    </xdr:from>
    <xdr:to>
      <xdr:col>6</xdr:col>
      <xdr:colOff>219075</xdr:colOff>
      <xdr:row>62</xdr:row>
      <xdr:rowOff>133350</xdr:rowOff>
    </xdr:to>
    <xdr:pic macro="[30]!DesignIconClicked">
      <xdr:nvPicPr>
        <xdr:cNvPr id="462" name="BExQ6LXIEPTCWMYUQY1GK56U46L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0</xdr:rowOff>
    </xdr:from>
    <xdr:to>
      <xdr:col>6</xdr:col>
      <xdr:colOff>219075</xdr:colOff>
      <xdr:row>63</xdr:row>
      <xdr:rowOff>123825</xdr:rowOff>
    </xdr:to>
    <xdr:pic macro="[30]!DesignIconClicked">
      <xdr:nvPicPr>
        <xdr:cNvPr id="463" name="BExB4ZP47KTSGO7WRHTUS7X51SS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142875</xdr:rowOff>
    </xdr:from>
    <xdr:to>
      <xdr:col>6</xdr:col>
      <xdr:colOff>180975</xdr:colOff>
      <xdr:row>64</xdr:row>
      <xdr:rowOff>123825</xdr:rowOff>
    </xdr:to>
    <xdr:pic macro="[30]!DesignIconClicked">
      <xdr:nvPicPr>
        <xdr:cNvPr id="464" name="BExS4CQXV6GL8H71AJ9GKZ4JMWFA"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64</xdr:row>
      <xdr:rowOff>133350</xdr:rowOff>
    </xdr:from>
    <xdr:to>
      <xdr:col>6</xdr:col>
      <xdr:colOff>219075</xdr:colOff>
      <xdr:row>65</xdr:row>
      <xdr:rowOff>123825</xdr:rowOff>
    </xdr:to>
    <xdr:pic macro="[30]!DesignIconClicked">
      <xdr:nvPicPr>
        <xdr:cNvPr id="465" name="BEx78ZRYZJPC7QLVB34N0ZNRO0N3"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258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66</xdr:row>
      <xdr:rowOff>0</xdr:rowOff>
    </xdr:from>
    <xdr:to>
      <xdr:col>6</xdr:col>
      <xdr:colOff>219075</xdr:colOff>
      <xdr:row>66</xdr:row>
      <xdr:rowOff>133350</xdr:rowOff>
    </xdr:to>
    <xdr:pic macro="[30]!DesignIconClicked">
      <xdr:nvPicPr>
        <xdr:cNvPr id="466" name="BEx7LEHCPAI01ZBJFHXLUXZMSCK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123825</xdr:rowOff>
    </xdr:to>
    <xdr:pic macro="[30]!DesignIconClicked">
      <xdr:nvPicPr>
        <xdr:cNvPr id="467" name="BEx009QRX4686RUPMMG9HC2V0BB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468" name="BEx5C0Z9KBKPY8C2XCOYS85HSY4B"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69</xdr:row>
      <xdr:rowOff>9525</xdr:rowOff>
    </xdr:from>
    <xdr:to>
      <xdr:col>6</xdr:col>
      <xdr:colOff>219075</xdr:colOff>
      <xdr:row>69</xdr:row>
      <xdr:rowOff>133350</xdr:rowOff>
    </xdr:to>
    <xdr:pic macro="[30]!DesignIconClicked">
      <xdr:nvPicPr>
        <xdr:cNvPr id="469" name="BExZV6123N2Y5BN68PYOQVNKEEGT"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848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61</xdr:row>
      <xdr:rowOff>9525</xdr:rowOff>
    </xdr:from>
    <xdr:to>
      <xdr:col>6</xdr:col>
      <xdr:colOff>219075</xdr:colOff>
      <xdr:row>61</xdr:row>
      <xdr:rowOff>133350</xdr:rowOff>
    </xdr:to>
    <xdr:pic macro="[30]!DesignIconClicked">
      <xdr:nvPicPr>
        <xdr:cNvPr id="470" name="BExMBLDOKM99MC5PLZUT6V6KA17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705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62</xdr:row>
      <xdr:rowOff>0</xdr:rowOff>
    </xdr:from>
    <xdr:to>
      <xdr:col>6</xdr:col>
      <xdr:colOff>219075</xdr:colOff>
      <xdr:row>62</xdr:row>
      <xdr:rowOff>133350</xdr:rowOff>
    </xdr:to>
    <xdr:pic macro="[30]!DesignIconClicked">
      <xdr:nvPicPr>
        <xdr:cNvPr id="471" name="BEx5F52FWIN4YIW8A2I62X2IYW1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0</xdr:rowOff>
    </xdr:from>
    <xdr:to>
      <xdr:col>6</xdr:col>
      <xdr:colOff>219075</xdr:colOff>
      <xdr:row>63</xdr:row>
      <xdr:rowOff>123825</xdr:rowOff>
    </xdr:to>
    <xdr:pic macro="[30]!DesignIconClicked">
      <xdr:nvPicPr>
        <xdr:cNvPr id="472" name="BEx3MYQZL3B9MI1RI48ACNZU0DYT"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142875</xdr:rowOff>
    </xdr:from>
    <xdr:to>
      <xdr:col>6</xdr:col>
      <xdr:colOff>180975</xdr:colOff>
      <xdr:row>64</xdr:row>
      <xdr:rowOff>123825</xdr:rowOff>
    </xdr:to>
    <xdr:pic macro="[30]!DesignIconClicked">
      <xdr:nvPicPr>
        <xdr:cNvPr id="473" name="BEx5B1WVCI3BU883776A9Z2ESRJ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64</xdr:row>
      <xdr:rowOff>133350</xdr:rowOff>
    </xdr:from>
    <xdr:to>
      <xdr:col>6</xdr:col>
      <xdr:colOff>219075</xdr:colOff>
      <xdr:row>65</xdr:row>
      <xdr:rowOff>123825</xdr:rowOff>
    </xdr:to>
    <xdr:pic macro="[30]!DesignIconClicked">
      <xdr:nvPicPr>
        <xdr:cNvPr id="474" name="BExQCCF9D06IF5RC316RMMU23Q00"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2584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66</xdr:row>
      <xdr:rowOff>0</xdr:rowOff>
    </xdr:from>
    <xdr:to>
      <xdr:col>6</xdr:col>
      <xdr:colOff>219075</xdr:colOff>
      <xdr:row>66</xdr:row>
      <xdr:rowOff>133350</xdr:rowOff>
    </xdr:to>
    <xdr:pic macro="[30]!DesignIconClicked">
      <xdr:nvPicPr>
        <xdr:cNvPr id="475" name="BExOJGMOVMGIZRFQ369A3HZMDY65"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123825</xdr:rowOff>
    </xdr:to>
    <xdr:pic macro="[30]!DesignIconClicked">
      <xdr:nvPicPr>
        <xdr:cNvPr id="476" name="BExSFA3T73APEGQNL04OV6EJCL0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477" name="BExS3NA032FGXMDWW14SGRD3TMVW"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69</xdr:row>
      <xdr:rowOff>9525</xdr:rowOff>
    </xdr:from>
    <xdr:to>
      <xdr:col>6</xdr:col>
      <xdr:colOff>219075</xdr:colOff>
      <xdr:row>69</xdr:row>
      <xdr:rowOff>133350</xdr:rowOff>
    </xdr:to>
    <xdr:pic macro="[30]!DesignIconClicked">
      <xdr:nvPicPr>
        <xdr:cNvPr id="478" name="BEx3FY94EDOXJ3MBGQDT95XV14J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8489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62</xdr:row>
      <xdr:rowOff>0</xdr:rowOff>
    </xdr:from>
    <xdr:to>
      <xdr:col>6</xdr:col>
      <xdr:colOff>219075</xdr:colOff>
      <xdr:row>62</xdr:row>
      <xdr:rowOff>133350</xdr:rowOff>
    </xdr:to>
    <xdr:pic macro="[30]!DesignIconClicked">
      <xdr:nvPicPr>
        <xdr:cNvPr id="479" name="BExW7V58V4GZVYJRM6KZJ5MQHJS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0</xdr:rowOff>
    </xdr:from>
    <xdr:to>
      <xdr:col>6</xdr:col>
      <xdr:colOff>219075</xdr:colOff>
      <xdr:row>63</xdr:row>
      <xdr:rowOff>123825</xdr:rowOff>
    </xdr:to>
    <xdr:pic macro="[30]!DesignIconClicked">
      <xdr:nvPicPr>
        <xdr:cNvPr id="480" name="BExS38QL7OP17H87BPUIFL0PFR4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142875</xdr:rowOff>
    </xdr:from>
    <xdr:to>
      <xdr:col>6</xdr:col>
      <xdr:colOff>219075</xdr:colOff>
      <xdr:row>64</xdr:row>
      <xdr:rowOff>123825</xdr:rowOff>
    </xdr:to>
    <xdr:pic macro="[30]!DesignIconClicked">
      <xdr:nvPicPr>
        <xdr:cNvPr id="481" name="BEx7IFMXZGDYVK0CPLSIIQQDS5L8"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65</xdr:row>
      <xdr:rowOff>9525</xdr:rowOff>
    </xdr:from>
    <xdr:to>
      <xdr:col>6</xdr:col>
      <xdr:colOff>180975</xdr:colOff>
      <xdr:row>65</xdr:row>
      <xdr:rowOff>133350</xdr:rowOff>
    </xdr:to>
    <xdr:pic macro="[30]!DesignIconClicked">
      <xdr:nvPicPr>
        <xdr:cNvPr id="482" name="BExOGEN7UC06CRNCWH1Z2JAG5ED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277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66</xdr:row>
      <xdr:rowOff>0</xdr:rowOff>
    </xdr:from>
    <xdr:to>
      <xdr:col>6</xdr:col>
      <xdr:colOff>142875</xdr:colOff>
      <xdr:row>66</xdr:row>
      <xdr:rowOff>133350</xdr:rowOff>
    </xdr:to>
    <xdr:pic macro="[30]!DesignIconClicked">
      <xdr:nvPicPr>
        <xdr:cNvPr id="483" name="BExW4GF3WZX73RFIG095J2UK7HHS"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123825</xdr:rowOff>
    </xdr:to>
    <xdr:pic macro="[30]!DesignIconClicked">
      <xdr:nvPicPr>
        <xdr:cNvPr id="484" name="BEx9F36WXR6UBWTOMSW3VVMEPV6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485" name="BExDC4Q5JB29GS8U9539P8P01QJG"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68</xdr:row>
      <xdr:rowOff>133350</xdr:rowOff>
    </xdr:from>
    <xdr:to>
      <xdr:col>6</xdr:col>
      <xdr:colOff>180975</xdr:colOff>
      <xdr:row>69</xdr:row>
      <xdr:rowOff>123825</xdr:rowOff>
    </xdr:to>
    <xdr:pic macro="[30]!DesignIconClicked">
      <xdr:nvPicPr>
        <xdr:cNvPr id="486" name="BExAWNP1RA66DH1EPYY5L9W4MPS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829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62</xdr:row>
      <xdr:rowOff>0</xdr:rowOff>
    </xdr:from>
    <xdr:to>
      <xdr:col>6</xdr:col>
      <xdr:colOff>219075</xdr:colOff>
      <xdr:row>62</xdr:row>
      <xdr:rowOff>133350</xdr:rowOff>
    </xdr:to>
    <xdr:pic macro="[30]!DesignIconClicked">
      <xdr:nvPicPr>
        <xdr:cNvPr id="487" name="BExIXV5G8AMHCQP8MOM3CNQUTK16"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0</xdr:rowOff>
    </xdr:from>
    <xdr:to>
      <xdr:col>6</xdr:col>
      <xdr:colOff>219075</xdr:colOff>
      <xdr:row>63</xdr:row>
      <xdr:rowOff>123825</xdr:rowOff>
    </xdr:to>
    <xdr:pic macro="[30]!DesignIconClicked">
      <xdr:nvPicPr>
        <xdr:cNvPr id="488" name="BExGNT839Q777WFF99TA0CTCO21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142875</xdr:rowOff>
    </xdr:from>
    <xdr:to>
      <xdr:col>6</xdr:col>
      <xdr:colOff>219075</xdr:colOff>
      <xdr:row>64</xdr:row>
      <xdr:rowOff>123825</xdr:rowOff>
    </xdr:to>
    <xdr:pic macro="[30]!DesignIconClicked">
      <xdr:nvPicPr>
        <xdr:cNvPr id="489" name="BExBAWS4BIDD01BT3HYLRIVQDXE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65</xdr:row>
      <xdr:rowOff>9525</xdr:rowOff>
    </xdr:from>
    <xdr:to>
      <xdr:col>6</xdr:col>
      <xdr:colOff>180975</xdr:colOff>
      <xdr:row>65</xdr:row>
      <xdr:rowOff>133350</xdr:rowOff>
    </xdr:to>
    <xdr:pic macro="[30]!DesignIconClicked">
      <xdr:nvPicPr>
        <xdr:cNvPr id="490" name="BExVUV0N829ORQOK9VCE651XKS1W"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277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66</xdr:row>
      <xdr:rowOff>0</xdr:rowOff>
    </xdr:from>
    <xdr:to>
      <xdr:col>6</xdr:col>
      <xdr:colOff>142875</xdr:colOff>
      <xdr:row>66</xdr:row>
      <xdr:rowOff>133350</xdr:rowOff>
    </xdr:to>
    <xdr:pic macro="[30]!DesignIconClicked">
      <xdr:nvPicPr>
        <xdr:cNvPr id="491" name="BExCYRUW7XZCAP7O82PS0SGZ5LR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123825</xdr:rowOff>
    </xdr:to>
    <xdr:pic macro="[30]!DesignIconClicked">
      <xdr:nvPicPr>
        <xdr:cNvPr id="492" name="BExGKTXJO456X2JGSTFZIDI994NL"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493" name="BExSE390H57392J4DXHAL36DZVPN"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68</xdr:row>
      <xdr:rowOff>133350</xdr:rowOff>
    </xdr:from>
    <xdr:to>
      <xdr:col>6</xdr:col>
      <xdr:colOff>180975</xdr:colOff>
      <xdr:row>69</xdr:row>
      <xdr:rowOff>123825</xdr:rowOff>
    </xdr:to>
    <xdr:pic macro="[30]!DesignIconClicked">
      <xdr:nvPicPr>
        <xdr:cNvPr id="494" name="BExD5Q3S1Z41TLMF6BEXPELFXP72"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829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62</xdr:row>
      <xdr:rowOff>0</xdr:rowOff>
    </xdr:from>
    <xdr:to>
      <xdr:col>6</xdr:col>
      <xdr:colOff>219075</xdr:colOff>
      <xdr:row>62</xdr:row>
      <xdr:rowOff>133350</xdr:rowOff>
    </xdr:to>
    <xdr:pic macro="[30]!DesignIconClicked">
      <xdr:nvPicPr>
        <xdr:cNvPr id="495" name="BExB7V39STK0XF9WISNHG5JL8V0J"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0</xdr:rowOff>
    </xdr:from>
    <xdr:to>
      <xdr:col>6</xdr:col>
      <xdr:colOff>219075</xdr:colOff>
      <xdr:row>63</xdr:row>
      <xdr:rowOff>123825</xdr:rowOff>
    </xdr:to>
    <xdr:pic macro="[30]!DesignIconClicked">
      <xdr:nvPicPr>
        <xdr:cNvPr id="496" name="BExD9B4M9HWJOOCJKPBWH0ZSXBG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63</xdr:row>
      <xdr:rowOff>142875</xdr:rowOff>
    </xdr:from>
    <xdr:to>
      <xdr:col>6</xdr:col>
      <xdr:colOff>219075</xdr:colOff>
      <xdr:row>64</xdr:row>
      <xdr:rowOff>123825</xdr:rowOff>
    </xdr:to>
    <xdr:pic macro="[30]!DesignIconClicked">
      <xdr:nvPicPr>
        <xdr:cNvPr id="497" name="BExF6D7YHKFAVWWG4TRKNFJAGNG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65</xdr:row>
      <xdr:rowOff>9525</xdr:rowOff>
    </xdr:from>
    <xdr:to>
      <xdr:col>6</xdr:col>
      <xdr:colOff>180975</xdr:colOff>
      <xdr:row>65</xdr:row>
      <xdr:rowOff>133350</xdr:rowOff>
    </xdr:to>
    <xdr:pic macro="[30]!DesignIconClicked">
      <xdr:nvPicPr>
        <xdr:cNvPr id="498" name="BExQGRV02JZIYW2GSTGC4TU0FEPD"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277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66</xdr:row>
      <xdr:rowOff>0</xdr:rowOff>
    </xdr:from>
    <xdr:to>
      <xdr:col>6</xdr:col>
      <xdr:colOff>142875</xdr:colOff>
      <xdr:row>66</xdr:row>
      <xdr:rowOff>133350</xdr:rowOff>
    </xdr:to>
    <xdr:pic macro="[30]!DesignIconClicked">
      <xdr:nvPicPr>
        <xdr:cNvPr id="499" name="BExXVT2E8RPOKWNPUN97KYXR9HP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123825</xdr:rowOff>
    </xdr:to>
    <xdr:pic macro="[30]!DesignIconClicked">
      <xdr:nvPicPr>
        <xdr:cNvPr id="500" name="BEx5DAU369WD1LZAKH1CS6CNPY7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501" name="BExF2H3X47YQ2XC7T02VB34LOANZ"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68</xdr:row>
      <xdr:rowOff>133350</xdr:rowOff>
    </xdr:from>
    <xdr:to>
      <xdr:col>6</xdr:col>
      <xdr:colOff>180975</xdr:colOff>
      <xdr:row>69</xdr:row>
      <xdr:rowOff>123825</xdr:rowOff>
    </xdr:to>
    <xdr:pic macro="[30]!DesignIconClicked">
      <xdr:nvPicPr>
        <xdr:cNvPr id="502" name="BEx7BXF7AA2LX5EPU1JTXYDX262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829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62</xdr:row>
      <xdr:rowOff>0</xdr:rowOff>
    </xdr:from>
    <xdr:to>
      <xdr:col>6</xdr:col>
      <xdr:colOff>180975</xdr:colOff>
      <xdr:row>62</xdr:row>
      <xdr:rowOff>133350</xdr:rowOff>
    </xdr:to>
    <xdr:pic macro="[30]!DesignIconClicked">
      <xdr:nvPicPr>
        <xdr:cNvPr id="503" name="BExEXJOQWR7L83V06GM7PECV9EK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0</xdr:rowOff>
    </xdr:from>
    <xdr:to>
      <xdr:col>6</xdr:col>
      <xdr:colOff>180975</xdr:colOff>
      <xdr:row>63</xdr:row>
      <xdr:rowOff>123825</xdr:rowOff>
    </xdr:to>
    <xdr:pic macro="[30]!DesignIconClicked">
      <xdr:nvPicPr>
        <xdr:cNvPr id="504" name="BEx92FY91MCG8T6X03LX89G94YJ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142875</xdr:rowOff>
    </xdr:from>
    <xdr:to>
      <xdr:col>6</xdr:col>
      <xdr:colOff>180975</xdr:colOff>
      <xdr:row>64</xdr:row>
      <xdr:rowOff>123825</xdr:rowOff>
    </xdr:to>
    <xdr:pic macro="[30]!DesignIconClicked">
      <xdr:nvPicPr>
        <xdr:cNvPr id="505" name="BExW3TCB2UA8KMLQTD0WZP3A6AEI"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65</xdr:row>
      <xdr:rowOff>9525</xdr:rowOff>
    </xdr:from>
    <xdr:to>
      <xdr:col>6</xdr:col>
      <xdr:colOff>142875</xdr:colOff>
      <xdr:row>65</xdr:row>
      <xdr:rowOff>133350</xdr:rowOff>
    </xdr:to>
    <xdr:pic macro="[30]!DesignIconClicked">
      <xdr:nvPicPr>
        <xdr:cNvPr id="506" name="BExZKBIRG86R3SK2AOB9361UU0MF"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277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66</xdr:row>
      <xdr:rowOff>0</xdr:rowOff>
    </xdr:from>
    <xdr:to>
      <xdr:col>6</xdr:col>
      <xdr:colOff>219075</xdr:colOff>
      <xdr:row>66</xdr:row>
      <xdr:rowOff>133350</xdr:rowOff>
    </xdr:to>
    <xdr:pic macro="[30]!DesignIconClicked">
      <xdr:nvPicPr>
        <xdr:cNvPr id="507" name="BEx9D6456TO0IYIVALR7MURRY7D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67</xdr:row>
      <xdr:rowOff>0</xdr:rowOff>
    </xdr:from>
    <xdr:to>
      <xdr:col>6</xdr:col>
      <xdr:colOff>180975</xdr:colOff>
      <xdr:row>67</xdr:row>
      <xdr:rowOff>123825</xdr:rowOff>
    </xdr:to>
    <xdr:pic macro="[30]!DesignIconClicked">
      <xdr:nvPicPr>
        <xdr:cNvPr id="508" name="BExS3QQ0CSRZ6P8PIC8YR8KZMDI9"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509" name="BExKUIPEYHK813340N87GEUFVKH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68</xdr:row>
      <xdr:rowOff>133350</xdr:rowOff>
    </xdr:from>
    <xdr:to>
      <xdr:col>6</xdr:col>
      <xdr:colOff>219075</xdr:colOff>
      <xdr:row>69</xdr:row>
      <xdr:rowOff>123825</xdr:rowOff>
    </xdr:to>
    <xdr:pic macro="[30]!DesignIconClicked">
      <xdr:nvPicPr>
        <xdr:cNvPr id="510" name="BExIIWQRCIE01PUR6WK6WQY4L6IH"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829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62</xdr:row>
      <xdr:rowOff>0</xdr:rowOff>
    </xdr:from>
    <xdr:to>
      <xdr:col>6</xdr:col>
      <xdr:colOff>180975</xdr:colOff>
      <xdr:row>62</xdr:row>
      <xdr:rowOff>133350</xdr:rowOff>
    </xdr:to>
    <xdr:pic macro="[30]!DesignIconClicked">
      <xdr:nvPicPr>
        <xdr:cNvPr id="511" name="BExMD1OE5ZVEA2K0Q46FHKZ73RCS"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0</xdr:rowOff>
    </xdr:from>
    <xdr:to>
      <xdr:col>6</xdr:col>
      <xdr:colOff>180975</xdr:colOff>
      <xdr:row>63</xdr:row>
      <xdr:rowOff>123825</xdr:rowOff>
    </xdr:to>
    <xdr:pic macro="[30]!DesignIconClicked">
      <xdr:nvPicPr>
        <xdr:cNvPr id="512" name="BExKH0LG5SGY83XW45SEGYOCI761"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142875</xdr:rowOff>
    </xdr:from>
    <xdr:to>
      <xdr:col>6</xdr:col>
      <xdr:colOff>180975</xdr:colOff>
      <xdr:row>64</xdr:row>
      <xdr:rowOff>123825</xdr:rowOff>
    </xdr:to>
    <xdr:pic macro="[30]!DesignIconClicked">
      <xdr:nvPicPr>
        <xdr:cNvPr id="513" name="BEx3R0P7PLQ4O1ZCFN9TLXK2EWYM"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65</xdr:row>
      <xdr:rowOff>9525</xdr:rowOff>
    </xdr:from>
    <xdr:to>
      <xdr:col>6</xdr:col>
      <xdr:colOff>142875</xdr:colOff>
      <xdr:row>65</xdr:row>
      <xdr:rowOff>133350</xdr:rowOff>
    </xdr:to>
    <xdr:pic macro="[30]!DesignIconClicked">
      <xdr:nvPicPr>
        <xdr:cNvPr id="514" name="BEx1GBUOGB68T7XKFX30BPDLWIS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277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66</xdr:row>
      <xdr:rowOff>0</xdr:rowOff>
    </xdr:from>
    <xdr:to>
      <xdr:col>6</xdr:col>
      <xdr:colOff>219075</xdr:colOff>
      <xdr:row>66</xdr:row>
      <xdr:rowOff>133350</xdr:rowOff>
    </xdr:to>
    <xdr:pic macro="[30]!DesignIconClicked">
      <xdr:nvPicPr>
        <xdr:cNvPr id="515" name="BEx1VTAMO8C3G2CGZGBOA83B1MV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67</xdr:row>
      <xdr:rowOff>0</xdr:rowOff>
    </xdr:from>
    <xdr:to>
      <xdr:col>6</xdr:col>
      <xdr:colOff>180975</xdr:colOff>
      <xdr:row>67</xdr:row>
      <xdr:rowOff>123825</xdr:rowOff>
    </xdr:to>
    <xdr:pic macro="[30]!DesignIconClicked">
      <xdr:nvPicPr>
        <xdr:cNvPr id="516" name="BExSH833TLZG5JFJVFK6RGXLQJVB"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517" name="BEx5K7QHKNEBEUVHNSL8UQ5UDRY7"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68</xdr:row>
      <xdr:rowOff>133350</xdr:rowOff>
    </xdr:from>
    <xdr:to>
      <xdr:col>6</xdr:col>
      <xdr:colOff>219075</xdr:colOff>
      <xdr:row>69</xdr:row>
      <xdr:rowOff>123825</xdr:rowOff>
    </xdr:to>
    <xdr:pic macro="[30]!DesignIconClicked">
      <xdr:nvPicPr>
        <xdr:cNvPr id="518" name="BExO898F8H4E6KG7FXTUI86UFUXV"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829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62</xdr:row>
      <xdr:rowOff>0</xdr:rowOff>
    </xdr:from>
    <xdr:to>
      <xdr:col>6</xdr:col>
      <xdr:colOff>180975</xdr:colOff>
      <xdr:row>62</xdr:row>
      <xdr:rowOff>133350</xdr:rowOff>
    </xdr:to>
    <xdr:pic macro="[30]!DesignIconClicked">
      <xdr:nvPicPr>
        <xdr:cNvPr id="519" name="BEx7MQQBG11UNXWJUFIBTVXOG9I0"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98393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0</xdr:rowOff>
    </xdr:from>
    <xdr:to>
      <xdr:col>6</xdr:col>
      <xdr:colOff>180975</xdr:colOff>
      <xdr:row>63</xdr:row>
      <xdr:rowOff>123825</xdr:rowOff>
    </xdr:to>
    <xdr:pic macro="[30]!DesignIconClicked">
      <xdr:nvPicPr>
        <xdr:cNvPr id="520" name="BExMIWTAGWD3U0ELQWYS0GXMJP9D"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99822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63</xdr:row>
      <xdr:rowOff>142875</xdr:rowOff>
    </xdr:from>
    <xdr:to>
      <xdr:col>6</xdr:col>
      <xdr:colOff>180975</xdr:colOff>
      <xdr:row>64</xdr:row>
      <xdr:rowOff>123825</xdr:rowOff>
    </xdr:to>
    <xdr:pic macro="[30]!DesignIconClicked">
      <xdr:nvPicPr>
        <xdr:cNvPr id="521" name="BExDB0V3SIZ0ZIJYM069VH8HEKIA"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09975" y="101250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65</xdr:row>
      <xdr:rowOff>9525</xdr:rowOff>
    </xdr:from>
    <xdr:to>
      <xdr:col>6</xdr:col>
      <xdr:colOff>142875</xdr:colOff>
      <xdr:row>65</xdr:row>
      <xdr:rowOff>133350</xdr:rowOff>
    </xdr:to>
    <xdr:pic macro="[30]!DesignIconClicked">
      <xdr:nvPicPr>
        <xdr:cNvPr id="522" name="BExF6ZUJMC8N708IK6VCV6Q4C858"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2774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66</xdr:row>
      <xdr:rowOff>0</xdr:rowOff>
    </xdr:from>
    <xdr:to>
      <xdr:col>6</xdr:col>
      <xdr:colOff>219075</xdr:colOff>
      <xdr:row>66</xdr:row>
      <xdr:rowOff>133350</xdr:rowOff>
    </xdr:to>
    <xdr:pic macro="[30]!DesignIconClicked">
      <xdr:nvPicPr>
        <xdr:cNvPr id="523" name="BExML06THCDAJCQJSXJGN8MODFP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4108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67</xdr:row>
      <xdr:rowOff>0</xdr:rowOff>
    </xdr:from>
    <xdr:to>
      <xdr:col>6</xdr:col>
      <xdr:colOff>180975</xdr:colOff>
      <xdr:row>67</xdr:row>
      <xdr:rowOff>123825</xdr:rowOff>
    </xdr:to>
    <xdr:pic macro="[30]!DesignIconClicked">
      <xdr:nvPicPr>
        <xdr:cNvPr id="524" name="BExQBFLVXXFOR41WX7OJM2ZEPHS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09975" y="10553700"/>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142875</xdr:rowOff>
    </xdr:from>
    <xdr:to>
      <xdr:col>6</xdr:col>
      <xdr:colOff>219075</xdr:colOff>
      <xdr:row>68</xdr:row>
      <xdr:rowOff>123825</xdr:rowOff>
    </xdr:to>
    <xdr:pic macro="[30]!DesignIconClicked">
      <xdr:nvPicPr>
        <xdr:cNvPr id="525" name="BEx7FL51K02HLO1QK83IJ3PHHCZC"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696575"/>
          <a:ext cx="1238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68</xdr:row>
      <xdr:rowOff>133350</xdr:rowOff>
    </xdr:from>
    <xdr:to>
      <xdr:col>6</xdr:col>
      <xdr:colOff>219075</xdr:colOff>
      <xdr:row>69</xdr:row>
      <xdr:rowOff>123825</xdr:rowOff>
    </xdr:to>
    <xdr:pic macro="[30]!DesignIconClicked">
      <xdr:nvPicPr>
        <xdr:cNvPr id="526" name="BExCWOMUHEWIZH3Q3O2VFF77HGCK"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829925"/>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67</xdr:row>
      <xdr:rowOff>0</xdr:rowOff>
    </xdr:from>
    <xdr:to>
      <xdr:col>6</xdr:col>
      <xdr:colOff>142875</xdr:colOff>
      <xdr:row>67</xdr:row>
      <xdr:rowOff>133350</xdr:rowOff>
    </xdr:to>
    <xdr:pic macro="[30]!DesignIconClicked">
      <xdr:nvPicPr>
        <xdr:cNvPr id="527" name="BExW4GF3WZX73RFIG095J2UK7HHS"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553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67</xdr:row>
      <xdr:rowOff>0</xdr:rowOff>
    </xdr:from>
    <xdr:to>
      <xdr:col>6</xdr:col>
      <xdr:colOff>142875</xdr:colOff>
      <xdr:row>67</xdr:row>
      <xdr:rowOff>133350</xdr:rowOff>
    </xdr:to>
    <xdr:pic macro="[30]!DesignIconClicked">
      <xdr:nvPicPr>
        <xdr:cNvPr id="528" name="BExCYRUW7XZCAP7O82PS0SGZ5LRH"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553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67</xdr:row>
      <xdr:rowOff>0</xdr:rowOff>
    </xdr:from>
    <xdr:to>
      <xdr:col>6</xdr:col>
      <xdr:colOff>142875</xdr:colOff>
      <xdr:row>67</xdr:row>
      <xdr:rowOff>133350</xdr:rowOff>
    </xdr:to>
    <xdr:pic macro="[30]!DesignIconClicked">
      <xdr:nvPicPr>
        <xdr:cNvPr id="529" name="BExXVT2E8RPOKWNPUN97KYXR9HPR" descr="Expanded.gif" hidden="1"/>
        <xdr:cNvPicPr>
          <a:picLocks/>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71875" y="10553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133350</xdr:rowOff>
    </xdr:to>
    <xdr:pic macro="[30]!DesignIconClicked">
      <xdr:nvPicPr>
        <xdr:cNvPr id="530" name="BEx9D6456TO0IYIVALR7MURRY7D4"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133350</xdr:rowOff>
    </xdr:to>
    <xdr:pic macro="[30]!DesignIconClicked">
      <xdr:nvPicPr>
        <xdr:cNvPr id="531" name="BEx1VTAMO8C3G2CGZGBOA83B1MV2"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0</xdr:rowOff>
    </xdr:from>
    <xdr:to>
      <xdr:col>6</xdr:col>
      <xdr:colOff>219075</xdr:colOff>
      <xdr:row>67</xdr:row>
      <xdr:rowOff>133350</xdr:rowOff>
    </xdr:to>
    <xdr:pic macro="[30]!DesignIconClicked">
      <xdr:nvPicPr>
        <xdr:cNvPr id="532" name="BExML06THCDAJCQJSXJGN8MODFPE" descr="Collapsed.gif" hidden="1"/>
        <xdr:cNvPicPr>
          <a:picLocks/>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48075" y="10553700"/>
          <a:ext cx="1238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381001</xdr:colOff>
      <xdr:row>46</xdr:row>
      <xdr:rowOff>133350</xdr:rowOff>
    </xdr:from>
    <xdr:to>
      <xdr:col>12</xdr:col>
      <xdr:colOff>514351</xdr:colOff>
      <xdr:row>76</xdr:row>
      <xdr:rowOff>95250</xdr:rowOff>
    </xdr:to>
    <xdr:pic>
      <xdr:nvPicPr>
        <xdr:cNvPr id="3" name="Picture 2"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1" y="6134100"/>
          <a:ext cx="6534150" cy="424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4</xdr:row>
      <xdr:rowOff>133350</xdr:rowOff>
    </xdr:from>
    <xdr:to>
      <xdr:col>9</xdr:col>
      <xdr:colOff>123018</xdr:colOff>
      <xdr:row>30</xdr:row>
      <xdr:rowOff>132886</xdr:rowOff>
    </xdr:to>
    <xdr:pic>
      <xdr:nvPicPr>
        <xdr:cNvPr id="5" name="Picture 4"/>
        <xdr:cNvPicPr>
          <a:picLocks noChangeAspect="1"/>
        </xdr:cNvPicPr>
      </xdr:nvPicPr>
      <xdr:blipFill>
        <a:blip xmlns:r="http://schemas.openxmlformats.org/officeDocument/2006/relationships" r:embed="rId2"/>
        <a:stretch>
          <a:fillRect/>
        </a:stretch>
      </xdr:blipFill>
      <xdr:spPr>
        <a:xfrm>
          <a:off x="409575" y="133350"/>
          <a:ext cx="6457143" cy="3714286"/>
        </a:xfrm>
        <a:prstGeom prst="rect">
          <a:avLst/>
        </a:prstGeom>
      </xdr:spPr>
    </xdr:pic>
    <xdr:clientData/>
  </xdr:twoCellAnchor>
  <xdr:twoCellAnchor editAs="oneCell">
    <xdr:from>
      <xdr:col>1</xdr:col>
      <xdr:colOff>9525</xdr:colOff>
      <xdr:row>30</xdr:row>
      <xdr:rowOff>57150</xdr:rowOff>
    </xdr:from>
    <xdr:to>
      <xdr:col>8</xdr:col>
      <xdr:colOff>408794</xdr:colOff>
      <xdr:row>46</xdr:row>
      <xdr:rowOff>142579</xdr:rowOff>
    </xdr:to>
    <xdr:pic>
      <xdr:nvPicPr>
        <xdr:cNvPr id="6" name="Picture 5"/>
        <xdr:cNvPicPr>
          <a:picLocks noChangeAspect="1"/>
        </xdr:cNvPicPr>
      </xdr:nvPicPr>
      <xdr:blipFill>
        <a:blip xmlns:r="http://schemas.openxmlformats.org/officeDocument/2006/relationships" r:embed="rId3"/>
        <a:stretch>
          <a:fillRect/>
        </a:stretch>
      </xdr:blipFill>
      <xdr:spPr>
        <a:xfrm>
          <a:off x="542925" y="3771900"/>
          <a:ext cx="6247619" cy="23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47625</xdr:colOff>
      <xdr:row>50</xdr:row>
      <xdr:rowOff>114300</xdr:rowOff>
    </xdr:from>
    <xdr:to>
      <xdr:col>6</xdr:col>
      <xdr:colOff>209550</xdr:colOff>
      <xdr:row>54</xdr:row>
      <xdr:rowOff>95250</xdr:rowOff>
    </xdr:to>
    <xdr:cxnSp macro="">
      <xdr:nvCxnSpPr>
        <xdr:cNvPr id="2" name="Straight Arrow Connector 1"/>
        <xdr:cNvCxnSpPr/>
      </xdr:nvCxnSpPr>
      <xdr:spPr>
        <a:xfrm>
          <a:off x="4391025" y="7901940"/>
          <a:ext cx="1815465" cy="62103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47625</xdr:colOff>
      <xdr:row>50</xdr:row>
      <xdr:rowOff>114300</xdr:rowOff>
    </xdr:from>
    <xdr:to>
      <xdr:col>6</xdr:col>
      <xdr:colOff>209550</xdr:colOff>
      <xdr:row>54</xdr:row>
      <xdr:rowOff>95250</xdr:rowOff>
    </xdr:to>
    <xdr:cxnSp macro="">
      <xdr:nvCxnSpPr>
        <xdr:cNvPr id="2" name="Straight Arrow Connector 1"/>
        <xdr:cNvCxnSpPr/>
      </xdr:nvCxnSpPr>
      <xdr:spPr>
        <a:xfrm>
          <a:off x="4474845" y="7901940"/>
          <a:ext cx="1815465" cy="62103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47625</xdr:colOff>
      <xdr:row>50</xdr:row>
      <xdr:rowOff>114300</xdr:rowOff>
    </xdr:from>
    <xdr:to>
      <xdr:col>6</xdr:col>
      <xdr:colOff>209550</xdr:colOff>
      <xdr:row>54</xdr:row>
      <xdr:rowOff>95250</xdr:rowOff>
    </xdr:to>
    <xdr:cxnSp macro="">
      <xdr:nvCxnSpPr>
        <xdr:cNvPr id="2" name="Straight Arrow Connector 1"/>
        <xdr:cNvCxnSpPr/>
      </xdr:nvCxnSpPr>
      <xdr:spPr>
        <a:xfrm>
          <a:off x="2676525" y="6686550"/>
          <a:ext cx="1476375" cy="552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47625</xdr:colOff>
      <xdr:row>51</xdr:row>
      <xdr:rowOff>114300</xdr:rowOff>
    </xdr:from>
    <xdr:to>
      <xdr:col>6</xdr:col>
      <xdr:colOff>209550</xdr:colOff>
      <xdr:row>55</xdr:row>
      <xdr:rowOff>95250</xdr:rowOff>
    </xdr:to>
    <xdr:cxnSp macro="">
      <xdr:nvCxnSpPr>
        <xdr:cNvPr id="2" name="Straight Arrow Connector 1"/>
        <xdr:cNvCxnSpPr/>
      </xdr:nvCxnSpPr>
      <xdr:spPr>
        <a:xfrm>
          <a:off x="2676525" y="6686550"/>
          <a:ext cx="1476375" cy="55245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47625</xdr:colOff>
      <xdr:row>50</xdr:row>
      <xdr:rowOff>114300</xdr:rowOff>
    </xdr:from>
    <xdr:to>
      <xdr:col>6</xdr:col>
      <xdr:colOff>209550</xdr:colOff>
      <xdr:row>54</xdr:row>
      <xdr:rowOff>95250</xdr:rowOff>
    </xdr:to>
    <xdr:cxnSp macro="">
      <xdr:nvCxnSpPr>
        <xdr:cNvPr id="2" name="Straight Arrow Connector 1"/>
        <xdr:cNvCxnSpPr/>
      </xdr:nvCxnSpPr>
      <xdr:spPr>
        <a:xfrm>
          <a:off x="4474845" y="7901940"/>
          <a:ext cx="1815465" cy="62103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51</xdr:row>
      <xdr:rowOff>114300</xdr:rowOff>
    </xdr:from>
    <xdr:to>
      <xdr:col>6</xdr:col>
      <xdr:colOff>209550</xdr:colOff>
      <xdr:row>55</xdr:row>
      <xdr:rowOff>95250</xdr:rowOff>
    </xdr:to>
    <xdr:cxnSp macro="">
      <xdr:nvCxnSpPr>
        <xdr:cNvPr id="2" name="Straight Arrow Connector 1"/>
        <xdr:cNvCxnSpPr/>
      </xdr:nvCxnSpPr>
      <xdr:spPr>
        <a:xfrm>
          <a:off x="4391025" y="7901940"/>
          <a:ext cx="1815465" cy="621030"/>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60</xdr:col>
      <xdr:colOff>154782</xdr:colOff>
      <xdr:row>12</xdr:row>
      <xdr:rowOff>0</xdr:rowOff>
    </xdr:from>
    <xdr:to>
      <xdr:col>74</xdr:col>
      <xdr:colOff>516731</xdr:colOff>
      <xdr:row>18</xdr:row>
      <xdr:rowOff>114300</xdr:rowOff>
    </xdr:to>
    <xdr:pic>
      <xdr:nvPicPr>
        <xdr:cNvPr id="2" name="Picture 1" descr="image00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530882" y="1676400"/>
          <a:ext cx="8896349"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TEMP\Revised%20Proformas\SCHERER%20PROFORM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IS/RIS_Phase2/RIS_MFR_C_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RIS\RIS_Phase2\RIS_MFR_C_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IS/RIS_Phase2/RIS_MFR_C_2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Q:\COMBCYC\PMG\performance\UNIT4PRF.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bxsf23\vol1\USERS\LGD0Q14\OVERHAUL\1999\Current\1999O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ACG\REG\SURV%20RPT\2014\02-2014\Var\ESR%20Variance%20Feb%202014%20(Annual)%20vs%20Jan%202013%20(Annual)j.c.edit%20for%20future.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ACG/TAXPROVS%20-%20NEW/Tax%20Reporting/2005%20Q3%20&amp;%20Q4/4th%20Quarter/CONSPROV_Q4.R1_01.09.06v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EAM0BT1/AppData/Local/Microsoft/Windows/Temporary%20Internet%20Files/Content.Outlook/TNOA8BKB/Identified%20Adjustments(J%20C%20edi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X/2006/Q2_2006/Reporting/FPLE%20Reporting/CONSPROV_Q2.R3_0711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oxsf01\acgreg$\TEMP\Revised%20Proformas\SCHERER%20PROFORM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nts%20and%20Settings/eam0bt1/Local%20Settings/Temporary%20Internet%20Files/Content.Outlook/71JH14OK/C.Program%20Files.notes.data/Documents/FPL_2006PlngProc_Sec3_Apndx.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Acct"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PathMissing" Target="Pool"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Documents%20and%20Settings\joc08yo\Local%20Settings\Temporary%20Internet%20Files\Content.Outlook\XWSFDBO5\ROR_2013_RC_SCHE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JBXSF22\VOL1\USERS\UPRSGM\EXCEL\96YEVA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hange%20of%20control/CIC%20Payout%20PSA%20&amp;%20SVA%20excluding%20Top%208%20for%20Payroll.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TAXSTREAM/Security/Users/Users%20MASTER%20Fil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TAX/Tax%20Acctg%20&amp;%20Reporting/2009/Q2_2009/Data%20Dumps/DATA%20DUMP%20ALL%20TAX%20ACCOUNTS%2007.08.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EAM0BT1/AppData/Local/Microsoft/Windows/Temporary%20Internet%20Files/Content.Outlook/TNOA8BKB/FERC%20OM%20Trend%20Analysis%20(A@FFc@FFc)%20-%20Fuentes%20Requ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acation/hr%20vac%20liab%202005/Q2%20Vacation%20Liabilit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rogram%20Files%20(x86)/Common%20Files/SAP%20Shared/BW/BExAnalyzer.xla"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2016%20Retail%20Rate%20Case\Loretta%20Duran\Company%20Adjustments\NBV%20for%20Fukushima%20Assets%2012-2-15%20(ARA)%20as%20of%20Sept'15%20Actual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2016%20Retail%20Rate%20Case\Loretta%20Duran\Company%20Adjustments\Keith%20-%20Depreciation%20&amp;%20Dismantlement\Dismantlement%20Accrual%20Calc%20-%20Update%20(Cedar%20Bay%20Amort)%20-%201-26-2016.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Rate%20Case\FPL%20Rate%20Case%202016\MFRs\C-17\FINALS\C-17%20Final%20Workpapers%20to%20submit.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LXD0YO4/AppData/Local/Microsoft/Windows/Temporary%20Internet%20Files/Content.IE5/W3T8N24K/RAF%20%2052A%20Hist%20Rate%20Base%20Capital%20Structure%20Report%202016-04-18%2017-28-26(962)%20CD%20result.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joc08yo/AppData/Local/Microsoft/Windows/Temporary%20Internet%20Files/Content.Outlook/VCZK7R17/Rate%20Base%20Cap%20Structure%20Recon%20Rate%20Case%20Test%20and%20Sub.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IS\RIS_Phase2\RIS_MFR_C_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IS/RIS_Phase2/RIS_MFR_C_4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EMP/RIS_MFR_C_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2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EMP/RIS_MFR_C_4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ost of Capital Worksheet"/>
      <sheetName val="Adjusted Gen &amp; Fuel$"/>
      <sheetName val="Prop Tax"/>
      <sheetName val="Inventory 2001"/>
      <sheetName val="BASE TARGETS"/>
      <sheetName val="Staff Targets 2002-2003"/>
      <sheetName val="Project &amp; ECRC Targets"/>
      <sheetName val="2001 Bud for Distribution"/>
      <sheetName val="Assigned &amp; Other Corp Costs"/>
      <sheetName val="Headcount"/>
      <sheetName val="Statement Fin Pos 00"/>
      <sheetName val="Rev Requirements 00"/>
      <sheetName val="Plant Millage"/>
      <sheetName val="Tax &amp; Ins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
      <sheetName val="1999 W-pcc @18"/>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E DIFF"/>
      <sheetName val="NOI"/>
      <sheetName val="Rate Base"/>
      <sheetName val="Cap Struct"/>
      <sheetName val="Cost of Capital Calc"/>
      <sheetName val="Cap Structure"/>
      <sheetName val="Cap Structure Adj"/>
      <sheetName val="Cap Structure Cost Rates"/>
      <sheetName val="NON UTILITY"/>
      <sheetName val="CURRENT MONTH"/>
      <sheetName val="PRIOR MONTH"/>
      <sheetName val="Cap Struct - Current"/>
      <sheetName val="Cap Struct - Prior"/>
      <sheetName val="Flowback"/>
    </sheetNames>
    <sheetDataSet>
      <sheetData sheetId="0">
        <row r="1">
          <cell r="B1">
            <v>201402</v>
          </cell>
        </row>
      </sheetData>
      <sheetData sheetId="1"/>
      <sheetData sheetId="2">
        <row r="67">
          <cell r="E67">
            <v>24017317542.09</v>
          </cell>
        </row>
      </sheetData>
      <sheetData sheetId="3"/>
      <sheetData sheetId="4"/>
      <sheetData sheetId="5">
        <row r="1">
          <cell r="A1" t="str">
            <v>CATEGORY</v>
          </cell>
          <cell r="B1" t="str">
            <v>LEDGER_MONTH</v>
          </cell>
          <cell r="D1" t="str">
            <v>AMOUNT</v>
          </cell>
        </row>
        <row r="2">
          <cell r="A2" t="str">
            <v>COMMON_EQUITY</v>
          </cell>
          <cell r="B2">
            <v>201212</v>
          </cell>
          <cell r="D2">
            <v>-11636415847.379999</v>
          </cell>
        </row>
        <row r="3">
          <cell r="A3" t="str">
            <v>CUSTOMER_DEPOSITS</v>
          </cell>
          <cell r="B3">
            <v>201306</v>
          </cell>
          <cell r="D3">
            <v>-503969294.93000001</v>
          </cell>
        </row>
        <row r="4">
          <cell r="A4" t="str">
            <v>LONG_TERM_DEBT</v>
          </cell>
          <cell r="B4">
            <v>201311</v>
          </cell>
          <cell r="D4">
            <v>-8538735375.3500004</v>
          </cell>
        </row>
        <row r="5">
          <cell r="A5" t="str">
            <v>COMMON_EQUITY</v>
          </cell>
          <cell r="B5">
            <v>201302</v>
          </cell>
          <cell r="D5">
            <v>-11907695036.91</v>
          </cell>
        </row>
        <row r="6">
          <cell r="A6" t="str">
            <v>PREFERRED_STOCK</v>
          </cell>
          <cell r="B6">
            <v>201303</v>
          </cell>
          <cell r="D6">
            <v>0</v>
          </cell>
        </row>
        <row r="7">
          <cell r="A7" t="str">
            <v>SHORT_TERM_DEBT</v>
          </cell>
          <cell r="B7">
            <v>201311</v>
          </cell>
          <cell r="D7">
            <v>-501976923.07999998</v>
          </cell>
        </row>
        <row r="8">
          <cell r="A8" t="str">
            <v>PREFERRED_STOCK</v>
          </cell>
          <cell r="B8">
            <v>201311</v>
          </cell>
          <cell r="D8">
            <v>0</v>
          </cell>
        </row>
        <row r="9">
          <cell r="A9" t="str">
            <v>SHORT_TERM_DEBT</v>
          </cell>
          <cell r="B9">
            <v>201303</v>
          </cell>
          <cell r="D9">
            <v>-536730769.23000002</v>
          </cell>
        </row>
        <row r="10">
          <cell r="A10" t="str">
            <v>SHORT_TERM_DEBT</v>
          </cell>
          <cell r="B10">
            <v>201308</v>
          </cell>
          <cell r="D10">
            <v>-526230769.23000002</v>
          </cell>
        </row>
        <row r="11">
          <cell r="A11" t="str">
            <v>LONG_TERM_DEBT</v>
          </cell>
          <cell r="B11">
            <v>201101</v>
          </cell>
          <cell r="D11">
            <v>-6295474450.1400003</v>
          </cell>
        </row>
        <row r="12">
          <cell r="A12" t="str">
            <v>DEFERRED_INCOME_TAX</v>
          </cell>
          <cell r="B12">
            <v>201102</v>
          </cell>
          <cell r="D12">
            <v>-3869963560.9699998</v>
          </cell>
        </row>
        <row r="13">
          <cell r="A13" t="str">
            <v>COMMON_EQUITY</v>
          </cell>
          <cell r="B13">
            <v>201102</v>
          </cell>
          <cell r="D13">
            <v>-9265020896.6900005</v>
          </cell>
        </row>
        <row r="14">
          <cell r="A14" t="str">
            <v>LONG_TERM_DEBT</v>
          </cell>
          <cell r="B14">
            <v>201104</v>
          </cell>
          <cell r="D14">
            <v>-6365373276.0100002</v>
          </cell>
        </row>
        <row r="15">
          <cell r="A15" t="str">
            <v>SHORT_TERM_DEBT</v>
          </cell>
          <cell r="B15">
            <v>201105</v>
          </cell>
          <cell r="D15">
            <v>-480836615.38</v>
          </cell>
        </row>
        <row r="16">
          <cell r="A16" t="str">
            <v>LONG_TERM_DEBT</v>
          </cell>
          <cell r="B16">
            <v>201106</v>
          </cell>
          <cell r="D16">
            <v>-6448457462.6300001</v>
          </cell>
        </row>
        <row r="17">
          <cell r="A17" t="str">
            <v>PREFERRED_STOCK</v>
          </cell>
          <cell r="B17">
            <v>201109</v>
          </cell>
          <cell r="D17">
            <v>0</v>
          </cell>
        </row>
        <row r="18">
          <cell r="A18" t="str">
            <v>PREFERRED_STOCK</v>
          </cell>
          <cell r="B18">
            <v>201110</v>
          </cell>
          <cell r="D18">
            <v>0</v>
          </cell>
        </row>
        <row r="19">
          <cell r="A19" t="str">
            <v>CUSTOMER_DEPOSITS</v>
          </cell>
          <cell r="B19">
            <v>201112</v>
          </cell>
          <cell r="D19">
            <v>-616149991.22000003</v>
          </cell>
        </row>
        <row r="20">
          <cell r="A20" t="str">
            <v>SHORT_TERM_DEBT</v>
          </cell>
          <cell r="B20">
            <v>201112</v>
          </cell>
          <cell r="D20">
            <v>-413298332.36000001</v>
          </cell>
        </row>
        <row r="21">
          <cell r="A21" t="str">
            <v>DEFERRED_INCOME_TAX</v>
          </cell>
          <cell r="B21">
            <v>201203</v>
          </cell>
          <cell r="D21">
            <v>-4449006846.3199997</v>
          </cell>
        </row>
        <row r="22">
          <cell r="A22" t="str">
            <v>LONG_TERM_DEBT</v>
          </cell>
          <cell r="B22">
            <v>201204</v>
          </cell>
          <cell r="D22">
            <v>-7054534888.5100002</v>
          </cell>
        </row>
        <row r="23">
          <cell r="A23" t="str">
            <v>CUSTOMER_DEPOSITS</v>
          </cell>
          <cell r="B23">
            <v>201204</v>
          </cell>
          <cell r="D23">
            <v>-583295131.92999995</v>
          </cell>
        </row>
        <row r="24">
          <cell r="A24" t="str">
            <v>INVESTMENT_TAX_CREDITS</v>
          </cell>
          <cell r="B24">
            <v>201204</v>
          </cell>
          <cell r="D24">
            <v>-182507682.59</v>
          </cell>
        </row>
        <row r="25">
          <cell r="A25" t="str">
            <v>PREFERRED_STOCK</v>
          </cell>
          <cell r="B25">
            <v>201205</v>
          </cell>
          <cell r="D25">
            <v>0</v>
          </cell>
        </row>
        <row r="26">
          <cell r="A26" t="str">
            <v>PREFERRED_STOCK</v>
          </cell>
          <cell r="B26">
            <v>201206</v>
          </cell>
          <cell r="D26">
            <v>0</v>
          </cell>
        </row>
        <row r="27">
          <cell r="A27" t="str">
            <v>COMMON_EQUITY</v>
          </cell>
          <cell r="B27">
            <v>201207</v>
          </cell>
          <cell r="D27">
            <v>-10965003318.469999</v>
          </cell>
        </row>
        <row r="28">
          <cell r="A28" t="str">
            <v>COMMON_EQUITY</v>
          </cell>
          <cell r="B28">
            <v>201208</v>
          </cell>
          <cell r="D28">
            <v>-11106951331.1</v>
          </cell>
        </row>
        <row r="29">
          <cell r="A29" t="str">
            <v>COMMON_EQUITY</v>
          </cell>
          <cell r="B29">
            <v>201210</v>
          </cell>
          <cell r="D29">
            <v>-11361111399.719999</v>
          </cell>
        </row>
        <row r="30">
          <cell r="A30" t="str">
            <v>PREFERRED_STOCK</v>
          </cell>
          <cell r="B30">
            <v>201210</v>
          </cell>
          <cell r="D30">
            <v>0</v>
          </cell>
        </row>
        <row r="31">
          <cell r="A31" t="str">
            <v>PREFERRED_STOCK</v>
          </cell>
          <cell r="B31">
            <v>201212</v>
          </cell>
          <cell r="D31">
            <v>0</v>
          </cell>
        </row>
        <row r="32">
          <cell r="A32" t="str">
            <v>DEFERRED_INCOME_TAX</v>
          </cell>
          <cell r="B32">
            <v>201212</v>
          </cell>
          <cell r="D32">
            <v>-4913064710.9700003</v>
          </cell>
        </row>
        <row r="33">
          <cell r="A33" t="str">
            <v>COMMON_EQUITY</v>
          </cell>
          <cell r="B33">
            <v>201306</v>
          </cell>
          <cell r="D33">
            <v>-12362860060.450001</v>
          </cell>
        </row>
        <row r="34">
          <cell r="A34" t="str">
            <v>DEFERRED_INCOME_TAX</v>
          </cell>
          <cell r="B34">
            <v>201304</v>
          </cell>
          <cell r="D34">
            <v>-5236669491.6700001</v>
          </cell>
        </row>
        <row r="35">
          <cell r="A35" t="str">
            <v>PREFERRED_STOCK</v>
          </cell>
          <cell r="B35">
            <v>201304</v>
          </cell>
          <cell r="D35">
            <v>0</v>
          </cell>
        </row>
        <row r="36">
          <cell r="A36" t="str">
            <v>COMMON_EQUITY</v>
          </cell>
          <cell r="B36">
            <v>201303</v>
          </cell>
          <cell r="D36">
            <v>-12018062734.98</v>
          </cell>
        </row>
        <row r="37">
          <cell r="A37" t="str">
            <v>LONG_TERM_DEBT</v>
          </cell>
          <cell r="B37">
            <v>201301</v>
          </cell>
          <cell r="D37">
            <v>-7941668825.5200005</v>
          </cell>
        </row>
        <row r="38">
          <cell r="A38" t="str">
            <v>CUSTOMER_DEPOSITS</v>
          </cell>
          <cell r="B38">
            <v>201301</v>
          </cell>
          <cell r="D38">
            <v>-512172474.79000002</v>
          </cell>
        </row>
        <row r="39">
          <cell r="A39" t="str">
            <v>SHORT_TERM_DEBT</v>
          </cell>
          <cell r="B39">
            <v>201306</v>
          </cell>
          <cell r="D39">
            <v>-499300000</v>
          </cell>
        </row>
        <row r="40">
          <cell r="A40" t="str">
            <v>PREFERRED_STOCK</v>
          </cell>
          <cell r="B40">
            <v>201302</v>
          </cell>
          <cell r="D40">
            <v>0</v>
          </cell>
        </row>
        <row r="41">
          <cell r="A41" t="str">
            <v>PREFERRED_STOCK</v>
          </cell>
          <cell r="B41">
            <v>201310</v>
          </cell>
          <cell r="D41">
            <v>0</v>
          </cell>
        </row>
        <row r="42">
          <cell r="A42" t="str">
            <v>CUSTOMER_DEPOSITS</v>
          </cell>
          <cell r="B42">
            <v>201101</v>
          </cell>
          <cell r="D42">
            <v>-623801188.28999996</v>
          </cell>
        </row>
        <row r="43">
          <cell r="A43" t="str">
            <v>DEFERRED_INCOME_TAX</v>
          </cell>
          <cell r="B43">
            <v>201105</v>
          </cell>
          <cell r="D43">
            <v>-3969171018.8800001</v>
          </cell>
        </row>
        <row r="44">
          <cell r="A44" t="str">
            <v>INVESTMENT_TAX_CREDITS</v>
          </cell>
          <cell r="B44">
            <v>201105</v>
          </cell>
          <cell r="D44">
            <v>-133189721.37</v>
          </cell>
        </row>
        <row r="45">
          <cell r="A45" t="str">
            <v>LONG_TERM_DEBT</v>
          </cell>
          <cell r="B45">
            <v>201107</v>
          </cell>
          <cell r="D45">
            <v>-6499475170.2399998</v>
          </cell>
        </row>
        <row r="46">
          <cell r="A46" t="str">
            <v>DEFERRED_INCOME_TAX</v>
          </cell>
          <cell r="B46">
            <v>201108</v>
          </cell>
          <cell r="D46">
            <v>-4091537261.3800001</v>
          </cell>
        </row>
        <row r="47">
          <cell r="A47" t="str">
            <v>INVESTMENT_TAX_CREDITS</v>
          </cell>
          <cell r="B47">
            <v>201109</v>
          </cell>
          <cell r="D47">
            <v>-168773004.55000001</v>
          </cell>
        </row>
        <row r="48">
          <cell r="A48" t="str">
            <v>CUSTOMER_DEPOSITS</v>
          </cell>
          <cell r="B48">
            <v>201109</v>
          </cell>
          <cell r="D48">
            <v>-629881396.59000003</v>
          </cell>
        </row>
        <row r="49">
          <cell r="A49" t="str">
            <v>DEFERRED_INCOME_TAX</v>
          </cell>
          <cell r="B49">
            <v>201110</v>
          </cell>
          <cell r="D49">
            <v>-4180493665.5599999</v>
          </cell>
        </row>
        <row r="50">
          <cell r="A50" t="str">
            <v>INVESTMENT_TAX_CREDITS</v>
          </cell>
          <cell r="B50">
            <v>201112</v>
          </cell>
          <cell r="D50">
            <v>-185571985.50999999</v>
          </cell>
        </row>
        <row r="51">
          <cell r="A51" t="str">
            <v>COMMON_EQUITY</v>
          </cell>
          <cell r="B51">
            <v>201201</v>
          </cell>
          <cell r="D51">
            <v>-10165739963.290001</v>
          </cell>
        </row>
        <row r="52">
          <cell r="A52" t="str">
            <v>LONG_TERM_DEBT</v>
          </cell>
          <cell r="B52">
            <v>201203</v>
          </cell>
          <cell r="D52">
            <v>-6993192828.3100004</v>
          </cell>
        </row>
        <row r="53">
          <cell r="A53" t="str">
            <v>LONG_TERM_DEBT</v>
          </cell>
          <cell r="B53">
            <v>201205</v>
          </cell>
          <cell r="D53">
            <v>-7161349205.3299999</v>
          </cell>
        </row>
        <row r="54">
          <cell r="A54" t="str">
            <v>COMMON_EQUITY</v>
          </cell>
          <cell r="B54">
            <v>201205</v>
          </cell>
          <cell r="D54">
            <v>-10666397648.129999</v>
          </cell>
        </row>
        <row r="55">
          <cell r="A55" t="str">
            <v>LONG_TERM_DEBT</v>
          </cell>
          <cell r="B55">
            <v>201206</v>
          </cell>
          <cell r="D55">
            <v>-7268159478.1099997</v>
          </cell>
        </row>
        <row r="56">
          <cell r="A56" t="str">
            <v>LONG_TERM_DEBT</v>
          </cell>
          <cell r="B56">
            <v>201209</v>
          </cell>
          <cell r="D56">
            <v>-7529690809.5500002</v>
          </cell>
        </row>
        <row r="57">
          <cell r="A57" t="str">
            <v>DEFERRED_INCOME_TAX</v>
          </cell>
          <cell r="B57">
            <v>201210</v>
          </cell>
          <cell r="D57">
            <v>-4748809670.3199997</v>
          </cell>
        </row>
        <row r="58">
          <cell r="A58" t="str">
            <v>SHORT_TERM_DEBT</v>
          </cell>
          <cell r="B58">
            <v>201210</v>
          </cell>
          <cell r="D58">
            <v>-530830769.23000002</v>
          </cell>
        </row>
        <row r="59">
          <cell r="A59" t="str">
            <v>CUSTOMER_DEPOSITS</v>
          </cell>
          <cell r="B59">
            <v>201303</v>
          </cell>
          <cell r="D59">
            <v>-508529621.64999998</v>
          </cell>
        </row>
        <row r="60">
          <cell r="A60" t="str">
            <v>CUSTOMER_DEPOSITS</v>
          </cell>
          <cell r="B60">
            <v>201305</v>
          </cell>
          <cell r="D60">
            <v>-505329276.08999997</v>
          </cell>
        </row>
        <row r="61">
          <cell r="A61" t="str">
            <v>DEFERRED_INCOME_TAX</v>
          </cell>
          <cell r="B61">
            <v>201305</v>
          </cell>
          <cell r="D61">
            <v>-5309456813.9899998</v>
          </cell>
        </row>
        <row r="62">
          <cell r="A62" t="str">
            <v>COMMON_EQUITY</v>
          </cell>
          <cell r="B62">
            <v>201211</v>
          </cell>
          <cell r="D62">
            <v>-11502954474.1</v>
          </cell>
        </row>
        <row r="63">
          <cell r="A63" t="str">
            <v>INVESTMENT_TAX_CREDITS</v>
          </cell>
          <cell r="B63">
            <v>201306</v>
          </cell>
          <cell r="D63">
            <v>-172834557.28</v>
          </cell>
        </row>
        <row r="64">
          <cell r="A64" t="str">
            <v>SHORT_TERM_DEBT</v>
          </cell>
          <cell r="B64">
            <v>201309</v>
          </cell>
          <cell r="D64">
            <v>-534253846.14999998</v>
          </cell>
        </row>
        <row r="65">
          <cell r="A65" t="str">
            <v>PREFERRED_STOCK</v>
          </cell>
          <cell r="B65">
            <v>201309</v>
          </cell>
          <cell r="D65">
            <v>0</v>
          </cell>
        </row>
        <row r="66">
          <cell r="A66" t="str">
            <v>PREFERRED_STOCK</v>
          </cell>
          <cell r="B66">
            <v>201301</v>
          </cell>
          <cell r="D66">
            <v>0</v>
          </cell>
        </row>
        <row r="67">
          <cell r="A67" t="str">
            <v>DEFERRED_INCOME_TAX</v>
          </cell>
          <cell r="B67">
            <v>201307</v>
          </cell>
          <cell r="D67">
            <v>-5451554417.4499998</v>
          </cell>
        </row>
        <row r="68">
          <cell r="A68" t="str">
            <v>SHORT_TERM_DEBT</v>
          </cell>
          <cell r="B68">
            <v>201307</v>
          </cell>
          <cell r="D68">
            <v>-513723076.92000002</v>
          </cell>
        </row>
        <row r="69">
          <cell r="A69" t="str">
            <v>LONG_TERM_DEBT</v>
          </cell>
          <cell r="B69">
            <v>201310</v>
          </cell>
          <cell r="D69">
            <v>-8481755450.8999996</v>
          </cell>
        </row>
        <row r="70">
          <cell r="A70" t="str">
            <v>SHORT_TERM_DEBT</v>
          </cell>
          <cell r="B70">
            <v>201310</v>
          </cell>
          <cell r="D70">
            <v>-522484615.38</v>
          </cell>
        </row>
        <row r="71">
          <cell r="A71" t="str">
            <v>INVESTMENT_TAX_CREDITS</v>
          </cell>
          <cell r="B71">
            <v>201103</v>
          </cell>
          <cell r="D71">
            <v>-112221531.08</v>
          </cell>
        </row>
        <row r="72">
          <cell r="A72" t="str">
            <v>SHORT_TERM_DEBT</v>
          </cell>
          <cell r="B72">
            <v>201103</v>
          </cell>
          <cell r="D72">
            <v>-582329692.30999994</v>
          </cell>
        </row>
        <row r="73">
          <cell r="A73" t="str">
            <v>LONG_TERM_DEBT</v>
          </cell>
          <cell r="B73">
            <v>201105</v>
          </cell>
          <cell r="D73">
            <v>-6397417865.6999998</v>
          </cell>
        </row>
        <row r="74">
          <cell r="A74" t="str">
            <v>COMMON_EQUITY</v>
          </cell>
          <cell r="B74">
            <v>201105</v>
          </cell>
          <cell r="D74">
            <v>-9503403418.1900005</v>
          </cell>
        </row>
        <row r="75">
          <cell r="A75" t="str">
            <v>INVESTMENT_TAX_CREDITS</v>
          </cell>
          <cell r="B75">
            <v>201106</v>
          </cell>
          <cell r="D75">
            <v>-142215450.44</v>
          </cell>
        </row>
        <row r="76">
          <cell r="A76" t="str">
            <v>PREFERRED_STOCK</v>
          </cell>
          <cell r="B76">
            <v>201108</v>
          </cell>
          <cell r="D76">
            <v>0</v>
          </cell>
        </row>
        <row r="77">
          <cell r="A77" t="str">
            <v>SHORT_TERM_DEBT</v>
          </cell>
          <cell r="B77">
            <v>201110</v>
          </cell>
          <cell r="D77">
            <v>-394487947.74000001</v>
          </cell>
        </row>
        <row r="78">
          <cell r="A78" t="str">
            <v>DEFERRED_INCOME_TAX</v>
          </cell>
          <cell r="B78">
            <v>201112</v>
          </cell>
          <cell r="D78">
            <v>-4284283853.0599999</v>
          </cell>
        </row>
        <row r="79">
          <cell r="A79" t="str">
            <v>CUSTOMER_DEPOSITS</v>
          </cell>
          <cell r="B79">
            <v>201201</v>
          </cell>
          <cell r="D79">
            <v>-608221680.78999996</v>
          </cell>
        </row>
        <row r="80">
          <cell r="A80" t="str">
            <v>DEFERRED_INCOME_TAX</v>
          </cell>
          <cell r="B80">
            <v>201202</v>
          </cell>
          <cell r="D80">
            <v>-4400115759.8500004</v>
          </cell>
        </row>
        <row r="81">
          <cell r="A81" t="str">
            <v>PREFERRED_STOCK</v>
          </cell>
          <cell r="B81">
            <v>201202</v>
          </cell>
          <cell r="D81">
            <v>0</v>
          </cell>
        </row>
        <row r="82">
          <cell r="A82" t="str">
            <v>SHORT_TERM_DEBT</v>
          </cell>
          <cell r="B82">
            <v>201203</v>
          </cell>
          <cell r="D82">
            <v>-482306024.67000002</v>
          </cell>
        </row>
        <row r="83">
          <cell r="A83" t="str">
            <v>COMMON_EQUITY</v>
          </cell>
          <cell r="B83">
            <v>201203</v>
          </cell>
          <cell r="D83">
            <v>-10411124446.43</v>
          </cell>
        </row>
        <row r="84">
          <cell r="A84" t="str">
            <v>SHORT_TERM_DEBT</v>
          </cell>
          <cell r="B84">
            <v>201206</v>
          </cell>
          <cell r="D84">
            <v>-531429101.58999997</v>
          </cell>
        </row>
        <row r="85">
          <cell r="A85" t="str">
            <v>LONG_TERM_DEBT</v>
          </cell>
          <cell r="B85">
            <v>201207</v>
          </cell>
          <cell r="D85">
            <v>-7356004930.4899998</v>
          </cell>
        </row>
        <row r="86">
          <cell r="A86" t="str">
            <v>INVESTMENT_TAX_CREDITS</v>
          </cell>
          <cell r="B86">
            <v>201207</v>
          </cell>
          <cell r="D86">
            <v>-180286591.50999999</v>
          </cell>
        </row>
        <row r="87">
          <cell r="A87" t="str">
            <v>SHORT_TERM_DEBT</v>
          </cell>
          <cell r="B87">
            <v>201207</v>
          </cell>
          <cell r="D87">
            <v>-514667563.13</v>
          </cell>
        </row>
        <row r="88">
          <cell r="A88" t="str">
            <v>INVESTMENT_TAX_CREDITS</v>
          </cell>
          <cell r="B88">
            <v>201208</v>
          </cell>
          <cell r="D88">
            <v>-179559940.88999999</v>
          </cell>
        </row>
        <row r="89">
          <cell r="A89" t="str">
            <v>CUSTOMER_DEPOSITS</v>
          </cell>
          <cell r="B89">
            <v>201208</v>
          </cell>
          <cell r="D89">
            <v>-546072459.48000002</v>
          </cell>
        </row>
        <row r="90">
          <cell r="A90" t="str">
            <v>LONG_TERM_DEBT</v>
          </cell>
          <cell r="B90">
            <v>201210</v>
          </cell>
          <cell r="D90">
            <v>-7617356518.5900002</v>
          </cell>
        </row>
        <row r="91">
          <cell r="A91" t="str">
            <v>CUSTOMER_DEPOSITS</v>
          </cell>
          <cell r="B91">
            <v>201212</v>
          </cell>
          <cell r="D91">
            <v>-515151811.66000003</v>
          </cell>
        </row>
        <row r="92">
          <cell r="A92" t="str">
            <v>DEFERRED_INCOME_TAX</v>
          </cell>
          <cell r="B92">
            <v>201306</v>
          </cell>
          <cell r="D92">
            <v>-5379436651.9099998</v>
          </cell>
        </row>
        <row r="93">
          <cell r="A93" t="str">
            <v>LONG_TERM_DEBT</v>
          </cell>
          <cell r="B93">
            <v>201305</v>
          </cell>
          <cell r="D93">
            <v>-8198419707.9300003</v>
          </cell>
        </row>
        <row r="94">
          <cell r="A94" t="str">
            <v>COMMON_EQUITY</v>
          </cell>
          <cell r="B94">
            <v>201307</v>
          </cell>
          <cell r="D94">
            <v>-12468285919.719999</v>
          </cell>
        </row>
        <row r="95">
          <cell r="A95" t="str">
            <v>DEFERRED_INCOME_TAX</v>
          </cell>
          <cell r="B95">
            <v>201311</v>
          </cell>
          <cell r="D95">
            <v>-5710361880.5299997</v>
          </cell>
        </row>
        <row r="96">
          <cell r="A96" t="str">
            <v>LONG_TERM_DEBT</v>
          </cell>
          <cell r="B96">
            <v>201303</v>
          </cell>
          <cell r="D96">
            <v>-8069085586.1300001</v>
          </cell>
        </row>
        <row r="97">
          <cell r="A97" t="str">
            <v>INVESTMENT_TAX_CREDITS</v>
          </cell>
          <cell r="B97">
            <v>201305</v>
          </cell>
          <cell r="D97">
            <v>-173452638.97</v>
          </cell>
        </row>
        <row r="98">
          <cell r="A98" t="str">
            <v>DEFERRED_INCOME_TAX</v>
          </cell>
          <cell r="B98">
            <v>201302</v>
          </cell>
          <cell r="D98">
            <v>-5084308175.4499998</v>
          </cell>
        </row>
        <row r="99">
          <cell r="A99" t="str">
            <v>LONG_TERM_DEBT</v>
          </cell>
          <cell r="B99">
            <v>201211</v>
          </cell>
          <cell r="D99">
            <v>-7705102034.5500002</v>
          </cell>
        </row>
        <row r="100">
          <cell r="A100" t="str">
            <v>DEFERRED_INCOME_TAX</v>
          </cell>
          <cell r="B100">
            <v>201303</v>
          </cell>
          <cell r="D100">
            <v>-5160814112.5200005</v>
          </cell>
        </row>
        <row r="101">
          <cell r="A101" t="str">
            <v>INVESTMENT_TAX_CREDITS</v>
          </cell>
          <cell r="B101">
            <v>201302</v>
          </cell>
          <cell r="D101">
            <v>-175381169.59</v>
          </cell>
        </row>
        <row r="102">
          <cell r="A102" t="str">
            <v>SHORT_TERM_DEBT</v>
          </cell>
          <cell r="B102">
            <v>201302</v>
          </cell>
          <cell r="D102">
            <v>-508338461.54000002</v>
          </cell>
        </row>
        <row r="103">
          <cell r="A103" t="str">
            <v>PREFERRED_STOCK</v>
          </cell>
          <cell r="B103">
            <v>201306</v>
          </cell>
          <cell r="D103">
            <v>0</v>
          </cell>
        </row>
        <row r="104">
          <cell r="A104" t="str">
            <v>CUSTOMER_DEPOSITS</v>
          </cell>
          <cell r="B104">
            <v>201309</v>
          </cell>
          <cell r="D104">
            <v>-500995098.51999998</v>
          </cell>
        </row>
        <row r="105">
          <cell r="A105" t="str">
            <v>COMMON_EQUITY</v>
          </cell>
          <cell r="B105">
            <v>201101</v>
          </cell>
          <cell r="D105">
            <v>-9189419694.1200008</v>
          </cell>
        </row>
        <row r="106">
          <cell r="A106" t="str">
            <v>LONG_TERM_DEBT</v>
          </cell>
          <cell r="B106">
            <v>201102</v>
          </cell>
          <cell r="D106">
            <v>-6330221174.21</v>
          </cell>
        </row>
        <row r="107">
          <cell r="A107" t="str">
            <v>INVESTMENT_TAX_CREDITS</v>
          </cell>
          <cell r="B107">
            <v>201102</v>
          </cell>
          <cell r="D107">
            <v>-101689245.55</v>
          </cell>
        </row>
        <row r="108">
          <cell r="A108" t="str">
            <v>DEFERRED_INCOME_TAX</v>
          </cell>
          <cell r="B108">
            <v>201104</v>
          </cell>
          <cell r="D108">
            <v>-3932567440.98</v>
          </cell>
        </row>
        <row r="109">
          <cell r="A109" t="str">
            <v>CUSTOMER_DEPOSITS</v>
          </cell>
          <cell r="B109">
            <v>201105</v>
          </cell>
          <cell r="D109">
            <v>-627952791.46000004</v>
          </cell>
        </row>
        <row r="110">
          <cell r="A110" t="str">
            <v>CUSTOMER_DEPOSITS</v>
          </cell>
          <cell r="B110">
            <v>201106</v>
          </cell>
          <cell r="D110">
            <v>-628518535.20000005</v>
          </cell>
        </row>
        <row r="111">
          <cell r="A111" t="str">
            <v>PREFERRED_STOCK</v>
          </cell>
          <cell r="B111">
            <v>201106</v>
          </cell>
          <cell r="D111">
            <v>0</v>
          </cell>
        </row>
        <row r="112">
          <cell r="A112" t="str">
            <v>CUSTOMER_DEPOSITS</v>
          </cell>
          <cell r="B112">
            <v>201108</v>
          </cell>
          <cell r="D112">
            <v>-629305092.46000004</v>
          </cell>
        </row>
        <row r="113">
          <cell r="A113" t="str">
            <v>SHORT_TERM_DEBT</v>
          </cell>
          <cell r="B113">
            <v>201108</v>
          </cell>
          <cell r="D113">
            <v>-380165947.74000001</v>
          </cell>
        </row>
        <row r="114">
          <cell r="A114" t="str">
            <v>INVESTMENT_TAX_CREDITS</v>
          </cell>
          <cell r="B114">
            <v>201110</v>
          </cell>
          <cell r="D114">
            <v>-177572630.59</v>
          </cell>
        </row>
        <row r="115">
          <cell r="A115" t="str">
            <v>CUSTOMER_DEPOSITS</v>
          </cell>
          <cell r="B115">
            <v>201111</v>
          </cell>
          <cell r="D115">
            <v>-622865824.51999998</v>
          </cell>
        </row>
        <row r="116">
          <cell r="A116" t="str">
            <v>COMMON_EQUITY</v>
          </cell>
          <cell r="B116">
            <v>201112</v>
          </cell>
          <cell r="D116">
            <v>-10073932582.9</v>
          </cell>
        </row>
        <row r="117">
          <cell r="A117" t="str">
            <v>LONG_TERM_DEBT</v>
          </cell>
          <cell r="B117">
            <v>201202</v>
          </cell>
          <cell r="D117">
            <v>-6927410609.4200001</v>
          </cell>
        </row>
        <row r="118">
          <cell r="A118" t="str">
            <v>COMMON_EQUITY</v>
          </cell>
          <cell r="B118">
            <v>201202</v>
          </cell>
          <cell r="D118">
            <v>-10286081033.200001</v>
          </cell>
        </row>
        <row r="119">
          <cell r="A119" t="str">
            <v>CUSTOMER_DEPOSITS</v>
          </cell>
          <cell r="B119">
            <v>201203</v>
          </cell>
          <cell r="D119">
            <v>-591921455.13999999</v>
          </cell>
        </row>
        <row r="120">
          <cell r="A120" t="str">
            <v>PREFERRED_STOCK</v>
          </cell>
          <cell r="B120">
            <v>201203</v>
          </cell>
          <cell r="D120">
            <v>0</v>
          </cell>
        </row>
        <row r="121">
          <cell r="A121" t="str">
            <v>DEFERRED_INCOME_TAX</v>
          </cell>
          <cell r="B121">
            <v>201204</v>
          </cell>
          <cell r="D121">
            <v>-4512660727.4799995</v>
          </cell>
        </row>
        <row r="122">
          <cell r="A122" t="str">
            <v>DEFERRED_INCOME_TAX</v>
          </cell>
          <cell r="B122">
            <v>201206</v>
          </cell>
          <cell r="D122">
            <v>-4471723401.7200003</v>
          </cell>
        </row>
        <row r="123">
          <cell r="A123" t="str">
            <v>INVESTMENT_TAX_CREDITS</v>
          </cell>
          <cell r="B123">
            <v>201206</v>
          </cell>
          <cell r="D123">
            <v>-181020098.66</v>
          </cell>
        </row>
        <row r="124">
          <cell r="A124" t="str">
            <v>PREFERRED_STOCK</v>
          </cell>
          <cell r="B124">
            <v>201208</v>
          </cell>
          <cell r="D124">
            <v>0</v>
          </cell>
        </row>
        <row r="125">
          <cell r="A125" t="str">
            <v>COMMON_EQUITY</v>
          </cell>
          <cell r="B125">
            <v>201209</v>
          </cell>
          <cell r="D125">
            <v>-11235050578.66</v>
          </cell>
        </row>
        <row r="126">
          <cell r="A126" t="str">
            <v>SHORT_TERM_DEBT</v>
          </cell>
          <cell r="B126">
            <v>201209</v>
          </cell>
          <cell r="D126">
            <v>-534646153.85000002</v>
          </cell>
        </row>
        <row r="127">
          <cell r="A127" t="str">
            <v>COMMON_EQUITY</v>
          </cell>
          <cell r="B127">
            <v>201304</v>
          </cell>
          <cell r="D127">
            <v>-12128266908.91</v>
          </cell>
        </row>
        <row r="128">
          <cell r="A128" t="str">
            <v>COMMON_EQUITY</v>
          </cell>
          <cell r="B128">
            <v>201301</v>
          </cell>
          <cell r="D128">
            <v>-11774380770.700001</v>
          </cell>
        </row>
        <row r="129">
          <cell r="A129" t="str">
            <v>INVESTMENT_TAX_CREDITS</v>
          </cell>
          <cell r="B129">
            <v>201211</v>
          </cell>
          <cell r="D129">
            <v>-177421128.28</v>
          </cell>
        </row>
        <row r="130">
          <cell r="A130" t="str">
            <v>INVESTMENT_TAX_CREDITS</v>
          </cell>
          <cell r="B130">
            <v>201303</v>
          </cell>
          <cell r="D130">
            <v>-174725945.13</v>
          </cell>
        </row>
        <row r="131">
          <cell r="A131" t="str">
            <v>LONG_TERM_DEBT</v>
          </cell>
          <cell r="B131">
            <v>201309</v>
          </cell>
          <cell r="D131">
            <v>-8424762628.0600004</v>
          </cell>
        </row>
        <row r="132">
          <cell r="A132" t="str">
            <v>CUSTOMER_DEPOSITS</v>
          </cell>
          <cell r="B132">
            <v>201308</v>
          </cell>
          <cell r="D132">
            <v>-501836723.82999998</v>
          </cell>
        </row>
        <row r="133">
          <cell r="A133" t="str">
            <v>INVESTMENT_TAX_CREDITS</v>
          </cell>
          <cell r="B133">
            <v>201309</v>
          </cell>
          <cell r="D133">
            <v>-171076232.05000001</v>
          </cell>
        </row>
        <row r="134">
          <cell r="A134" t="str">
            <v>INVESTMENT_TAX_CREDITS</v>
          </cell>
          <cell r="B134">
            <v>201308</v>
          </cell>
          <cell r="D134">
            <v>-171635536.66</v>
          </cell>
        </row>
        <row r="135">
          <cell r="A135" t="str">
            <v>SHORT_TERM_DEBT</v>
          </cell>
          <cell r="B135">
            <v>201212</v>
          </cell>
          <cell r="D135">
            <v>-493076923.07999998</v>
          </cell>
        </row>
        <row r="136">
          <cell r="A136" t="str">
            <v>DEFERRED_INCOME_TAX</v>
          </cell>
          <cell r="B136">
            <v>201101</v>
          </cell>
          <cell r="D136">
            <v>-3833150018.23</v>
          </cell>
        </row>
        <row r="137">
          <cell r="A137" t="str">
            <v>PREFERRED_STOCK</v>
          </cell>
          <cell r="B137">
            <v>201101</v>
          </cell>
          <cell r="D137">
            <v>0</v>
          </cell>
        </row>
        <row r="138">
          <cell r="A138" t="str">
            <v>SHORT_TERM_DEBT</v>
          </cell>
          <cell r="B138">
            <v>201102</v>
          </cell>
          <cell r="D138">
            <v>-577336692.30999994</v>
          </cell>
        </row>
        <row r="139">
          <cell r="A139" t="str">
            <v>COMMON_EQUITY</v>
          </cell>
          <cell r="B139">
            <v>201107</v>
          </cell>
          <cell r="D139">
            <v>-9673664429.2700005</v>
          </cell>
        </row>
        <row r="140">
          <cell r="A140" t="str">
            <v>DEFERRED_INCOME_TAX</v>
          </cell>
          <cell r="B140">
            <v>201107</v>
          </cell>
          <cell r="D140">
            <v>-4046955769.4699998</v>
          </cell>
        </row>
        <row r="141">
          <cell r="A141" t="str">
            <v>LONG_TERM_DEBT</v>
          </cell>
          <cell r="B141">
            <v>201108</v>
          </cell>
          <cell r="D141">
            <v>-6548877940.8800001</v>
          </cell>
        </row>
        <row r="142">
          <cell r="A142" t="str">
            <v>CUSTOMER_DEPOSITS</v>
          </cell>
          <cell r="B142">
            <v>201110</v>
          </cell>
          <cell r="D142">
            <v>-628603233.79999995</v>
          </cell>
        </row>
        <row r="143">
          <cell r="A143" t="str">
            <v>COMMON_EQUITY</v>
          </cell>
          <cell r="B143">
            <v>201110</v>
          </cell>
          <cell r="D143">
            <v>-9903753079.6200008</v>
          </cell>
        </row>
        <row r="144">
          <cell r="A144" t="str">
            <v>INVESTMENT_TAX_CREDITS</v>
          </cell>
          <cell r="B144">
            <v>201111</v>
          </cell>
          <cell r="D144">
            <v>-186345810.66</v>
          </cell>
        </row>
        <row r="145">
          <cell r="A145" t="str">
            <v>LONG_TERM_DEBT</v>
          </cell>
          <cell r="B145">
            <v>201201</v>
          </cell>
          <cell r="D145">
            <v>-6863457439.5900002</v>
          </cell>
        </row>
        <row r="146">
          <cell r="A146" t="str">
            <v>PREFERRED_STOCK</v>
          </cell>
          <cell r="B146">
            <v>201201</v>
          </cell>
          <cell r="D146">
            <v>0</v>
          </cell>
        </row>
        <row r="147">
          <cell r="A147" t="str">
            <v>INVESTMENT_TAX_CREDITS</v>
          </cell>
          <cell r="B147">
            <v>201202</v>
          </cell>
          <cell r="D147">
            <v>-184022692.66</v>
          </cell>
        </row>
        <row r="148">
          <cell r="A148" t="str">
            <v>INVESTMENT_TAX_CREDITS</v>
          </cell>
          <cell r="B148">
            <v>201203</v>
          </cell>
          <cell r="D148">
            <v>-183261759.36000001</v>
          </cell>
        </row>
        <row r="149">
          <cell r="A149" t="str">
            <v>DEFERRED_INCOME_TAX</v>
          </cell>
          <cell r="B149">
            <v>201205</v>
          </cell>
          <cell r="D149">
            <v>-4579657904.6999998</v>
          </cell>
        </row>
        <row r="150">
          <cell r="A150" t="str">
            <v>CUSTOMER_DEPOSITS</v>
          </cell>
          <cell r="B150">
            <v>201205</v>
          </cell>
          <cell r="D150">
            <v>-574232915.63999999</v>
          </cell>
        </row>
        <row r="151">
          <cell r="A151" t="str">
            <v>DEFERRED_INCOME_TAX</v>
          </cell>
          <cell r="B151">
            <v>201208</v>
          </cell>
          <cell r="D151">
            <v>-4604351736.6800003</v>
          </cell>
        </row>
        <row r="152">
          <cell r="A152" t="str">
            <v>SHORT_TERM_DEBT</v>
          </cell>
          <cell r="B152">
            <v>201208</v>
          </cell>
          <cell r="D152">
            <v>-513900000</v>
          </cell>
        </row>
        <row r="153">
          <cell r="A153" t="str">
            <v>LONG_TERM_DEBT</v>
          </cell>
          <cell r="B153">
            <v>201208</v>
          </cell>
          <cell r="D153">
            <v>-7442087320.79</v>
          </cell>
        </row>
        <row r="154">
          <cell r="A154" t="str">
            <v>LONG_TERM_DEBT</v>
          </cell>
          <cell r="B154">
            <v>201307</v>
          </cell>
          <cell r="D154">
            <v>-8312634297.6199999</v>
          </cell>
        </row>
        <row r="155">
          <cell r="A155" t="str">
            <v>LONG_TERM_DEBT</v>
          </cell>
          <cell r="B155">
            <v>201304</v>
          </cell>
          <cell r="D155">
            <v>-8133775485.1499996</v>
          </cell>
        </row>
        <row r="156">
          <cell r="A156" t="str">
            <v>INVESTMENT_TAX_CREDITS</v>
          </cell>
          <cell r="B156">
            <v>201311</v>
          </cell>
          <cell r="D156">
            <v>-170012806.66</v>
          </cell>
        </row>
        <row r="157">
          <cell r="A157" t="str">
            <v>SHORT_TERM_DEBT</v>
          </cell>
          <cell r="B157">
            <v>201304</v>
          </cell>
          <cell r="D157">
            <v>-538284615.38</v>
          </cell>
        </row>
        <row r="158">
          <cell r="A158" t="str">
            <v>DEFERRED_INCOME_TAX</v>
          </cell>
          <cell r="B158">
            <v>201301</v>
          </cell>
          <cell r="D158">
            <v>-5006417782.5500002</v>
          </cell>
        </row>
        <row r="159">
          <cell r="A159" t="str">
            <v>SHORT_TERM_DEBT</v>
          </cell>
          <cell r="B159">
            <v>201305</v>
          </cell>
          <cell r="D159">
            <v>-518784615.38</v>
          </cell>
        </row>
        <row r="160">
          <cell r="A160" t="str">
            <v>LONG_TERM_DEBT</v>
          </cell>
          <cell r="B160">
            <v>201308</v>
          </cell>
          <cell r="D160">
            <v>-8367857613.5200005</v>
          </cell>
        </row>
        <row r="161">
          <cell r="A161" t="str">
            <v>CUSTOMER_DEPOSITS</v>
          </cell>
          <cell r="B161">
            <v>201211</v>
          </cell>
          <cell r="D161">
            <v>-518810210.35000002</v>
          </cell>
        </row>
        <row r="162">
          <cell r="A162" t="str">
            <v>INVESTMENT_TAX_CREDITS</v>
          </cell>
          <cell r="B162">
            <v>201307</v>
          </cell>
          <cell r="D162">
            <v>-172228856.50999999</v>
          </cell>
        </row>
        <row r="163">
          <cell r="A163" t="str">
            <v>PREFERRED_STOCK</v>
          </cell>
          <cell r="B163">
            <v>201307</v>
          </cell>
          <cell r="D163">
            <v>0</v>
          </cell>
        </row>
        <row r="164">
          <cell r="A164" t="str">
            <v>CUSTOMER_DEPOSITS</v>
          </cell>
          <cell r="B164">
            <v>201307</v>
          </cell>
          <cell r="D164">
            <v>-502823529.06999999</v>
          </cell>
        </row>
        <row r="165">
          <cell r="A165" t="str">
            <v>PREFERRED_STOCK</v>
          </cell>
          <cell r="B165">
            <v>201211</v>
          </cell>
          <cell r="D165">
            <v>0</v>
          </cell>
        </row>
        <row r="166">
          <cell r="A166" t="str">
            <v>PREFERRED_STOCK</v>
          </cell>
          <cell r="B166">
            <v>201102</v>
          </cell>
          <cell r="D166">
            <v>0</v>
          </cell>
        </row>
        <row r="167">
          <cell r="A167" t="str">
            <v>CUSTOMER_DEPOSITS</v>
          </cell>
          <cell r="B167">
            <v>201103</v>
          </cell>
          <cell r="D167">
            <v>-626227195.44000006</v>
          </cell>
        </row>
        <row r="168">
          <cell r="A168" t="str">
            <v>INVESTMENT_TAX_CREDITS</v>
          </cell>
          <cell r="B168">
            <v>201104</v>
          </cell>
          <cell r="D168">
            <v>-122721206.61</v>
          </cell>
        </row>
        <row r="169">
          <cell r="A169" t="str">
            <v>SHORT_TERM_DEBT</v>
          </cell>
          <cell r="B169">
            <v>201104</v>
          </cell>
          <cell r="D169">
            <v>-526707615.38</v>
          </cell>
        </row>
        <row r="170">
          <cell r="A170" t="str">
            <v>PREFERRED_STOCK</v>
          </cell>
          <cell r="B170">
            <v>201104</v>
          </cell>
          <cell r="D170">
            <v>0</v>
          </cell>
        </row>
        <row r="171">
          <cell r="A171" t="str">
            <v>COMMON_EQUITY</v>
          </cell>
          <cell r="B171">
            <v>201106</v>
          </cell>
          <cell r="D171">
            <v>-9587882891.6200008</v>
          </cell>
        </row>
        <row r="172">
          <cell r="A172" t="str">
            <v>SHORT_TERM_DEBT</v>
          </cell>
          <cell r="B172">
            <v>201106</v>
          </cell>
          <cell r="D172">
            <v>-450453307.69</v>
          </cell>
        </row>
        <row r="173">
          <cell r="A173" t="str">
            <v>LONG_TERM_DEBT</v>
          </cell>
          <cell r="B173">
            <v>201109</v>
          </cell>
          <cell r="D173">
            <v>-6599743650.9899998</v>
          </cell>
        </row>
        <row r="174">
          <cell r="A174" t="str">
            <v>DEFERRED_INCOME_TAX</v>
          </cell>
          <cell r="B174">
            <v>201109</v>
          </cell>
          <cell r="D174">
            <v>-4136554673.3200002</v>
          </cell>
        </row>
        <row r="175">
          <cell r="A175" t="str">
            <v>COMMON_EQUITY</v>
          </cell>
          <cell r="B175">
            <v>201111</v>
          </cell>
          <cell r="D175">
            <v>-9989229114.8700008</v>
          </cell>
        </row>
        <row r="176">
          <cell r="A176" t="str">
            <v>DEFERRED_INCOME_TAX</v>
          </cell>
          <cell r="B176">
            <v>201111</v>
          </cell>
          <cell r="D176">
            <v>-4228121098.73</v>
          </cell>
        </row>
        <row r="177">
          <cell r="A177" t="str">
            <v>SHORT_TERM_DEBT</v>
          </cell>
          <cell r="B177">
            <v>201111</v>
          </cell>
          <cell r="D177">
            <v>-401298332.36000001</v>
          </cell>
        </row>
        <row r="178">
          <cell r="A178" t="str">
            <v>LONG_TERM_DEBT</v>
          </cell>
          <cell r="B178">
            <v>201112</v>
          </cell>
          <cell r="D178">
            <v>-6797536845.7299995</v>
          </cell>
        </row>
        <row r="179">
          <cell r="A179" t="str">
            <v>CUSTOMER_DEPOSITS</v>
          </cell>
          <cell r="B179">
            <v>201206</v>
          </cell>
          <cell r="D179">
            <v>-564844188.50999999</v>
          </cell>
        </row>
        <row r="180">
          <cell r="A180" t="str">
            <v>DEFERRED_INCOME_TAX</v>
          </cell>
          <cell r="B180">
            <v>201207</v>
          </cell>
          <cell r="D180">
            <v>-4534822295.5500002</v>
          </cell>
        </row>
        <row r="181">
          <cell r="A181" t="str">
            <v>CUSTOMER_DEPOSITS</v>
          </cell>
          <cell r="B181">
            <v>201209</v>
          </cell>
          <cell r="D181">
            <v>-536571897.11000001</v>
          </cell>
        </row>
        <row r="182">
          <cell r="A182" t="str">
            <v>INVESTMENT_TAX_CREDITS</v>
          </cell>
          <cell r="B182">
            <v>201209</v>
          </cell>
          <cell r="D182">
            <v>-178840146.81999999</v>
          </cell>
        </row>
        <row r="183">
          <cell r="A183" t="str">
            <v>LONG_TERM_DEBT</v>
          </cell>
          <cell r="B183">
            <v>201306</v>
          </cell>
          <cell r="D183">
            <v>-8255518840.1400003</v>
          </cell>
        </row>
        <row r="184">
          <cell r="A184" t="str">
            <v>CUSTOMER_DEPOSITS</v>
          </cell>
          <cell r="B184">
            <v>201304</v>
          </cell>
          <cell r="D184">
            <v>-506913839.63999999</v>
          </cell>
        </row>
        <row r="185">
          <cell r="A185" t="str">
            <v>PREFERRED_STOCK</v>
          </cell>
          <cell r="B185">
            <v>201305</v>
          </cell>
          <cell r="D185">
            <v>0</v>
          </cell>
        </row>
        <row r="186">
          <cell r="A186" t="str">
            <v>INVESTMENT_TAX_CREDITS</v>
          </cell>
          <cell r="B186">
            <v>201301</v>
          </cell>
          <cell r="D186">
            <v>-176041918.36000001</v>
          </cell>
        </row>
        <row r="187">
          <cell r="A187" t="str">
            <v>SHORT_TERM_DEBT</v>
          </cell>
          <cell r="B187">
            <v>201301</v>
          </cell>
          <cell r="D187">
            <v>-498107692.31</v>
          </cell>
        </row>
        <row r="188">
          <cell r="A188" t="str">
            <v>COMMON_EQUITY</v>
          </cell>
          <cell r="B188">
            <v>201311</v>
          </cell>
          <cell r="D188">
            <v>-12729017361.889999</v>
          </cell>
        </row>
        <row r="189">
          <cell r="A189" t="str">
            <v>CUSTOMER_DEPOSITS</v>
          </cell>
          <cell r="B189">
            <v>201311</v>
          </cell>
          <cell r="D189">
            <v>-493549722.06</v>
          </cell>
        </row>
        <row r="190">
          <cell r="A190" t="str">
            <v>DEFERRED_INCOME_TAX</v>
          </cell>
          <cell r="B190">
            <v>201309</v>
          </cell>
          <cell r="D190">
            <v>-5587617633.4499998</v>
          </cell>
        </row>
        <row r="191">
          <cell r="A191" t="str">
            <v>DEFERRED_INCOME_TAX</v>
          </cell>
          <cell r="B191">
            <v>201211</v>
          </cell>
          <cell r="D191">
            <v>-4826300246.6800003</v>
          </cell>
        </row>
        <row r="192">
          <cell r="A192" t="str">
            <v>SHORT_TERM_DEBT</v>
          </cell>
          <cell r="B192">
            <v>201211</v>
          </cell>
          <cell r="D192">
            <v>-512769230.76999998</v>
          </cell>
        </row>
        <row r="193">
          <cell r="A193" t="str">
            <v>DEFERRED_INCOME_TAX</v>
          </cell>
          <cell r="B193">
            <v>201310</v>
          </cell>
          <cell r="D193">
            <v>-5650284529.1400003</v>
          </cell>
        </row>
        <row r="194">
          <cell r="A194" t="str">
            <v>CUSTOMER_DEPOSITS</v>
          </cell>
          <cell r="B194">
            <v>201310</v>
          </cell>
          <cell r="D194">
            <v>-498051705.36000001</v>
          </cell>
        </row>
        <row r="195">
          <cell r="A195" t="str">
            <v>SHORT_TERM_DEBT</v>
          </cell>
          <cell r="B195">
            <v>201101</v>
          </cell>
          <cell r="D195">
            <v>-599813615.38</v>
          </cell>
        </row>
        <row r="196">
          <cell r="A196" t="str">
            <v>INVESTMENT_TAX_CREDITS</v>
          </cell>
          <cell r="B196">
            <v>201101</v>
          </cell>
          <cell r="D196">
            <v>-91126523.859999999</v>
          </cell>
        </row>
        <row r="197">
          <cell r="A197" t="str">
            <v>COMMON_EQUITY</v>
          </cell>
          <cell r="B197">
            <v>201104</v>
          </cell>
          <cell r="D197">
            <v>-9420769162.9599991</v>
          </cell>
        </row>
        <row r="198">
          <cell r="A198" t="str">
            <v>DEFERRED_INCOME_TAX</v>
          </cell>
          <cell r="B198">
            <v>201106</v>
          </cell>
          <cell r="D198">
            <v>-4006224809.0799999</v>
          </cell>
        </row>
        <row r="199">
          <cell r="A199" t="str">
            <v>SHORT_TERM_DEBT</v>
          </cell>
          <cell r="B199">
            <v>201107</v>
          </cell>
          <cell r="D199">
            <v>-419467870.81999999</v>
          </cell>
        </row>
        <row r="200">
          <cell r="A200" t="str">
            <v>CUSTOMER_DEPOSITS</v>
          </cell>
          <cell r="B200">
            <v>201107</v>
          </cell>
          <cell r="D200">
            <v>-628724818.48000002</v>
          </cell>
        </row>
        <row r="201">
          <cell r="A201" t="str">
            <v>PREFERRED_STOCK</v>
          </cell>
          <cell r="B201">
            <v>201107</v>
          </cell>
          <cell r="D201">
            <v>0</v>
          </cell>
        </row>
        <row r="202">
          <cell r="A202" t="str">
            <v>COMMON_EQUITY</v>
          </cell>
          <cell r="B202">
            <v>201108</v>
          </cell>
          <cell r="D202">
            <v>-9769214599.3500004</v>
          </cell>
        </row>
        <row r="203">
          <cell r="A203" t="str">
            <v>INVESTMENT_TAX_CREDITS</v>
          </cell>
          <cell r="B203">
            <v>201108</v>
          </cell>
          <cell r="D203">
            <v>-159946932.50999999</v>
          </cell>
        </row>
        <row r="204">
          <cell r="A204" t="str">
            <v>COMMON_EQUITY</v>
          </cell>
          <cell r="B204">
            <v>201109</v>
          </cell>
          <cell r="D204">
            <v>-9826067439.7000008</v>
          </cell>
        </row>
        <row r="205">
          <cell r="A205" t="str">
            <v>LONG_TERM_DEBT</v>
          </cell>
          <cell r="B205">
            <v>201110</v>
          </cell>
          <cell r="D205">
            <v>-6650532801.7799997</v>
          </cell>
        </row>
        <row r="206">
          <cell r="A206" t="str">
            <v>DEFERRED_INCOME_TAX</v>
          </cell>
          <cell r="B206">
            <v>201201</v>
          </cell>
          <cell r="D206">
            <v>-4347036026.7700005</v>
          </cell>
        </row>
        <row r="207">
          <cell r="A207" t="str">
            <v>CUSTOMER_DEPOSITS</v>
          </cell>
          <cell r="B207">
            <v>201202</v>
          </cell>
          <cell r="D207">
            <v>-600169770.48000002</v>
          </cell>
        </row>
        <row r="208">
          <cell r="A208" t="str">
            <v>PREFERRED_STOCK</v>
          </cell>
          <cell r="B208">
            <v>201204</v>
          </cell>
          <cell r="D208">
            <v>0</v>
          </cell>
        </row>
        <row r="209">
          <cell r="A209" t="str">
            <v>COMMON_EQUITY</v>
          </cell>
          <cell r="B209">
            <v>201204</v>
          </cell>
          <cell r="D209">
            <v>-10535741062.98</v>
          </cell>
        </row>
        <row r="210">
          <cell r="A210" t="str">
            <v>SHORT_TERM_DEBT</v>
          </cell>
          <cell r="B210">
            <v>201204</v>
          </cell>
          <cell r="D210">
            <v>-530052178.50999999</v>
          </cell>
        </row>
        <row r="211">
          <cell r="A211" t="str">
            <v>COMMON_EQUITY</v>
          </cell>
          <cell r="B211">
            <v>201206</v>
          </cell>
          <cell r="D211">
            <v>-10814907813.25</v>
          </cell>
        </row>
        <row r="212">
          <cell r="A212" t="str">
            <v>PREFERRED_STOCK</v>
          </cell>
          <cell r="B212">
            <v>201207</v>
          </cell>
          <cell r="D212">
            <v>0</v>
          </cell>
        </row>
        <row r="213">
          <cell r="A213" t="str">
            <v>CUSTOMER_DEPOSITS</v>
          </cell>
          <cell r="B213">
            <v>201207</v>
          </cell>
          <cell r="D213">
            <v>-555535987.38</v>
          </cell>
        </row>
        <row r="214">
          <cell r="A214" t="str">
            <v>CUSTOMER_DEPOSITS</v>
          </cell>
          <cell r="B214">
            <v>201210</v>
          </cell>
          <cell r="D214">
            <v>-526847827.88999999</v>
          </cell>
        </row>
        <row r="215">
          <cell r="A215" t="str">
            <v>LONG_TERM_DEBT</v>
          </cell>
          <cell r="B215">
            <v>201212</v>
          </cell>
          <cell r="D215">
            <v>-7846101187.4799995</v>
          </cell>
        </row>
        <row r="216">
          <cell r="A216" t="str">
            <v>INVESTMENT_TAX_CREDITS</v>
          </cell>
          <cell r="B216">
            <v>201304</v>
          </cell>
          <cell r="D216">
            <v>-174083101.59</v>
          </cell>
        </row>
        <row r="217">
          <cell r="A217" t="str">
            <v>COMMON_EQUITY</v>
          </cell>
          <cell r="B217">
            <v>201305</v>
          </cell>
          <cell r="D217">
            <v>-12244685096.74</v>
          </cell>
        </row>
        <row r="218">
          <cell r="A218" t="str">
            <v>LONG_TERM_DEBT</v>
          </cell>
          <cell r="B218">
            <v>201302</v>
          </cell>
          <cell r="D218">
            <v>-8004395732.7200003</v>
          </cell>
        </row>
        <row r="219">
          <cell r="A219" t="str">
            <v>CUSTOMER_DEPOSITS</v>
          </cell>
          <cell r="B219">
            <v>201302</v>
          </cell>
          <cell r="D219">
            <v>-510220034.74000001</v>
          </cell>
        </row>
        <row r="220">
          <cell r="A220" t="str">
            <v>COMMON_EQUITY</v>
          </cell>
          <cell r="B220">
            <v>201309</v>
          </cell>
          <cell r="D220">
            <v>-12619320305.67</v>
          </cell>
        </row>
        <row r="221">
          <cell r="A221" t="str">
            <v>DEFERRED_INCOME_TAX</v>
          </cell>
          <cell r="B221">
            <v>201308</v>
          </cell>
          <cell r="D221">
            <v>-5521572527.4499998</v>
          </cell>
        </row>
        <row r="222">
          <cell r="A222" t="str">
            <v>PREFERRED_STOCK</v>
          </cell>
          <cell r="B222">
            <v>201308</v>
          </cell>
          <cell r="D222">
            <v>0</v>
          </cell>
        </row>
        <row r="223">
          <cell r="A223" t="str">
            <v>COMMON_EQUITY</v>
          </cell>
          <cell r="B223">
            <v>201308</v>
          </cell>
          <cell r="D223">
            <v>-12575183678.860001</v>
          </cell>
        </row>
        <row r="224">
          <cell r="A224" t="str">
            <v>INVESTMENT_TAX_CREDITS</v>
          </cell>
          <cell r="B224">
            <v>201212</v>
          </cell>
          <cell r="D224">
            <v>-176721904.59</v>
          </cell>
        </row>
        <row r="225">
          <cell r="A225" t="str">
            <v>COMMON_EQUITY</v>
          </cell>
          <cell r="B225">
            <v>201310</v>
          </cell>
          <cell r="D225">
            <v>-12663674751.65</v>
          </cell>
        </row>
        <row r="226">
          <cell r="A226" t="str">
            <v>INVESTMENT_TAX_CREDITS</v>
          </cell>
          <cell r="B226">
            <v>201310</v>
          </cell>
          <cell r="D226">
            <v>-170535881.43000001</v>
          </cell>
        </row>
        <row r="227">
          <cell r="A227" t="str">
            <v>CUSTOMER_DEPOSITS</v>
          </cell>
          <cell r="B227">
            <v>201102</v>
          </cell>
          <cell r="D227">
            <v>-625032691.30999994</v>
          </cell>
        </row>
        <row r="228">
          <cell r="A228" t="str">
            <v>LONG_TERM_DEBT</v>
          </cell>
          <cell r="B228">
            <v>201103</v>
          </cell>
          <cell r="D228">
            <v>-6333339282.0600004</v>
          </cell>
        </row>
        <row r="229">
          <cell r="A229" t="str">
            <v>COMMON_EQUITY</v>
          </cell>
          <cell r="B229">
            <v>201103</v>
          </cell>
          <cell r="D229">
            <v>-9343258311.0400009</v>
          </cell>
        </row>
        <row r="230">
          <cell r="A230" t="str">
            <v>DEFERRED_INCOME_TAX</v>
          </cell>
          <cell r="B230">
            <v>201103</v>
          </cell>
          <cell r="D230">
            <v>-3900413116.4699998</v>
          </cell>
        </row>
        <row r="231">
          <cell r="A231" t="str">
            <v>PREFERRED_STOCK</v>
          </cell>
          <cell r="B231">
            <v>201103</v>
          </cell>
          <cell r="D231">
            <v>0</v>
          </cell>
        </row>
        <row r="232">
          <cell r="A232" t="str">
            <v>CUSTOMER_DEPOSITS</v>
          </cell>
          <cell r="B232">
            <v>201104</v>
          </cell>
          <cell r="D232">
            <v>-627102113.10000002</v>
          </cell>
        </row>
        <row r="233">
          <cell r="A233" t="str">
            <v>PREFERRED_STOCK</v>
          </cell>
          <cell r="B233">
            <v>201105</v>
          </cell>
          <cell r="D233">
            <v>0</v>
          </cell>
        </row>
        <row r="234">
          <cell r="A234" t="str">
            <v>INVESTMENT_TAX_CREDITS</v>
          </cell>
          <cell r="B234">
            <v>201107</v>
          </cell>
          <cell r="D234">
            <v>-151094414.47999999</v>
          </cell>
        </row>
        <row r="235">
          <cell r="A235" t="str">
            <v>SHORT_TERM_DEBT</v>
          </cell>
          <cell r="B235">
            <v>201109</v>
          </cell>
          <cell r="D235">
            <v>-375026409.27999997</v>
          </cell>
        </row>
        <row r="236">
          <cell r="A236" t="str">
            <v>LONG_TERM_DEBT</v>
          </cell>
          <cell r="B236">
            <v>201111</v>
          </cell>
          <cell r="D236">
            <v>-6701321192.9099998</v>
          </cell>
        </row>
        <row r="237">
          <cell r="A237" t="str">
            <v>PREFERRED_STOCK</v>
          </cell>
          <cell r="B237">
            <v>201111</v>
          </cell>
          <cell r="D237">
            <v>0</v>
          </cell>
        </row>
        <row r="238">
          <cell r="A238" t="str">
            <v>PREFERRED_STOCK</v>
          </cell>
          <cell r="B238">
            <v>201112</v>
          </cell>
          <cell r="D238">
            <v>0</v>
          </cell>
        </row>
        <row r="239">
          <cell r="A239" t="str">
            <v>INVESTMENT_TAX_CREDITS</v>
          </cell>
          <cell r="B239">
            <v>201201</v>
          </cell>
          <cell r="D239">
            <v>-184790482.50999999</v>
          </cell>
        </row>
        <row r="240">
          <cell r="A240" t="str">
            <v>SHORT_TERM_DEBT</v>
          </cell>
          <cell r="B240">
            <v>201201</v>
          </cell>
          <cell r="D240">
            <v>-437221409.27999997</v>
          </cell>
        </row>
        <row r="241">
          <cell r="A241" t="str">
            <v>SHORT_TERM_DEBT</v>
          </cell>
          <cell r="B241">
            <v>201202</v>
          </cell>
          <cell r="D241">
            <v>-441906024.67000002</v>
          </cell>
        </row>
        <row r="242">
          <cell r="A242" t="str">
            <v>SHORT_TERM_DEBT</v>
          </cell>
          <cell r="B242">
            <v>201205</v>
          </cell>
          <cell r="D242">
            <v>-536075255.44</v>
          </cell>
        </row>
        <row r="243">
          <cell r="A243" t="str">
            <v>INVESTMENT_TAX_CREDITS</v>
          </cell>
          <cell r="B243">
            <v>201205</v>
          </cell>
          <cell r="D243">
            <v>-181760462.36000001</v>
          </cell>
        </row>
        <row r="244">
          <cell r="A244" t="str">
            <v>PREFERRED_STOCK</v>
          </cell>
          <cell r="B244">
            <v>201209</v>
          </cell>
          <cell r="D244">
            <v>0</v>
          </cell>
        </row>
        <row r="245">
          <cell r="A245" t="str">
            <v>DEFERRED_INCOME_TAX</v>
          </cell>
          <cell r="B245">
            <v>201209</v>
          </cell>
          <cell r="D245">
            <v>-4674494378.0299997</v>
          </cell>
        </row>
        <row r="246">
          <cell r="A246" t="str">
            <v>INVESTMENT_TAX_CREDITS</v>
          </cell>
          <cell r="B246">
            <v>201210</v>
          </cell>
          <cell r="D246">
            <v>-178127209.28</v>
          </cell>
        </row>
        <row r="247">
          <cell r="A247" t="str">
            <v>INVESTMENT_TAX_CREDITS</v>
          </cell>
          <cell r="B247">
            <v>201312</v>
          </cell>
          <cell r="D247">
            <v>-169512392.36000001</v>
          </cell>
        </row>
        <row r="248">
          <cell r="A248" t="str">
            <v>COMMON_EQUITY</v>
          </cell>
          <cell r="B248">
            <v>201312</v>
          </cell>
          <cell r="D248">
            <v>-12776720863.51</v>
          </cell>
        </row>
        <row r="249">
          <cell r="A249" t="str">
            <v>CUSTOMER_DEPOSITS</v>
          </cell>
          <cell r="B249">
            <v>201312</v>
          </cell>
          <cell r="D249">
            <v>-489176809.89999998</v>
          </cell>
        </row>
        <row r="250">
          <cell r="A250" t="str">
            <v>PREFERRED_STOCK</v>
          </cell>
          <cell r="B250">
            <v>201312</v>
          </cell>
          <cell r="D250">
            <v>0</v>
          </cell>
        </row>
        <row r="251">
          <cell r="A251" t="str">
            <v>LONG_TERM_DEBT</v>
          </cell>
          <cell r="B251">
            <v>201312</v>
          </cell>
          <cell r="D251">
            <v>-8595745112.6599998</v>
          </cell>
        </row>
        <row r="252">
          <cell r="A252" t="str">
            <v>DEFERRED_INCOME_TAX</v>
          </cell>
          <cell r="B252">
            <v>201312</v>
          </cell>
          <cell r="D252">
            <v>-5771060019.3000002</v>
          </cell>
        </row>
        <row r="253">
          <cell r="A253" t="str">
            <v>SHORT_TERM_DEBT</v>
          </cell>
          <cell r="B253">
            <v>201312</v>
          </cell>
          <cell r="D253">
            <v>-497807692.31</v>
          </cell>
        </row>
        <row r="254">
          <cell r="A254" t="str">
            <v>DEFERRED_INCOME_TAX</v>
          </cell>
          <cell r="B254">
            <v>201401</v>
          </cell>
          <cell r="D254">
            <v>-5830372243.3800001</v>
          </cell>
        </row>
        <row r="255">
          <cell r="A255" t="str">
            <v>INVESTMENT_TAX_CREDITS</v>
          </cell>
          <cell r="B255">
            <v>201401</v>
          </cell>
          <cell r="D255">
            <v>-169023704.88999999</v>
          </cell>
        </row>
        <row r="256">
          <cell r="A256" t="str">
            <v>SHORT_TERM_DEBT</v>
          </cell>
          <cell r="B256">
            <v>201401</v>
          </cell>
          <cell r="D256">
            <v>-498269230.76999998</v>
          </cell>
        </row>
        <row r="257">
          <cell r="A257" t="str">
            <v>CUSTOMER_DEPOSITS</v>
          </cell>
          <cell r="B257">
            <v>201401</v>
          </cell>
          <cell r="D257">
            <v>-484772931.13</v>
          </cell>
        </row>
        <row r="258">
          <cell r="A258" t="str">
            <v>COMMON_EQUITY</v>
          </cell>
          <cell r="B258">
            <v>201401</v>
          </cell>
          <cell r="D258">
            <v>-12838548691.24</v>
          </cell>
        </row>
        <row r="259">
          <cell r="A259" t="str">
            <v>PREFERRED_STOCK</v>
          </cell>
          <cell r="B259">
            <v>201401</v>
          </cell>
          <cell r="D259">
            <v>0</v>
          </cell>
        </row>
        <row r="260">
          <cell r="A260" t="str">
            <v>LONG_TERM_DEBT</v>
          </cell>
          <cell r="B260">
            <v>201401</v>
          </cell>
          <cell r="D260">
            <v>-8599501016.6700001</v>
          </cell>
        </row>
        <row r="261">
          <cell r="A261" t="str">
            <v>INVESTMENT_TAX_CREDITS</v>
          </cell>
          <cell r="B261">
            <v>201402</v>
          </cell>
          <cell r="D261">
            <v>-168542485.19999999</v>
          </cell>
        </row>
        <row r="262">
          <cell r="A262" t="str">
            <v>CUSTOMER_DEPOSITS</v>
          </cell>
          <cell r="B262">
            <v>201402</v>
          </cell>
          <cell r="D262">
            <v>-480511155.29000002</v>
          </cell>
        </row>
        <row r="263">
          <cell r="A263" t="str">
            <v>COMMON_EQUITY</v>
          </cell>
          <cell r="B263">
            <v>201402</v>
          </cell>
          <cell r="D263">
            <v>-12898166748.15</v>
          </cell>
        </row>
        <row r="264">
          <cell r="A264" t="str">
            <v>DEFERRED_INCOME_TAX</v>
          </cell>
          <cell r="B264">
            <v>201402</v>
          </cell>
          <cell r="D264">
            <v>-5874456168.0600004</v>
          </cell>
        </row>
        <row r="265">
          <cell r="A265" t="str">
            <v>SHORT_TERM_DEBT</v>
          </cell>
          <cell r="B265">
            <v>201402</v>
          </cell>
          <cell r="D265">
            <v>-472546153.85000002</v>
          </cell>
        </row>
        <row r="266">
          <cell r="A266" t="str">
            <v>LONG_TERM_DEBT</v>
          </cell>
          <cell r="B266">
            <v>201402</v>
          </cell>
          <cell r="D266">
            <v>-8601042912.2000008</v>
          </cell>
        </row>
        <row r="267">
          <cell r="A267" t="str">
            <v>PREFERRED_STOCK</v>
          </cell>
          <cell r="B267">
            <v>201402</v>
          </cell>
          <cell r="D267">
            <v>0</v>
          </cell>
        </row>
      </sheetData>
      <sheetData sheetId="6">
        <row r="1">
          <cell r="A1" t="str">
            <v>COS_ID_DESC</v>
          </cell>
          <cell r="B1" t="str">
            <v>LEDGER_MONTH</v>
          </cell>
          <cell r="E1" t="str">
            <v>AMOUNT</v>
          </cell>
        </row>
        <row r="2">
          <cell r="A2" t="str">
            <v>ADJ101386 - SOLAR ECRC CONVERTIBLE ITC - SPECIFIC</v>
          </cell>
          <cell r="B2">
            <v>201304</v>
          </cell>
          <cell r="E2">
            <v>-172375865</v>
          </cell>
        </row>
        <row r="3">
          <cell r="A3" t="str">
            <v>ADJ101386 - SOLAR ECRC CONVERTIBLE ITC - SPECIFIC</v>
          </cell>
          <cell r="B3">
            <v>201309</v>
          </cell>
          <cell r="E3">
            <v>-169790600</v>
          </cell>
        </row>
        <row r="4">
          <cell r="A4" t="str">
            <v>ADJ101386 - SOLAR ECRC CONVERTIBLE ITC - SPECIFIC</v>
          </cell>
          <cell r="B4">
            <v>201203</v>
          </cell>
          <cell r="E4">
            <v>-179097554</v>
          </cell>
        </row>
        <row r="5">
          <cell r="A5" t="str">
            <v>ADJ101386 - SOLAR ECRC CONVERTIBLE ITC - SPECIFIC</v>
          </cell>
          <cell r="B5">
            <v>201101</v>
          </cell>
          <cell r="E5">
            <v>-83905841.540000007</v>
          </cell>
        </row>
        <row r="6">
          <cell r="A6" t="str">
            <v>ADJ101386 - SOLAR ECRC CONVERTIBLE ITC - SPECIFIC</v>
          </cell>
          <cell r="B6">
            <v>201102</v>
          </cell>
          <cell r="E6">
            <v>-94608861</v>
          </cell>
        </row>
        <row r="7">
          <cell r="A7" t="str">
            <v>ADJ101386 - SOLAR ECRC CONVERTIBLE ITC - SPECIFIC</v>
          </cell>
          <cell r="B7">
            <v>201110</v>
          </cell>
          <cell r="E7">
            <v>-172120458.08000001</v>
          </cell>
        </row>
        <row r="8">
          <cell r="A8" t="str">
            <v>ADJ101710 - PLT IN SERV - STRUCTURES LRIC ATRIUM</v>
          </cell>
          <cell r="B8">
            <v>201310</v>
          </cell>
          <cell r="E8">
            <v>0</v>
          </cell>
        </row>
        <row r="9">
          <cell r="A9" t="str">
            <v>ADJ101710 - PLT IN SERV - STRUCTURES LRIC ATRIUM</v>
          </cell>
          <cell r="B9">
            <v>201103</v>
          </cell>
          <cell r="E9">
            <v>0</v>
          </cell>
        </row>
        <row r="10">
          <cell r="A10" t="str">
            <v>ADJ101710 - PLT IN SERV - STRUCTURES LRIC ATRIUM</v>
          </cell>
          <cell r="B10">
            <v>201104</v>
          </cell>
          <cell r="E10">
            <v>0</v>
          </cell>
        </row>
        <row r="11">
          <cell r="A11" t="str">
            <v>ADJ101900 - PROPERTY UNDER CAPITAL LEASES - NON NUCLEAR</v>
          </cell>
          <cell r="B11">
            <v>201306</v>
          </cell>
          <cell r="E11">
            <v>-58404740.579999998</v>
          </cell>
        </row>
        <row r="12">
          <cell r="A12" t="str">
            <v>ADJ101900 - PROPERTY UNDER CAPITAL LEASES - NON NUCLEAR</v>
          </cell>
          <cell r="B12">
            <v>201308</v>
          </cell>
          <cell r="E12">
            <v>-58404740.579999998</v>
          </cell>
        </row>
        <row r="13">
          <cell r="A13" t="str">
            <v>ADJ101900 - PROPERTY UNDER CAPITAL LEASES - NON NUCLEAR</v>
          </cell>
          <cell r="B13">
            <v>201309</v>
          </cell>
          <cell r="E13">
            <v>-58404740.579999998</v>
          </cell>
        </row>
        <row r="14">
          <cell r="A14" t="str">
            <v>ADJ101900 - PROPERTY UNDER CAPITAL LEASES - NON NUCLEAR</v>
          </cell>
          <cell r="B14">
            <v>201307</v>
          </cell>
          <cell r="E14">
            <v>-58404740.579999998</v>
          </cell>
        </row>
        <row r="15">
          <cell r="A15" t="str">
            <v>ADJ101900 - PROPERTY UNDER CAPITAL LEASES - NON NUCLEAR</v>
          </cell>
          <cell r="B15">
            <v>201201</v>
          </cell>
          <cell r="E15">
            <v>-58095856.409999996</v>
          </cell>
        </row>
        <row r="16">
          <cell r="A16" t="str">
            <v>ADJ101900 - PROPERTY UNDER CAPITAL LEASES - NON NUCLEAR</v>
          </cell>
          <cell r="B16">
            <v>201207</v>
          </cell>
          <cell r="E16">
            <v>-58394120.030000001</v>
          </cell>
        </row>
        <row r="17">
          <cell r="A17" t="str">
            <v>ADJ101900 - PROPERTY UNDER CAPITAL LEASES - NON NUCLEAR</v>
          </cell>
          <cell r="B17">
            <v>201208</v>
          </cell>
          <cell r="E17">
            <v>-58398037.890000001</v>
          </cell>
        </row>
        <row r="18">
          <cell r="A18" t="str">
            <v>ADJ101900 - PROPERTY UNDER CAPITAL LEASES - NON NUCLEAR</v>
          </cell>
          <cell r="B18">
            <v>201104</v>
          </cell>
          <cell r="E18">
            <v>-17687158.690000001</v>
          </cell>
        </row>
        <row r="19">
          <cell r="A19" t="str">
            <v>ADJ101900 - PROPERTY UNDER CAPITAL LEASES - NON NUCLEAR</v>
          </cell>
          <cell r="B19">
            <v>201105</v>
          </cell>
          <cell r="E19">
            <v>-22168686.510000002</v>
          </cell>
        </row>
        <row r="20">
          <cell r="A20" t="str">
            <v>ADJ101900 - PROPERTY UNDER CAPITAL LEASES - NON NUCLEAR</v>
          </cell>
          <cell r="B20">
            <v>201106</v>
          </cell>
          <cell r="E20">
            <v>-26657770.5</v>
          </cell>
        </row>
        <row r="21">
          <cell r="A21" t="str">
            <v>ADJ108710 - ACC PROV DEPR - STRUCTURES LRIC ATRIUM</v>
          </cell>
          <cell r="B21">
            <v>201201</v>
          </cell>
          <cell r="E21">
            <v>0</v>
          </cell>
        </row>
        <row r="22">
          <cell r="A22" t="str">
            <v>ADJ108710 - ACC PROV DEPR - STRUCTURES LRIC ATRIUM</v>
          </cell>
          <cell r="B22">
            <v>201204</v>
          </cell>
          <cell r="E22">
            <v>0</v>
          </cell>
        </row>
        <row r="23">
          <cell r="A23" t="str">
            <v>ADJ108710 - ACC PROV DEPR - STRUCTURES LRIC ATRIUM</v>
          </cell>
          <cell r="B23">
            <v>201106</v>
          </cell>
          <cell r="E23">
            <v>0</v>
          </cell>
        </row>
        <row r="24">
          <cell r="A24" t="str">
            <v>ADJ108900 - ACCUM PROV CAPITAL LEASES</v>
          </cell>
          <cell r="B24">
            <v>201302</v>
          </cell>
          <cell r="E24">
            <v>2086826.92</v>
          </cell>
        </row>
        <row r="25">
          <cell r="A25" t="str">
            <v>ADJ108900 - ACCUM PROV CAPITAL LEASES</v>
          </cell>
          <cell r="B25">
            <v>201111</v>
          </cell>
          <cell r="E25">
            <v>-723348.5</v>
          </cell>
        </row>
        <row r="26">
          <cell r="A26" t="str">
            <v>ADJ108900 - ACCUM PROV CAPITAL LEASES</v>
          </cell>
          <cell r="B26">
            <v>201105</v>
          </cell>
          <cell r="E26">
            <v>-128991.56</v>
          </cell>
        </row>
        <row r="27">
          <cell r="A27" t="str">
            <v>ADJ120600 - NUCLEAR FUEL UNDER CAPITAL LEASES</v>
          </cell>
          <cell r="B27">
            <v>201302</v>
          </cell>
          <cell r="E27">
            <v>0</v>
          </cell>
        </row>
        <row r="28">
          <cell r="A28" t="str">
            <v>ADJ120600 - NUCLEAR FUEL UNDER CAPITAL LEASES</v>
          </cell>
          <cell r="B28">
            <v>201111</v>
          </cell>
          <cell r="E28">
            <v>0</v>
          </cell>
        </row>
        <row r="29">
          <cell r="A29" t="str">
            <v>ADJ120600 - NUCLEAR FUEL UNDER CAPITAL LEASES</v>
          </cell>
          <cell r="B29">
            <v>201112</v>
          </cell>
          <cell r="E29">
            <v>0</v>
          </cell>
        </row>
        <row r="30">
          <cell r="A30" t="str">
            <v>ADJ120600 - NUCLEAR FUEL UNDER CAPITAL LEASES</v>
          </cell>
          <cell r="B30">
            <v>201206</v>
          </cell>
          <cell r="E30">
            <v>0</v>
          </cell>
        </row>
        <row r="31">
          <cell r="A31" t="str">
            <v>ADJ165600 - PREPAID INTEREST - COMMERCIAL PAPER</v>
          </cell>
          <cell r="B31">
            <v>201304</v>
          </cell>
          <cell r="E31">
            <v>-8152878.6200000001</v>
          </cell>
        </row>
        <row r="32">
          <cell r="A32" t="str">
            <v>ADJ165600 - PREPAID INTEREST - COMMERCIAL PAPER</v>
          </cell>
          <cell r="B32">
            <v>201306</v>
          </cell>
          <cell r="E32">
            <v>-8752786.1600000001</v>
          </cell>
        </row>
        <row r="33">
          <cell r="A33" t="str">
            <v>ADJ165600 - PREPAID INTEREST - COMMERCIAL PAPER</v>
          </cell>
          <cell r="B33">
            <v>201111</v>
          </cell>
          <cell r="E33">
            <v>-4486695.41</v>
          </cell>
        </row>
        <row r="34">
          <cell r="A34" t="str">
            <v>ADJ165600 - PREPAID INTEREST - COMMERCIAL PAPER</v>
          </cell>
          <cell r="B34">
            <v>201202</v>
          </cell>
          <cell r="E34">
            <v>-4458121.68</v>
          </cell>
        </row>
        <row r="35">
          <cell r="A35" t="str">
            <v>ADJ165600 - PREPAID INTEREST - COMMERCIAL PAPER</v>
          </cell>
          <cell r="B35">
            <v>201203</v>
          </cell>
          <cell r="E35">
            <v>-4786819.2</v>
          </cell>
        </row>
        <row r="36">
          <cell r="A36" t="str">
            <v>ADJ228101 - ACCUM PROV FOR PROP INSURANCE - STORM DEF TAX</v>
          </cell>
          <cell r="B36">
            <v>201203</v>
          </cell>
          <cell r="E36">
            <v>77384262.079999998</v>
          </cell>
        </row>
        <row r="37">
          <cell r="A37" t="str">
            <v>ADJ228101 - ACCUM PROV FOR PROP INSURANCE - STORM DEF TAX</v>
          </cell>
          <cell r="B37">
            <v>201208</v>
          </cell>
          <cell r="E37">
            <v>73871279.150000006</v>
          </cell>
        </row>
        <row r="38">
          <cell r="A38" t="str">
            <v>ADJ228101 - ACCUM PROV FOR PROP INSURANCE - STORM DEF TAX</v>
          </cell>
          <cell r="B38">
            <v>201109</v>
          </cell>
          <cell r="E38">
            <v>78276976.459999993</v>
          </cell>
        </row>
        <row r="39">
          <cell r="A39" t="str">
            <v>ADJ253100 - PREFERRED STOCK DIVIDENDS ACCRUED</v>
          </cell>
          <cell r="B39">
            <v>201111</v>
          </cell>
          <cell r="E39">
            <v>0</v>
          </cell>
        </row>
        <row r="40">
          <cell r="A40" t="str">
            <v>ADJ253100 - PREFERRED STOCK DIVIDENDS ACCRUED</v>
          </cell>
          <cell r="B40">
            <v>201205</v>
          </cell>
          <cell r="E40">
            <v>0</v>
          </cell>
        </row>
        <row r="41">
          <cell r="A41" t="str">
            <v>ADJ253420 - OTHER REG LIAB - LAND SALES PLANT IN SERVICE</v>
          </cell>
          <cell r="B41">
            <v>201307</v>
          </cell>
          <cell r="E41">
            <v>0</v>
          </cell>
        </row>
        <row r="42">
          <cell r="A42" t="str">
            <v>ADJ253420 - OTHER REG LIAB - LAND SALES PLANT IN SERVICE</v>
          </cell>
          <cell r="B42">
            <v>201205</v>
          </cell>
          <cell r="E42">
            <v>0</v>
          </cell>
        </row>
        <row r="43">
          <cell r="A43" t="str">
            <v>ADJ253420 - OTHER REG LIAB - LAND SALES PLANT IN SERVICE</v>
          </cell>
          <cell r="B43">
            <v>201107</v>
          </cell>
          <cell r="E43">
            <v>0</v>
          </cell>
        </row>
        <row r="44">
          <cell r="A44" t="str">
            <v>ADJ253420 - OTHER REG LIAB - LAND SALES PLANT IN SERVICE</v>
          </cell>
          <cell r="B44">
            <v>201111</v>
          </cell>
          <cell r="E44">
            <v>0</v>
          </cell>
        </row>
        <row r="45">
          <cell r="A45" t="str">
            <v>ADJ256100 - DEFERRED GAINS FUTURE USE</v>
          </cell>
          <cell r="B45">
            <v>201309</v>
          </cell>
          <cell r="E45">
            <v>0</v>
          </cell>
        </row>
        <row r="46">
          <cell r="A46" t="str">
            <v>ADJ256100 - DEFERRED GAINS FUTURE USE</v>
          </cell>
          <cell r="B46">
            <v>201211</v>
          </cell>
          <cell r="E46">
            <v>0</v>
          </cell>
        </row>
        <row r="47">
          <cell r="A47" t="str">
            <v>ADJ256100 - DEFERRED GAINS FUTURE USE</v>
          </cell>
          <cell r="B47">
            <v>201203</v>
          </cell>
          <cell r="E47">
            <v>0</v>
          </cell>
        </row>
        <row r="48">
          <cell r="A48" t="str">
            <v>ADJ256100 - DEFERRED GAINS FUTURE USE</v>
          </cell>
          <cell r="B48">
            <v>201206</v>
          </cell>
          <cell r="E48">
            <v>0</v>
          </cell>
        </row>
        <row r="49">
          <cell r="A49" t="str">
            <v>ADJ256100 - DEFERRED GAINS FUTURE USE</v>
          </cell>
          <cell r="B49">
            <v>201209</v>
          </cell>
          <cell r="E49">
            <v>0</v>
          </cell>
        </row>
        <row r="50">
          <cell r="A50" t="str">
            <v>ADJ256100 - DEFERRED GAINS FUTURE USE</v>
          </cell>
          <cell r="B50">
            <v>201210</v>
          </cell>
          <cell r="E50">
            <v>0</v>
          </cell>
        </row>
        <row r="51">
          <cell r="A51" t="str">
            <v>ADJ256100 - DEFERRED GAINS FUTURE USE</v>
          </cell>
          <cell r="B51">
            <v>201101</v>
          </cell>
          <cell r="E51">
            <v>0</v>
          </cell>
        </row>
        <row r="52">
          <cell r="A52" t="str">
            <v>ADJ382351 - STORM SECURITIZATION - OTH REG ASSETS - BONDS</v>
          </cell>
          <cell r="B52">
            <v>201306</v>
          </cell>
          <cell r="E52">
            <v>-410453072.54000002</v>
          </cell>
        </row>
        <row r="53">
          <cell r="A53" t="str">
            <v>ADJ382351 - STORM SECURITIZATION - OTH REG ASSETS - BONDS</v>
          </cell>
          <cell r="B53">
            <v>201201</v>
          </cell>
          <cell r="E53">
            <v>-479054698.67000002</v>
          </cell>
        </row>
        <row r="54">
          <cell r="A54" t="str">
            <v>ADJ382351 - STORM SECURITIZATION - OTH REG ASSETS - BONDS</v>
          </cell>
          <cell r="B54">
            <v>201205</v>
          </cell>
          <cell r="E54">
            <v>-463559745.38999999</v>
          </cell>
        </row>
        <row r="55">
          <cell r="A55" t="str">
            <v>ADJ382351 - STORM SECURITIZATION - OTH REG ASSETS - BONDS</v>
          </cell>
          <cell r="B55">
            <v>201206</v>
          </cell>
          <cell r="E55">
            <v>-459631994.82999998</v>
          </cell>
        </row>
        <row r="56">
          <cell r="A56" t="str">
            <v>ADJ382351 - STORM SECURITIZATION - OTH REG ASSETS - BONDS</v>
          </cell>
          <cell r="B56">
            <v>201105</v>
          </cell>
          <cell r="E56">
            <v>-509154621.38</v>
          </cell>
        </row>
        <row r="57">
          <cell r="A57" t="str">
            <v>ADJ382352 - STORM SECURITIZATION - OTH REG ASSETS -DEF TAX</v>
          </cell>
          <cell r="B57">
            <v>201305</v>
          </cell>
          <cell r="E57">
            <v>-260396157.68000001</v>
          </cell>
        </row>
        <row r="58">
          <cell r="A58" t="str">
            <v>ADJ382352 - STORM SECURITIZATION - OTH REG ASSETS -DEF TAX</v>
          </cell>
          <cell r="B58">
            <v>201309</v>
          </cell>
          <cell r="E58">
            <v>-249731672.91</v>
          </cell>
        </row>
        <row r="59">
          <cell r="A59" t="str">
            <v>ADJ382352 - STORM SECURITIZATION - OTH REG ASSETS -DEF TAX</v>
          </cell>
          <cell r="B59">
            <v>201210</v>
          </cell>
          <cell r="E59">
            <v>-278548222</v>
          </cell>
        </row>
        <row r="60">
          <cell r="A60" t="str">
            <v>ADJ382355 - STORM SECURITIZATION - OTH REG ASSETS - OVER/UNDER -TAX</v>
          </cell>
          <cell r="B60">
            <v>201308</v>
          </cell>
          <cell r="E60">
            <v>557584.79</v>
          </cell>
        </row>
        <row r="61">
          <cell r="A61" t="str">
            <v>ADJ382355 - STORM SECURITIZATION - OTH REG ASSETS - OVER/UNDER -TAX</v>
          </cell>
          <cell r="B61">
            <v>201109</v>
          </cell>
          <cell r="E61">
            <v>1402664.34</v>
          </cell>
        </row>
        <row r="62">
          <cell r="A62" t="str">
            <v>ADJ382355 - STORM SECURITIZATION - OTH REG ASSETS - OVER/UNDER -TAX</v>
          </cell>
          <cell r="B62">
            <v>201110</v>
          </cell>
          <cell r="E62">
            <v>1493147.29</v>
          </cell>
        </row>
        <row r="63">
          <cell r="A63" t="str">
            <v>ADJ382356 - STORM SECURITIZATION - OTH REG ASSETS - OVER/UNDER -BONDS</v>
          </cell>
          <cell r="B63">
            <v>201303</v>
          </cell>
          <cell r="E63">
            <v>1105185.23</v>
          </cell>
        </row>
        <row r="64">
          <cell r="A64" t="str">
            <v>ADJ382356 - STORM SECURITIZATION - OTH REG ASSETS - OVER/UNDER -BONDS</v>
          </cell>
          <cell r="B64">
            <v>201103</v>
          </cell>
          <cell r="E64">
            <v>4263637.6100000003</v>
          </cell>
        </row>
        <row r="65">
          <cell r="A65" t="str">
            <v>BAL121000 - NONUTILITY PROPERTY</v>
          </cell>
          <cell r="B65">
            <v>201310</v>
          </cell>
          <cell r="E65">
            <v>12857897.77</v>
          </cell>
        </row>
        <row r="66">
          <cell r="A66" t="str">
            <v>BAL121000 - NONUTILITY PROPERTY</v>
          </cell>
          <cell r="B66">
            <v>201303</v>
          </cell>
          <cell r="E66">
            <v>13790924.619999999</v>
          </cell>
        </row>
        <row r="67">
          <cell r="A67" t="str">
            <v>BAL121000 - NONUTILITY PROPERTY</v>
          </cell>
          <cell r="B67">
            <v>201309</v>
          </cell>
          <cell r="E67">
            <v>12996800.199999999</v>
          </cell>
        </row>
        <row r="68">
          <cell r="A68" t="str">
            <v>BAL121000 - NONUTILITY PROPERTY</v>
          </cell>
          <cell r="B68">
            <v>201204</v>
          </cell>
          <cell r="E68">
            <v>14426310.4</v>
          </cell>
        </row>
        <row r="69">
          <cell r="A69" t="str">
            <v>BAL121000 - NONUTILITY PROPERTY</v>
          </cell>
          <cell r="B69">
            <v>201205</v>
          </cell>
          <cell r="E69">
            <v>14419133.52</v>
          </cell>
        </row>
        <row r="70">
          <cell r="A70" t="str">
            <v>BAL121000 - NONUTILITY PROPERTY</v>
          </cell>
          <cell r="B70">
            <v>201101</v>
          </cell>
          <cell r="E70">
            <v>14519645.42</v>
          </cell>
        </row>
        <row r="71">
          <cell r="A71" t="str">
            <v>BAL121000 - NONUTILITY PROPERTY</v>
          </cell>
          <cell r="B71">
            <v>201103</v>
          </cell>
          <cell r="E71">
            <v>14519820.189999999</v>
          </cell>
        </row>
        <row r="72">
          <cell r="A72" t="str">
            <v>BAL121000 - NONUTILITY PROPERTY</v>
          </cell>
          <cell r="B72">
            <v>201104</v>
          </cell>
          <cell r="E72">
            <v>14519407.689999999</v>
          </cell>
        </row>
        <row r="73">
          <cell r="A73" t="str">
            <v>BAL121000 - NONUTILITY PROPERTY</v>
          </cell>
          <cell r="B73">
            <v>201105</v>
          </cell>
          <cell r="E73">
            <v>14518995.189999999</v>
          </cell>
        </row>
        <row r="74">
          <cell r="A74" t="str">
            <v>BAL121000 - NONUTILITY PROPERTY</v>
          </cell>
          <cell r="B74">
            <v>201108</v>
          </cell>
          <cell r="E74">
            <v>14509070.51</v>
          </cell>
        </row>
        <row r="75">
          <cell r="A75" t="str">
            <v>BAL123000 - INVESTMENT IN ASSOCIATED COMPANIES (EXC GROUP)</v>
          </cell>
          <cell r="B75">
            <v>201305</v>
          </cell>
          <cell r="E75">
            <v>0</v>
          </cell>
        </row>
        <row r="76">
          <cell r="A76" t="str">
            <v>BAL123000 - INVESTMENT IN ASSOCIATED COMPANIES (EXC GROUP)</v>
          </cell>
          <cell r="B76">
            <v>201205</v>
          </cell>
          <cell r="E76">
            <v>0</v>
          </cell>
        </row>
        <row r="77">
          <cell r="A77" t="str">
            <v>ADJ101386 - SOLAR ECRC CONVERTIBLE ITC - SPECIFIC</v>
          </cell>
          <cell r="B77">
            <v>201308</v>
          </cell>
          <cell r="E77">
            <v>-170307653</v>
          </cell>
        </row>
        <row r="78">
          <cell r="A78" t="str">
            <v>ADJ101386 - SOLAR ECRC CONVERTIBLE ITC - SPECIFIC</v>
          </cell>
          <cell r="B78">
            <v>201208</v>
          </cell>
          <cell r="E78">
            <v>-176512289</v>
          </cell>
        </row>
        <row r="79">
          <cell r="A79" t="str">
            <v>ADJ101386 - SOLAR ECRC CONVERTIBLE ITC - SPECIFIC</v>
          </cell>
          <cell r="B79">
            <v>201209</v>
          </cell>
          <cell r="E79">
            <v>-175995236</v>
          </cell>
        </row>
        <row r="80">
          <cell r="A80" t="str">
            <v>ADJ101386 - SOLAR ECRC CONVERTIBLE ITC - SPECIFIC</v>
          </cell>
          <cell r="B80">
            <v>201210</v>
          </cell>
          <cell r="E80">
            <v>-175478183</v>
          </cell>
        </row>
        <row r="81">
          <cell r="A81" t="str">
            <v>ADJ101710 - PLT IN SERV - STRUCTURES LRIC ATRIUM</v>
          </cell>
          <cell r="B81">
            <v>201311</v>
          </cell>
          <cell r="E81">
            <v>0</v>
          </cell>
        </row>
        <row r="82">
          <cell r="A82" t="str">
            <v>ADJ101710 - PLT IN SERV - STRUCTURES LRIC ATRIUM</v>
          </cell>
          <cell r="B82">
            <v>201205</v>
          </cell>
          <cell r="E82">
            <v>0</v>
          </cell>
        </row>
        <row r="83">
          <cell r="A83" t="str">
            <v>ADJ101710 - PLT IN SERV - STRUCTURES LRIC ATRIUM</v>
          </cell>
          <cell r="B83">
            <v>201110</v>
          </cell>
          <cell r="E83">
            <v>0</v>
          </cell>
        </row>
        <row r="84">
          <cell r="A84" t="str">
            <v>ADJ101900 - PROPERTY UNDER CAPITAL LEASES - NON NUCLEAR</v>
          </cell>
          <cell r="B84">
            <v>201310</v>
          </cell>
          <cell r="E84">
            <v>-58404740.579999998</v>
          </cell>
        </row>
        <row r="85">
          <cell r="A85" t="str">
            <v>ADJ101900 - PROPERTY UNDER CAPITAL LEASES - NON NUCLEAR</v>
          </cell>
          <cell r="B85">
            <v>201206</v>
          </cell>
          <cell r="E85">
            <v>-58390531.659999996</v>
          </cell>
        </row>
        <row r="86">
          <cell r="A86" t="str">
            <v>ADJ101900 - PROPERTY UNDER CAPITAL LEASES - NON NUCLEAR</v>
          </cell>
          <cell r="B86">
            <v>201209</v>
          </cell>
          <cell r="E86">
            <v>-58401163.060000002</v>
          </cell>
        </row>
        <row r="87">
          <cell r="A87" t="str">
            <v>ADJ108710 - ACC PROV DEPR - STRUCTURES LRIC ATRIUM</v>
          </cell>
          <cell r="B87">
            <v>201302</v>
          </cell>
          <cell r="E87">
            <v>0</v>
          </cell>
        </row>
        <row r="88">
          <cell r="A88" t="str">
            <v>ADJ108710 - ACC PROV DEPR - STRUCTURES LRIC ATRIUM</v>
          </cell>
          <cell r="B88">
            <v>201111</v>
          </cell>
          <cell r="E88">
            <v>0</v>
          </cell>
        </row>
        <row r="89">
          <cell r="A89" t="str">
            <v>ADJ108710 - ACC PROV DEPR - STRUCTURES LRIC ATRIUM</v>
          </cell>
          <cell r="B89">
            <v>201103</v>
          </cell>
          <cell r="E89">
            <v>0</v>
          </cell>
        </row>
        <row r="90">
          <cell r="A90" t="str">
            <v>ADJ108900 - ACCUM PROV CAPITAL LEASES</v>
          </cell>
          <cell r="B90">
            <v>201203</v>
          </cell>
          <cell r="E90">
            <v>1023269.21</v>
          </cell>
        </row>
        <row r="91">
          <cell r="A91" t="str">
            <v>ADJ108900 - ACCUM PROV CAPITAL LEASES</v>
          </cell>
          <cell r="B91">
            <v>201208</v>
          </cell>
          <cell r="E91">
            <v>1525512.81</v>
          </cell>
        </row>
        <row r="92">
          <cell r="A92" t="str">
            <v>ADJ108900 - ACCUM PROV CAPITAL LEASES</v>
          </cell>
          <cell r="B92">
            <v>201210</v>
          </cell>
          <cell r="E92">
            <v>1712788.45</v>
          </cell>
        </row>
        <row r="93">
          <cell r="A93" t="str">
            <v>ADJ108900 - ACCUM PROV CAPITAL LEASES</v>
          </cell>
          <cell r="B93">
            <v>201107</v>
          </cell>
          <cell r="E93">
            <v>-277213.24</v>
          </cell>
        </row>
        <row r="94">
          <cell r="A94" t="str">
            <v>ADJ120600 - NUCLEAR FUEL UNDER CAPITAL LEASES</v>
          </cell>
          <cell r="B94">
            <v>201207</v>
          </cell>
          <cell r="E94">
            <v>0</v>
          </cell>
        </row>
        <row r="95">
          <cell r="A95" t="str">
            <v>ADJ120600 - NUCLEAR FUEL UNDER CAPITAL LEASES</v>
          </cell>
          <cell r="B95">
            <v>201208</v>
          </cell>
          <cell r="E95">
            <v>0</v>
          </cell>
        </row>
        <row r="96">
          <cell r="A96" t="str">
            <v>ADJ120600 - NUCLEAR FUEL UNDER CAPITAL LEASES</v>
          </cell>
          <cell r="B96">
            <v>201210</v>
          </cell>
          <cell r="E96">
            <v>0</v>
          </cell>
        </row>
        <row r="97">
          <cell r="A97" t="str">
            <v>ADJ120600 - NUCLEAR FUEL UNDER CAPITAL LEASES</v>
          </cell>
          <cell r="B97">
            <v>201109</v>
          </cell>
          <cell r="E97">
            <v>0</v>
          </cell>
        </row>
        <row r="98">
          <cell r="A98" t="str">
            <v>ADJ165600 - PREPAID INTEREST - COMMERCIAL PAPER</v>
          </cell>
          <cell r="B98">
            <v>201311</v>
          </cell>
          <cell r="E98">
            <v>-10195569.02</v>
          </cell>
        </row>
        <row r="99">
          <cell r="A99" t="str">
            <v>ADJ165600 - PREPAID INTEREST - COMMERCIAL PAPER</v>
          </cell>
          <cell r="B99">
            <v>201107</v>
          </cell>
          <cell r="E99">
            <v>-4879428.1500000004</v>
          </cell>
        </row>
        <row r="100">
          <cell r="A100" t="str">
            <v>ADJ228101 - ACCUM PROV FOR PROP INSURANCE - STORM DEF TAX</v>
          </cell>
          <cell r="B100">
            <v>201305</v>
          </cell>
          <cell r="E100">
            <v>52188280.229999997</v>
          </cell>
        </row>
        <row r="101">
          <cell r="A101" t="str">
            <v>ADJ228101 - ACCUM PROV FOR PROP INSURANCE - STORM DEF TAX</v>
          </cell>
          <cell r="B101">
            <v>201207</v>
          </cell>
          <cell r="E101">
            <v>76326552.379999995</v>
          </cell>
        </row>
        <row r="102">
          <cell r="A102" t="str">
            <v>ADJ228101 - ACCUM PROV FOR PROP INSURANCE - STORM DEF TAX</v>
          </cell>
          <cell r="B102">
            <v>201210</v>
          </cell>
          <cell r="E102">
            <v>68881813.920000002</v>
          </cell>
        </row>
        <row r="103">
          <cell r="A103" t="str">
            <v>ADJ228101 - ACCUM PROV FOR PROP INSURANCE - STORM DEF TAX</v>
          </cell>
          <cell r="B103">
            <v>201102</v>
          </cell>
          <cell r="E103">
            <v>77891498.920000002</v>
          </cell>
        </row>
        <row r="104">
          <cell r="A104" t="str">
            <v>ADJ228101 - ACCUM PROV FOR PROP INSURANCE - STORM DEF TAX</v>
          </cell>
          <cell r="B104">
            <v>201103</v>
          </cell>
          <cell r="E104">
            <v>78101823.540000007</v>
          </cell>
        </row>
        <row r="105">
          <cell r="A105" t="str">
            <v>ADJ228101 - ACCUM PROV FOR PROP INSURANCE - STORM DEF TAX</v>
          </cell>
          <cell r="B105">
            <v>201106</v>
          </cell>
          <cell r="E105">
            <v>78284977.230000004</v>
          </cell>
        </row>
        <row r="106">
          <cell r="A106" t="str">
            <v>ADJ253100 - PREFERRED STOCK DIVIDENDS ACCRUED</v>
          </cell>
          <cell r="B106">
            <v>201307</v>
          </cell>
          <cell r="E106">
            <v>0</v>
          </cell>
        </row>
        <row r="107">
          <cell r="A107" t="str">
            <v>ADJ253100 - PREFERRED STOCK DIVIDENDS ACCRUED</v>
          </cell>
          <cell r="B107">
            <v>201110</v>
          </cell>
          <cell r="E107">
            <v>0</v>
          </cell>
        </row>
        <row r="108">
          <cell r="A108" t="str">
            <v>ADJ253420 - OTHER REG LIAB - LAND SALES PLANT IN SERVICE</v>
          </cell>
          <cell r="B108">
            <v>201308</v>
          </cell>
          <cell r="E108">
            <v>0</v>
          </cell>
        </row>
        <row r="109">
          <cell r="A109" t="str">
            <v>ADJ253420 - OTHER REG LIAB - LAND SALES PLANT IN SERVICE</v>
          </cell>
          <cell r="B109">
            <v>201201</v>
          </cell>
          <cell r="E109">
            <v>0</v>
          </cell>
        </row>
        <row r="110">
          <cell r="A110" t="str">
            <v>ADJ253420 - OTHER REG LIAB - LAND SALES PLANT IN SERVICE</v>
          </cell>
          <cell r="B110">
            <v>201102</v>
          </cell>
          <cell r="E110">
            <v>0</v>
          </cell>
        </row>
        <row r="111">
          <cell r="A111" t="str">
            <v>ADJ253420 - OTHER REG LIAB - LAND SALES PLANT IN SERVICE</v>
          </cell>
          <cell r="B111">
            <v>201104</v>
          </cell>
          <cell r="E111">
            <v>0</v>
          </cell>
        </row>
        <row r="112">
          <cell r="A112" t="str">
            <v>ADJ253420 - OTHER REG LIAB - LAND SALES PLANT IN SERVICE</v>
          </cell>
          <cell r="B112">
            <v>201105</v>
          </cell>
          <cell r="E112">
            <v>0</v>
          </cell>
        </row>
        <row r="113">
          <cell r="A113" t="str">
            <v>ADJ256100 - DEFERRED GAINS FUTURE USE</v>
          </cell>
          <cell r="B113">
            <v>201308</v>
          </cell>
          <cell r="E113">
            <v>0</v>
          </cell>
        </row>
        <row r="114">
          <cell r="A114" t="str">
            <v>ADJ256100 - DEFERRED GAINS FUTURE USE</v>
          </cell>
          <cell r="B114">
            <v>201307</v>
          </cell>
          <cell r="E114">
            <v>0</v>
          </cell>
        </row>
        <row r="115">
          <cell r="A115" t="str">
            <v>ADJ256100 - DEFERRED GAINS FUTURE USE</v>
          </cell>
          <cell r="B115">
            <v>201212</v>
          </cell>
          <cell r="E115">
            <v>0</v>
          </cell>
        </row>
        <row r="116">
          <cell r="A116" t="str">
            <v>ADJ256100 - DEFERRED GAINS FUTURE USE</v>
          </cell>
          <cell r="B116">
            <v>201112</v>
          </cell>
          <cell r="E116">
            <v>0</v>
          </cell>
        </row>
        <row r="117">
          <cell r="A117" t="str">
            <v>ADJ256100 - DEFERRED GAINS FUTURE USE</v>
          </cell>
          <cell r="B117">
            <v>201204</v>
          </cell>
          <cell r="E117">
            <v>0</v>
          </cell>
        </row>
        <row r="118">
          <cell r="A118" t="str">
            <v>ADJ382351 - STORM SECURITIZATION - OTH REG ASSETS - BONDS</v>
          </cell>
          <cell r="B118">
            <v>201309</v>
          </cell>
          <cell r="E118">
            <v>-397660868.81999999</v>
          </cell>
        </row>
        <row r="119">
          <cell r="A119" t="str">
            <v>ADJ382351 - STORM SECURITIZATION - OTH REG ASSETS - BONDS</v>
          </cell>
          <cell r="B119">
            <v>201208</v>
          </cell>
          <cell r="E119">
            <v>-451658754.36000001</v>
          </cell>
        </row>
        <row r="120">
          <cell r="A120" t="str">
            <v>ADJ382351 - STORM SECURITIZATION - OTH REG ASSETS - BONDS</v>
          </cell>
          <cell r="B120">
            <v>201210</v>
          </cell>
          <cell r="E120">
            <v>-443546974.5</v>
          </cell>
        </row>
        <row r="121">
          <cell r="A121" t="str">
            <v>ADJ382351 - STORM SECURITIZATION - OTH REG ASSETS - BONDS</v>
          </cell>
          <cell r="B121">
            <v>201101</v>
          </cell>
          <cell r="E121">
            <v>-523547025.49000001</v>
          </cell>
        </row>
        <row r="122">
          <cell r="A122" t="str">
            <v>ADJ382352 - STORM SECURITIZATION - OTH REG ASSETS -DEF TAX</v>
          </cell>
          <cell r="B122">
            <v>201310</v>
          </cell>
          <cell r="E122">
            <v>-247016022.47999999</v>
          </cell>
        </row>
        <row r="123">
          <cell r="A123" t="str">
            <v>ADJ382352 - STORM SECURITIZATION - OTH REG ASSETS -DEF TAX</v>
          </cell>
          <cell r="B123">
            <v>201311</v>
          </cell>
          <cell r="E123">
            <v>-244287007.09</v>
          </cell>
        </row>
        <row r="124">
          <cell r="A124" t="str">
            <v>ADJ382352 - STORM SECURITIZATION - OTH REG ASSETS -DEF TAX</v>
          </cell>
          <cell r="B124">
            <v>201301</v>
          </cell>
          <cell r="E124">
            <v>-270806409.88999999</v>
          </cell>
        </row>
        <row r="125">
          <cell r="A125" t="str">
            <v>ADJ382352 - STORM SECURITIZATION - OTH REG ASSETS -DEF TAX</v>
          </cell>
          <cell r="B125">
            <v>201203</v>
          </cell>
          <cell r="E125">
            <v>-296008838.47000003</v>
          </cell>
        </row>
        <row r="126">
          <cell r="A126" t="str">
            <v>ADJ382352 - STORM SECURITIZATION - OTH REG ASSETS -DEF TAX</v>
          </cell>
          <cell r="B126">
            <v>201104</v>
          </cell>
          <cell r="E126">
            <v>-322028683</v>
          </cell>
        </row>
        <row r="127">
          <cell r="A127" t="str">
            <v>ADJ382352 - STORM SECURITIZATION - OTH REG ASSETS -DEF TAX</v>
          </cell>
          <cell r="B127">
            <v>201107</v>
          </cell>
          <cell r="E127">
            <v>-315154149.89999998</v>
          </cell>
        </row>
        <row r="128">
          <cell r="A128" t="str">
            <v>ADJ382355 - STORM SECURITIZATION - OTH REG ASSETS - OVER/UNDER -TAX</v>
          </cell>
          <cell r="B128">
            <v>201306</v>
          </cell>
          <cell r="E128">
            <v>426213.22</v>
          </cell>
        </row>
        <row r="129">
          <cell r="A129" t="str">
            <v>ADJ382355 - STORM SECURITIZATION - OTH REG ASSETS - OVER/UNDER -TAX</v>
          </cell>
          <cell r="B129">
            <v>201203</v>
          </cell>
          <cell r="E129">
            <v>1027496.52</v>
          </cell>
        </row>
        <row r="130">
          <cell r="A130" t="str">
            <v>ADJ382355 - STORM SECURITIZATION - OTH REG ASSETS - OVER/UNDER -TAX</v>
          </cell>
          <cell r="B130">
            <v>201105</v>
          </cell>
          <cell r="E130">
            <v>1240238.3799999999</v>
          </cell>
        </row>
        <row r="131">
          <cell r="A131" t="str">
            <v>ADJ382355 - STORM SECURITIZATION - OTH REG ASSETS - OVER/UNDER -TAX</v>
          </cell>
          <cell r="B131">
            <v>201107</v>
          </cell>
          <cell r="E131">
            <v>1035402.03</v>
          </cell>
        </row>
        <row r="132">
          <cell r="A132" t="str">
            <v>ADJ382356 - STORM SECURITIZATION - OTH REG ASSETS - OVER/UNDER -BONDS</v>
          </cell>
          <cell r="B132">
            <v>201310</v>
          </cell>
          <cell r="E132">
            <v>1380230.63</v>
          </cell>
        </row>
        <row r="133">
          <cell r="A133" t="str">
            <v>ADJ382356 - STORM SECURITIZATION - OTH REG ASSETS - OVER/UNDER -BONDS</v>
          </cell>
          <cell r="B133">
            <v>201302</v>
          </cell>
          <cell r="E133">
            <v>1497521.57</v>
          </cell>
        </row>
        <row r="134">
          <cell r="A134" t="str">
            <v>BAL121000 - NONUTILITY PROPERTY</v>
          </cell>
          <cell r="B134">
            <v>201304</v>
          </cell>
          <cell r="E134">
            <v>13663853.050000001</v>
          </cell>
        </row>
        <row r="135">
          <cell r="A135" t="str">
            <v>BAL121000 - NONUTILITY PROPERTY</v>
          </cell>
          <cell r="B135">
            <v>201210</v>
          </cell>
          <cell r="E135">
            <v>14403453.810000001</v>
          </cell>
        </row>
        <row r="136">
          <cell r="A136" t="str">
            <v>BAL123000 - INVESTMENT IN ASSOCIATED COMPANIES (EXC GROUP)</v>
          </cell>
          <cell r="B136">
            <v>201306</v>
          </cell>
          <cell r="E136">
            <v>0</v>
          </cell>
        </row>
        <row r="137">
          <cell r="A137" t="str">
            <v>BAL123000 - INVESTMENT IN ASSOCIATED COMPANIES (EXC GROUP)</v>
          </cell>
          <cell r="B137">
            <v>201309</v>
          </cell>
          <cell r="E137">
            <v>76923076.920000002</v>
          </cell>
        </row>
        <row r="138">
          <cell r="A138" t="str">
            <v>BAL123000 - INVESTMENT IN ASSOCIATED COMPANIES (EXC GROUP)</v>
          </cell>
          <cell r="B138">
            <v>201212</v>
          </cell>
          <cell r="E138">
            <v>0</v>
          </cell>
        </row>
        <row r="139">
          <cell r="A139" t="str">
            <v>BAL123000 - INVESTMENT IN ASSOCIATED COMPANIES (EXC GROUP)</v>
          </cell>
          <cell r="B139">
            <v>201209</v>
          </cell>
          <cell r="E139">
            <v>0</v>
          </cell>
        </row>
        <row r="140">
          <cell r="A140" t="str">
            <v>BAL123000 - INVESTMENT IN ASSOCIATED COMPANIES (EXC GROUP)</v>
          </cell>
          <cell r="B140">
            <v>201106</v>
          </cell>
          <cell r="E140">
            <v>0</v>
          </cell>
        </row>
        <row r="141">
          <cell r="A141" t="str">
            <v>ADJ101386 - SOLAR ECRC CONVERTIBLE ITC - SPECIFIC</v>
          </cell>
          <cell r="B141">
            <v>201207</v>
          </cell>
          <cell r="E141">
            <v>-177029342</v>
          </cell>
        </row>
        <row r="142">
          <cell r="A142" t="str">
            <v>ADJ101710 - PLT IN SERV - STRUCTURES LRIC ATRIUM</v>
          </cell>
          <cell r="B142">
            <v>201211</v>
          </cell>
          <cell r="E142">
            <v>0</v>
          </cell>
        </row>
        <row r="143">
          <cell r="A143" t="str">
            <v>ADJ101710 - PLT IN SERV - STRUCTURES LRIC ATRIUM</v>
          </cell>
          <cell r="B143">
            <v>201307</v>
          </cell>
          <cell r="E143">
            <v>0</v>
          </cell>
        </row>
        <row r="144">
          <cell r="A144" t="str">
            <v>ADJ101710 - PLT IN SERV - STRUCTURES LRIC ATRIUM</v>
          </cell>
          <cell r="B144">
            <v>201212</v>
          </cell>
          <cell r="E144">
            <v>0</v>
          </cell>
        </row>
        <row r="145">
          <cell r="A145" t="str">
            <v>ADJ101710 - PLT IN SERV - STRUCTURES LRIC ATRIUM</v>
          </cell>
          <cell r="B145">
            <v>201202</v>
          </cell>
          <cell r="E145">
            <v>0</v>
          </cell>
        </row>
        <row r="146">
          <cell r="A146" t="str">
            <v>ADJ101710 - PLT IN SERV - STRUCTURES LRIC ATRIUM</v>
          </cell>
          <cell r="B146">
            <v>201203</v>
          </cell>
          <cell r="E146">
            <v>0</v>
          </cell>
        </row>
        <row r="147">
          <cell r="A147" t="str">
            <v>ADJ101900 - PROPERTY UNDER CAPITAL LEASES - NON NUCLEAR</v>
          </cell>
          <cell r="B147">
            <v>201305</v>
          </cell>
          <cell r="E147">
            <v>-58404740.579999998</v>
          </cell>
        </row>
        <row r="148">
          <cell r="A148" t="str">
            <v>ADJ101900 - PROPERTY UNDER CAPITAL LEASES - NON NUCLEAR</v>
          </cell>
          <cell r="B148">
            <v>201107</v>
          </cell>
          <cell r="E148">
            <v>-31146524.98</v>
          </cell>
        </row>
        <row r="149">
          <cell r="A149" t="str">
            <v>ADJ108710 - ACC PROV DEPR - STRUCTURES LRIC ATRIUM</v>
          </cell>
          <cell r="B149">
            <v>201309</v>
          </cell>
          <cell r="E149">
            <v>0</v>
          </cell>
        </row>
        <row r="150">
          <cell r="A150" t="str">
            <v>ADJ108710 - ACC PROV DEPR - STRUCTURES LRIC ATRIUM</v>
          </cell>
          <cell r="B150">
            <v>201202</v>
          </cell>
          <cell r="E150">
            <v>0</v>
          </cell>
        </row>
        <row r="151">
          <cell r="A151" t="str">
            <v>ADJ108710 - ACC PROV DEPR - STRUCTURES LRIC ATRIUM</v>
          </cell>
          <cell r="B151">
            <v>201207</v>
          </cell>
          <cell r="E151">
            <v>0</v>
          </cell>
        </row>
        <row r="152">
          <cell r="A152" t="str">
            <v>ADJ108710 - ACC PROV DEPR - STRUCTURES LRIC ATRIUM</v>
          </cell>
          <cell r="B152">
            <v>201104</v>
          </cell>
          <cell r="E152">
            <v>0</v>
          </cell>
        </row>
        <row r="153">
          <cell r="A153" t="str">
            <v>ADJ108710 - ACC PROV DEPR - STRUCTURES LRIC ATRIUM</v>
          </cell>
          <cell r="B153">
            <v>201110</v>
          </cell>
          <cell r="E153">
            <v>0</v>
          </cell>
        </row>
        <row r="154">
          <cell r="A154" t="str">
            <v>ADJ108900 - ACCUM PROV CAPITAL LEASES</v>
          </cell>
          <cell r="B154">
            <v>201305</v>
          </cell>
          <cell r="E154">
            <v>2370384.62</v>
          </cell>
        </row>
        <row r="155">
          <cell r="A155" t="str">
            <v>ADJ108900 - ACCUM PROV CAPITAL LEASES</v>
          </cell>
          <cell r="B155">
            <v>201308</v>
          </cell>
          <cell r="E155">
            <v>2656538.46</v>
          </cell>
        </row>
        <row r="156">
          <cell r="A156" t="str">
            <v>ADJ108900 - ACCUM PROV CAPITAL LEASES</v>
          </cell>
          <cell r="B156">
            <v>201307</v>
          </cell>
          <cell r="E156">
            <v>2560865.38</v>
          </cell>
        </row>
        <row r="157">
          <cell r="A157" t="str">
            <v>ADJ108900 - ACCUM PROV CAPITAL LEASES</v>
          </cell>
          <cell r="B157">
            <v>201106</v>
          </cell>
          <cell r="E157">
            <v>-196866.8</v>
          </cell>
        </row>
        <row r="158">
          <cell r="A158" t="str">
            <v>ADJ120600 - NUCLEAR FUEL UNDER CAPITAL LEASES</v>
          </cell>
          <cell r="B158">
            <v>201304</v>
          </cell>
          <cell r="E158">
            <v>0</v>
          </cell>
        </row>
        <row r="159">
          <cell r="A159" t="str">
            <v>ADJ120600 - NUCLEAR FUEL UNDER CAPITAL LEASES</v>
          </cell>
          <cell r="B159">
            <v>201306</v>
          </cell>
          <cell r="E159">
            <v>0</v>
          </cell>
        </row>
        <row r="160">
          <cell r="A160" t="str">
            <v>ADJ120600 - NUCLEAR FUEL UNDER CAPITAL LEASES</v>
          </cell>
          <cell r="B160">
            <v>201203</v>
          </cell>
          <cell r="E160">
            <v>0</v>
          </cell>
        </row>
        <row r="161">
          <cell r="A161" t="str">
            <v>ADJ120600 - NUCLEAR FUEL UNDER CAPITAL LEASES</v>
          </cell>
          <cell r="B161">
            <v>201102</v>
          </cell>
          <cell r="E161">
            <v>-28874230.120000001</v>
          </cell>
        </row>
        <row r="162">
          <cell r="A162" t="str">
            <v>ADJ165600 - PREPAID INTEREST - COMMERCIAL PAPER</v>
          </cell>
          <cell r="B162">
            <v>201310</v>
          </cell>
          <cell r="E162">
            <v>-9913198.5899999999</v>
          </cell>
        </row>
        <row r="163">
          <cell r="A163" t="str">
            <v>ADJ165600 - PREPAID INTEREST - COMMERCIAL PAPER</v>
          </cell>
          <cell r="B163">
            <v>201305</v>
          </cell>
          <cell r="E163">
            <v>-8451407.6699999999</v>
          </cell>
        </row>
        <row r="164">
          <cell r="A164" t="str">
            <v>ADJ165600 - PREPAID INTEREST - COMMERCIAL PAPER</v>
          </cell>
          <cell r="B164">
            <v>201309</v>
          </cell>
          <cell r="E164">
            <v>-9635523.0800000001</v>
          </cell>
        </row>
        <row r="165">
          <cell r="A165" t="str">
            <v>ADJ165600 - PREPAID INTEREST - COMMERCIAL PAPER</v>
          </cell>
          <cell r="B165">
            <v>201204</v>
          </cell>
          <cell r="E165">
            <v>-5106937.83</v>
          </cell>
        </row>
        <row r="166">
          <cell r="A166" t="str">
            <v>ADJ165600 - PREPAID INTEREST - COMMERCIAL PAPER</v>
          </cell>
          <cell r="B166">
            <v>201206</v>
          </cell>
          <cell r="E166">
            <v>-5725373.2999999998</v>
          </cell>
        </row>
        <row r="167">
          <cell r="A167" t="str">
            <v>ADJ165600 - PREPAID INTEREST - COMMERCIAL PAPER</v>
          </cell>
          <cell r="B167">
            <v>201209</v>
          </cell>
          <cell r="E167">
            <v>-6604376.3499999996</v>
          </cell>
        </row>
        <row r="168">
          <cell r="A168" t="str">
            <v>ADJ228101 - ACCUM PROV FOR PROP INSURANCE - STORM DEF TAX</v>
          </cell>
          <cell r="B168">
            <v>201301</v>
          </cell>
          <cell r="E168">
            <v>61495325.460000001</v>
          </cell>
        </row>
        <row r="169">
          <cell r="A169" t="str">
            <v>ADJ228101 - ACCUM PROV FOR PROP INSURANCE - STORM DEF TAX</v>
          </cell>
          <cell r="B169">
            <v>201307</v>
          </cell>
          <cell r="E169">
            <v>47712148.619999997</v>
          </cell>
        </row>
        <row r="170">
          <cell r="A170" t="str">
            <v>ADJ228101 - ACCUM PROV FOR PROP INSURANCE - STORM DEF TAX</v>
          </cell>
          <cell r="B170">
            <v>201212</v>
          </cell>
          <cell r="E170">
            <v>63913361.079999998</v>
          </cell>
        </row>
        <row r="171">
          <cell r="A171" t="str">
            <v>ADJ228101 - ACCUM PROV FOR PROP INSURANCE - STORM DEF TAX</v>
          </cell>
          <cell r="B171">
            <v>201201</v>
          </cell>
          <cell r="E171">
            <v>77661515.230000004</v>
          </cell>
        </row>
        <row r="172">
          <cell r="A172" t="str">
            <v>ADJ228101 - ACCUM PROV FOR PROP INSURANCE - STORM DEF TAX</v>
          </cell>
          <cell r="B172">
            <v>201202</v>
          </cell>
          <cell r="E172">
            <v>77518762.079999998</v>
          </cell>
        </row>
        <row r="173">
          <cell r="A173" t="str">
            <v>ADJ228101 - ACCUM PROV FOR PROP INSURANCE - STORM DEF TAX</v>
          </cell>
          <cell r="B173">
            <v>201205</v>
          </cell>
          <cell r="E173">
            <v>77117316.379999995</v>
          </cell>
        </row>
        <row r="174">
          <cell r="A174" t="str">
            <v>ADJ228101 - ACCUM PROV FOR PROP INSURANCE - STORM DEF TAX</v>
          </cell>
          <cell r="B174">
            <v>201107</v>
          </cell>
          <cell r="E174">
            <v>73768832.379999995</v>
          </cell>
        </row>
        <row r="175">
          <cell r="A175" t="str">
            <v>ADJ228101 - ACCUM PROV FOR PROP INSURANCE - STORM DEF TAX</v>
          </cell>
          <cell r="B175">
            <v>201108</v>
          </cell>
          <cell r="E175">
            <v>78190269.920000002</v>
          </cell>
        </row>
        <row r="176">
          <cell r="A176" t="str">
            <v>ADJ253100 - PREFERRED STOCK DIVIDENDS ACCRUED</v>
          </cell>
          <cell r="B176">
            <v>201305</v>
          </cell>
          <cell r="E176">
            <v>0</v>
          </cell>
        </row>
        <row r="177">
          <cell r="A177" t="str">
            <v>ADJ253100 - PREFERRED STOCK DIVIDENDS ACCRUED</v>
          </cell>
          <cell r="B177">
            <v>201308</v>
          </cell>
          <cell r="E177">
            <v>0</v>
          </cell>
        </row>
        <row r="178">
          <cell r="A178" t="str">
            <v>ADJ253100 - PREFERRED STOCK DIVIDENDS ACCRUED</v>
          </cell>
          <cell r="B178">
            <v>201201</v>
          </cell>
          <cell r="E178">
            <v>0</v>
          </cell>
        </row>
        <row r="179">
          <cell r="A179" t="str">
            <v>ADJ253100 - PREFERRED STOCK DIVIDENDS ACCRUED</v>
          </cell>
          <cell r="B179">
            <v>201202</v>
          </cell>
          <cell r="E179">
            <v>0</v>
          </cell>
        </row>
        <row r="180">
          <cell r="A180" t="str">
            <v>ADJ253100 - PREFERRED STOCK DIVIDENDS ACCRUED</v>
          </cell>
          <cell r="B180">
            <v>201203</v>
          </cell>
          <cell r="E180">
            <v>0</v>
          </cell>
        </row>
        <row r="181">
          <cell r="A181" t="str">
            <v>ADJ253100 - PREFERRED STOCK DIVIDENDS ACCRUED</v>
          </cell>
          <cell r="B181">
            <v>201210</v>
          </cell>
          <cell r="E181">
            <v>0</v>
          </cell>
        </row>
        <row r="182">
          <cell r="A182" t="str">
            <v>ADJ253100 - PREFERRED STOCK DIVIDENDS ACCRUED</v>
          </cell>
          <cell r="B182">
            <v>201106</v>
          </cell>
          <cell r="E182">
            <v>0</v>
          </cell>
        </row>
        <row r="183">
          <cell r="A183" t="str">
            <v>ADJ253420 - OTHER REG LIAB - LAND SALES PLANT IN SERVICE</v>
          </cell>
          <cell r="B183">
            <v>201306</v>
          </cell>
          <cell r="E183">
            <v>0</v>
          </cell>
        </row>
        <row r="184">
          <cell r="A184" t="str">
            <v>ADJ253420 - OTHER REG LIAB - LAND SALES PLANT IN SERVICE</v>
          </cell>
          <cell r="B184">
            <v>201302</v>
          </cell>
          <cell r="E184">
            <v>0</v>
          </cell>
        </row>
        <row r="185">
          <cell r="A185" t="str">
            <v>ADJ253420 - OTHER REG LIAB - LAND SALES PLANT IN SERVICE</v>
          </cell>
          <cell r="B185">
            <v>201206</v>
          </cell>
          <cell r="E185">
            <v>0</v>
          </cell>
        </row>
        <row r="186">
          <cell r="A186" t="str">
            <v>ADJ253420 - OTHER REG LIAB - LAND SALES PLANT IN SERVICE</v>
          </cell>
          <cell r="B186">
            <v>201209</v>
          </cell>
          <cell r="E186">
            <v>0</v>
          </cell>
        </row>
        <row r="187">
          <cell r="A187" t="str">
            <v>ADJ256100 - DEFERRED GAINS FUTURE USE</v>
          </cell>
          <cell r="B187">
            <v>201310</v>
          </cell>
          <cell r="E187">
            <v>0</v>
          </cell>
        </row>
        <row r="188">
          <cell r="A188" t="str">
            <v>ADJ256100 - DEFERRED GAINS FUTURE USE</v>
          </cell>
          <cell r="B188">
            <v>201304</v>
          </cell>
          <cell r="E188">
            <v>0</v>
          </cell>
        </row>
        <row r="189">
          <cell r="A189" t="str">
            <v>ADJ256100 - DEFERRED GAINS FUTURE USE</v>
          </cell>
          <cell r="B189">
            <v>201306</v>
          </cell>
          <cell r="E189">
            <v>0</v>
          </cell>
        </row>
        <row r="190">
          <cell r="A190" t="str">
            <v>ADJ256100 - DEFERRED GAINS FUTURE USE</v>
          </cell>
          <cell r="B190">
            <v>201111</v>
          </cell>
          <cell r="E190">
            <v>0</v>
          </cell>
        </row>
        <row r="191">
          <cell r="A191" t="str">
            <v>ADJ256100 - DEFERRED GAINS FUTURE USE</v>
          </cell>
          <cell r="B191">
            <v>201202</v>
          </cell>
          <cell r="E191">
            <v>0</v>
          </cell>
        </row>
        <row r="192">
          <cell r="A192" t="str">
            <v>ADJ256100 - DEFERRED GAINS FUTURE USE</v>
          </cell>
          <cell r="B192">
            <v>201205</v>
          </cell>
          <cell r="E192">
            <v>0</v>
          </cell>
        </row>
        <row r="193">
          <cell r="A193" t="str">
            <v>ADJ256100 - DEFERRED GAINS FUTURE USE</v>
          </cell>
          <cell r="B193">
            <v>201208</v>
          </cell>
          <cell r="E193">
            <v>0</v>
          </cell>
        </row>
        <row r="194">
          <cell r="A194" t="str">
            <v>ADJ256100 - DEFERRED GAINS FUTURE USE</v>
          </cell>
          <cell r="B194">
            <v>201102</v>
          </cell>
          <cell r="E194">
            <v>0</v>
          </cell>
        </row>
        <row r="195">
          <cell r="A195" t="str">
            <v>ADJ256100 - DEFERRED GAINS FUTURE USE</v>
          </cell>
          <cell r="B195">
            <v>201104</v>
          </cell>
          <cell r="E195">
            <v>0</v>
          </cell>
        </row>
        <row r="196">
          <cell r="A196" t="str">
            <v>ADJ256100 - DEFERRED GAINS FUTURE USE</v>
          </cell>
          <cell r="B196">
            <v>201107</v>
          </cell>
          <cell r="E196">
            <v>0</v>
          </cell>
        </row>
        <row r="197">
          <cell r="A197" t="str">
            <v>ADJ256100 - DEFERRED GAINS FUTURE USE</v>
          </cell>
          <cell r="B197">
            <v>201108</v>
          </cell>
          <cell r="E197">
            <v>0</v>
          </cell>
        </row>
        <row r="198">
          <cell r="A198" t="str">
            <v>ADJ256100 - DEFERRED GAINS FUTURE USE</v>
          </cell>
          <cell r="B198">
            <v>201109</v>
          </cell>
          <cell r="E198">
            <v>0</v>
          </cell>
        </row>
        <row r="199">
          <cell r="A199" t="str">
            <v>ADJ256100 - DEFERRED GAINS FUTURE USE</v>
          </cell>
          <cell r="B199">
            <v>201110</v>
          </cell>
          <cell r="E199">
            <v>0</v>
          </cell>
        </row>
        <row r="200">
          <cell r="A200" t="str">
            <v>ADJ382351 - STORM SECURITIZATION - OTH REG ASSETS - BONDS</v>
          </cell>
          <cell r="B200">
            <v>201104</v>
          </cell>
          <cell r="E200">
            <v>-512783197.87</v>
          </cell>
        </row>
        <row r="201">
          <cell r="A201" t="str">
            <v>ADJ382351 - STORM SECURITIZATION - OTH REG ASSETS - BONDS</v>
          </cell>
          <cell r="B201">
            <v>201110</v>
          </cell>
          <cell r="E201">
            <v>-490543257.08999997</v>
          </cell>
        </row>
        <row r="202">
          <cell r="A202" t="str">
            <v>ADJ382352 - STORM SECURITIZATION - OTH REG ASSETS -DEF TAX</v>
          </cell>
          <cell r="B202">
            <v>201306</v>
          </cell>
          <cell r="E202">
            <v>-257765197.68000001</v>
          </cell>
        </row>
        <row r="203">
          <cell r="A203" t="str">
            <v>ADJ382352 - STORM SECURITIZATION - OTH REG ASSETS -DEF TAX</v>
          </cell>
          <cell r="B203">
            <v>201205</v>
          </cell>
          <cell r="E203">
            <v>-291116274.70999998</v>
          </cell>
        </row>
        <row r="204">
          <cell r="A204" t="str">
            <v>ADJ382352 - STORM SECURITIZATION - OTH REG ASSETS -DEF TAX</v>
          </cell>
          <cell r="B204">
            <v>201207</v>
          </cell>
          <cell r="E204">
            <v>-286169439.30000001</v>
          </cell>
        </row>
        <row r="205">
          <cell r="A205" t="str">
            <v>ADJ382352 - STORM SECURITIZATION - OTH REG ASSETS -DEF TAX</v>
          </cell>
          <cell r="B205">
            <v>201208</v>
          </cell>
          <cell r="E205">
            <v>-283642432.95999998</v>
          </cell>
        </row>
        <row r="206">
          <cell r="A206" t="str">
            <v>ADJ382352 - STORM SECURITIZATION - OTH REG ASSETS -DEF TAX</v>
          </cell>
          <cell r="B206">
            <v>201103</v>
          </cell>
          <cell r="E206">
            <v>-324294675.85000002</v>
          </cell>
        </row>
        <row r="207">
          <cell r="A207" t="str">
            <v>ADJ382355 - STORM SECURITIZATION - OTH REG ASSETS - OVER/UNDER -TAX</v>
          </cell>
          <cell r="B207">
            <v>201303</v>
          </cell>
          <cell r="E207">
            <v>396633.28</v>
          </cell>
        </row>
        <row r="208">
          <cell r="A208" t="str">
            <v>ADJ382355 - STORM SECURITIZATION - OTH REG ASSETS - OVER/UNDER -TAX</v>
          </cell>
          <cell r="B208">
            <v>201106</v>
          </cell>
          <cell r="E208">
            <v>1028247.31</v>
          </cell>
        </row>
        <row r="209">
          <cell r="A209" t="str">
            <v>ADJ382356 - STORM SECURITIZATION - OTH REG ASSETS - OVER/UNDER -BONDS</v>
          </cell>
          <cell r="B209">
            <v>201307</v>
          </cell>
          <cell r="E209">
            <v>952405.89</v>
          </cell>
        </row>
        <row r="210">
          <cell r="A210" t="str">
            <v>ADJ382356 - STORM SECURITIZATION - OTH REG ASSETS - OVER/UNDER -BONDS</v>
          </cell>
          <cell r="B210">
            <v>201206</v>
          </cell>
          <cell r="E210">
            <v>2568665.23</v>
          </cell>
        </row>
        <row r="211">
          <cell r="A211" t="str">
            <v>ADJ382356 - STORM SECURITIZATION - OTH REG ASSETS - OVER/UNDER -BONDS</v>
          </cell>
          <cell r="B211">
            <v>201101</v>
          </cell>
          <cell r="E211">
            <v>5473563.3899999997</v>
          </cell>
        </row>
        <row r="212">
          <cell r="A212" t="str">
            <v>ADJ382356 - STORM SECURITIZATION - OTH REG ASSETS - OVER/UNDER -BONDS</v>
          </cell>
          <cell r="B212">
            <v>201106</v>
          </cell>
          <cell r="E212">
            <v>3213014.07</v>
          </cell>
        </row>
        <row r="213">
          <cell r="A213" t="str">
            <v>ADJ382356 - STORM SECURITIZATION - OTH REG ASSETS - OVER/UNDER -BONDS</v>
          </cell>
          <cell r="B213">
            <v>201108</v>
          </cell>
          <cell r="E213">
            <v>3471335.42</v>
          </cell>
        </row>
        <row r="214">
          <cell r="A214" t="str">
            <v>ADJ382356 - STORM SECURITIZATION - OTH REG ASSETS - OVER/UNDER -BONDS</v>
          </cell>
          <cell r="B214">
            <v>201110</v>
          </cell>
          <cell r="E214">
            <v>3636215.87</v>
          </cell>
        </row>
        <row r="215">
          <cell r="A215" t="str">
            <v>ADJ382356 - STORM SECURITIZATION - OTH REG ASSETS - OVER/UNDER -BONDS</v>
          </cell>
          <cell r="B215">
            <v>201111</v>
          </cell>
          <cell r="E215">
            <v>3522026.94</v>
          </cell>
        </row>
        <row r="216">
          <cell r="A216" t="str">
            <v>BAL121000 - NONUTILITY PROPERTY</v>
          </cell>
          <cell r="B216">
            <v>201308</v>
          </cell>
          <cell r="E216">
            <v>13133966.140000001</v>
          </cell>
        </row>
        <row r="217">
          <cell r="A217" t="str">
            <v>BAL121000 - NONUTILITY PROPERTY</v>
          </cell>
          <cell r="B217">
            <v>201301</v>
          </cell>
          <cell r="E217">
            <v>14101519.42</v>
          </cell>
        </row>
        <row r="218">
          <cell r="A218" t="str">
            <v>BAL121000 - NONUTILITY PROPERTY</v>
          </cell>
          <cell r="B218">
            <v>201302</v>
          </cell>
          <cell r="E218">
            <v>13948402.779999999</v>
          </cell>
        </row>
        <row r="219">
          <cell r="A219" t="str">
            <v>BAL121000 - NONUTILITY PROPERTY</v>
          </cell>
          <cell r="B219">
            <v>201208</v>
          </cell>
          <cell r="E219">
            <v>14397602.85</v>
          </cell>
        </row>
        <row r="220">
          <cell r="A220" t="str">
            <v>BAL121000 - NONUTILITY PROPERTY</v>
          </cell>
          <cell r="B220">
            <v>201209</v>
          </cell>
          <cell r="E220">
            <v>14399113.16</v>
          </cell>
        </row>
        <row r="221">
          <cell r="A221" t="str">
            <v>BAL123000 - INVESTMENT IN ASSOCIATED COMPANIES (EXC GROUP)</v>
          </cell>
          <cell r="B221">
            <v>201211</v>
          </cell>
          <cell r="E221">
            <v>0</v>
          </cell>
        </row>
        <row r="222">
          <cell r="A222" t="str">
            <v>BAL123000 - INVESTMENT IN ASSOCIATED COMPANIES (EXC GROUP)</v>
          </cell>
          <cell r="B222">
            <v>201307</v>
          </cell>
          <cell r="E222">
            <v>38461538.460000001</v>
          </cell>
        </row>
        <row r="223">
          <cell r="A223" t="str">
            <v>BAL123000 - INVESTMENT IN ASSOCIATED COMPANIES (EXC GROUP)</v>
          </cell>
          <cell r="B223">
            <v>201112</v>
          </cell>
          <cell r="E223">
            <v>0</v>
          </cell>
        </row>
        <row r="224">
          <cell r="A224" t="str">
            <v>BAL123000 - INVESTMENT IN ASSOCIATED COMPANIES (EXC GROUP)</v>
          </cell>
          <cell r="B224">
            <v>201201</v>
          </cell>
          <cell r="E224">
            <v>0</v>
          </cell>
        </row>
        <row r="225">
          <cell r="A225" t="str">
            <v>BAL123000 - INVESTMENT IN ASSOCIATED COMPANIES (EXC GROUP)</v>
          </cell>
          <cell r="B225">
            <v>201102</v>
          </cell>
          <cell r="E225">
            <v>0</v>
          </cell>
        </row>
        <row r="226">
          <cell r="A226" t="str">
            <v>BAL123000 - INVESTMENT IN ASSOCIATED COMPANIES (EXC GROUP)</v>
          </cell>
          <cell r="B226">
            <v>201108</v>
          </cell>
          <cell r="E226">
            <v>0</v>
          </cell>
        </row>
        <row r="227">
          <cell r="A227" t="str">
            <v>ADJ101386 - SOLAR ECRC CONVERTIBLE ITC - SPECIFIC</v>
          </cell>
          <cell r="B227">
            <v>201211</v>
          </cell>
          <cell r="E227">
            <v>-174961130</v>
          </cell>
        </row>
        <row r="228">
          <cell r="A228" t="str">
            <v>ADJ101386 - SOLAR ECRC CONVERTIBLE ITC - SPECIFIC</v>
          </cell>
          <cell r="B228">
            <v>201307</v>
          </cell>
          <cell r="E228">
            <v>-170824706</v>
          </cell>
        </row>
        <row r="229">
          <cell r="A229" t="str">
            <v>ADJ101386 - SOLAR ECRC CONVERTIBLE ITC - SPECIFIC</v>
          </cell>
          <cell r="B229">
            <v>201204</v>
          </cell>
          <cell r="E229">
            <v>-178580501</v>
          </cell>
        </row>
        <row r="230">
          <cell r="A230" t="str">
            <v>ADJ101710 - PLT IN SERV - STRUCTURES LRIC ATRIUM</v>
          </cell>
          <cell r="B230">
            <v>201306</v>
          </cell>
          <cell r="E230">
            <v>0</v>
          </cell>
        </row>
        <row r="231">
          <cell r="A231" t="str">
            <v>ADJ101710 - PLT IN SERV - STRUCTURES LRIC ATRIUM</v>
          </cell>
          <cell r="B231">
            <v>201210</v>
          </cell>
          <cell r="E231">
            <v>0</v>
          </cell>
        </row>
        <row r="232">
          <cell r="A232" t="str">
            <v>ADJ101710 - PLT IN SERV - STRUCTURES LRIC ATRIUM</v>
          </cell>
          <cell r="B232">
            <v>201107</v>
          </cell>
          <cell r="E232">
            <v>0</v>
          </cell>
        </row>
        <row r="233">
          <cell r="A233" t="str">
            <v>ADJ101710 - PLT IN SERV - STRUCTURES LRIC ATRIUM</v>
          </cell>
          <cell r="B233">
            <v>201108</v>
          </cell>
          <cell r="E233">
            <v>0</v>
          </cell>
        </row>
        <row r="234">
          <cell r="A234" t="str">
            <v>ADJ101710 - PLT IN SERV - STRUCTURES LRIC ATRIUM</v>
          </cell>
          <cell r="B234">
            <v>201111</v>
          </cell>
          <cell r="E234">
            <v>0</v>
          </cell>
        </row>
        <row r="235">
          <cell r="A235" t="str">
            <v>ADJ101900 - PROPERTY UNDER CAPITAL LEASES - NON NUCLEAR</v>
          </cell>
          <cell r="B235">
            <v>201204</v>
          </cell>
          <cell r="E235">
            <v>-58359716.619999997</v>
          </cell>
        </row>
        <row r="236">
          <cell r="A236" t="str">
            <v>ADJ101900 - PROPERTY UNDER CAPITAL LEASES - NON NUCLEAR</v>
          </cell>
          <cell r="B236">
            <v>201101</v>
          </cell>
          <cell r="E236">
            <v>-4379038.3899999997</v>
          </cell>
        </row>
        <row r="237">
          <cell r="A237" t="str">
            <v>ADJ101900 - PROPERTY UNDER CAPITAL LEASES - NON NUCLEAR</v>
          </cell>
          <cell r="B237">
            <v>201110</v>
          </cell>
          <cell r="E237">
            <v>-44618909.740000002</v>
          </cell>
        </row>
        <row r="238">
          <cell r="A238" t="str">
            <v>ADJ108710 - ACC PROV DEPR - STRUCTURES LRIC ATRIUM</v>
          </cell>
          <cell r="B238">
            <v>201310</v>
          </cell>
          <cell r="E238">
            <v>0</v>
          </cell>
        </row>
        <row r="239">
          <cell r="A239" t="str">
            <v>ADJ108710 - ACC PROV DEPR - STRUCTURES LRIC ATRIUM</v>
          </cell>
          <cell r="B239">
            <v>201211</v>
          </cell>
          <cell r="E239">
            <v>0</v>
          </cell>
        </row>
        <row r="240">
          <cell r="A240" t="str">
            <v>ADJ108710 - ACC PROV DEPR - STRUCTURES LRIC ATRIUM</v>
          </cell>
          <cell r="B240">
            <v>201308</v>
          </cell>
          <cell r="E240">
            <v>0</v>
          </cell>
        </row>
        <row r="241">
          <cell r="A241" t="str">
            <v>ADJ108710 - ACC PROV DEPR - STRUCTURES LRIC ATRIUM</v>
          </cell>
          <cell r="B241">
            <v>201307</v>
          </cell>
          <cell r="E241">
            <v>0</v>
          </cell>
        </row>
        <row r="242">
          <cell r="A242" t="str">
            <v>ADJ108710 - ACC PROV DEPR - STRUCTURES LRIC ATRIUM</v>
          </cell>
          <cell r="B242">
            <v>201212</v>
          </cell>
          <cell r="E242">
            <v>0</v>
          </cell>
        </row>
        <row r="243">
          <cell r="A243" t="str">
            <v>ADJ108710 - ACC PROV DEPR - STRUCTURES LRIC ATRIUM</v>
          </cell>
          <cell r="B243">
            <v>201203</v>
          </cell>
          <cell r="E243">
            <v>0</v>
          </cell>
        </row>
        <row r="244">
          <cell r="A244" t="str">
            <v>ADJ108710 - ACC PROV DEPR - STRUCTURES LRIC ATRIUM</v>
          </cell>
          <cell r="B244">
            <v>201208</v>
          </cell>
          <cell r="E244">
            <v>0</v>
          </cell>
        </row>
        <row r="245">
          <cell r="A245" t="str">
            <v>ADJ108710 - ACC PROV DEPR - STRUCTURES LRIC ATRIUM</v>
          </cell>
          <cell r="B245">
            <v>201108</v>
          </cell>
          <cell r="E245">
            <v>0</v>
          </cell>
        </row>
        <row r="246">
          <cell r="A246" t="str">
            <v>ADJ108900 - ACCUM PROV CAPITAL LEASES</v>
          </cell>
          <cell r="B246">
            <v>201310</v>
          </cell>
          <cell r="E246">
            <v>2849102.56</v>
          </cell>
        </row>
        <row r="247">
          <cell r="A247" t="str">
            <v>ADJ108900 - ACCUM PROV CAPITAL LEASES</v>
          </cell>
          <cell r="B247">
            <v>201211</v>
          </cell>
          <cell r="E247">
            <v>1805865.38</v>
          </cell>
        </row>
        <row r="248">
          <cell r="A248" t="str">
            <v>ADJ120600 - NUCLEAR FUEL UNDER CAPITAL LEASES</v>
          </cell>
          <cell r="B248">
            <v>201311</v>
          </cell>
          <cell r="E248">
            <v>0</v>
          </cell>
        </row>
        <row r="249">
          <cell r="A249" t="str">
            <v>ADJ120600 - NUCLEAR FUEL UNDER CAPITAL LEASES</v>
          </cell>
          <cell r="B249">
            <v>201303</v>
          </cell>
          <cell r="E249">
            <v>0</v>
          </cell>
        </row>
        <row r="250">
          <cell r="A250" t="str">
            <v>ADJ120600 - NUCLEAR FUEL UNDER CAPITAL LEASES</v>
          </cell>
          <cell r="B250">
            <v>201211</v>
          </cell>
          <cell r="E250">
            <v>0</v>
          </cell>
        </row>
        <row r="251">
          <cell r="A251" t="str">
            <v>ADJ120600 - NUCLEAR FUEL UNDER CAPITAL LEASES</v>
          </cell>
          <cell r="B251">
            <v>201201</v>
          </cell>
          <cell r="E251">
            <v>0</v>
          </cell>
        </row>
        <row r="252">
          <cell r="A252" t="str">
            <v>ADJ120600 - NUCLEAR FUEL UNDER CAPITAL LEASES</v>
          </cell>
          <cell r="B252">
            <v>201202</v>
          </cell>
          <cell r="E252">
            <v>0</v>
          </cell>
        </row>
        <row r="253">
          <cell r="A253" t="str">
            <v>ADJ165600 - PREPAID INTEREST - COMMERCIAL PAPER</v>
          </cell>
          <cell r="B253">
            <v>201302</v>
          </cell>
          <cell r="E253">
            <v>-8192203.5499999998</v>
          </cell>
        </row>
        <row r="254">
          <cell r="A254" t="str">
            <v>ADJ165600 - PREPAID INTEREST - COMMERCIAL PAPER</v>
          </cell>
          <cell r="B254">
            <v>201303</v>
          </cell>
          <cell r="E254">
            <v>-8177109.4199999999</v>
          </cell>
        </row>
        <row r="255">
          <cell r="A255" t="str">
            <v>ADJ165600 - PREPAID INTEREST - COMMERCIAL PAPER</v>
          </cell>
          <cell r="B255">
            <v>201102</v>
          </cell>
          <cell r="E255">
            <v>-3955969.51</v>
          </cell>
        </row>
        <row r="256">
          <cell r="A256" t="str">
            <v>ADJ165600 - PREPAID INTEREST - COMMERCIAL PAPER</v>
          </cell>
          <cell r="B256">
            <v>201104</v>
          </cell>
          <cell r="E256">
            <v>-4479550.7</v>
          </cell>
        </row>
        <row r="257">
          <cell r="A257" t="str">
            <v>ADJ228101 - ACCUM PROV FOR PROP INSURANCE - STORM DEF TAX</v>
          </cell>
          <cell r="B257">
            <v>201304</v>
          </cell>
          <cell r="E257">
            <v>54485704.770000003</v>
          </cell>
        </row>
        <row r="258">
          <cell r="A258" t="str">
            <v>ADJ228101 - ACCUM PROV FOR PROP INSURANCE - STORM DEF TAX</v>
          </cell>
          <cell r="B258">
            <v>201105</v>
          </cell>
          <cell r="E258">
            <v>78193397.230000004</v>
          </cell>
        </row>
        <row r="259">
          <cell r="A259" t="str">
            <v>ADJ253100 - PREFERRED STOCK DIVIDENDS ACCRUED</v>
          </cell>
          <cell r="B259">
            <v>201310</v>
          </cell>
          <cell r="E259">
            <v>0</v>
          </cell>
        </row>
        <row r="260">
          <cell r="A260" t="str">
            <v>ADJ253100 - PREFERRED STOCK DIVIDENDS ACCRUED</v>
          </cell>
          <cell r="B260">
            <v>201304</v>
          </cell>
          <cell r="E260">
            <v>0</v>
          </cell>
        </row>
        <row r="261">
          <cell r="A261" t="str">
            <v>ADJ253100 - PREFERRED STOCK DIVIDENDS ACCRUED</v>
          </cell>
          <cell r="B261">
            <v>201306</v>
          </cell>
          <cell r="E261">
            <v>0</v>
          </cell>
        </row>
        <row r="262">
          <cell r="A262" t="str">
            <v>ADJ253100 - PREFERRED STOCK DIVIDENDS ACCRUED</v>
          </cell>
          <cell r="B262">
            <v>201112</v>
          </cell>
          <cell r="E262">
            <v>0</v>
          </cell>
        </row>
        <row r="263">
          <cell r="A263" t="str">
            <v>ADJ253100 - PREFERRED STOCK DIVIDENDS ACCRUED</v>
          </cell>
          <cell r="B263">
            <v>201103</v>
          </cell>
          <cell r="E263">
            <v>0</v>
          </cell>
        </row>
        <row r="264">
          <cell r="A264" t="str">
            <v>ADJ253100 - PREFERRED STOCK DIVIDENDS ACCRUED</v>
          </cell>
          <cell r="B264">
            <v>201108</v>
          </cell>
          <cell r="E264">
            <v>0</v>
          </cell>
        </row>
        <row r="265">
          <cell r="A265" t="str">
            <v>ADJ253420 - OTHER REG LIAB - LAND SALES PLANT IN SERVICE</v>
          </cell>
          <cell r="B265">
            <v>201211</v>
          </cell>
          <cell r="E265">
            <v>0</v>
          </cell>
        </row>
        <row r="266">
          <cell r="A266" t="str">
            <v>ADJ253420 - OTHER REG LIAB - LAND SALES PLANT IN SERVICE</v>
          </cell>
          <cell r="B266">
            <v>201203</v>
          </cell>
          <cell r="E266">
            <v>0</v>
          </cell>
        </row>
        <row r="267">
          <cell r="A267" t="str">
            <v>ADJ253420 - OTHER REG LIAB - LAND SALES PLANT IN SERVICE</v>
          </cell>
          <cell r="B267">
            <v>201103</v>
          </cell>
          <cell r="E267">
            <v>0</v>
          </cell>
        </row>
        <row r="268">
          <cell r="A268" t="str">
            <v>ADJ256100 - DEFERRED GAINS FUTURE USE</v>
          </cell>
          <cell r="B268">
            <v>201311</v>
          </cell>
          <cell r="E268">
            <v>0</v>
          </cell>
        </row>
        <row r="269">
          <cell r="A269" t="str">
            <v>ADJ256100 - DEFERRED GAINS FUTURE USE</v>
          </cell>
          <cell r="B269">
            <v>201305</v>
          </cell>
          <cell r="E269">
            <v>0</v>
          </cell>
        </row>
        <row r="270">
          <cell r="A270" t="str">
            <v>ADJ256100 - DEFERRED GAINS FUTURE USE</v>
          </cell>
          <cell r="B270">
            <v>201301</v>
          </cell>
          <cell r="E270">
            <v>0</v>
          </cell>
        </row>
        <row r="271">
          <cell r="A271" t="str">
            <v>ADJ256100 - DEFERRED GAINS FUTURE USE</v>
          </cell>
          <cell r="B271">
            <v>201201</v>
          </cell>
          <cell r="E271">
            <v>0</v>
          </cell>
        </row>
        <row r="272">
          <cell r="A272" t="str">
            <v>ADJ256100 - DEFERRED GAINS FUTURE USE</v>
          </cell>
          <cell r="B272">
            <v>201103</v>
          </cell>
          <cell r="E272">
            <v>0</v>
          </cell>
        </row>
        <row r="273">
          <cell r="A273" t="str">
            <v>ADJ382351 - STORM SECURITIZATION - OTH REG ASSETS - BONDS</v>
          </cell>
          <cell r="B273">
            <v>201212</v>
          </cell>
          <cell r="E273">
            <v>-435349848.22000003</v>
          </cell>
        </row>
        <row r="274">
          <cell r="A274" t="str">
            <v>ADJ382351 - STORM SECURITIZATION - OTH REG ASSETS - BONDS</v>
          </cell>
          <cell r="B274">
            <v>201207</v>
          </cell>
          <cell r="E274">
            <v>-455682639.38</v>
          </cell>
        </row>
        <row r="275">
          <cell r="A275" t="str">
            <v>ADJ382352 - STORM SECURITIZATION - OTH REG ASSETS -DEF TAX</v>
          </cell>
          <cell r="B275">
            <v>201303</v>
          </cell>
          <cell r="E275">
            <v>-265624001.34</v>
          </cell>
        </row>
        <row r="276">
          <cell r="A276" t="str">
            <v>ADJ382352 - STORM SECURITIZATION - OTH REG ASSETS -DEF TAX</v>
          </cell>
          <cell r="B276">
            <v>201307</v>
          </cell>
          <cell r="E276">
            <v>-255122878.90000001</v>
          </cell>
        </row>
        <row r="277">
          <cell r="A277" t="str">
            <v>ADJ382352 - STORM SECURITIZATION - OTH REG ASSETS -DEF TAX</v>
          </cell>
          <cell r="B277">
            <v>201209</v>
          </cell>
          <cell r="E277">
            <v>-281102027.19</v>
          </cell>
        </row>
        <row r="278">
          <cell r="A278" t="str">
            <v>ADJ382352 - STORM SECURITIZATION - OTH REG ASSETS -DEF TAX</v>
          </cell>
          <cell r="B278">
            <v>201102</v>
          </cell>
          <cell r="E278">
            <v>-326547909.60000002</v>
          </cell>
        </row>
        <row r="279">
          <cell r="A279" t="str">
            <v>ADJ382352 - STORM SECURITIZATION - OTH REG ASSETS -DEF TAX</v>
          </cell>
          <cell r="B279">
            <v>201105</v>
          </cell>
          <cell r="E279">
            <v>-319749931.06</v>
          </cell>
        </row>
        <row r="280">
          <cell r="A280" t="str">
            <v>ADJ382352 - STORM SECURITIZATION - OTH REG ASSETS -DEF TAX</v>
          </cell>
          <cell r="B280">
            <v>201109</v>
          </cell>
          <cell r="E280">
            <v>-310439653.44999999</v>
          </cell>
        </row>
        <row r="281">
          <cell r="A281" t="str">
            <v>ADJ382355 - STORM SECURITIZATION - OTH REG ASSETS - OVER/UNDER -TAX</v>
          </cell>
          <cell r="B281">
            <v>201310</v>
          </cell>
          <cell r="E281">
            <v>613935.87</v>
          </cell>
        </row>
        <row r="282">
          <cell r="A282" t="str">
            <v>ADJ382355 - STORM SECURITIZATION - OTH REG ASSETS - OVER/UNDER -TAX</v>
          </cell>
          <cell r="B282">
            <v>201302</v>
          </cell>
          <cell r="E282">
            <v>534496.63</v>
          </cell>
        </row>
        <row r="283">
          <cell r="A283" t="str">
            <v>ADJ382355 - STORM SECURITIZATION - OTH REG ASSETS - OVER/UNDER -TAX</v>
          </cell>
          <cell r="B283">
            <v>201301</v>
          </cell>
          <cell r="E283">
            <v>740096.72</v>
          </cell>
        </row>
        <row r="284">
          <cell r="A284" t="str">
            <v>ADJ382355 - STORM SECURITIZATION - OTH REG ASSETS - OVER/UNDER -TAX</v>
          </cell>
          <cell r="B284">
            <v>201111</v>
          </cell>
          <cell r="E284">
            <v>1510370.59</v>
          </cell>
        </row>
        <row r="285">
          <cell r="A285" t="str">
            <v>ADJ382355 - STORM SECURITIZATION - OTH REG ASSETS - OVER/UNDER -TAX</v>
          </cell>
          <cell r="B285">
            <v>201201</v>
          </cell>
          <cell r="E285">
            <v>1392175.06</v>
          </cell>
        </row>
        <row r="286">
          <cell r="A286" t="str">
            <v>ADJ382355 - STORM SECURITIZATION - OTH REG ASSETS - OVER/UNDER -TAX</v>
          </cell>
          <cell r="B286">
            <v>201210</v>
          </cell>
          <cell r="E286">
            <v>883300.49</v>
          </cell>
        </row>
        <row r="287">
          <cell r="A287" t="str">
            <v>ADJ382356 - STORM SECURITIZATION - OTH REG ASSETS - OVER/UNDER -BONDS</v>
          </cell>
          <cell r="B287">
            <v>201202</v>
          </cell>
          <cell r="E287">
            <v>2959335.54</v>
          </cell>
        </row>
        <row r="288">
          <cell r="A288" t="str">
            <v>ADJ382356 - STORM SECURITIZATION - OTH REG ASSETS - OVER/UNDER -BONDS</v>
          </cell>
          <cell r="B288">
            <v>201205</v>
          </cell>
          <cell r="E288">
            <v>2480582.92</v>
          </cell>
        </row>
        <row r="289">
          <cell r="A289" t="str">
            <v>ADJ382356 - STORM SECURITIZATION - OTH REG ASSETS - OVER/UNDER -BONDS</v>
          </cell>
          <cell r="B289">
            <v>201109</v>
          </cell>
          <cell r="E289">
            <v>3618238.09</v>
          </cell>
        </row>
        <row r="290">
          <cell r="A290" t="str">
            <v>BAL121000 - NONUTILITY PROPERTY</v>
          </cell>
          <cell r="B290">
            <v>201305</v>
          </cell>
          <cell r="E290">
            <v>13535044.99</v>
          </cell>
        </row>
        <row r="291">
          <cell r="A291" t="str">
            <v>BAL121000 - NONUTILITY PROPERTY</v>
          </cell>
          <cell r="B291">
            <v>201207</v>
          </cell>
          <cell r="E291">
            <v>14404779.74</v>
          </cell>
        </row>
        <row r="292">
          <cell r="A292" t="str">
            <v>BAL121000 - NONUTILITY PROPERTY</v>
          </cell>
          <cell r="B292">
            <v>201106</v>
          </cell>
          <cell r="E292">
            <v>14518582.689999999</v>
          </cell>
        </row>
        <row r="293">
          <cell r="A293" t="str">
            <v>BAL121000 - NONUTILITY PROPERTY</v>
          </cell>
          <cell r="B293">
            <v>201110</v>
          </cell>
          <cell r="E293">
            <v>14485210.439999999</v>
          </cell>
        </row>
        <row r="294">
          <cell r="A294" t="str">
            <v>BAL123000 - INVESTMENT IN ASSOCIATED COMPANIES (EXC GROUP)</v>
          </cell>
          <cell r="B294">
            <v>201303</v>
          </cell>
          <cell r="E294">
            <v>0</v>
          </cell>
        </row>
        <row r="295">
          <cell r="A295" t="str">
            <v>BAL123000 - INVESTMENT IN ASSOCIATED COMPANIES (EXC GROUP)</v>
          </cell>
          <cell r="B295">
            <v>201103</v>
          </cell>
          <cell r="E295">
            <v>0</v>
          </cell>
        </row>
        <row r="296">
          <cell r="A296" t="str">
            <v>BAL123000 - INVESTMENT IN ASSOCIATED COMPANIES (EXC GROUP)</v>
          </cell>
          <cell r="B296">
            <v>201105</v>
          </cell>
          <cell r="E296">
            <v>0</v>
          </cell>
        </row>
        <row r="297">
          <cell r="A297" t="str">
            <v>BAL123000 - INVESTMENT IN ASSOCIATED COMPANIES (EXC GROUP)</v>
          </cell>
          <cell r="B297">
            <v>201109</v>
          </cell>
          <cell r="E297">
            <v>0</v>
          </cell>
        </row>
        <row r="298">
          <cell r="A298" t="str">
            <v>ADJ101386 - SOLAR ECRC CONVERTIBLE ITC - SPECIFIC</v>
          </cell>
          <cell r="B298">
            <v>201311</v>
          </cell>
          <cell r="E298">
            <v>-168756494</v>
          </cell>
        </row>
        <row r="299">
          <cell r="A299" t="str">
            <v>ADJ101386 - SOLAR ECRC CONVERTIBLE ITC - SPECIFIC</v>
          </cell>
          <cell r="B299">
            <v>201302</v>
          </cell>
          <cell r="E299">
            <v>-173409971</v>
          </cell>
        </row>
        <row r="300">
          <cell r="A300" t="str">
            <v>ADJ101386 - SOLAR ECRC CONVERTIBLE ITC - SPECIFIC</v>
          </cell>
          <cell r="B300">
            <v>201303</v>
          </cell>
          <cell r="E300">
            <v>-172892918</v>
          </cell>
        </row>
        <row r="301">
          <cell r="A301" t="str">
            <v>ADJ101386 - SOLAR ECRC CONVERTIBLE ITC - SPECIFIC</v>
          </cell>
          <cell r="B301">
            <v>201212</v>
          </cell>
          <cell r="E301">
            <v>-174444077</v>
          </cell>
        </row>
        <row r="302">
          <cell r="A302" t="str">
            <v>ADJ101386 - SOLAR ECRC CONVERTIBLE ITC - SPECIFIC</v>
          </cell>
          <cell r="B302">
            <v>201202</v>
          </cell>
          <cell r="E302">
            <v>-179614607</v>
          </cell>
        </row>
        <row r="303">
          <cell r="A303" t="str">
            <v>ADJ101386 - SOLAR ECRC CONVERTIBLE ITC - SPECIFIC</v>
          </cell>
          <cell r="B303">
            <v>201104</v>
          </cell>
          <cell r="E303">
            <v>-115923749.08</v>
          </cell>
        </row>
        <row r="304">
          <cell r="A304" t="str">
            <v>ADJ101386 - SOLAR ECRC CONVERTIBLE ITC - SPECIFIC</v>
          </cell>
          <cell r="B304">
            <v>201106</v>
          </cell>
          <cell r="E304">
            <v>-135705477.77000001</v>
          </cell>
        </row>
        <row r="305">
          <cell r="A305" t="str">
            <v>ADJ101710 - PLT IN SERV - STRUCTURES LRIC ATRIUM</v>
          </cell>
          <cell r="B305">
            <v>201303</v>
          </cell>
          <cell r="E305">
            <v>0</v>
          </cell>
        </row>
        <row r="306">
          <cell r="A306" t="str">
            <v>ADJ101710 - PLT IN SERV - STRUCTURES LRIC ATRIUM</v>
          </cell>
          <cell r="B306">
            <v>201112</v>
          </cell>
          <cell r="E306">
            <v>0</v>
          </cell>
        </row>
        <row r="307">
          <cell r="A307" t="str">
            <v>ADJ101710 - PLT IN SERV - STRUCTURES LRIC ATRIUM</v>
          </cell>
          <cell r="B307">
            <v>201207</v>
          </cell>
          <cell r="E307">
            <v>0</v>
          </cell>
        </row>
        <row r="308">
          <cell r="A308" t="str">
            <v>ADJ101900 - PROPERTY UNDER CAPITAL LEASES - NON NUCLEAR</v>
          </cell>
          <cell r="B308">
            <v>201103</v>
          </cell>
          <cell r="E308">
            <v>-13214156.84</v>
          </cell>
        </row>
        <row r="309">
          <cell r="A309" t="str">
            <v>ADJ108710 - ACC PROV DEPR - STRUCTURES LRIC ATRIUM</v>
          </cell>
          <cell r="B309">
            <v>201206</v>
          </cell>
          <cell r="E309">
            <v>0</v>
          </cell>
        </row>
        <row r="310">
          <cell r="A310" t="str">
            <v>ADJ108710 - ACC PROV DEPR - STRUCTURES LRIC ATRIUM</v>
          </cell>
          <cell r="B310">
            <v>201209</v>
          </cell>
          <cell r="E310">
            <v>0</v>
          </cell>
        </row>
        <row r="311">
          <cell r="A311" t="str">
            <v>ADJ108710 - ACC PROV DEPR - STRUCTURES LRIC ATRIUM</v>
          </cell>
          <cell r="B311">
            <v>201101</v>
          </cell>
          <cell r="E311">
            <v>0</v>
          </cell>
        </row>
        <row r="312">
          <cell r="A312" t="str">
            <v>ADJ108710 - ACC PROV DEPR - STRUCTURES LRIC ATRIUM</v>
          </cell>
          <cell r="B312">
            <v>201102</v>
          </cell>
          <cell r="E312">
            <v>0</v>
          </cell>
        </row>
        <row r="313">
          <cell r="A313" t="str">
            <v>ADJ108710 - ACC PROV DEPR - STRUCTURES LRIC ATRIUM</v>
          </cell>
          <cell r="B313">
            <v>201107</v>
          </cell>
          <cell r="E313">
            <v>0</v>
          </cell>
        </row>
        <row r="314">
          <cell r="A314" t="str">
            <v>ADJ108900 - ACCUM PROV CAPITAL LEASES</v>
          </cell>
          <cell r="B314">
            <v>201304</v>
          </cell>
          <cell r="E314">
            <v>2275576.92</v>
          </cell>
        </row>
        <row r="315">
          <cell r="A315" t="str">
            <v>ADJ108900 - ACCUM PROV CAPITAL LEASES</v>
          </cell>
          <cell r="B315">
            <v>201212</v>
          </cell>
          <cell r="E315">
            <v>1899230.76</v>
          </cell>
        </row>
        <row r="316">
          <cell r="A316" t="str">
            <v>ADJ108900 - ACCUM PROV CAPITAL LEASES</v>
          </cell>
          <cell r="B316">
            <v>201204</v>
          </cell>
          <cell r="E316">
            <v>1127692.29</v>
          </cell>
        </row>
        <row r="317">
          <cell r="A317" t="str">
            <v>ADJ108900 - ACCUM PROV CAPITAL LEASES</v>
          </cell>
          <cell r="B317">
            <v>201207</v>
          </cell>
          <cell r="E317">
            <v>1429038.45</v>
          </cell>
        </row>
        <row r="318">
          <cell r="A318" t="str">
            <v>ADJ108900 - ACCUM PROV CAPITAL LEASES</v>
          </cell>
          <cell r="B318">
            <v>201109</v>
          </cell>
          <cell r="E318">
            <v>-475325.45</v>
          </cell>
        </row>
        <row r="319">
          <cell r="A319" t="str">
            <v>ADJ108900 - ACCUM PROV CAPITAL LEASES</v>
          </cell>
          <cell r="B319">
            <v>201110</v>
          </cell>
          <cell r="E319">
            <v>-593097.68000000005</v>
          </cell>
        </row>
        <row r="320">
          <cell r="A320" t="str">
            <v>ADJ120600 - NUCLEAR FUEL UNDER CAPITAL LEASES</v>
          </cell>
          <cell r="B320">
            <v>201308</v>
          </cell>
          <cell r="E320">
            <v>0</v>
          </cell>
        </row>
        <row r="321">
          <cell r="A321" t="str">
            <v>ADJ120600 - NUCLEAR FUEL UNDER CAPITAL LEASES</v>
          </cell>
          <cell r="B321">
            <v>201307</v>
          </cell>
          <cell r="E321">
            <v>0</v>
          </cell>
        </row>
        <row r="322">
          <cell r="A322" t="str">
            <v>ADJ120600 - NUCLEAR FUEL UNDER CAPITAL LEASES</v>
          </cell>
          <cell r="B322">
            <v>201108</v>
          </cell>
          <cell r="E322">
            <v>0</v>
          </cell>
        </row>
        <row r="323">
          <cell r="A323" t="str">
            <v>ADJ165600 - PREPAID INTEREST - COMMERCIAL PAPER</v>
          </cell>
          <cell r="B323">
            <v>201308</v>
          </cell>
          <cell r="E323">
            <v>-9347939.4600000009</v>
          </cell>
        </row>
        <row r="324">
          <cell r="A324" t="str">
            <v>ADJ165600 - PREPAID INTEREST - COMMERCIAL PAPER</v>
          </cell>
          <cell r="B324">
            <v>201112</v>
          </cell>
          <cell r="E324">
            <v>-4309438.8899999997</v>
          </cell>
        </row>
        <row r="325">
          <cell r="A325" t="str">
            <v>ADJ165600 - PREPAID INTEREST - COMMERCIAL PAPER</v>
          </cell>
          <cell r="B325">
            <v>201208</v>
          </cell>
          <cell r="E325">
            <v>-6317890.1299999999</v>
          </cell>
        </row>
        <row r="326">
          <cell r="A326" t="str">
            <v>ADJ165600 - PREPAID INTEREST - COMMERCIAL PAPER</v>
          </cell>
          <cell r="B326">
            <v>201101</v>
          </cell>
          <cell r="E326">
            <v>-3675043.68</v>
          </cell>
        </row>
        <row r="327">
          <cell r="A327" t="str">
            <v>ADJ228101 - ACCUM PROV FOR PROP INSURANCE - STORM DEF TAX</v>
          </cell>
          <cell r="B327">
            <v>201310</v>
          </cell>
          <cell r="E327">
            <v>45465130.850000001</v>
          </cell>
        </row>
        <row r="328">
          <cell r="A328" t="str">
            <v>ADJ228101 - ACCUM PROV FOR PROP INSURANCE - STORM DEF TAX</v>
          </cell>
          <cell r="B328">
            <v>201303</v>
          </cell>
          <cell r="E328">
            <v>56797460.619999997</v>
          </cell>
        </row>
        <row r="329">
          <cell r="A329" t="str">
            <v>ADJ228101 - ACCUM PROV FOR PROP INSURANCE - STORM DEF TAX</v>
          </cell>
          <cell r="B329">
            <v>201101</v>
          </cell>
          <cell r="E329">
            <v>77673601.849999994</v>
          </cell>
        </row>
        <row r="330">
          <cell r="A330" t="str">
            <v>ADJ228101 - ACCUM PROV FOR PROP INSURANCE - STORM DEF TAX</v>
          </cell>
          <cell r="B330">
            <v>201104</v>
          </cell>
          <cell r="E330">
            <v>78165892.459999993</v>
          </cell>
        </row>
        <row r="331">
          <cell r="A331" t="str">
            <v>ADJ253100 - PREFERRED STOCK DIVIDENDS ACCRUED</v>
          </cell>
          <cell r="B331">
            <v>201311</v>
          </cell>
          <cell r="E331">
            <v>0</v>
          </cell>
        </row>
        <row r="332">
          <cell r="A332" t="str">
            <v>ADJ253100 - PREFERRED STOCK DIVIDENDS ACCRUED</v>
          </cell>
          <cell r="B332">
            <v>201104</v>
          </cell>
          <cell r="E332">
            <v>0</v>
          </cell>
        </row>
        <row r="333">
          <cell r="A333" t="str">
            <v>ADJ253100 - PREFERRED STOCK DIVIDENDS ACCRUED</v>
          </cell>
          <cell r="B333">
            <v>201105</v>
          </cell>
          <cell r="E333">
            <v>0</v>
          </cell>
        </row>
        <row r="334">
          <cell r="A334" t="str">
            <v>ADJ253420 - OTHER REG LIAB - LAND SALES PLANT IN SERVICE</v>
          </cell>
          <cell r="B334">
            <v>201204</v>
          </cell>
          <cell r="E334">
            <v>0</v>
          </cell>
        </row>
        <row r="335">
          <cell r="A335" t="str">
            <v>ADJ253420 - OTHER REG LIAB - LAND SALES PLANT IN SERVICE</v>
          </cell>
          <cell r="B335">
            <v>201110</v>
          </cell>
          <cell r="E335">
            <v>0</v>
          </cell>
        </row>
        <row r="336">
          <cell r="A336" t="str">
            <v>ADJ256100 - DEFERRED GAINS FUTURE USE</v>
          </cell>
          <cell r="B336">
            <v>201302</v>
          </cell>
          <cell r="E336">
            <v>0</v>
          </cell>
        </row>
        <row r="337">
          <cell r="A337" t="str">
            <v>ADJ256100 - DEFERRED GAINS FUTURE USE</v>
          </cell>
          <cell r="B337">
            <v>201207</v>
          </cell>
          <cell r="E337">
            <v>0</v>
          </cell>
        </row>
        <row r="338">
          <cell r="A338" t="str">
            <v>ADJ256100 - DEFERRED GAINS FUTURE USE</v>
          </cell>
          <cell r="B338">
            <v>201105</v>
          </cell>
          <cell r="E338">
            <v>0</v>
          </cell>
        </row>
        <row r="339">
          <cell r="A339" t="str">
            <v>ADJ382351 - STORM SECURITIZATION - OTH REG ASSETS - BONDS</v>
          </cell>
          <cell r="B339">
            <v>201303</v>
          </cell>
          <cell r="E339">
            <v>-422967058.66000003</v>
          </cell>
        </row>
        <row r="340">
          <cell r="A340" t="str">
            <v>ADJ382351 - STORM SECURITIZATION - OTH REG ASSETS - BONDS</v>
          </cell>
          <cell r="B340">
            <v>201305</v>
          </cell>
          <cell r="E340">
            <v>-414642488.42000002</v>
          </cell>
        </row>
        <row r="341">
          <cell r="A341" t="str">
            <v>ADJ382351 - STORM SECURITIZATION - OTH REG ASSETS - BONDS</v>
          </cell>
          <cell r="B341">
            <v>201311</v>
          </cell>
          <cell r="E341">
            <v>-388991041.25999999</v>
          </cell>
        </row>
        <row r="342">
          <cell r="A342" t="str">
            <v>ADJ382351 - STORM SECURITIZATION - OTH REG ASSETS - BONDS</v>
          </cell>
          <cell r="B342">
            <v>201302</v>
          </cell>
          <cell r="E342">
            <v>-427102213</v>
          </cell>
        </row>
        <row r="343">
          <cell r="A343" t="str">
            <v>ADJ382351 - STORM SECURITIZATION - OTH REG ASSETS - BONDS</v>
          </cell>
          <cell r="B343">
            <v>201102</v>
          </cell>
          <cell r="E343">
            <v>-519979399.92000002</v>
          </cell>
        </row>
        <row r="344">
          <cell r="A344" t="str">
            <v>ADJ382352 - STORM SECURITIZATION - OTH REG ASSETS -DEF TAX</v>
          </cell>
          <cell r="B344">
            <v>201308</v>
          </cell>
          <cell r="E344">
            <v>-252433958.38999999</v>
          </cell>
        </row>
        <row r="345">
          <cell r="A345" t="str">
            <v>ADJ382352 - STORM SECURITIZATION - OTH REG ASSETS -DEF TAX</v>
          </cell>
          <cell r="B345">
            <v>201112</v>
          </cell>
          <cell r="E345">
            <v>-303265702.55000001</v>
          </cell>
        </row>
        <row r="346">
          <cell r="A346" t="str">
            <v>ADJ382352 - STORM SECURITIZATION - OTH REG ASSETS -DEF TAX</v>
          </cell>
          <cell r="B346">
            <v>201201</v>
          </cell>
          <cell r="E346">
            <v>-300847130.58999997</v>
          </cell>
        </row>
        <row r="347">
          <cell r="A347" t="str">
            <v>ADJ382352 - STORM SECURITIZATION - OTH REG ASSETS -DEF TAX</v>
          </cell>
          <cell r="B347">
            <v>201204</v>
          </cell>
          <cell r="E347">
            <v>-293569340.55000001</v>
          </cell>
        </row>
        <row r="348">
          <cell r="A348" t="str">
            <v>ADJ382352 - STORM SECURITIZATION - OTH REG ASSETS -DEF TAX</v>
          </cell>
          <cell r="B348">
            <v>201206</v>
          </cell>
          <cell r="E348">
            <v>-288649640.95999998</v>
          </cell>
        </row>
        <row r="349">
          <cell r="A349" t="str">
            <v>ADJ382352 - STORM SECURITIZATION - OTH REG ASSETS -DEF TAX</v>
          </cell>
          <cell r="B349">
            <v>201108</v>
          </cell>
          <cell r="E349">
            <v>-312803715.43000001</v>
          </cell>
        </row>
        <row r="350">
          <cell r="A350" t="str">
            <v>ADJ382352 - STORM SECURITIZATION - OTH REG ASSETS -DEF TAX</v>
          </cell>
          <cell r="B350">
            <v>201110</v>
          </cell>
          <cell r="E350">
            <v>-308061963.98000002</v>
          </cell>
        </row>
        <row r="351">
          <cell r="A351" t="str">
            <v>ADJ382355 - STORM SECURITIZATION - OTH REG ASSETS - OVER/UNDER -TAX</v>
          </cell>
          <cell r="B351">
            <v>201305</v>
          </cell>
          <cell r="E351">
            <v>370720.34</v>
          </cell>
        </row>
        <row r="352">
          <cell r="A352" t="str">
            <v>ADJ382355 - STORM SECURITIZATION - OTH REG ASSETS - OVER/UNDER -TAX</v>
          </cell>
          <cell r="B352">
            <v>201307</v>
          </cell>
          <cell r="E352">
            <v>479116.5</v>
          </cell>
        </row>
        <row r="353">
          <cell r="A353" t="str">
            <v>ADJ382355 - STORM SECURITIZATION - OTH REG ASSETS - OVER/UNDER -TAX</v>
          </cell>
          <cell r="B353">
            <v>201205</v>
          </cell>
          <cell r="E353">
            <v>722311.99</v>
          </cell>
        </row>
        <row r="354">
          <cell r="A354" t="str">
            <v>ADJ382355 - STORM SECURITIZATION - OTH REG ASSETS - OVER/UNDER -TAX</v>
          </cell>
          <cell r="B354">
            <v>201206</v>
          </cell>
          <cell r="E354">
            <v>722804.67</v>
          </cell>
        </row>
        <row r="355">
          <cell r="A355" t="str">
            <v>ADJ382355 - STORM SECURITIZATION - OTH REG ASSETS - OVER/UNDER -TAX</v>
          </cell>
          <cell r="B355">
            <v>201208</v>
          </cell>
          <cell r="E355">
            <v>794864.17</v>
          </cell>
        </row>
        <row r="356">
          <cell r="A356" t="str">
            <v>ADJ382355 - STORM SECURITIZATION - OTH REG ASSETS - OVER/UNDER -TAX</v>
          </cell>
          <cell r="B356">
            <v>201209</v>
          </cell>
          <cell r="E356">
            <v>854443.91</v>
          </cell>
        </row>
        <row r="357">
          <cell r="A357" t="str">
            <v>ADJ382356 - STORM SECURITIZATION - OTH REG ASSETS - OVER/UNDER -BONDS</v>
          </cell>
          <cell r="B357">
            <v>201301</v>
          </cell>
          <cell r="E357">
            <v>2033283.92</v>
          </cell>
        </row>
        <row r="358">
          <cell r="A358" t="str">
            <v>ADJ382356 - STORM SECURITIZATION - OTH REG ASSETS - OVER/UNDER -BONDS</v>
          </cell>
          <cell r="B358">
            <v>201201</v>
          </cell>
          <cell r="E358">
            <v>3177136.19</v>
          </cell>
        </row>
        <row r="359">
          <cell r="A359" t="str">
            <v>ADJ382356 - STORM SECURITIZATION - OTH REG ASSETS - OVER/UNDER -BONDS</v>
          </cell>
          <cell r="B359">
            <v>201203</v>
          </cell>
          <cell r="E359">
            <v>2759062</v>
          </cell>
        </row>
        <row r="360">
          <cell r="A360" t="str">
            <v>ADJ382356 - STORM SECURITIZATION - OTH REG ASSETS - OVER/UNDER -BONDS</v>
          </cell>
          <cell r="B360">
            <v>201209</v>
          </cell>
          <cell r="E360">
            <v>2567221.13</v>
          </cell>
        </row>
        <row r="361">
          <cell r="A361" t="str">
            <v>ADJ382356 - STORM SECURITIZATION - OTH REG ASSETS - OVER/UNDER -BONDS</v>
          </cell>
          <cell r="B361">
            <v>201210</v>
          </cell>
          <cell r="E361">
            <v>2493981.17</v>
          </cell>
        </row>
        <row r="362">
          <cell r="A362" t="str">
            <v>BAL121000 - NONUTILITY PROPERTY</v>
          </cell>
          <cell r="B362">
            <v>201206</v>
          </cell>
          <cell r="E362">
            <v>14411956.630000001</v>
          </cell>
        </row>
        <row r="363">
          <cell r="A363" t="str">
            <v>BAL121000 - NONUTILITY PROPERTY</v>
          </cell>
          <cell r="B363">
            <v>201111</v>
          </cell>
          <cell r="E363">
            <v>14473280.41</v>
          </cell>
        </row>
        <row r="364">
          <cell r="A364" t="str">
            <v>BAL123000 - INVESTMENT IN ASSOCIATED COMPANIES (EXC GROUP)</v>
          </cell>
          <cell r="B364">
            <v>201308</v>
          </cell>
          <cell r="E364">
            <v>76923076.920000002</v>
          </cell>
        </row>
        <row r="365">
          <cell r="A365" t="str">
            <v>BAL123000 - INVESTMENT IN ASSOCIATED COMPANIES (EXC GROUP)</v>
          </cell>
          <cell r="B365">
            <v>201111</v>
          </cell>
          <cell r="E365">
            <v>0</v>
          </cell>
        </row>
        <row r="366">
          <cell r="A366" t="str">
            <v>BAL123000 - INVESTMENT IN ASSOCIATED COMPANIES (EXC GROUP)</v>
          </cell>
          <cell r="B366">
            <v>201210</v>
          </cell>
          <cell r="E366">
            <v>0</v>
          </cell>
        </row>
        <row r="367">
          <cell r="A367" t="str">
            <v>BAL123000 - INVESTMENT IN ASSOCIATED COMPANIES (EXC GROUP)</v>
          </cell>
          <cell r="B367">
            <v>201104</v>
          </cell>
          <cell r="E367">
            <v>0</v>
          </cell>
        </row>
        <row r="368">
          <cell r="A368" t="str">
            <v>ADJ101386 - SOLAR ECRC CONVERTIBLE ITC - SPECIFIC</v>
          </cell>
          <cell r="B368">
            <v>201301</v>
          </cell>
          <cell r="E368">
            <v>-173927024</v>
          </cell>
        </row>
        <row r="369">
          <cell r="A369" t="str">
            <v>ADJ101386 - SOLAR ECRC CONVERTIBLE ITC - SPECIFIC</v>
          </cell>
          <cell r="B369">
            <v>201112</v>
          </cell>
          <cell r="E369">
            <v>-180648713</v>
          </cell>
        </row>
        <row r="370">
          <cell r="A370" t="str">
            <v>ADJ101386 - SOLAR ECRC CONVERTIBLE ITC - SPECIFIC</v>
          </cell>
          <cell r="B370">
            <v>201105</v>
          </cell>
          <cell r="E370">
            <v>-126535617.69</v>
          </cell>
        </row>
        <row r="371">
          <cell r="A371" t="str">
            <v>ADJ101710 - PLT IN SERV - STRUCTURES LRIC ATRIUM</v>
          </cell>
          <cell r="B371">
            <v>201302</v>
          </cell>
          <cell r="E371">
            <v>0</v>
          </cell>
        </row>
        <row r="372">
          <cell r="A372" t="str">
            <v>ADJ101710 - PLT IN SERV - STRUCTURES LRIC ATRIUM</v>
          </cell>
          <cell r="B372">
            <v>201201</v>
          </cell>
          <cell r="E372">
            <v>0</v>
          </cell>
        </row>
        <row r="373">
          <cell r="A373" t="str">
            <v>ADJ101710 - PLT IN SERV - STRUCTURES LRIC ATRIUM</v>
          </cell>
          <cell r="B373">
            <v>201209</v>
          </cell>
          <cell r="E373">
            <v>0</v>
          </cell>
        </row>
        <row r="374">
          <cell r="A374" t="str">
            <v>ADJ101710 - PLT IN SERV - STRUCTURES LRIC ATRIUM</v>
          </cell>
          <cell r="B374">
            <v>201101</v>
          </cell>
          <cell r="E374">
            <v>0</v>
          </cell>
        </row>
        <row r="375">
          <cell r="A375" t="str">
            <v>ADJ101710 - PLT IN SERV - STRUCTURES LRIC ATRIUM</v>
          </cell>
          <cell r="B375">
            <v>201106</v>
          </cell>
          <cell r="E375">
            <v>0</v>
          </cell>
        </row>
        <row r="376">
          <cell r="A376" t="str">
            <v>ADJ101900 - PROPERTY UNDER CAPITAL LEASES - NON NUCLEAR</v>
          </cell>
          <cell r="B376">
            <v>201212</v>
          </cell>
          <cell r="E376">
            <v>-58404740.579999998</v>
          </cell>
        </row>
        <row r="377">
          <cell r="A377" t="str">
            <v>ADJ101900 - PROPERTY UNDER CAPITAL LEASES - NON NUCLEAR</v>
          </cell>
          <cell r="B377">
            <v>201304</v>
          </cell>
          <cell r="E377">
            <v>-58404740.579999998</v>
          </cell>
        </row>
        <row r="378">
          <cell r="A378" t="str">
            <v>ADJ101900 - PROPERTY UNDER CAPITAL LEASES - NON NUCLEAR</v>
          </cell>
          <cell r="B378">
            <v>201211</v>
          </cell>
          <cell r="E378">
            <v>-58403670.200000003</v>
          </cell>
        </row>
        <row r="379">
          <cell r="A379" t="str">
            <v>ADJ101900 - PROPERTY UNDER CAPITAL LEASES - NON NUCLEAR</v>
          </cell>
          <cell r="B379">
            <v>201102</v>
          </cell>
          <cell r="E379">
            <v>-8778309.8800000008</v>
          </cell>
        </row>
        <row r="380">
          <cell r="A380" t="str">
            <v>ADJ108710 - ACC PROV DEPR - STRUCTURES LRIC ATRIUM</v>
          </cell>
          <cell r="B380">
            <v>201311</v>
          </cell>
          <cell r="E380">
            <v>0</v>
          </cell>
        </row>
        <row r="381">
          <cell r="A381" t="str">
            <v>ADJ108710 - ACC PROV DEPR - STRUCTURES LRIC ATRIUM</v>
          </cell>
          <cell r="B381">
            <v>201306</v>
          </cell>
          <cell r="E381">
            <v>0</v>
          </cell>
        </row>
        <row r="382">
          <cell r="A382" t="str">
            <v>ADJ108710 - ACC PROV DEPR - STRUCTURES LRIC ATRIUM</v>
          </cell>
          <cell r="B382">
            <v>201303</v>
          </cell>
          <cell r="E382">
            <v>0</v>
          </cell>
        </row>
        <row r="383">
          <cell r="A383" t="str">
            <v>ADJ108710 - ACC PROV DEPR - STRUCTURES LRIC ATRIUM</v>
          </cell>
          <cell r="B383">
            <v>201109</v>
          </cell>
          <cell r="E383">
            <v>0</v>
          </cell>
        </row>
        <row r="384">
          <cell r="A384" t="str">
            <v>ADJ108900 - ACCUM PROV CAPITAL LEASES</v>
          </cell>
          <cell r="B384">
            <v>201301</v>
          </cell>
          <cell r="E384">
            <v>1992884.61</v>
          </cell>
        </row>
        <row r="385">
          <cell r="A385" t="str">
            <v>ADJ108900 - ACCUM PROV CAPITAL LEASES</v>
          </cell>
          <cell r="B385">
            <v>201104</v>
          </cell>
          <cell r="E385">
            <v>-73577.33</v>
          </cell>
        </row>
        <row r="386">
          <cell r="A386" t="str">
            <v>ADJ120600 - NUCLEAR FUEL UNDER CAPITAL LEASES</v>
          </cell>
          <cell r="B386">
            <v>201310</v>
          </cell>
          <cell r="E386">
            <v>0</v>
          </cell>
        </row>
        <row r="387">
          <cell r="A387" t="str">
            <v>ADJ120600 - NUCLEAR FUEL UNDER CAPITAL LEASES</v>
          </cell>
          <cell r="B387">
            <v>201301</v>
          </cell>
          <cell r="E387">
            <v>0</v>
          </cell>
        </row>
        <row r="388">
          <cell r="A388" t="str">
            <v>ADJ120600 - NUCLEAR FUEL UNDER CAPITAL LEASES</v>
          </cell>
          <cell r="B388">
            <v>201209</v>
          </cell>
          <cell r="E388">
            <v>0</v>
          </cell>
        </row>
        <row r="389">
          <cell r="A389" t="str">
            <v>ADJ120600 - NUCLEAR FUEL UNDER CAPITAL LEASES</v>
          </cell>
          <cell r="B389">
            <v>201103</v>
          </cell>
          <cell r="E389">
            <v>0</v>
          </cell>
        </row>
        <row r="390">
          <cell r="A390" t="str">
            <v>ADJ165600 - PREPAID INTEREST - COMMERCIAL PAPER</v>
          </cell>
          <cell r="B390">
            <v>201105</v>
          </cell>
          <cell r="E390">
            <v>-4723920.32</v>
          </cell>
        </row>
        <row r="391">
          <cell r="A391" t="str">
            <v>ADJ165600 - PREPAID INTEREST - COMMERCIAL PAPER</v>
          </cell>
          <cell r="B391">
            <v>201109</v>
          </cell>
          <cell r="E391">
            <v>-4729977.3600000003</v>
          </cell>
        </row>
        <row r="392">
          <cell r="A392" t="str">
            <v>ADJ228101 - ACCUM PROV FOR PROP INSURANCE - STORM DEF TAX</v>
          </cell>
          <cell r="B392">
            <v>201302</v>
          </cell>
          <cell r="E392">
            <v>59135909.920000002</v>
          </cell>
        </row>
        <row r="393">
          <cell r="A393" t="str">
            <v>ADJ228101 - ACCUM PROV FOR PROP INSURANCE - STORM DEF TAX</v>
          </cell>
          <cell r="B393">
            <v>201211</v>
          </cell>
          <cell r="E393">
            <v>66359598.920000002</v>
          </cell>
        </row>
        <row r="394">
          <cell r="A394" t="str">
            <v>ADJ228101 - ACCUM PROV FOR PROP INSURANCE - STORM DEF TAX</v>
          </cell>
          <cell r="B394">
            <v>201308</v>
          </cell>
          <cell r="E394">
            <v>45609019.920000002</v>
          </cell>
        </row>
        <row r="395">
          <cell r="A395" t="str">
            <v>ADJ228101 - ACCUM PROV FOR PROP INSURANCE - STORM DEF TAX</v>
          </cell>
          <cell r="B395">
            <v>201206</v>
          </cell>
          <cell r="E395">
            <v>76721826.689999998</v>
          </cell>
        </row>
        <row r="396">
          <cell r="A396" t="str">
            <v>ADJ253100 - PREFERRED STOCK DIVIDENDS ACCRUED</v>
          </cell>
          <cell r="B396">
            <v>201302</v>
          </cell>
          <cell r="E396">
            <v>0</v>
          </cell>
        </row>
        <row r="397">
          <cell r="A397" t="str">
            <v>ADJ253100 - PREFERRED STOCK DIVIDENDS ACCRUED</v>
          </cell>
          <cell r="B397">
            <v>201206</v>
          </cell>
          <cell r="E397">
            <v>0</v>
          </cell>
        </row>
        <row r="398">
          <cell r="A398" t="str">
            <v>ADJ253100 - PREFERRED STOCK DIVIDENDS ACCRUED</v>
          </cell>
          <cell r="B398">
            <v>201207</v>
          </cell>
          <cell r="E398">
            <v>0</v>
          </cell>
        </row>
        <row r="399">
          <cell r="A399" t="str">
            <v>ADJ253100 - PREFERRED STOCK DIVIDENDS ACCRUED</v>
          </cell>
          <cell r="B399">
            <v>201101</v>
          </cell>
          <cell r="E399">
            <v>0</v>
          </cell>
        </row>
        <row r="400">
          <cell r="A400" t="str">
            <v>ADJ253420 - OTHER REG LIAB - LAND SALES PLANT IN SERVICE</v>
          </cell>
          <cell r="B400">
            <v>201310</v>
          </cell>
          <cell r="E400">
            <v>0</v>
          </cell>
        </row>
        <row r="401">
          <cell r="A401" t="str">
            <v>ADJ253420 - OTHER REG LIAB - LAND SALES PLANT IN SERVICE</v>
          </cell>
          <cell r="B401">
            <v>201212</v>
          </cell>
          <cell r="E401">
            <v>0</v>
          </cell>
        </row>
        <row r="402">
          <cell r="A402" t="str">
            <v>ADJ253420 - OTHER REG LIAB - LAND SALES PLANT IN SERVICE</v>
          </cell>
          <cell r="B402">
            <v>201301</v>
          </cell>
          <cell r="E402">
            <v>0</v>
          </cell>
        </row>
        <row r="403">
          <cell r="A403" t="str">
            <v>ADJ253420 - OTHER REG LIAB - LAND SALES PLANT IN SERVICE</v>
          </cell>
          <cell r="B403">
            <v>201208</v>
          </cell>
          <cell r="E403">
            <v>0</v>
          </cell>
        </row>
        <row r="404">
          <cell r="A404" t="str">
            <v>ADJ253420 - OTHER REG LIAB - LAND SALES PLANT IN SERVICE</v>
          </cell>
          <cell r="B404">
            <v>201101</v>
          </cell>
          <cell r="E404">
            <v>0</v>
          </cell>
        </row>
        <row r="405">
          <cell r="A405" t="str">
            <v>ADJ253420 - OTHER REG LIAB - LAND SALES PLANT IN SERVICE</v>
          </cell>
          <cell r="B405">
            <v>201108</v>
          </cell>
          <cell r="E405">
            <v>0</v>
          </cell>
        </row>
        <row r="406">
          <cell r="A406" t="str">
            <v>ADJ382351 - STORM SECURITIZATION - OTH REG ASSETS - BONDS</v>
          </cell>
          <cell r="B406">
            <v>201301</v>
          </cell>
          <cell r="E406">
            <v>-431219280.17000002</v>
          </cell>
        </row>
        <row r="407">
          <cell r="A407" t="str">
            <v>ADJ382351 - STORM SECURITIZATION - OTH REG ASSETS - BONDS</v>
          </cell>
          <cell r="B407">
            <v>201307</v>
          </cell>
          <cell r="E407">
            <v>-406245569.47000003</v>
          </cell>
        </row>
        <row r="408">
          <cell r="A408" t="str">
            <v>ADJ382351 - STORM SECURITIZATION - OTH REG ASSETS - BONDS</v>
          </cell>
          <cell r="B408">
            <v>201112</v>
          </cell>
          <cell r="E408">
            <v>-482905917.92000002</v>
          </cell>
        </row>
        <row r="409">
          <cell r="A409" t="str">
            <v>ADJ382351 - STORM SECURITIZATION - OTH REG ASSETS - BONDS</v>
          </cell>
          <cell r="B409">
            <v>201209</v>
          </cell>
          <cell r="E409">
            <v>-447613532.73000002</v>
          </cell>
        </row>
        <row r="410">
          <cell r="A410" t="str">
            <v>ADJ382351 - STORM SECURITIZATION - OTH REG ASSETS - BONDS</v>
          </cell>
          <cell r="B410">
            <v>201108</v>
          </cell>
          <cell r="E410">
            <v>-498093797.13999999</v>
          </cell>
        </row>
        <row r="411">
          <cell r="A411" t="str">
            <v>ADJ382351 - STORM SECURITIZATION - OTH REG ASSETS - BONDS</v>
          </cell>
          <cell r="B411">
            <v>201109</v>
          </cell>
          <cell r="E411">
            <v>-494329377.00999999</v>
          </cell>
        </row>
        <row r="412">
          <cell r="A412" t="str">
            <v>ADJ382351 - STORM SECURITIZATION - OTH REG ASSETS - BONDS</v>
          </cell>
          <cell r="B412">
            <v>201111</v>
          </cell>
          <cell r="E412">
            <v>-486735437.39999998</v>
          </cell>
        </row>
        <row r="413">
          <cell r="A413" t="str">
            <v>ADJ382352 - STORM SECURITIZATION - OTH REG ASSETS -DEF TAX</v>
          </cell>
          <cell r="B413">
            <v>201212</v>
          </cell>
          <cell r="E413">
            <v>-273400413.35000002</v>
          </cell>
        </row>
        <row r="414">
          <cell r="A414" t="str">
            <v>ADJ382352 - STORM SECURITIZATION - OTH REG ASSETS -DEF TAX</v>
          </cell>
          <cell r="B414">
            <v>201302</v>
          </cell>
          <cell r="E414">
            <v>-268220885.00999999</v>
          </cell>
        </row>
        <row r="415">
          <cell r="A415" t="str">
            <v>ADJ382352 - STORM SECURITIZATION - OTH REG ASSETS -DEF TAX</v>
          </cell>
          <cell r="B415">
            <v>201304</v>
          </cell>
          <cell r="E415">
            <v>-263015758.90000001</v>
          </cell>
        </row>
        <row r="416">
          <cell r="A416" t="str">
            <v>ADJ382352 - STORM SECURITIZATION - OTH REG ASSETS -DEF TAX</v>
          </cell>
          <cell r="B416">
            <v>201101</v>
          </cell>
          <cell r="E416">
            <v>-328788384.26999998</v>
          </cell>
        </row>
        <row r="417">
          <cell r="A417" t="str">
            <v>ADJ382355 - STORM SECURITIZATION - OTH REG ASSETS - OVER/UNDER -TAX</v>
          </cell>
          <cell r="B417">
            <v>201212</v>
          </cell>
          <cell r="E417">
            <v>865267.31</v>
          </cell>
        </row>
        <row r="418">
          <cell r="A418" t="str">
            <v>ADJ382355 - STORM SECURITIZATION - OTH REG ASSETS - OVER/UNDER -TAX</v>
          </cell>
          <cell r="B418">
            <v>201207</v>
          </cell>
          <cell r="E418">
            <v>755741.5</v>
          </cell>
        </row>
        <row r="419">
          <cell r="A419" t="str">
            <v>ADJ382355 - STORM SECURITIZATION - OTH REG ASSETS - OVER/UNDER -TAX</v>
          </cell>
          <cell r="B419">
            <v>201101</v>
          </cell>
          <cell r="E419">
            <v>3367903.19</v>
          </cell>
        </row>
        <row r="420">
          <cell r="A420" t="str">
            <v>ADJ382356 - STORM SECURITIZATION - OTH REG ASSETS - OVER/UNDER -BONDS</v>
          </cell>
          <cell r="B420">
            <v>201305</v>
          </cell>
          <cell r="E420">
            <v>841465.86</v>
          </cell>
        </row>
        <row r="421">
          <cell r="A421" t="str">
            <v>ADJ382356 - STORM SECURITIZATION - OTH REG ASSETS - OVER/UNDER -BONDS</v>
          </cell>
          <cell r="B421">
            <v>201308</v>
          </cell>
          <cell r="E421">
            <v>1171577.99</v>
          </cell>
        </row>
        <row r="422">
          <cell r="A422" t="str">
            <v>ADJ382356 - STORM SECURITIZATION - OTH REG ASSETS - OVER/UNDER -BONDS</v>
          </cell>
          <cell r="B422">
            <v>201208</v>
          </cell>
          <cell r="E422">
            <v>2627449.94</v>
          </cell>
        </row>
        <row r="423">
          <cell r="A423" t="str">
            <v>ADJ382356 - STORM SECURITIZATION - OTH REG ASSETS - OVER/UNDER -BONDS</v>
          </cell>
          <cell r="B423">
            <v>201107</v>
          </cell>
          <cell r="E423">
            <v>3271688.48</v>
          </cell>
        </row>
        <row r="424">
          <cell r="A424" t="str">
            <v>BAL121000 - NONUTILITY PROPERTY</v>
          </cell>
          <cell r="B424">
            <v>201212</v>
          </cell>
          <cell r="E424">
            <v>14254656.939999999</v>
          </cell>
        </row>
        <row r="425">
          <cell r="A425" t="str">
            <v>BAL121000 - NONUTILITY PROPERTY</v>
          </cell>
          <cell r="B425">
            <v>201306</v>
          </cell>
          <cell r="E425">
            <v>13403088.539999999</v>
          </cell>
        </row>
        <row r="426">
          <cell r="A426" t="str">
            <v>BAL121000 - NONUTILITY PROPERTY</v>
          </cell>
          <cell r="B426">
            <v>201211</v>
          </cell>
          <cell r="E426">
            <v>14407794.460000001</v>
          </cell>
        </row>
        <row r="427">
          <cell r="A427" t="str">
            <v>BAL121000 - NONUTILITY PROPERTY</v>
          </cell>
          <cell r="B427">
            <v>201112</v>
          </cell>
          <cell r="E427">
            <v>14461350.369999999</v>
          </cell>
        </row>
        <row r="428">
          <cell r="A428" t="str">
            <v>BAL121000 - NONUTILITY PROPERTY</v>
          </cell>
          <cell r="B428">
            <v>201201</v>
          </cell>
          <cell r="E428">
            <v>14449340.710000001</v>
          </cell>
        </row>
        <row r="429">
          <cell r="A429" t="str">
            <v>BAL121000 - NONUTILITY PROPERTY</v>
          </cell>
          <cell r="B429">
            <v>201203</v>
          </cell>
          <cell r="E429">
            <v>14433987.17</v>
          </cell>
        </row>
        <row r="430">
          <cell r="A430" t="str">
            <v>BAL121000 - NONUTILITY PROPERTY</v>
          </cell>
          <cell r="B430">
            <v>201107</v>
          </cell>
          <cell r="E430">
            <v>14518170.199999999</v>
          </cell>
        </row>
        <row r="431">
          <cell r="A431" t="str">
            <v>BAL121000 - NONUTILITY PROPERTY</v>
          </cell>
          <cell r="B431">
            <v>201109</v>
          </cell>
          <cell r="E431">
            <v>14497140.470000001</v>
          </cell>
        </row>
        <row r="432">
          <cell r="A432" t="str">
            <v>BAL123000 - INVESTMENT IN ASSOCIATED COMPANIES (EXC GROUP)</v>
          </cell>
          <cell r="B432">
            <v>201202</v>
          </cell>
          <cell r="E432">
            <v>0</v>
          </cell>
        </row>
        <row r="433">
          <cell r="A433" t="str">
            <v>BAL123000 - INVESTMENT IN ASSOCIATED COMPANIES (EXC GROUP)</v>
          </cell>
          <cell r="B433">
            <v>201206</v>
          </cell>
          <cell r="E433">
            <v>0</v>
          </cell>
        </row>
        <row r="434">
          <cell r="A434" t="str">
            <v>BAL123000 - INVESTMENT IN ASSOCIATED COMPANIES (EXC GROUP)</v>
          </cell>
          <cell r="B434">
            <v>201110</v>
          </cell>
          <cell r="E434">
            <v>0</v>
          </cell>
        </row>
        <row r="435">
          <cell r="A435" t="str">
            <v>ADJ101386 - SOLAR ECRC CONVERTIBLE ITC - SPECIFIC</v>
          </cell>
          <cell r="B435">
            <v>201111</v>
          </cell>
          <cell r="E435">
            <v>-181158088.15000001</v>
          </cell>
        </row>
        <row r="436">
          <cell r="A436" t="str">
            <v>ADJ101386 - SOLAR ECRC CONVERTIBLE ITC - SPECIFIC</v>
          </cell>
          <cell r="B436">
            <v>201205</v>
          </cell>
          <cell r="E436">
            <v>-178063448</v>
          </cell>
        </row>
        <row r="437">
          <cell r="A437" t="str">
            <v>ADJ101386 - SOLAR ECRC CONVERTIBLE ITC - SPECIFIC</v>
          </cell>
          <cell r="B437">
            <v>201109</v>
          </cell>
          <cell r="E437">
            <v>-163056382</v>
          </cell>
        </row>
        <row r="438">
          <cell r="A438" t="str">
            <v>ADJ101710 - PLT IN SERV - STRUCTURES LRIC ATRIUM</v>
          </cell>
          <cell r="B438">
            <v>201304</v>
          </cell>
          <cell r="E438">
            <v>0</v>
          </cell>
        </row>
        <row r="439">
          <cell r="A439" t="str">
            <v>ADJ101710 - PLT IN SERV - STRUCTURES LRIC ATRIUM</v>
          </cell>
          <cell r="B439">
            <v>201308</v>
          </cell>
          <cell r="E439">
            <v>0</v>
          </cell>
        </row>
        <row r="440">
          <cell r="A440" t="str">
            <v>ADJ101710 - PLT IN SERV - STRUCTURES LRIC ATRIUM</v>
          </cell>
          <cell r="B440">
            <v>201309</v>
          </cell>
          <cell r="E440">
            <v>0</v>
          </cell>
        </row>
        <row r="441">
          <cell r="A441" t="str">
            <v>ADJ101710 - PLT IN SERV - STRUCTURES LRIC ATRIUM</v>
          </cell>
          <cell r="B441">
            <v>201301</v>
          </cell>
          <cell r="E441">
            <v>0</v>
          </cell>
        </row>
        <row r="442">
          <cell r="A442" t="str">
            <v>ADJ101710 - PLT IN SERV - STRUCTURES LRIC ATRIUM</v>
          </cell>
          <cell r="B442">
            <v>201206</v>
          </cell>
          <cell r="E442">
            <v>0</v>
          </cell>
        </row>
        <row r="443">
          <cell r="A443" t="str">
            <v>ADJ101900 - PROPERTY UNDER CAPITAL LEASES - NON NUCLEAR</v>
          </cell>
          <cell r="B443">
            <v>201311</v>
          </cell>
          <cell r="E443">
            <v>-58404740.579999998</v>
          </cell>
        </row>
        <row r="444">
          <cell r="A444" t="str">
            <v>ADJ101900 - PROPERTY UNDER CAPITAL LEASES - NON NUCLEAR</v>
          </cell>
          <cell r="B444">
            <v>201301</v>
          </cell>
          <cell r="E444">
            <v>-58404740.579999998</v>
          </cell>
        </row>
        <row r="445">
          <cell r="A445" t="str">
            <v>ADJ101900 - PROPERTY UNDER CAPITAL LEASES - NON NUCLEAR</v>
          </cell>
          <cell r="B445">
            <v>201112</v>
          </cell>
          <cell r="E445">
            <v>-53603184.060000002</v>
          </cell>
        </row>
        <row r="446">
          <cell r="A446" t="str">
            <v>ADJ101900 - PROPERTY UNDER CAPITAL LEASES - NON NUCLEAR</v>
          </cell>
          <cell r="B446">
            <v>201203</v>
          </cell>
          <cell r="E446">
            <v>-58302891.229999997</v>
          </cell>
        </row>
        <row r="447">
          <cell r="A447" t="str">
            <v>ADJ101900 - PROPERTY UNDER CAPITAL LEASES - NON NUCLEAR</v>
          </cell>
          <cell r="B447">
            <v>201205</v>
          </cell>
          <cell r="E447">
            <v>-58379387.130000003</v>
          </cell>
        </row>
        <row r="448">
          <cell r="A448" t="str">
            <v>ADJ101900 - PROPERTY UNDER CAPITAL LEASES - NON NUCLEAR</v>
          </cell>
          <cell r="B448">
            <v>201210</v>
          </cell>
          <cell r="E448">
            <v>-58402416.630000003</v>
          </cell>
        </row>
        <row r="449">
          <cell r="A449" t="str">
            <v>ADJ101900 - PROPERTY UNDER CAPITAL LEASES - NON NUCLEAR</v>
          </cell>
          <cell r="B449">
            <v>201108</v>
          </cell>
          <cell r="E449">
            <v>-35636072.159999996</v>
          </cell>
        </row>
        <row r="450">
          <cell r="A450" t="str">
            <v>ADJ108710 - ACC PROV DEPR - STRUCTURES LRIC ATRIUM</v>
          </cell>
          <cell r="B450">
            <v>201304</v>
          </cell>
          <cell r="E450">
            <v>0</v>
          </cell>
        </row>
        <row r="451">
          <cell r="A451" t="str">
            <v>ADJ108710 - ACC PROV DEPR - STRUCTURES LRIC ATRIUM</v>
          </cell>
          <cell r="B451">
            <v>201305</v>
          </cell>
          <cell r="E451">
            <v>0</v>
          </cell>
        </row>
        <row r="452">
          <cell r="A452" t="str">
            <v>ADJ108710 - ACC PROV DEPR - STRUCTURES LRIC ATRIUM</v>
          </cell>
          <cell r="B452">
            <v>201301</v>
          </cell>
          <cell r="E452">
            <v>0</v>
          </cell>
        </row>
        <row r="453">
          <cell r="A453" t="str">
            <v>ADJ108710 - ACC PROV DEPR - STRUCTURES LRIC ATRIUM</v>
          </cell>
          <cell r="B453">
            <v>201112</v>
          </cell>
          <cell r="E453">
            <v>0</v>
          </cell>
        </row>
        <row r="454">
          <cell r="A454" t="str">
            <v>ADJ108900 - ACCUM PROV CAPITAL LEASES</v>
          </cell>
          <cell r="B454">
            <v>201311</v>
          </cell>
          <cell r="E454">
            <v>2946057.69</v>
          </cell>
        </row>
        <row r="455">
          <cell r="A455" t="str">
            <v>ADJ108900 - ACCUM PROV CAPITAL LEASES</v>
          </cell>
          <cell r="B455">
            <v>201303</v>
          </cell>
          <cell r="E455">
            <v>2181057.69</v>
          </cell>
        </row>
        <row r="456">
          <cell r="A456" t="str">
            <v>ADJ108900 - ACCUM PROV CAPITAL LEASES</v>
          </cell>
          <cell r="B456">
            <v>201306</v>
          </cell>
          <cell r="E456">
            <v>2465480.77</v>
          </cell>
        </row>
        <row r="457">
          <cell r="A457" t="str">
            <v>ADJ108900 - ACCUM PROV CAPITAL LEASES</v>
          </cell>
          <cell r="B457">
            <v>201205</v>
          </cell>
          <cell r="E457">
            <v>1230128.19</v>
          </cell>
        </row>
        <row r="458">
          <cell r="A458" t="str">
            <v>ADJ108900 - ACCUM PROV CAPITAL LEASES</v>
          </cell>
          <cell r="B458">
            <v>201103</v>
          </cell>
          <cell r="E458">
            <v>-30601.51</v>
          </cell>
        </row>
        <row r="459">
          <cell r="A459" t="str">
            <v>ADJ120600 - NUCLEAR FUEL UNDER CAPITAL LEASES</v>
          </cell>
          <cell r="B459">
            <v>201305</v>
          </cell>
          <cell r="E459">
            <v>0</v>
          </cell>
        </row>
        <row r="460">
          <cell r="A460" t="str">
            <v>ADJ120600 - NUCLEAR FUEL UNDER CAPITAL LEASES</v>
          </cell>
          <cell r="B460">
            <v>201205</v>
          </cell>
          <cell r="E460">
            <v>0</v>
          </cell>
        </row>
        <row r="461">
          <cell r="A461" t="str">
            <v>ADJ120600 - NUCLEAR FUEL UNDER CAPITAL LEASES</v>
          </cell>
          <cell r="B461">
            <v>201104</v>
          </cell>
          <cell r="E461">
            <v>0</v>
          </cell>
        </row>
        <row r="462">
          <cell r="A462" t="str">
            <v>ADJ120600 - NUCLEAR FUEL UNDER CAPITAL LEASES</v>
          </cell>
          <cell r="B462">
            <v>201105</v>
          </cell>
          <cell r="E462">
            <v>0</v>
          </cell>
        </row>
        <row r="463">
          <cell r="A463" t="str">
            <v>ADJ120600 - NUCLEAR FUEL UNDER CAPITAL LEASES</v>
          </cell>
          <cell r="B463">
            <v>201106</v>
          </cell>
          <cell r="E463">
            <v>0</v>
          </cell>
        </row>
        <row r="464">
          <cell r="A464" t="str">
            <v>ADJ120600 - NUCLEAR FUEL UNDER CAPITAL LEASES</v>
          </cell>
          <cell r="B464">
            <v>201110</v>
          </cell>
          <cell r="E464">
            <v>0</v>
          </cell>
        </row>
        <row r="465">
          <cell r="A465" t="str">
            <v>ADJ165600 - PREPAID INTEREST - COMMERCIAL PAPER</v>
          </cell>
          <cell r="B465">
            <v>201307</v>
          </cell>
          <cell r="E465">
            <v>-9051753.4600000009</v>
          </cell>
        </row>
        <row r="466">
          <cell r="A466" t="str">
            <v>ADJ165600 - PREPAID INTEREST - COMMERCIAL PAPER</v>
          </cell>
          <cell r="B466">
            <v>201301</v>
          </cell>
          <cell r="E466">
            <v>-7694111.8799999999</v>
          </cell>
        </row>
        <row r="467">
          <cell r="A467" t="str">
            <v>ADJ165600 - PREPAID INTEREST - COMMERCIAL PAPER</v>
          </cell>
          <cell r="B467">
            <v>201212</v>
          </cell>
          <cell r="E467">
            <v>-7424458.9900000002</v>
          </cell>
        </row>
        <row r="468">
          <cell r="A468" t="str">
            <v>ADJ165600 - PREPAID INTEREST - COMMERCIAL PAPER</v>
          </cell>
          <cell r="B468">
            <v>201205</v>
          </cell>
          <cell r="E468">
            <v>-5418244.8600000003</v>
          </cell>
        </row>
        <row r="469">
          <cell r="A469" t="str">
            <v>ADJ165600 - PREPAID INTEREST - COMMERCIAL PAPER</v>
          </cell>
          <cell r="B469">
            <v>201210</v>
          </cell>
          <cell r="E469">
            <v>-6887433.3499999996</v>
          </cell>
        </row>
        <row r="470">
          <cell r="A470" t="str">
            <v>ADJ165600 - PREPAID INTEREST - COMMERCIAL PAPER</v>
          </cell>
          <cell r="B470">
            <v>201106</v>
          </cell>
          <cell r="E470">
            <v>-4961392.53</v>
          </cell>
        </row>
        <row r="471">
          <cell r="A471" t="str">
            <v>ADJ165600 - PREPAID INTEREST - COMMERCIAL PAPER</v>
          </cell>
          <cell r="B471">
            <v>201110</v>
          </cell>
          <cell r="E471">
            <v>-4648053.97</v>
          </cell>
        </row>
        <row r="472">
          <cell r="A472" t="str">
            <v>ADJ228101 - ACCUM PROV FOR PROP INSURANCE - STORM DEF TAX</v>
          </cell>
          <cell r="B472">
            <v>201311</v>
          </cell>
          <cell r="E472">
            <v>45757212.380000003</v>
          </cell>
        </row>
        <row r="473">
          <cell r="A473" t="str">
            <v>ADJ228101 - ACCUM PROV FOR PROP INSURANCE - STORM DEF TAX</v>
          </cell>
          <cell r="B473">
            <v>201306</v>
          </cell>
          <cell r="E473">
            <v>49821559.079999998</v>
          </cell>
        </row>
        <row r="474">
          <cell r="A474" t="str">
            <v>ADJ228101 - ACCUM PROV FOR PROP INSURANCE - STORM DEF TAX</v>
          </cell>
          <cell r="B474">
            <v>201112</v>
          </cell>
          <cell r="E474">
            <v>77807966.769999996</v>
          </cell>
        </row>
        <row r="475">
          <cell r="A475" t="str">
            <v>ADJ228101 - ACCUM PROV FOR PROP INSURANCE - STORM DEF TAX</v>
          </cell>
          <cell r="B475">
            <v>201110</v>
          </cell>
          <cell r="E475">
            <v>78122325.849999994</v>
          </cell>
        </row>
        <row r="476">
          <cell r="A476" t="str">
            <v>ADJ253100 - PREFERRED STOCK DIVIDENDS ACCRUED</v>
          </cell>
          <cell r="B476">
            <v>201301</v>
          </cell>
          <cell r="E476">
            <v>0</v>
          </cell>
        </row>
        <row r="477">
          <cell r="A477" t="str">
            <v>ADJ253100 - PREFERRED STOCK DIVIDENDS ACCRUED</v>
          </cell>
          <cell r="B477">
            <v>201204</v>
          </cell>
          <cell r="E477">
            <v>0</v>
          </cell>
        </row>
        <row r="478">
          <cell r="A478" t="str">
            <v>ADJ253100 - PREFERRED STOCK DIVIDENDS ACCRUED</v>
          </cell>
          <cell r="B478">
            <v>201208</v>
          </cell>
          <cell r="E478">
            <v>0</v>
          </cell>
        </row>
        <row r="479">
          <cell r="A479" t="str">
            <v>ADJ253100 - PREFERRED STOCK DIVIDENDS ACCRUED</v>
          </cell>
          <cell r="B479">
            <v>201102</v>
          </cell>
          <cell r="E479">
            <v>0</v>
          </cell>
        </row>
        <row r="480">
          <cell r="A480" t="str">
            <v>ADJ253100 - PREFERRED STOCK DIVIDENDS ACCRUED</v>
          </cell>
          <cell r="B480">
            <v>201109</v>
          </cell>
          <cell r="E480">
            <v>0</v>
          </cell>
        </row>
        <row r="481">
          <cell r="A481" t="str">
            <v>ADJ253420 - OTHER REG LIAB - LAND SALES PLANT IN SERVICE</v>
          </cell>
          <cell r="B481">
            <v>201305</v>
          </cell>
          <cell r="E481">
            <v>0</v>
          </cell>
        </row>
        <row r="482">
          <cell r="A482" t="str">
            <v>ADJ253420 - OTHER REG LIAB - LAND SALES PLANT IN SERVICE</v>
          </cell>
          <cell r="B482">
            <v>201309</v>
          </cell>
          <cell r="E482">
            <v>0</v>
          </cell>
        </row>
        <row r="483">
          <cell r="A483" t="str">
            <v>ADJ253420 - OTHER REG LIAB - LAND SALES PLANT IN SERVICE</v>
          </cell>
          <cell r="B483">
            <v>201112</v>
          </cell>
          <cell r="E483">
            <v>0</v>
          </cell>
        </row>
        <row r="484">
          <cell r="A484" t="str">
            <v>ADJ253420 - OTHER REG LIAB - LAND SALES PLANT IN SERVICE</v>
          </cell>
          <cell r="B484">
            <v>201106</v>
          </cell>
          <cell r="E484">
            <v>0</v>
          </cell>
        </row>
        <row r="485">
          <cell r="A485" t="str">
            <v>ADJ382351 - STORM SECURITIZATION - OTH REG ASSETS - BONDS</v>
          </cell>
          <cell r="B485">
            <v>201304</v>
          </cell>
          <cell r="E485">
            <v>-418813817.13</v>
          </cell>
        </row>
        <row r="486">
          <cell r="A486" t="str">
            <v>ADJ382351 - STORM SECURITIZATION - OTH REG ASSETS - BONDS</v>
          </cell>
          <cell r="B486">
            <v>201211</v>
          </cell>
          <cell r="E486">
            <v>-439459079.66000003</v>
          </cell>
        </row>
        <row r="487">
          <cell r="A487" t="str">
            <v>ADJ382351 - STORM SECURITIZATION - OTH REG ASSETS - BONDS</v>
          </cell>
          <cell r="B487">
            <v>201202</v>
          </cell>
          <cell r="E487">
            <v>-475213367.69999999</v>
          </cell>
        </row>
        <row r="488">
          <cell r="A488" t="str">
            <v>ADJ382351 - STORM SECURITIZATION - OTH REG ASSETS - BONDS</v>
          </cell>
          <cell r="B488">
            <v>201203</v>
          </cell>
          <cell r="E488">
            <v>-471350431.82999998</v>
          </cell>
        </row>
        <row r="489">
          <cell r="A489" t="str">
            <v>ADJ382351 - STORM SECURITIZATION - OTH REG ASSETS - BONDS</v>
          </cell>
          <cell r="B489">
            <v>201204</v>
          </cell>
          <cell r="E489">
            <v>-467465891.06</v>
          </cell>
        </row>
        <row r="490">
          <cell r="A490" t="str">
            <v>ADJ382351 - STORM SECURITIZATION - OTH REG ASSETS - BONDS</v>
          </cell>
          <cell r="B490">
            <v>201103</v>
          </cell>
          <cell r="E490">
            <v>-516391457.38</v>
          </cell>
        </row>
        <row r="491">
          <cell r="A491" t="str">
            <v>ADJ382352 - STORM SECURITIZATION - OTH REG ASSETS -DEF TAX</v>
          </cell>
          <cell r="B491">
            <v>201111</v>
          </cell>
          <cell r="E491">
            <v>-305670647.00999999</v>
          </cell>
        </row>
        <row r="492">
          <cell r="A492" t="str">
            <v>ADJ382355 - STORM SECURITIZATION - OTH REG ASSETS - OVER/UNDER -TAX</v>
          </cell>
          <cell r="B492">
            <v>201311</v>
          </cell>
          <cell r="E492">
            <v>594894.18999999994</v>
          </cell>
        </row>
        <row r="493">
          <cell r="A493" t="str">
            <v>ADJ382355 - STORM SECURITIZATION - OTH REG ASSETS - OVER/UNDER -TAX</v>
          </cell>
          <cell r="B493">
            <v>201304</v>
          </cell>
          <cell r="E493">
            <v>335670.1</v>
          </cell>
        </row>
        <row r="494">
          <cell r="A494" t="str">
            <v>ADJ382355 - STORM SECURITIZATION - OTH REG ASSETS - OVER/UNDER -TAX</v>
          </cell>
          <cell r="B494">
            <v>201309</v>
          </cell>
          <cell r="E494">
            <v>609028.62</v>
          </cell>
        </row>
        <row r="495">
          <cell r="A495" t="str">
            <v>ADJ382355 - STORM SECURITIZATION - OTH REG ASSETS - OVER/UNDER -TAX</v>
          </cell>
          <cell r="B495">
            <v>201211</v>
          </cell>
          <cell r="E495">
            <v>878566.43</v>
          </cell>
        </row>
        <row r="496">
          <cell r="A496" t="str">
            <v>ADJ382355 - STORM SECURITIZATION - OTH REG ASSETS - OVER/UNDER -TAX</v>
          </cell>
          <cell r="B496">
            <v>201112</v>
          </cell>
          <cell r="E496">
            <v>1482749.55</v>
          </cell>
        </row>
        <row r="497">
          <cell r="A497" t="str">
            <v>ADJ382355 - STORM SECURITIZATION - OTH REG ASSETS - OVER/UNDER -TAX</v>
          </cell>
          <cell r="B497">
            <v>201204</v>
          </cell>
          <cell r="E497">
            <v>834370.15</v>
          </cell>
        </row>
        <row r="498">
          <cell r="A498" t="str">
            <v>ADJ382355 - STORM SECURITIZATION - OTH REG ASSETS - OVER/UNDER -TAX</v>
          </cell>
          <cell r="B498">
            <v>201102</v>
          </cell>
          <cell r="E498">
            <v>2986130.64</v>
          </cell>
        </row>
        <row r="499">
          <cell r="A499" t="str">
            <v>ADJ382355 - STORM SECURITIZATION - OTH REG ASSETS - OVER/UNDER -TAX</v>
          </cell>
          <cell r="B499">
            <v>201103</v>
          </cell>
          <cell r="E499">
            <v>2249387.02</v>
          </cell>
        </row>
        <row r="500">
          <cell r="A500" t="str">
            <v>ADJ382355 - STORM SECURITIZATION - OTH REG ASSETS - OVER/UNDER -TAX</v>
          </cell>
          <cell r="B500">
            <v>201108</v>
          </cell>
          <cell r="E500">
            <v>1238956.33</v>
          </cell>
        </row>
        <row r="501">
          <cell r="A501" t="str">
            <v>ADJ382356 - STORM SECURITIZATION - OTH REG ASSETS - OVER/UNDER -BONDS</v>
          </cell>
          <cell r="B501">
            <v>201212</v>
          </cell>
          <cell r="E501">
            <v>2326613.61</v>
          </cell>
        </row>
        <row r="502">
          <cell r="A502" t="str">
            <v>ADJ382356 - STORM SECURITIZATION - OTH REG ASSETS - OVER/UNDER -BONDS</v>
          </cell>
          <cell r="B502">
            <v>201304</v>
          </cell>
          <cell r="E502">
            <v>874054.63</v>
          </cell>
        </row>
        <row r="503">
          <cell r="A503" t="str">
            <v>ADJ382356 - STORM SECURITIZATION - OTH REG ASSETS - OVER/UNDER -BONDS</v>
          </cell>
          <cell r="B503">
            <v>201306</v>
          </cell>
          <cell r="E503">
            <v>886099.74</v>
          </cell>
        </row>
        <row r="504">
          <cell r="A504" t="str">
            <v>ADJ382356 - STORM SECURITIZATION - OTH REG ASSETS - OVER/UNDER -BONDS</v>
          </cell>
          <cell r="B504">
            <v>201211</v>
          </cell>
          <cell r="E504">
            <v>2394651.77</v>
          </cell>
        </row>
        <row r="505">
          <cell r="A505" t="str">
            <v>ADJ382356 - STORM SECURITIZATION - OTH REG ASSETS - OVER/UNDER -BONDS</v>
          </cell>
          <cell r="B505">
            <v>201112</v>
          </cell>
          <cell r="E505">
            <v>3354990.57</v>
          </cell>
        </row>
        <row r="506">
          <cell r="A506" t="str">
            <v>ADJ382356 - STORM SECURITIZATION - OTH REG ASSETS - OVER/UNDER -BONDS</v>
          </cell>
          <cell r="B506">
            <v>201207</v>
          </cell>
          <cell r="E506">
            <v>2623490.25</v>
          </cell>
        </row>
        <row r="507">
          <cell r="A507" t="str">
            <v>ADJ382356 - STORM SECURITIZATION - OTH REG ASSETS - OVER/UNDER -BONDS</v>
          </cell>
          <cell r="B507">
            <v>201104</v>
          </cell>
          <cell r="E507">
            <v>3687101.17</v>
          </cell>
        </row>
        <row r="508">
          <cell r="A508" t="str">
            <v>ADJ382356 - STORM SECURITIZATION - OTH REG ASSETS - OVER/UNDER -BONDS</v>
          </cell>
          <cell r="B508">
            <v>201105</v>
          </cell>
          <cell r="E508">
            <v>3324456.02</v>
          </cell>
        </row>
        <row r="509">
          <cell r="A509" t="str">
            <v>BAL121000 - NONUTILITY PROPERTY</v>
          </cell>
          <cell r="B509">
            <v>201307</v>
          </cell>
          <cell r="E509">
            <v>13269395.59</v>
          </cell>
        </row>
        <row r="510">
          <cell r="A510" t="str">
            <v>BAL123000 - INVESTMENT IN ASSOCIATED COMPANIES (EXC GROUP)</v>
          </cell>
          <cell r="B510">
            <v>201301</v>
          </cell>
          <cell r="E510">
            <v>0</v>
          </cell>
        </row>
        <row r="511">
          <cell r="A511" t="str">
            <v>BAL123000 - INVESTMENT IN ASSOCIATED COMPANIES (EXC GROUP)</v>
          </cell>
          <cell r="B511">
            <v>201304</v>
          </cell>
          <cell r="E511">
            <v>0</v>
          </cell>
        </row>
        <row r="512">
          <cell r="A512" t="str">
            <v>BAL123000 - INVESTMENT IN ASSOCIATED COMPANIES (EXC GROUP)</v>
          </cell>
          <cell r="B512">
            <v>201203</v>
          </cell>
          <cell r="E512">
            <v>0</v>
          </cell>
        </row>
        <row r="513">
          <cell r="A513" t="str">
            <v>BAL123000 - INVESTMENT IN ASSOCIATED COMPANIES (EXC GROUP)</v>
          </cell>
          <cell r="B513">
            <v>201204</v>
          </cell>
          <cell r="E513">
            <v>0</v>
          </cell>
        </row>
        <row r="514">
          <cell r="A514" t="str">
            <v>BAL123000 - INVESTMENT IN ASSOCIATED COMPANIES (EXC GROUP)</v>
          </cell>
          <cell r="B514">
            <v>201208</v>
          </cell>
          <cell r="E514">
            <v>0</v>
          </cell>
        </row>
        <row r="515">
          <cell r="A515" t="str">
            <v>BAL123000 - INVESTMENT IN ASSOCIATED COMPANIES (EXC GROUP)</v>
          </cell>
          <cell r="B515">
            <v>201107</v>
          </cell>
          <cell r="E515">
            <v>0</v>
          </cell>
        </row>
        <row r="516">
          <cell r="A516" t="str">
            <v>ADJ101386 - SOLAR ECRC CONVERTIBLE ITC - SPECIFIC</v>
          </cell>
          <cell r="B516">
            <v>201310</v>
          </cell>
          <cell r="E516">
            <v>-169273547</v>
          </cell>
        </row>
        <row r="517">
          <cell r="A517" t="str">
            <v>ADJ101386 - SOLAR ECRC CONVERTIBLE ITC - SPECIFIC</v>
          </cell>
          <cell r="B517">
            <v>201305</v>
          </cell>
          <cell r="E517">
            <v>-171858812</v>
          </cell>
        </row>
        <row r="518">
          <cell r="A518" t="str">
            <v>ADJ101386 - SOLAR ECRC CONVERTIBLE ITC - SPECIFIC</v>
          </cell>
          <cell r="B518">
            <v>201306</v>
          </cell>
          <cell r="E518">
            <v>-171341759</v>
          </cell>
        </row>
        <row r="519">
          <cell r="A519" t="str">
            <v>ADJ101386 - SOLAR ECRC CONVERTIBLE ITC - SPECIFIC</v>
          </cell>
          <cell r="B519">
            <v>201201</v>
          </cell>
          <cell r="E519">
            <v>-180131660</v>
          </cell>
        </row>
        <row r="520">
          <cell r="A520" t="str">
            <v>ADJ101386 - SOLAR ECRC CONVERTIBLE ITC - SPECIFIC</v>
          </cell>
          <cell r="B520">
            <v>201206</v>
          </cell>
          <cell r="E520">
            <v>-177546395</v>
          </cell>
        </row>
        <row r="521">
          <cell r="A521" t="str">
            <v>ADJ101386 - SOLAR ECRC CONVERTIBLE ITC - SPECIFIC</v>
          </cell>
          <cell r="B521">
            <v>201103</v>
          </cell>
          <cell r="E521">
            <v>-105281496.84999999</v>
          </cell>
        </row>
        <row r="522">
          <cell r="A522" t="str">
            <v>ADJ101386 - SOLAR ECRC CONVERTIBLE ITC - SPECIFIC</v>
          </cell>
          <cell r="B522">
            <v>201107</v>
          </cell>
          <cell r="E522">
            <v>-144848891.84999999</v>
          </cell>
        </row>
        <row r="523">
          <cell r="A523" t="str">
            <v>ADJ101386 - SOLAR ECRC CONVERTIBLE ITC - SPECIFIC</v>
          </cell>
          <cell r="B523">
            <v>201108</v>
          </cell>
          <cell r="E523">
            <v>-153965859.91999999</v>
          </cell>
        </row>
        <row r="524">
          <cell r="A524" t="str">
            <v>ADJ101710 - PLT IN SERV - STRUCTURES LRIC ATRIUM</v>
          </cell>
          <cell r="B524">
            <v>201305</v>
          </cell>
          <cell r="E524">
            <v>0</v>
          </cell>
        </row>
        <row r="525">
          <cell r="A525" t="str">
            <v>ADJ101710 - PLT IN SERV - STRUCTURES LRIC ATRIUM</v>
          </cell>
          <cell r="B525">
            <v>201204</v>
          </cell>
          <cell r="E525">
            <v>0</v>
          </cell>
        </row>
        <row r="526">
          <cell r="A526" t="str">
            <v>ADJ101710 - PLT IN SERV - STRUCTURES LRIC ATRIUM</v>
          </cell>
          <cell r="B526">
            <v>201208</v>
          </cell>
          <cell r="E526">
            <v>0</v>
          </cell>
        </row>
        <row r="527">
          <cell r="A527" t="str">
            <v>ADJ101710 - PLT IN SERV - STRUCTURES LRIC ATRIUM</v>
          </cell>
          <cell r="B527">
            <v>201102</v>
          </cell>
          <cell r="E527">
            <v>0</v>
          </cell>
        </row>
        <row r="528">
          <cell r="A528" t="str">
            <v>ADJ101710 - PLT IN SERV - STRUCTURES LRIC ATRIUM</v>
          </cell>
          <cell r="B528">
            <v>201105</v>
          </cell>
          <cell r="E528">
            <v>0</v>
          </cell>
        </row>
        <row r="529">
          <cell r="A529" t="str">
            <v>ADJ101710 - PLT IN SERV - STRUCTURES LRIC ATRIUM</v>
          </cell>
          <cell r="B529">
            <v>201109</v>
          </cell>
          <cell r="E529">
            <v>0</v>
          </cell>
        </row>
        <row r="530">
          <cell r="A530" t="str">
            <v>ADJ101900 - PROPERTY UNDER CAPITAL LEASES - NON NUCLEAR</v>
          </cell>
          <cell r="B530">
            <v>201303</v>
          </cell>
          <cell r="E530">
            <v>-58404740.579999998</v>
          </cell>
        </row>
        <row r="531">
          <cell r="A531" t="str">
            <v>ADJ101900 - PROPERTY UNDER CAPITAL LEASES - NON NUCLEAR</v>
          </cell>
          <cell r="B531">
            <v>201302</v>
          </cell>
          <cell r="E531">
            <v>-58404740.579999998</v>
          </cell>
        </row>
        <row r="532">
          <cell r="A532" t="str">
            <v>ADJ101900 - PROPERTY UNDER CAPITAL LEASES - NON NUCLEAR</v>
          </cell>
          <cell r="B532">
            <v>201202</v>
          </cell>
          <cell r="E532">
            <v>-58209490.369999997</v>
          </cell>
        </row>
        <row r="533">
          <cell r="A533" t="str">
            <v>ADJ101900 - PROPERTY UNDER CAPITAL LEASES - NON NUCLEAR</v>
          </cell>
          <cell r="B533">
            <v>201109</v>
          </cell>
          <cell r="E533">
            <v>-40127490.950000003</v>
          </cell>
        </row>
        <row r="534">
          <cell r="A534" t="str">
            <v>ADJ101900 - PROPERTY UNDER CAPITAL LEASES - NON NUCLEAR</v>
          </cell>
          <cell r="B534">
            <v>201111</v>
          </cell>
          <cell r="E534">
            <v>-49110511.700000003</v>
          </cell>
        </row>
        <row r="535">
          <cell r="A535" t="str">
            <v>ADJ108710 - ACC PROV DEPR - STRUCTURES LRIC ATRIUM</v>
          </cell>
          <cell r="B535">
            <v>201205</v>
          </cell>
          <cell r="E535">
            <v>0</v>
          </cell>
        </row>
        <row r="536">
          <cell r="A536" t="str">
            <v>ADJ108710 - ACC PROV DEPR - STRUCTURES LRIC ATRIUM</v>
          </cell>
          <cell r="B536">
            <v>201210</v>
          </cell>
          <cell r="E536">
            <v>0</v>
          </cell>
        </row>
        <row r="537">
          <cell r="A537" t="str">
            <v>ADJ108710 - ACC PROV DEPR - STRUCTURES LRIC ATRIUM</v>
          </cell>
          <cell r="B537">
            <v>201105</v>
          </cell>
          <cell r="E537">
            <v>0</v>
          </cell>
        </row>
        <row r="538">
          <cell r="A538" t="str">
            <v>ADJ108900 - ACCUM PROV CAPITAL LEASES</v>
          </cell>
          <cell r="B538">
            <v>201309</v>
          </cell>
          <cell r="E538">
            <v>2752500</v>
          </cell>
        </row>
        <row r="539">
          <cell r="A539" t="str">
            <v>ADJ108900 - ACCUM PROV CAPITAL LEASES</v>
          </cell>
          <cell r="B539">
            <v>201112</v>
          </cell>
          <cell r="E539">
            <v>-866864.42</v>
          </cell>
        </row>
        <row r="540">
          <cell r="A540" t="str">
            <v>ADJ108900 - ACCUM PROV CAPITAL LEASES</v>
          </cell>
          <cell r="B540">
            <v>201201</v>
          </cell>
          <cell r="E540">
            <v>808461.52</v>
          </cell>
        </row>
        <row r="541">
          <cell r="A541" t="str">
            <v>ADJ108900 - ACCUM PROV CAPITAL LEASES</v>
          </cell>
          <cell r="B541">
            <v>201202</v>
          </cell>
          <cell r="E541">
            <v>916858.95</v>
          </cell>
        </row>
        <row r="542">
          <cell r="A542" t="str">
            <v>ADJ108900 - ACCUM PROV CAPITAL LEASES</v>
          </cell>
          <cell r="B542">
            <v>201206</v>
          </cell>
          <cell r="E542">
            <v>1330576.9099999999</v>
          </cell>
        </row>
        <row r="543">
          <cell r="A543" t="str">
            <v>ADJ108900 - ACCUM PROV CAPITAL LEASES</v>
          </cell>
          <cell r="B543">
            <v>201209</v>
          </cell>
          <cell r="E543">
            <v>1619999.99</v>
          </cell>
        </row>
        <row r="544">
          <cell r="A544" t="str">
            <v>ADJ108900 - ACCUM PROV CAPITAL LEASES</v>
          </cell>
          <cell r="B544">
            <v>201108</v>
          </cell>
          <cell r="E544">
            <v>-370031.52</v>
          </cell>
        </row>
        <row r="545">
          <cell r="A545" t="str">
            <v>ADJ120600 - NUCLEAR FUEL UNDER CAPITAL LEASES</v>
          </cell>
          <cell r="B545">
            <v>201309</v>
          </cell>
          <cell r="E545">
            <v>0</v>
          </cell>
        </row>
        <row r="546">
          <cell r="A546" t="str">
            <v>ADJ120600 - NUCLEAR FUEL UNDER CAPITAL LEASES</v>
          </cell>
          <cell r="B546">
            <v>201212</v>
          </cell>
          <cell r="E546">
            <v>0</v>
          </cell>
        </row>
        <row r="547">
          <cell r="A547" t="str">
            <v>ADJ120600 - NUCLEAR FUEL UNDER CAPITAL LEASES</v>
          </cell>
          <cell r="B547">
            <v>201204</v>
          </cell>
          <cell r="E547">
            <v>0</v>
          </cell>
        </row>
        <row r="548">
          <cell r="A548" t="str">
            <v>ADJ120600 - NUCLEAR FUEL UNDER CAPITAL LEASES</v>
          </cell>
          <cell r="B548">
            <v>201101</v>
          </cell>
          <cell r="E548">
            <v>-57863398.149999999</v>
          </cell>
        </row>
        <row r="549">
          <cell r="A549" t="str">
            <v>ADJ120600 - NUCLEAR FUEL UNDER CAPITAL LEASES</v>
          </cell>
          <cell r="B549">
            <v>201107</v>
          </cell>
          <cell r="E549">
            <v>0</v>
          </cell>
        </row>
        <row r="550">
          <cell r="A550" t="str">
            <v>ADJ165600 - PREPAID INTEREST - COMMERCIAL PAPER</v>
          </cell>
          <cell r="B550">
            <v>201211</v>
          </cell>
          <cell r="E550">
            <v>-7164750.1399999997</v>
          </cell>
        </row>
        <row r="551">
          <cell r="A551" t="str">
            <v>ADJ165600 - PREPAID INTEREST - COMMERCIAL PAPER</v>
          </cell>
          <cell r="B551">
            <v>201201</v>
          </cell>
          <cell r="E551">
            <v>-4132182.69</v>
          </cell>
        </row>
        <row r="552">
          <cell r="A552" t="str">
            <v>ADJ165600 - PREPAID INTEREST - COMMERCIAL PAPER</v>
          </cell>
          <cell r="B552">
            <v>201207</v>
          </cell>
          <cell r="E552">
            <v>-6022406.1399999997</v>
          </cell>
        </row>
        <row r="553">
          <cell r="A553" t="str">
            <v>ADJ165600 - PREPAID INTEREST - COMMERCIAL PAPER</v>
          </cell>
          <cell r="B553">
            <v>201103</v>
          </cell>
          <cell r="E553">
            <v>-4226952.8499999996</v>
          </cell>
        </row>
        <row r="554">
          <cell r="A554" t="str">
            <v>ADJ165600 - PREPAID INTEREST - COMMERCIAL PAPER</v>
          </cell>
          <cell r="B554">
            <v>201108</v>
          </cell>
          <cell r="E554">
            <v>-4809857.72</v>
          </cell>
        </row>
        <row r="555">
          <cell r="A555" t="str">
            <v>ADJ228101 - ACCUM PROV FOR PROP INSURANCE - STORM DEF TAX</v>
          </cell>
          <cell r="B555">
            <v>201309</v>
          </cell>
          <cell r="E555">
            <v>45556910.380000003</v>
          </cell>
        </row>
        <row r="556">
          <cell r="A556" t="str">
            <v>ADJ228101 - ACCUM PROV FOR PROP INSURANCE - STORM DEF TAX</v>
          </cell>
          <cell r="B556">
            <v>201111</v>
          </cell>
          <cell r="E556">
            <v>77968815.769999996</v>
          </cell>
        </row>
        <row r="557">
          <cell r="A557" t="str">
            <v>ADJ228101 - ACCUM PROV FOR PROP INSURANCE - STORM DEF TAX</v>
          </cell>
          <cell r="B557">
            <v>201204</v>
          </cell>
          <cell r="E557">
            <v>77251202.230000004</v>
          </cell>
        </row>
        <row r="558">
          <cell r="A558" t="str">
            <v>ADJ228101 - ACCUM PROV FOR PROP INSURANCE - STORM DEF TAX</v>
          </cell>
          <cell r="B558">
            <v>201209</v>
          </cell>
          <cell r="E558">
            <v>71713010.310000002</v>
          </cell>
        </row>
        <row r="559">
          <cell r="A559" t="str">
            <v>ADJ253100 - PREFERRED STOCK DIVIDENDS ACCRUED</v>
          </cell>
          <cell r="B559">
            <v>201303</v>
          </cell>
          <cell r="E559">
            <v>0</v>
          </cell>
        </row>
        <row r="560">
          <cell r="A560" t="str">
            <v>ADJ253100 - PREFERRED STOCK DIVIDENDS ACCRUED</v>
          </cell>
          <cell r="B560">
            <v>201309</v>
          </cell>
          <cell r="E560">
            <v>0</v>
          </cell>
        </row>
        <row r="561">
          <cell r="A561" t="str">
            <v>ADJ253100 - PREFERRED STOCK DIVIDENDS ACCRUED</v>
          </cell>
          <cell r="B561">
            <v>201211</v>
          </cell>
          <cell r="E561">
            <v>0</v>
          </cell>
        </row>
        <row r="562">
          <cell r="A562" t="str">
            <v>ADJ253100 - PREFERRED STOCK DIVIDENDS ACCRUED</v>
          </cell>
          <cell r="B562">
            <v>201212</v>
          </cell>
          <cell r="E562">
            <v>0</v>
          </cell>
        </row>
        <row r="563">
          <cell r="A563" t="str">
            <v>ADJ253100 - PREFERRED STOCK DIVIDENDS ACCRUED</v>
          </cell>
          <cell r="B563">
            <v>201209</v>
          </cell>
          <cell r="E563">
            <v>0</v>
          </cell>
        </row>
        <row r="564">
          <cell r="A564" t="str">
            <v>ADJ253100 - PREFERRED STOCK DIVIDENDS ACCRUED</v>
          </cell>
          <cell r="B564">
            <v>201107</v>
          </cell>
          <cell r="E564">
            <v>0</v>
          </cell>
        </row>
        <row r="565">
          <cell r="A565" t="str">
            <v>ADJ253420 - OTHER REG LIAB - LAND SALES PLANT IN SERVICE</v>
          </cell>
          <cell r="B565">
            <v>201311</v>
          </cell>
          <cell r="E565">
            <v>0</v>
          </cell>
        </row>
        <row r="566">
          <cell r="A566" t="str">
            <v>ADJ253420 - OTHER REG LIAB - LAND SALES PLANT IN SERVICE</v>
          </cell>
          <cell r="B566">
            <v>201304</v>
          </cell>
          <cell r="E566">
            <v>0</v>
          </cell>
        </row>
        <row r="567">
          <cell r="A567" t="str">
            <v>ADJ253420 - OTHER REG LIAB - LAND SALES PLANT IN SERVICE</v>
          </cell>
          <cell r="B567">
            <v>201303</v>
          </cell>
          <cell r="E567">
            <v>0</v>
          </cell>
        </row>
        <row r="568">
          <cell r="A568" t="str">
            <v>ADJ253420 - OTHER REG LIAB - LAND SALES PLANT IN SERVICE</v>
          </cell>
          <cell r="B568">
            <v>201202</v>
          </cell>
          <cell r="E568">
            <v>0</v>
          </cell>
        </row>
        <row r="569">
          <cell r="A569" t="str">
            <v>ADJ253420 - OTHER REG LIAB - LAND SALES PLANT IN SERVICE</v>
          </cell>
          <cell r="B569">
            <v>201207</v>
          </cell>
          <cell r="E569">
            <v>0</v>
          </cell>
        </row>
        <row r="570">
          <cell r="A570" t="str">
            <v>ADJ253420 - OTHER REG LIAB - LAND SALES PLANT IN SERVICE</v>
          </cell>
          <cell r="B570">
            <v>201210</v>
          </cell>
          <cell r="E570">
            <v>0</v>
          </cell>
        </row>
        <row r="571">
          <cell r="A571" t="str">
            <v>ADJ253420 - OTHER REG LIAB - LAND SALES PLANT IN SERVICE</v>
          </cell>
          <cell r="B571">
            <v>201109</v>
          </cell>
          <cell r="E571">
            <v>0</v>
          </cell>
        </row>
        <row r="572">
          <cell r="A572" t="str">
            <v>ADJ256100 - DEFERRED GAINS FUTURE USE</v>
          </cell>
          <cell r="B572">
            <v>201303</v>
          </cell>
          <cell r="E572">
            <v>0</v>
          </cell>
        </row>
        <row r="573">
          <cell r="A573" t="str">
            <v>ADJ256100 - DEFERRED GAINS FUTURE USE</v>
          </cell>
          <cell r="B573">
            <v>201106</v>
          </cell>
          <cell r="E573">
            <v>0</v>
          </cell>
        </row>
        <row r="574">
          <cell r="A574" t="str">
            <v>ADJ382351 - STORM SECURITIZATION - OTH REG ASSETS - BONDS</v>
          </cell>
          <cell r="B574">
            <v>201310</v>
          </cell>
          <cell r="E574">
            <v>-393336595.89999998</v>
          </cell>
        </row>
        <row r="575">
          <cell r="A575" t="str">
            <v>ADJ382351 - STORM SECURITIZATION - OTH REG ASSETS - BONDS</v>
          </cell>
          <cell r="B575">
            <v>201308</v>
          </cell>
          <cell r="E575">
            <v>-401963860.00999999</v>
          </cell>
        </row>
        <row r="576">
          <cell r="A576" t="str">
            <v>ADJ382351 - STORM SECURITIZATION - OTH REG ASSETS - BONDS</v>
          </cell>
          <cell r="B576">
            <v>201106</v>
          </cell>
          <cell r="E576">
            <v>-505505727.93000001</v>
          </cell>
        </row>
        <row r="577">
          <cell r="A577" t="str">
            <v>ADJ382351 - STORM SECURITIZATION - OTH REG ASSETS - BONDS</v>
          </cell>
          <cell r="B577">
            <v>201107</v>
          </cell>
          <cell r="E577">
            <v>-501836517.5</v>
          </cell>
        </row>
        <row r="578">
          <cell r="A578" t="str">
            <v>ADJ382352 - STORM SECURITIZATION - OTH REG ASSETS -DEF TAX</v>
          </cell>
          <cell r="B578">
            <v>201211</v>
          </cell>
          <cell r="E578">
            <v>-275981017.38999999</v>
          </cell>
        </row>
        <row r="579">
          <cell r="A579" t="str">
            <v>ADJ382352 - STORM SECURITIZATION - OTH REG ASSETS -DEF TAX</v>
          </cell>
          <cell r="B579">
            <v>201202</v>
          </cell>
          <cell r="E579">
            <v>-298434768.49000001</v>
          </cell>
        </row>
        <row r="580">
          <cell r="A580" t="str">
            <v>ADJ382352 - STORM SECURITIZATION - OTH REG ASSETS -DEF TAX</v>
          </cell>
          <cell r="B580">
            <v>201106</v>
          </cell>
          <cell r="E580">
            <v>-317458420.02999997</v>
          </cell>
        </row>
        <row r="581">
          <cell r="A581" t="str">
            <v>ADJ382355 - STORM SECURITIZATION - OTH REG ASSETS - OVER/UNDER -TAX</v>
          </cell>
          <cell r="B581">
            <v>201202</v>
          </cell>
          <cell r="E581">
            <v>1232233.03</v>
          </cell>
        </row>
        <row r="582">
          <cell r="A582" t="str">
            <v>ADJ382355 - STORM SECURITIZATION - OTH REG ASSETS - OVER/UNDER -TAX</v>
          </cell>
          <cell r="B582">
            <v>201104</v>
          </cell>
          <cell r="E582">
            <v>1664017.29</v>
          </cell>
        </row>
        <row r="583">
          <cell r="A583" t="str">
            <v>ADJ382356 - STORM SECURITIZATION - OTH REG ASSETS - OVER/UNDER -BONDS</v>
          </cell>
          <cell r="B583">
            <v>201311</v>
          </cell>
          <cell r="E583">
            <v>1338796.6399999999</v>
          </cell>
        </row>
        <row r="584">
          <cell r="A584" t="str">
            <v>ADJ382356 - STORM SECURITIZATION - OTH REG ASSETS - OVER/UNDER -BONDS</v>
          </cell>
          <cell r="B584">
            <v>201309</v>
          </cell>
          <cell r="E584">
            <v>1328755.83</v>
          </cell>
        </row>
        <row r="585">
          <cell r="A585" t="str">
            <v>ADJ382356 - STORM SECURITIZATION - OTH REG ASSETS - OVER/UNDER -BONDS</v>
          </cell>
          <cell r="B585">
            <v>201204</v>
          </cell>
          <cell r="E585">
            <v>2567158.14</v>
          </cell>
        </row>
        <row r="586">
          <cell r="A586" t="str">
            <v>ADJ382356 - STORM SECURITIZATION - OTH REG ASSETS - OVER/UNDER -BONDS</v>
          </cell>
          <cell r="B586">
            <v>201102</v>
          </cell>
          <cell r="E586">
            <v>4998270.59</v>
          </cell>
        </row>
        <row r="587">
          <cell r="A587" t="str">
            <v>BAL121000 - NONUTILITY PROPERTY</v>
          </cell>
          <cell r="B587">
            <v>201311</v>
          </cell>
          <cell r="E587">
            <v>12717258.84</v>
          </cell>
        </row>
        <row r="588">
          <cell r="A588" t="str">
            <v>BAL121000 - NONUTILITY PROPERTY</v>
          </cell>
          <cell r="B588">
            <v>201202</v>
          </cell>
          <cell r="E588">
            <v>14441663.939999999</v>
          </cell>
        </row>
        <row r="589">
          <cell r="A589" t="str">
            <v>BAL121000 - NONUTILITY PROPERTY</v>
          </cell>
          <cell r="B589">
            <v>201102</v>
          </cell>
          <cell r="E589">
            <v>14519732.800000001</v>
          </cell>
        </row>
        <row r="590">
          <cell r="A590" t="str">
            <v>BAL123000 - INVESTMENT IN ASSOCIATED COMPANIES (EXC GROUP)</v>
          </cell>
          <cell r="B590">
            <v>201310</v>
          </cell>
          <cell r="E590">
            <v>76923076.920000002</v>
          </cell>
        </row>
        <row r="591">
          <cell r="A591" t="str">
            <v>BAL123000 - INVESTMENT IN ASSOCIATED COMPANIES (EXC GROUP)</v>
          </cell>
          <cell r="B591">
            <v>201311</v>
          </cell>
          <cell r="E591">
            <v>76923076.920000002</v>
          </cell>
        </row>
        <row r="592">
          <cell r="A592" t="str">
            <v>BAL123000 - INVESTMENT IN ASSOCIATED COMPANIES (EXC GROUP)</v>
          </cell>
          <cell r="B592">
            <v>201302</v>
          </cell>
          <cell r="E592">
            <v>0</v>
          </cell>
        </row>
        <row r="593">
          <cell r="A593" t="str">
            <v>BAL123000 - INVESTMENT IN ASSOCIATED COMPANIES (EXC GROUP)</v>
          </cell>
          <cell r="B593">
            <v>201207</v>
          </cell>
          <cell r="E593">
            <v>0</v>
          </cell>
        </row>
        <row r="594">
          <cell r="A594" t="str">
            <v>BAL123000 - INVESTMENT IN ASSOCIATED COMPANIES (EXC GROUP)</v>
          </cell>
          <cell r="B594">
            <v>201101</v>
          </cell>
          <cell r="E594">
            <v>0</v>
          </cell>
        </row>
        <row r="595">
          <cell r="A595" t="str">
            <v>ADJ101386 - SOLAR ECRC CONVERTIBLE ITC - SPECIFIC</v>
          </cell>
          <cell r="B595">
            <v>201312</v>
          </cell>
          <cell r="E595">
            <v>-168239441</v>
          </cell>
        </row>
        <row r="596">
          <cell r="A596" t="str">
            <v>ADJ101710 - PLT IN SERV - STRUCTURES LRIC ATRIUM</v>
          </cell>
          <cell r="B596">
            <v>201312</v>
          </cell>
          <cell r="E596">
            <v>0</v>
          </cell>
        </row>
        <row r="597">
          <cell r="A597" t="str">
            <v>ADJ228101 - ACCUM PROV FOR PROP INSURANCE - STORM DEF TAX</v>
          </cell>
          <cell r="B597">
            <v>201312</v>
          </cell>
          <cell r="E597">
            <v>45981940.079999998</v>
          </cell>
        </row>
        <row r="598">
          <cell r="A598" t="str">
            <v>ADJ120600 - NUCLEAR FUEL UNDER CAPITAL LEASES</v>
          </cell>
          <cell r="B598">
            <v>201312</v>
          </cell>
          <cell r="E598">
            <v>0</v>
          </cell>
        </row>
        <row r="599">
          <cell r="A599" t="str">
            <v>ADJ256100 - DEFERRED GAINS FUTURE USE</v>
          </cell>
          <cell r="B599">
            <v>201312</v>
          </cell>
          <cell r="E599">
            <v>0</v>
          </cell>
        </row>
        <row r="600">
          <cell r="A600" t="str">
            <v>ADJ382352 - STORM SECURITIZATION - OTH REG ASSETS -DEF TAX</v>
          </cell>
          <cell r="B600">
            <v>201312</v>
          </cell>
          <cell r="E600">
            <v>-241544626.72999999</v>
          </cell>
        </row>
        <row r="601">
          <cell r="A601" t="str">
            <v>BAL121000 - NONUTILITY PROPERTY</v>
          </cell>
          <cell r="B601">
            <v>201312</v>
          </cell>
          <cell r="E601">
            <v>12635805.779999999</v>
          </cell>
        </row>
        <row r="602">
          <cell r="A602" t="str">
            <v>ADJ253100 - PREFERRED STOCK DIVIDENDS ACCRUED</v>
          </cell>
          <cell r="B602">
            <v>201312</v>
          </cell>
          <cell r="E602">
            <v>0</v>
          </cell>
        </row>
        <row r="603">
          <cell r="A603" t="str">
            <v>ADJ253420 - OTHER REG LIAB - LAND SALES PLANT IN SERVICE</v>
          </cell>
          <cell r="B603">
            <v>201312</v>
          </cell>
          <cell r="E603">
            <v>0</v>
          </cell>
        </row>
        <row r="604">
          <cell r="A604" t="str">
            <v>BAL123000 - INVESTMENT IN ASSOCIATED COMPANIES (EXC GROUP)</v>
          </cell>
          <cell r="B604">
            <v>201312</v>
          </cell>
          <cell r="E604">
            <v>76923076.920000002</v>
          </cell>
        </row>
        <row r="605">
          <cell r="A605" t="str">
            <v>ADJ101900 - PROPERTY UNDER CAPITAL LEASES - NON NUCLEAR</v>
          </cell>
          <cell r="B605">
            <v>201312</v>
          </cell>
          <cell r="E605">
            <v>-58404740.579999998</v>
          </cell>
        </row>
        <row r="606">
          <cell r="A606" t="str">
            <v>ADJ108710 - ACC PROV DEPR - STRUCTURES LRIC ATRIUM</v>
          </cell>
          <cell r="B606">
            <v>201312</v>
          </cell>
          <cell r="E606">
            <v>0</v>
          </cell>
        </row>
        <row r="607">
          <cell r="A607" t="str">
            <v>ADJ382356 - STORM SECURITIZATION - OTH REG ASSETS - OVER/UNDER -BONDS</v>
          </cell>
          <cell r="B607">
            <v>201312</v>
          </cell>
          <cell r="E607">
            <v>1244422.58</v>
          </cell>
        </row>
        <row r="608">
          <cell r="A608" t="str">
            <v>ADJ108900 - ACCUM PROV CAPITAL LEASES</v>
          </cell>
          <cell r="B608">
            <v>201312</v>
          </cell>
          <cell r="E608">
            <v>3043365.38</v>
          </cell>
        </row>
        <row r="609">
          <cell r="A609" t="str">
            <v>ADJ165600 - PREPAID INTEREST - COMMERCIAL PAPER</v>
          </cell>
          <cell r="B609">
            <v>201312</v>
          </cell>
          <cell r="E609">
            <v>-10478008.07</v>
          </cell>
        </row>
        <row r="610">
          <cell r="A610" t="str">
            <v>ADJ382351 - STORM SECURITIZATION - OTH REG ASSETS - BONDS</v>
          </cell>
          <cell r="B610">
            <v>201312</v>
          </cell>
          <cell r="E610">
            <v>-384624204.88999999</v>
          </cell>
        </row>
        <row r="611">
          <cell r="A611" t="str">
            <v>ADJ382355 - STORM SECURITIZATION - OTH REG ASSETS - OVER/UNDER -TAX</v>
          </cell>
          <cell r="B611">
            <v>201312</v>
          </cell>
          <cell r="E611">
            <v>566181.22</v>
          </cell>
        </row>
        <row r="612">
          <cell r="A612" t="str">
            <v>ADJ101710 - PLT IN SERV - STRUCTURES LRIC ATRIUM</v>
          </cell>
          <cell r="B612">
            <v>201401</v>
          </cell>
          <cell r="E612">
            <v>0</v>
          </cell>
        </row>
        <row r="613">
          <cell r="A613" t="str">
            <v>ADJ253100 - PREFERRED STOCK DIVIDENDS ACCRUED</v>
          </cell>
          <cell r="B613">
            <v>201401</v>
          </cell>
          <cell r="E613">
            <v>0</v>
          </cell>
        </row>
        <row r="614">
          <cell r="A614" t="str">
            <v>ADJ101386 - SOLAR ECRC CONVERTIBLE ITC - SPECIFIC</v>
          </cell>
          <cell r="B614">
            <v>201401</v>
          </cell>
          <cell r="E614">
            <v>-167722388</v>
          </cell>
        </row>
        <row r="615">
          <cell r="A615" t="str">
            <v>ADJ101900 - PROPERTY UNDER CAPITAL LEASES - NON NUCLEAR</v>
          </cell>
          <cell r="B615">
            <v>201401</v>
          </cell>
          <cell r="E615">
            <v>-58404740.579999998</v>
          </cell>
        </row>
        <row r="616">
          <cell r="A616" t="str">
            <v>ADJ108900 - ACCUM PROV CAPITAL LEASES</v>
          </cell>
          <cell r="B616">
            <v>201401</v>
          </cell>
          <cell r="E616">
            <v>3141025.64</v>
          </cell>
        </row>
        <row r="617">
          <cell r="A617" t="str">
            <v>BAL121000 - NONUTILITY PROPERTY</v>
          </cell>
          <cell r="B617">
            <v>201401</v>
          </cell>
          <cell r="E617">
            <v>12697612.560000001</v>
          </cell>
        </row>
        <row r="618">
          <cell r="A618" t="str">
            <v>ADJ165600 - PREPAID INTEREST - COMMERCIAL PAPER</v>
          </cell>
          <cell r="B618">
            <v>201401</v>
          </cell>
          <cell r="E618">
            <v>-10757216.51</v>
          </cell>
        </row>
        <row r="619">
          <cell r="A619" t="str">
            <v>ADJ228101 - ACCUM PROV FOR PROP INSURANCE - STORM DEF TAX</v>
          </cell>
          <cell r="B619">
            <v>201401</v>
          </cell>
          <cell r="E619">
            <v>46126137.689999998</v>
          </cell>
        </row>
        <row r="620">
          <cell r="A620" t="str">
            <v>ADJ382356 - STORM SECURITIZATION - OTH REG ASSETS - OVER/UNDER -BONDS</v>
          </cell>
          <cell r="B620">
            <v>201401</v>
          </cell>
          <cell r="E620">
            <v>1053012.83</v>
          </cell>
        </row>
        <row r="621">
          <cell r="A621" t="str">
            <v>ADJ382351 - STORM SECURITIZATION - OTH REG ASSETS - BONDS</v>
          </cell>
          <cell r="B621">
            <v>201401</v>
          </cell>
          <cell r="E621">
            <v>-380236086.79000002</v>
          </cell>
        </row>
        <row r="622">
          <cell r="A622" t="str">
            <v>ADJ253420 - OTHER REG LIAB - LAND SALES PLANT IN SERVICE</v>
          </cell>
          <cell r="B622">
            <v>201401</v>
          </cell>
          <cell r="E622">
            <v>0</v>
          </cell>
        </row>
        <row r="623">
          <cell r="A623" t="str">
            <v>ADJ382355 - STORM SECURITIZATION - OTH REG ASSETS - OVER/UNDER -TAX</v>
          </cell>
          <cell r="B623">
            <v>201401</v>
          </cell>
          <cell r="E623">
            <v>502310.18</v>
          </cell>
        </row>
        <row r="624">
          <cell r="A624" t="str">
            <v>ADJ120600 - NUCLEAR FUEL UNDER CAPITAL LEASES</v>
          </cell>
          <cell r="B624">
            <v>201401</v>
          </cell>
          <cell r="E624">
            <v>0</v>
          </cell>
        </row>
        <row r="625">
          <cell r="A625" t="str">
            <v>ADJ382352 - STORM SECURITIZATION - OTH REG ASSETS -DEF TAX</v>
          </cell>
          <cell r="B625">
            <v>201401</v>
          </cell>
          <cell r="E625">
            <v>-238788881.41999999</v>
          </cell>
        </row>
        <row r="626">
          <cell r="A626" t="str">
            <v>ADJ108710 - ACC PROV DEPR - STRUCTURES LRIC ATRIUM</v>
          </cell>
          <cell r="B626">
            <v>201401</v>
          </cell>
          <cell r="E626">
            <v>0</v>
          </cell>
        </row>
        <row r="627">
          <cell r="A627" t="str">
            <v>ADJ256100 - DEFERRED GAINS FUTURE USE</v>
          </cell>
          <cell r="B627">
            <v>201401</v>
          </cell>
          <cell r="E627">
            <v>0</v>
          </cell>
        </row>
        <row r="628">
          <cell r="A628" t="str">
            <v>BAL123000 - INVESTMENT IN ASSOCIATED COMPANIES (EXC GROUP)</v>
          </cell>
          <cell r="B628">
            <v>201401</v>
          </cell>
          <cell r="E628">
            <v>76923076.920000002</v>
          </cell>
        </row>
        <row r="629">
          <cell r="A629" t="str">
            <v>ADJ108710 - ACC PROV DEPR - STRUCTURES LRIC ATRIUM</v>
          </cell>
          <cell r="B629">
            <v>201402</v>
          </cell>
          <cell r="E629">
            <v>0</v>
          </cell>
        </row>
        <row r="630">
          <cell r="A630" t="str">
            <v>ADJ120600 - NUCLEAR FUEL UNDER CAPITAL LEASES</v>
          </cell>
          <cell r="B630">
            <v>201402</v>
          </cell>
          <cell r="E630">
            <v>0</v>
          </cell>
        </row>
        <row r="631">
          <cell r="A631" t="str">
            <v>ADJ382351 - STORM SECURITIZATION - OTH REG ASSETS - BONDS</v>
          </cell>
          <cell r="B631">
            <v>201402</v>
          </cell>
          <cell r="E631">
            <v>-375861664.5</v>
          </cell>
        </row>
        <row r="632">
          <cell r="A632" t="str">
            <v>ADJ253420 - OTHER REG LIAB - LAND SALES PLANT IN SERVICE</v>
          </cell>
          <cell r="B632">
            <v>201402</v>
          </cell>
          <cell r="E632">
            <v>0</v>
          </cell>
        </row>
        <row r="633">
          <cell r="A633" t="str">
            <v>ADJ382352 - STORM SECURITIZATION - OTH REG ASSETS -DEF TAX</v>
          </cell>
          <cell r="B633">
            <v>201402</v>
          </cell>
          <cell r="E633">
            <v>-236041737.09999999</v>
          </cell>
        </row>
        <row r="634">
          <cell r="A634" t="str">
            <v>BAL121000 - NONUTILITY PROPERTY</v>
          </cell>
          <cell r="B634">
            <v>201402</v>
          </cell>
          <cell r="E634">
            <v>12757680.449999999</v>
          </cell>
        </row>
        <row r="635">
          <cell r="A635" t="str">
            <v>ADJ108900 - ACCUM PROV CAPITAL LEASES</v>
          </cell>
          <cell r="B635">
            <v>201402</v>
          </cell>
          <cell r="E635">
            <v>3239038.46</v>
          </cell>
        </row>
        <row r="636">
          <cell r="A636" t="str">
            <v>ADJ228101 - ACCUM PROV FOR PROP INSURANCE - STORM DEF TAX</v>
          </cell>
          <cell r="B636">
            <v>201402</v>
          </cell>
          <cell r="E636">
            <v>46244985.229999997</v>
          </cell>
        </row>
        <row r="637">
          <cell r="A637" t="str">
            <v>ADJ101900 - PROPERTY UNDER CAPITAL LEASES - NON NUCLEAR</v>
          </cell>
          <cell r="B637">
            <v>201402</v>
          </cell>
          <cell r="E637">
            <v>-58404740.579999998</v>
          </cell>
        </row>
        <row r="638">
          <cell r="A638" t="str">
            <v>ADJ101386 - SOLAR ECRC CONVERTIBLE ITC - SPECIFIC</v>
          </cell>
          <cell r="B638">
            <v>201402</v>
          </cell>
          <cell r="E638">
            <v>-167205335</v>
          </cell>
        </row>
        <row r="639">
          <cell r="A639" t="str">
            <v>ADJ101710 - PLT IN SERV - STRUCTURES LRIC ATRIUM</v>
          </cell>
          <cell r="B639">
            <v>201402</v>
          </cell>
          <cell r="E639">
            <v>0</v>
          </cell>
        </row>
        <row r="640">
          <cell r="A640" t="str">
            <v>ADJ382355 - STORM SECURITIZATION - OTH REG ASSETS - OVER/UNDER -TAX</v>
          </cell>
          <cell r="B640">
            <v>201402</v>
          </cell>
          <cell r="E640">
            <v>514561.19</v>
          </cell>
        </row>
        <row r="641">
          <cell r="A641" t="str">
            <v>BAL123000 - INVESTMENT IN ASSOCIATED COMPANIES (EXC GROUP)</v>
          </cell>
          <cell r="B641">
            <v>201402</v>
          </cell>
          <cell r="E641">
            <v>76923076.920000002</v>
          </cell>
        </row>
        <row r="642">
          <cell r="A642" t="str">
            <v>ADJ253100 - PREFERRED STOCK DIVIDENDS ACCRUED</v>
          </cell>
          <cell r="B642">
            <v>201402</v>
          </cell>
          <cell r="E642">
            <v>0</v>
          </cell>
        </row>
        <row r="643">
          <cell r="A643" t="str">
            <v>ADJ256100 - DEFERRED GAINS FUTURE USE</v>
          </cell>
          <cell r="B643">
            <v>201402</v>
          </cell>
          <cell r="E643">
            <v>0</v>
          </cell>
        </row>
        <row r="644">
          <cell r="A644" t="str">
            <v>ADJ382356 - STORM SECURITIZATION - OTH REG ASSETS - OVER/UNDER -BONDS</v>
          </cell>
          <cell r="B644">
            <v>201402</v>
          </cell>
          <cell r="E644">
            <v>1049894.78</v>
          </cell>
        </row>
        <row r="645">
          <cell r="A645" t="str">
            <v>ADJ165600 - PREPAID INTEREST - COMMERCIAL PAPER</v>
          </cell>
          <cell r="B645">
            <v>201402</v>
          </cell>
          <cell r="E645">
            <v>-11140865.32</v>
          </cell>
        </row>
      </sheetData>
      <sheetData sheetId="7">
        <row r="1">
          <cell r="A1" t="str">
            <v>CAP_STRUCT_ITEM</v>
          </cell>
          <cell r="C1" t="str">
            <v>LEDGER_MONTH</v>
          </cell>
          <cell r="D1" t="str">
            <v>AMOUNT</v>
          </cell>
        </row>
        <row r="2">
          <cell r="A2" t="str">
            <v>DEFERRED_INCOME_TAX</v>
          </cell>
          <cell r="C2">
            <v>201212</v>
          </cell>
          <cell r="D2">
            <v>0</v>
          </cell>
        </row>
        <row r="3">
          <cell r="A3" t="str">
            <v>CUSTOMER_DEPOSITS</v>
          </cell>
          <cell r="C3">
            <v>201302</v>
          </cell>
          <cell r="D3">
            <v>3.7813722879999997E-2</v>
          </cell>
        </row>
        <row r="4">
          <cell r="A4" t="str">
            <v>DEFERRED_INCOME_TAX</v>
          </cell>
          <cell r="C4">
            <v>201302</v>
          </cell>
          <cell r="D4">
            <v>0</v>
          </cell>
        </row>
        <row r="5">
          <cell r="A5" t="str">
            <v>LONG_TERM_DEBT</v>
          </cell>
          <cell r="C5">
            <v>201302</v>
          </cell>
          <cell r="D5">
            <v>5.0683278040000002E-2</v>
          </cell>
        </row>
        <row r="6">
          <cell r="A6" t="str">
            <v>SHORT_TERM_DEBT</v>
          </cell>
          <cell r="C6">
            <v>201302</v>
          </cell>
          <cell r="D6">
            <v>1.719765178E-2</v>
          </cell>
        </row>
        <row r="7">
          <cell r="A7" t="str">
            <v>DEFERRED_INCOME_TAX</v>
          </cell>
          <cell r="C7">
            <v>201303</v>
          </cell>
          <cell r="D7">
            <v>0</v>
          </cell>
        </row>
        <row r="8">
          <cell r="A8" t="str">
            <v>INVESTMENT_TAX_CREDITS</v>
          </cell>
          <cell r="C8">
            <v>201303</v>
          </cell>
          <cell r="D8">
            <v>8.387968204E-2</v>
          </cell>
        </row>
        <row r="9">
          <cell r="A9" t="str">
            <v>LONG_TERM_DEBT</v>
          </cell>
          <cell r="C9">
            <v>201305</v>
          </cell>
          <cell r="D9">
            <v>4.9811212539999997E-2</v>
          </cell>
        </row>
        <row r="10">
          <cell r="A10" t="str">
            <v>SHORT_TERM_DEBT</v>
          </cell>
          <cell r="C10">
            <v>201306</v>
          </cell>
          <cell r="D10">
            <v>1.8942591070000001E-2</v>
          </cell>
        </row>
        <row r="11">
          <cell r="A11" t="str">
            <v>INVESTMENT_TAX_CREDITS</v>
          </cell>
          <cell r="C11">
            <v>201309</v>
          </cell>
          <cell r="D11">
            <v>8.3157250229999993E-2</v>
          </cell>
        </row>
        <row r="12">
          <cell r="A12" t="str">
            <v>SHORT_TERM_DEBT</v>
          </cell>
          <cell r="C12">
            <v>201309</v>
          </cell>
          <cell r="D12">
            <v>1.758253504E-2</v>
          </cell>
        </row>
        <row r="13">
          <cell r="A13" t="str">
            <v>INVESTMENT_TAX_CREDITS</v>
          </cell>
          <cell r="C13">
            <v>201311</v>
          </cell>
          <cell r="D13">
            <v>8.287007297E-2</v>
          </cell>
        </row>
        <row r="14">
          <cell r="A14" t="str">
            <v>SHORT_TERM_DEBT</v>
          </cell>
          <cell r="C14">
            <v>201311</v>
          </cell>
          <cell r="D14">
            <v>1.885935238E-2</v>
          </cell>
        </row>
        <row r="15">
          <cell r="A15" t="str">
            <v>SHORT_TERM_DEBT</v>
          </cell>
          <cell r="C15">
            <v>201104</v>
          </cell>
          <cell r="D15">
            <v>1.192277584E-2</v>
          </cell>
        </row>
        <row r="16">
          <cell r="A16" t="str">
            <v>PREFERRED_STOCK</v>
          </cell>
          <cell r="C16">
            <v>201105</v>
          </cell>
          <cell r="D16">
            <v>0</v>
          </cell>
        </row>
        <row r="17">
          <cell r="A17" t="str">
            <v>INVESTMENT_TAX_CREDITS</v>
          </cell>
          <cell r="C17">
            <v>201108</v>
          </cell>
          <cell r="D17">
            <v>8.2088492299999996E-2</v>
          </cell>
        </row>
        <row r="18">
          <cell r="A18" t="str">
            <v>LONG_TERM_DEBT</v>
          </cell>
          <cell r="C18">
            <v>201110</v>
          </cell>
          <cell r="D18">
            <v>5.3037747000000003E-2</v>
          </cell>
        </row>
        <row r="19">
          <cell r="A19" t="str">
            <v>INVESTMENT_TAX_CREDITS</v>
          </cell>
          <cell r="C19">
            <v>201112</v>
          </cell>
          <cell r="D19">
            <v>8.1859487280000004E-2</v>
          </cell>
        </row>
        <row r="20">
          <cell r="A20" t="str">
            <v>PREFERRED_STOCK</v>
          </cell>
          <cell r="C20">
            <v>201112</v>
          </cell>
          <cell r="D20">
            <v>0</v>
          </cell>
        </row>
        <row r="21">
          <cell r="A21" t="str">
            <v>PREFERRED_STOCK</v>
          </cell>
          <cell r="C21">
            <v>201201</v>
          </cell>
          <cell r="D21">
            <v>0</v>
          </cell>
        </row>
        <row r="22">
          <cell r="A22" t="str">
            <v>DEFERRED_INCOME_TAX</v>
          </cell>
          <cell r="C22">
            <v>201202</v>
          </cell>
          <cell r="D22">
            <v>0</v>
          </cell>
        </row>
        <row r="23">
          <cell r="A23" t="str">
            <v>COMMON_EQUITY</v>
          </cell>
          <cell r="C23">
            <v>201203</v>
          </cell>
          <cell r="D23">
            <v>0.1</v>
          </cell>
        </row>
        <row r="24">
          <cell r="A24" t="str">
            <v>LONG_TERM_DEBT</v>
          </cell>
          <cell r="C24">
            <v>201205</v>
          </cell>
          <cell r="D24">
            <v>5.2330033759999998E-2</v>
          </cell>
        </row>
        <row r="25">
          <cell r="A25" t="str">
            <v>DEFERRED_INCOME_TAX</v>
          </cell>
          <cell r="C25">
            <v>201206</v>
          </cell>
          <cell r="D25">
            <v>0</v>
          </cell>
        </row>
        <row r="26">
          <cell r="A26" t="str">
            <v>INVESTMENT_TAX_CREDITS</v>
          </cell>
          <cell r="C26">
            <v>201206</v>
          </cell>
          <cell r="D26">
            <v>8.1593070889999994E-2</v>
          </cell>
        </row>
        <row r="27">
          <cell r="A27" t="str">
            <v>PREFERRED_STOCK</v>
          </cell>
          <cell r="C27">
            <v>201206</v>
          </cell>
          <cell r="D27">
            <v>0</v>
          </cell>
        </row>
        <row r="28">
          <cell r="A28" t="str">
            <v>INVESTMENT_TAX_CREDITS</v>
          </cell>
          <cell r="C28">
            <v>201207</v>
          </cell>
          <cell r="D28">
            <v>8.1560572730000003E-2</v>
          </cell>
        </row>
        <row r="29">
          <cell r="A29" t="str">
            <v>DEFERRED_INCOME_TAX</v>
          </cell>
          <cell r="C29">
            <v>201210</v>
          </cell>
          <cell r="D29">
            <v>0</v>
          </cell>
        </row>
        <row r="30">
          <cell r="A30" t="str">
            <v>SHORT_TERM_DEBT</v>
          </cell>
          <cell r="C30">
            <v>201210</v>
          </cell>
          <cell r="D30">
            <v>1.5643589709999999E-2</v>
          </cell>
        </row>
        <row r="31">
          <cell r="A31" t="str">
            <v>COMMON_EQUITY</v>
          </cell>
          <cell r="C31">
            <v>201211</v>
          </cell>
          <cell r="D31">
            <v>0.1</v>
          </cell>
        </row>
        <row r="32">
          <cell r="A32" t="str">
            <v>LONG_TERM_DEBT</v>
          </cell>
          <cell r="C32">
            <v>201301</v>
          </cell>
          <cell r="D32">
            <v>5.0915146639999999E-2</v>
          </cell>
        </row>
        <row r="33">
          <cell r="A33" t="str">
            <v>CUSTOMER_DEPOSITS</v>
          </cell>
          <cell r="C33">
            <v>201303</v>
          </cell>
          <cell r="D33">
            <v>3.4340042850000002E-2</v>
          </cell>
        </row>
        <row r="34">
          <cell r="A34" t="str">
            <v>COMMON_EQUITY</v>
          </cell>
          <cell r="C34">
            <v>201305</v>
          </cell>
          <cell r="D34">
            <v>0.105</v>
          </cell>
        </row>
        <row r="35">
          <cell r="A35" t="str">
            <v>COMMON_EQUITY</v>
          </cell>
          <cell r="C35">
            <v>201308</v>
          </cell>
          <cell r="D35">
            <v>0.105</v>
          </cell>
        </row>
        <row r="36">
          <cell r="A36" t="str">
            <v>INVESTMENT_TAX_CREDITS</v>
          </cell>
          <cell r="C36">
            <v>201308</v>
          </cell>
          <cell r="D36">
            <v>8.3316052500000001E-2</v>
          </cell>
        </row>
        <row r="37">
          <cell r="A37" t="str">
            <v>PREFERRED_STOCK</v>
          </cell>
          <cell r="C37">
            <v>201310</v>
          </cell>
          <cell r="D37">
            <v>0</v>
          </cell>
        </row>
        <row r="38">
          <cell r="A38" t="str">
            <v>LONG_TERM_DEBT</v>
          </cell>
          <cell r="C38">
            <v>201311</v>
          </cell>
          <cell r="D38">
            <v>4.8275928920000002E-2</v>
          </cell>
        </row>
        <row r="39">
          <cell r="A39" t="str">
            <v>CUSTOMER_DEPOSITS</v>
          </cell>
          <cell r="C39">
            <v>201101</v>
          </cell>
          <cell r="D39">
            <v>5.5562957240000002E-2</v>
          </cell>
        </row>
        <row r="40">
          <cell r="A40" t="str">
            <v>LONG_TERM_DEBT</v>
          </cell>
          <cell r="C40">
            <v>201101</v>
          </cell>
          <cell r="D40">
            <v>5.3147326469999999E-2</v>
          </cell>
        </row>
        <row r="41">
          <cell r="A41" t="str">
            <v>DEFERRED_INCOME_TAX</v>
          </cell>
          <cell r="C41">
            <v>201102</v>
          </cell>
          <cell r="D41">
            <v>0</v>
          </cell>
        </row>
        <row r="42">
          <cell r="A42" t="str">
            <v>INVESTMENT_TAX_CREDITS</v>
          </cell>
          <cell r="C42">
            <v>201102</v>
          </cell>
          <cell r="D42">
            <v>8.1927371070000005E-2</v>
          </cell>
        </row>
        <row r="43">
          <cell r="A43" t="str">
            <v>SHORT_TERM_DEBT</v>
          </cell>
          <cell r="C43">
            <v>201102</v>
          </cell>
          <cell r="D43">
            <v>1.113679675E-2</v>
          </cell>
        </row>
        <row r="44">
          <cell r="A44" t="str">
            <v>CUSTOMER_DEPOSITS</v>
          </cell>
          <cell r="C44">
            <v>201104</v>
          </cell>
          <cell r="D44">
            <v>5.5348267239999999E-2</v>
          </cell>
        </row>
        <row r="45">
          <cell r="A45" t="str">
            <v>LONG_TERM_DEBT</v>
          </cell>
          <cell r="C45">
            <v>201104</v>
          </cell>
          <cell r="D45">
            <v>5.3018962119999999E-2</v>
          </cell>
        </row>
        <row r="46">
          <cell r="A46" t="str">
            <v>PREFERRED_STOCK</v>
          </cell>
          <cell r="C46">
            <v>201104</v>
          </cell>
          <cell r="D46">
            <v>0</v>
          </cell>
        </row>
        <row r="47">
          <cell r="A47" t="str">
            <v>CUSTOMER_DEPOSITS</v>
          </cell>
          <cell r="C47">
            <v>201106</v>
          </cell>
          <cell r="D47">
            <v>5.5787043719999999E-2</v>
          </cell>
        </row>
        <row r="48">
          <cell r="A48" t="str">
            <v>DEFERRED_INCOME_TAX</v>
          </cell>
          <cell r="C48">
            <v>201106</v>
          </cell>
          <cell r="D48">
            <v>0</v>
          </cell>
        </row>
        <row r="49">
          <cell r="A49" t="str">
            <v>SHORT_TERM_DEBT</v>
          </cell>
          <cell r="C49">
            <v>201106</v>
          </cell>
          <cell r="D49">
            <v>1.324313677E-2</v>
          </cell>
        </row>
        <row r="50">
          <cell r="A50" t="str">
            <v>LONG_TERM_DEBT</v>
          </cell>
          <cell r="C50">
            <v>201109</v>
          </cell>
          <cell r="D50">
            <v>5.3057606510000001E-2</v>
          </cell>
        </row>
        <row r="51">
          <cell r="A51" t="str">
            <v>SHORT_TERM_DEBT</v>
          </cell>
          <cell r="C51">
            <v>201110</v>
          </cell>
          <cell r="D51">
            <v>1.5352259970000001E-2</v>
          </cell>
        </row>
        <row r="52">
          <cell r="A52" t="str">
            <v>CUSTOMER_DEPOSITS</v>
          </cell>
          <cell r="C52">
            <v>201111</v>
          </cell>
          <cell r="D52">
            <v>5.6188974609999998E-2</v>
          </cell>
        </row>
        <row r="53">
          <cell r="A53" t="str">
            <v>DEFERRED_INCOME_TAX</v>
          </cell>
          <cell r="C53">
            <v>201201</v>
          </cell>
          <cell r="D53">
            <v>0</v>
          </cell>
        </row>
        <row r="54">
          <cell r="A54" t="str">
            <v>SHORT_TERM_DEBT</v>
          </cell>
          <cell r="C54">
            <v>201201</v>
          </cell>
          <cell r="D54">
            <v>1.421939035E-2</v>
          </cell>
        </row>
        <row r="55">
          <cell r="A55" t="str">
            <v>PREFERRED_STOCK</v>
          </cell>
          <cell r="C55">
            <v>201202</v>
          </cell>
          <cell r="D55">
            <v>0</v>
          </cell>
        </row>
        <row r="56">
          <cell r="A56" t="str">
            <v>COMMON_EQUITY</v>
          </cell>
          <cell r="C56">
            <v>201204</v>
          </cell>
          <cell r="D56">
            <v>0.1</v>
          </cell>
        </row>
        <row r="57">
          <cell r="A57" t="str">
            <v>DEFERRED_INCOME_TAX</v>
          </cell>
          <cell r="C57">
            <v>201209</v>
          </cell>
          <cell r="D57">
            <v>0</v>
          </cell>
        </row>
        <row r="58">
          <cell r="A58" t="str">
            <v>COMMON_EQUITY</v>
          </cell>
          <cell r="C58">
            <v>201210</v>
          </cell>
          <cell r="D58">
            <v>0.1</v>
          </cell>
        </row>
        <row r="59">
          <cell r="A59" t="str">
            <v>LONG_TERM_DEBT</v>
          </cell>
          <cell r="C59">
            <v>201210</v>
          </cell>
          <cell r="D59">
            <v>5.1778912429999997E-2</v>
          </cell>
        </row>
        <row r="60">
          <cell r="A60" t="str">
            <v>LONG_TERM_DEBT</v>
          </cell>
          <cell r="C60">
            <v>201211</v>
          </cell>
          <cell r="D60">
            <v>5.168134387E-2</v>
          </cell>
        </row>
        <row r="61">
          <cell r="A61" t="str">
            <v>PREFERRED_STOCK</v>
          </cell>
          <cell r="C61">
            <v>201212</v>
          </cell>
          <cell r="D61">
            <v>0</v>
          </cell>
        </row>
        <row r="62">
          <cell r="A62" t="str">
            <v>PREFERRED_STOCK</v>
          </cell>
          <cell r="C62">
            <v>201301</v>
          </cell>
          <cell r="D62">
            <v>0</v>
          </cell>
        </row>
        <row r="63">
          <cell r="A63" t="str">
            <v>PREFERRED_STOCK</v>
          </cell>
          <cell r="C63">
            <v>201302</v>
          </cell>
          <cell r="D63">
            <v>0</v>
          </cell>
        </row>
        <row r="64">
          <cell r="A64" t="str">
            <v>COMMON_EQUITY</v>
          </cell>
          <cell r="C64">
            <v>201303</v>
          </cell>
          <cell r="D64">
            <v>0.105</v>
          </cell>
        </row>
        <row r="65">
          <cell r="A65" t="str">
            <v>LONG_TERM_DEBT</v>
          </cell>
          <cell r="C65">
            <v>201303</v>
          </cell>
          <cell r="D65">
            <v>5.0444371670000002E-2</v>
          </cell>
        </row>
        <row r="66">
          <cell r="A66" t="str">
            <v>SHORT_TERM_DEBT</v>
          </cell>
          <cell r="C66">
            <v>201305</v>
          </cell>
          <cell r="D66">
            <v>1.8329336040000001E-2</v>
          </cell>
        </row>
        <row r="67">
          <cell r="A67" t="str">
            <v>CUSTOMER_DEPOSITS</v>
          </cell>
          <cell r="C67">
            <v>201306</v>
          </cell>
          <cell r="D67">
            <v>2.4488892719999999E-2</v>
          </cell>
        </row>
        <row r="68">
          <cell r="A68" t="str">
            <v>DEFERRED_INCOME_TAX</v>
          </cell>
          <cell r="C68">
            <v>201306</v>
          </cell>
          <cell r="D68">
            <v>0</v>
          </cell>
        </row>
        <row r="69">
          <cell r="A69" t="str">
            <v>PREFERRED_STOCK</v>
          </cell>
          <cell r="C69">
            <v>201102</v>
          </cell>
          <cell r="D69">
            <v>0</v>
          </cell>
        </row>
        <row r="70">
          <cell r="A70" t="str">
            <v>SHORT_TERM_DEBT</v>
          </cell>
          <cell r="C70">
            <v>201103</v>
          </cell>
          <cell r="D70">
            <v>1.119777682E-2</v>
          </cell>
        </row>
        <row r="71">
          <cell r="A71" t="str">
            <v>DEFERRED_INCOME_TAX</v>
          </cell>
          <cell r="C71">
            <v>201104</v>
          </cell>
          <cell r="D71">
            <v>0</v>
          </cell>
        </row>
        <row r="72">
          <cell r="A72" t="str">
            <v>COMMON_EQUITY</v>
          </cell>
          <cell r="C72">
            <v>201106</v>
          </cell>
          <cell r="D72">
            <v>0.1</v>
          </cell>
        </row>
        <row r="73">
          <cell r="A73" t="str">
            <v>CUSTOMER_DEPOSITS</v>
          </cell>
          <cell r="C73">
            <v>201109</v>
          </cell>
          <cell r="D73">
            <v>5.6375629109999999E-2</v>
          </cell>
        </row>
        <row r="74">
          <cell r="A74" t="str">
            <v>INVESTMENT_TAX_CREDITS</v>
          </cell>
          <cell r="C74">
            <v>201110</v>
          </cell>
          <cell r="D74">
            <v>8.2058638429999997E-2</v>
          </cell>
        </row>
        <row r="75">
          <cell r="A75" t="str">
            <v>CUSTOMER_DEPOSITS</v>
          </cell>
          <cell r="C75">
            <v>201112</v>
          </cell>
          <cell r="D75">
            <v>5.6181188819999998E-2</v>
          </cell>
        </row>
        <row r="76">
          <cell r="A76" t="str">
            <v>SHORT_TERM_DEBT</v>
          </cell>
          <cell r="C76">
            <v>201112</v>
          </cell>
          <cell r="D76">
            <v>1.4914016360000001E-2</v>
          </cell>
        </row>
        <row r="77">
          <cell r="A77" t="str">
            <v>SHORT_TERM_DEBT</v>
          </cell>
          <cell r="C77">
            <v>201204</v>
          </cell>
          <cell r="D77">
            <v>1.382467922E-2</v>
          </cell>
        </row>
        <row r="78">
          <cell r="A78" t="str">
            <v>COMMON_EQUITY</v>
          </cell>
          <cell r="C78">
            <v>201206</v>
          </cell>
          <cell r="D78">
            <v>0.1</v>
          </cell>
        </row>
        <row r="79">
          <cell r="A79" t="str">
            <v>SHORT_TERM_DEBT</v>
          </cell>
          <cell r="C79">
            <v>201207</v>
          </cell>
          <cell r="D79">
            <v>1.5532261509999999E-2</v>
          </cell>
        </row>
        <row r="80">
          <cell r="A80" t="str">
            <v>INVESTMENT_TAX_CREDITS</v>
          </cell>
          <cell r="C80">
            <v>201210</v>
          </cell>
          <cell r="D80">
            <v>8.1419614589999995E-2</v>
          </cell>
        </row>
        <row r="81">
          <cell r="A81" t="str">
            <v>CUSTOMER_DEPOSITS</v>
          </cell>
          <cell r="C81">
            <v>201211</v>
          </cell>
          <cell r="D81">
            <v>4.7231689950000003E-2</v>
          </cell>
        </row>
        <row r="82">
          <cell r="A82" t="str">
            <v>PREFERRED_STOCK</v>
          </cell>
          <cell r="C82">
            <v>201211</v>
          </cell>
          <cell r="D82">
            <v>0</v>
          </cell>
        </row>
        <row r="83">
          <cell r="A83" t="str">
            <v>CUSTOMER_DEPOSITS</v>
          </cell>
          <cell r="C83">
            <v>201212</v>
          </cell>
          <cell r="D83">
            <v>4.3829483830000002E-2</v>
          </cell>
        </row>
        <row r="84">
          <cell r="A84" t="str">
            <v>COMMON_EQUITY</v>
          </cell>
          <cell r="C84">
            <v>201302</v>
          </cell>
          <cell r="D84">
            <v>0.105</v>
          </cell>
        </row>
        <row r="85">
          <cell r="A85" t="str">
            <v>CUSTOMER_DEPOSITS</v>
          </cell>
          <cell r="C85">
            <v>201304</v>
          </cell>
          <cell r="D85">
            <v>3.1287685910000002E-2</v>
          </cell>
        </row>
        <row r="86">
          <cell r="A86" t="str">
            <v>PREFERRED_STOCK</v>
          </cell>
          <cell r="C86">
            <v>201304</v>
          </cell>
          <cell r="D86">
            <v>0</v>
          </cell>
        </row>
        <row r="87">
          <cell r="A87" t="str">
            <v>PREFERRED_STOCK</v>
          </cell>
          <cell r="C87">
            <v>201306</v>
          </cell>
          <cell r="D87">
            <v>0</v>
          </cell>
        </row>
        <row r="88">
          <cell r="A88" t="str">
            <v>LONG_TERM_DEBT</v>
          </cell>
          <cell r="C88">
            <v>201307</v>
          </cell>
          <cell r="D88">
            <v>4.9321474519999998E-2</v>
          </cell>
        </row>
        <row r="89">
          <cell r="A89" t="str">
            <v>DEFERRED_INCOME_TAX</v>
          </cell>
          <cell r="C89">
            <v>201308</v>
          </cell>
          <cell r="D89">
            <v>0</v>
          </cell>
        </row>
        <row r="90">
          <cell r="A90" t="str">
            <v>DEFERRED_INCOME_TAX</v>
          </cell>
          <cell r="C90">
            <v>201310</v>
          </cell>
          <cell r="D90">
            <v>0</v>
          </cell>
        </row>
        <row r="91">
          <cell r="A91" t="str">
            <v>COMMON_EQUITY</v>
          </cell>
          <cell r="C91">
            <v>201311</v>
          </cell>
          <cell r="D91">
            <v>0.105</v>
          </cell>
        </row>
        <row r="92">
          <cell r="A92" t="str">
            <v>DEFERRED_INCOME_TAX</v>
          </cell>
          <cell r="C92">
            <v>201311</v>
          </cell>
          <cell r="D92">
            <v>0</v>
          </cell>
        </row>
        <row r="93">
          <cell r="A93" t="str">
            <v>INVESTMENT_TAX_CREDITS</v>
          </cell>
          <cell r="C93">
            <v>201101</v>
          </cell>
          <cell r="D93">
            <v>8.2023956920000002E-2</v>
          </cell>
        </row>
        <row r="94">
          <cell r="A94" t="str">
            <v>CUSTOMER_DEPOSITS</v>
          </cell>
          <cell r="C94">
            <v>201102</v>
          </cell>
          <cell r="D94">
            <v>5.5134276849999997E-2</v>
          </cell>
        </row>
        <row r="95">
          <cell r="A95" t="str">
            <v>COMMON_EQUITY</v>
          </cell>
          <cell r="C95">
            <v>201105</v>
          </cell>
          <cell r="D95">
            <v>0.1</v>
          </cell>
        </row>
        <row r="96">
          <cell r="A96" t="str">
            <v>LONG_TERM_DEBT</v>
          </cell>
          <cell r="C96">
            <v>201107</v>
          </cell>
          <cell r="D96">
            <v>5.2990549909999997E-2</v>
          </cell>
        </row>
        <row r="97">
          <cell r="A97" t="str">
            <v>PREFERRED_STOCK</v>
          </cell>
          <cell r="C97">
            <v>201107</v>
          </cell>
          <cell r="D97">
            <v>0</v>
          </cell>
        </row>
        <row r="98">
          <cell r="A98" t="str">
            <v>COMMON_EQUITY</v>
          </cell>
          <cell r="C98">
            <v>201108</v>
          </cell>
          <cell r="D98">
            <v>0.1</v>
          </cell>
        </row>
        <row r="99">
          <cell r="A99" t="str">
            <v>DEFERRED_INCOME_TAX</v>
          </cell>
          <cell r="C99">
            <v>201108</v>
          </cell>
          <cell r="D99">
            <v>0</v>
          </cell>
        </row>
        <row r="100">
          <cell r="A100" t="str">
            <v>DEFERRED_INCOME_TAX</v>
          </cell>
          <cell r="C100">
            <v>201109</v>
          </cell>
          <cell r="D100">
            <v>0</v>
          </cell>
        </row>
        <row r="101">
          <cell r="A101" t="str">
            <v>PREFERRED_STOCK</v>
          </cell>
          <cell r="C101">
            <v>201109</v>
          </cell>
          <cell r="D101">
            <v>0</v>
          </cell>
        </row>
        <row r="102">
          <cell r="A102" t="str">
            <v>PREFERRED_STOCK</v>
          </cell>
          <cell r="C102">
            <v>201111</v>
          </cell>
          <cell r="D102">
            <v>0</v>
          </cell>
        </row>
        <row r="103">
          <cell r="A103" t="str">
            <v>SHORT_TERM_DEBT</v>
          </cell>
          <cell r="C103">
            <v>201202</v>
          </cell>
          <cell r="D103">
            <v>1.512082702E-2</v>
          </cell>
        </row>
        <row r="104">
          <cell r="A104" t="str">
            <v>INVESTMENT_TAX_CREDITS</v>
          </cell>
          <cell r="C104">
            <v>201203</v>
          </cell>
          <cell r="D104">
            <v>8.1793802329999998E-2</v>
          </cell>
        </row>
        <row r="105">
          <cell r="A105" t="str">
            <v>PREFERRED_STOCK</v>
          </cell>
          <cell r="C105">
            <v>201203</v>
          </cell>
          <cell r="D105">
            <v>0</v>
          </cell>
        </row>
        <row r="106">
          <cell r="A106" t="str">
            <v>CUSTOMER_DEPOSITS</v>
          </cell>
          <cell r="C106">
            <v>201204</v>
          </cell>
          <cell r="D106">
            <v>5.9786429019999997E-2</v>
          </cell>
        </row>
        <row r="107">
          <cell r="A107" t="str">
            <v>DEFERRED_INCOME_TAX</v>
          </cell>
          <cell r="C107">
            <v>201204</v>
          </cell>
          <cell r="D107">
            <v>0</v>
          </cell>
        </row>
        <row r="108">
          <cell r="A108" t="str">
            <v>LONG_TERM_DEBT</v>
          </cell>
          <cell r="C108">
            <v>201204</v>
          </cell>
          <cell r="D108">
            <v>5.2553200719999998E-2</v>
          </cell>
        </row>
        <row r="109">
          <cell r="A109" t="str">
            <v>INVESTMENT_TAX_CREDITS</v>
          </cell>
          <cell r="C109">
            <v>201205</v>
          </cell>
          <cell r="D109">
            <v>8.1698965129999995E-2</v>
          </cell>
        </row>
        <row r="110">
          <cell r="A110" t="str">
            <v>CUSTOMER_DEPOSITS</v>
          </cell>
          <cell r="C110">
            <v>201206</v>
          </cell>
          <cell r="D110">
            <v>6.0032909410000002E-2</v>
          </cell>
        </row>
        <row r="111">
          <cell r="A111" t="str">
            <v>COMMON_EQUITY</v>
          </cell>
          <cell r="C111">
            <v>201207</v>
          </cell>
          <cell r="D111">
            <v>0.1</v>
          </cell>
        </row>
        <row r="112">
          <cell r="A112" t="str">
            <v>COMMON_EQUITY</v>
          </cell>
          <cell r="C112">
            <v>201208</v>
          </cell>
          <cell r="D112">
            <v>0.1</v>
          </cell>
        </row>
        <row r="113">
          <cell r="A113" t="str">
            <v>PREFERRED_STOCK</v>
          </cell>
          <cell r="C113">
            <v>201208</v>
          </cell>
          <cell r="D113">
            <v>0</v>
          </cell>
        </row>
        <row r="114">
          <cell r="A114" t="str">
            <v>LONG_TERM_DEBT</v>
          </cell>
          <cell r="C114">
            <v>201209</v>
          </cell>
          <cell r="D114">
            <v>5.1850523769999997E-2</v>
          </cell>
        </row>
        <row r="115">
          <cell r="A115" t="str">
            <v>DEFERRED_INCOME_TAX</v>
          </cell>
          <cell r="C115">
            <v>201211</v>
          </cell>
          <cell r="D115">
            <v>0</v>
          </cell>
        </row>
        <row r="116">
          <cell r="A116" t="str">
            <v>SHORT_TERM_DEBT</v>
          </cell>
          <cell r="C116">
            <v>201211</v>
          </cell>
          <cell r="D116">
            <v>1.63768291E-2</v>
          </cell>
        </row>
        <row r="117">
          <cell r="A117" t="str">
            <v>INVESTMENT_TAX_CREDITS</v>
          </cell>
          <cell r="C117">
            <v>201212</v>
          </cell>
          <cell r="D117">
            <v>8.1065338579999993E-2</v>
          </cell>
        </row>
        <row r="118">
          <cell r="A118" t="str">
            <v>LONG_TERM_DEBT</v>
          </cell>
          <cell r="C118">
            <v>201212</v>
          </cell>
          <cell r="D118">
            <v>5.1121501870000002E-2</v>
          </cell>
        </row>
        <row r="119">
          <cell r="A119" t="str">
            <v>SHORT_TERM_DEBT</v>
          </cell>
          <cell r="C119">
            <v>201212</v>
          </cell>
          <cell r="D119">
            <v>1.7955461200000002E-2</v>
          </cell>
        </row>
        <row r="120">
          <cell r="A120" t="str">
            <v>INVESTMENT_TAX_CREDITS</v>
          </cell>
          <cell r="C120">
            <v>201302</v>
          </cell>
          <cell r="D120">
            <v>8.3969985149999996E-2</v>
          </cell>
        </row>
        <row r="121">
          <cell r="A121" t="str">
            <v>PREFERRED_STOCK</v>
          </cell>
          <cell r="C121">
            <v>201303</v>
          </cell>
          <cell r="D121">
            <v>0</v>
          </cell>
        </row>
        <row r="122">
          <cell r="A122" t="str">
            <v>SHORT_TERM_DEBT</v>
          </cell>
          <cell r="C122">
            <v>201303</v>
          </cell>
          <cell r="D122">
            <v>1.684063949E-2</v>
          </cell>
        </row>
        <row r="123">
          <cell r="A123" t="str">
            <v>INVESTMENT_TAX_CREDITS</v>
          </cell>
          <cell r="C123">
            <v>201304</v>
          </cell>
          <cell r="D123">
            <v>8.3774459499999995E-2</v>
          </cell>
        </row>
        <row r="124">
          <cell r="A124" t="str">
            <v>LONG_TERM_DEBT</v>
          </cell>
          <cell r="C124">
            <v>201304</v>
          </cell>
          <cell r="D124">
            <v>5.0168343849999998E-2</v>
          </cell>
        </row>
        <row r="125">
          <cell r="A125" t="str">
            <v>INVESTMENT_TAX_CREDITS</v>
          </cell>
          <cell r="C125">
            <v>201305</v>
          </cell>
          <cell r="D125">
            <v>8.3644743019999995E-2</v>
          </cell>
        </row>
        <row r="126">
          <cell r="A126" t="str">
            <v>DEFERRED_INCOME_TAX</v>
          </cell>
          <cell r="C126">
            <v>201307</v>
          </cell>
          <cell r="D126">
            <v>0</v>
          </cell>
        </row>
        <row r="127">
          <cell r="A127" t="str">
            <v>COMMON_EQUITY</v>
          </cell>
          <cell r="C127">
            <v>201309</v>
          </cell>
          <cell r="D127">
            <v>0.105</v>
          </cell>
        </row>
        <row r="128">
          <cell r="A128" t="str">
            <v>CUSTOMER_DEPOSITS</v>
          </cell>
          <cell r="C128">
            <v>201309</v>
          </cell>
          <cell r="D128">
            <v>2.1026868390000002E-2</v>
          </cell>
        </row>
        <row r="129">
          <cell r="A129" t="str">
            <v>CUSTOMER_DEPOSITS</v>
          </cell>
          <cell r="C129">
            <v>201311</v>
          </cell>
          <cell r="D129">
            <v>2.0635495359999999E-2</v>
          </cell>
        </row>
        <row r="130">
          <cell r="A130" t="str">
            <v>DEFERRED_INCOME_TAX</v>
          </cell>
          <cell r="C130">
            <v>201101</v>
          </cell>
          <cell r="D130">
            <v>0</v>
          </cell>
        </row>
        <row r="131">
          <cell r="A131" t="str">
            <v>CUSTOMER_DEPOSITS</v>
          </cell>
          <cell r="C131">
            <v>201103</v>
          </cell>
          <cell r="D131">
            <v>5.5157385369999999E-2</v>
          </cell>
        </row>
        <row r="132">
          <cell r="A132" t="str">
            <v>LONG_TERM_DEBT</v>
          </cell>
          <cell r="C132">
            <v>201103</v>
          </cell>
          <cell r="D132">
            <v>5.3007719969999999E-2</v>
          </cell>
        </row>
        <row r="133">
          <cell r="A133" t="str">
            <v>COMMON_EQUITY</v>
          </cell>
          <cell r="C133">
            <v>201104</v>
          </cell>
          <cell r="D133">
            <v>0.1</v>
          </cell>
        </row>
        <row r="134">
          <cell r="A134" t="str">
            <v>CUSTOMER_DEPOSITS</v>
          </cell>
          <cell r="C134">
            <v>201105</v>
          </cell>
          <cell r="D134">
            <v>5.5056674960000003E-2</v>
          </cell>
        </row>
        <row r="135">
          <cell r="A135" t="str">
            <v>SHORT_TERM_DEBT</v>
          </cell>
          <cell r="C135">
            <v>201105</v>
          </cell>
          <cell r="D135">
            <v>1.306971118E-2</v>
          </cell>
        </row>
        <row r="136">
          <cell r="A136" t="str">
            <v>INVESTMENT_TAX_CREDITS</v>
          </cell>
          <cell r="C136">
            <v>201106</v>
          </cell>
          <cell r="D136">
            <v>8.2047677269999994E-2</v>
          </cell>
        </row>
        <row r="137">
          <cell r="A137" t="str">
            <v>DEFERRED_INCOME_TAX</v>
          </cell>
          <cell r="C137">
            <v>201107</v>
          </cell>
          <cell r="D137">
            <v>0</v>
          </cell>
        </row>
        <row r="138">
          <cell r="A138" t="str">
            <v>INVESTMENT_TAX_CREDITS</v>
          </cell>
          <cell r="C138">
            <v>201107</v>
          </cell>
          <cell r="D138">
            <v>8.2053422419999994E-2</v>
          </cell>
        </row>
        <row r="139">
          <cell r="A139" t="str">
            <v>PREFERRED_STOCK</v>
          </cell>
          <cell r="C139">
            <v>201108</v>
          </cell>
          <cell r="D139">
            <v>0</v>
          </cell>
        </row>
        <row r="140">
          <cell r="A140" t="str">
            <v>SHORT_TERM_DEBT</v>
          </cell>
          <cell r="C140">
            <v>201108</v>
          </cell>
          <cell r="D140">
            <v>1.574217248E-2</v>
          </cell>
        </row>
        <row r="141">
          <cell r="A141" t="str">
            <v>COMMON_EQUITY</v>
          </cell>
          <cell r="C141">
            <v>201109</v>
          </cell>
          <cell r="D141">
            <v>0.1</v>
          </cell>
        </row>
        <row r="142">
          <cell r="A142" t="str">
            <v>COMMON_EQUITY</v>
          </cell>
          <cell r="C142">
            <v>201110</v>
          </cell>
          <cell r="D142">
            <v>0.1</v>
          </cell>
        </row>
        <row r="143">
          <cell r="A143" t="str">
            <v>CUSTOMER_DEPOSITS</v>
          </cell>
          <cell r="C143">
            <v>201110</v>
          </cell>
          <cell r="D143">
            <v>5.6250208560000001E-2</v>
          </cell>
        </row>
        <row r="144">
          <cell r="A144" t="str">
            <v>DEFERRED_INCOME_TAX</v>
          </cell>
          <cell r="C144">
            <v>201110</v>
          </cell>
          <cell r="D144">
            <v>0</v>
          </cell>
        </row>
        <row r="145">
          <cell r="A145" t="str">
            <v>LONG_TERM_DEBT</v>
          </cell>
          <cell r="C145">
            <v>201111</v>
          </cell>
          <cell r="D145">
            <v>5.306897336E-2</v>
          </cell>
        </row>
        <row r="146">
          <cell r="A146" t="str">
            <v>DEFERRED_INCOME_TAX</v>
          </cell>
          <cell r="C146">
            <v>201112</v>
          </cell>
          <cell r="D146">
            <v>0</v>
          </cell>
        </row>
        <row r="147">
          <cell r="A147" t="str">
            <v>CUSTOMER_DEPOSITS</v>
          </cell>
          <cell r="C147">
            <v>201201</v>
          </cell>
          <cell r="D147">
            <v>6.0382564710000003E-2</v>
          </cell>
        </row>
        <row r="148">
          <cell r="A148" t="str">
            <v>INVESTMENT_TAX_CREDITS</v>
          </cell>
          <cell r="C148">
            <v>201201</v>
          </cell>
          <cell r="D148">
            <v>8.1816462170000007E-2</v>
          </cell>
        </row>
        <row r="149">
          <cell r="A149" t="str">
            <v>CUSTOMER_DEPOSITS</v>
          </cell>
          <cell r="C149">
            <v>201203</v>
          </cell>
          <cell r="D149">
            <v>6.0429279410000002E-2</v>
          </cell>
        </row>
        <row r="150">
          <cell r="A150" t="str">
            <v>CUSTOMER_DEPOSITS</v>
          </cell>
          <cell r="C150">
            <v>201207</v>
          </cell>
          <cell r="D150">
            <v>5.9157328680000003E-2</v>
          </cell>
        </row>
        <row r="151">
          <cell r="A151" t="str">
            <v>SHORT_TERM_DEBT</v>
          </cell>
          <cell r="C151">
            <v>201209</v>
          </cell>
          <cell r="D151">
            <v>1.5084994799999999E-2</v>
          </cell>
        </row>
        <row r="152">
          <cell r="A152" t="str">
            <v>CUSTOMER_DEPOSITS</v>
          </cell>
          <cell r="C152">
            <v>201301</v>
          </cell>
          <cell r="D152">
            <v>4.0953874000000001E-2</v>
          </cell>
        </row>
        <row r="153">
          <cell r="A153" t="str">
            <v>INVESTMENT_TAX_CREDITS</v>
          </cell>
          <cell r="C153">
            <v>201301</v>
          </cell>
          <cell r="D153">
            <v>8.4027977389999994E-2</v>
          </cell>
        </row>
        <row r="154">
          <cell r="A154" t="str">
            <v>COMMON_EQUITY</v>
          </cell>
          <cell r="C154">
            <v>201304</v>
          </cell>
          <cell r="D154">
            <v>0.105</v>
          </cell>
        </row>
        <row r="155">
          <cell r="A155" t="str">
            <v>DEFERRED_INCOME_TAX</v>
          </cell>
          <cell r="C155">
            <v>201304</v>
          </cell>
          <cell r="D155">
            <v>0</v>
          </cell>
        </row>
        <row r="156">
          <cell r="A156" t="str">
            <v>DEFERRED_INCOME_TAX</v>
          </cell>
          <cell r="C156">
            <v>201305</v>
          </cell>
          <cell r="D156">
            <v>0</v>
          </cell>
        </row>
        <row r="157">
          <cell r="A157" t="str">
            <v>COMMON_EQUITY</v>
          </cell>
          <cell r="C157">
            <v>201306</v>
          </cell>
          <cell r="D157">
            <v>0.105</v>
          </cell>
        </row>
        <row r="158">
          <cell r="A158" t="str">
            <v>INVESTMENT_TAX_CREDITS</v>
          </cell>
          <cell r="C158">
            <v>201307</v>
          </cell>
          <cell r="D158">
            <v>8.3446330449999995E-2</v>
          </cell>
        </row>
        <row r="159">
          <cell r="A159" t="str">
            <v>PREFERRED_STOCK</v>
          </cell>
          <cell r="C159">
            <v>201308</v>
          </cell>
          <cell r="D159">
            <v>0</v>
          </cell>
        </row>
        <row r="160">
          <cell r="A160" t="str">
            <v>CUSTOMER_DEPOSITS</v>
          </cell>
          <cell r="C160">
            <v>201310</v>
          </cell>
          <cell r="D160">
            <v>2.0822681440000001E-2</v>
          </cell>
        </row>
        <row r="161">
          <cell r="A161" t="str">
            <v>COMMON_EQUITY</v>
          </cell>
          <cell r="C161">
            <v>201101</v>
          </cell>
          <cell r="D161">
            <v>0.1</v>
          </cell>
        </row>
        <row r="162">
          <cell r="A162" t="str">
            <v>DEFERRED_INCOME_TAX</v>
          </cell>
          <cell r="C162">
            <v>201103</v>
          </cell>
          <cell r="D162">
            <v>0</v>
          </cell>
        </row>
        <row r="163">
          <cell r="A163" t="str">
            <v>PREFERRED_STOCK</v>
          </cell>
          <cell r="C163">
            <v>201103</v>
          </cell>
          <cell r="D163">
            <v>0</v>
          </cell>
        </row>
        <row r="164">
          <cell r="A164" t="str">
            <v>INVESTMENT_TAX_CREDITS</v>
          </cell>
          <cell r="C164">
            <v>201104</v>
          </cell>
          <cell r="D164">
            <v>8.2015488649999996E-2</v>
          </cell>
        </row>
        <row r="165">
          <cell r="A165" t="str">
            <v>INVESTMENT_TAX_CREDITS</v>
          </cell>
          <cell r="C165">
            <v>201105</v>
          </cell>
          <cell r="D165">
            <v>8.2064583469999994E-2</v>
          </cell>
        </row>
        <row r="166">
          <cell r="A166" t="str">
            <v>LONG_TERM_DEBT</v>
          </cell>
          <cell r="C166">
            <v>201106</v>
          </cell>
          <cell r="D166">
            <v>5.2988835149999997E-2</v>
          </cell>
        </row>
        <row r="167">
          <cell r="A167" t="str">
            <v>CUSTOMER_DEPOSITS</v>
          </cell>
          <cell r="C167">
            <v>201107</v>
          </cell>
          <cell r="D167">
            <v>5.6057682099999999E-2</v>
          </cell>
        </row>
        <row r="168">
          <cell r="A168" t="str">
            <v>SHORT_TERM_DEBT</v>
          </cell>
          <cell r="C168">
            <v>201109</v>
          </cell>
          <cell r="D168">
            <v>1.5954465420000001E-2</v>
          </cell>
        </row>
        <row r="169">
          <cell r="A169" t="str">
            <v>DEFERRED_INCOME_TAX</v>
          </cell>
          <cell r="C169">
            <v>201111</v>
          </cell>
          <cell r="D169">
            <v>0</v>
          </cell>
        </row>
        <row r="170">
          <cell r="A170" t="str">
            <v>LONG_TERM_DEBT</v>
          </cell>
          <cell r="C170">
            <v>201112</v>
          </cell>
          <cell r="D170">
            <v>5.2704998140000001E-2</v>
          </cell>
        </row>
        <row r="171">
          <cell r="A171" t="str">
            <v>LONG_TERM_DEBT</v>
          </cell>
          <cell r="C171">
            <v>201201</v>
          </cell>
          <cell r="D171">
            <v>5.2638197900000003E-2</v>
          </cell>
        </row>
        <row r="172">
          <cell r="A172" t="str">
            <v>INVESTMENT_TAX_CREDITS</v>
          </cell>
          <cell r="C172">
            <v>201202</v>
          </cell>
          <cell r="D172">
            <v>8.1798646249999996E-2</v>
          </cell>
        </row>
        <row r="173">
          <cell r="A173" t="str">
            <v>LONG_TERM_DEBT</v>
          </cell>
          <cell r="C173">
            <v>201202</v>
          </cell>
          <cell r="D173">
            <v>5.2556369610000001E-2</v>
          </cell>
        </row>
        <row r="174">
          <cell r="A174" t="str">
            <v>INVESTMENT_TAX_CREDITS</v>
          </cell>
          <cell r="C174">
            <v>201204</v>
          </cell>
          <cell r="D174">
            <v>8.1834335790000004E-2</v>
          </cell>
        </row>
        <row r="175">
          <cell r="A175" t="str">
            <v>COMMON_EQUITY</v>
          </cell>
          <cell r="C175">
            <v>201205</v>
          </cell>
          <cell r="D175">
            <v>0.1</v>
          </cell>
        </row>
        <row r="176">
          <cell r="A176" t="str">
            <v>CUSTOMER_DEPOSITS</v>
          </cell>
          <cell r="C176">
            <v>201205</v>
          </cell>
          <cell r="D176">
            <v>6.004389693E-2</v>
          </cell>
        </row>
        <row r="177">
          <cell r="A177" t="str">
            <v>DEFERRED_INCOME_TAX</v>
          </cell>
          <cell r="C177">
            <v>201207</v>
          </cell>
          <cell r="D177">
            <v>0</v>
          </cell>
        </row>
        <row r="178">
          <cell r="A178" t="str">
            <v>CUSTOMER_DEPOSITS</v>
          </cell>
          <cell r="C178">
            <v>201208</v>
          </cell>
          <cell r="D178">
            <v>5.660294062E-2</v>
          </cell>
        </row>
        <row r="179">
          <cell r="A179" t="str">
            <v>INVESTMENT_TAX_CREDITS</v>
          </cell>
          <cell r="C179">
            <v>201208</v>
          </cell>
          <cell r="D179">
            <v>8.1521379640000002E-2</v>
          </cell>
        </row>
        <row r="180">
          <cell r="A180" t="str">
            <v>COMMON_EQUITY</v>
          </cell>
          <cell r="C180">
            <v>201209</v>
          </cell>
          <cell r="D180">
            <v>0.1</v>
          </cell>
        </row>
        <row r="181">
          <cell r="A181" t="str">
            <v>PREFERRED_STOCK</v>
          </cell>
          <cell r="C181">
            <v>201209</v>
          </cell>
          <cell r="D181">
            <v>0</v>
          </cell>
        </row>
        <row r="182">
          <cell r="A182" t="str">
            <v>COMMON_EQUITY</v>
          </cell>
          <cell r="C182">
            <v>201212</v>
          </cell>
          <cell r="D182">
            <v>0.1</v>
          </cell>
        </row>
        <row r="183">
          <cell r="A183" t="str">
            <v>DEFERRED_INCOME_TAX</v>
          </cell>
          <cell r="C183">
            <v>201301</v>
          </cell>
          <cell r="D183">
            <v>0</v>
          </cell>
        </row>
        <row r="184">
          <cell r="A184" t="str">
            <v>SHORT_TERM_DEBT</v>
          </cell>
          <cell r="C184">
            <v>201301</v>
          </cell>
          <cell r="D184">
            <v>1.79556006E-2</v>
          </cell>
        </row>
        <row r="185">
          <cell r="A185" t="str">
            <v>SHORT_TERM_DEBT</v>
          </cell>
          <cell r="C185">
            <v>201304</v>
          </cell>
          <cell r="D185">
            <v>1.7053776810000001E-2</v>
          </cell>
        </row>
        <row r="186">
          <cell r="A186" t="str">
            <v>LONG_TERM_DEBT</v>
          </cell>
          <cell r="C186">
            <v>201306</v>
          </cell>
          <cell r="D186">
            <v>4.9588626269999998E-2</v>
          </cell>
        </row>
        <row r="187">
          <cell r="A187" t="str">
            <v>SHORT_TERM_DEBT</v>
          </cell>
          <cell r="C187">
            <v>201307</v>
          </cell>
          <cell r="D187">
            <v>1.8114686040000001E-2</v>
          </cell>
        </row>
        <row r="188">
          <cell r="A188" t="str">
            <v>CUSTOMER_DEPOSITS</v>
          </cell>
          <cell r="C188">
            <v>201308</v>
          </cell>
          <cell r="D188">
            <v>2.1263158899999999E-2</v>
          </cell>
        </row>
        <row r="189">
          <cell r="A189" t="str">
            <v>SHORT_TERM_DEBT</v>
          </cell>
          <cell r="C189">
            <v>201308</v>
          </cell>
          <cell r="D189">
            <v>1.810192318E-2</v>
          </cell>
        </row>
        <row r="190">
          <cell r="A190" t="str">
            <v>DEFERRED_INCOME_TAX</v>
          </cell>
          <cell r="C190">
            <v>201309</v>
          </cell>
          <cell r="D190">
            <v>0</v>
          </cell>
        </row>
        <row r="191">
          <cell r="A191" t="str">
            <v>PREFERRED_STOCK</v>
          </cell>
          <cell r="C191">
            <v>201309</v>
          </cell>
          <cell r="D191">
            <v>0</v>
          </cell>
        </row>
        <row r="192">
          <cell r="A192" t="str">
            <v>INVESTMENT_TAX_CREDITS</v>
          </cell>
          <cell r="C192">
            <v>201310</v>
          </cell>
          <cell r="D192">
            <v>8.2997306899999998E-2</v>
          </cell>
        </row>
        <row r="193">
          <cell r="A193" t="str">
            <v>SHORT_TERM_DEBT</v>
          </cell>
          <cell r="C193">
            <v>201310</v>
          </cell>
          <cell r="D193">
            <v>1.8185417910000001E-2</v>
          </cell>
        </row>
        <row r="194">
          <cell r="A194" t="str">
            <v>PREFERRED_STOCK</v>
          </cell>
          <cell r="C194">
            <v>201311</v>
          </cell>
          <cell r="D194">
            <v>0</v>
          </cell>
        </row>
        <row r="195">
          <cell r="A195" t="str">
            <v>COMMON_EQUITY</v>
          </cell>
          <cell r="C195">
            <v>201102</v>
          </cell>
          <cell r="D195">
            <v>0.1</v>
          </cell>
        </row>
        <row r="196">
          <cell r="A196" t="str">
            <v>COMMON_EQUITY</v>
          </cell>
          <cell r="C196">
            <v>201103</v>
          </cell>
          <cell r="D196">
            <v>0.1</v>
          </cell>
        </row>
        <row r="197">
          <cell r="A197" t="str">
            <v>DEFERRED_INCOME_TAX</v>
          </cell>
          <cell r="C197">
            <v>201105</v>
          </cell>
          <cell r="D197">
            <v>0</v>
          </cell>
        </row>
        <row r="198">
          <cell r="A198" t="str">
            <v>COMMON_EQUITY</v>
          </cell>
          <cell r="C198">
            <v>201107</v>
          </cell>
          <cell r="D198">
            <v>0.1</v>
          </cell>
        </row>
        <row r="199">
          <cell r="A199" t="str">
            <v>SHORT_TERM_DEBT</v>
          </cell>
          <cell r="C199">
            <v>201107</v>
          </cell>
          <cell r="D199">
            <v>1.40434814E-2</v>
          </cell>
        </row>
        <row r="200">
          <cell r="A200" t="str">
            <v>LONG_TERM_DEBT</v>
          </cell>
          <cell r="C200">
            <v>201108</v>
          </cell>
          <cell r="D200">
            <v>5.3033326309999997E-2</v>
          </cell>
        </row>
        <row r="201">
          <cell r="A201" t="str">
            <v>INVESTMENT_TAX_CREDITS</v>
          </cell>
          <cell r="C201">
            <v>201109</v>
          </cell>
          <cell r="D201">
            <v>8.2069937829999995E-2</v>
          </cell>
        </row>
        <row r="202">
          <cell r="A202" t="str">
            <v>COMMON_EQUITY</v>
          </cell>
          <cell r="C202">
            <v>201202</v>
          </cell>
          <cell r="D202">
            <v>0.1</v>
          </cell>
        </row>
        <row r="203">
          <cell r="A203" t="str">
            <v>CUSTOMER_DEPOSITS</v>
          </cell>
          <cell r="C203">
            <v>201202</v>
          </cell>
          <cell r="D203">
            <v>6.050406866E-2</v>
          </cell>
        </row>
        <row r="204">
          <cell r="A204" t="str">
            <v>LONG_TERM_DEBT</v>
          </cell>
          <cell r="C204">
            <v>201203</v>
          </cell>
          <cell r="D204">
            <v>5.250433601E-2</v>
          </cell>
        </row>
        <row r="205">
          <cell r="A205" t="str">
            <v>PREFERRED_STOCK</v>
          </cell>
          <cell r="C205">
            <v>201204</v>
          </cell>
          <cell r="D205">
            <v>0</v>
          </cell>
        </row>
        <row r="206">
          <cell r="A206" t="str">
            <v>PREFERRED_STOCK</v>
          </cell>
          <cell r="C206">
            <v>201205</v>
          </cell>
          <cell r="D206">
            <v>0</v>
          </cell>
        </row>
        <row r="207">
          <cell r="A207" t="str">
            <v>SHORT_TERM_DEBT</v>
          </cell>
          <cell r="C207">
            <v>201206</v>
          </cell>
          <cell r="D207">
            <v>1.493218982E-2</v>
          </cell>
        </row>
        <row r="208">
          <cell r="A208" t="str">
            <v>LONG_TERM_DEBT</v>
          </cell>
          <cell r="C208">
            <v>201207</v>
          </cell>
          <cell r="D208">
            <v>5.2039520620000002E-2</v>
          </cell>
        </row>
        <row r="209">
          <cell r="A209" t="str">
            <v>SHORT_TERM_DEBT</v>
          </cell>
          <cell r="C209">
            <v>201208</v>
          </cell>
          <cell r="D209">
            <v>1.5112827880000001E-2</v>
          </cell>
        </row>
        <row r="210">
          <cell r="A210" t="str">
            <v>CUSTOMER_DEPOSITS</v>
          </cell>
          <cell r="C210">
            <v>201209</v>
          </cell>
          <cell r="D210">
            <v>5.2854102409999999E-2</v>
          </cell>
        </row>
        <row r="211">
          <cell r="A211" t="str">
            <v>INVESTMENT_TAX_CREDITS</v>
          </cell>
          <cell r="C211">
            <v>201211</v>
          </cell>
          <cell r="D211">
            <v>8.1377830809999996E-2</v>
          </cell>
        </row>
        <row r="212">
          <cell r="A212" t="str">
            <v>COMMON_EQUITY</v>
          </cell>
          <cell r="C212">
            <v>201301</v>
          </cell>
          <cell r="D212">
            <v>0.105</v>
          </cell>
        </row>
        <row r="213">
          <cell r="A213" t="str">
            <v>CUSTOMER_DEPOSITS</v>
          </cell>
          <cell r="C213">
            <v>201305</v>
          </cell>
          <cell r="D213">
            <v>2.79622034E-2</v>
          </cell>
        </row>
        <row r="214">
          <cell r="A214" t="str">
            <v>PREFERRED_STOCK</v>
          </cell>
          <cell r="C214">
            <v>201305</v>
          </cell>
          <cell r="D214">
            <v>0</v>
          </cell>
        </row>
        <row r="215">
          <cell r="A215" t="str">
            <v>INVESTMENT_TAX_CREDITS</v>
          </cell>
          <cell r="C215">
            <v>201306</v>
          </cell>
          <cell r="D215">
            <v>8.3581473249999996E-2</v>
          </cell>
        </row>
        <row r="216">
          <cell r="A216" t="str">
            <v>COMMON_EQUITY</v>
          </cell>
          <cell r="C216">
            <v>201307</v>
          </cell>
          <cell r="D216">
            <v>0.105</v>
          </cell>
        </row>
        <row r="217">
          <cell r="A217" t="str">
            <v>CUSTOMER_DEPOSITS</v>
          </cell>
          <cell r="C217">
            <v>201307</v>
          </cell>
          <cell r="D217">
            <v>2.171389239E-2</v>
          </cell>
        </row>
        <row r="218">
          <cell r="A218" t="str">
            <v>PREFERRED_STOCK</v>
          </cell>
          <cell r="C218">
            <v>201307</v>
          </cell>
          <cell r="D218">
            <v>0</v>
          </cell>
        </row>
        <row r="219">
          <cell r="A219" t="str">
            <v>LONG_TERM_DEBT</v>
          </cell>
          <cell r="C219">
            <v>201308</v>
          </cell>
          <cell r="D219">
            <v>4.9055373399999998E-2</v>
          </cell>
        </row>
        <row r="220">
          <cell r="A220" t="str">
            <v>LONG_TERM_DEBT</v>
          </cell>
          <cell r="C220">
            <v>201309</v>
          </cell>
          <cell r="D220">
            <v>4.8789342139999997E-2</v>
          </cell>
        </row>
        <row r="221">
          <cell r="A221" t="str">
            <v>COMMON_EQUITY</v>
          </cell>
          <cell r="C221">
            <v>201310</v>
          </cell>
          <cell r="D221">
            <v>0.105</v>
          </cell>
        </row>
        <row r="222">
          <cell r="A222" t="str">
            <v>LONG_TERM_DEBT</v>
          </cell>
          <cell r="C222">
            <v>201310</v>
          </cell>
          <cell r="D222">
            <v>4.8519722199999997E-2</v>
          </cell>
        </row>
        <row r="223">
          <cell r="A223" t="str">
            <v>PREFERRED_STOCK</v>
          </cell>
          <cell r="C223">
            <v>201101</v>
          </cell>
          <cell r="D223">
            <v>0</v>
          </cell>
        </row>
        <row r="224">
          <cell r="A224" t="str">
            <v>SHORT_TERM_DEBT</v>
          </cell>
          <cell r="C224">
            <v>201101</v>
          </cell>
          <cell r="D224">
            <v>1.0261699690000001E-2</v>
          </cell>
        </row>
        <row r="225">
          <cell r="A225" t="str">
            <v>LONG_TERM_DEBT</v>
          </cell>
          <cell r="C225">
            <v>201102</v>
          </cell>
          <cell r="D225">
            <v>5.297144032E-2</v>
          </cell>
        </row>
        <row r="226">
          <cell r="A226" t="str">
            <v>INVESTMENT_TAX_CREDITS</v>
          </cell>
          <cell r="C226">
            <v>201103</v>
          </cell>
          <cell r="D226">
            <v>8.1977111800000002E-2</v>
          </cell>
        </row>
        <row r="227">
          <cell r="A227" t="str">
            <v>LONG_TERM_DEBT</v>
          </cell>
          <cell r="C227">
            <v>201105</v>
          </cell>
          <cell r="D227">
            <v>5.3045029170000001E-2</v>
          </cell>
        </row>
        <row r="228">
          <cell r="A228" t="str">
            <v>PREFERRED_STOCK</v>
          </cell>
          <cell r="C228">
            <v>201106</v>
          </cell>
          <cell r="D228">
            <v>0</v>
          </cell>
        </row>
        <row r="229">
          <cell r="A229" t="str">
            <v>CUSTOMER_DEPOSITS</v>
          </cell>
          <cell r="C229">
            <v>201108</v>
          </cell>
          <cell r="D229">
            <v>5.5923094249999999E-2</v>
          </cell>
        </row>
        <row r="230">
          <cell r="A230" t="str">
            <v>PREFERRED_STOCK</v>
          </cell>
          <cell r="C230">
            <v>201110</v>
          </cell>
          <cell r="D230">
            <v>0</v>
          </cell>
        </row>
        <row r="231">
          <cell r="A231" t="str">
            <v>COMMON_EQUITY</v>
          </cell>
          <cell r="C231">
            <v>201111</v>
          </cell>
          <cell r="D231">
            <v>0.1</v>
          </cell>
        </row>
        <row r="232">
          <cell r="A232" t="str">
            <v>INVESTMENT_TAX_CREDITS</v>
          </cell>
          <cell r="C232">
            <v>201111</v>
          </cell>
          <cell r="D232">
            <v>8.2075651969999996E-2</v>
          </cell>
        </row>
        <row r="233">
          <cell r="A233" t="str">
            <v>SHORT_TERM_DEBT</v>
          </cell>
          <cell r="C233">
            <v>201111</v>
          </cell>
          <cell r="D233">
            <v>1.5350152969999999E-2</v>
          </cell>
        </row>
        <row r="234">
          <cell r="A234" t="str">
            <v>COMMON_EQUITY</v>
          </cell>
          <cell r="C234">
            <v>201112</v>
          </cell>
          <cell r="D234">
            <v>0.1</v>
          </cell>
        </row>
        <row r="235">
          <cell r="A235" t="str">
            <v>COMMON_EQUITY</v>
          </cell>
          <cell r="C235">
            <v>201201</v>
          </cell>
          <cell r="D235">
            <v>0.1</v>
          </cell>
        </row>
        <row r="236">
          <cell r="A236" t="str">
            <v>DEFERRED_INCOME_TAX</v>
          </cell>
          <cell r="C236">
            <v>201203</v>
          </cell>
          <cell r="D236">
            <v>0</v>
          </cell>
        </row>
        <row r="237">
          <cell r="A237" t="str">
            <v>SHORT_TERM_DEBT</v>
          </cell>
          <cell r="C237">
            <v>201203</v>
          </cell>
          <cell r="D237">
            <v>1.4282853410000001E-2</v>
          </cell>
        </row>
        <row r="238">
          <cell r="A238" t="str">
            <v>DEFERRED_INCOME_TAX</v>
          </cell>
          <cell r="C238">
            <v>201205</v>
          </cell>
          <cell r="D238">
            <v>0</v>
          </cell>
        </row>
        <row r="239">
          <cell r="A239" t="str">
            <v>SHORT_TERM_DEBT</v>
          </cell>
          <cell r="C239">
            <v>201205</v>
          </cell>
          <cell r="D239">
            <v>1.4335718670000001E-2</v>
          </cell>
        </row>
        <row r="240">
          <cell r="A240" t="str">
            <v>LONG_TERM_DEBT</v>
          </cell>
          <cell r="C240">
            <v>201206</v>
          </cell>
          <cell r="D240">
            <v>5.2133259860000003E-2</v>
          </cell>
        </row>
        <row r="241">
          <cell r="A241" t="str">
            <v>PREFERRED_STOCK</v>
          </cell>
          <cell r="C241">
            <v>201207</v>
          </cell>
          <cell r="D241">
            <v>0</v>
          </cell>
        </row>
        <row r="242">
          <cell r="A242" t="str">
            <v>DEFERRED_INCOME_TAX</v>
          </cell>
          <cell r="C242">
            <v>201208</v>
          </cell>
          <cell r="D242">
            <v>0</v>
          </cell>
        </row>
        <row r="243">
          <cell r="A243" t="str">
            <v>LONG_TERM_DEBT</v>
          </cell>
          <cell r="C243">
            <v>201208</v>
          </cell>
          <cell r="D243">
            <v>5.194287106E-2</v>
          </cell>
        </row>
        <row r="244">
          <cell r="A244" t="str">
            <v>INVESTMENT_TAX_CREDITS</v>
          </cell>
          <cell r="C244">
            <v>201209</v>
          </cell>
          <cell r="D244">
            <v>8.1467404820000006E-2</v>
          </cell>
        </row>
        <row r="245">
          <cell r="A245" t="str">
            <v>CUSTOMER_DEPOSITS</v>
          </cell>
          <cell r="C245">
            <v>201210</v>
          </cell>
          <cell r="D245">
            <v>5.0015278810000001E-2</v>
          </cell>
        </row>
        <row r="246">
          <cell r="A246" t="str">
            <v>PREFERRED_STOCK</v>
          </cell>
          <cell r="C246">
            <v>201210</v>
          </cell>
          <cell r="D246">
            <v>0</v>
          </cell>
        </row>
        <row r="247">
          <cell r="A247" t="str">
            <v>COMMON_EQUITY</v>
          </cell>
          <cell r="C247">
            <v>201312</v>
          </cell>
          <cell r="D247">
            <v>0.105</v>
          </cell>
        </row>
        <row r="248">
          <cell r="A248" t="str">
            <v>CUSTOMER_DEPOSITS</v>
          </cell>
          <cell r="C248">
            <v>201312</v>
          </cell>
          <cell r="D248">
            <v>2.0578598159999999E-2</v>
          </cell>
        </row>
        <row r="249">
          <cell r="A249" t="str">
            <v>LONG_TERM_DEBT</v>
          </cell>
          <cell r="C249">
            <v>201312</v>
          </cell>
          <cell r="D249">
            <v>4.7951365849999997E-2</v>
          </cell>
        </row>
        <row r="250">
          <cell r="A250" t="str">
            <v>DEFERRED_INCOME_TAX</v>
          </cell>
          <cell r="C250">
            <v>201312</v>
          </cell>
          <cell r="D250">
            <v>0</v>
          </cell>
        </row>
        <row r="251">
          <cell r="A251" t="str">
            <v>INVESTMENT_TAX_CREDITS</v>
          </cell>
          <cell r="C251">
            <v>201312</v>
          </cell>
          <cell r="D251">
            <v>8.2692467120000002E-2</v>
          </cell>
        </row>
        <row r="252">
          <cell r="A252" t="str">
            <v>PREFERRED_STOCK</v>
          </cell>
          <cell r="C252">
            <v>201312</v>
          </cell>
          <cell r="D252">
            <v>0</v>
          </cell>
        </row>
        <row r="253">
          <cell r="A253" t="str">
            <v>SHORT_TERM_DEBT</v>
          </cell>
          <cell r="C253">
            <v>201312</v>
          </cell>
          <cell r="D253">
            <v>1.8777298469999999E-2</v>
          </cell>
        </row>
        <row r="254">
          <cell r="A254" t="str">
            <v>LONG_TERM_DEBT</v>
          </cell>
          <cell r="C254">
            <v>201401</v>
          </cell>
          <cell r="D254">
            <v>4.782219234E-2</v>
          </cell>
        </row>
        <row r="255">
          <cell r="A255" t="str">
            <v>CUSTOMER_DEPOSITS</v>
          </cell>
          <cell r="C255">
            <v>201401</v>
          </cell>
          <cell r="D255">
            <v>2.0643025539999998E-2</v>
          </cell>
        </row>
        <row r="256">
          <cell r="A256" t="str">
            <v>PREFERRED_STOCK</v>
          </cell>
          <cell r="C256">
            <v>201401</v>
          </cell>
          <cell r="D256">
            <v>0</v>
          </cell>
        </row>
        <row r="257">
          <cell r="A257" t="str">
            <v>SHORT_TERM_DEBT</v>
          </cell>
          <cell r="C257">
            <v>201401</v>
          </cell>
          <cell r="D257">
            <v>1.8778005130000001E-2</v>
          </cell>
        </row>
        <row r="258">
          <cell r="A258" t="str">
            <v>COMMON_EQUITY</v>
          </cell>
          <cell r="C258">
            <v>201401</v>
          </cell>
          <cell r="D258">
            <v>0.105</v>
          </cell>
        </row>
        <row r="259">
          <cell r="A259" t="str">
            <v>INVESTMENT_TAX_CREDITS</v>
          </cell>
          <cell r="C259">
            <v>201401</v>
          </cell>
          <cell r="D259">
            <v>8.2695076919999999E-2</v>
          </cell>
        </row>
        <row r="260">
          <cell r="A260" t="str">
            <v>DEFERRED_INCOME_TAX</v>
          </cell>
          <cell r="C260">
            <v>201401</v>
          </cell>
          <cell r="D260">
            <v>0</v>
          </cell>
        </row>
        <row r="261">
          <cell r="A261" t="str">
            <v>CUSTOMER_DEPOSITS</v>
          </cell>
          <cell r="C261">
            <v>201402</v>
          </cell>
          <cell r="D261">
            <v>2.0613304690000001E-2</v>
          </cell>
        </row>
        <row r="262">
          <cell r="A262" t="str">
            <v>SHORT_TERM_DEBT</v>
          </cell>
          <cell r="C262">
            <v>201402</v>
          </cell>
          <cell r="D262">
            <v>1.9560043530000001E-2</v>
          </cell>
        </row>
        <row r="263">
          <cell r="A263" t="str">
            <v>COMMON_EQUITY</v>
          </cell>
          <cell r="C263">
            <v>201402</v>
          </cell>
          <cell r="D263">
            <v>0.105</v>
          </cell>
        </row>
        <row r="264">
          <cell r="A264" t="str">
            <v>PREFERRED_STOCK</v>
          </cell>
          <cell r="C264">
            <v>201402</v>
          </cell>
          <cell r="D264">
            <v>0</v>
          </cell>
        </row>
        <row r="265">
          <cell r="A265" t="str">
            <v>INVESTMENT_TAX_CREDITS</v>
          </cell>
          <cell r="C265">
            <v>201402</v>
          </cell>
          <cell r="D265">
            <v>8.2787043690000006E-2</v>
          </cell>
        </row>
        <row r="266">
          <cell r="A266" t="str">
            <v>LONG_TERM_DEBT</v>
          </cell>
          <cell r="C266">
            <v>201402</v>
          </cell>
          <cell r="D266">
            <v>4.791976798E-2</v>
          </cell>
        </row>
        <row r="267">
          <cell r="A267" t="str">
            <v>DEFERRED_INCOME_TAX</v>
          </cell>
          <cell r="C267">
            <v>201402</v>
          </cell>
          <cell r="D267">
            <v>0</v>
          </cell>
        </row>
      </sheetData>
      <sheetData sheetId="8">
        <row r="1">
          <cell r="A1" t="str">
            <v>LEDGER_MONTH</v>
          </cell>
          <cell r="B1" t="str">
            <v>ITEM_LIST</v>
          </cell>
          <cell r="C1" t="str">
            <v>AMOUNT</v>
          </cell>
        </row>
        <row r="2">
          <cell r="A2">
            <v>201307</v>
          </cell>
          <cell r="B2" t="str">
            <v>NON_UTIL</v>
          </cell>
          <cell r="C2">
            <v>3065468069.9099998</v>
          </cell>
        </row>
        <row r="3">
          <cell r="A3">
            <v>201103</v>
          </cell>
          <cell r="B3" t="str">
            <v>NON_UTIL</v>
          </cell>
          <cell r="C3">
            <v>2586647357.3299999</v>
          </cell>
        </row>
        <row r="4">
          <cell r="A4">
            <v>201108</v>
          </cell>
          <cell r="B4" t="str">
            <v>NON_UTIL</v>
          </cell>
          <cell r="C4">
            <v>2692999899.6100001</v>
          </cell>
        </row>
        <row r="5">
          <cell r="A5">
            <v>201111</v>
          </cell>
          <cell r="B5" t="str">
            <v>NON_UTIL</v>
          </cell>
          <cell r="C5">
            <v>2719332271.4400001</v>
          </cell>
        </row>
        <row r="6">
          <cell r="A6">
            <v>201305</v>
          </cell>
          <cell r="B6" t="str">
            <v>NON_UTIL</v>
          </cell>
          <cell r="C6">
            <v>2999259762.25</v>
          </cell>
        </row>
        <row r="7">
          <cell r="A7">
            <v>201303</v>
          </cell>
          <cell r="B7" t="str">
            <v>NON_UTIL</v>
          </cell>
          <cell r="C7">
            <v>2971799018.46</v>
          </cell>
        </row>
        <row r="8">
          <cell r="A8">
            <v>201308</v>
          </cell>
          <cell r="B8" t="str">
            <v>NON_UTIL</v>
          </cell>
          <cell r="C8">
            <v>3117168796.6799998</v>
          </cell>
        </row>
        <row r="9">
          <cell r="A9">
            <v>201105</v>
          </cell>
          <cell r="B9" t="str">
            <v>NON_UTIL</v>
          </cell>
          <cell r="C9">
            <v>2623256042.9899998</v>
          </cell>
        </row>
        <row r="10">
          <cell r="A10">
            <v>201209</v>
          </cell>
          <cell r="B10" t="str">
            <v>NON_UTIL</v>
          </cell>
          <cell r="C10">
            <v>2841479168.3800001</v>
          </cell>
        </row>
        <row r="11">
          <cell r="A11">
            <v>201210</v>
          </cell>
          <cell r="B11" t="str">
            <v>NON_UTIL</v>
          </cell>
          <cell r="C11">
            <v>2870075516.02</v>
          </cell>
        </row>
        <row r="12">
          <cell r="A12">
            <v>201306</v>
          </cell>
          <cell r="B12" t="str">
            <v>NON_UTIL</v>
          </cell>
          <cell r="C12">
            <v>3011502706.2199998</v>
          </cell>
        </row>
        <row r="13">
          <cell r="A13">
            <v>201101</v>
          </cell>
          <cell r="B13" t="str">
            <v>NON_UTIL</v>
          </cell>
          <cell r="C13">
            <v>2547800495.9899998</v>
          </cell>
        </row>
        <row r="14">
          <cell r="A14">
            <v>201112</v>
          </cell>
          <cell r="B14" t="str">
            <v>NON_UTIL</v>
          </cell>
          <cell r="C14">
            <v>2733095793.8800001</v>
          </cell>
        </row>
        <row r="15">
          <cell r="A15">
            <v>201205</v>
          </cell>
          <cell r="B15" t="str">
            <v>NON_UTIL</v>
          </cell>
          <cell r="C15">
            <v>2794177072.9000001</v>
          </cell>
        </row>
        <row r="16">
          <cell r="A16">
            <v>201106</v>
          </cell>
          <cell r="B16" t="str">
            <v>NON_UTIL</v>
          </cell>
          <cell r="C16">
            <v>2642675735.25</v>
          </cell>
        </row>
        <row r="17">
          <cell r="A17">
            <v>201107</v>
          </cell>
          <cell r="B17" t="str">
            <v>NON_UTIL</v>
          </cell>
          <cell r="C17">
            <v>2668981859.5300002</v>
          </cell>
        </row>
        <row r="18">
          <cell r="A18">
            <v>201207</v>
          </cell>
          <cell r="B18" t="str">
            <v>NON_UTIL</v>
          </cell>
          <cell r="C18">
            <v>2816152822.5999999</v>
          </cell>
        </row>
        <row r="19">
          <cell r="A19">
            <v>201301</v>
          </cell>
          <cell r="B19" t="str">
            <v>NON_UTIL</v>
          </cell>
          <cell r="C19">
            <v>2936330923.5100002</v>
          </cell>
        </row>
        <row r="20">
          <cell r="A20">
            <v>201102</v>
          </cell>
          <cell r="B20" t="str">
            <v>NON_UTIL</v>
          </cell>
          <cell r="C20">
            <v>2563557614.1300001</v>
          </cell>
        </row>
        <row r="21">
          <cell r="A21">
            <v>201204</v>
          </cell>
          <cell r="B21" t="str">
            <v>NON_UTIL</v>
          </cell>
          <cell r="C21">
            <v>2779768028.96</v>
          </cell>
        </row>
        <row r="22">
          <cell r="A22">
            <v>201208</v>
          </cell>
          <cell r="B22" t="str">
            <v>NON_UTIL</v>
          </cell>
          <cell r="C22">
            <v>2824536895.2399998</v>
          </cell>
        </row>
        <row r="23">
          <cell r="A23">
            <v>201311</v>
          </cell>
          <cell r="B23" t="str">
            <v>NON_UTIL</v>
          </cell>
          <cell r="C23">
            <v>3168941774.8000002</v>
          </cell>
        </row>
        <row r="24">
          <cell r="A24">
            <v>201302</v>
          </cell>
          <cell r="B24" t="str">
            <v>NON_UTIL</v>
          </cell>
          <cell r="C24">
            <v>2948103455.6300001</v>
          </cell>
        </row>
        <row r="25">
          <cell r="A25">
            <v>201211</v>
          </cell>
          <cell r="B25" t="str">
            <v>NON_UTIL</v>
          </cell>
          <cell r="C25">
            <v>2898357256.5</v>
          </cell>
        </row>
        <row r="26">
          <cell r="A26">
            <v>201310</v>
          </cell>
          <cell r="B26" t="str">
            <v>NON_UTIL</v>
          </cell>
          <cell r="C26">
            <v>3153591103.0799999</v>
          </cell>
        </row>
        <row r="27">
          <cell r="A27">
            <v>201109</v>
          </cell>
          <cell r="B27" t="str">
            <v>NON_UTIL</v>
          </cell>
          <cell r="C27">
            <v>2708152772.4400001</v>
          </cell>
        </row>
        <row r="28">
          <cell r="A28">
            <v>201110</v>
          </cell>
          <cell r="B28" t="str">
            <v>NON_UTIL</v>
          </cell>
          <cell r="C28">
            <v>2714012158.71</v>
          </cell>
        </row>
        <row r="29">
          <cell r="A29">
            <v>201201</v>
          </cell>
          <cell r="B29" t="str">
            <v>NON_UTIL</v>
          </cell>
          <cell r="C29">
            <v>2741334190.1199999</v>
          </cell>
        </row>
        <row r="30">
          <cell r="A30">
            <v>201202</v>
          </cell>
          <cell r="B30" t="str">
            <v>NON_UTIL</v>
          </cell>
          <cell r="C30">
            <v>2747042921.3400002</v>
          </cell>
        </row>
        <row r="31">
          <cell r="A31">
            <v>201203</v>
          </cell>
          <cell r="B31" t="str">
            <v>NON_UTIL</v>
          </cell>
          <cell r="C31">
            <v>2765646655.6199999</v>
          </cell>
        </row>
        <row r="32">
          <cell r="A32">
            <v>201206</v>
          </cell>
          <cell r="B32" t="str">
            <v>NON_UTIL</v>
          </cell>
          <cell r="C32">
            <v>2805355734.75</v>
          </cell>
        </row>
        <row r="33">
          <cell r="A33">
            <v>201212</v>
          </cell>
          <cell r="B33" t="str">
            <v>NON_UTIL</v>
          </cell>
          <cell r="C33">
            <v>2921723672.8499999</v>
          </cell>
        </row>
        <row r="34">
          <cell r="A34">
            <v>201304</v>
          </cell>
          <cell r="B34" t="str">
            <v>NON_UTIL</v>
          </cell>
          <cell r="C34">
            <v>2985736655.9499998</v>
          </cell>
        </row>
        <row r="35">
          <cell r="A35">
            <v>201309</v>
          </cell>
          <cell r="B35" t="str">
            <v>NON_UTIL</v>
          </cell>
          <cell r="C35">
            <v>3138368855.6399999</v>
          </cell>
        </row>
        <row r="36">
          <cell r="A36">
            <v>201104</v>
          </cell>
          <cell r="B36" t="str">
            <v>NON_UTIL</v>
          </cell>
          <cell r="C36">
            <v>2604711856.6799998</v>
          </cell>
        </row>
        <row r="37">
          <cell r="A37">
            <v>201312</v>
          </cell>
          <cell r="B37" t="str">
            <v>NON_UTIL</v>
          </cell>
          <cell r="C37">
            <v>3191872635.6399999</v>
          </cell>
        </row>
        <row r="38">
          <cell r="A38">
            <v>201401</v>
          </cell>
          <cell r="B38" t="str">
            <v>NON_UTIL</v>
          </cell>
          <cell r="C38">
            <v>3220163929.3299999</v>
          </cell>
        </row>
        <row r="39">
          <cell r="A39">
            <v>201402</v>
          </cell>
          <cell r="B39" t="str">
            <v>NON_UTIL</v>
          </cell>
          <cell r="C39">
            <v>3245390072.96</v>
          </cell>
        </row>
      </sheetData>
      <sheetData sheetId="9">
        <row r="24">
          <cell r="E24">
            <v>-629277839.47000003</v>
          </cell>
        </row>
      </sheetData>
      <sheetData sheetId="10">
        <row r="24">
          <cell r="E24">
            <v>-748810870.34000003</v>
          </cell>
        </row>
      </sheetData>
      <sheetData sheetId="11">
        <row r="3">
          <cell r="F3">
            <v>7095495945.1400003</v>
          </cell>
        </row>
      </sheetData>
      <sheetData sheetId="12">
        <row r="3">
          <cell r="F3">
            <v>7062844860.6000004</v>
          </cell>
        </row>
      </sheetData>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Analysis"/>
      <sheetName val="Summary"/>
      <sheetName val="All Companies"/>
      <sheetName val="No provs for..."/>
      <sheetName val="Change in Deferred Taxes"/>
      <sheetName val="Pivot Hard Code"/>
      <sheetName val="Pivot Table"/>
      <sheetName val="All Tax Expense"/>
      <sheetName val="Cos sold Q4"/>
      <sheetName val="Sheet1"/>
      <sheetName val="Sheet2"/>
      <sheetName val="Sheet3"/>
      <sheetName val="Sheet4"/>
      <sheetName val="Sheet5"/>
    </sheetNames>
    <sheetDataSet>
      <sheetData sheetId="0"/>
      <sheetData sheetId="1"/>
      <sheetData sheetId="2"/>
      <sheetData sheetId="3" refreshError="1">
        <row r="1">
          <cell r="A1" t="str">
            <v>FPL Energy, LLC &amp; Subsidiaries</v>
          </cell>
        </row>
        <row r="2">
          <cell r="B2" t="str">
            <v>For the YTD Period Ended 3/31/2005</v>
          </cell>
          <cell r="L2" t="str">
            <v xml:space="preserve"> </v>
          </cell>
          <cell r="W2" t="str">
            <v>Stockton</v>
          </cell>
          <cell r="X2" t="str">
            <v>High Sierra</v>
          </cell>
          <cell r="Z2" t="str">
            <v>VAPS</v>
          </cell>
          <cell r="AX2" t="str">
            <v>Marcus Hook 750</v>
          </cell>
          <cell r="AY2" t="str">
            <v>Marcus Hook 50</v>
          </cell>
        </row>
        <row r="3">
          <cell r="B3" t="str">
            <v>For the YTD Period Ended 6/30/2005</v>
          </cell>
          <cell r="H3">
            <v>4000</v>
          </cell>
          <cell r="J3">
            <v>5002</v>
          </cell>
          <cell r="K3" t="str">
            <v>PC # 1001</v>
          </cell>
          <cell r="L3">
            <v>4015</v>
          </cell>
          <cell r="M3">
            <v>4008</v>
          </cell>
          <cell r="N3">
            <v>5023</v>
          </cell>
          <cell r="O3">
            <v>4005</v>
          </cell>
          <cell r="P3">
            <v>5012</v>
          </cell>
          <cell r="Q3">
            <v>5013</v>
          </cell>
          <cell r="R3">
            <v>4007</v>
          </cell>
          <cell r="S3">
            <v>4017</v>
          </cell>
          <cell r="T3">
            <v>4023</v>
          </cell>
          <cell r="U3">
            <v>4016</v>
          </cell>
          <cell r="V3">
            <v>4013</v>
          </cell>
          <cell r="W3">
            <v>4012</v>
          </cell>
          <cell r="X3">
            <v>4006</v>
          </cell>
          <cell r="Y3">
            <v>4020</v>
          </cell>
          <cell r="Z3">
            <v>5008</v>
          </cell>
          <cell r="AA3">
            <v>4010</v>
          </cell>
          <cell r="AB3">
            <v>4060</v>
          </cell>
          <cell r="AC3">
            <v>5030</v>
          </cell>
          <cell r="AD3">
            <v>5011</v>
          </cell>
          <cell r="AE3">
            <v>4041</v>
          </cell>
          <cell r="AF3">
            <v>4039</v>
          </cell>
          <cell r="AG3">
            <v>4034</v>
          </cell>
          <cell r="AH3">
            <v>4042</v>
          </cell>
          <cell r="AI3">
            <v>4036</v>
          </cell>
          <cell r="AJ3">
            <v>4045</v>
          </cell>
          <cell r="AK3">
            <v>5016</v>
          </cell>
          <cell r="AL3">
            <v>5077</v>
          </cell>
          <cell r="AM3">
            <v>5005</v>
          </cell>
          <cell r="AN3">
            <v>4049</v>
          </cell>
          <cell r="AO3">
            <v>5019</v>
          </cell>
          <cell r="AP3">
            <v>4050</v>
          </cell>
          <cell r="AQ3">
            <v>4061</v>
          </cell>
          <cell r="AR3">
            <v>4062</v>
          </cell>
          <cell r="AS3">
            <v>4063</v>
          </cell>
          <cell r="AT3">
            <v>5039</v>
          </cell>
          <cell r="AU3">
            <v>5040</v>
          </cell>
          <cell r="AV3">
            <v>5038</v>
          </cell>
          <cell r="AW3">
            <v>4054</v>
          </cell>
          <cell r="AX3">
            <v>5026</v>
          </cell>
          <cell r="AY3">
            <v>5021</v>
          </cell>
          <cell r="AZ3">
            <v>5031</v>
          </cell>
          <cell r="BA3">
            <v>5035</v>
          </cell>
          <cell r="BB3">
            <v>5037</v>
          </cell>
          <cell r="BC3">
            <v>5050</v>
          </cell>
          <cell r="BD3">
            <v>5053</v>
          </cell>
          <cell r="BE3">
            <v>5028</v>
          </cell>
          <cell r="BF3">
            <v>4106</v>
          </cell>
          <cell r="BG3">
            <v>5054</v>
          </cell>
          <cell r="BH3">
            <v>5056</v>
          </cell>
          <cell r="BI3">
            <v>5059</v>
          </cell>
          <cell r="BJ3">
            <v>4105</v>
          </cell>
          <cell r="BK3">
            <v>5060</v>
          </cell>
          <cell r="BL3">
            <v>4074</v>
          </cell>
          <cell r="BM3">
            <v>4068</v>
          </cell>
          <cell r="BN3">
            <v>5061</v>
          </cell>
          <cell r="BO3">
            <v>4090</v>
          </cell>
          <cell r="BP3">
            <v>5070</v>
          </cell>
          <cell r="BQ3">
            <v>5065</v>
          </cell>
          <cell r="BR3">
            <v>5064</v>
          </cell>
          <cell r="BS3">
            <v>5063</v>
          </cell>
          <cell r="BT3">
            <v>5076</v>
          </cell>
          <cell r="BU3">
            <v>5067</v>
          </cell>
          <cell r="BV3">
            <v>4084</v>
          </cell>
          <cell r="BW3">
            <v>4104</v>
          </cell>
          <cell r="BX3">
            <v>5082</v>
          </cell>
          <cell r="BY3">
            <v>5083</v>
          </cell>
          <cell r="BZ3">
            <v>4087</v>
          </cell>
          <cell r="CA3">
            <v>4096</v>
          </cell>
          <cell r="CB3">
            <v>5068</v>
          </cell>
          <cell r="CC3">
            <v>5085</v>
          </cell>
          <cell r="CD3">
            <v>5084</v>
          </cell>
          <cell r="CE3">
            <v>4097</v>
          </cell>
          <cell r="CF3">
            <v>5089</v>
          </cell>
          <cell r="CG3">
            <v>4099</v>
          </cell>
          <cell r="CH3">
            <v>4101</v>
          </cell>
          <cell r="CI3">
            <v>4094</v>
          </cell>
          <cell r="CJ3">
            <v>5091</v>
          </cell>
          <cell r="CK3">
            <v>5095</v>
          </cell>
          <cell r="CL3">
            <v>4093</v>
          </cell>
          <cell r="CM3">
            <v>5096</v>
          </cell>
          <cell r="CN3">
            <v>5102</v>
          </cell>
          <cell r="CO3">
            <v>5103</v>
          </cell>
          <cell r="CP3">
            <v>4112</v>
          </cell>
          <cell r="CQ3">
            <v>5099</v>
          </cell>
          <cell r="CR3">
            <v>5100</v>
          </cell>
          <cell r="CS3">
            <v>5098</v>
          </cell>
          <cell r="CT3">
            <v>2000</v>
          </cell>
          <cell r="CU3">
            <v>2400</v>
          </cell>
          <cell r="CV3">
            <v>2001</v>
          </cell>
          <cell r="CW3">
            <v>2003</v>
          </cell>
          <cell r="CX3">
            <v>2004</v>
          </cell>
          <cell r="CY3">
            <v>2005</v>
          </cell>
          <cell r="CZ3">
            <v>2404</v>
          </cell>
          <cell r="DA3">
            <v>4076</v>
          </cell>
          <cell r="DB3">
            <v>7200</v>
          </cell>
        </row>
        <row r="4">
          <cell r="A4" t="str">
            <v>For the YTD Period Ended 12/31/2005</v>
          </cell>
          <cell r="B4" t="str">
            <v>For the YTD Period Ended 9/30/2005</v>
          </cell>
          <cell r="D4" t="str">
            <v>Consol.</v>
          </cell>
          <cell r="E4" t="str">
            <v>Check Total</v>
          </cell>
          <cell r="I4" t="str">
            <v>Mojave 3/5</v>
          </cell>
          <cell r="J4" t="str">
            <v>ESI</v>
          </cell>
          <cell r="K4" t="str">
            <v>ESI</v>
          </cell>
          <cell r="AC4" t="str">
            <v>FPLE Lake</v>
          </cell>
          <cell r="AX4" t="str">
            <v>FPLE MH</v>
          </cell>
          <cell r="AZ4" t="str">
            <v>FPLE Pecos</v>
          </cell>
          <cell r="BA4" t="str">
            <v xml:space="preserve">FPLE </v>
          </cell>
          <cell r="BB4" t="str">
            <v>FPLE</v>
          </cell>
          <cell r="BC4" t="str">
            <v xml:space="preserve">FPLE </v>
          </cell>
          <cell r="BD4" t="str">
            <v>FPLE</v>
          </cell>
          <cell r="BE4" t="str">
            <v xml:space="preserve"> </v>
          </cell>
          <cell r="BJ4" t="str">
            <v>Meyersdale</v>
          </cell>
          <cell r="BK4" t="str">
            <v>Hancock</v>
          </cell>
          <cell r="BL4" t="str">
            <v>FPLE Const.</v>
          </cell>
          <cell r="BM4" t="str">
            <v>FPLE Virginia</v>
          </cell>
          <cell r="BV4" t="str">
            <v>American</v>
          </cell>
          <cell r="BX4" t="str">
            <v>Green</v>
          </cell>
          <cell r="BY4" t="str">
            <v>Cabazon</v>
          </cell>
          <cell r="CB4" t="str">
            <v xml:space="preserve">FPLE </v>
          </cell>
          <cell r="CC4" t="str">
            <v>(Bkd @ 4112)</v>
          </cell>
          <cell r="CE4" t="str">
            <v>FPLE Segs</v>
          </cell>
          <cell r="CF4" t="str">
            <v>(Bkd @ 4112)</v>
          </cell>
          <cell r="CG4" t="str">
            <v>National Wind</v>
          </cell>
          <cell r="CL4" t="str">
            <v xml:space="preserve">New Mexico </v>
          </cell>
          <cell r="CN4" t="str">
            <v>Mower</v>
          </cell>
          <cell r="CO4" t="str">
            <v>Post Wind</v>
          </cell>
          <cell r="CP4" t="str">
            <v>FPLE Texas</v>
          </cell>
          <cell r="CR4" t="str">
            <v xml:space="preserve">Horse </v>
          </cell>
          <cell r="CS4" t="str">
            <v>Duane</v>
          </cell>
          <cell r="CV4" t="str">
            <v>FPL Energy</v>
          </cell>
          <cell r="CW4" t="str">
            <v>BAC</v>
          </cell>
          <cell r="CX4" t="str">
            <v xml:space="preserve">Square Lake </v>
          </cell>
          <cell r="CY4" t="str">
            <v>FPLE Proj.</v>
          </cell>
          <cell r="DA4" t="str">
            <v>Tower</v>
          </cell>
          <cell r="DB4" t="str">
            <v>FPL Group</v>
          </cell>
        </row>
        <row r="5">
          <cell r="B5" t="str">
            <v>For the YTD Period Ended 12/31/2005</v>
          </cell>
          <cell r="D5" t="str">
            <v>Total</v>
          </cell>
          <cell r="H5" t="str">
            <v>ESI Pure</v>
          </cell>
          <cell r="I5" t="str">
            <v>Lev. Lease</v>
          </cell>
          <cell r="J5" t="str">
            <v>(Mojave)</v>
          </cell>
          <cell r="K5" t="str">
            <v>(Birch)</v>
          </cell>
          <cell r="L5" t="str">
            <v>ESI Bay</v>
          </cell>
          <cell r="M5" t="str">
            <v>Double C</v>
          </cell>
          <cell r="N5" t="str">
            <v>Doswell</v>
          </cell>
          <cell r="O5" t="str">
            <v>Ebensburg</v>
          </cell>
          <cell r="P5" t="str">
            <v>Hyp VIII</v>
          </cell>
          <cell r="Q5" t="str">
            <v>Hyp IX</v>
          </cell>
          <cell r="R5" t="str">
            <v>ESI KF</v>
          </cell>
          <cell r="S5" t="str">
            <v>MES</v>
          </cell>
          <cell r="T5" t="str">
            <v>Mont. Co.</v>
          </cell>
          <cell r="U5" t="str">
            <v>ESI Mult.</v>
          </cell>
          <cell r="V5" t="str">
            <v>ESI Pitts</v>
          </cell>
          <cell r="W5" t="str">
            <v>CH Posdef</v>
          </cell>
          <cell r="X5" t="str">
            <v>ESI Sierra</v>
          </cell>
          <cell r="Y5" t="str">
            <v>Sky River</v>
          </cell>
          <cell r="Z5" t="str">
            <v>ESI Virginia</v>
          </cell>
          <cell r="AA5" t="str">
            <v>ESI Victory</v>
          </cell>
          <cell r="AB5" t="str">
            <v>ESI Chero</v>
          </cell>
          <cell r="AC5" t="str">
            <v>Benton Acq</v>
          </cell>
          <cell r="AD5" t="str">
            <v>Oper. Svc.</v>
          </cell>
          <cell r="AE5" t="str">
            <v>Sullivan Street</v>
          </cell>
          <cell r="AF5" t="str">
            <v>Northern Cross</v>
          </cell>
          <cell r="AG5" t="str">
            <v>Altamont Acq.</v>
          </cell>
          <cell r="AH5" t="str">
            <v>Tehachapi Acq.</v>
          </cell>
          <cell r="AI5" t="str">
            <v>NE Energy</v>
          </cell>
          <cell r="AJ5" t="str">
            <v>NE Fuel Mgmt</v>
          </cell>
          <cell r="AK5" t="str">
            <v>Cerro Gordo</v>
          </cell>
          <cell r="AL5" t="str">
            <v>SW Mesa</v>
          </cell>
          <cell r="AM5" t="str">
            <v>ESI Vansycle</v>
          </cell>
          <cell r="AN5" t="str">
            <v xml:space="preserve">Ridgetop </v>
          </cell>
          <cell r="AO5" t="str">
            <v>Paris</v>
          </cell>
          <cell r="AP5" t="str">
            <v>Pacific Crest</v>
          </cell>
          <cell r="AQ5" t="str">
            <v>Mojave Op Svc</v>
          </cell>
          <cell r="AR5" t="str">
            <v>TPC Windfarms</v>
          </cell>
          <cell r="AS5" t="str">
            <v>FPLE Bastrop</v>
          </cell>
          <cell r="AT5" t="str">
            <v>Gray County</v>
          </cell>
          <cell r="AU5" t="str">
            <v>Upton</v>
          </cell>
          <cell r="AV5" t="str">
            <v>Montfort</v>
          </cell>
          <cell r="AW5" t="str">
            <v>UFG Holdings</v>
          </cell>
          <cell r="AX5" t="str">
            <v>700, LLC</v>
          </cell>
          <cell r="AY5" t="str">
            <v>MH50</v>
          </cell>
          <cell r="AZ5" t="str">
            <v>Wind I GP</v>
          </cell>
          <cell r="BA5" t="str">
            <v>Forney</v>
          </cell>
          <cell r="BB5" t="str">
            <v>Stateline</v>
          </cell>
          <cell r="BC5" t="str">
            <v>Calhoun</v>
          </cell>
          <cell r="BD5" t="str">
            <v>Blythe</v>
          </cell>
          <cell r="BE5" t="str">
            <v>RISE</v>
          </cell>
          <cell r="BF5" t="str">
            <v>Backbone</v>
          </cell>
          <cell r="BG5" t="str">
            <v>Delaware Mtn</v>
          </cell>
          <cell r="BH5" t="str">
            <v>Indian Mesa</v>
          </cell>
          <cell r="BI5" t="str">
            <v>Penn Wind</v>
          </cell>
          <cell r="BJ5" t="str">
            <v xml:space="preserve"> Wind</v>
          </cell>
          <cell r="BK5" t="str">
            <v>County</v>
          </cell>
          <cell r="BL5" t="str">
            <v>Funding</v>
          </cell>
          <cell r="BM5" t="str">
            <v>Funding Corp</v>
          </cell>
          <cell r="BN5" t="str">
            <v>Highwinds</v>
          </cell>
          <cell r="BO5" t="str">
            <v>New Mexico</v>
          </cell>
          <cell r="BP5" t="str">
            <v>Seabrook</v>
          </cell>
          <cell r="BQ5" t="str">
            <v>Oklahoma</v>
          </cell>
          <cell r="BR5" t="str">
            <v>N Dakota</v>
          </cell>
          <cell r="BS5" t="str">
            <v>S  Dakota</v>
          </cell>
          <cell r="BT5" t="str">
            <v>Sooner</v>
          </cell>
          <cell r="BU5" t="str">
            <v>Wyoming</v>
          </cell>
          <cell r="BV5" t="str">
            <v>Wind</v>
          </cell>
          <cell r="BW5" t="str">
            <v>Waymart</v>
          </cell>
          <cell r="BX5" t="str">
            <v>Power</v>
          </cell>
          <cell r="BY5" t="str">
            <v>Wind</v>
          </cell>
          <cell r="BZ5" t="str">
            <v>WPP 93</v>
          </cell>
          <cell r="CA5" t="str">
            <v>WPP 94</v>
          </cell>
          <cell r="CB5" t="str">
            <v>Bays &amp; Jbay</v>
          </cell>
          <cell r="CC5" t="str">
            <v>Callahan</v>
          </cell>
          <cell r="CD5" t="str">
            <v>Diablo Winds</v>
          </cell>
          <cell r="CE5" t="str">
            <v>III-VII</v>
          </cell>
          <cell r="CF5" t="str">
            <v>Horse Hollow</v>
          </cell>
          <cell r="CG5" t="str">
            <v>Portfolio</v>
          </cell>
          <cell r="CH5" t="str">
            <v>National Wind</v>
          </cell>
          <cell r="CI5" t="str">
            <v>NAPS</v>
          </cell>
          <cell r="CJ5" t="str">
            <v>AE-LIPA</v>
          </cell>
          <cell r="CK5" t="str">
            <v>Gexa</v>
          </cell>
          <cell r="CL5" t="str">
            <v>Ops Svcs</v>
          </cell>
          <cell r="CM5" t="str">
            <v>Burleigh</v>
          </cell>
          <cell r="CN5" t="str">
            <v>County</v>
          </cell>
          <cell r="CO5" t="str">
            <v>Farm</v>
          </cell>
          <cell r="CP5" t="str">
            <v>Wind LP</v>
          </cell>
          <cell r="CQ5" t="str">
            <v>Oliver Wind</v>
          </cell>
          <cell r="CR5" t="str">
            <v>Hollow II</v>
          </cell>
          <cell r="CS5" t="str">
            <v>Arnold</v>
          </cell>
          <cell r="CT5" t="str">
            <v>FPL-E Pure</v>
          </cell>
          <cell r="CU5" t="str">
            <v>FPLE Maine</v>
          </cell>
          <cell r="CV5" t="str">
            <v>Pwr Mkgt</v>
          </cell>
          <cell r="CW5" t="str">
            <v>Investments</v>
          </cell>
          <cell r="CX5" t="str">
            <v>Holdings</v>
          </cell>
          <cell r="CY5" t="str">
            <v>Management</v>
          </cell>
          <cell r="CZ5" t="str">
            <v>Weatherford</v>
          </cell>
          <cell r="DA5" t="str">
            <v>Associates</v>
          </cell>
          <cell r="DB5" t="str">
            <v>International</v>
          </cell>
        </row>
        <row r="6">
          <cell r="A6" t="str">
            <v>YTD Gross Earnings</v>
          </cell>
          <cell r="D6">
            <v>242000075.08554104</v>
          </cell>
          <cell r="H6">
            <v>0</v>
          </cell>
          <cell r="I6">
            <v>3576938.32</v>
          </cell>
          <cell r="J6">
            <v>3370241.2949999995</v>
          </cell>
          <cell r="K6">
            <v>594244.48545000004</v>
          </cell>
          <cell r="L6">
            <v>449494.5</v>
          </cell>
          <cell r="M6">
            <v>0</v>
          </cell>
          <cell r="N6">
            <v>42637615</v>
          </cell>
          <cell r="O6">
            <v>1560634.3209600002</v>
          </cell>
          <cell r="P6">
            <v>4871813.1000000006</v>
          </cell>
          <cell r="Q6">
            <v>3968659.5200000005</v>
          </cell>
          <cell r="R6">
            <v>0</v>
          </cell>
          <cell r="S6">
            <v>0</v>
          </cell>
          <cell r="T6">
            <v>1200801.6000000001</v>
          </cell>
          <cell r="U6">
            <v>-23424.57</v>
          </cell>
          <cell r="V6">
            <v>-600.63</v>
          </cell>
          <cell r="W6">
            <v>17780008.809999999</v>
          </cell>
          <cell r="X6">
            <v>0</v>
          </cell>
          <cell r="Y6">
            <v>7680605.6000000006</v>
          </cell>
          <cell r="Z6">
            <v>0</v>
          </cell>
          <cell r="AA6">
            <v>2168467.4600000004</v>
          </cell>
        </row>
        <row r="7">
          <cell r="A7" t="str">
            <v>2003 True-up Entry Recorded in 2004</v>
          </cell>
          <cell r="D7">
            <v>0</v>
          </cell>
          <cell r="H7">
            <v>0</v>
          </cell>
          <cell r="I7">
            <v>0</v>
          </cell>
          <cell r="J7">
            <v>0</v>
          </cell>
          <cell r="K7">
            <v>0</v>
          </cell>
          <cell r="L7">
            <v>0</v>
          </cell>
          <cell r="M7">
            <v>0</v>
          </cell>
          <cell r="N7">
            <v>0</v>
          </cell>
          <cell r="O7">
            <v>0</v>
          </cell>
          <cell r="P7">
            <v>0</v>
          </cell>
          <cell r="Q7">
            <v>0</v>
          </cell>
          <cell r="R7">
            <v>0</v>
          </cell>
          <cell r="S7">
            <v>0</v>
          </cell>
          <cell r="T7">
            <v>0</v>
          </cell>
          <cell r="V7">
            <v>0</v>
          </cell>
          <cell r="W7">
            <v>0</v>
          </cell>
          <cell r="Y7">
            <v>0</v>
          </cell>
          <cell r="Z7">
            <v>0</v>
          </cell>
          <cell r="AA7">
            <v>0</v>
          </cell>
        </row>
        <row r="8">
          <cell r="A8" t="str">
            <v>Goodwill Amortization</v>
          </cell>
          <cell r="D8">
            <v>4091548.39</v>
          </cell>
          <cell r="H8">
            <v>0</v>
          </cell>
          <cell r="I8">
            <v>0</v>
          </cell>
          <cell r="J8">
            <v>0</v>
          </cell>
          <cell r="K8">
            <v>0</v>
          </cell>
          <cell r="L8">
            <v>763797</v>
          </cell>
          <cell r="M8">
            <v>0</v>
          </cell>
          <cell r="N8">
            <v>0</v>
          </cell>
          <cell r="O8">
            <v>0</v>
          </cell>
          <cell r="P8">
            <v>-598740</v>
          </cell>
          <cell r="Q8">
            <v>-365940</v>
          </cell>
          <cell r="R8">
            <v>0</v>
          </cell>
          <cell r="S8">
            <v>0</v>
          </cell>
          <cell r="T8">
            <v>0</v>
          </cell>
          <cell r="V8">
            <v>0</v>
          </cell>
          <cell r="W8">
            <v>0</v>
          </cell>
          <cell r="Y8">
            <v>0</v>
          </cell>
          <cell r="Z8">
            <v>0</v>
          </cell>
          <cell r="AA8">
            <v>0</v>
          </cell>
        </row>
        <row r="9">
          <cell r="A9" t="str">
            <v>Other Income/(Expense) of ESI Sub.</v>
          </cell>
          <cell r="D9">
            <v>-165183507.22</v>
          </cell>
          <cell r="H9">
            <v>5411259.2000000002</v>
          </cell>
          <cell r="I9">
            <v>0</v>
          </cell>
          <cell r="J9">
            <v>0</v>
          </cell>
          <cell r="K9">
            <v>0</v>
          </cell>
          <cell r="L9">
            <v>32109</v>
          </cell>
          <cell r="M9">
            <v>-3320.77</v>
          </cell>
          <cell r="N9">
            <v>1129881</v>
          </cell>
          <cell r="O9">
            <v>-415428</v>
          </cell>
          <cell r="P9">
            <v>926213</v>
          </cell>
          <cell r="Q9">
            <v>1014086</v>
          </cell>
          <cell r="R9">
            <v>0</v>
          </cell>
          <cell r="S9">
            <v>-12496.5</v>
          </cell>
          <cell r="T9">
            <v>-1257123</v>
          </cell>
          <cell r="V9">
            <v>-8111</v>
          </cell>
          <cell r="W9">
            <v>148146.34</v>
          </cell>
          <cell r="Y9">
            <v>-18728.09</v>
          </cell>
          <cell r="Z9">
            <v>0</v>
          </cell>
          <cell r="AA9">
            <v>-63521.93</v>
          </cell>
        </row>
        <row r="10">
          <cell r="A10" t="str">
            <v>Other</v>
          </cell>
          <cell r="D10">
            <v>41325127.68</v>
          </cell>
          <cell r="H10">
            <v>-3576938.32</v>
          </cell>
          <cell r="I10">
            <v>0</v>
          </cell>
          <cell r="J10">
            <v>0</v>
          </cell>
          <cell r="K10">
            <v>-456563</v>
          </cell>
          <cell r="L10">
            <v>0</v>
          </cell>
          <cell r="M10">
            <v>4405500</v>
          </cell>
          <cell r="N10">
            <v>0</v>
          </cell>
          <cell r="O10">
            <v>-810634</v>
          </cell>
          <cell r="P10">
            <v>0</v>
          </cell>
          <cell r="Q10">
            <v>0</v>
          </cell>
          <cell r="R10">
            <v>4016700</v>
          </cell>
          <cell r="S10">
            <v>0</v>
          </cell>
          <cell r="T10">
            <v>953198</v>
          </cell>
          <cell r="U10">
            <v>-999</v>
          </cell>
          <cell r="V10">
            <v>182333</v>
          </cell>
          <cell r="W10">
            <v>0</v>
          </cell>
          <cell r="X10">
            <v>7985321</v>
          </cell>
          <cell r="Y10">
            <v>0</v>
          </cell>
          <cell r="Z10">
            <v>697867</v>
          </cell>
          <cell r="AA10">
            <v>0</v>
          </cell>
        </row>
        <row r="11">
          <cell r="A11" t="str">
            <v>Items taxed outside of project provision files</v>
          </cell>
          <cell r="D11">
            <v>-80273.795541003914</v>
          </cell>
          <cell r="H11">
            <v>-10358.880000000354</v>
          </cell>
          <cell r="I11">
            <v>-0.31999999983236194</v>
          </cell>
          <cell r="J11">
            <v>-0.29499999945983291</v>
          </cell>
          <cell r="K11">
            <v>-0.48545000003650784</v>
          </cell>
          <cell r="L11">
            <v>-3510.5</v>
          </cell>
          <cell r="M11">
            <v>-674.20000000018626</v>
          </cell>
          <cell r="N11">
            <v>-318</v>
          </cell>
          <cell r="O11">
            <v>-0.60096000018529594</v>
          </cell>
          <cell r="P11">
            <v>-1.1000000005587935</v>
          </cell>
          <cell r="Q11">
            <v>-90.520000000484288</v>
          </cell>
          <cell r="R11">
            <v>-47220.71</v>
          </cell>
          <cell r="S11">
            <v>0</v>
          </cell>
          <cell r="T11">
            <v>0.39999999990686774</v>
          </cell>
          <cell r="U11">
            <v>-29172.23</v>
          </cell>
          <cell r="V11">
            <v>-4013.47</v>
          </cell>
          <cell r="W11">
            <v>-46492.14999999851</v>
          </cell>
          <cell r="X11">
            <v>23842.44000000041</v>
          </cell>
          <cell r="Y11">
            <v>0.48999999929219484</v>
          </cell>
          <cell r="Z11">
            <v>0</v>
          </cell>
          <cell r="AA11">
            <v>0.46999999973922968</v>
          </cell>
        </row>
        <row r="12">
          <cell r="A12" t="str">
            <v xml:space="preserve">     Total NIBT to Date</v>
          </cell>
          <cell r="D12">
            <v>122152970.13999999</v>
          </cell>
          <cell r="E12">
            <v>122152970.14000003</v>
          </cell>
          <cell r="H12">
            <v>1823962</v>
          </cell>
          <cell r="I12">
            <v>3576938</v>
          </cell>
          <cell r="J12">
            <v>3370241</v>
          </cell>
          <cell r="K12">
            <v>137681</v>
          </cell>
          <cell r="L12">
            <v>1241890</v>
          </cell>
          <cell r="M12">
            <v>4401505.03</v>
          </cell>
          <cell r="N12">
            <v>43767178</v>
          </cell>
          <cell r="O12">
            <v>334571.71999999997</v>
          </cell>
          <cell r="P12">
            <v>5199285</v>
          </cell>
          <cell r="Q12">
            <v>4616715</v>
          </cell>
          <cell r="R12">
            <v>3969479.29</v>
          </cell>
          <cell r="S12">
            <v>-12496.5</v>
          </cell>
          <cell r="T12">
            <v>896877</v>
          </cell>
          <cell r="U12">
            <v>-53595.8</v>
          </cell>
          <cell r="V12">
            <v>169607.9</v>
          </cell>
          <cell r="W12">
            <v>17881663</v>
          </cell>
          <cell r="X12">
            <v>8009163.4400000004</v>
          </cell>
          <cell r="Y12">
            <v>7661878</v>
          </cell>
          <cell r="Z12">
            <v>697867</v>
          </cell>
          <cell r="AA12">
            <v>2104946</v>
          </cell>
        </row>
        <row r="13">
          <cell r="A13" t="str">
            <v>Per G/L</v>
          </cell>
          <cell r="D13">
            <v>122152969.94</v>
          </cell>
          <cell r="E13">
            <v>122152965</v>
          </cell>
          <cell r="H13">
            <v>1823962</v>
          </cell>
          <cell r="I13">
            <v>3576938</v>
          </cell>
          <cell r="J13">
            <v>3370241</v>
          </cell>
          <cell r="K13">
            <v>137681</v>
          </cell>
          <cell r="L13">
            <v>1241890</v>
          </cell>
          <cell r="M13">
            <v>4401505.03</v>
          </cell>
          <cell r="N13">
            <v>43767178</v>
          </cell>
          <cell r="O13">
            <v>334571.71999999997</v>
          </cell>
          <cell r="P13">
            <v>5199285</v>
          </cell>
          <cell r="Q13">
            <v>4616715</v>
          </cell>
          <cell r="R13">
            <v>3969479.29</v>
          </cell>
          <cell r="S13">
            <v>-12496.5</v>
          </cell>
          <cell r="T13">
            <v>896877</v>
          </cell>
          <cell r="U13">
            <v>-53595.8</v>
          </cell>
          <cell r="V13">
            <v>169607.9</v>
          </cell>
          <cell r="W13">
            <v>17881663</v>
          </cell>
          <cell r="X13">
            <v>8009163.4400000004</v>
          </cell>
          <cell r="Y13">
            <v>7661878</v>
          </cell>
          <cell r="Z13">
            <v>697867</v>
          </cell>
          <cell r="AA13">
            <v>2104946</v>
          </cell>
        </row>
        <row r="14">
          <cell r="D14">
            <v>-0.20000000238417215</v>
          </cell>
          <cell r="E14">
            <v>5.1400000303983688</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E15">
            <v>4.9399999976158142</v>
          </cell>
        </row>
        <row r="16">
          <cell r="A16" t="str">
            <v>PERMANENT DIFFERENCES:</v>
          </cell>
        </row>
        <row r="17">
          <cell r="A17" t="str">
            <v>Items taxed outside of project provision files</v>
          </cell>
          <cell r="D17">
            <v>80273.475541004082</v>
          </cell>
          <cell r="H17">
            <v>10358.880000000354</v>
          </cell>
          <cell r="I17">
            <v>0</v>
          </cell>
          <cell r="J17">
            <v>0.29499999945983291</v>
          </cell>
          <cell r="K17">
            <v>0.48545000003650784</v>
          </cell>
          <cell r="L17">
            <v>3510.5</v>
          </cell>
          <cell r="M17">
            <v>674.20000000018626</v>
          </cell>
          <cell r="N17">
            <v>318</v>
          </cell>
          <cell r="O17">
            <v>0.60096000018529594</v>
          </cell>
          <cell r="P17">
            <v>1.1000000005587935</v>
          </cell>
          <cell r="Q17">
            <v>90.520000000484288</v>
          </cell>
          <cell r="R17">
            <v>47220.71</v>
          </cell>
          <cell r="S17">
            <v>0</v>
          </cell>
          <cell r="T17">
            <v>-0.39999999990686774</v>
          </cell>
          <cell r="U17">
            <v>29172.23</v>
          </cell>
          <cell r="V17">
            <v>4013.47</v>
          </cell>
          <cell r="W17">
            <v>46492.14999999851</v>
          </cell>
          <cell r="X17">
            <v>-23842.44000000041</v>
          </cell>
          <cell r="Y17">
            <v>-0.48999999929219484</v>
          </cell>
          <cell r="Z17">
            <v>0</v>
          </cell>
          <cell r="AA17">
            <v>-0.46999999973922968</v>
          </cell>
        </row>
        <row r="18">
          <cell r="A18" t="str">
            <v>Less:  True-up of P/Y Earnings</v>
          </cell>
          <cell r="D18">
            <v>0</v>
          </cell>
          <cell r="H18">
            <v>0</v>
          </cell>
          <cell r="I18">
            <v>0</v>
          </cell>
          <cell r="J18">
            <v>0</v>
          </cell>
          <cell r="K18">
            <v>0</v>
          </cell>
          <cell r="L18">
            <v>0</v>
          </cell>
          <cell r="M18">
            <v>0</v>
          </cell>
          <cell r="N18">
            <v>0</v>
          </cell>
          <cell r="O18">
            <v>0</v>
          </cell>
          <cell r="P18">
            <v>0</v>
          </cell>
          <cell r="Q18">
            <v>0</v>
          </cell>
          <cell r="R18">
            <v>0</v>
          </cell>
          <cell r="S18">
            <v>0</v>
          </cell>
          <cell r="T18">
            <v>0</v>
          </cell>
          <cell r="W18">
            <v>0</v>
          </cell>
          <cell r="X18">
            <v>0</v>
          </cell>
          <cell r="Y18">
            <v>0</v>
          </cell>
          <cell r="Z18">
            <v>0</v>
          </cell>
          <cell r="AA18">
            <v>0</v>
          </cell>
        </row>
        <row r="19">
          <cell r="A19" t="str">
            <v>50% Disallowed Meals &amp; Entertainment</v>
          </cell>
          <cell r="D19">
            <v>242869.71000000002</v>
          </cell>
          <cell r="H19">
            <v>0</v>
          </cell>
          <cell r="I19">
            <v>0</v>
          </cell>
          <cell r="J19">
            <v>0</v>
          </cell>
          <cell r="K19">
            <v>0</v>
          </cell>
          <cell r="L19">
            <v>0</v>
          </cell>
          <cell r="M19">
            <v>0</v>
          </cell>
          <cell r="N19">
            <v>0</v>
          </cell>
          <cell r="O19">
            <v>0</v>
          </cell>
          <cell r="P19">
            <v>0</v>
          </cell>
          <cell r="Q19">
            <v>0</v>
          </cell>
          <cell r="R19">
            <v>0</v>
          </cell>
          <cell r="S19">
            <v>0</v>
          </cell>
          <cell r="T19">
            <v>0</v>
          </cell>
          <cell r="W19">
            <v>0</v>
          </cell>
          <cell r="X19">
            <v>0</v>
          </cell>
          <cell r="Y19">
            <v>0</v>
          </cell>
          <cell r="Z19">
            <v>344.5</v>
          </cell>
          <cell r="AA19">
            <v>0</v>
          </cell>
        </row>
        <row r="20">
          <cell r="A20" t="str">
            <v>Prior Year(s) Current Tax True-up(s)</v>
          </cell>
          <cell r="D20">
            <v>0</v>
          </cell>
          <cell r="H20">
            <v>0</v>
          </cell>
          <cell r="I20">
            <v>0</v>
          </cell>
          <cell r="J20">
            <v>0</v>
          </cell>
          <cell r="K20">
            <v>0</v>
          </cell>
          <cell r="L20">
            <v>0</v>
          </cell>
          <cell r="M20">
            <v>0</v>
          </cell>
          <cell r="N20">
            <v>0</v>
          </cell>
          <cell r="O20">
            <v>0</v>
          </cell>
          <cell r="P20">
            <v>0</v>
          </cell>
          <cell r="Q20">
            <v>0</v>
          </cell>
          <cell r="R20">
            <v>0</v>
          </cell>
          <cell r="S20">
            <v>0</v>
          </cell>
          <cell r="T20">
            <v>0</v>
          </cell>
          <cell r="W20">
            <v>0</v>
          </cell>
          <cell r="X20">
            <v>0</v>
          </cell>
          <cell r="Y20">
            <v>0</v>
          </cell>
          <cell r="Z20">
            <v>0</v>
          </cell>
          <cell r="AA20">
            <v>0</v>
          </cell>
        </row>
        <row r="21">
          <cell r="A21" t="str">
            <v>Fines &amp; Penalties</v>
          </cell>
          <cell r="D21">
            <v>1650.99</v>
          </cell>
          <cell r="H21">
            <v>463.2</v>
          </cell>
          <cell r="I21">
            <v>0</v>
          </cell>
          <cell r="J21">
            <v>0</v>
          </cell>
          <cell r="K21">
            <v>0</v>
          </cell>
          <cell r="L21">
            <v>0</v>
          </cell>
          <cell r="N21">
            <v>0</v>
          </cell>
          <cell r="O21">
            <v>0</v>
          </cell>
          <cell r="P21">
            <v>0</v>
          </cell>
          <cell r="Q21">
            <v>0</v>
          </cell>
          <cell r="S21">
            <v>0</v>
          </cell>
          <cell r="T21">
            <v>0</v>
          </cell>
          <cell r="W21">
            <v>0</v>
          </cell>
          <cell r="Y21">
            <v>0</v>
          </cell>
          <cell r="Z21">
            <v>0</v>
          </cell>
          <cell r="AA21">
            <v>0</v>
          </cell>
        </row>
        <row r="22">
          <cell r="A22" t="str">
            <v>Decommissioning Fund</v>
          </cell>
          <cell r="D22">
            <v>0</v>
          </cell>
          <cell r="H22">
            <v>0</v>
          </cell>
          <cell r="I22">
            <v>0</v>
          </cell>
          <cell r="J22">
            <v>0</v>
          </cell>
          <cell r="K22">
            <v>0</v>
          </cell>
          <cell r="L22">
            <v>0</v>
          </cell>
          <cell r="N22">
            <v>0</v>
          </cell>
          <cell r="O22">
            <v>0</v>
          </cell>
          <cell r="P22">
            <v>0</v>
          </cell>
          <cell r="Q22">
            <v>0</v>
          </cell>
          <cell r="S22">
            <v>0</v>
          </cell>
          <cell r="T22">
            <v>0</v>
          </cell>
          <cell r="W22">
            <v>0</v>
          </cell>
          <cell r="Y22">
            <v>0</v>
          </cell>
          <cell r="Z22">
            <v>0</v>
          </cell>
          <cell r="AA22">
            <v>0</v>
          </cell>
        </row>
        <row r="23">
          <cell r="A23" t="str">
            <v>Sec. 199 Deduction (QPID)</v>
          </cell>
          <cell r="D23">
            <v>0</v>
          </cell>
          <cell r="H23">
            <v>0</v>
          </cell>
          <cell r="J23">
            <v>0</v>
          </cell>
          <cell r="K23">
            <v>0</v>
          </cell>
          <cell r="L23">
            <v>0</v>
          </cell>
          <cell r="N23">
            <v>0</v>
          </cell>
          <cell r="O23">
            <v>0</v>
          </cell>
          <cell r="P23">
            <v>0</v>
          </cell>
          <cell r="Q23">
            <v>0</v>
          </cell>
          <cell r="S23">
            <v>0</v>
          </cell>
          <cell r="T23">
            <v>0</v>
          </cell>
          <cell r="W23">
            <v>0</v>
          </cell>
          <cell r="Y23">
            <v>0</v>
          </cell>
          <cell r="Z23">
            <v>0</v>
          </cell>
          <cell r="AA23">
            <v>0</v>
          </cell>
        </row>
        <row r="24">
          <cell r="A24" t="str">
            <v>Tax Exempt Interest Income</v>
          </cell>
          <cell r="D24">
            <v>-1637312</v>
          </cell>
          <cell r="H24">
            <v>0</v>
          </cell>
          <cell r="J24">
            <v>0</v>
          </cell>
          <cell r="K24">
            <v>0</v>
          </cell>
          <cell r="L24">
            <v>0</v>
          </cell>
          <cell r="N24">
            <v>0</v>
          </cell>
          <cell r="O24">
            <v>0</v>
          </cell>
          <cell r="P24">
            <v>0</v>
          </cell>
          <cell r="Q24">
            <v>0</v>
          </cell>
          <cell r="S24">
            <v>0</v>
          </cell>
          <cell r="T24">
            <v>0</v>
          </cell>
          <cell r="W24">
            <v>0</v>
          </cell>
          <cell r="Y24">
            <v>0</v>
          </cell>
          <cell r="Z24">
            <v>0</v>
          </cell>
          <cell r="AA24">
            <v>0</v>
          </cell>
        </row>
        <row r="25">
          <cell r="A25" t="str">
            <v xml:space="preserve">Other  </v>
          </cell>
          <cell r="D25">
            <v>202749.17500000002</v>
          </cell>
          <cell r="H25">
            <v>0</v>
          </cell>
          <cell r="I25">
            <v>0</v>
          </cell>
          <cell r="J25">
            <v>0</v>
          </cell>
          <cell r="K25">
            <v>0</v>
          </cell>
          <cell r="L25">
            <v>0</v>
          </cell>
          <cell r="M25">
            <v>0</v>
          </cell>
          <cell r="N25">
            <v>0</v>
          </cell>
          <cell r="O25">
            <v>0</v>
          </cell>
          <cell r="P25">
            <v>0</v>
          </cell>
          <cell r="Q25">
            <v>0</v>
          </cell>
          <cell r="R25">
            <v>0</v>
          </cell>
          <cell r="S25">
            <v>0</v>
          </cell>
          <cell r="T25">
            <v>0</v>
          </cell>
          <cell r="W25">
            <v>0</v>
          </cell>
          <cell r="X25">
            <v>0</v>
          </cell>
          <cell r="Y25">
            <v>0</v>
          </cell>
          <cell r="Z25">
            <v>0</v>
          </cell>
          <cell r="AA25">
            <v>0</v>
          </cell>
        </row>
        <row r="27">
          <cell r="A27" t="str">
            <v xml:space="preserve">    TOTAL</v>
          </cell>
          <cell r="D27">
            <v>-1109768.649458996</v>
          </cell>
          <cell r="E27">
            <v>-1109768.6494589958</v>
          </cell>
          <cell r="H27">
            <v>10822.080000000355</v>
          </cell>
          <cell r="I27">
            <v>0</v>
          </cell>
          <cell r="J27">
            <v>0.29499999945983291</v>
          </cell>
          <cell r="K27">
            <v>0.48545000003650784</v>
          </cell>
          <cell r="L27">
            <v>3510.5</v>
          </cell>
          <cell r="M27">
            <v>674.20000000018626</v>
          </cell>
          <cell r="N27">
            <v>318</v>
          </cell>
          <cell r="O27">
            <v>0.60096000018529594</v>
          </cell>
          <cell r="P27">
            <v>1.1000000005587935</v>
          </cell>
          <cell r="Q27">
            <v>90.520000000484288</v>
          </cell>
          <cell r="R27">
            <v>47220.71</v>
          </cell>
          <cell r="S27">
            <v>0</v>
          </cell>
          <cell r="T27">
            <v>-0.39999999990686774</v>
          </cell>
          <cell r="U27">
            <v>29172.23</v>
          </cell>
          <cell r="V27">
            <v>4013.47</v>
          </cell>
          <cell r="W27">
            <v>46492.14999999851</v>
          </cell>
          <cell r="X27">
            <v>-23842.44000000041</v>
          </cell>
          <cell r="Y27">
            <v>-0.48999999929219484</v>
          </cell>
          <cell r="Z27">
            <v>344.5</v>
          </cell>
          <cell r="AA27">
            <v>-0.46999999973922968</v>
          </cell>
        </row>
        <row r="29">
          <cell r="A29" t="str">
            <v>TEMPORARY DIFFERENCES:</v>
          </cell>
        </row>
        <row r="30">
          <cell r="A30" t="str">
            <v xml:space="preserve">Book Depreciation Expense </v>
          </cell>
          <cell r="D30">
            <v>291679348.62379998</v>
          </cell>
          <cell r="H30">
            <v>18490.8</v>
          </cell>
          <cell r="I30">
            <v>0</v>
          </cell>
          <cell r="J30">
            <v>18293.38</v>
          </cell>
          <cell r="K30">
            <v>0</v>
          </cell>
          <cell r="L30">
            <v>0</v>
          </cell>
          <cell r="M30">
            <v>0</v>
          </cell>
          <cell r="N30">
            <v>13379628</v>
          </cell>
          <cell r="O30">
            <v>0</v>
          </cell>
          <cell r="P30">
            <v>0</v>
          </cell>
          <cell r="Q30">
            <v>0</v>
          </cell>
          <cell r="R30">
            <v>0</v>
          </cell>
          <cell r="S30">
            <v>0</v>
          </cell>
          <cell r="T30">
            <v>0</v>
          </cell>
          <cell r="U30">
            <v>0</v>
          </cell>
          <cell r="W30">
            <v>908807.82</v>
          </cell>
          <cell r="X30">
            <v>0</v>
          </cell>
          <cell r="Y30">
            <v>1749141.88</v>
          </cell>
          <cell r="Z30">
            <v>0</v>
          </cell>
          <cell r="AA30">
            <v>333923.75</v>
          </cell>
        </row>
        <row r="31">
          <cell r="A31" t="str">
            <v xml:space="preserve">Tax Depreciation Expense </v>
          </cell>
          <cell r="D31">
            <v>-702380661.4576</v>
          </cell>
          <cell r="H31">
            <v>0</v>
          </cell>
          <cell r="J31">
            <v>-19866</v>
          </cell>
          <cell r="K31">
            <v>0</v>
          </cell>
          <cell r="L31">
            <v>0</v>
          </cell>
          <cell r="N31">
            <v>-21963490</v>
          </cell>
          <cell r="O31">
            <v>0</v>
          </cell>
          <cell r="P31">
            <v>0</v>
          </cell>
          <cell r="Q31">
            <v>0</v>
          </cell>
          <cell r="S31">
            <v>0</v>
          </cell>
          <cell r="T31">
            <v>0</v>
          </cell>
          <cell r="W31">
            <v>-4638938</v>
          </cell>
          <cell r="Y31">
            <v>-5718233.0800000001</v>
          </cell>
          <cell r="Z31">
            <v>0</v>
          </cell>
          <cell r="AA31">
            <v>-1430359</v>
          </cell>
        </row>
        <row r="32">
          <cell r="A32" t="str">
            <v>Amortization Expense</v>
          </cell>
          <cell r="D32">
            <v>40603388.1061</v>
          </cell>
          <cell r="H32">
            <v>0</v>
          </cell>
          <cell r="I32">
            <v>0</v>
          </cell>
          <cell r="J32">
            <v>0</v>
          </cell>
          <cell r="K32">
            <v>0</v>
          </cell>
          <cell r="L32">
            <v>0</v>
          </cell>
          <cell r="M32">
            <v>0</v>
          </cell>
          <cell r="N32">
            <v>-1112126</v>
          </cell>
          <cell r="O32">
            <v>0</v>
          </cell>
          <cell r="P32">
            <v>0</v>
          </cell>
          <cell r="Q32">
            <v>0</v>
          </cell>
          <cell r="R32">
            <v>0</v>
          </cell>
          <cell r="S32">
            <v>0</v>
          </cell>
          <cell r="T32">
            <v>0</v>
          </cell>
          <cell r="U32">
            <v>0</v>
          </cell>
          <cell r="W32">
            <v>-123644</v>
          </cell>
          <cell r="X32">
            <v>0</v>
          </cell>
          <cell r="Y32">
            <v>920883.62</v>
          </cell>
          <cell r="Z32">
            <v>0</v>
          </cell>
          <cell r="AA32">
            <v>207270.66</v>
          </cell>
        </row>
        <row r="33">
          <cell r="A33" t="str">
            <v xml:space="preserve">Accretion Expense </v>
          </cell>
          <cell r="D33">
            <v>-42054180.329999998</v>
          </cell>
          <cell r="H33">
            <v>0</v>
          </cell>
          <cell r="I33">
            <v>0</v>
          </cell>
          <cell r="J33">
            <v>0</v>
          </cell>
          <cell r="K33">
            <v>0</v>
          </cell>
          <cell r="L33">
            <v>-763797</v>
          </cell>
          <cell r="N33">
            <v>0</v>
          </cell>
          <cell r="O33">
            <v>0</v>
          </cell>
          <cell r="P33">
            <v>598740</v>
          </cell>
          <cell r="Q33">
            <v>365940</v>
          </cell>
          <cell r="S33">
            <v>0</v>
          </cell>
          <cell r="T33">
            <v>0</v>
          </cell>
          <cell r="W33">
            <v>24630.240000000002</v>
          </cell>
          <cell r="Y33">
            <v>-144225.23000000001</v>
          </cell>
          <cell r="Z33">
            <v>0</v>
          </cell>
          <cell r="AA33">
            <v>18226.05</v>
          </cell>
        </row>
        <row r="34">
          <cell r="A34" t="str">
            <v xml:space="preserve">Major Maintenance </v>
          </cell>
          <cell r="D34">
            <v>30460651.939999998</v>
          </cell>
          <cell r="H34">
            <v>0</v>
          </cell>
          <cell r="I34">
            <v>0</v>
          </cell>
          <cell r="J34">
            <v>0</v>
          </cell>
          <cell r="K34">
            <v>0</v>
          </cell>
          <cell r="L34">
            <v>0</v>
          </cell>
          <cell r="N34">
            <v>2779050</v>
          </cell>
          <cell r="O34">
            <v>0</v>
          </cell>
          <cell r="P34">
            <v>0</v>
          </cell>
          <cell r="Q34">
            <v>0</v>
          </cell>
          <cell r="S34">
            <v>0</v>
          </cell>
          <cell r="T34">
            <v>0</v>
          </cell>
          <cell r="W34">
            <v>0</v>
          </cell>
          <cell r="Y34">
            <v>0</v>
          </cell>
          <cell r="Z34">
            <v>0</v>
          </cell>
          <cell r="AA34">
            <v>0</v>
          </cell>
        </row>
        <row r="35">
          <cell r="A35" t="str">
            <v>Deferred Financing Costs</v>
          </cell>
          <cell r="D35">
            <v>1317802.07</v>
          </cell>
          <cell r="H35">
            <v>0</v>
          </cell>
          <cell r="J35">
            <v>0</v>
          </cell>
          <cell r="K35">
            <v>0</v>
          </cell>
          <cell r="L35">
            <v>0</v>
          </cell>
          <cell r="N35">
            <v>0</v>
          </cell>
          <cell r="O35">
            <v>0</v>
          </cell>
          <cell r="P35">
            <v>0</v>
          </cell>
          <cell r="Q35">
            <v>0</v>
          </cell>
          <cell r="S35">
            <v>0</v>
          </cell>
          <cell r="T35">
            <v>0</v>
          </cell>
          <cell r="W35">
            <v>0</v>
          </cell>
          <cell r="Y35">
            <v>0</v>
          </cell>
          <cell r="Z35">
            <v>0</v>
          </cell>
          <cell r="AA35">
            <v>0</v>
          </cell>
        </row>
        <row r="36">
          <cell r="A36" t="str">
            <v>Sec 195 Startup Costs</v>
          </cell>
          <cell r="D36">
            <v>0</v>
          </cell>
          <cell r="H36">
            <v>0</v>
          </cell>
          <cell r="J36">
            <v>0</v>
          </cell>
          <cell r="K36">
            <v>0</v>
          </cell>
          <cell r="L36">
            <v>0</v>
          </cell>
          <cell r="N36">
            <v>0</v>
          </cell>
          <cell r="O36">
            <v>0</v>
          </cell>
          <cell r="P36">
            <v>0</v>
          </cell>
          <cell r="Q36">
            <v>0</v>
          </cell>
          <cell r="S36">
            <v>0</v>
          </cell>
          <cell r="T36">
            <v>0</v>
          </cell>
          <cell r="W36">
            <v>0</v>
          </cell>
          <cell r="Y36">
            <v>0</v>
          </cell>
          <cell r="Z36">
            <v>0</v>
          </cell>
          <cell r="AA36">
            <v>0</v>
          </cell>
        </row>
        <row r="37">
          <cell r="A37" t="str">
            <v>Goodwill/Asset Impairment</v>
          </cell>
          <cell r="D37">
            <v>0</v>
          </cell>
          <cell r="H37">
            <v>0</v>
          </cell>
          <cell r="J37">
            <v>0</v>
          </cell>
          <cell r="K37">
            <v>0</v>
          </cell>
          <cell r="L37">
            <v>0</v>
          </cell>
          <cell r="N37">
            <v>0</v>
          </cell>
          <cell r="O37">
            <v>0</v>
          </cell>
          <cell r="P37">
            <v>0</v>
          </cell>
          <cell r="Q37">
            <v>0</v>
          </cell>
          <cell r="S37">
            <v>0</v>
          </cell>
          <cell r="T37">
            <v>0</v>
          </cell>
          <cell r="W37">
            <v>0</v>
          </cell>
          <cell r="Y37">
            <v>0</v>
          </cell>
          <cell r="Z37">
            <v>0</v>
          </cell>
          <cell r="AA37">
            <v>0</v>
          </cell>
        </row>
        <row r="38">
          <cell r="A38" t="str">
            <v>Interest Expense</v>
          </cell>
          <cell r="D38">
            <v>0</v>
          </cell>
          <cell r="H38">
            <v>0</v>
          </cell>
          <cell r="J38">
            <v>0</v>
          </cell>
          <cell r="K38">
            <v>0</v>
          </cell>
          <cell r="L38">
            <v>0</v>
          </cell>
          <cell r="N38">
            <v>0</v>
          </cell>
          <cell r="O38">
            <v>0</v>
          </cell>
          <cell r="P38">
            <v>0</v>
          </cell>
          <cell r="Q38">
            <v>0</v>
          </cell>
          <cell r="S38">
            <v>0</v>
          </cell>
          <cell r="T38">
            <v>0</v>
          </cell>
          <cell r="W38">
            <v>0</v>
          </cell>
          <cell r="Y38">
            <v>0</v>
          </cell>
          <cell r="Z38">
            <v>0</v>
          </cell>
          <cell r="AA38">
            <v>0</v>
          </cell>
        </row>
        <row r="39">
          <cell r="A39" t="str">
            <v>Mark to Market</v>
          </cell>
          <cell r="D39">
            <v>177939171</v>
          </cell>
          <cell r="H39">
            <v>0</v>
          </cell>
          <cell r="J39">
            <v>0</v>
          </cell>
          <cell r="K39">
            <v>0</v>
          </cell>
          <cell r="L39">
            <v>0</v>
          </cell>
          <cell r="N39">
            <v>0</v>
          </cell>
          <cell r="O39">
            <v>0</v>
          </cell>
          <cell r="P39">
            <v>0</v>
          </cell>
          <cell r="Q39">
            <v>0</v>
          </cell>
          <cell r="S39">
            <v>0</v>
          </cell>
          <cell r="T39">
            <v>0</v>
          </cell>
          <cell r="W39">
            <v>3283355</v>
          </cell>
          <cell r="Y39">
            <v>0</v>
          </cell>
          <cell r="Z39">
            <v>0</v>
          </cell>
          <cell r="AA39">
            <v>0</v>
          </cell>
        </row>
        <row r="40">
          <cell r="A40" t="str">
            <v>Reserves</v>
          </cell>
          <cell r="D40">
            <v>-12827214.26</v>
          </cell>
          <cell r="H40">
            <v>0</v>
          </cell>
          <cell r="J40">
            <v>0</v>
          </cell>
          <cell r="K40">
            <v>0</v>
          </cell>
          <cell r="L40">
            <v>0</v>
          </cell>
          <cell r="N40">
            <v>0</v>
          </cell>
          <cell r="O40">
            <v>0</v>
          </cell>
          <cell r="P40">
            <v>0</v>
          </cell>
          <cell r="Q40">
            <v>0</v>
          </cell>
          <cell r="S40">
            <v>0</v>
          </cell>
          <cell r="T40">
            <v>0</v>
          </cell>
          <cell r="W40">
            <v>0</v>
          </cell>
          <cell r="Y40">
            <v>0</v>
          </cell>
          <cell r="Z40">
            <v>0</v>
          </cell>
          <cell r="AA40">
            <v>0</v>
          </cell>
        </row>
        <row r="41">
          <cell r="A41" t="str">
            <v>APB 91-6</v>
          </cell>
          <cell r="D41">
            <v>651770.15999999992</v>
          </cell>
          <cell r="H41">
            <v>0</v>
          </cell>
          <cell r="J41">
            <v>0</v>
          </cell>
          <cell r="K41">
            <v>0</v>
          </cell>
          <cell r="L41">
            <v>0</v>
          </cell>
          <cell r="N41">
            <v>0</v>
          </cell>
          <cell r="O41">
            <v>0</v>
          </cell>
          <cell r="P41">
            <v>0</v>
          </cell>
          <cell r="Q41">
            <v>0</v>
          </cell>
          <cell r="S41">
            <v>0</v>
          </cell>
          <cell r="T41">
            <v>0</v>
          </cell>
          <cell r="W41">
            <v>0</v>
          </cell>
          <cell r="Y41">
            <v>0</v>
          </cell>
          <cell r="Z41">
            <v>0</v>
          </cell>
          <cell r="AA41">
            <v>0</v>
          </cell>
        </row>
        <row r="42">
          <cell r="A42" t="str">
            <v>Accrued Employee Costs</v>
          </cell>
          <cell r="D42">
            <v>230876.97000000003</v>
          </cell>
          <cell r="H42">
            <v>0</v>
          </cell>
          <cell r="J42">
            <v>0</v>
          </cell>
          <cell r="K42">
            <v>0</v>
          </cell>
          <cell r="L42">
            <v>0</v>
          </cell>
          <cell r="N42">
            <v>0</v>
          </cell>
          <cell r="O42">
            <v>0</v>
          </cell>
          <cell r="P42">
            <v>0</v>
          </cell>
          <cell r="Q42">
            <v>0</v>
          </cell>
          <cell r="S42">
            <v>0</v>
          </cell>
          <cell r="T42">
            <v>0</v>
          </cell>
          <cell r="W42">
            <v>0</v>
          </cell>
          <cell r="Y42">
            <v>0</v>
          </cell>
          <cell r="Z42">
            <v>0</v>
          </cell>
          <cell r="AA42">
            <v>0</v>
          </cell>
        </row>
        <row r="43">
          <cell r="A43" t="str">
            <v>Gain/Loss on Sale of Assets</v>
          </cell>
          <cell r="D43">
            <v>46793417.25</v>
          </cell>
          <cell r="H43">
            <v>0</v>
          </cell>
          <cell r="J43">
            <v>0</v>
          </cell>
          <cell r="K43">
            <v>0</v>
          </cell>
          <cell r="L43">
            <v>0</v>
          </cell>
          <cell r="N43">
            <v>0</v>
          </cell>
          <cell r="O43">
            <v>0</v>
          </cell>
          <cell r="P43">
            <v>0</v>
          </cell>
          <cell r="Q43">
            <v>0</v>
          </cell>
          <cell r="S43">
            <v>0</v>
          </cell>
          <cell r="T43">
            <v>0</v>
          </cell>
          <cell r="W43">
            <v>0</v>
          </cell>
          <cell r="Y43">
            <v>0</v>
          </cell>
          <cell r="Z43">
            <v>0</v>
          </cell>
          <cell r="AA43">
            <v>0</v>
          </cell>
        </row>
        <row r="44">
          <cell r="A44" t="str">
            <v>Prepaids</v>
          </cell>
          <cell r="D44">
            <v>4343763.5144020002</v>
          </cell>
          <cell r="H44">
            <v>0</v>
          </cell>
          <cell r="J44">
            <v>0</v>
          </cell>
          <cell r="K44">
            <v>0</v>
          </cell>
          <cell r="L44">
            <v>0</v>
          </cell>
          <cell r="N44">
            <v>-55946</v>
          </cell>
          <cell r="O44">
            <v>0</v>
          </cell>
          <cell r="P44">
            <v>0</v>
          </cell>
          <cell r="Q44">
            <v>0</v>
          </cell>
          <cell r="S44">
            <v>0</v>
          </cell>
          <cell r="T44">
            <v>0</v>
          </cell>
          <cell r="W44">
            <v>0</v>
          </cell>
          <cell r="Y44">
            <v>0</v>
          </cell>
          <cell r="Z44">
            <v>0</v>
          </cell>
          <cell r="AA44">
            <v>0</v>
          </cell>
        </row>
        <row r="45">
          <cell r="A45" t="str">
            <v>Joint Ventures</v>
          </cell>
          <cell r="D45">
            <v>37984224.843853556</v>
          </cell>
          <cell r="H45">
            <v>0</v>
          </cell>
          <cell r="J45">
            <v>338045.0950000002</v>
          </cell>
          <cell r="K45">
            <v>218880.77805000008</v>
          </cell>
          <cell r="L45">
            <v>898468.81599999999</v>
          </cell>
          <cell r="M45">
            <v>1068606.1891780549</v>
          </cell>
          <cell r="N45">
            <v>0</v>
          </cell>
          <cell r="O45">
            <v>338169.97962000011</v>
          </cell>
          <cell r="P45">
            <v>5081823.2088000001</v>
          </cell>
          <cell r="Q45">
            <v>5184038.9204000002</v>
          </cell>
          <cell r="R45">
            <v>750907.88120580919</v>
          </cell>
          <cell r="S45">
            <v>0</v>
          </cell>
          <cell r="T45">
            <v>1921402.4</v>
          </cell>
          <cell r="U45">
            <v>0</v>
          </cell>
          <cell r="W45">
            <v>0</v>
          </cell>
          <cell r="X45">
            <v>337552.73031182104</v>
          </cell>
          <cell r="Y45">
            <v>0</v>
          </cell>
          <cell r="Z45">
            <v>0</v>
          </cell>
          <cell r="AA45">
            <v>0</v>
          </cell>
        </row>
        <row r="46">
          <cell r="A46" t="str">
            <v>Repairs</v>
          </cell>
          <cell r="D46">
            <v>0</v>
          </cell>
          <cell r="H46">
            <v>0</v>
          </cell>
          <cell r="J46">
            <v>0</v>
          </cell>
          <cell r="K46">
            <v>0</v>
          </cell>
          <cell r="L46">
            <v>0</v>
          </cell>
          <cell r="N46">
            <v>0</v>
          </cell>
          <cell r="O46">
            <v>0</v>
          </cell>
          <cell r="P46">
            <v>0</v>
          </cell>
          <cell r="Q46">
            <v>0</v>
          </cell>
          <cell r="S46">
            <v>0</v>
          </cell>
          <cell r="T46">
            <v>0</v>
          </cell>
          <cell r="W46">
            <v>0</v>
          </cell>
          <cell r="Y46">
            <v>0</v>
          </cell>
          <cell r="Z46">
            <v>0</v>
          </cell>
          <cell r="AA46">
            <v>0</v>
          </cell>
        </row>
        <row r="47">
          <cell r="A47" t="str">
            <v>Other</v>
          </cell>
          <cell r="D47">
            <v>-55731997.420000009</v>
          </cell>
          <cell r="H47">
            <v>-1066156</v>
          </cell>
          <cell r="I47">
            <v>4086053</v>
          </cell>
          <cell r="J47">
            <v>-9357</v>
          </cell>
          <cell r="K47">
            <v>456563</v>
          </cell>
          <cell r="L47">
            <v>0</v>
          </cell>
          <cell r="M47">
            <v>-1182472</v>
          </cell>
          <cell r="N47">
            <v>0</v>
          </cell>
          <cell r="O47">
            <v>810634</v>
          </cell>
          <cell r="P47">
            <v>0</v>
          </cell>
          <cell r="Q47">
            <v>0</v>
          </cell>
          <cell r="R47">
            <v>-1061864</v>
          </cell>
          <cell r="S47">
            <v>0</v>
          </cell>
          <cell r="T47">
            <v>-953198</v>
          </cell>
          <cell r="U47">
            <v>0</v>
          </cell>
          <cell r="W47">
            <v>-12400939</v>
          </cell>
          <cell r="X47">
            <v>-2301045</v>
          </cell>
          <cell r="Y47">
            <v>0</v>
          </cell>
          <cell r="Z47">
            <v>0</v>
          </cell>
          <cell r="AA47">
            <v>0</v>
          </cell>
        </row>
        <row r="48">
          <cell r="A48" t="str">
            <v xml:space="preserve">    TOTAL</v>
          </cell>
          <cell r="D48">
            <v>-180989638.98944446</v>
          </cell>
          <cell r="E48">
            <v>-180989638.98944443</v>
          </cell>
          <cell r="H48">
            <v>-1047665.2</v>
          </cell>
          <cell r="I48">
            <v>4086053</v>
          </cell>
          <cell r="J48">
            <v>327115.47500000021</v>
          </cell>
          <cell r="K48">
            <v>675443.77805000008</v>
          </cell>
          <cell r="L48">
            <v>134671.81599999999</v>
          </cell>
          <cell r="M48">
            <v>-113865.81082194508</v>
          </cell>
          <cell r="N48">
            <v>-6972884</v>
          </cell>
          <cell r="O48">
            <v>1148803.9796200001</v>
          </cell>
          <cell r="P48">
            <v>5680563.2088000001</v>
          </cell>
          <cell r="Q48">
            <v>5549978.9204000002</v>
          </cell>
          <cell r="R48">
            <v>-310956.11879419081</v>
          </cell>
          <cell r="S48">
            <v>0</v>
          </cell>
          <cell r="T48">
            <v>968204.39999999991</v>
          </cell>
          <cell r="U48">
            <v>0</v>
          </cell>
          <cell r="V48">
            <v>0</v>
          </cell>
          <cell r="W48">
            <v>-12946727.939999999</v>
          </cell>
          <cell r="X48">
            <v>-1963492.269688179</v>
          </cell>
          <cell r="Y48">
            <v>-3192432.81</v>
          </cell>
          <cell r="Z48">
            <v>0</v>
          </cell>
          <cell r="AA48">
            <v>-870938.53999999992</v>
          </cell>
        </row>
        <row r="49">
          <cell r="A49" t="str">
            <v>TAXABLE INCOME</v>
          </cell>
          <cell r="D49">
            <v>-59946437.498903468</v>
          </cell>
          <cell r="E49">
            <v>-59946437.498903304</v>
          </cell>
          <cell r="H49">
            <v>787118.88000000035</v>
          </cell>
          <cell r="I49">
            <v>7662991</v>
          </cell>
          <cell r="J49">
            <v>3697356.7699999996</v>
          </cell>
          <cell r="K49">
            <v>813125.26350000012</v>
          </cell>
          <cell r="L49">
            <v>1380072.3160000001</v>
          </cell>
          <cell r="M49">
            <v>4288313.4191780556</v>
          </cell>
          <cell r="N49">
            <v>36794612</v>
          </cell>
          <cell r="O49">
            <v>1483376.3005800003</v>
          </cell>
          <cell r="P49">
            <v>10879849.308800001</v>
          </cell>
          <cell r="Q49">
            <v>10166784.440400001</v>
          </cell>
          <cell r="R49">
            <v>3705743.8812058093</v>
          </cell>
          <cell r="S49">
            <v>-12496.5</v>
          </cell>
          <cell r="T49">
            <v>1865081</v>
          </cell>
          <cell r="U49">
            <v>-24423.570000000003</v>
          </cell>
          <cell r="V49">
            <v>173621.37</v>
          </cell>
          <cell r="W49">
            <v>4981427.209999999</v>
          </cell>
          <cell r="X49">
            <v>6021828.7303118212</v>
          </cell>
          <cell r="Y49">
            <v>4469444.7000000011</v>
          </cell>
          <cell r="Z49">
            <v>698211.5</v>
          </cell>
          <cell r="AA49">
            <v>1234006.9900000002</v>
          </cell>
        </row>
        <row r="51">
          <cell r="A51" t="str">
            <v>STATE PERMANENT DIFFERENCES:</v>
          </cell>
        </row>
        <row r="52">
          <cell r="A52" t="str">
            <v>Decommissioning Fund</v>
          </cell>
          <cell r="D52">
            <v>-9795435</v>
          </cell>
          <cell r="H52">
            <v>0</v>
          </cell>
          <cell r="L52">
            <v>0</v>
          </cell>
          <cell r="N52">
            <v>0</v>
          </cell>
          <cell r="O52">
            <v>0</v>
          </cell>
          <cell r="P52">
            <v>0</v>
          </cell>
          <cell r="Q52">
            <v>0</v>
          </cell>
          <cell r="S52">
            <v>0</v>
          </cell>
          <cell r="T52">
            <v>0</v>
          </cell>
          <cell r="W52">
            <v>0</v>
          </cell>
          <cell r="Y52">
            <v>0</v>
          </cell>
          <cell r="Z52">
            <v>0</v>
          </cell>
          <cell r="AA52">
            <v>0</v>
          </cell>
        </row>
        <row r="53">
          <cell r="A53" t="str">
            <v>Reverse Tax Exempt Interest Income</v>
          </cell>
          <cell r="D53">
            <v>1632022.34</v>
          </cell>
          <cell r="H53">
            <v>0</v>
          </cell>
          <cell r="L53">
            <v>0</v>
          </cell>
          <cell r="N53">
            <v>0</v>
          </cell>
          <cell r="O53">
            <v>0</v>
          </cell>
          <cell r="P53">
            <v>0</v>
          </cell>
          <cell r="Q53">
            <v>0</v>
          </cell>
          <cell r="S53">
            <v>0</v>
          </cell>
          <cell r="T53">
            <v>0</v>
          </cell>
          <cell r="W53">
            <v>0</v>
          </cell>
          <cell r="Y53">
            <v>0</v>
          </cell>
          <cell r="Z53">
            <v>0</v>
          </cell>
          <cell r="AA53">
            <v>0</v>
          </cell>
        </row>
        <row r="54">
          <cell r="A54" t="str">
            <v xml:space="preserve">Other </v>
          </cell>
          <cell r="D54">
            <v>-1632022.34</v>
          </cell>
          <cell r="H54">
            <v>0</v>
          </cell>
          <cell r="J54">
            <v>0</v>
          </cell>
          <cell r="K54">
            <v>0</v>
          </cell>
          <cell r="L54">
            <v>0</v>
          </cell>
          <cell r="N54">
            <v>0</v>
          </cell>
          <cell r="O54">
            <v>0</v>
          </cell>
          <cell r="P54">
            <v>0</v>
          </cell>
          <cell r="Q54">
            <v>0</v>
          </cell>
          <cell r="S54">
            <v>0</v>
          </cell>
          <cell r="T54">
            <v>0</v>
          </cell>
          <cell r="W54">
            <v>0</v>
          </cell>
          <cell r="Y54">
            <v>0</v>
          </cell>
          <cell r="Z54">
            <v>0</v>
          </cell>
          <cell r="AA54">
            <v>0</v>
          </cell>
        </row>
        <row r="55">
          <cell r="A55" t="str">
            <v xml:space="preserve">Other </v>
          </cell>
          <cell r="D55">
            <v>0</v>
          </cell>
        </row>
        <row r="56">
          <cell r="A56" t="str">
            <v>SUB-TOTAL STATE PERMANENT DIFFS</v>
          </cell>
          <cell r="D56">
            <v>-9795435</v>
          </cell>
          <cell r="E56">
            <v>-9795435</v>
          </cell>
          <cell r="H56">
            <v>0</v>
          </cell>
          <cell r="I56">
            <v>0</v>
          </cell>
          <cell r="J56">
            <v>0</v>
          </cell>
          <cell r="K56">
            <v>0</v>
          </cell>
          <cell r="L56">
            <v>0</v>
          </cell>
          <cell r="N56">
            <v>0</v>
          </cell>
          <cell r="O56">
            <v>0</v>
          </cell>
          <cell r="P56">
            <v>0</v>
          </cell>
          <cell r="Q56">
            <v>0</v>
          </cell>
          <cell r="S56">
            <v>0</v>
          </cell>
          <cell r="T56">
            <v>0</v>
          </cell>
          <cell r="W56">
            <v>0</v>
          </cell>
          <cell r="Y56">
            <v>0</v>
          </cell>
          <cell r="Z56">
            <v>0</v>
          </cell>
          <cell r="AA56">
            <v>0</v>
          </cell>
        </row>
        <row r="58">
          <cell r="A58" t="str">
            <v>STATE TEMPORARY DIFFERENCES:</v>
          </cell>
        </row>
        <row r="59">
          <cell r="A59" t="str">
            <v>Reverse Fed Tax Depreciation</v>
          </cell>
          <cell r="D59">
            <v>702360795.4576</v>
          </cell>
          <cell r="H59">
            <v>0</v>
          </cell>
          <cell r="J59">
            <v>0</v>
          </cell>
          <cell r="K59">
            <v>0</v>
          </cell>
          <cell r="L59">
            <v>0</v>
          </cell>
          <cell r="N59">
            <v>21963490</v>
          </cell>
          <cell r="O59">
            <v>0</v>
          </cell>
          <cell r="P59">
            <v>0</v>
          </cell>
          <cell r="Q59">
            <v>0</v>
          </cell>
          <cell r="S59">
            <v>0</v>
          </cell>
          <cell r="T59">
            <v>0</v>
          </cell>
          <cell r="W59">
            <v>4638938</v>
          </cell>
          <cell r="Y59">
            <v>5718233.0800000001</v>
          </cell>
          <cell r="Z59">
            <v>0</v>
          </cell>
          <cell r="AA59">
            <v>1430359</v>
          </cell>
        </row>
        <row r="60">
          <cell r="A60" t="str">
            <v>State Tax Depreciation</v>
          </cell>
          <cell r="D60">
            <v>-744448889.32760012</v>
          </cell>
          <cell r="H60">
            <v>0</v>
          </cell>
          <cell r="J60">
            <v>0</v>
          </cell>
          <cell r="K60">
            <v>0</v>
          </cell>
          <cell r="L60">
            <v>0</v>
          </cell>
          <cell r="N60">
            <v>-21963490</v>
          </cell>
          <cell r="O60">
            <v>0</v>
          </cell>
          <cell r="P60">
            <v>0</v>
          </cell>
          <cell r="Q60">
            <v>0</v>
          </cell>
          <cell r="S60">
            <v>0</v>
          </cell>
          <cell r="T60">
            <v>0</v>
          </cell>
          <cell r="W60">
            <v>-4773860.9799999995</v>
          </cell>
          <cell r="Y60">
            <v>-5718782.0800000001</v>
          </cell>
          <cell r="Z60">
            <v>0</v>
          </cell>
          <cell r="AA60">
            <v>-1430871</v>
          </cell>
        </row>
        <row r="61">
          <cell r="A61" t="str">
            <v>Joint Ventures - State</v>
          </cell>
          <cell r="D61">
            <v>-273217.33888888889</v>
          </cell>
          <cell r="H61">
            <v>0</v>
          </cell>
          <cell r="J61">
            <v>0</v>
          </cell>
          <cell r="K61">
            <v>0</v>
          </cell>
          <cell r="L61">
            <v>-194204</v>
          </cell>
          <cell r="N61">
            <v>0</v>
          </cell>
          <cell r="O61">
            <v>0</v>
          </cell>
          <cell r="P61">
            <v>0</v>
          </cell>
          <cell r="Q61">
            <v>0</v>
          </cell>
          <cell r="S61">
            <v>0</v>
          </cell>
          <cell r="T61">
            <v>0</v>
          </cell>
          <cell r="W61">
            <v>0</v>
          </cell>
          <cell r="Y61">
            <v>0</v>
          </cell>
          <cell r="Z61">
            <v>0</v>
          </cell>
          <cell r="AA61">
            <v>0</v>
          </cell>
        </row>
        <row r="62">
          <cell r="A62" t="str">
            <v xml:space="preserve">Other  </v>
          </cell>
          <cell r="D62">
            <v>-11000538</v>
          </cell>
          <cell r="H62">
            <v>0</v>
          </cell>
          <cell r="I62">
            <v>-2043565</v>
          </cell>
          <cell r="J62">
            <v>0</v>
          </cell>
          <cell r="K62">
            <v>0</v>
          </cell>
          <cell r="L62">
            <v>0</v>
          </cell>
          <cell r="N62">
            <v>0</v>
          </cell>
          <cell r="O62">
            <v>0</v>
          </cell>
          <cell r="P62">
            <v>0</v>
          </cell>
          <cell r="Q62">
            <v>0</v>
          </cell>
          <cell r="S62">
            <v>0</v>
          </cell>
          <cell r="T62">
            <v>0</v>
          </cell>
          <cell r="W62">
            <v>0</v>
          </cell>
          <cell r="Y62">
            <v>0</v>
          </cell>
          <cell r="Z62">
            <v>0</v>
          </cell>
          <cell r="AA62">
            <v>0</v>
          </cell>
        </row>
        <row r="63">
          <cell r="A63" t="str">
            <v>SUB-TOTAL STATE TEMPORARY DIFFS</v>
          </cell>
          <cell r="D63">
            <v>-53361849.208889015</v>
          </cell>
          <cell r="E63">
            <v>-53361849.208888903</v>
          </cell>
          <cell r="H63">
            <v>0</v>
          </cell>
          <cell r="I63">
            <v>-2043565</v>
          </cell>
          <cell r="J63">
            <v>0</v>
          </cell>
          <cell r="K63">
            <v>0</v>
          </cell>
          <cell r="L63">
            <v>-194204</v>
          </cell>
          <cell r="N63">
            <v>0</v>
          </cell>
          <cell r="O63">
            <v>0</v>
          </cell>
          <cell r="P63">
            <v>0</v>
          </cell>
          <cell r="Q63">
            <v>0</v>
          </cell>
          <cell r="S63">
            <v>0</v>
          </cell>
          <cell r="T63">
            <v>0</v>
          </cell>
          <cell r="W63">
            <v>-134922.97999999952</v>
          </cell>
          <cell r="Y63">
            <v>-549</v>
          </cell>
          <cell r="Z63">
            <v>0</v>
          </cell>
          <cell r="AA63">
            <v>-512</v>
          </cell>
        </row>
        <row r="65">
          <cell r="A65" t="str">
            <v>State Income before Apportionment</v>
          </cell>
          <cell r="D65">
            <v>-123103721.70779249</v>
          </cell>
          <cell r="E65">
            <v>-123103721.70779234</v>
          </cell>
          <cell r="H65">
            <v>787118.88000000035</v>
          </cell>
          <cell r="I65">
            <v>5619426</v>
          </cell>
          <cell r="J65">
            <v>3697356.7699999996</v>
          </cell>
          <cell r="K65">
            <v>813125.26350000012</v>
          </cell>
          <cell r="L65">
            <v>1185868.3160000001</v>
          </cell>
          <cell r="M65">
            <v>4288313.4191780556</v>
          </cell>
          <cell r="N65">
            <v>36794612</v>
          </cell>
          <cell r="O65">
            <v>1483376.3005800003</v>
          </cell>
          <cell r="P65">
            <v>10879849.308800001</v>
          </cell>
          <cell r="Q65">
            <v>10166784.440400001</v>
          </cell>
          <cell r="R65">
            <v>3705743.8812058093</v>
          </cell>
          <cell r="S65">
            <v>-12496.5</v>
          </cell>
          <cell r="T65">
            <v>1865081</v>
          </cell>
          <cell r="U65">
            <v>-24423.570000000003</v>
          </cell>
          <cell r="V65">
            <v>173621.37</v>
          </cell>
          <cell r="W65">
            <v>4846504.2299999995</v>
          </cell>
          <cell r="X65">
            <v>6021828.7303118212</v>
          </cell>
          <cell r="Y65">
            <v>4468895.7000000011</v>
          </cell>
          <cell r="Z65">
            <v>698211.5</v>
          </cell>
          <cell r="AA65">
            <v>1233494.9900000002</v>
          </cell>
        </row>
        <row r="66">
          <cell r="A66" t="str">
            <v>State Apportionment Factor</v>
          </cell>
          <cell r="H66">
            <v>1</v>
          </cell>
          <cell r="I66">
            <v>1</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row>
        <row r="67">
          <cell r="A67" t="str">
            <v>State Taxable Income/(Loss)</v>
          </cell>
          <cell r="D67">
            <v>-123103721.70779249</v>
          </cell>
          <cell r="E67">
            <v>-123103721.70779234</v>
          </cell>
          <cell r="H67">
            <v>787118.88000000035</v>
          </cell>
          <cell r="I67">
            <v>5619426</v>
          </cell>
          <cell r="J67">
            <v>3697356.7699999996</v>
          </cell>
          <cell r="K67">
            <v>813125.26350000012</v>
          </cell>
          <cell r="L67">
            <v>1185868.3160000001</v>
          </cell>
          <cell r="M67">
            <v>4288313.4191780556</v>
          </cell>
          <cell r="N67">
            <v>36794612</v>
          </cell>
          <cell r="O67">
            <v>1483376.3005800003</v>
          </cell>
          <cell r="P67">
            <v>10879849.308800001</v>
          </cell>
          <cell r="Q67">
            <v>10166784.440400001</v>
          </cell>
          <cell r="R67">
            <v>3705743.8812058093</v>
          </cell>
          <cell r="S67">
            <v>-12496.5</v>
          </cell>
          <cell r="T67">
            <v>1865081</v>
          </cell>
          <cell r="U67">
            <v>-24423.570000000003</v>
          </cell>
          <cell r="V67">
            <v>173621.37</v>
          </cell>
          <cell r="W67">
            <v>4846504.2299999995</v>
          </cell>
          <cell r="X67">
            <v>6021828.7303118212</v>
          </cell>
          <cell r="Y67">
            <v>4468895.7000000011</v>
          </cell>
          <cell r="Z67">
            <v>698211.5</v>
          </cell>
          <cell r="AA67">
            <v>1233494.9900000002</v>
          </cell>
        </row>
        <row r="68">
          <cell r="A68" t="str">
            <v>State Tax Rate</v>
          </cell>
          <cell r="H68">
            <v>5.5E-2</v>
          </cell>
          <cell r="I68">
            <v>8.8400000000000006E-2</v>
          </cell>
          <cell r="J68">
            <v>8.8400000000000006E-2</v>
          </cell>
          <cell r="K68">
            <v>5.5E-2</v>
          </cell>
          <cell r="L68">
            <v>8.8400000000000006E-2</v>
          </cell>
          <cell r="M68">
            <v>8.8400000000000006E-2</v>
          </cell>
          <cell r="N68">
            <v>6.0000000000000005E-2</v>
          </cell>
          <cell r="O68">
            <v>9.9900000000000003E-2</v>
          </cell>
          <cell r="P68">
            <v>8.8400000000000006E-2</v>
          </cell>
          <cell r="Q68">
            <v>8.8400000000000006E-2</v>
          </cell>
          <cell r="R68">
            <v>8.8400000000000006E-2</v>
          </cell>
          <cell r="S68">
            <v>5.4199999999999998E-2</v>
          </cell>
          <cell r="T68">
            <v>9.9899999999999989E-2</v>
          </cell>
          <cell r="U68">
            <v>0.06</v>
          </cell>
          <cell r="V68">
            <v>0.06</v>
          </cell>
          <cell r="W68">
            <v>8.8400000000000034E-2</v>
          </cell>
          <cell r="X68">
            <v>8.8400000000000006E-2</v>
          </cell>
          <cell r="Y68">
            <v>8.8399999999999992E-2</v>
          </cell>
          <cell r="Z68">
            <v>0.06</v>
          </cell>
          <cell r="AA68">
            <v>8.8400000000000006E-2</v>
          </cell>
        </row>
        <row r="69">
          <cell r="A69" t="str">
            <v>State Tax</v>
          </cell>
          <cell r="D69">
            <v>5838184.4407755937</v>
          </cell>
          <cell r="H69">
            <v>43291.538400000019</v>
          </cell>
          <cell r="I69">
            <v>496757.25840000005</v>
          </cell>
          <cell r="J69">
            <v>326846.338468</v>
          </cell>
          <cell r="K69">
            <v>44721.889492500006</v>
          </cell>
          <cell r="L69">
            <v>104830.75913440001</v>
          </cell>
          <cell r="M69">
            <v>379086.90625534015</v>
          </cell>
          <cell r="N69">
            <v>2207676.7200000002</v>
          </cell>
          <cell r="O69">
            <v>148189.29242794204</v>
          </cell>
          <cell r="P69">
            <v>961778.67889792018</v>
          </cell>
          <cell r="Q69">
            <v>898743.74453136011</v>
          </cell>
          <cell r="R69">
            <v>327587.75909859355</v>
          </cell>
          <cell r="S69">
            <v>-677.31029999999998</v>
          </cell>
          <cell r="T69">
            <v>186321.59189999997</v>
          </cell>
          <cell r="U69">
            <v>-1465.4142000000002</v>
          </cell>
          <cell r="V69">
            <v>10417.2822</v>
          </cell>
          <cell r="W69">
            <v>428430.97393200011</v>
          </cell>
          <cell r="X69">
            <v>532329.65975956502</v>
          </cell>
          <cell r="Y69">
            <v>395050.37988000008</v>
          </cell>
          <cell r="Z69">
            <v>41892.689999999995</v>
          </cell>
          <cell r="AA69">
            <v>109040.95711600003</v>
          </cell>
        </row>
        <row r="71">
          <cell r="A71" t="str">
            <v>CITY TEMPORARY DIFFERENCES:</v>
          </cell>
        </row>
        <row r="72">
          <cell r="A72" t="str">
            <v>Reverse Fed Tax Depreciation</v>
          </cell>
          <cell r="D72">
            <v>6876409</v>
          </cell>
        </row>
        <row r="73">
          <cell r="A73" t="str">
            <v>City Tax Depreciation</v>
          </cell>
          <cell r="D73">
            <v>-8426409</v>
          </cell>
        </row>
        <row r="74">
          <cell r="A74" t="str">
            <v>Joint Ventures - City</v>
          </cell>
          <cell r="D74">
            <v>0</v>
          </cell>
        </row>
        <row r="75">
          <cell r="A75" t="str">
            <v xml:space="preserve">Other  </v>
          </cell>
          <cell r="D75">
            <v>0</v>
          </cell>
        </row>
        <row r="76">
          <cell r="A76" t="str">
            <v>SUB-TOTAL CITY TEMPORARY DIFFS</v>
          </cell>
          <cell r="D76">
            <v>-1550000</v>
          </cell>
          <cell r="E76">
            <v>-1550000</v>
          </cell>
          <cell r="H76">
            <v>0</v>
          </cell>
          <cell r="I76">
            <v>0</v>
          </cell>
          <cell r="J76">
            <v>0</v>
          </cell>
          <cell r="K76">
            <v>0</v>
          </cell>
          <cell r="L76">
            <v>0</v>
          </cell>
          <cell r="N76">
            <v>0</v>
          </cell>
          <cell r="O76">
            <v>0</v>
          </cell>
          <cell r="P76">
            <v>0</v>
          </cell>
          <cell r="Q76">
            <v>0</v>
          </cell>
          <cell r="S76">
            <v>0</v>
          </cell>
          <cell r="T76">
            <v>0</v>
          </cell>
          <cell r="W76">
            <v>0</v>
          </cell>
          <cell r="Y76">
            <v>0</v>
          </cell>
          <cell r="Z76">
            <v>0</v>
          </cell>
          <cell r="AA76">
            <v>0</v>
          </cell>
        </row>
        <row r="78">
          <cell r="A78" t="str">
            <v>City Income before Apportionment</v>
          </cell>
          <cell r="D78">
            <v>5250150</v>
          </cell>
          <cell r="E78">
            <v>5250150</v>
          </cell>
        </row>
        <row r="79">
          <cell r="A79" t="str">
            <v>City Apportionment Factor</v>
          </cell>
        </row>
        <row r="80">
          <cell r="A80" t="str">
            <v>City Taxable Income/(Loss)</v>
          </cell>
          <cell r="D80">
            <v>5250150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City Tax Rate</v>
          </cell>
        </row>
        <row r="82">
          <cell r="A82" t="str">
            <v>City Tax</v>
          </cell>
          <cell r="D82">
            <v>429790.40437500004</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4">
          <cell r="A84" t="str">
            <v>Taxable Income</v>
          </cell>
          <cell r="D84">
            <v>-59946437.498903468</v>
          </cell>
          <cell r="E84">
            <v>-59946437.498903304</v>
          </cell>
          <cell r="H84">
            <v>787118.88000000035</v>
          </cell>
          <cell r="I84">
            <v>7662991</v>
          </cell>
          <cell r="J84">
            <v>3697356.7699999996</v>
          </cell>
          <cell r="K84">
            <v>813125.26350000012</v>
          </cell>
          <cell r="L84">
            <v>1380072.3160000001</v>
          </cell>
          <cell r="M84">
            <v>4288313.4191780556</v>
          </cell>
          <cell r="N84">
            <v>36794612</v>
          </cell>
          <cell r="O84">
            <v>1483376.3005800003</v>
          </cell>
          <cell r="P84">
            <v>10879849.308800001</v>
          </cell>
          <cell r="Q84">
            <v>10166784.440400001</v>
          </cell>
          <cell r="R84">
            <v>3705743.8812058093</v>
          </cell>
          <cell r="S84">
            <v>-12496.5</v>
          </cell>
          <cell r="T84">
            <v>1865081</v>
          </cell>
          <cell r="U84">
            <v>-24423.570000000003</v>
          </cell>
          <cell r="V84">
            <v>173621.37</v>
          </cell>
          <cell r="W84">
            <v>4981427.209999999</v>
          </cell>
          <cell r="X84">
            <v>6021828.7303118212</v>
          </cell>
          <cell r="Y84">
            <v>4469444.7000000011</v>
          </cell>
          <cell r="Z84">
            <v>698211.5</v>
          </cell>
          <cell r="AA84">
            <v>1234006.9900000002</v>
          </cell>
        </row>
        <row r="85">
          <cell r="A85" t="str">
            <v>State Income Tax</v>
          </cell>
          <cell r="D85">
            <v>-5838184.4407755937</v>
          </cell>
          <cell r="E85">
            <v>-5838184.4407755937</v>
          </cell>
          <cell r="H85">
            <v>-43291.538400000019</v>
          </cell>
          <cell r="I85">
            <v>-496757.25840000005</v>
          </cell>
          <cell r="J85">
            <v>-326846.338468</v>
          </cell>
          <cell r="K85">
            <v>-44721.889492500006</v>
          </cell>
          <cell r="L85">
            <v>-104830.75913440001</v>
          </cell>
          <cell r="M85">
            <v>-379086.90625534015</v>
          </cell>
          <cell r="N85">
            <v>-2207676.7200000002</v>
          </cell>
          <cell r="O85">
            <v>-148189.29242794204</v>
          </cell>
          <cell r="P85">
            <v>-961778.67889792018</v>
          </cell>
          <cell r="Q85">
            <v>-898743.74453136011</v>
          </cell>
          <cell r="R85">
            <v>-327587.75909859355</v>
          </cell>
          <cell r="S85">
            <v>677.31029999999998</v>
          </cell>
          <cell r="T85">
            <v>-186321.59189999997</v>
          </cell>
          <cell r="U85">
            <v>1465.4142000000002</v>
          </cell>
          <cell r="V85">
            <v>-10417.2822</v>
          </cell>
          <cell r="W85">
            <v>-428430.97393200011</v>
          </cell>
          <cell r="X85">
            <v>-532329.65975956502</v>
          </cell>
          <cell r="Y85">
            <v>-395050.37988000008</v>
          </cell>
          <cell r="Z85">
            <v>-41892.689999999995</v>
          </cell>
          <cell r="AA85">
            <v>-109040.95711600003</v>
          </cell>
        </row>
        <row r="86">
          <cell r="A86" t="str">
            <v>City Income Tax</v>
          </cell>
          <cell r="D86">
            <v>-429790.40437500004</v>
          </cell>
          <cell r="E86">
            <v>-429790.40437500004</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Federal Taxable</v>
          </cell>
          <cell r="D87">
            <v>-66214412.344054066</v>
          </cell>
          <cell r="E87">
            <v>-66214412.344053954</v>
          </cell>
          <cell r="H87">
            <v>743827.34160000039</v>
          </cell>
          <cell r="I87">
            <v>7166233.7416000003</v>
          </cell>
          <cell r="J87">
            <v>3370510.4315319997</v>
          </cell>
          <cell r="K87">
            <v>768403.37400750013</v>
          </cell>
          <cell r="L87">
            <v>1275241.5568656002</v>
          </cell>
          <cell r="M87">
            <v>3909226.5129227154</v>
          </cell>
          <cell r="N87">
            <v>34586935.280000001</v>
          </cell>
          <cell r="O87">
            <v>1335187.0081520583</v>
          </cell>
          <cell r="P87">
            <v>9918070.6299020797</v>
          </cell>
          <cell r="Q87">
            <v>9268040.6958686411</v>
          </cell>
          <cell r="R87">
            <v>3378156.1221072157</v>
          </cell>
          <cell r="S87">
            <v>-11819.189700000001</v>
          </cell>
          <cell r="T87">
            <v>1678759.4081000001</v>
          </cell>
          <cell r="U87">
            <v>-22958.155800000004</v>
          </cell>
          <cell r="V87">
            <v>163204.08780000001</v>
          </cell>
          <cell r="W87">
            <v>4552996.2360679992</v>
          </cell>
          <cell r="X87">
            <v>5489499.070552256</v>
          </cell>
          <cell r="Y87">
            <v>4074394.3201200012</v>
          </cell>
          <cell r="Z87">
            <v>656318.81000000006</v>
          </cell>
          <cell r="AA87">
            <v>1124966.0328840001</v>
          </cell>
        </row>
        <row r="88">
          <cell r="A88" t="str">
            <v>Federal Rate</v>
          </cell>
          <cell r="H88">
            <v>0.35</v>
          </cell>
          <cell r="I88">
            <v>0.35</v>
          </cell>
          <cell r="J88">
            <v>0.35</v>
          </cell>
          <cell r="K88">
            <v>0.35</v>
          </cell>
          <cell r="L88">
            <v>0.35</v>
          </cell>
          <cell r="M88">
            <v>0.35</v>
          </cell>
          <cell r="N88">
            <v>0.35</v>
          </cell>
          <cell r="O88">
            <v>0.35</v>
          </cell>
          <cell r="P88">
            <v>0.35</v>
          </cell>
          <cell r="Q88">
            <v>0.35</v>
          </cell>
          <cell r="R88">
            <v>0.35</v>
          </cell>
          <cell r="S88">
            <v>0.35</v>
          </cell>
          <cell r="T88">
            <v>0.35</v>
          </cell>
          <cell r="U88">
            <v>0.35</v>
          </cell>
          <cell r="V88">
            <v>0.35</v>
          </cell>
          <cell r="W88">
            <v>0.35</v>
          </cell>
          <cell r="X88">
            <v>0.35</v>
          </cell>
          <cell r="Y88">
            <v>0.35</v>
          </cell>
          <cell r="Z88">
            <v>0.35</v>
          </cell>
          <cell r="AA88">
            <v>0.35</v>
          </cell>
        </row>
        <row r="89">
          <cell r="A89" t="str">
            <v>Federal Income Tax</v>
          </cell>
          <cell r="D89">
            <v>-23720086.870418899</v>
          </cell>
          <cell r="E89">
            <v>-23720086.870418899</v>
          </cell>
          <cell r="H89">
            <v>260339.56956000012</v>
          </cell>
          <cell r="I89">
            <v>2508181.80956</v>
          </cell>
          <cell r="J89">
            <v>1179678.6510361999</v>
          </cell>
          <cell r="K89">
            <v>268941.18090262503</v>
          </cell>
          <cell r="L89">
            <v>446334.54490296001</v>
          </cell>
          <cell r="M89">
            <v>1368229.2795229503</v>
          </cell>
          <cell r="N89">
            <v>12105427.347999999</v>
          </cell>
          <cell r="O89">
            <v>467315.4528532204</v>
          </cell>
          <cell r="P89">
            <v>3471324.7204657276</v>
          </cell>
          <cell r="Q89">
            <v>3243814.243554024</v>
          </cell>
          <cell r="R89">
            <v>1182354.6427375255</v>
          </cell>
          <cell r="S89">
            <v>-4136.7163950000004</v>
          </cell>
          <cell r="T89">
            <v>587565.79283499997</v>
          </cell>
          <cell r="U89">
            <v>-8035.3545300000005</v>
          </cell>
          <cell r="V89">
            <v>57121.43073</v>
          </cell>
          <cell r="W89">
            <v>1593548.6826237997</v>
          </cell>
          <cell r="X89">
            <v>1921324.6746932894</v>
          </cell>
          <cell r="Y89">
            <v>1426038.0120420004</v>
          </cell>
          <cell r="Z89">
            <v>229711.58350000001</v>
          </cell>
          <cell r="AA89">
            <v>393738.11150940001</v>
          </cell>
        </row>
        <row r="90">
          <cell r="A90" t="str">
            <v>Less:  Tax Credits</v>
          </cell>
          <cell r="D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Net Federal Income Tax</v>
          </cell>
          <cell r="D91">
            <v>-23720086.870418899</v>
          </cell>
          <cell r="E91">
            <v>-23720086.870418899</v>
          </cell>
          <cell r="H91">
            <v>260339.56956000012</v>
          </cell>
          <cell r="I91">
            <v>2508181.80956</v>
          </cell>
          <cell r="J91">
            <v>1179678.6510361999</v>
          </cell>
          <cell r="K91">
            <v>268941.18090262503</v>
          </cell>
          <cell r="L91">
            <v>446334.54490296001</v>
          </cell>
          <cell r="M91">
            <v>1368229.2795229503</v>
          </cell>
          <cell r="N91">
            <v>12105427.347999999</v>
          </cell>
          <cell r="O91">
            <v>467315.4528532204</v>
          </cell>
          <cell r="P91">
            <v>3471324.7204657276</v>
          </cell>
          <cell r="Q91">
            <v>3243814.243554024</v>
          </cell>
          <cell r="R91">
            <v>1182354.6427375255</v>
          </cell>
          <cell r="S91">
            <v>-4136.7163950000004</v>
          </cell>
          <cell r="T91">
            <v>587565.79283499997</v>
          </cell>
          <cell r="U91">
            <v>-8035.3545300000005</v>
          </cell>
          <cell r="V91">
            <v>57121.43073</v>
          </cell>
          <cell r="W91">
            <v>1593548.6826237997</v>
          </cell>
          <cell r="X91">
            <v>1921324.6746932894</v>
          </cell>
          <cell r="Y91">
            <v>1426038.0120420004</v>
          </cell>
          <cell r="Z91">
            <v>229711.58350000001</v>
          </cell>
          <cell r="AA91">
            <v>393738.11150940001</v>
          </cell>
        </row>
        <row r="93">
          <cell r="A93" t="str">
            <v>Balances Per G/L</v>
          </cell>
        </row>
        <row r="94">
          <cell r="A94" t="str">
            <v xml:space="preserve">   Current FIT Tax/(Benefit) 6800000</v>
          </cell>
          <cell r="D94">
            <v>-23720082.800000001</v>
          </cell>
          <cell r="H94">
            <v>260341</v>
          </cell>
          <cell r="I94">
            <v>2508186</v>
          </cell>
          <cell r="J94">
            <v>1179679</v>
          </cell>
          <cell r="K94">
            <v>268941</v>
          </cell>
          <cell r="L94">
            <v>446335</v>
          </cell>
          <cell r="M94">
            <v>1368229</v>
          </cell>
          <cell r="N94">
            <v>12105427</v>
          </cell>
          <cell r="O94">
            <v>467315</v>
          </cell>
          <cell r="P94">
            <v>3471325</v>
          </cell>
          <cell r="Q94">
            <v>3243814</v>
          </cell>
          <cell r="R94">
            <v>1182355</v>
          </cell>
          <cell r="S94">
            <v>-4137</v>
          </cell>
          <cell r="T94">
            <v>587566</v>
          </cell>
          <cell r="U94">
            <v>-8035</v>
          </cell>
          <cell r="V94">
            <v>57121</v>
          </cell>
          <cell r="W94">
            <v>1593549</v>
          </cell>
          <cell r="X94">
            <v>1921325</v>
          </cell>
          <cell r="Y94">
            <v>1426038</v>
          </cell>
          <cell r="Z94">
            <v>229712</v>
          </cell>
          <cell r="AA94">
            <v>393738</v>
          </cell>
        </row>
        <row r="95">
          <cell r="A95" t="str">
            <v xml:space="preserve">   Current SIT Tax/(Benefit) 6801000</v>
          </cell>
          <cell r="D95">
            <v>6267980.3499999978</v>
          </cell>
          <cell r="H95">
            <v>43292</v>
          </cell>
          <cell r="I95">
            <v>496759</v>
          </cell>
          <cell r="J95">
            <v>326846</v>
          </cell>
          <cell r="K95">
            <v>44722</v>
          </cell>
          <cell r="L95">
            <v>104831</v>
          </cell>
          <cell r="M95">
            <v>379087</v>
          </cell>
          <cell r="N95">
            <v>2207677</v>
          </cell>
          <cell r="O95">
            <v>148189</v>
          </cell>
          <cell r="P95">
            <v>961779</v>
          </cell>
          <cell r="Q95">
            <v>898744</v>
          </cell>
          <cell r="R95">
            <v>327588</v>
          </cell>
          <cell r="S95">
            <v>-677</v>
          </cell>
          <cell r="T95">
            <v>186321</v>
          </cell>
          <cell r="U95">
            <v>-1465</v>
          </cell>
          <cell r="V95">
            <v>10417</v>
          </cell>
          <cell r="W95">
            <v>428431</v>
          </cell>
          <cell r="X95">
            <v>532330</v>
          </cell>
          <cell r="Y95">
            <v>395050</v>
          </cell>
          <cell r="Z95">
            <v>41893</v>
          </cell>
          <cell r="AA95">
            <v>109041</v>
          </cell>
        </row>
        <row r="96">
          <cell r="A96" t="str">
            <v xml:space="preserve">   Deferred FIT Tax/(Benefit) 6802000</v>
          </cell>
          <cell r="D96">
            <v>60275611.480000004</v>
          </cell>
          <cell r="H96">
            <v>327671.11</v>
          </cell>
          <cell r="I96">
            <v>-1549339.73</v>
          </cell>
          <cell r="J96">
            <v>-104369</v>
          </cell>
          <cell r="K96">
            <v>-223403</v>
          </cell>
          <cell r="L96">
            <v>-48977</v>
          </cell>
          <cell r="M96">
            <v>153607</v>
          </cell>
          <cell r="N96">
            <v>2294078</v>
          </cell>
          <cell r="O96">
            <v>-361913</v>
          </cell>
          <cell r="P96">
            <v>-1812440</v>
          </cell>
          <cell r="Q96">
            <v>-1770777</v>
          </cell>
          <cell r="R96">
            <v>46420</v>
          </cell>
          <cell r="S96">
            <v>0</v>
          </cell>
          <cell r="T96">
            <v>-305019</v>
          </cell>
          <cell r="U96">
            <v>0</v>
          </cell>
          <cell r="V96">
            <v>0</v>
          </cell>
          <cell r="W96">
            <v>4133451</v>
          </cell>
          <cell r="X96">
            <v>912028</v>
          </cell>
          <cell r="Y96">
            <v>1018561</v>
          </cell>
          <cell r="Z96">
            <v>0</v>
          </cell>
          <cell r="AA96">
            <v>277866</v>
          </cell>
        </row>
        <row r="97">
          <cell r="A97" t="str">
            <v xml:space="preserve">   Deferred SIT Tax/(Benefit) 6803000</v>
          </cell>
          <cell r="D97">
            <v>10213011.819999998</v>
          </cell>
          <cell r="H97">
            <v>463940.89</v>
          </cell>
          <cell r="I97">
            <v>-182864.27</v>
          </cell>
          <cell r="J97">
            <v>-28917</v>
          </cell>
          <cell r="K97">
            <v>-37149</v>
          </cell>
          <cell r="L97">
            <v>5263</v>
          </cell>
          <cell r="M97">
            <v>42559</v>
          </cell>
          <cell r="N97">
            <v>418373</v>
          </cell>
          <cell r="O97">
            <v>-114766</v>
          </cell>
          <cell r="P97">
            <v>-502160</v>
          </cell>
          <cell r="Q97">
            <v>-490618</v>
          </cell>
          <cell r="R97">
            <v>12861</v>
          </cell>
          <cell r="T97">
            <v>-96724</v>
          </cell>
          <cell r="U97">
            <v>0</v>
          </cell>
          <cell r="V97">
            <v>0</v>
          </cell>
          <cell r="W97">
            <v>1158314</v>
          </cell>
          <cell r="X97">
            <v>252690</v>
          </cell>
          <cell r="Y97">
            <v>282259</v>
          </cell>
          <cell r="AA97">
            <v>77036</v>
          </cell>
        </row>
        <row r="98">
          <cell r="A98" t="str">
            <v xml:space="preserve">   Reverse Prior Period activity</v>
          </cell>
          <cell r="D98">
            <v>0</v>
          </cell>
          <cell r="H98">
            <v>0</v>
          </cell>
          <cell r="J98">
            <v>0</v>
          </cell>
          <cell r="K98">
            <v>0</v>
          </cell>
          <cell r="L98">
            <v>0</v>
          </cell>
          <cell r="O98">
            <v>0</v>
          </cell>
          <cell r="P98">
            <v>0</v>
          </cell>
          <cell r="Q98">
            <v>0</v>
          </cell>
          <cell r="S98">
            <v>0</v>
          </cell>
          <cell r="T98">
            <v>0</v>
          </cell>
          <cell r="W98">
            <v>0</v>
          </cell>
          <cell r="Y98">
            <v>0</v>
          </cell>
          <cell r="Z98">
            <v>0</v>
          </cell>
          <cell r="AA98">
            <v>0</v>
          </cell>
        </row>
        <row r="99">
          <cell r="A99" t="str">
            <v xml:space="preserve">   Proposed Tax Entry</v>
          </cell>
          <cell r="D99">
            <v>0</v>
          </cell>
          <cell r="H99">
            <v>0</v>
          </cell>
          <cell r="J99">
            <v>0</v>
          </cell>
          <cell r="K99">
            <v>0</v>
          </cell>
          <cell r="L99">
            <v>0</v>
          </cell>
          <cell r="O99">
            <v>0</v>
          </cell>
          <cell r="P99">
            <v>0</v>
          </cell>
          <cell r="Q99">
            <v>0</v>
          </cell>
          <cell r="S99">
            <v>0</v>
          </cell>
          <cell r="T99">
            <v>0</v>
          </cell>
          <cell r="W99">
            <v>0</v>
          </cell>
          <cell r="Y99">
            <v>0</v>
          </cell>
          <cell r="Z99">
            <v>0</v>
          </cell>
          <cell r="AA99">
            <v>0</v>
          </cell>
        </row>
        <row r="100">
          <cell r="A100" t="str">
            <v>Subtotal:  Tax on Current year activity</v>
          </cell>
          <cell r="D100">
            <v>53036520.850000001</v>
          </cell>
          <cell r="E100">
            <v>53036520.850000001</v>
          </cell>
          <cell r="H100">
            <v>1095245</v>
          </cell>
          <cell r="I100">
            <v>1272741</v>
          </cell>
          <cell r="J100">
            <v>1373239</v>
          </cell>
          <cell r="K100">
            <v>53111</v>
          </cell>
          <cell r="L100">
            <v>507452</v>
          </cell>
          <cell r="M100">
            <v>1943482</v>
          </cell>
          <cell r="N100">
            <v>17025555</v>
          </cell>
          <cell r="O100">
            <v>138825</v>
          </cell>
          <cell r="P100">
            <v>2118504</v>
          </cell>
          <cell r="Q100">
            <v>1881163</v>
          </cell>
          <cell r="R100">
            <v>1569224</v>
          </cell>
          <cell r="S100">
            <v>-4814</v>
          </cell>
          <cell r="T100">
            <v>372144</v>
          </cell>
          <cell r="U100">
            <v>-9500</v>
          </cell>
          <cell r="V100">
            <v>67538</v>
          </cell>
          <cell r="W100">
            <v>7313745</v>
          </cell>
          <cell r="X100">
            <v>3618373</v>
          </cell>
          <cell r="Y100">
            <v>3121908</v>
          </cell>
          <cell r="Z100">
            <v>271605</v>
          </cell>
          <cell r="AA100">
            <v>857681</v>
          </cell>
        </row>
        <row r="101">
          <cell r="A101" t="str">
            <v xml:space="preserve">   Adjustments / 2003 True up</v>
          </cell>
          <cell r="D101">
            <v>10517332.310000002</v>
          </cell>
          <cell r="H101">
            <v>4732237</v>
          </cell>
          <cell r="J101">
            <v>-2231900</v>
          </cell>
          <cell r="L101">
            <v>619298</v>
          </cell>
          <cell r="M101">
            <v>15133</v>
          </cell>
          <cell r="N101">
            <v>7000088</v>
          </cell>
          <cell r="O101">
            <v>595472</v>
          </cell>
          <cell r="P101">
            <v>1624853</v>
          </cell>
          <cell r="Q101">
            <v>1947247</v>
          </cell>
          <cell r="R101">
            <v>15840</v>
          </cell>
          <cell r="S101">
            <v>2478</v>
          </cell>
          <cell r="T101">
            <v>888673</v>
          </cell>
          <cell r="U101">
            <v>-281279</v>
          </cell>
          <cell r="V101">
            <v>-130535</v>
          </cell>
          <cell r="W101">
            <v>-664</v>
          </cell>
          <cell r="X101">
            <v>-24479</v>
          </cell>
          <cell r="Y101">
            <v>205724</v>
          </cell>
          <cell r="Z101">
            <v>2464</v>
          </cell>
          <cell r="AA101">
            <v>-61997</v>
          </cell>
        </row>
        <row r="102">
          <cell r="A102" t="str">
            <v>Total tax expense per GL</v>
          </cell>
          <cell r="D102">
            <v>63553853.160000004</v>
          </cell>
          <cell r="E102">
            <v>63553853.160000026</v>
          </cell>
          <cell r="G102">
            <v>0</v>
          </cell>
          <cell r="H102">
            <v>5827482</v>
          </cell>
          <cell r="I102">
            <v>1272741</v>
          </cell>
          <cell r="J102">
            <v>-858661</v>
          </cell>
          <cell r="K102">
            <v>53111</v>
          </cell>
          <cell r="L102">
            <v>1126750</v>
          </cell>
          <cell r="M102">
            <v>1958615</v>
          </cell>
          <cell r="N102">
            <v>24025643</v>
          </cell>
          <cell r="O102">
            <v>734297</v>
          </cell>
          <cell r="P102">
            <v>3743357</v>
          </cell>
          <cell r="Q102">
            <v>3828410</v>
          </cell>
          <cell r="R102">
            <v>1585064</v>
          </cell>
          <cell r="S102">
            <v>-2336</v>
          </cell>
          <cell r="T102">
            <v>1260817</v>
          </cell>
          <cell r="U102">
            <v>-290779</v>
          </cell>
          <cell r="V102">
            <v>-62997</v>
          </cell>
          <cell r="W102">
            <v>7313081</v>
          </cell>
          <cell r="X102">
            <v>3593894</v>
          </cell>
          <cell r="Y102">
            <v>3327632</v>
          </cell>
          <cell r="Z102">
            <v>274069</v>
          </cell>
          <cell r="AA102">
            <v>795684</v>
          </cell>
        </row>
        <row r="103">
          <cell r="H103" t="str">
            <v xml:space="preserve"> </v>
          </cell>
          <cell r="X103" t="str">
            <v xml:space="preserve"> </v>
          </cell>
        </row>
        <row r="104">
          <cell r="A104" t="str">
            <v>Calcuated Current FIT vs. Balance per G/L</v>
          </cell>
          <cell r="D104">
            <v>-4.0704189044268873</v>
          </cell>
          <cell r="H104">
            <v>-1.4304399998800363</v>
          </cell>
          <cell r="I104">
            <v>-4.1904400000348687</v>
          </cell>
          <cell r="J104">
            <v>-0.34896380011923611</v>
          </cell>
          <cell r="K104">
            <v>0.180902625026647</v>
          </cell>
          <cell r="L104">
            <v>-0.45509703998686746</v>
          </cell>
          <cell r="M104">
            <v>0.2795229502953589</v>
          </cell>
          <cell r="N104">
            <v>0.34799999929964542</v>
          </cell>
          <cell r="O104">
            <v>0.45285322039853781</v>
          </cell>
          <cell r="P104">
            <v>-0.2795342723838985</v>
          </cell>
          <cell r="Q104">
            <v>0.24355402402579784</v>
          </cell>
          <cell r="R104">
            <v>-0.35726247448474169</v>
          </cell>
          <cell r="S104">
            <v>0.28360499999962485</v>
          </cell>
          <cell r="T104">
            <v>-0.20716500002890825</v>
          </cell>
          <cell r="U104">
            <v>-0.3545300000005227</v>
          </cell>
          <cell r="V104">
            <v>0.43073000000003958</v>
          </cell>
          <cell r="W104">
            <v>-0.31737620034255087</v>
          </cell>
          <cell r="X104">
            <v>-0.32530671055428684</v>
          </cell>
          <cell r="Y104">
            <v>1.204200042411685E-2</v>
          </cell>
          <cell r="Z104">
            <v>-0.41649999999208376</v>
          </cell>
          <cell r="AA104">
            <v>0.11150940001243725</v>
          </cell>
        </row>
        <row r="105">
          <cell r="A105" t="str">
            <v>Calcuated Current SIT vs. Balance per G/L</v>
          </cell>
          <cell r="D105">
            <v>-5.5048494182149073</v>
          </cell>
          <cell r="H105">
            <v>-0.46159999998053536</v>
          </cell>
          <cell r="I105">
            <v>-1.7415999999502674</v>
          </cell>
          <cell r="J105">
            <v>0.33846800000173971</v>
          </cell>
          <cell r="K105">
            <v>-0.11050749999412801</v>
          </cell>
          <cell r="L105">
            <v>-0.24086559998977464</v>
          </cell>
          <cell r="M105">
            <v>-9.3744659854564816E-2</v>
          </cell>
          <cell r="N105">
            <v>-0.27999999979510903</v>
          </cell>
          <cell r="O105">
            <v>0.29242794204037637</v>
          </cell>
          <cell r="P105">
            <v>-0.32110207981895655</v>
          </cell>
          <cell r="Q105">
            <v>-0.25546863989438862</v>
          </cell>
          <cell r="R105">
            <v>-0.24090140644693747</v>
          </cell>
          <cell r="S105">
            <v>-0.31029999999998381</v>
          </cell>
          <cell r="T105">
            <v>0.59189999997033738</v>
          </cell>
          <cell r="U105">
            <v>-0.41420000000016444</v>
          </cell>
          <cell r="V105">
            <v>0.28219999999964784</v>
          </cell>
          <cell r="W105">
            <v>-2.6067999890074134E-2</v>
          </cell>
          <cell r="X105">
            <v>-0.34024043497629464</v>
          </cell>
          <cell r="Y105">
            <v>0.37988000008044764</v>
          </cell>
          <cell r="Z105">
            <v>-0.31000000000494765</v>
          </cell>
          <cell r="AA105">
            <v>-4.2883999965852126E-2</v>
          </cell>
        </row>
        <row r="107">
          <cell r="A107" t="str">
            <v xml:space="preserve">   Net Income/(Loss) Before Tax </v>
          </cell>
          <cell r="D107">
            <v>122152970.13999999</v>
          </cell>
          <cell r="E107">
            <v>122152970.14000003</v>
          </cell>
          <cell r="H107">
            <v>1823962</v>
          </cell>
          <cell r="I107">
            <v>3576938</v>
          </cell>
          <cell r="J107">
            <v>3370241</v>
          </cell>
          <cell r="K107">
            <v>137681</v>
          </cell>
          <cell r="L107">
            <v>1241890</v>
          </cell>
          <cell r="M107">
            <v>4401505.03</v>
          </cell>
          <cell r="N107">
            <v>43767178</v>
          </cell>
          <cell r="O107">
            <v>334571.71999999997</v>
          </cell>
          <cell r="P107">
            <v>5199285</v>
          </cell>
          <cell r="Q107">
            <v>4616715</v>
          </cell>
          <cell r="R107">
            <v>3969479.29</v>
          </cell>
          <cell r="S107">
            <v>-12496.5</v>
          </cell>
          <cell r="T107">
            <v>896877</v>
          </cell>
          <cell r="U107">
            <v>-53595.8</v>
          </cell>
          <cell r="V107">
            <v>169607.9</v>
          </cell>
          <cell r="W107">
            <v>17881663</v>
          </cell>
          <cell r="X107">
            <v>8009163.4400000004</v>
          </cell>
          <cell r="Y107">
            <v>7661878</v>
          </cell>
          <cell r="Z107">
            <v>697867</v>
          </cell>
          <cell r="AA107">
            <v>2104946</v>
          </cell>
        </row>
        <row r="108">
          <cell r="A108" t="str">
            <v xml:space="preserve">   Net FIT &amp; SIT Tax/(Benefit) on CY activity</v>
          </cell>
          <cell r="D108">
            <v>53036520.850000001</v>
          </cell>
          <cell r="E108">
            <v>53036520.849999994</v>
          </cell>
          <cell r="H108">
            <v>1095245</v>
          </cell>
          <cell r="I108">
            <v>1272741</v>
          </cell>
          <cell r="J108">
            <v>1373239</v>
          </cell>
          <cell r="K108">
            <v>53111</v>
          </cell>
          <cell r="L108">
            <v>507452</v>
          </cell>
          <cell r="M108">
            <v>1943482</v>
          </cell>
          <cell r="N108">
            <v>17025555</v>
          </cell>
          <cell r="O108">
            <v>138825</v>
          </cell>
          <cell r="P108">
            <v>2118504</v>
          </cell>
          <cell r="Q108">
            <v>1881163</v>
          </cell>
          <cell r="R108">
            <v>1569224</v>
          </cell>
          <cell r="S108">
            <v>-4814</v>
          </cell>
          <cell r="T108">
            <v>372144</v>
          </cell>
          <cell r="U108">
            <v>-9500</v>
          </cell>
          <cell r="V108">
            <v>67538</v>
          </cell>
          <cell r="W108">
            <v>7313745</v>
          </cell>
          <cell r="X108">
            <v>3618373</v>
          </cell>
          <cell r="Y108">
            <v>3121908</v>
          </cell>
          <cell r="Z108">
            <v>271605</v>
          </cell>
          <cell r="AA108">
            <v>857681</v>
          </cell>
        </row>
        <row r="110">
          <cell r="A110" t="str">
            <v>Effective Tax Rate Analysis</v>
          </cell>
          <cell r="H110" t="str">
            <v xml:space="preserve"> </v>
          </cell>
        </row>
        <row r="111">
          <cell r="A111" t="str">
            <v>All-in Effective Rate</v>
          </cell>
          <cell r="D111">
            <v>0.52028086658196437</v>
          </cell>
        </row>
        <row r="112">
          <cell r="A112" t="str">
            <v>Effective Rate - current project activity</v>
          </cell>
          <cell r="D112">
            <v>0.43418118109788606</v>
          </cell>
          <cell r="H112">
            <v>0.60047577745588998</v>
          </cell>
          <cell r="I112">
            <v>0.35581858002570915</v>
          </cell>
          <cell r="J112">
            <v>0.40746017866378104</v>
          </cell>
          <cell r="K112">
            <v>0.38579999999999998</v>
          </cell>
          <cell r="L112">
            <v>0.40861267906175264</v>
          </cell>
          <cell r="M112">
            <v>0.44154942156228771</v>
          </cell>
          <cell r="N112">
            <v>0.3890028047958678</v>
          </cell>
          <cell r="O112">
            <v>0.41493345582226737</v>
          </cell>
          <cell r="P112">
            <v>0.40746064122278353</v>
          </cell>
          <cell r="Q112">
            <v>0.40746786405485286</v>
          </cell>
          <cell r="R112">
            <v>0.39532237992857749</v>
          </cell>
          <cell r="S112">
            <v>0.38522786380186452</v>
          </cell>
          <cell r="T112">
            <v>0.41493315136858233</v>
          </cell>
          <cell r="U112">
            <v>0.17725269517387557</v>
          </cell>
          <cell r="V112">
            <v>0.39820079135464798</v>
          </cell>
          <cell r="W112">
            <v>0.40900809952631362</v>
          </cell>
          <cell r="X112">
            <v>0.45177914361552846</v>
          </cell>
          <cell r="Y112">
            <v>0.40745989429745555</v>
          </cell>
          <cell r="Z112">
            <v>0.38919306973964951</v>
          </cell>
          <cell r="AA112">
            <v>0.40745985882773239</v>
          </cell>
        </row>
        <row r="113">
          <cell r="A113" t="str">
            <v xml:space="preserve">   Effective Rate w/o PTC's &amp; Items not Tax Eff.</v>
          </cell>
          <cell r="D113">
            <v>0.43389604286349881</v>
          </cell>
          <cell r="H113">
            <v>0.59708473688638364</v>
          </cell>
          <cell r="I113">
            <v>0.35581854819347292</v>
          </cell>
          <cell r="J113">
            <v>0.40746014299845562</v>
          </cell>
          <cell r="K113">
            <v>0.38579999999999998</v>
          </cell>
          <cell r="L113">
            <v>0.40746089310225908</v>
          </cell>
          <cell r="M113">
            <v>0.44148179764139223</v>
          </cell>
          <cell r="N113">
            <v>0.3889999784314826</v>
          </cell>
          <cell r="O113">
            <v>0.41493271051730918</v>
          </cell>
          <cell r="P113">
            <v>0.40746055501735129</v>
          </cell>
          <cell r="Q113">
            <v>0.40745987498299469</v>
          </cell>
          <cell r="R113">
            <v>0.39067493215823934</v>
          </cell>
          <cell r="S113">
            <v>0.38522786380186452</v>
          </cell>
          <cell r="T113">
            <v>0.41493333642554614</v>
          </cell>
          <cell r="U113">
            <v>0.38896852507639129</v>
          </cell>
          <cell r="V113">
            <v>0.38899589376584232</v>
          </cell>
          <cell r="W113">
            <v>0.40794744014695794</v>
          </cell>
          <cell r="X113">
            <v>0.45312805834605774</v>
          </cell>
          <cell r="Y113">
            <v>0.40745992035573531</v>
          </cell>
          <cell r="Z113">
            <v>0.38919306973964951</v>
          </cell>
          <cell r="AA113">
            <v>0.40745994980687217</v>
          </cell>
        </row>
        <row r="114">
          <cell r="A114" t="str">
            <v xml:space="preserve">   Effective Rate w/o PTC's &amp; All Perm Diff's</v>
          </cell>
          <cell r="D114">
            <v>0.47708659619448024</v>
          </cell>
          <cell r="H114">
            <v>0.5969339999941573</v>
          </cell>
          <cell r="I114">
            <v>0.35581858002570915</v>
          </cell>
          <cell r="J114">
            <v>0.40746014299845562</v>
          </cell>
          <cell r="K114">
            <v>0.38579999999999998</v>
          </cell>
          <cell r="L114">
            <v>0.40746089310225908</v>
          </cell>
          <cell r="M114">
            <v>0.44148179764139223</v>
          </cell>
          <cell r="N114">
            <v>0.3889999784314826</v>
          </cell>
          <cell r="O114">
            <v>0.41493271051730918</v>
          </cell>
          <cell r="P114">
            <v>0.40746055501735129</v>
          </cell>
          <cell r="Q114">
            <v>0.40745987498299469</v>
          </cell>
          <cell r="R114">
            <v>0.39067493215823934</v>
          </cell>
          <cell r="S114">
            <v>0.38522786380186452</v>
          </cell>
          <cell r="T114">
            <v>0.41493333642554614</v>
          </cell>
          <cell r="U114">
            <v>0.38896852507639129</v>
          </cell>
          <cell r="V114">
            <v>0.38899589376584232</v>
          </cell>
          <cell r="W114">
            <v>0.40794744014695794</v>
          </cell>
          <cell r="X114">
            <v>0.45312805834605774</v>
          </cell>
          <cell r="Y114">
            <v>0.40745992035573531</v>
          </cell>
          <cell r="Z114">
            <v>0.38900104051566037</v>
          </cell>
          <cell r="AA114">
            <v>0.40745994980687217</v>
          </cell>
        </row>
        <row r="116">
          <cell r="A116" t="str">
            <v>Blended Statutory Tax Rate</v>
          </cell>
          <cell r="H116">
            <v>0.38574999999999998</v>
          </cell>
          <cell r="I116">
            <v>0.35580000000000001</v>
          </cell>
          <cell r="J116">
            <v>0.40745999999999999</v>
          </cell>
          <cell r="K116">
            <v>0.38574999999999998</v>
          </cell>
          <cell r="L116">
            <v>0.40745999999999999</v>
          </cell>
          <cell r="M116">
            <v>0.40745999999999999</v>
          </cell>
          <cell r="N116">
            <v>0.38900000000000001</v>
          </cell>
          <cell r="O116">
            <v>0.414935</v>
          </cell>
          <cell r="P116">
            <v>0.40745999999999999</v>
          </cell>
          <cell r="Q116">
            <v>0.40745999999999999</v>
          </cell>
          <cell r="R116">
            <v>0.40745999999999999</v>
          </cell>
          <cell r="S116">
            <v>0.38522999999999996</v>
          </cell>
          <cell r="T116">
            <v>0.41493499999999994</v>
          </cell>
          <cell r="U116">
            <v>0.38899999999999996</v>
          </cell>
          <cell r="V116">
            <v>0.38899999999999996</v>
          </cell>
          <cell r="W116">
            <v>0.40745999999999999</v>
          </cell>
          <cell r="X116">
            <v>0.40745999999999999</v>
          </cell>
          <cell r="Y116">
            <v>0.40745999999999999</v>
          </cell>
          <cell r="Z116">
            <v>0.38899999999999996</v>
          </cell>
          <cell r="AA116">
            <v>0.40745999999999999</v>
          </cell>
        </row>
        <row r="117">
          <cell r="A117" t="str">
            <v>Difference</v>
          </cell>
          <cell r="G117">
            <v>0</v>
          </cell>
          <cell r="H117">
            <v>0.21118399999415732</v>
          </cell>
          <cell r="I117">
            <v>1.8580025709147296E-5</v>
          </cell>
          <cell r="J117">
            <v>1.4299845563225944E-7</v>
          </cell>
          <cell r="K117">
            <v>4.9999999999994493E-5</v>
          </cell>
          <cell r="L117">
            <v>8.9310225909189356E-7</v>
          </cell>
          <cell r="M117">
            <v>3.4021797641392237E-2</v>
          </cell>
          <cell r="N117">
            <v>2.1568517416525879E-8</v>
          </cell>
          <cell r="O117">
            <v>2.2894826908204102E-6</v>
          </cell>
          <cell r="P117">
            <v>5.5501735130025764E-7</v>
          </cell>
          <cell r="Q117">
            <v>1.2501700530354043E-7</v>
          </cell>
          <cell r="R117">
            <v>1.6785067841760648E-2</v>
          </cell>
          <cell r="S117">
            <v>2.1361981354384163E-6</v>
          </cell>
          <cell r="T117">
            <v>1.6635744538029407E-6</v>
          </cell>
          <cell r="U117">
            <v>3.1474923608665328E-5</v>
          </cell>
          <cell r="V117">
            <v>4.1062341576414418E-6</v>
          </cell>
          <cell r="W117">
            <v>4.8744014695795146E-4</v>
          </cell>
          <cell r="X117">
            <v>4.5668058346057749E-2</v>
          </cell>
          <cell r="Y117">
            <v>7.9644264683320642E-8</v>
          </cell>
          <cell r="Z117">
            <v>1.0405156604109678E-6</v>
          </cell>
          <cell r="AA117">
            <v>5.0193127820730155E-8</v>
          </cell>
        </row>
        <row r="119">
          <cell r="A119" t="str">
            <v>State abbreviation</v>
          </cell>
        </row>
        <row r="120">
          <cell r="A120" t="str">
            <v>Unitary</v>
          </cell>
        </row>
        <row r="121">
          <cell r="A121" t="str">
            <v>Actual state rate</v>
          </cell>
        </row>
        <row r="123">
          <cell r="A123" t="str">
            <v>Variance</v>
          </cell>
        </row>
        <row r="124">
          <cell r="A124" t="str">
            <v xml:space="preserve">State/City tax </v>
          </cell>
        </row>
        <row r="125">
          <cell r="A125" t="str">
            <v>Variance less state tax</v>
          </cell>
        </row>
        <row r="126">
          <cell r="A126" t="str">
            <v>Federal tax</v>
          </cell>
        </row>
        <row r="127">
          <cell r="A127" t="str">
            <v>Total tax on variance</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ssons Learned - KO-16"/>
      <sheetName val="Ident Adj Summary"/>
      <sheetName val="rev req"/>
      <sheetName val="aviation gains"/>
      <sheetName val="pension debit"/>
      <sheetName val="WCEC water reclam"/>
      <sheetName val="TP 3"/>
      <sheetName val="Fukushima"/>
      <sheetName val="Dismantlement"/>
      <sheetName val="ADIT Proration"/>
      <sheetName val="UAR"/>
      <sheetName val="WACC"/>
      <sheetName val="rate base"/>
      <sheetName val="NOI 2017"/>
      <sheetName val="NOI 2018"/>
      <sheetName val="CAP_Plant_Detail_Final (2)"/>
      <sheetName val="CAP_Plant_Detail"/>
      <sheetName val="CAP_Plant_Detail_by_Component"/>
    </sheetNames>
    <sheetDataSet>
      <sheetData sheetId="0"/>
      <sheetData sheetId="1"/>
      <sheetData sheetId="2"/>
      <sheetData sheetId="3"/>
      <sheetData sheetId="4"/>
      <sheetData sheetId="5"/>
      <sheetData sheetId="6"/>
      <sheetData sheetId="7"/>
      <sheetData sheetId="8"/>
      <sheetData sheetId="9">
        <row r="30">
          <cell r="Z30">
            <v>-31430.029615382737</v>
          </cell>
        </row>
      </sheetData>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Analysis"/>
      <sheetName val="All Companies"/>
      <sheetName val="No provs for..."/>
      <sheetName val="Change in Deferred Taxes"/>
      <sheetName val="Pivot Hard Code"/>
      <sheetName val="Pivot Table"/>
      <sheetName val="Adj detail Q2"/>
      <sheetName val="All Tax Expense"/>
      <sheetName val="Apr_Ju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Cost of Capital Worksheet"/>
      <sheetName val="Adjusted Gen &amp; Fuel$"/>
      <sheetName val="Prop Tax"/>
      <sheetName val="Inventory 2001"/>
      <sheetName val="BASE TARGETS"/>
      <sheetName val="Staff Targets 2002-2003"/>
      <sheetName val="Project &amp; ECRC Targets"/>
      <sheetName val="2001 Bud for Distribution"/>
      <sheetName val="Assigned &amp; Other Corp Costs"/>
      <sheetName val="Headcount"/>
      <sheetName val="Statement Fin Pos 00"/>
      <sheetName val="Rev Requirements 00"/>
      <sheetName val="Plant Millage"/>
      <sheetName val="Tax &amp; Ins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Perf Meas Sample"/>
      <sheetName val="Cal 5&amp;6 Sch 1"/>
      <sheetName val="Cal 5&amp;6 Sch 2"/>
      <sheetName val="Cal 5&amp;6 Sch 6"/>
      <sheetName val="R-Sched Sample"/>
      <sheetName val="Cal 8 Sch 1rev1"/>
      <sheetName val="Cal 8 Sch 1rev2"/>
      <sheetName val="Sched 1 OM"/>
      <sheetName val="Sched 1 Cap"/>
      <sheetName val="Sched 2 '06"/>
      <sheetName val="Sched 2 '07"/>
      <sheetName val="Sched 2 '08"/>
      <sheetName val="Sched 3 OM"/>
      <sheetName val="Sched 3 Cap"/>
      <sheetName val="Sched 4"/>
      <sheetName val="Sched 5a '06"/>
      <sheetName val="Sched 5a '07"/>
      <sheetName val="Sched 5a '08"/>
      <sheetName val="Sched 5b '06"/>
      <sheetName val="Sched 5b '07"/>
      <sheetName val="Sched 5b '08"/>
      <sheetName val="Sched 6"/>
      <sheetName val="Pay Periods"/>
    </sheetNames>
    <sheetDataSet>
      <sheetData sheetId="0" refreshError="1"/>
      <sheetData sheetId="1" refreshError="1"/>
      <sheetData sheetId="2" refreshError="1"/>
      <sheetData sheetId="3" refreshError="1"/>
      <sheetData sheetId="4" refreshError="1"/>
      <sheetData sheetId="5" refreshError="1"/>
      <sheetData sheetId="6" refreshError="1">
        <row r="5">
          <cell r="B5" t="str">
            <v>Current
Approved</v>
          </cell>
          <cell r="C5" t="str">
            <v>Estimated
Actual</v>
          </cell>
          <cell r="D5" t="str">
            <v>Variance
Over/(Under)</v>
          </cell>
          <cell r="E5" t="str">
            <v>Variance
Percent</v>
          </cell>
          <cell r="F5" t="str">
            <v>Funds
Request</v>
          </cell>
          <cell r="G5" t="str">
            <v>Difference
Inc / (Dec)</v>
          </cell>
          <cell r="H5" t="str">
            <v>Variance
Percent</v>
          </cell>
          <cell r="I5" t="str">
            <v>Funds
Request</v>
          </cell>
          <cell r="J5" t="str">
            <v>Difference
Inc / (Dec)</v>
          </cell>
          <cell r="K5" t="str">
            <v>Variance
Percent</v>
          </cell>
          <cell r="L5" t="str">
            <v>Funds
Request</v>
          </cell>
          <cell r="M5" t="str">
            <v>Difference
Inc / (Dec)</v>
          </cell>
          <cell r="N5" t="str">
            <v>Variance
Percent</v>
          </cell>
        </row>
        <row r="6">
          <cell r="A6" t="str">
            <v>Expense Types</v>
          </cell>
          <cell r="B6" t="str">
            <v>2005</v>
          </cell>
          <cell r="C6" t="str">
            <v>2005</v>
          </cell>
          <cell r="D6">
            <v>2005</v>
          </cell>
          <cell r="F6" t="str">
            <v>2006</v>
          </cell>
          <cell r="G6" t="str">
            <v>2005 Est Act</v>
          </cell>
          <cell r="I6" t="str">
            <v>2007</v>
          </cell>
          <cell r="J6">
            <v>2006</v>
          </cell>
          <cell r="L6" t="str">
            <v>2008</v>
          </cell>
          <cell r="M6" t="str">
            <v>2007</v>
          </cell>
        </row>
        <row r="7">
          <cell r="A7" t="str">
            <v>1 - O&amp;M Base</v>
          </cell>
          <cell r="B7">
            <v>140000</v>
          </cell>
          <cell r="C7">
            <v>135000</v>
          </cell>
          <cell r="D7">
            <v>-5000</v>
          </cell>
          <cell r="E7">
            <v>-3.5714285714285712E-2</v>
          </cell>
          <cell r="F7">
            <v>140000</v>
          </cell>
          <cell r="G7">
            <v>5000</v>
          </cell>
          <cell r="H7">
            <v>3.7037037037037035E-2</v>
          </cell>
          <cell r="I7">
            <v>145000</v>
          </cell>
          <cell r="J7">
            <v>5000</v>
          </cell>
          <cell r="K7">
            <v>3.5714285714285712E-2</v>
          </cell>
          <cell r="L7">
            <v>145000</v>
          </cell>
          <cell r="M7">
            <v>0</v>
          </cell>
          <cell r="N7">
            <v>0</v>
          </cell>
        </row>
        <row r="8">
          <cell r="A8" t="str">
            <v>2 - O&amp;M ECCR</v>
          </cell>
          <cell r="B8">
            <v>10000</v>
          </cell>
          <cell r="C8">
            <v>9000</v>
          </cell>
          <cell r="D8">
            <v>-1000</v>
          </cell>
          <cell r="E8">
            <v>-0.1</v>
          </cell>
          <cell r="F8">
            <v>10000</v>
          </cell>
          <cell r="G8">
            <v>1000</v>
          </cell>
          <cell r="H8">
            <v>0.1111111111111111</v>
          </cell>
          <cell r="I8">
            <v>11000</v>
          </cell>
          <cell r="J8">
            <v>1000</v>
          </cell>
          <cell r="K8">
            <v>0.1</v>
          </cell>
          <cell r="L8">
            <v>8000</v>
          </cell>
          <cell r="M8">
            <v>-3000</v>
          </cell>
          <cell r="N8">
            <v>-0.27272727272727271</v>
          </cell>
        </row>
        <row r="9">
          <cell r="A9" t="str">
            <v>4 - O&amp;M Fuel</v>
          </cell>
          <cell r="B9">
            <v>0</v>
          </cell>
          <cell r="C9">
            <v>0</v>
          </cell>
          <cell r="D9">
            <v>0</v>
          </cell>
          <cell r="E9" t="str">
            <v xml:space="preserve">             N/A</v>
          </cell>
          <cell r="F9">
            <v>0</v>
          </cell>
          <cell r="G9">
            <v>0</v>
          </cell>
          <cell r="H9" t="str">
            <v xml:space="preserve">     N/A</v>
          </cell>
          <cell r="I9">
            <v>0</v>
          </cell>
          <cell r="J9">
            <v>0</v>
          </cell>
          <cell r="K9" t="str">
            <v xml:space="preserve">     N/A</v>
          </cell>
          <cell r="L9">
            <v>0</v>
          </cell>
          <cell r="M9">
            <v>0</v>
          </cell>
          <cell r="N9" t="str">
            <v xml:space="preserve">     N/A</v>
          </cell>
        </row>
        <row r="10">
          <cell r="A10" t="str">
            <v>5 - O&amp;M Capacity</v>
          </cell>
          <cell r="B10">
            <v>0</v>
          </cell>
          <cell r="C10">
            <v>0</v>
          </cell>
          <cell r="D10">
            <v>0</v>
          </cell>
          <cell r="E10" t="str">
            <v xml:space="preserve">             N/A</v>
          </cell>
          <cell r="F10">
            <v>0</v>
          </cell>
          <cell r="G10">
            <v>0</v>
          </cell>
          <cell r="H10" t="str">
            <v xml:space="preserve">     N/A</v>
          </cell>
          <cell r="I10">
            <v>0</v>
          </cell>
          <cell r="J10">
            <v>0</v>
          </cell>
          <cell r="K10" t="str">
            <v xml:space="preserve">     N/A</v>
          </cell>
          <cell r="L10">
            <v>0</v>
          </cell>
          <cell r="M10">
            <v>0</v>
          </cell>
          <cell r="N10" t="str">
            <v xml:space="preserve">     N/A</v>
          </cell>
        </row>
        <row r="11">
          <cell r="A11" t="str">
            <v>8 - O&amp;M ECRC</v>
          </cell>
          <cell r="B11">
            <v>5000</v>
          </cell>
          <cell r="C11">
            <v>4500</v>
          </cell>
          <cell r="D11">
            <v>-500</v>
          </cell>
          <cell r="E11">
            <v>-0.1</v>
          </cell>
          <cell r="F11">
            <v>5500</v>
          </cell>
          <cell r="G11">
            <v>1000</v>
          </cell>
          <cell r="H11">
            <v>0.22222222222222221</v>
          </cell>
          <cell r="I11">
            <v>6000</v>
          </cell>
          <cell r="J11">
            <v>500</v>
          </cell>
          <cell r="K11">
            <v>9.0909090909090912E-2</v>
          </cell>
          <cell r="L11">
            <v>5000</v>
          </cell>
          <cell r="M11">
            <v>-1000</v>
          </cell>
          <cell r="N11">
            <v>-0.16666666666666666</v>
          </cell>
        </row>
        <row r="12">
          <cell r="A12" t="str">
            <v>9 - O&amp;M NR Fuel</v>
          </cell>
          <cell r="B12">
            <v>0</v>
          </cell>
          <cell r="C12">
            <v>0</v>
          </cell>
          <cell r="D12">
            <v>0</v>
          </cell>
          <cell r="E12" t="str">
            <v xml:space="preserve">             N/A</v>
          </cell>
          <cell r="F12">
            <v>0</v>
          </cell>
          <cell r="G12">
            <v>0</v>
          </cell>
          <cell r="H12" t="str">
            <v xml:space="preserve">     N/A</v>
          </cell>
          <cell r="I12">
            <v>0</v>
          </cell>
          <cell r="J12">
            <v>0</v>
          </cell>
          <cell r="K12" t="str">
            <v xml:space="preserve">     N/A</v>
          </cell>
          <cell r="L12">
            <v>0</v>
          </cell>
          <cell r="M12">
            <v>0</v>
          </cell>
          <cell r="N12" t="str">
            <v xml:space="preserve">     N/A</v>
          </cell>
        </row>
        <row r="13">
          <cell r="B13">
            <v>155000</v>
          </cell>
          <cell r="C13">
            <v>148500</v>
          </cell>
          <cell r="D13">
            <v>-6500</v>
          </cell>
          <cell r="E13">
            <v>-4.1935483870967745E-2</v>
          </cell>
          <cell r="F13">
            <v>155500</v>
          </cell>
          <cell r="H13">
            <v>4.7138047138047139E-2</v>
          </cell>
          <cell r="I13">
            <v>162000</v>
          </cell>
          <cell r="K13">
            <v>4.1800643086816719E-2</v>
          </cell>
          <cell r="L13">
            <v>158000</v>
          </cell>
          <cell r="N13">
            <v>-2.4691358024691357E-2</v>
          </cell>
        </row>
        <row r="15">
          <cell r="A15" t="str">
            <v>6 - Below the Line Expenses</v>
          </cell>
          <cell r="B15">
            <v>1000</v>
          </cell>
          <cell r="C15">
            <v>900</v>
          </cell>
          <cell r="D15">
            <v>-100</v>
          </cell>
          <cell r="E15">
            <v>-0.1</v>
          </cell>
          <cell r="F15">
            <v>1100</v>
          </cell>
          <cell r="G15">
            <v>200</v>
          </cell>
          <cell r="H15">
            <v>0.22222222222222221</v>
          </cell>
          <cell r="I15">
            <v>1200</v>
          </cell>
          <cell r="J15">
            <v>100</v>
          </cell>
          <cell r="K15">
            <v>9.0909090909090912E-2</v>
          </cell>
          <cell r="L15">
            <v>1500</v>
          </cell>
          <cell r="M15">
            <v>300</v>
          </cell>
          <cell r="N15">
            <v>0.25</v>
          </cell>
        </row>
        <row r="16">
          <cell r="A16" t="str">
            <v>7 - Redirected Expenses (to other business units)</v>
          </cell>
          <cell r="B16">
            <v>0</v>
          </cell>
          <cell r="C16">
            <v>0</v>
          </cell>
          <cell r="D16">
            <v>0</v>
          </cell>
          <cell r="E16" t="str">
            <v xml:space="preserve">             N/A</v>
          </cell>
          <cell r="F16">
            <v>0</v>
          </cell>
          <cell r="G16">
            <v>0</v>
          </cell>
          <cell r="H16" t="str">
            <v xml:space="preserve">     N/A</v>
          </cell>
          <cell r="I16">
            <v>0</v>
          </cell>
          <cell r="J16">
            <v>0</v>
          </cell>
          <cell r="K16" t="str">
            <v xml:space="preserve">     N/A</v>
          </cell>
          <cell r="L16">
            <v>0</v>
          </cell>
          <cell r="M16">
            <v>0</v>
          </cell>
          <cell r="N16" t="str">
            <v xml:space="preserve">     N/A</v>
          </cell>
        </row>
        <row r="17">
          <cell r="A17" t="str">
            <v>G - Inter-company Expenses (to non-utility)</v>
          </cell>
        </row>
        <row r="18">
          <cell r="A18" t="str">
            <v>S - Revenue Enhancement Expenses</v>
          </cell>
          <cell r="B18">
            <v>0</v>
          </cell>
          <cell r="C18">
            <v>0</v>
          </cell>
          <cell r="D18">
            <v>0</v>
          </cell>
          <cell r="E18" t="str">
            <v xml:space="preserve">             N/A</v>
          </cell>
          <cell r="F18">
            <v>0</v>
          </cell>
          <cell r="G18">
            <v>0</v>
          </cell>
          <cell r="H18" t="str">
            <v xml:space="preserve">     N/A</v>
          </cell>
          <cell r="I18">
            <v>0</v>
          </cell>
          <cell r="J18">
            <v>0</v>
          </cell>
          <cell r="K18" t="str">
            <v xml:space="preserve">     N/A</v>
          </cell>
          <cell r="L18">
            <v>0</v>
          </cell>
          <cell r="M18">
            <v>0</v>
          </cell>
          <cell r="N18" t="str">
            <v xml:space="preserve">     N/A</v>
          </cell>
        </row>
        <row r="19">
          <cell r="A19" t="str">
            <v>N - Other Expenses</v>
          </cell>
          <cell r="B19">
            <v>0</v>
          </cell>
          <cell r="C19">
            <v>0</v>
          </cell>
          <cell r="D19">
            <v>0</v>
          </cell>
          <cell r="E19" t="str">
            <v xml:space="preserve">             N/A</v>
          </cell>
          <cell r="F19">
            <v>0</v>
          </cell>
          <cell r="G19">
            <v>0</v>
          </cell>
          <cell r="H19" t="str">
            <v xml:space="preserve">     N/A</v>
          </cell>
          <cell r="I19">
            <v>0</v>
          </cell>
          <cell r="J19">
            <v>0</v>
          </cell>
          <cell r="K19" t="str">
            <v xml:space="preserve">     N/A</v>
          </cell>
          <cell r="L19">
            <v>0</v>
          </cell>
          <cell r="M19">
            <v>0</v>
          </cell>
          <cell r="N19" t="str">
            <v xml:space="preserve">     N/A</v>
          </cell>
        </row>
        <row r="20">
          <cell r="B20">
            <v>1000</v>
          </cell>
          <cell r="C20">
            <v>900</v>
          </cell>
          <cell r="D20">
            <v>-100</v>
          </cell>
          <cell r="E20">
            <v>-0.1</v>
          </cell>
          <cell r="F20">
            <v>1100</v>
          </cell>
          <cell r="H20">
            <v>0.22222222222222221</v>
          </cell>
          <cell r="I20">
            <v>1200</v>
          </cell>
          <cell r="K20">
            <v>9.0909090909090912E-2</v>
          </cell>
          <cell r="L20">
            <v>1500</v>
          </cell>
          <cell r="N20">
            <v>0.25</v>
          </cell>
        </row>
        <row r="22">
          <cell r="A22" t="str">
            <v>A - Capital Base</v>
          </cell>
          <cell r="B22">
            <v>100000</v>
          </cell>
          <cell r="C22">
            <v>100000</v>
          </cell>
          <cell r="D22">
            <v>0</v>
          </cell>
          <cell r="E22">
            <v>0</v>
          </cell>
          <cell r="F22">
            <v>110000</v>
          </cell>
          <cell r="G22">
            <v>10000</v>
          </cell>
          <cell r="H22">
            <v>0.1</v>
          </cell>
          <cell r="I22">
            <v>120000</v>
          </cell>
          <cell r="J22">
            <v>10000</v>
          </cell>
          <cell r="K22">
            <v>9.0909090909090912E-2</v>
          </cell>
          <cell r="L22">
            <v>130000</v>
          </cell>
          <cell r="M22">
            <v>10000</v>
          </cell>
          <cell r="N22">
            <v>8.3333333333333329E-2</v>
          </cell>
        </row>
        <row r="23">
          <cell r="A23" t="str">
            <v>B - Capital ECCR</v>
          </cell>
          <cell r="B23">
            <v>0</v>
          </cell>
          <cell r="C23">
            <v>0</v>
          </cell>
          <cell r="D23">
            <v>0</v>
          </cell>
          <cell r="E23" t="str">
            <v xml:space="preserve">             N/A</v>
          </cell>
          <cell r="F23">
            <v>0</v>
          </cell>
          <cell r="G23">
            <v>0</v>
          </cell>
          <cell r="H23" t="str">
            <v xml:space="preserve">     N/A</v>
          </cell>
          <cell r="I23">
            <v>0</v>
          </cell>
          <cell r="J23">
            <v>0</v>
          </cell>
          <cell r="K23" t="str">
            <v xml:space="preserve">     N/A</v>
          </cell>
          <cell r="L23">
            <v>0</v>
          </cell>
          <cell r="M23">
            <v>0</v>
          </cell>
          <cell r="N23" t="str">
            <v xml:space="preserve">     N/A</v>
          </cell>
        </row>
        <row r="24">
          <cell r="A24" t="str">
            <v>F - Capital Non-Regulated</v>
          </cell>
          <cell r="B24">
            <v>0</v>
          </cell>
          <cell r="C24">
            <v>0</v>
          </cell>
          <cell r="D24">
            <v>0</v>
          </cell>
          <cell r="E24" t="str">
            <v xml:space="preserve">             N/A</v>
          </cell>
          <cell r="F24">
            <v>0</v>
          </cell>
          <cell r="G24">
            <v>0</v>
          </cell>
          <cell r="H24" t="str">
            <v xml:space="preserve">     N/A</v>
          </cell>
          <cell r="I24">
            <v>0</v>
          </cell>
          <cell r="J24">
            <v>0</v>
          </cell>
          <cell r="K24" t="str">
            <v xml:space="preserve">     N/A</v>
          </cell>
          <cell r="L24">
            <v>0</v>
          </cell>
          <cell r="M24">
            <v>0</v>
          </cell>
          <cell r="N24" t="str">
            <v xml:space="preserve">     N/A</v>
          </cell>
        </row>
        <row r="25">
          <cell r="A25" t="str">
            <v>H - Capital ECRC</v>
          </cell>
          <cell r="B25">
            <v>0</v>
          </cell>
          <cell r="C25">
            <v>0</v>
          </cell>
          <cell r="D25">
            <v>0</v>
          </cell>
          <cell r="E25" t="str">
            <v xml:space="preserve">             N/A</v>
          </cell>
          <cell r="F25">
            <v>0</v>
          </cell>
          <cell r="G25">
            <v>0</v>
          </cell>
          <cell r="H25" t="str">
            <v xml:space="preserve">     N/A</v>
          </cell>
          <cell r="I25">
            <v>0</v>
          </cell>
          <cell r="J25">
            <v>0</v>
          </cell>
          <cell r="K25" t="str">
            <v xml:space="preserve">     N/A</v>
          </cell>
          <cell r="L25">
            <v>1000</v>
          </cell>
          <cell r="M25">
            <v>1000</v>
          </cell>
          <cell r="N25" t="str">
            <v xml:space="preserve">     N/A</v>
          </cell>
        </row>
        <row r="26">
          <cell r="A26" t="str">
            <v>V - Revenue Enhancement Capital</v>
          </cell>
          <cell r="B26">
            <v>0</v>
          </cell>
          <cell r="C26">
            <v>0</v>
          </cell>
          <cell r="D26">
            <v>0</v>
          </cell>
          <cell r="E26" t="str">
            <v xml:space="preserve">             N/A</v>
          </cell>
          <cell r="F26">
            <v>0</v>
          </cell>
          <cell r="G26">
            <v>0</v>
          </cell>
          <cell r="H26" t="str">
            <v xml:space="preserve">     N/A</v>
          </cell>
          <cell r="I26">
            <v>0</v>
          </cell>
          <cell r="J26">
            <v>0</v>
          </cell>
          <cell r="K26" t="str">
            <v xml:space="preserve">     N/A</v>
          </cell>
          <cell r="L26">
            <v>0</v>
          </cell>
          <cell r="M26">
            <v>0</v>
          </cell>
          <cell r="N26" t="str">
            <v xml:space="preserve">     N/A</v>
          </cell>
        </row>
        <row r="27">
          <cell r="B27">
            <v>100000</v>
          </cell>
          <cell r="C27">
            <v>100000</v>
          </cell>
          <cell r="D27">
            <v>0</v>
          </cell>
          <cell r="E27">
            <v>0</v>
          </cell>
          <cell r="F27">
            <v>110000</v>
          </cell>
          <cell r="H27">
            <v>0.1</v>
          </cell>
          <cell r="I27">
            <v>120000</v>
          </cell>
          <cell r="K27">
            <v>9.0909090909090912E-2</v>
          </cell>
          <cell r="L27">
            <v>131000</v>
          </cell>
          <cell r="N27">
            <v>9.166666666666666E-2</v>
          </cell>
        </row>
        <row r="29">
          <cell r="A29" t="str">
            <v>R - Revenue Enhancement Revenue</v>
          </cell>
          <cell r="B29">
            <v>0</v>
          </cell>
          <cell r="C29">
            <v>0</v>
          </cell>
          <cell r="D29">
            <v>0</v>
          </cell>
          <cell r="E29" t="str">
            <v xml:space="preserve">             N/A</v>
          </cell>
          <cell r="F29">
            <v>0</v>
          </cell>
          <cell r="G29">
            <v>0</v>
          </cell>
          <cell r="H29" t="str">
            <v xml:space="preserve">     N/A</v>
          </cell>
          <cell r="I29">
            <v>0</v>
          </cell>
          <cell r="J29">
            <v>0</v>
          </cell>
          <cell r="K29" t="str">
            <v xml:space="preserve">     N/A</v>
          </cell>
          <cell r="L29">
            <v>0</v>
          </cell>
          <cell r="M29">
            <v>0</v>
          </cell>
          <cell r="N29" t="str">
            <v xml:space="preserve">     N/A</v>
          </cell>
        </row>
        <row r="30">
          <cell r="A30" t="str">
            <v>Memo: Gross Payroll Dollars</v>
          </cell>
          <cell r="B30">
            <v>20000</v>
          </cell>
          <cell r="C30">
            <v>19500</v>
          </cell>
          <cell r="D30">
            <v>-500</v>
          </cell>
          <cell r="E30">
            <v>-2.5000000000000001E-2</v>
          </cell>
          <cell r="F30">
            <v>20500</v>
          </cell>
          <cell r="G30">
            <v>1000</v>
          </cell>
          <cell r="H30">
            <v>5.128205128205128E-2</v>
          </cell>
          <cell r="I30">
            <v>21000</v>
          </cell>
          <cell r="J30">
            <v>500</v>
          </cell>
          <cell r="K30">
            <v>2.4390243902439025E-2</v>
          </cell>
          <cell r="L30">
            <v>22000</v>
          </cell>
          <cell r="M30">
            <v>1000</v>
          </cell>
          <cell r="N30">
            <v>4.7619047619047616E-2</v>
          </cell>
        </row>
        <row r="32">
          <cell r="A32" t="str">
            <v>Workforce</v>
          </cell>
        </row>
        <row r="33">
          <cell r="A33" t="str">
            <v>FEX - FPL Exempt Employees</v>
          </cell>
          <cell r="B33">
            <v>150</v>
          </cell>
          <cell r="C33">
            <v>150</v>
          </cell>
          <cell r="D33">
            <v>0</v>
          </cell>
          <cell r="E33">
            <v>0</v>
          </cell>
          <cell r="F33">
            <v>155</v>
          </cell>
          <cell r="G33">
            <v>5</v>
          </cell>
          <cell r="H33">
            <v>3.3333333333333333E-2</v>
          </cell>
          <cell r="I33">
            <v>160</v>
          </cell>
          <cell r="J33">
            <v>5</v>
          </cell>
          <cell r="K33">
            <v>3.2258064516129031E-2</v>
          </cell>
          <cell r="L33">
            <v>160</v>
          </cell>
          <cell r="M33">
            <v>0</v>
          </cell>
          <cell r="N33">
            <v>0</v>
          </cell>
        </row>
        <row r="34">
          <cell r="A34" t="str">
            <v>FEP - FPL Exempt Part-Time Employees (.5 each)</v>
          </cell>
          <cell r="B34">
            <v>0</v>
          </cell>
          <cell r="C34">
            <v>0</v>
          </cell>
          <cell r="D34">
            <v>0</v>
          </cell>
          <cell r="E34" t="str">
            <v xml:space="preserve">             N/A</v>
          </cell>
          <cell r="F34">
            <v>0</v>
          </cell>
          <cell r="G34">
            <v>0</v>
          </cell>
          <cell r="H34" t="str">
            <v xml:space="preserve">     N/A</v>
          </cell>
          <cell r="I34">
            <v>0</v>
          </cell>
          <cell r="J34">
            <v>0</v>
          </cell>
          <cell r="K34" t="str">
            <v xml:space="preserve">     N/A</v>
          </cell>
          <cell r="L34">
            <v>0</v>
          </cell>
          <cell r="M34">
            <v>0</v>
          </cell>
          <cell r="N34" t="str">
            <v xml:space="preserve">     N/A</v>
          </cell>
        </row>
        <row r="35">
          <cell r="A35" t="str">
            <v>FNX - FPL Non-Exempt Employees</v>
          </cell>
          <cell r="B35">
            <v>100</v>
          </cell>
          <cell r="C35">
            <v>100</v>
          </cell>
          <cell r="D35">
            <v>0</v>
          </cell>
          <cell r="E35">
            <v>0</v>
          </cell>
          <cell r="F35">
            <v>105</v>
          </cell>
          <cell r="G35">
            <v>5</v>
          </cell>
          <cell r="H35">
            <v>0.05</v>
          </cell>
          <cell r="I35">
            <v>110</v>
          </cell>
          <cell r="J35">
            <v>5</v>
          </cell>
          <cell r="K35">
            <v>4.7619047619047616E-2</v>
          </cell>
          <cell r="L35">
            <v>105</v>
          </cell>
          <cell r="M35">
            <v>-5</v>
          </cell>
          <cell r="N35">
            <v>-4.5454545454545456E-2</v>
          </cell>
        </row>
        <row r="36">
          <cell r="A36" t="str">
            <v>FPT - FPL Non-Exempt Part-Time Employees (.5 each)</v>
          </cell>
          <cell r="B36">
            <v>0</v>
          </cell>
          <cell r="C36">
            <v>0</v>
          </cell>
          <cell r="D36">
            <v>0</v>
          </cell>
          <cell r="E36" t="str">
            <v xml:space="preserve">             N/A</v>
          </cell>
          <cell r="F36">
            <v>0</v>
          </cell>
          <cell r="G36">
            <v>0</v>
          </cell>
          <cell r="H36" t="str">
            <v xml:space="preserve">     N/A</v>
          </cell>
          <cell r="I36">
            <v>0</v>
          </cell>
          <cell r="J36">
            <v>0</v>
          </cell>
          <cell r="K36" t="str">
            <v xml:space="preserve">     N/A</v>
          </cell>
          <cell r="L36">
            <v>0</v>
          </cell>
          <cell r="M36">
            <v>0</v>
          </cell>
          <cell r="N36" t="str">
            <v xml:space="preserve">     N/A</v>
          </cell>
        </row>
        <row r="37">
          <cell r="A37" t="str">
            <v>FBV - FPL Bargaining Unit Employees</v>
          </cell>
          <cell r="B37">
            <v>0</v>
          </cell>
          <cell r="C37">
            <v>0</v>
          </cell>
          <cell r="D37">
            <v>0</v>
          </cell>
          <cell r="E37" t="str">
            <v xml:space="preserve">             N/A</v>
          </cell>
          <cell r="F37">
            <v>0</v>
          </cell>
          <cell r="G37">
            <v>0</v>
          </cell>
          <cell r="H37" t="str">
            <v xml:space="preserve">     N/A</v>
          </cell>
          <cell r="I37">
            <v>0</v>
          </cell>
          <cell r="J37">
            <v>0</v>
          </cell>
          <cell r="K37" t="str">
            <v xml:space="preserve">     N/A</v>
          </cell>
          <cell r="L37">
            <v>0</v>
          </cell>
          <cell r="M37">
            <v>0</v>
          </cell>
          <cell r="N37" t="str">
            <v xml:space="preserve">     N/A</v>
          </cell>
        </row>
        <row r="38">
          <cell r="B38">
            <v>250</v>
          </cell>
          <cell r="C38">
            <v>250</v>
          </cell>
          <cell r="D38">
            <v>0</v>
          </cell>
          <cell r="E38">
            <v>0</v>
          </cell>
          <cell r="F38">
            <v>260</v>
          </cell>
          <cell r="H38">
            <v>0.04</v>
          </cell>
          <cell r="I38">
            <v>270</v>
          </cell>
          <cell r="K38">
            <v>3.8461538461538464E-2</v>
          </cell>
          <cell r="L38">
            <v>265</v>
          </cell>
          <cell r="N38">
            <v>-1.8518518518518517E-2</v>
          </cell>
        </row>
        <row r="40">
          <cell r="A40" t="str">
            <v>FTTE - Full-Time Temporary Employees</v>
          </cell>
          <cell r="B40">
            <v>0</v>
          </cell>
          <cell r="C40">
            <v>0</v>
          </cell>
          <cell r="D40">
            <v>0</v>
          </cell>
          <cell r="E40" t="str">
            <v xml:space="preserve">             N/A</v>
          </cell>
          <cell r="F40">
            <v>0</v>
          </cell>
          <cell r="G40">
            <v>0</v>
          </cell>
          <cell r="H40" t="str">
            <v xml:space="preserve">     N/A</v>
          </cell>
          <cell r="I40">
            <v>0</v>
          </cell>
          <cell r="J40">
            <v>0</v>
          </cell>
          <cell r="K40" t="str">
            <v xml:space="preserve">     N/A</v>
          </cell>
          <cell r="L40">
            <v>0</v>
          </cell>
          <cell r="M40">
            <v>0</v>
          </cell>
          <cell r="N40" t="str">
            <v xml:space="preserve">     N/A</v>
          </cell>
        </row>
        <row r="41">
          <cell r="A41" t="str">
            <v>FOT - FPL Overtime Equivalent Employees</v>
          </cell>
          <cell r="B41">
            <v>0</v>
          </cell>
          <cell r="C41">
            <v>0</v>
          </cell>
          <cell r="D41">
            <v>0</v>
          </cell>
          <cell r="E41" t="str">
            <v xml:space="preserve">             N/A</v>
          </cell>
          <cell r="F41">
            <v>0</v>
          </cell>
          <cell r="G41">
            <v>0</v>
          </cell>
          <cell r="H41" t="str">
            <v xml:space="preserve">     N/A</v>
          </cell>
          <cell r="I41">
            <v>0</v>
          </cell>
          <cell r="J41">
            <v>0</v>
          </cell>
          <cell r="K41" t="str">
            <v xml:space="preserve">     N/A</v>
          </cell>
          <cell r="L41">
            <v>0</v>
          </cell>
          <cell r="M41">
            <v>0</v>
          </cell>
          <cell r="N41" t="str">
            <v xml:space="preserve">     N/A</v>
          </cell>
        </row>
        <row r="42">
          <cell r="A42" t="str">
            <v>TMP - Temporary Employees</v>
          </cell>
          <cell r="B42">
            <v>0</v>
          </cell>
          <cell r="C42">
            <v>0</v>
          </cell>
          <cell r="D42">
            <v>0</v>
          </cell>
          <cell r="E42" t="str">
            <v xml:space="preserve">             N/A</v>
          </cell>
          <cell r="F42">
            <v>0</v>
          </cell>
          <cell r="G42">
            <v>0</v>
          </cell>
          <cell r="H42" t="str">
            <v xml:space="preserve">     N/A</v>
          </cell>
          <cell r="I42">
            <v>0</v>
          </cell>
          <cell r="J42">
            <v>0</v>
          </cell>
          <cell r="K42" t="str">
            <v xml:space="preserve">     N/A</v>
          </cell>
          <cell r="L42">
            <v>0</v>
          </cell>
          <cell r="M42">
            <v>0</v>
          </cell>
          <cell r="N42" t="str">
            <v xml:space="preserve">     N/A</v>
          </cell>
        </row>
        <row r="43">
          <cell r="A43" t="str">
            <v>CON - Contractor Employees</v>
          </cell>
          <cell r="B43">
            <v>0</v>
          </cell>
          <cell r="C43">
            <v>0</v>
          </cell>
          <cell r="D43">
            <v>0</v>
          </cell>
          <cell r="E43" t="str">
            <v xml:space="preserve">             N/A</v>
          </cell>
          <cell r="F43">
            <v>0</v>
          </cell>
          <cell r="G43">
            <v>0</v>
          </cell>
          <cell r="H43" t="str">
            <v xml:space="preserve">     N/A</v>
          </cell>
          <cell r="I43">
            <v>0</v>
          </cell>
          <cell r="J43">
            <v>0</v>
          </cell>
          <cell r="K43" t="str">
            <v xml:space="preserve">     N/A</v>
          </cell>
          <cell r="L43">
            <v>0</v>
          </cell>
          <cell r="M43">
            <v>0</v>
          </cell>
          <cell r="N43" t="str">
            <v xml:space="preserve">     N/A</v>
          </cell>
        </row>
        <row r="44">
          <cell r="B44">
            <v>0</v>
          </cell>
          <cell r="C44">
            <v>0</v>
          </cell>
          <cell r="D44">
            <v>0</v>
          </cell>
          <cell r="E44" t="str">
            <v xml:space="preserve">             N/A</v>
          </cell>
          <cell r="F44">
            <v>0</v>
          </cell>
          <cell r="H44" t="str">
            <v xml:space="preserve">     N/A</v>
          </cell>
          <cell r="I44">
            <v>0</v>
          </cell>
          <cell r="K44" t="str">
            <v xml:space="preserve">     N/A</v>
          </cell>
          <cell r="L44">
            <v>0</v>
          </cell>
          <cell r="N44" t="str">
            <v xml:space="preserve">     N/A</v>
          </cell>
        </row>
        <row r="45">
          <cell r="J45">
            <v>0</v>
          </cell>
          <cell r="K45" t="str">
            <v xml:space="preserve">     N/A</v>
          </cell>
        </row>
        <row r="46">
          <cell r="B46">
            <v>250</v>
          </cell>
          <cell r="C46">
            <v>250</v>
          </cell>
          <cell r="D46">
            <v>0</v>
          </cell>
          <cell r="E46">
            <v>0</v>
          </cell>
          <cell r="F46">
            <v>260</v>
          </cell>
          <cell r="H46">
            <v>0.04</v>
          </cell>
          <cell r="I46">
            <v>270</v>
          </cell>
          <cell r="K46">
            <v>3.8461538461538464E-2</v>
          </cell>
          <cell r="L46">
            <v>265</v>
          </cell>
          <cell r="N46">
            <v>-1.8518518518518517E-2</v>
          </cell>
        </row>
      </sheetData>
      <sheetData sheetId="7" refreshError="1">
        <row r="5">
          <cell r="B5" t="str">
            <v>Current Approved 2004</v>
          </cell>
          <cell r="E5" t="str">
            <v>Betw YR Chg:YE 2004Est vs CA2004</v>
          </cell>
          <cell r="H5" t="str">
            <v>Year-end Estimate 2004</v>
          </cell>
          <cell r="N5" t="str">
            <v>Plan 2005</v>
          </cell>
          <cell r="T5" t="str">
            <v>Funds Request 2006</v>
          </cell>
          <cell r="Z5" t="str">
            <v>Funds Request 2007</v>
          </cell>
        </row>
        <row r="6">
          <cell r="B6" t="str">
            <v>Base O&amp;M $</v>
          </cell>
          <cell r="E6" t="str">
            <v>Base O&amp;M $</v>
          </cell>
          <cell r="H6" t="str">
            <v>Base O&amp;M $</v>
          </cell>
          <cell r="M6" t="str">
            <v>FTE #</v>
          </cell>
          <cell r="N6" t="str">
            <v>Base O&amp;M $</v>
          </cell>
          <cell r="S6" t="str">
            <v>FTE #</v>
          </cell>
          <cell r="T6" t="str">
            <v>Base O&amp;M $</v>
          </cell>
          <cell r="Y6" t="str">
            <v>FTE #</v>
          </cell>
          <cell r="Z6" t="str">
            <v>Base O&amp;M $</v>
          </cell>
        </row>
        <row r="8">
          <cell r="M8">
            <v>100</v>
          </cell>
          <cell r="N8">
            <v>100</v>
          </cell>
          <cell r="S8">
            <v>5</v>
          </cell>
          <cell r="T8">
            <v>105</v>
          </cell>
          <cell r="Y8">
            <v>2</v>
          </cell>
          <cell r="Z8">
            <v>107</v>
          </cell>
        </row>
        <row r="9">
          <cell r="E9">
            <v>0</v>
          </cell>
          <cell r="M9">
            <v>0</v>
          </cell>
          <cell r="S9">
            <v>0</v>
          </cell>
          <cell r="Y9">
            <v>0</v>
          </cell>
        </row>
        <row r="10">
          <cell r="E10">
            <v>0</v>
          </cell>
          <cell r="M10">
            <v>0</v>
          </cell>
          <cell r="S10">
            <v>0</v>
          </cell>
          <cell r="Y10">
            <v>0</v>
          </cell>
        </row>
        <row r="12">
          <cell r="E12">
            <v>0</v>
          </cell>
          <cell r="M12">
            <v>0</v>
          </cell>
          <cell r="S12">
            <v>0</v>
          </cell>
          <cell r="Y12">
            <v>0</v>
          </cell>
        </row>
        <row r="13">
          <cell r="E13">
            <v>0</v>
          </cell>
          <cell r="M13">
            <v>0</v>
          </cell>
          <cell r="S13">
            <v>0</v>
          </cell>
          <cell r="Y13">
            <v>0</v>
          </cell>
        </row>
        <row r="14">
          <cell r="E14">
            <v>0</v>
          </cell>
          <cell r="M14">
            <v>0</v>
          </cell>
          <cell r="S14">
            <v>0</v>
          </cell>
          <cell r="Y14">
            <v>0</v>
          </cell>
        </row>
        <row r="16">
          <cell r="E16">
            <v>0</v>
          </cell>
          <cell r="M16">
            <v>0</v>
          </cell>
          <cell r="S16">
            <v>0</v>
          </cell>
          <cell r="Y16">
            <v>0</v>
          </cell>
        </row>
        <row r="17">
          <cell r="E17">
            <v>0</v>
          </cell>
          <cell r="M17">
            <v>0</v>
          </cell>
          <cell r="S17">
            <v>0</v>
          </cell>
          <cell r="Y17">
            <v>0</v>
          </cell>
        </row>
        <row r="18">
          <cell r="E18">
            <v>0</v>
          </cell>
          <cell r="M18">
            <v>0</v>
          </cell>
          <cell r="S18">
            <v>0</v>
          </cell>
          <cell r="Y18">
            <v>0</v>
          </cell>
        </row>
        <row r="20">
          <cell r="E20">
            <v>0</v>
          </cell>
          <cell r="M20">
            <v>0</v>
          </cell>
          <cell r="S20">
            <v>0</v>
          </cell>
          <cell r="Y20">
            <v>0</v>
          </cell>
        </row>
        <row r="21">
          <cell r="E21">
            <v>0</v>
          </cell>
          <cell r="M21">
            <v>0</v>
          </cell>
          <cell r="S21">
            <v>0</v>
          </cell>
          <cell r="Y21">
            <v>0</v>
          </cell>
        </row>
        <row r="22">
          <cell r="E22">
            <v>0</v>
          </cell>
          <cell r="M22">
            <v>0</v>
          </cell>
          <cell r="S22">
            <v>0</v>
          </cell>
          <cell r="Y22">
            <v>0</v>
          </cell>
        </row>
        <row r="24">
          <cell r="E24">
            <v>0</v>
          </cell>
          <cell r="M24">
            <v>0</v>
          </cell>
          <cell r="S24">
            <v>0</v>
          </cell>
          <cell r="Y24">
            <v>0</v>
          </cell>
        </row>
        <row r="25">
          <cell r="E25">
            <v>0</v>
          </cell>
          <cell r="M25">
            <v>0</v>
          </cell>
          <cell r="S25">
            <v>0</v>
          </cell>
          <cell r="Y25">
            <v>0</v>
          </cell>
        </row>
        <row r="26">
          <cell r="E26">
            <v>0</v>
          </cell>
          <cell r="M26">
            <v>0</v>
          </cell>
          <cell r="S26">
            <v>0</v>
          </cell>
          <cell r="Y26">
            <v>0</v>
          </cell>
        </row>
        <row r="28">
          <cell r="E28">
            <v>0</v>
          </cell>
          <cell r="M28">
            <v>0</v>
          </cell>
          <cell r="S28">
            <v>0</v>
          </cell>
          <cell r="Y28">
            <v>0</v>
          </cell>
        </row>
        <row r="29">
          <cell r="E29">
            <v>0</v>
          </cell>
          <cell r="M29">
            <v>0</v>
          </cell>
          <cell r="S29">
            <v>0</v>
          </cell>
          <cell r="Y29">
            <v>0</v>
          </cell>
        </row>
        <row r="30">
          <cell r="E30">
            <v>0</v>
          </cell>
          <cell r="M30">
            <v>0</v>
          </cell>
          <cell r="S30">
            <v>0</v>
          </cell>
          <cell r="Y30">
            <v>0</v>
          </cell>
        </row>
        <row r="32">
          <cell r="E32">
            <v>0</v>
          </cell>
          <cell r="M32">
            <v>0</v>
          </cell>
          <cell r="S32">
            <v>0</v>
          </cell>
          <cell r="Y32">
            <v>0</v>
          </cell>
        </row>
        <row r="33">
          <cell r="E33">
            <v>0</v>
          </cell>
          <cell r="M33">
            <v>0</v>
          </cell>
          <cell r="S33">
            <v>0</v>
          </cell>
          <cell r="Y33">
            <v>0</v>
          </cell>
        </row>
        <row r="34">
          <cell r="E34">
            <v>0</v>
          </cell>
          <cell r="M34">
            <v>0</v>
          </cell>
          <cell r="S34">
            <v>0</v>
          </cell>
          <cell r="Y34">
            <v>0</v>
          </cell>
        </row>
        <row r="36">
          <cell r="E36">
            <v>0</v>
          </cell>
          <cell r="M36">
            <v>0</v>
          </cell>
          <cell r="S36">
            <v>0</v>
          </cell>
          <cell r="Y36">
            <v>0</v>
          </cell>
        </row>
        <row r="37">
          <cell r="E37">
            <v>0</v>
          </cell>
          <cell r="M37">
            <v>0</v>
          </cell>
          <cell r="S37">
            <v>0</v>
          </cell>
          <cell r="Y37">
            <v>0</v>
          </cell>
        </row>
        <row r="38">
          <cell r="E38">
            <v>0</v>
          </cell>
          <cell r="M38">
            <v>0</v>
          </cell>
          <cell r="S38">
            <v>0</v>
          </cell>
          <cell r="Y38">
            <v>0</v>
          </cell>
        </row>
        <row r="40">
          <cell r="E40">
            <v>0</v>
          </cell>
          <cell r="M40">
            <v>0</v>
          </cell>
          <cell r="S40">
            <v>0</v>
          </cell>
          <cell r="Y40">
            <v>0</v>
          </cell>
        </row>
        <row r="41">
          <cell r="E41">
            <v>0</v>
          </cell>
          <cell r="M41">
            <v>0</v>
          </cell>
          <cell r="S41">
            <v>0</v>
          </cell>
          <cell r="Y41">
            <v>0</v>
          </cell>
        </row>
        <row r="42">
          <cell r="E42">
            <v>0</v>
          </cell>
          <cell r="M42">
            <v>0</v>
          </cell>
          <cell r="S42">
            <v>0</v>
          </cell>
          <cell r="Y42">
            <v>0</v>
          </cell>
        </row>
        <row r="44">
          <cell r="E44">
            <v>0</v>
          </cell>
          <cell r="M44">
            <v>0</v>
          </cell>
          <cell r="S44">
            <v>0</v>
          </cell>
          <cell r="Y44">
            <v>0</v>
          </cell>
        </row>
        <row r="45">
          <cell r="E45">
            <v>0</v>
          </cell>
          <cell r="M45">
            <v>0</v>
          </cell>
          <cell r="S45">
            <v>0</v>
          </cell>
          <cell r="Y45">
            <v>0</v>
          </cell>
        </row>
        <row r="46">
          <cell r="E46">
            <v>0</v>
          </cell>
          <cell r="M46">
            <v>0</v>
          </cell>
          <cell r="S46">
            <v>0</v>
          </cell>
          <cell r="Y46">
            <v>0</v>
          </cell>
        </row>
        <row r="48">
          <cell r="E48">
            <v>0</v>
          </cell>
          <cell r="M48">
            <v>0</v>
          </cell>
          <cell r="S48">
            <v>0</v>
          </cell>
          <cell r="Y48">
            <v>0</v>
          </cell>
        </row>
        <row r="49">
          <cell r="E49">
            <v>0</v>
          </cell>
          <cell r="M49">
            <v>0</v>
          </cell>
          <cell r="S49">
            <v>0</v>
          </cell>
          <cell r="Y49">
            <v>0</v>
          </cell>
        </row>
        <row r="50">
          <cell r="B50">
            <v>0</v>
          </cell>
          <cell r="E50">
            <v>0</v>
          </cell>
          <cell r="H50">
            <v>0</v>
          </cell>
          <cell r="M50">
            <v>100</v>
          </cell>
          <cell r="N50">
            <v>100</v>
          </cell>
          <cell r="S50">
            <v>5</v>
          </cell>
          <cell r="T50">
            <v>105</v>
          </cell>
          <cell r="Y50">
            <v>2</v>
          </cell>
          <cell r="Z50">
            <v>107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A3" t="str">
            <v>Business Unit:                                Prepared By:</v>
          </cell>
        </row>
        <row r="4">
          <cell r="A4" t="str">
            <v>Financial Data in Thousands</v>
          </cell>
        </row>
        <row r="19">
          <cell r="B19">
            <v>5000</v>
          </cell>
          <cell r="C19" t="str">
            <v>Programming support for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Var Waterfall"/>
      <sheetName val="Claims Graph"/>
      <sheetName val="Mo QTD YTD Summ"/>
      <sheetName val="Year End Est"/>
      <sheetName val="Med Trust Act"/>
      <sheetName val="Expense Walk"/>
      <sheetName val="Annual Medical Expense"/>
      <sheetName val="FPL NB Var Waterfall"/>
      <sheetName val="NEER Others NB Var Waterfall"/>
      <sheetName val="NEER B Var Waterfall"/>
      <sheetName val="FPL B Var Waterfall"/>
      <sheetName val="FPL B Med CF Forecast v2"/>
      <sheetName val="FPL B Med Cost Detail"/>
      <sheetName val="FPL B PY Med Prelim"/>
      <sheetName val="FPL B PY V2"/>
      <sheetName val="FPL B Med PY Cost Detail "/>
      <sheetName val="FPL B CY Plan"/>
      <sheetName val="NextEra Bargaining Expense Sum"/>
      <sheetName val="NEER B Med CF Forecast"/>
      <sheetName val="NEER B Med Recon"/>
      <sheetName val="NEER B Med Cost Detail"/>
      <sheetName val="NEER B CY Expense Share"/>
      <sheetName val="NEER B PY Med Prelim"/>
      <sheetName val="NEER B PY Med Final V2"/>
      <sheetName val="NEER B PY Med Recon "/>
      <sheetName val="NEER B PY Med Cost Detail "/>
      <sheetName val="NEER B CY Plan Gross"/>
      <sheetName val="NEER B CY Plan Share"/>
      <sheetName val="NEER B PY Expense Share "/>
      <sheetName val="NEE Inc NB Med Expense "/>
      <sheetName val="NEE Inc NB Med CF Forecast v2"/>
      <sheetName val="NEE Inc NB Med Recon"/>
      <sheetName val="NEE Inc NB Med Cost Detail v2"/>
      <sheetName val="NEE Inc NB CY Plan Gross"/>
      <sheetName val="NEER CY Plan - Actual"/>
      <sheetName val="NEE Inc NB PY Med Prelim"/>
      <sheetName val="NEE Inc NB PY Med v2 "/>
      <sheetName val="NEE Inc NB PY Med Recon "/>
      <sheetName val="NEE Inc NB PY Med Cost Detail "/>
      <sheetName val="NEER Others NB CY Expense Share"/>
      <sheetName val="NEER Others NB PY Expense Share"/>
      <sheetName val="NEER Others NB CY Plan Share"/>
      <sheetName val="NEER Others NB PY Plan Share"/>
      <sheetName val="PEPY"/>
      <sheetName val="PY PEPY"/>
      <sheetName val="Total Claims Cash Flow"/>
      <sheetName val="Claims Cash Flow"/>
      <sheetName val="Contributions"/>
      <sheetName val="NEER Others Expense"/>
      <sheetName val="NEER Biddle Summary"/>
      <sheetName val="User"/>
      <sheetName val="scratch"/>
      <sheetName val="BenOpts"/>
      <sheetName val="HP Detail"/>
      <sheetName val="reportData"/>
      <sheetName val="SubReports"/>
      <sheetName val="CCF"/>
      <sheetName val="Sheet1"/>
      <sheetName val="Access Data"/>
      <sheetName val="COBRA Data"/>
      <sheetName val="Enroll_NC"/>
      <sheetName val="Enroll_CO"/>
      <sheetName val="Enroll_WC"/>
      <sheetName val="Trends &amp; Design"/>
      <sheetName val="Paid_claims"/>
      <sheetName val="PCTs"/>
      <sheetName val="PCTs_newAetna"/>
      <sheetName val="Large Claims"/>
      <sheetName val="Incurred_claims_new method"/>
      <sheetName val="Incurred_claims"/>
      <sheetName val="HDHP Fund"/>
      <sheetName val="ExpRates"/>
      <sheetName val="Expenses_NC"/>
      <sheetName val="Expenses_CO"/>
      <sheetName val="Expenses_WC"/>
      <sheetName val="Prem_NC"/>
      <sheetName val="Prem_CO"/>
      <sheetName val="Prem_WC"/>
      <sheetName val="EEContribs_NC"/>
      <sheetName val="PPO Summary"/>
      <sheetName val="EPO Summary"/>
      <sheetName val="PPO"/>
      <sheetName val="United Markets"/>
      <sheetName val="EPO"/>
      <sheetName val="Discount Summary"/>
      <sheetName val="HHVI Results"/>
      <sheetName val="Data"/>
      <sheetName val="PPO Other"/>
      <sheetName val="EPO Other"/>
      <sheetName val="Overall Cost Summary"/>
      <sheetName val="Total Company Cost"/>
      <sheetName val="Contribs_Low_Sal"/>
      <sheetName val="Contribs_Mid_Sal"/>
      <sheetName val="Contribs_High_Sal"/>
      <sheetName val="Dental"/>
      <sheetName val="KFS"/>
      <sheetName val="HMO"/>
      <sheetName val="AB"/>
      <sheetName val="LG"/>
      <sheetName val="XPP"/>
      <sheetName val="LCR"/>
      <sheetName val="PEPY Summary"/>
      <sheetName val="Cost-Savings Drivers"/>
      <sheetName val="Design Summary"/>
      <sheetName val="Cost Summary - Active"/>
      <sheetName val="Cost Summary - Active&amp;COBRA"/>
      <sheetName val="Summary of Changes"/>
      <sheetName val="Biometric Inc"/>
      <sheetName val="Credit-Surcharges"/>
      <sheetName val="Data &amp; Assumptions"/>
      <sheetName val="Calc"/>
      <sheetName val="PEs and Contributions"/>
      <sheetName val="Contribution Calculations"/>
      <sheetName val="Projections"/>
      <sheetName val="emp select"/>
      <sheetName val="Summary"/>
      <sheetName val="Median1"/>
      <sheetName val="average1"/>
      <sheetName val="med present"/>
      <sheetName val="avg present"/>
      <sheetName val="Subsidy "/>
      <sheetName val="Premiums"/>
      <sheetName val="presentation"/>
      <sheetName val="EE Impact - Band 1"/>
      <sheetName val="EE Impact - Band 2"/>
      <sheetName val="EE Impact - Band 3"/>
      <sheetName val="EE Impact - Band 4"/>
      <sheetName val="input"/>
      <sheetName val="data summary"/>
      <sheetName val="Claims summary"/>
      <sheetName val="200K Tier"/>
      <sheetName val="More to Tier4"/>
      <sheetName val="Waterfall"/>
      <sheetName val="Subsidy pres"/>
      <sheetName val="Prem increase by pay band"/>
      <sheetName val="Subsidy pres1"/>
      <sheetName val="By Mo - By Category"/>
      <sheetName val="By Qtr - original budget"/>
      <sheetName val="Reg Rptg"/>
      <sheetName val="Fees"/>
      <sheetName val="Rev by Channel"/>
      <sheetName val="Total"/>
      <sheetName val="ITC"/>
      <sheetName val="ITC - Analysis"/>
      <sheetName val="Progress"/>
      <sheetName val="Sheet2"/>
      <sheetName val="Revenue Pivot Table"/>
      <sheetName val="Ledger Data"/>
      <sheetName val="Definitions"/>
      <sheetName val="December 2003 Cash excl MCI"/>
      <sheetName val="December 2003 Total excl MCI"/>
      <sheetName val="December 2003 Cash incl MCI"/>
      <sheetName val="December 2003 Total incl MCI"/>
      <sheetName val="Combined"/>
      <sheetName val="1"/>
      <sheetName val="PV Factors"/>
      <sheetName val="COMMERCIAL REVENUE"/>
      <sheetName val="REVENUE BY SALES CHANNEL"/>
      <sheetName val="DELTACOM REVENUE"/>
      <sheetName val="PROGRESS REVENUE"/>
      <sheetName val="INTERNAL SALES REVENUE"/>
      <sheetName val="DARK FIBER SALES BY CUSTOMER"/>
      <sheetName val="DARK FIBER REVENUES"/>
      <sheetName val="REVENUE $ - STATUS"/>
      <sheetName val="Graph Data"/>
      <sheetName val="Assumptions"/>
      <sheetName val="Revised"/>
      <sheetName val="Proposed"/>
      <sheetName val="Detailed RECON"/>
      <sheetName val="RECON"/>
      <sheetName val="ALL PRODUCTS - By Customer"/>
      <sheetName val="ALL PRODUCTS - By Sales Channel"/>
      <sheetName val="CAPACITY - Total"/>
      <sheetName val="CAPACITY - Active"/>
      <sheetName val="CAPACITY - Pending"/>
      <sheetName val="DARK FIBER - Total"/>
      <sheetName val="DARK FIBER - Active"/>
      <sheetName val="DARK FIBER - Pending"/>
      <sheetName val="COLO - Total"/>
      <sheetName val="COLO - Active"/>
      <sheetName val="COLO - Pending"/>
      <sheetName val="Grand Total"/>
      <sheetName val="Total Active"/>
      <sheetName val="Total Pending"/>
      <sheetName val="ITC (total)"/>
      <sheetName val="ITC (active)"/>
      <sheetName val="ITC (pending)"/>
      <sheetName val="ITC Forecasts"/>
      <sheetName val="ITC Commissions"/>
      <sheetName val="Progress (total)"/>
      <sheetName val="Progress (active)"/>
      <sheetName val="Progress (pending)"/>
      <sheetName val="Internal (total)"/>
      <sheetName val="Internal (active)"/>
      <sheetName val="Internal (pending)"/>
      <sheetName val="By Salesperson"/>
      <sheetName val="INTERNAL SALES SUMMARY"/>
      <sheetName val="Dark Fiber"/>
      <sheetName val="Capacity"/>
      <sheetName val="DETAIL"/>
      <sheetName val="Dark Fiber - Alt Chan"/>
      <sheetName val="Network Plus"/>
      <sheetName val="Network Plus PAYMENTS"/>
      <sheetName val="Capacity - Alt Chan"/>
      <sheetName val="Dark Fiber - Intl Sales"/>
      <sheetName val="Capacity - Intl Sales"/>
      <sheetName val="Evanson"/>
      <sheetName val="Evanson (2)"/>
      <sheetName val="Evanson - Comparative"/>
      <sheetName val="PV Calcs"/>
      <sheetName val="PAY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refreshError="1"/>
      <sheetData sheetId="151" refreshError="1"/>
      <sheetData sheetId="152" refreshError="1"/>
      <sheetData sheetId="153"/>
      <sheetData sheetId="154"/>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ol"/>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Increase 2012"/>
      <sheetName val="Rate Increase 2013"/>
      <sheetName val="COC"/>
      <sheetName val="RR Examples"/>
      <sheetName val="Cost Of Service"/>
      <sheetName val="NOI MULTIPLIER"/>
      <sheetName val="rbcs"/>
      <sheetName val="RIS RECON REPORT"/>
      <sheetName val="Debt Cost Rate"/>
      <sheetName val="Debt Cost Rate2"/>
      <sheetName val="A-1 2013"/>
      <sheetName val="B-1 2013"/>
      <sheetName val="B-2 2013"/>
      <sheetName val="B-6 2013"/>
      <sheetName val="C-1 2013"/>
      <sheetName val="C-4 2013"/>
      <sheetName val="C_44 2013"/>
      <sheetName val="C-44 2013"/>
      <sheetName val="D-1a 2013"/>
      <sheetName val="D_1a 2011"/>
      <sheetName val="D-1b 2013"/>
      <sheetName val="2011 Adj Utility"/>
      <sheetName val="2011 Juris Adj Utility"/>
      <sheetName val="Rev Exp Factor"/>
      <sheetName val="CosID Bal Sheet 2013"/>
      <sheetName val="Sheet1"/>
      <sheetName val="A-1 CC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7">
          <cell r="I7" t="str">
            <v>HISTORICAL YEAR ENDED  12/31/2011</v>
          </cell>
        </row>
      </sheetData>
      <sheetData sheetId="11"/>
      <sheetData sheetId="12">
        <row r="145">
          <cell r="F145">
            <v>-599921669</v>
          </cell>
        </row>
      </sheetData>
      <sheetData sheetId="13" refreshError="1"/>
      <sheetData sheetId="14" refreshError="1"/>
      <sheetData sheetId="15"/>
      <sheetData sheetId="16" refreshError="1"/>
      <sheetData sheetId="17" refreshError="1"/>
      <sheetData sheetId="18">
        <row r="19">
          <cell r="D19">
            <v>8323729188.6999998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hauls, pg 2"/>
    </sheetNames>
    <sheetDataSet>
      <sheetData sheetId="0"/>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LL UP"/>
      <sheetName val="1997 PSA"/>
      <sheetName val="1998 PSA"/>
      <sheetName val="1999 PSA"/>
      <sheetName val="2000 PSA"/>
      <sheetName val="98, 99 and 2000 SVI"/>
      <sheetName val="FPL - PS,SV Payouts"/>
      <sheetName val="GROUP - PS,SV Payouts"/>
      <sheetName val="Energy - PS,SV Payouts-NON 16B"/>
      <sheetName val="Turner"/>
      <sheetName val="Restricted Stock"/>
      <sheetName val="16B - Restricted"/>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R# Users"/>
      <sheetName val="PROFILES"/>
      <sheetName val="Unit Responsibilities by User"/>
      <sheetName val="Unit Types"/>
    </sheetNames>
    <sheetDataSet>
      <sheetData sheetId="0" refreshError="1"/>
      <sheetData sheetId="1" refreshError="1">
        <row r="10">
          <cell r="A10">
            <v>10</v>
          </cell>
          <cell r="B10" t="str">
            <v>Group Profile</v>
          </cell>
        </row>
        <row r="11">
          <cell r="A11">
            <v>1000</v>
          </cell>
          <cell r="B11" t="str">
            <v>Utility Profile</v>
          </cell>
        </row>
        <row r="12">
          <cell r="A12">
            <v>2000.01</v>
          </cell>
          <cell r="B12" t="str">
            <v>Nuclear</v>
          </cell>
        </row>
        <row r="13">
          <cell r="A13">
            <v>2000.02</v>
          </cell>
          <cell r="B13" t="str">
            <v>Fossil Hydro</v>
          </cell>
        </row>
        <row r="14">
          <cell r="A14">
            <v>2000.03</v>
          </cell>
          <cell r="B14" t="str">
            <v>Wind (Including Foreign)</v>
          </cell>
        </row>
        <row r="15">
          <cell r="A15">
            <v>2000.04</v>
          </cell>
          <cell r="B15" t="str">
            <v>Corporate &amp; Other</v>
          </cell>
        </row>
      </sheetData>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Nicole"/>
      <sheetName val="Pivot OOPAs"/>
      <sheetName val="PivotActivityExcl US Prov"/>
      <sheetName val="Pivot Amanda"/>
      <sheetName val="YTD 2009"/>
      <sheetName val="Q1 2009"/>
      <sheetName val="Q2 2009"/>
      <sheetName val="PIVOT YTD FGN"/>
      <sheetName val="YTD 2009Intl"/>
      <sheetName val="Q1 2009Intl"/>
      <sheetName val="Q2 2009Intl"/>
      <sheetName val="Account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B-24 Accruals"/>
      <sheetName val="Reclaimed Water WCEC AS"/>
      <sheetName val="Graph"/>
      <sheetName val="FERC OM Trend Analysis (A@FFc@F"/>
    </sheetNames>
    <definedNames>
      <definedName name="Sheet2.filter_click"/>
      <definedName name="Sheet2.filterA_click"/>
      <definedName name="Sheet2.Graph_click"/>
      <definedName name="Sheet2.Info_click"/>
      <definedName name="Sheet2.InfoA_click"/>
    </definedNames>
    <sheetDataSet>
      <sheetData sheetId="0" refreshError="1"/>
      <sheetData sheetId="1"/>
      <sheetData sheetId="2">
        <row r="20">
          <cell r="I20">
            <v>4243.1531249999998</v>
          </cell>
        </row>
      </sheetData>
      <sheetData sheetId="3">
        <row r="118">
          <cell r="M118">
            <v>347905.67708333331</v>
          </cell>
        </row>
        <row r="119">
          <cell r="M119">
            <v>347905.67708333331</v>
          </cell>
        </row>
        <row r="120">
          <cell r="M120">
            <v>347905.67708333331</v>
          </cell>
        </row>
        <row r="121">
          <cell r="M121">
            <v>359989.01041666663</v>
          </cell>
        </row>
        <row r="122">
          <cell r="M122">
            <v>359989.01041666663</v>
          </cell>
        </row>
        <row r="123">
          <cell r="M123">
            <v>359989.01041666663</v>
          </cell>
        </row>
        <row r="124">
          <cell r="M124">
            <v>359989.01041666663</v>
          </cell>
        </row>
        <row r="125">
          <cell r="M125">
            <v>359989.01041666663</v>
          </cell>
        </row>
        <row r="126">
          <cell r="M126">
            <v>359989.01041666663</v>
          </cell>
        </row>
        <row r="127">
          <cell r="M127">
            <v>347612.96875</v>
          </cell>
        </row>
        <row r="128">
          <cell r="M128">
            <v>347612.96875</v>
          </cell>
        </row>
        <row r="129">
          <cell r="M129">
            <v>347612.96875</v>
          </cell>
        </row>
      </sheetData>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2005 recon 242.420 "/>
      <sheetName val="Company Totals"/>
      <sheetName val="EE Detail"/>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
      <sheetName val="BExStyles"/>
      <sheetName val="BExAnalyzer"/>
    </sheetNames>
    <definedNames>
      <definedName name="DesignIconClicked"/>
    </definedNames>
    <sheetDataSet>
      <sheetData sheetId="0"/>
      <sheetData sheetId="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KO-8"/>
      <sheetName val="Detail Pivot Analysis"/>
      <sheetName val="ARA Pivot"/>
      <sheetName val="ARA Calc"/>
      <sheetName val="ARA Summary"/>
      <sheetName val="Fukushima NBV at September 2015"/>
      <sheetName val="Vlookup"/>
      <sheetName val="CATS_Factors"/>
      <sheetName val="Rate"/>
    </sheetNames>
    <sheetDataSet>
      <sheetData sheetId="0" refreshError="1"/>
      <sheetData sheetId="1" refreshError="1"/>
      <sheetData sheetId="2" refreshError="1"/>
      <sheetData sheetId="3" refreshError="1"/>
      <sheetData sheetId="4" refreshError="1">
        <row r="26">
          <cell r="B26">
            <v>2043585.19</v>
          </cell>
          <cell r="C26">
            <v>228711.20305811122</v>
          </cell>
          <cell r="D26">
            <v>7693.130203874086</v>
          </cell>
          <cell r="G26">
            <v>10869224.589999996</v>
          </cell>
          <cell r="H26">
            <v>1198577.5272464287</v>
          </cell>
          <cell r="I26">
            <v>44301.702483095207</v>
          </cell>
        </row>
      </sheetData>
      <sheetData sheetId="5" refreshError="1"/>
      <sheetData sheetId="6" refreshError="1"/>
      <sheetData sheetId="7" refreshError="1"/>
      <sheetData sheetId="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ual - Realloc"/>
      <sheetName val="Accrual - Realloc (Final Alloc)"/>
      <sheetName val="Accrual Realloc (Manual)"/>
      <sheetName val="Accrual (Manual)2"/>
      <sheetName val="Accrual - BASE"/>
      <sheetName val="GI Factors"/>
      <sheetName val="Breakdown"/>
      <sheetName val="Sheet1"/>
    </sheetNames>
    <sheetDataSet>
      <sheetData sheetId="0" refreshError="1"/>
      <sheetData sheetId="1" refreshError="1"/>
      <sheetData sheetId="2" refreshError="1"/>
      <sheetData sheetId="3" refreshError="1"/>
      <sheetData sheetId="4" refreshError="1"/>
      <sheetData sheetId="5" refreshError="1"/>
      <sheetData sheetId="6" refreshError="1">
        <row r="61">
          <cell r="F61">
            <v>240755.08780386392</v>
          </cell>
        </row>
        <row r="62">
          <cell r="F62">
            <v>494428.4571567268</v>
          </cell>
        </row>
      </sheetData>
      <sheetData sheetId="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7"/>
      <sheetName val="C-17 SUB"/>
      <sheetName val="Pension Alloc"/>
      <sheetName val="Pension Allocation Support"/>
      <sheetName val="Actuarial Pension Cost Proj"/>
      <sheetName val="Actuarial Expense Letter"/>
      <sheetName val="2016 - 2018 Payroll"/>
      <sheetName val="2016-18 Pwr Deliv Excl NonProd"/>
      <sheetName val="2016-18 Pwr Deliv NonProd Pools"/>
      <sheetName val="2015 Payroll"/>
      <sheetName val="2015 Pwr Deliv Excl NonProd "/>
      <sheetName val="2015 Pwr Deliv NonProd Pools"/>
      <sheetName val="186.190GL Support"/>
    </sheetNames>
    <sheetDataSet>
      <sheetData sheetId="0">
        <row r="15">
          <cell r="J15" t="str">
            <v>($000)</v>
          </cell>
          <cell r="L15" t="str">
            <v>($000)</v>
          </cell>
          <cell r="N15" t="str">
            <v>($000)</v>
          </cell>
        </row>
        <row r="17">
          <cell r="J17">
            <v>65854.770999999993</v>
          </cell>
          <cell r="L17">
            <v>62958.671999999999</v>
          </cell>
          <cell r="N17">
            <v>69963.630999999994</v>
          </cell>
        </row>
        <row r="18">
          <cell r="J18">
            <v>106099.16800000001</v>
          </cell>
          <cell r="L18">
            <v>105402.942</v>
          </cell>
          <cell r="N18">
            <v>96769.364000000001</v>
          </cell>
        </row>
        <row r="19">
          <cell r="J19">
            <v>-268843.61</v>
          </cell>
          <cell r="L19">
            <v>-260316.614</v>
          </cell>
          <cell r="N19">
            <v>-253576.05300000001</v>
          </cell>
        </row>
        <row r="20">
          <cell r="J20">
            <v>0</v>
          </cell>
          <cell r="L20">
            <v>0</v>
          </cell>
          <cell r="N20">
            <v>0</v>
          </cell>
        </row>
        <row r="21">
          <cell r="J21">
            <v>1426.375</v>
          </cell>
          <cell r="L21">
            <v>1426.375</v>
          </cell>
          <cell r="N21">
            <v>1371.5530000000001</v>
          </cell>
        </row>
        <row r="22">
          <cell r="J22">
            <v>-95463.295999999973</v>
          </cell>
          <cell r="L22">
            <v>-90528.625</v>
          </cell>
          <cell r="N22">
            <v>-85471.505000000019</v>
          </cell>
        </row>
        <row r="23">
          <cell r="J23">
            <v>-60528.733875744998</v>
          </cell>
          <cell r="L23">
            <v>-57399.893784959153</v>
          </cell>
          <cell r="N23">
            <v>-54819.92100259359</v>
          </cell>
        </row>
        <row r="27">
          <cell r="J27">
            <v>7.3499999999999996E-2</v>
          </cell>
          <cell r="L27">
            <v>7.3499999999999996E-2</v>
          </cell>
          <cell r="N27">
            <v>7.3499999999999996E-2</v>
          </cell>
        </row>
        <row r="29">
          <cell r="N29">
            <v>0.30734365256084839</v>
          </cell>
        </row>
        <row r="30">
          <cell r="J30">
            <v>-42174.090938179383</v>
          </cell>
          <cell r="L30">
            <v>-39927.380172797268</v>
          </cell>
          <cell r="N30">
            <v>-37971.366248559301</v>
          </cell>
        </row>
        <row r="40">
          <cell r="J40">
            <v>-2405458.318</v>
          </cell>
          <cell r="L40">
            <v>-2393259.088</v>
          </cell>
          <cell r="N40">
            <v>-2399677.8190000001</v>
          </cell>
        </row>
        <row r="41">
          <cell r="J41">
            <v>-2448412.943</v>
          </cell>
          <cell r="L41">
            <v>-2433340.9029999999</v>
          </cell>
          <cell r="N41">
            <v>-2454284.4569999999</v>
          </cell>
        </row>
        <row r="42">
          <cell r="J42">
            <v>-2369380.622</v>
          </cell>
          <cell r="L42">
            <v>-2358254.105</v>
          </cell>
          <cell r="N42">
            <v>-2361363.4819999998</v>
          </cell>
        </row>
        <row r="46">
          <cell r="J46">
            <v>3698887.4759999998</v>
          </cell>
          <cell r="L46">
            <v>3600441.3560000001</v>
          </cell>
          <cell r="N46">
            <v>3691830.4410000001</v>
          </cell>
        </row>
        <row r="47">
          <cell r="J47">
            <v>3808270.5290000001</v>
          </cell>
          <cell r="L47">
            <v>3688782.2990000001</v>
          </cell>
          <cell r="N47">
            <v>3595988.2829999998</v>
          </cell>
        </row>
        <row r="48">
          <cell r="J48">
            <v>1300041.7794618544</v>
          </cell>
          <cell r="L48">
            <v>1243266.639971745</v>
          </cell>
          <cell r="N48">
            <v>1189172.557</v>
          </cell>
        </row>
      </sheetData>
      <sheetData sheetId="1"/>
      <sheetData sheetId="2">
        <row r="63">
          <cell r="F63">
            <v>-59869924.530341566</v>
          </cell>
        </row>
        <row r="105">
          <cell r="F105">
            <v>-62554715.233709313</v>
          </cell>
        </row>
      </sheetData>
      <sheetData sheetId="3"/>
      <sheetData sheetId="4">
        <row r="8">
          <cell r="E8">
            <v>3.95E-2</v>
          </cell>
          <cell r="H8">
            <v>4.3499999999999997E-2</v>
          </cell>
          <cell r="K8">
            <v>4.3499999999999997E-2</v>
          </cell>
          <cell r="N8">
            <v>4.3499999999999997E-2</v>
          </cell>
        </row>
        <row r="9">
          <cell r="E9" t="str">
            <v>N/A</v>
          </cell>
          <cell r="H9">
            <v>4.5999999999999999E-2</v>
          </cell>
          <cell r="K9">
            <v>4.5999999999999999E-2</v>
          </cell>
          <cell r="N9">
            <v>4.5999999999999999E-2</v>
          </cell>
        </row>
        <row r="10">
          <cell r="E10" t="str">
            <v>Age graded
 (4% avg)</v>
          </cell>
          <cell r="H10" t="str">
            <v>Age graded
 (4% avg)</v>
          </cell>
          <cell r="K10" t="str">
            <v>Age graded
 (4% avg)</v>
          </cell>
          <cell r="N10" t="str">
            <v>Age graded
 (4% avg)</v>
          </cell>
        </row>
        <row r="12">
          <cell r="N12">
            <v>7.3499999999999996E-2</v>
          </cell>
        </row>
        <row r="15">
          <cell r="N15">
            <v>68884090</v>
          </cell>
        </row>
        <row r="16">
          <cell r="N16">
            <v>106736725</v>
          </cell>
        </row>
        <row r="18">
          <cell r="N18">
            <v>-275705776</v>
          </cell>
        </row>
        <row r="20">
          <cell r="K20">
            <v>0</v>
          </cell>
        </row>
        <row r="21">
          <cell r="N21">
            <v>1426375</v>
          </cell>
        </row>
        <row r="22">
          <cell r="N22">
            <v>0</v>
          </cell>
        </row>
        <row r="25">
          <cell r="H25">
            <v>-90528625</v>
          </cell>
          <cell r="K25">
            <v>-95463296</v>
          </cell>
        </row>
        <row r="30">
          <cell r="N30">
            <v>-98658586</v>
          </cell>
        </row>
        <row r="35">
          <cell r="N35">
            <v>-2462698899.4419999</v>
          </cell>
        </row>
        <row r="36">
          <cell r="N36">
            <v>3800009403</v>
          </cell>
        </row>
        <row r="37">
          <cell r="N37">
            <v>3905806489</v>
          </cell>
        </row>
        <row r="46">
          <cell r="N46">
            <v>-2416697375</v>
          </cell>
        </row>
        <row r="47">
          <cell r="N47">
            <v>-2379562398</v>
          </cell>
        </row>
      </sheetData>
      <sheetData sheetId="5"/>
      <sheetData sheetId="6">
        <row r="54">
          <cell r="N54">
            <v>0.59143070258232466</v>
          </cell>
        </row>
        <row r="55">
          <cell r="N55">
            <v>1.5095710305377439E-3</v>
          </cell>
        </row>
        <row r="56">
          <cell r="N56">
            <v>4.3577642949347026E-3</v>
          </cell>
        </row>
        <row r="57">
          <cell r="N57">
            <v>2.4332387860952652E-3</v>
          </cell>
        </row>
        <row r="58">
          <cell r="N58">
            <v>2.4868463234044066E-2</v>
          </cell>
        </row>
        <row r="59">
          <cell r="L59">
            <v>0.30061273092266932</v>
          </cell>
          <cell r="M59">
            <v>0.29967251033324194</v>
          </cell>
          <cell r="N59">
            <v>0.29743685443435069</v>
          </cell>
        </row>
        <row r="60">
          <cell r="L60">
            <v>3.7870241991828494E-3</v>
          </cell>
          <cell r="M60">
            <v>3.5659974347299703E-3</v>
          </cell>
          <cell r="N60">
            <v>3.5964947874144774E-3</v>
          </cell>
        </row>
        <row r="61">
          <cell r="N61">
            <v>7.4366910850298437E-2</v>
          </cell>
        </row>
      </sheetData>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F_52A_Cust Dep. Revision"/>
    </sheetNames>
    <sheetDataSet>
      <sheetData sheetId="0">
        <row r="101">
          <cell r="PL101">
            <v>9358437020.4741306</v>
          </cell>
          <cell r="PM101">
            <v>613637670.08410549</v>
          </cell>
          <cell r="PN101">
            <v>14683632335.738459</v>
          </cell>
          <cell r="PO101">
            <v>405532206.75675201</v>
          </cell>
          <cell r="PP101">
            <v>106275394.77530992</v>
          </cell>
          <cell r="PQ101">
            <v>7368598197.8045731</v>
          </cell>
          <cell r="SF101">
            <v>10024087402.099218</v>
          </cell>
          <cell r="SG101">
            <v>320980855.15208119</v>
          </cell>
          <cell r="SH101">
            <v>15283544786.599915</v>
          </cell>
          <cell r="SI101">
            <v>388009084.62981814</v>
          </cell>
          <cell r="SJ101">
            <v>100558624.91758811</v>
          </cell>
          <cell r="SK101">
            <v>7753723083.4046736</v>
          </cell>
        </row>
        <row r="109">
          <cell r="PL109">
            <v>4.6169624855536121E-2</v>
          </cell>
          <cell r="PM109">
            <v>1.849516209543502E-2</v>
          </cell>
          <cell r="PN109">
            <v>0.115</v>
          </cell>
          <cell r="PO109">
            <v>2.04351138748558E-2</v>
          </cell>
          <cell r="SF109">
            <v>4.867458494663611E-2</v>
          </cell>
          <cell r="SG109">
            <v>2.682358933804779E-2</v>
          </cell>
          <cell r="SH109">
            <v>0.115</v>
          </cell>
          <cell r="SI109">
            <v>2.0405150492917076E-2</v>
          </cell>
        </row>
        <row r="143">
          <cell r="PQ143">
            <v>6.6071321400599292E-2</v>
          </cell>
          <cell r="SK143">
            <v>6.7047979701479535E-2</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 RC Cap Struct Recon"/>
      <sheetName val="2018 RC Cap Struct Recon"/>
      <sheetName val="52A"/>
      <sheetName val="52C"/>
      <sheetName val="Rate Base"/>
      <sheetName val="NOI"/>
      <sheetName val="MFR_A_1_Test"/>
      <sheetName val="MFR_A_1_Sub"/>
      <sheetName val="MFR_D_1A_Test"/>
      <sheetName val="MFR_D_1A_Sub"/>
    </sheetNames>
    <sheetDataSet>
      <sheetData sheetId="0"/>
      <sheetData sheetId="1"/>
      <sheetData sheetId="2">
        <row r="93">
          <cell r="B93">
            <v>1062542144.8299384</v>
          </cell>
        </row>
        <row r="109">
          <cell r="H109">
            <v>4.867458494663611E-2</v>
          </cell>
          <cell r="I109">
            <v>2.6799056635252123E-2</v>
          </cell>
          <cell r="J109">
            <v>0.115</v>
          </cell>
          <cell r="K109">
            <v>2.0400693863565248E-2</v>
          </cell>
          <cell r="L109">
            <v>8.873018254401091E-2</v>
          </cell>
          <cell r="M109">
            <v>0</v>
          </cell>
        </row>
      </sheetData>
      <sheetData sheetId="3">
        <row r="5">
          <cell r="G5">
            <v>-143420897</v>
          </cell>
          <cell r="N5">
            <v>-137216261</v>
          </cell>
        </row>
        <row r="6">
          <cell r="J6">
            <v>-59224687.570000015</v>
          </cell>
        </row>
        <row r="7">
          <cell r="J7">
            <v>9302499.8100000005</v>
          </cell>
        </row>
        <row r="8">
          <cell r="J8">
            <v>-3388.93</v>
          </cell>
        </row>
        <row r="9">
          <cell r="O9">
            <v>46544105.042778105</v>
          </cell>
        </row>
        <row r="10">
          <cell r="O10">
            <v>0</v>
          </cell>
        </row>
        <row r="11">
          <cell r="J11">
            <v>-58092625.032356262</v>
          </cell>
        </row>
        <row r="12">
          <cell r="O12">
            <v>-51125801.40951062</v>
          </cell>
        </row>
        <row r="13">
          <cell r="O13">
            <v>-227644983.85714272</v>
          </cell>
        </row>
        <row r="14">
          <cell r="O14">
            <v>3820037.0799999987</v>
          </cell>
        </row>
        <row r="15">
          <cell r="J15">
            <v>8216769.5</v>
          </cell>
        </row>
        <row r="64">
          <cell r="O64">
            <v>-43476469.832233943</v>
          </cell>
        </row>
        <row r="65">
          <cell r="J65">
            <v>16561789.996986024</v>
          </cell>
        </row>
        <row r="66">
          <cell r="K66">
            <v>650764.95497296925</v>
          </cell>
        </row>
        <row r="67">
          <cell r="M67">
            <v>611706.33775982645</v>
          </cell>
        </row>
        <row r="68">
          <cell r="L68">
            <v>25271416.186614793</v>
          </cell>
        </row>
        <row r="69">
          <cell r="N69">
            <v>380792.35590033204</v>
          </cell>
        </row>
        <row r="70">
          <cell r="I70">
            <v>-329353347.59198749</v>
          </cell>
        </row>
        <row r="198">
          <cell r="I198">
            <v>-314746950.57920396</v>
          </cell>
        </row>
      </sheetData>
      <sheetData sheetId="4">
        <row r="552">
          <cell r="J552">
            <v>32536116498.439774</v>
          </cell>
          <cell r="T552">
            <v>33870897422.024158</v>
          </cell>
        </row>
      </sheetData>
      <sheetData sheetId="5"/>
      <sheetData sheetId="6">
        <row r="15">
          <cell r="D15">
            <v>6.6068683365950842E-2</v>
          </cell>
        </row>
      </sheetData>
      <sheetData sheetId="7">
        <row r="15">
          <cell r="D15">
            <v>6.7050566042513221E-2</v>
          </cell>
        </row>
      </sheetData>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abSelected="1" workbookViewId="0">
      <selection activeCell="A2" sqref="A1:A2"/>
    </sheetView>
  </sheetViews>
  <sheetFormatPr defaultColWidth="9.33203125" defaultRowHeight="11.25"/>
  <cols>
    <col min="1" max="14" width="9.33203125" style="1"/>
    <col min="15" max="15" width="10.5" style="1" bestFit="1" customWidth="1"/>
    <col min="16" max="16384" width="9.33203125" style="1"/>
  </cols>
  <sheetData>
    <row r="1" spans="1:20">
      <c r="A1" s="299" t="s">
        <v>3287</v>
      </c>
    </row>
    <row r="2" spans="1:20">
      <c r="A2" s="299" t="s">
        <v>3288</v>
      </c>
    </row>
    <row r="9" spans="1:20" ht="12.75">
      <c r="A9" s="35"/>
      <c r="B9" s="36"/>
      <c r="C9" s="36" t="s">
        <v>92</v>
      </c>
      <c r="D9" s="36" t="s">
        <v>91</v>
      </c>
      <c r="E9" s="36" t="s">
        <v>90</v>
      </c>
      <c r="F9" s="36" t="s">
        <v>89</v>
      </c>
      <c r="G9" s="36" t="s">
        <v>88</v>
      </c>
      <c r="H9" s="36" t="s">
        <v>87</v>
      </c>
      <c r="I9" s="36" t="s">
        <v>86</v>
      </c>
      <c r="J9" s="36" t="s">
        <v>85</v>
      </c>
      <c r="K9" s="36" t="s">
        <v>84</v>
      </c>
      <c r="L9" s="36" t="s">
        <v>83</v>
      </c>
      <c r="M9" s="36" t="s">
        <v>82</v>
      </c>
      <c r="N9" s="36" t="s">
        <v>81</v>
      </c>
      <c r="O9" s="36" t="s">
        <v>59</v>
      </c>
      <c r="P9" s="35"/>
      <c r="Q9" s="35"/>
      <c r="R9" s="35"/>
      <c r="S9" s="35"/>
      <c r="T9" s="35"/>
    </row>
    <row r="10" spans="1:20" ht="12.75">
      <c r="A10" s="35"/>
      <c r="B10" s="35">
        <v>2017</v>
      </c>
      <c r="C10" s="37">
        <f t="shared" ref="C10:N10" si="0">1229710/12</f>
        <v>102475.83333333333</v>
      </c>
      <c r="D10" s="37">
        <f t="shared" si="0"/>
        <v>102475.83333333333</v>
      </c>
      <c r="E10" s="37">
        <f t="shared" si="0"/>
        <v>102475.83333333333</v>
      </c>
      <c r="F10" s="37">
        <f t="shared" si="0"/>
        <v>102475.83333333333</v>
      </c>
      <c r="G10" s="37">
        <f t="shared" si="0"/>
        <v>102475.83333333333</v>
      </c>
      <c r="H10" s="37">
        <f t="shared" si="0"/>
        <v>102475.83333333333</v>
      </c>
      <c r="I10" s="37">
        <f t="shared" si="0"/>
        <v>102475.83333333333</v>
      </c>
      <c r="J10" s="37">
        <f t="shared" si="0"/>
        <v>102475.83333333333</v>
      </c>
      <c r="K10" s="37">
        <f t="shared" si="0"/>
        <v>102475.83333333333</v>
      </c>
      <c r="L10" s="37">
        <f t="shared" si="0"/>
        <v>102475.83333333333</v>
      </c>
      <c r="M10" s="37">
        <f t="shared" si="0"/>
        <v>102475.83333333333</v>
      </c>
      <c r="N10" s="37">
        <f t="shared" si="0"/>
        <v>102475.83333333333</v>
      </c>
      <c r="O10" s="38">
        <f>SUM(C10:N10)</f>
        <v>1229710</v>
      </c>
    </row>
    <row r="12" spans="1:20">
      <c r="B12" s="1">
        <v>2018</v>
      </c>
      <c r="C12" s="37">
        <f t="shared" ref="C12:N12" si="1">1229710/12</f>
        <v>102475.83333333333</v>
      </c>
      <c r="D12" s="37">
        <f t="shared" si="1"/>
        <v>102475.83333333333</v>
      </c>
      <c r="E12" s="37">
        <f t="shared" si="1"/>
        <v>102475.83333333333</v>
      </c>
      <c r="F12" s="37">
        <f t="shared" si="1"/>
        <v>102475.83333333333</v>
      </c>
      <c r="G12" s="37">
        <f t="shared" si="1"/>
        <v>102475.83333333333</v>
      </c>
      <c r="H12" s="37">
        <f t="shared" si="1"/>
        <v>102475.83333333333</v>
      </c>
      <c r="I12" s="37">
        <f t="shared" si="1"/>
        <v>102475.83333333333</v>
      </c>
      <c r="J12" s="37">
        <f t="shared" si="1"/>
        <v>102475.83333333333</v>
      </c>
      <c r="K12" s="37">
        <f t="shared" si="1"/>
        <v>102475.83333333333</v>
      </c>
      <c r="L12" s="37">
        <f t="shared" si="1"/>
        <v>102475.83333333333</v>
      </c>
      <c r="M12" s="37">
        <f t="shared" si="1"/>
        <v>102475.83333333333</v>
      </c>
      <c r="N12" s="37">
        <f t="shared" si="1"/>
        <v>102475.83333333333</v>
      </c>
      <c r="O12" s="38">
        <f>SUM(C12:N12)</f>
        <v>1229710</v>
      </c>
    </row>
    <row r="13" spans="1:20">
      <c r="B13" s="38"/>
      <c r="C13" s="38"/>
      <c r="D13" s="38"/>
      <c r="E13" s="38"/>
      <c r="F13" s="38"/>
      <c r="G13" s="38"/>
      <c r="H13" s="38"/>
      <c r="I13" s="38"/>
      <c r="J13" s="38"/>
      <c r="K13" s="38"/>
      <c r="L13" s="38"/>
      <c r="M13" s="38"/>
      <c r="N13" s="38"/>
      <c r="P13" s="38"/>
    </row>
    <row r="14" spans="1:20">
      <c r="B14" s="38"/>
      <c r="C14" s="38"/>
      <c r="D14" s="38"/>
      <c r="E14" s="38"/>
      <c r="F14" s="38"/>
      <c r="G14" s="38"/>
      <c r="H14" s="38"/>
      <c r="I14" s="38"/>
      <c r="J14" s="38"/>
      <c r="K14" s="38"/>
      <c r="L14" s="38"/>
      <c r="M14" s="38"/>
      <c r="N14" s="38"/>
      <c r="P14" s="38"/>
    </row>
    <row r="15" spans="1:20" ht="12.75">
      <c r="A15" s="39"/>
    </row>
    <row r="16" spans="1:20">
      <c r="A16" s="752" t="s">
        <v>3286</v>
      </c>
      <c r="B16" s="753"/>
      <c r="C16" s="753"/>
      <c r="D16" s="753"/>
      <c r="E16" s="753"/>
      <c r="F16" s="753"/>
      <c r="G16" s="753"/>
      <c r="H16" s="753"/>
      <c r="I16" s="753"/>
      <c r="J16" s="753"/>
      <c r="K16" s="753"/>
      <c r="L16" s="753"/>
      <c r="M16" s="753"/>
      <c r="N16" s="753"/>
      <c r="O16" s="753"/>
    </row>
    <row r="17" spans="1:15">
      <c r="A17" s="753"/>
      <c r="B17" s="753"/>
      <c r="C17" s="753"/>
      <c r="D17" s="753"/>
      <c r="E17" s="753"/>
      <c r="F17" s="753"/>
      <c r="G17" s="753"/>
      <c r="H17" s="753"/>
      <c r="I17" s="753"/>
      <c r="J17" s="753"/>
      <c r="K17" s="753"/>
      <c r="L17" s="753"/>
      <c r="M17" s="753"/>
      <c r="N17" s="753"/>
      <c r="O17" s="753"/>
    </row>
    <row r="18" spans="1:15">
      <c r="A18" s="753"/>
      <c r="B18" s="753"/>
      <c r="C18" s="753"/>
      <c r="D18" s="753"/>
      <c r="E18" s="753"/>
      <c r="F18" s="753"/>
      <c r="G18" s="753"/>
      <c r="H18" s="753"/>
      <c r="I18" s="753"/>
      <c r="J18" s="753"/>
      <c r="K18" s="753"/>
      <c r="L18" s="753"/>
      <c r="M18" s="753"/>
      <c r="N18" s="753"/>
      <c r="O18" s="753"/>
    </row>
    <row r="19" spans="1:15">
      <c r="A19" s="753"/>
      <c r="B19" s="753"/>
      <c r="C19" s="753"/>
      <c r="D19" s="753"/>
      <c r="E19" s="753"/>
      <c r="F19" s="753"/>
      <c r="G19" s="753"/>
      <c r="H19" s="753"/>
      <c r="I19" s="753"/>
      <c r="J19" s="753"/>
      <c r="K19" s="753"/>
      <c r="L19" s="753"/>
      <c r="M19" s="753"/>
      <c r="N19" s="753"/>
      <c r="O19" s="753"/>
    </row>
    <row r="20" spans="1:15" ht="100.5" customHeight="1">
      <c r="A20" s="753"/>
      <c r="B20" s="753"/>
      <c r="C20" s="753"/>
      <c r="D20" s="753"/>
      <c r="E20" s="753"/>
      <c r="F20" s="753"/>
      <c r="G20" s="753"/>
      <c r="H20" s="753"/>
      <c r="I20" s="753"/>
      <c r="J20" s="753"/>
      <c r="K20" s="753"/>
      <c r="L20" s="753"/>
      <c r="M20" s="753"/>
      <c r="N20" s="753"/>
      <c r="O20" s="753"/>
    </row>
  </sheetData>
  <mergeCells count="1">
    <mergeCell ref="A16:O2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8"/>
  <sheetViews>
    <sheetView workbookViewId="0">
      <selection sqref="A1:A2"/>
    </sheetView>
  </sheetViews>
  <sheetFormatPr defaultColWidth="9.33203125" defaultRowHeight="11.25"/>
  <cols>
    <col min="1" max="1" width="37.1640625" style="1" bestFit="1" customWidth="1"/>
    <col min="2" max="11" width="17.6640625" style="1" customWidth="1"/>
    <col min="12" max="12" width="9.33203125" style="1"/>
    <col min="13" max="14" width="13.5" style="1" bestFit="1" customWidth="1"/>
    <col min="15" max="16384" width="9.33203125" style="1"/>
  </cols>
  <sheetData>
    <row r="1" spans="1:7">
      <c r="A1" s="299" t="s">
        <v>3297</v>
      </c>
    </row>
    <row r="2" spans="1:7">
      <c r="A2" s="299" t="s">
        <v>3288</v>
      </c>
    </row>
    <row r="5" spans="1:7" ht="15.75">
      <c r="A5" s="33" t="s">
        <v>120</v>
      </c>
      <c r="B5" s="71">
        <v>2017</v>
      </c>
      <c r="C5" s="71">
        <v>2018</v>
      </c>
    </row>
    <row r="6" spans="1:7" ht="15">
      <c r="A6" s="32" t="s">
        <v>121</v>
      </c>
      <c r="B6" s="72">
        <v>1.3279845632766426E-2</v>
      </c>
      <c r="C6" s="72">
        <v>1.4405265650919307E-2</v>
      </c>
      <c r="G6" s="490"/>
    </row>
    <row r="7" spans="1:7" ht="15">
      <c r="A7" s="34" t="s">
        <v>122</v>
      </c>
      <c r="B7" s="72">
        <v>0</v>
      </c>
      <c r="C7" s="72">
        <v>0</v>
      </c>
      <c r="G7" s="490"/>
    </row>
    <row r="8" spans="1:7" ht="15">
      <c r="A8" s="34" t="s">
        <v>123</v>
      </c>
      <c r="B8" s="72">
        <v>2.5606648805386468E-4</v>
      </c>
      <c r="C8" s="72">
        <v>2.3270664976475432E-4</v>
      </c>
      <c r="G8" s="490"/>
    </row>
    <row r="9" spans="1:7" ht="15">
      <c r="A9" s="32" t="s">
        <v>124</v>
      </c>
      <c r="B9" s="72">
        <v>5.1896056556265786E-2</v>
      </c>
      <c r="C9" s="72">
        <v>5.1894701177374422E-2</v>
      </c>
      <c r="G9" s="490"/>
    </row>
    <row r="10" spans="1:7" ht="15">
      <c r="A10" s="32" t="s">
        <v>125</v>
      </c>
      <c r="B10" s="72">
        <v>3.4859929418422489E-4</v>
      </c>
      <c r="C10" s="72">
        <v>2.5446278337581377E-4</v>
      </c>
      <c r="G10" s="490"/>
    </row>
    <row r="11" spans="1:7" ht="15">
      <c r="A11" s="32" t="s">
        <v>126</v>
      </c>
      <c r="B11" s="72">
        <v>0</v>
      </c>
      <c r="C11" s="72">
        <v>0</v>
      </c>
      <c r="G11" s="490"/>
    </row>
    <row r="12" spans="1:7" ht="15">
      <c r="A12" s="32" t="s">
        <v>127</v>
      </c>
      <c r="B12" s="73">
        <v>2.8811539468055015E-4</v>
      </c>
      <c r="C12" s="73">
        <v>2.634297810789142E-4</v>
      </c>
      <c r="G12" s="490"/>
    </row>
    <row r="13" spans="1:7" ht="15">
      <c r="A13" s="32" t="s">
        <v>128</v>
      </c>
      <c r="B13" s="72">
        <f>SUM(B6:B12)</f>
        <v>6.6068683365950842E-2</v>
      </c>
      <c r="C13" s="72">
        <f>SUM(C6:C12)</f>
        <v>6.7050566042513221E-2</v>
      </c>
      <c r="G13" s="490"/>
    </row>
    <row r="14" spans="1:7" ht="15">
      <c r="A14" s="32"/>
      <c r="B14" s="32"/>
      <c r="C14" s="32"/>
    </row>
    <row r="15" spans="1:7" ht="15">
      <c r="A15" s="32" t="s">
        <v>129</v>
      </c>
      <c r="B15" s="72">
        <f>+B9/0.61425</f>
        <v>8.4486864560465266E-2</v>
      </c>
      <c r="C15" s="72">
        <f>+C9/0.61425</f>
        <v>8.448465800142356E-2</v>
      </c>
    </row>
    <row r="16" spans="1:7" ht="15">
      <c r="A16" s="32" t="s">
        <v>130</v>
      </c>
      <c r="B16" s="73">
        <f>+B6+B7+B8+B10+B11+B12</f>
        <v>1.4172626809685066E-2</v>
      </c>
      <c r="C16" s="73">
        <f>+C6+C7+C8+C10+C11+C12</f>
        <v>1.515586486513879E-2</v>
      </c>
    </row>
    <row r="17" spans="1:11" ht="15">
      <c r="A17" s="32" t="s">
        <v>131</v>
      </c>
      <c r="B17" s="72">
        <f>SUM(B15:B16)</f>
        <v>9.8659491370150329E-2</v>
      </c>
      <c r="C17" s="72">
        <f>SUM(C15:C16)</f>
        <v>9.9640522866562345E-2</v>
      </c>
    </row>
    <row r="24" spans="1:11" s="493" customFormat="1" ht="33.75">
      <c r="A24" s="493" t="s">
        <v>1515</v>
      </c>
      <c r="B24" s="493" t="s">
        <v>1514</v>
      </c>
      <c r="C24" s="493" t="s">
        <v>1513</v>
      </c>
      <c r="D24" s="493" t="s">
        <v>1512</v>
      </c>
      <c r="E24" s="493" t="s">
        <v>1511</v>
      </c>
      <c r="F24" s="493" t="s">
        <v>1510</v>
      </c>
      <c r="G24" s="493" t="s">
        <v>1509</v>
      </c>
      <c r="H24" s="493" t="s">
        <v>1508</v>
      </c>
      <c r="I24" s="493" t="s">
        <v>1374</v>
      </c>
      <c r="J24" s="493" t="s">
        <v>1373</v>
      </c>
      <c r="K24" s="493" t="s">
        <v>1507</v>
      </c>
    </row>
    <row r="25" spans="1:11">
      <c r="A25" s="1" t="s">
        <v>121</v>
      </c>
      <c r="B25" s="489">
        <v>11688224.212846</v>
      </c>
      <c r="C25" s="489">
        <v>-99801.432222356321</v>
      </c>
      <c r="D25" s="489">
        <v>-1190033.9553895202</v>
      </c>
      <c r="E25" s="489">
        <v>16561.789996986023</v>
      </c>
      <c r="F25" s="489">
        <v>10414950.615231108</v>
      </c>
      <c r="G25" s="495">
        <v>0.96247287667074266</v>
      </c>
      <c r="H25" s="494">
        <v>10024107.479025206</v>
      </c>
      <c r="I25" s="495">
        <v>0.29595045682900789</v>
      </c>
      <c r="J25" s="495">
        <v>4.867458494663611E-2</v>
      </c>
      <c r="K25" s="495">
        <v>1.4405265650919307E-2</v>
      </c>
    </row>
    <row r="26" spans="1:11">
      <c r="A26" s="1" t="s">
        <v>122</v>
      </c>
      <c r="B26" s="489">
        <v>0</v>
      </c>
      <c r="C26" s="489">
        <v>0</v>
      </c>
      <c r="D26" s="489">
        <v>0</v>
      </c>
      <c r="E26" s="489">
        <v>0</v>
      </c>
      <c r="F26" s="489">
        <v>0</v>
      </c>
      <c r="G26" s="495">
        <v>0</v>
      </c>
      <c r="H26" s="494">
        <v>0</v>
      </c>
      <c r="I26" s="495">
        <v>0</v>
      </c>
      <c r="J26" s="495">
        <v>0</v>
      </c>
      <c r="K26" s="495">
        <v>0</v>
      </c>
    </row>
    <row r="27" spans="1:11">
      <c r="A27" s="1" t="s">
        <v>123</v>
      </c>
      <c r="B27" s="489">
        <v>429893.00358271576</v>
      </c>
      <c r="C27" s="489">
        <v>0</v>
      </c>
      <c r="D27" s="489">
        <v>-44145.1801391033</v>
      </c>
      <c r="E27" s="489">
        <v>611.7063377598264</v>
      </c>
      <c r="F27" s="489">
        <v>386359.52978137229</v>
      </c>
      <c r="G27" s="495">
        <v>1</v>
      </c>
      <c r="H27" s="494">
        <v>386359.52978137229</v>
      </c>
      <c r="I27" s="495">
        <v>1.1406800735359216E-2</v>
      </c>
      <c r="J27" s="495">
        <v>2.0400693863565248E-2</v>
      </c>
      <c r="K27" s="495">
        <v>2.3270664976475432E-4</v>
      </c>
    </row>
    <row r="28" spans="1:11">
      <c r="A28" s="1" t="s">
        <v>124</v>
      </c>
      <c r="B28" s="489">
        <v>17680645.991664961</v>
      </c>
      <c r="C28" s="489">
        <v>-10910.852769999992</v>
      </c>
      <c r="D28" s="489">
        <v>-1814536.5159485401</v>
      </c>
      <c r="E28" s="489">
        <v>25271.416186614792</v>
      </c>
      <c r="F28" s="489">
        <v>15880470.039133035</v>
      </c>
      <c r="G28" s="495">
        <v>0.96247287667074255</v>
      </c>
      <c r="H28" s="494">
        <v>15284521.681447912</v>
      </c>
      <c r="I28" s="495">
        <v>0.45125827110760364</v>
      </c>
      <c r="J28" s="495">
        <v>0.115</v>
      </c>
      <c r="K28" s="495">
        <v>5.1894701177374422E-2</v>
      </c>
    </row>
    <row r="29" spans="1:11">
      <c r="A29" s="1" t="s">
        <v>125</v>
      </c>
      <c r="B29" s="489">
        <v>371681.19756895187</v>
      </c>
      <c r="C29" s="489">
        <v>0</v>
      </c>
      <c r="D29" s="489">
        <v>-38180.845668711365</v>
      </c>
      <c r="E29" s="489">
        <v>650.76495497296924</v>
      </c>
      <c r="F29" s="489">
        <v>334151.11685521348</v>
      </c>
      <c r="G29" s="495">
        <v>0.96247287667074266</v>
      </c>
      <c r="H29" s="494">
        <v>321611.38668237883</v>
      </c>
      <c r="I29" s="495">
        <v>9.4952142099318272E-3</v>
      </c>
      <c r="J29" s="495">
        <v>2.6799056635252123E-2</v>
      </c>
      <c r="K29" s="495">
        <v>2.5446278337581377E-4</v>
      </c>
    </row>
    <row r="30" spans="1:11">
      <c r="A30" s="1" t="s">
        <v>126</v>
      </c>
      <c r="B30" s="489">
        <v>9248444.2754023504</v>
      </c>
      <c r="C30" s="489">
        <v>-228406.64314387509</v>
      </c>
      <c r="D30" s="489">
        <v>-920502.02116171899</v>
      </c>
      <c r="E30" s="489">
        <v>-43476.469832233946</v>
      </c>
      <c r="F30" s="489">
        <v>8056059.1412645215</v>
      </c>
      <c r="G30" s="495">
        <v>0.96247287667074244</v>
      </c>
      <c r="H30" s="494">
        <v>7753738.4163224949</v>
      </c>
      <c r="I30" s="495">
        <v>0.22892037129451356</v>
      </c>
      <c r="J30" s="495">
        <v>0</v>
      </c>
      <c r="K30" s="495">
        <v>0</v>
      </c>
    </row>
    <row r="31" spans="1:11">
      <c r="A31" s="1" t="s">
        <v>127</v>
      </c>
      <c r="B31" s="489">
        <v>253253.17768832159</v>
      </c>
      <c r="C31" s="489">
        <v>-137216.26100000035</v>
      </c>
      <c r="D31" s="489">
        <v>-11938.074163688716</v>
      </c>
      <c r="E31" s="489">
        <v>380.79235590033204</v>
      </c>
      <c r="F31" s="489">
        <v>104479.63488053286</v>
      </c>
      <c r="G31" s="495">
        <v>0.96247287667074244</v>
      </c>
      <c r="H31" s="494">
        <v>100558.8147369753</v>
      </c>
      <c r="I31" s="495">
        <v>2.9688858235837712E-3</v>
      </c>
      <c r="J31" s="495">
        <v>8.873018254401091E-2</v>
      </c>
      <c r="K31" s="495">
        <v>2.634297810789142E-4</v>
      </c>
    </row>
    <row r="32" spans="1:11">
      <c r="A32" s="1" t="s">
        <v>128</v>
      </c>
      <c r="B32" s="489">
        <v>39672141.858753301</v>
      </c>
      <c r="C32" s="489">
        <v>-476335.18913623173</v>
      </c>
      <c r="D32" s="489">
        <v>-4019336.5924712825</v>
      </c>
      <c r="E32" s="489">
        <v>0</v>
      </c>
      <c r="F32" s="489">
        <v>35176470.077145785</v>
      </c>
      <c r="G32" s="1" t="s">
        <v>5</v>
      </c>
      <c r="H32" s="494">
        <v>33870897.30799634</v>
      </c>
      <c r="I32" s="495">
        <v>0.99999999999999989</v>
      </c>
      <c r="J32" s="495" t="s">
        <v>5</v>
      </c>
      <c r="K32" s="495">
        <v>6.7050566042513221E-2</v>
      </c>
    </row>
    <row r="35" spans="1:9">
      <c r="E35" s="40" t="s">
        <v>120</v>
      </c>
      <c r="F35" s="40" t="s">
        <v>2999</v>
      </c>
    </row>
    <row r="36" spans="1:9">
      <c r="A36" s="1" t="s">
        <v>121</v>
      </c>
      <c r="B36" s="38">
        <f>+B25+C25+D25</f>
        <v>10398388.825234123</v>
      </c>
      <c r="C36" s="490">
        <f>+B36/B38</f>
        <v>0.39607496864032443</v>
      </c>
      <c r="D36" s="490">
        <f>+J25</f>
        <v>4.867458494663611E-2</v>
      </c>
      <c r="E36" s="490">
        <f>+C36*D36</f>
        <v>1.9278784706319704E-2</v>
      </c>
      <c r="F36" s="490">
        <f>+E36</f>
        <v>1.9278784706319704E-2</v>
      </c>
    </row>
    <row r="37" spans="1:9">
      <c r="A37" s="1" t="str">
        <f>+A28</f>
        <v>COMMON EQUITY</v>
      </c>
      <c r="B37" s="38">
        <f>+B28+C28+D28</f>
        <v>15855198.622946421</v>
      </c>
      <c r="C37" s="490">
        <f>+B37/B38</f>
        <v>0.60392503135967568</v>
      </c>
      <c r="D37" s="490">
        <f>+J28</f>
        <v>0.115</v>
      </c>
      <c r="E37" s="490">
        <f>+C37*D37</f>
        <v>6.9451378606362704E-2</v>
      </c>
      <c r="F37" s="490">
        <f>+E37/0.61425</f>
        <v>0.11306695743811593</v>
      </c>
    </row>
    <row r="38" spans="1:9">
      <c r="A38" s="1" t="s">
        <v>128</v>
      </c>
      <c r="B38" s="38">
        <f>SUM(B36:B37)</f>
        <v>26253587.448180541</v>
      </c>
      <c r="C38" s="490"/>
      <c r="D38" s="490"/>
      <c r="E38" s="580">
        <f>SUM(E36:E37)</f>
        <v>8.8730163312682409E-2</v>
      </c>
      <c r="F38" s="490">
        <f>SUM(F36:F37)</f>
        <v>0.13234574214443562</v>
      </c>
    </row>
    <row r="41" spans="1:9">
      <c r="E41" s="681"/>
      <c r="F41" s="682" t="s">
        <v>3140</v>
      </c>
      <c r="G41" s="681"/>
      <c r="H41" s="682" t="s">
        <v>3141</v>
      </c>
      <c r="I41" s="681"/>
    </row>
    <row r="42" spans="1:9">
      <c r="E42" s="682" t="s">
        <v>2998</v>
      </c>
      <c r="F42" s="682" t="s">
        <v>1498</v>
      </c>
      <c r="G42" s="682" t="s">
        <v>94</v>
      </c>
      <c r="H42" s="682" t="s">
        <v>1498</v>
      </c>
      <c r="I42" s="682" t="s">
        <v>94</v>
      </c>
    </row>
    <row r="43" spans="1:9">
      <c r="E43" s="681"/>
      <c r="F43" s="681"/>
      <c r="G43" s="681"/>
      <c r="H43" s="681"/>
      <c r="I43" s="681"/>
    </row>
    <row r="44" spans="1:9">
      <c r="A44" s="1" t="s">
        <v>3000</v>
      </c>
      <c r="D44" s="1" t="s">
        <v>3001</v>
      </c>
      <c r="E44" s="683">
        <v>1063314.6803120531</v>
      </c>
      <c r="F44" s="683">
        <v>1063314.6803120531</v>
      </c>
      <c r="G44" s="683">
        <f>+F44</f>
        <v>1063314.6803120531</v>
      </c>
      <c r="H44" s="683">
        <v>1063314.6803120531</v>
      </c>
      <c r="I44" s="683">
        <f>+H44</f>
        <v>1063314.6803120531</v>
      </c>
    </row>
    <row r="45" spans="1:9">
      <c r="E45" s="681"/>
      <c r="F45" s="681"/>
      <c r="G45" s="681"/>
      <c r="H45" s="681"/>
      <c r="I45" s="681"/>
    </row>
    <row r="46" spans="1:9">
      <c r="A46" s="1" t="s">
        <v>3002</v>
      </c>
      <c r="D46" s="1" t="s">
        <v>1528</v>
      </c>
      <c r="E46" s="684">
        <v>8.8730182544010924E-2</v>
      </c>
      <c r="F46" s="684">
        <f>E38</f>
        <v>8.8730163312682409E-2</v>
      </c>
      <c r="G46" s="685">
        <f>+F46-E46</f>
        <v>-1.9231328515778578E-8</v>
      </c>
      <c r="H46" s="686">
        <f>'Revised CD D1a Sub Impact'!G43</f>
        <v>8.8729199455794619E-2</v>
      </c>
      <c r="I46" s="684">
        <f>+H46-E46</f>
        <v>-9.8308821630532783E-7</v>
      </c>
    </row>
    <row r="47" spans="1:9">
      <c r="E47" s="681"/>
      <c r="F47" s="681"/>
      <c r="G47" s="681"/>
      <c r="H47" s="681"/>
      <c r="I47" s="681"/>
    </row>
    <row r="48" spans="1:9">
      <c r="A48" s="1" t="s">
        <v>3003</v>
      </c>
      <c r="D48" s="1" t="s">
        <v>3004</v>
      </c>
      <c r="E48" s="683">
        <f>+E44*E46</f>
        <v>94348.105685815084</v>
      </c>
      <c r="F48" s="683">
        <f>+F44*F46</f>
        <v>94348.085236861152</v>
      </c>
      <c r="G48" s="687">
        <f>+G44*G46</f>
        <v>-2.0448953932731169E-2</v>
      </c>
      <c r="H48" s="683">
        <f>+H44*H46</f>
        <v>94347.060353682653</v>
      </c>
      <c r="I48" s="683">
        <f>+I44*I46</f>
        <v>-1.0453321324392462</v>
      </c>
    </row>
    <row r="49" spans="1:9">
      <c r="E49" s="681"/>
      <c r="F49" s="681"/>
      <c r="G49" s="681"/>
      <c r="H49" s="681"/>
      <c r="I49" s="681"/>
    </row>
    <row r="50" spans="1:9">
      <c r="A50" s="1" t="s">
        <v>3005</v>
      </c>
      <c r="D50" s="1" t="s">
        <v>3006</v>
      </c>
      <c r="E50" s="683">
        <v>-33868.42458667235</v>
      </c>
      <c r="F50" s="683">
        <v>-33868.42458667235</v>
      </c>
      <c r="G50" s="683">
        <f>+F50-E50</f>
        <v>0</v>
      </c>
      <c r="H50" s="683">
        <v>-33868.42458667235</v>
      </c>
      <c r="I50" s="683">
        <f>+H50-E50</f>
        <v>0</v>
      </c>
    </row>
    <row r="51" spans="1:9">
      <c r="E51" s="681"/>
      <c r="F51" s="681"/>
      <c r="G51" s="681"/>
      <c r="H51" s="681"/>
      <c r="I51" s="681"/>
    </row>
    <row r="52" spans="1:9">
      <c r="A52" s="1" t="s">
        <v>3007</v>
      </c>
      <c r="D52" s="1" t="s">
        <v>3008</v>
      </c>
      <c r="E52" s="688">
        <f>+E48-E50</f>
        <v>128216.53027248743</v>
      </c>
      <c r="F52" s="688">
        <f>+F48-F50</f>
        <v>128216.5098235335</v>
      </c>
      <c r="G52" s="688">
        <f>+G48-G50</f>
        <v>-2.0448953932731169E-2</v>
      </c>
      <c r="H52" s="688">
        <f>+H48-H50</f>
        <v>128215.484940355</v>
      </c>
      <c r="I52" s="688">
        <f>+I48-I50</f>
        <v>-1.0453321324392462</v>
      </c>
    </row>
    <row r="53" spans="1:9">
      <c r="E53" s="681"/>
      <c r="F53" s="681"/>
      <c r="G53" s="681"/>
      <c r="H53" s="681"/>
      <c r="I53" s="681"/>
    </row>
    <row r="54" spans="1:9">
      <c r="A54" s="1" t="s">
        <v>3009</v>
      </c>
      <c r="D54" s="1" t="s">
        <v>3010</v>
      </c>
      <c r="E54" s="689" t="s">
        <v>61</v>
      </c>
      <c r="F54" s="689" t="s">
        <v>61</v>
      </c>
      <c r="G54" s="689" t="s">
        <v>61</v>
      </c>
      <c r="H54" s="689" t="s">
        <v>61</v>
      </c>
      <c r="I54" s="689" t="s">
        <v>61</v>
      </c>
    </row>
    <row r="55" spans="1:9">
      <c r="E55" s="681"/>
      <c r="F55" s="681"/>
      <c r="G55" s="681"/>
      <c r="H55" s="681"/>
      <c r="I55" s="681"/>
    </row>
    <row r="56" spans="1:9">
      <c r="A56" s="1" t="s">
        <v>3011</v>
      </c>
      <c r="D56" s="1" t="s">
        <v>3012</v>
      </c>
      <c r="E56" s="690">
        <v>1.6302424979425743</v>
      </c>
      <c r="F56" s="690">
        <v>1.6302424979425743</v>
      </c>
      <c r="G56" s="690">
        <v>1.6302424979425743</v>
      </c>
      <c r="H56" s="690">
        <v>1.6302424979425743</v>
      </c>
      <c r="I56" s="690">
        <v>1.6302424979425743</v>
      </c>
    </row>
    <row r="57" spans="1:9">
      <c r="E57" s="681"/>
      <c r="F57" s="681"/>
      <c r="G57" s="681"/>
      <c r="H57" s="681"/>
      <c r="I57" s="681"/>
    </row>
    <row r="58" spans="1:9">
      <c r="A58" s="1" t="s">
        <v>3013</v>
      </c>
      <c r="D58" s="1" t="s">
        <v>3014</v>
      </c>
      <c r="E58" s="691">
        <f>+E52*E56</f>
        <v>209024.03658894962</v>
      </c>
      <c r="F58" s="691">
        <f>+F52*F56</f>
        <v>209024.00325219586</v>
      </c>
      <c r="G58" s="691">
        <f>+G52*G56</f>
        <v>-3.3336753739608288E-2</v>
      </c>
      <c r="H58" s="687">
        <f>+H52*H56</f>
        <v>209022.33244408286</v>
      </c>
      <c r="I58" s="691">
        <f>+I52*I56</f>
        <v>-1.7041448667673946</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8"/>
  <sheetViews>
    <sheetView workbookViewId="0">
      <selection sqref="A1:A2"/>
    </sheetView>
  </sheetViews>
  <sheetFormatPr defaultColWidth="9.33203125" defaultRowHeight="11.25"/>
  <cols>
    <col min="1" max="1" width="119.83203125" style="1" bestFit="1" customWidth="1"/>
    <col min="2" max="3" width="17.6640625" style="1" bestFit="1" customWidth="1"/>
    <col min="4" max="4" width="10.6640625" style="1" bestFit="1" customWidth="1"/>
    <col min="5" max="6" width="17.6640625" style="1" bestFit="1" customWidth="1"/>
    <col min="7" max="7" width="10.6640625" style="1" bestFit="1" customWidth="1"/>
    <col min="8" max="16384" width="9.33203125" style="1"/>
  </cols>
  <sheetData>
    <row r="1" spans="1:7">
      <c r="A1" s="299" t="s">
        <v>3298</v>
      </c>
    </row>
    <row r="2" spans="1:7">
      <c r="A2" s="299" t="s">
        <v>3288</v>
      </c>
    </row>
    <row r="5" spans="1:7" ht="12" thickBot="1"/>
    <row r="6" spans="1:7" ht="15.75" thickBot="1">
      <c r="A6" s="760" t="s">
        <v>534</v>
      </c>
      <c r="B6" s="760" t="s">
        <v>533</v>
      </c>
      <c r="C6" s="759"/>
      <c r="D6" s="761"/>
      <c r="E6" s="760" t="s">
        <v>532</v>
      </c>
      <c r="F6" s="759"/>
      <c r="G6" s="761"/>
    </row>
    <row r="7" spans="1:7" ht="39" thickBot="1">
      <c r="A7" s="760"/>
      <c r="B7" s="85" t="s">
        <v>531</v>
      </c>
      <c r="C7" s="85" t="s">
        <v>530</v>
      </c>
      <c r="D7" s="85" t="s">
        <v>529</v>
      </c>
      <c r="E7" s="85" t="s">
        <v>531</v>
      </c>
      <c r="F7" s="85" t="s">
        <v>530</v>
      </c>
      <c r="G7" s="85" t="s">
        <v>529</v>
      </c>
    </row>
    <row r="8" spans="1:7" ht="12.75">
      <c r="A8" s="76" t="s">
        <v>76</v>
      </c>
      <c r="B8" s="83"/>
      <c r="C8" s="83"/>
      <c r="D8" s="83"/>
      <c r="E8" s="83"/>
      <c r="F8" s="83"/>
      <c r="G8" s="83"/>
    </row>
    <row r="9" spans="1:7" ht="12.75">
      <c r="A9" s="79" t="s">
        <v>79</v>
      </c>
      <c r="B9" s="83"/>
      <c r="C9" s="83"/>
      <c r="D9" s="83"/>
      <c r="E9" s="83"/>
      <c r="F9" s="83"/>
      <c r="G9" s="83"/>
    </row>
    <row r="10" spans="1:7" ht="12.75">
      <c r="A10" s="80" t="s">
        <v>458</v>
      </c>
      <c r="B10" s="83"/>
      <c r="C10" s="83"/>
      <c r="D10" s="83"/>
      <c r="E10" s="83"/>
      <c r="F10" s="83"/>
      <c r="G10" s="83"/>
    </row>
    <row r="11" spans="1:7" ht="12.75">
      <c r="A11" s="81" t="s">
        <v>521</v>
      </c>
      <c r="B11" s="83"/>
      <c r="C11" s="83"/>
      <c r="D11" s="83"/>
      <c r="E11" s="83"/>
      <c r="F11" s="83"/>
      <c r="G11" s="83"/>
    </row>
    <row r="12" spans="1:7" ht="12.75">
      <c r="A12" s="84" t="s">
        <v>528</v>
      </c>
      <c r="B12" s="83">
        <v>974333572.59062743</v>
      </c>
      <c r="C12" s="83">
        <v>942622438.80189741</v>
      </c>
      <c r="D12" s="82">
        <v>0.96745351419595016</v>
      </c>
      <c r="E12" s="83">
        <v>1048932253.2127769</v>
      </c>
      <c r="F12" s="83">
        <v>1015580647.8357952</v>
      </c>
      <c r="G12" s="82">
        <v>0.96820423313819459</v>
      </c>
    </row>
    <row r="13" spans="1:7" ht="12.75">
      <c r="A13" s="84" t="s">
        <v>527</v>
      </c>
      <c r="B13" s="83">
        <v>0</v>
      </c>
      <c r="C13" s="83">
        <v>0</v>
      </c>
      <c r="D13" s="82">
        <v>0.94712157517284312</v>
      </c>
      <c r="E13" s="83">
        <v>0</v>
      </c>
      <c r="F13" s="83">
        <v>0</v>
      </c>
      <c r="G13" s="82">
        <v>0.94721959034263092</v>
      </c>
    </row>
    <row r="14" spans="1:7" ht="12.75">
      <c r="A14" s="84" t="s">
        <v>526</v>
      </c>
      <c r="B14" s="83">
        <v>5873094.2437495273</v>
      </c>
      <c r="C14" s="83">
        <v>5873094.2437495273</v>
      </c>
      <c r="D14" s="82">
        <v>1</v>
      </c>
      <c r="E14" s="83">
        <v>5055871.6440728651</v>
      </c>
      <c r="F14" s="83">
        <v>5055871.6440728651</v>
      </c>
      <c r="G14" s="82">
        <v>1</v>
      </c>
    </row>
    <row r="15" spans="1:7" ht="12.75">
      <c r="A15" s="84" t="s">
        <v>525</v>
      </c>
      <c r="B15" s="83">
        <v>0</v>
      </c>
      <c r="C15" s="83">
        <v>0</v>
      </c>
      <c r="D15" s="82">
        <v>0.94712157517284312</v>
      </c>
      <c r="E15" s="83">
        <v>0</v>
      </c>
      <c r="F15" s="83">
        <v>0</v>
      </c>
      <c r="G15" s="82">
        <v>0.94721959034263092</v>
      </c>
    </row>
    <row r="16" spans="1:7" ht="12.75">
      <c r="A16" s="84" t="s">
        <v>524</v>
      </c>
      <c r="B16" s="83">
        <v>6359027</v>
      </c>
      <c r="C16" s="83">
        <v>6022771.6688066395</v>
      </c>
      <c r="D16" s="82">
        <v>0.94712157517284312</v>
      </c>
      <c r="E16" s="83">
        <v>6359027</v>
      </c>
      <c r="F16" s="83">
        <v>6023394.949917729</v>
      </c>
      <c r="G16" s="82">
        <v>0.94721959034263092</v>
      </c>
    </row>
    <row r="17" spans="1:7" ht="12.75">
      <c r="A17" s="84" t="s">
        <v>523</v>
      </c>
      <c r="B17" s="83">
        <v>26140825.180000003</v>
      </c>
      <c r="C17" s="83">
        <v>0</v>
      </c>
      <c r="D17" s="82">
        <v>0</v>
      </c>
      <c r="E17" s="83">
        <v>26140825.180000003</v>
      </c>
      <c r="F17" s="83">
        <v>0</v>
      </c>
      <c r="G17" s="82">
        <v>0</v>
      </c>
    </row>
    <row r="18" spans="1:7" ht="13.5" thickBot="1">
      <c r="A18" s="84" t="s">
        <v>522</v>
      </c>
      <c r="B18" s="83">
        <v>25237641.27245941</v>
      </c>
      <c r="C18" s="83">
        <v>24416244.739057608</v>
      </c>
      <c r="D18" s="82">
        <v>0.96745351419595016</v>
      </c>
      <c r="E18" s="83">
        <v>25237641.27245941</v>
      </c>
      <c r="F18" s="83">
        <v>24435191.114418413</v>
      </c>
      <c r="G18" s="82">
        <v>0.96820423313819459</v>
      </c>
    </row>
    <row r="19" spans="1:7" ht="12.75">
      <c r="A19" s="81" t="s">
        <v>521</v>
      </c>
      <c r="B19" s="78">
        <v>1037944160.2868363</v>
      </c>
      <c r="C19" s="78">
        <v>978934549.45351124</v>
      </c>
      <c r="D19" s="74" t="s">
        <v>5</v>
      </c>
      <c r="E19" s="78">
        <v>1111725618.3093092</v>
      </c>
      <c r="F19" s="78">
        <v>1051095105.5442041</v>
      </c>
      <c r="G19" s="74" t="s">
        <v>5</v>
      </c>
    </row>
    <row r="20" spans="1:7" ht="15">
      <c r="A20" s="77"/>
      <c r="B20" s="77"/>
      <c r="C20" s="77"/>
      <c r="D20" s="77"/>
      <c r="E20" s="77"/>
      <c r="F20" s="77"/>
      <c r="G20" s="77"/>
    </row>
    <row r="21" spans="1:7" ht="12.75">
      <c r="A21" s="81" t="s">
        <v>514</v>
      </c>
      <c r="B21" s="83"/>
      <c r="C21" s="83"/>
      <c r="D21" s="83"/>
      <c r="E21" s="83"/>
      <c r="F21" s="83"/>
      <c r="G21" s="83"/>
    </row>
    <row r="22" spans="1:7" ht="12.75">
      <c r="A22" s="84" t="s">
        <v>520</v>
      </c>
      <c r="B22" s="83">
        <v>2319301013.325223</v>
      </c>
      <c r="C22" s="83">
        <v>2204716367.4317169</v>
      </c>
      <c r="D22" s="82">
        <v>0.95059518137784804</v>
      </c>
      <c r="E22" s="83">
        <v>2355221108.9664068</v>
      </c>
      <c r="F22" s="83">
        <v>2240483538.5285592</v>
      </c>
      <c r="G22" s="82">
        <v>0.95128373722490955</v>
      </c>
    </row>
    <row r="23" spans="1:7" ht="12.75">
      <c r="A23" s="84" t="s">
        <v>519</v>
      </c>
      <c r="B23" s="83">
        <v>370941.55999999994</v>
      </c>
      <c r="C23" s="83">
        <v>351326.75460427161</v>
      </c>
      <c r="D23" s="82">
        <v>0.94712157517284312</v>
      </c>
      <c r="E23" s="83">
        <v>370941.55999999994</v>
      </c>
      <c r="F23" s="83">
        <v>351363.11250425637</v>
      </c>
      <c r="G23" s="82">
        <v>0.94721959034263092</v>
      </c>
    </row>
    <row r="24" spans="1:7" ht="12.75">
      <c r="A24" s="84" t="s">
        <v>518</v>
      </c>
      <c r="B24" s="83">
        <v>905909140.74177194</v>
      </c>
      <c r="C24" s="83">
        <v>858006092.34282386</v>
      </c>
      <c r="D24" s="82">
        <v>0.94712157517284312</v>
      </c>
      <c r="E24" s="83">
        <v>916612489.57735658</v>
      </c>
      <c r="F24" s="83">
        <v>868233306.8804028</v>
      </c>
      <c r="G24" s="82">
        <v>0.94721959034263092</v>
      </c>
    </row>
    <row r="25" spans="1:7" ht="12.75">
      <c r="A25" s="84" t="s">
        <v>517</v>
      </c>
      <c r="B25" s="83">
        <v>0</v>
      </c>
      <c r="C25" s="83">
        <v>0</v>
      </c>
      <c r="D25" s="82">
        <v>0.94712157517284312</v>
      </c>
      <c r="E25" s="83">
        <v>0</v>
      </c>
      <c r="F25" s="83">
        <v>0</v>
      </c>
      <c r="G25" s="82">
        <v>0.94721959034263092</v>
      </c>
    </row>
    <row r="26" spans="1:7" ht="12.75">
      <c r="A26" s="84" t="s">
        <v>516</v>
      </c>
      <c r="B26" s="83">
        <v>33201547.110000011</v>
      </c>
      <c r="C26" s="83">
        <v>31445901.596998569</v>
      </c>
      <c r="D26" s="82">
        <v>0.94712157517284312</v>
      </c>
      <c r="E26" s="83">
        <v>33201547.110000011</v>
      </c>
      <c r="F26" s="83">
        <v>31449155.85227577</v>
      </c>
      <c r="G26" s="82">
        <v>0.94721959034263092</v>
      </c>
    </row>
    <row r="27" spans="1:7" ht="13.5" thickBot="1">
      <c r="A27" s="84" t="s">
        <v>515</v>
      </c>
      <c r="B27" s="83">
        <v>107382869.72000001</v>
      </c>
      <c r="C27" s="83">
        <v>102077638.51835723</v>
      </c>
      <c r="D27" s="82">
        <v>0.95059518137784804</v>
      </c>
      <c r="E27" s="83">
        <v>107382869.72000001</v>
      </c>
      <c r="F27" s="83">
        <v>102151577.6211772</v>
      </c>
      <c r="G27" s="82">
        <v>0.95128373722490955</v>
      </c>
    </row>
    <row r="28" spans="1:7" ht="12.75">
      <c r="A28" s="81" t="s">
        <v>514</v>
      </c>
      <c r="B28" s="78">
        <v>3366165512.456995</v>
      </c>
      <c r="C28" s="78">
        <v>3196597326.6445012</v>
      </c>
      <c r="D28" s="74" t="s">
        <v>5</v>
      </c>
      <c r="E28" s="78">
        <v>3412788956.9337635</v>
      </c>
      <c r="F28" s="78">
        <v>3242668941.9949193</v>
      </c>
      <c r="G28" s="74" t="s">
        <v>5</v>
      </c>
    </row>
    <row r="29" spans="1:7" ht="15">
      <c r="A29" s="77"/>
      <c r="B29" s="77"/>
      <c r="C29" s="77"/>
      <c r="D29" s="77"/>
      <c r="E29" s="77"/>
      <c r="F29" s="77"/>
      <c r="G29" s="77"/>
    </row>
    <row r="30" spans="1:7" ht="12.75">
      <c r="A30" s="81" t="s">
        <v>506</v>
      </c>
      <c r="B30" s="83"/>
      <c r="C30" s="83"/>
      <c r="D30" s="83"/>
      <c r="E30" s="83"/>
      <c r="F30" s="83"/>
      <c r="G30" s="83"/>
    </row>
    <row r="31" spans="1:7" ht="12.75">
      <c r="A31" s="84" t="s">
        <v>513</v>
      </c>
      <c r="B31" s="83">
        <v>3718196873.4564466</v>
      </c>
      <c r="C31" s="83">
        <v>3534500031.3218784</v>
      </c>
      <c r="D31" s="82">
        <v>0.95059518137784804</v>
      </c>
      <c r="E31" s="83">
        <v>3787297686.6675034</v>
      </c>
      <c r="F31" s="83">
        <v>3602794697.356317</v>
      </c>
      <c r="G31" s="82">
        <v>0.95128373722490955</v>
      </c>
    </row>
    <row r="32" spans="1:7" ht="12.75">
      <c r="A32" s="84" t="s">
        <v>512</v>
      </c>
      <c r="B32" s="83">
        <v>1573526628.7154515</v>
      </c>
      <c r="C32" s="83">
        <v>1495786831.0266383</v>
      </c>
      <c r="D32" s="82">
        <v>0.95059518137784804</v>
      </c>
      <c r="E32" s="83">
        <v>1588004957.5146573</v>
      </c>
      <c r="F32" s="83">
        <v>1510643290.7162268</v>
      </c>
      <c r="G32" s="82">
        <v>0.95128373722490955</v>
      </c>
    </row>
    <row r="33" spans="1:7" ht="12.75">
      <c r="A33" s="84" t="s">
        <v>511</v>
      </c>
      <c r="B33" s="83">
        <v>533664339.91852719</v>
      </c>
      <c r="C33" s="83">
        <v>507298749.99974191</v>
      </c>
      <c r="D33" s="82">
        <v>0.95059518137784804</v>
      </c>
      <c r="E33" s="83">
        <v>530095686.3694219</v>
      </c>
      <c r="F33" s="83">
        <v>504271405.6163072</v>
      </c>
      <c r="G33" s="82">
        <v>0.95128373722490955</v>
      </c>
    </row>
    <row r="34" spans="1:7" ht="12.75">
      <c r="A34" s="84" t="s">
        <v>510</v>
      </c>
      <c r="B34" s="83">
        <v>1913625201.7135301</v>
      </c>
      <c r="C34" s="83">
        <v>1819082895.7120941</v>
      </c>
      <c r="D34" s="82">
        <v>0.95059518137784804</v>
      </c>
      <c r="E34" s="83">
        <v>1917058171.4035747</v>
      </c>
      <c r="F34" s="83">
        <v>1823666261.7703438</v>
      </c>
      <c r="G34" s="82">
        <v>0.95128373722490955</v>
      </c>
    </row>
    <row r="35" spans="1:7" ht="12.75">
      <c r="A35" s="84" t="s">
        <v>509</v>
      </c>
      <c r="B35" s="83">
        <v>81149155.831690192</v>
      </c>
      <c r="C35" s="83">
        <v>76858116.295256928</v>
      </c>
      <c r="D35" s="82">
        <v>0.94712157517284312</v>
      </c>
      <c r="E35" s="83">
        <v>88665862.587653652</v>
      </c>
      <c r="F35" s="83">
        <v>83986042.037653297</v>
      </c>
      <c r="G35" s="82">
        <v>0.94721959034263092</v>
      </c>
    </row>
    <row r="36" spans="1:7" ht="12.75">
      <c r="A36" s="84" t="s">
        <v>508</v>
      </c>
      <c r="B36" s="83">
        <v>0</v>
      </c>
      <c r="C36" s="83">
        <v>0</v>
      </c>
      <c r="D36" s="82">
        <v>0.94712157517284312</v>
      </c>
      <c r="E36" s="83">
        <v>0</v>
      </c>
      <c r="F36" s="83">
        <v>0</v>
      </c>
      <c r="G36" s="82">
        <v>0.94721959034263092</v>
      </c>
    </row>
    <row r="37" spans="1:7" ht="13.5" thickBot="1">
      <c r="A37" s="84" t="s">
        <v>507</v>
      </c>
      <c r="B37" s="83">
        <v>148861753.44909051</v>
      </c>
      <c r="C37" s="83">
        <v>0</v>
      </c>
      <c r="D37" s="82">
        <v>0</v>
      </c>
      <c r="E37" s="83">
        <v>148861753.44909051</v>
      </c>
      <c r="F37" s="83">
        <v>0</v>
      </c>
      <c r="G37" s="82">
        <v>0</v>
      </c>
    </row>
    <row r="38" spans="1:7" ht="12.75">
      <c r="A38" s="81" t="s">
        <v>506</v>
      </c>
      <c r="B38" s="78">
        <v>7969023953.0847359</v>
      </c>
      <c r="C38" s="78">
        <v>7433526624.3556089</v>
      </c>
      <c r="D38" s="74" t="s">
        <v>5</v>
      </c>
      <c r="E38" s="78">
        <v>8059984117.9919024</v>
      </c>
      <c r="F38" s="78">
        <v>7525361697.4968481</v>
      </c>
      <c r="G38" s="74" t="s">
        <v>5</v>
      </c>
    </row>
    <row r="39" spans="1:7" ht="15">
      <c r="A39" s="77"/>
      <c r="B39" s="77"/>
      <c r="C39" s="77"/>
      <c r="D39" s="77"/>
      <c r="E39" s="77"/>
      <c r="F39" s="77"/>
      <c r="G39" s="77"/>
    </row>
    <row r="40" spans="1:7" ht="12.75">
      <c r="A40" s="81" t="s">
        <v>500</v>
      </c>
      <c r="B40" s="83"/>
      <c r="C40" s="83"/>
      <c r="D40" s="83"/>
      <c r="E40" s="83"/>
      <c r="F40" s="83"/>
      <c r="G40" s="83"/>
    </row>
    <row r="41" spans="1:7" ht="12.75">
      <c r="A41" s="84" t="s">
        <v>505</v>
      </c>
      <c r="B41" s="83">
        <v>11583999780.518101</v>
      </c>
      <c r="C41" s="83">
        <v>11011694372.442556</v>
      </c>
      <c r="D41" s="82">
        <v>0.95059518137784804</v>
      </c>
      <c r="E41" s="83">
        <v>12021875116.957558</v>
      </c>
      <c r="F41" s="83">
        <v>11436214289.710531</v>
      </c>
      <c r="G41" s="82">
        <v>0.95128373722490955</v>
      </c>
    </row>
    <row r="42" spans="1:7" ht="12.75">
      <c r="A42" s="84" t="s">
        <v>504</v>
      </c>
      <c r="B42" s="83">
        <v>909940408.69000041</v>
      </c>
      <c r="C42" s="83">
        <v>861824193.19189382</v>
      </c>
      <c r="D42" s="82">
        <v>0.94712157517284312</v>
      </c>
      <c r="E42" s="83">
        <v>1409940408.6900003</v>
      </c>
      <c r="F42" s="83">
        <v>1335523176.3268638</v>
      </c>
      <c r="G42" s="82">
        <v>0.94721959034263092</v>
      </c>
    </row>
    <row r="43" spans="1:7" ht="12.75">
      <c r="A43" s="84" t="s">
        <v>503</v>
      </c>
      <c r="B43" s="83">
        <v>73310354.42442745</v>
      </c>
      <c r="C43" s="83">
        <v>69433818.358943135</v>
      </c>
      <c r="D43" s="82">
        <v>0.94712157517284312</v>
      </c>
      <c r="E43" s="83">
        <v>84614397.122824118</v>
      </c>
      <c r="F43" s="83">
        <v>80148414.579770148</v>
      </c>
      <c r="G43" s="82">
        <v>0.94721959034263092</v>
      </c>
    </row>
    <row r="44" spans="1:7" ht="12.75">
      <c r="A44" s="84" t="s">
        <v>502</v>
      </c>
      <c r="B44" s="83">
        <v>648548619.05927265</v>
      </c>
      <c r="C44" s="83">
        <v>614254389.65959048</v>
      </c>
      <c r="D44" s="82">
        <v>0.94712157517284312</v>
      </c>
      <c r="E44" s="83">
        <v>649634030.81174254</v>
      </c>
      <c r="F44" s="83">
        <v>615346080.53813088</v>
      </c>
      <c r="G44" s="82">
        <v>0.94721959034263092</v>
      </c>
    </row>
    <row r="45" spans="1:7" ht="13.5" thickBot="1">
      <c r="A45" s="84" t="s">
        <v>501</v>
      </c>
      <c r="B45" s="83">
        <v>0</v>
      </c>
      <c r="C45" s="83">
        <v>0</v>
      </c>
      <c r="D45" s="82">
        <v>0.94712157517284312</v>
      </c>
      <c r="E45" s="83">
        <v>0</v>
      </c>
      <c r="F45" s="83">
        <v>0</v>
      </c>
      <c r="G45" s="82">
        <v>0.94721959034263092</v>
      </c>
    </row>
    <row r="46" spans="1:7" ht="12.75">
      <c r="A46" s="81" t="s">
        <v>500</v>
      </c>
      <c r="B46" s="78">
        <v>13215799162.691801</v>
      </c>
      <c r="C46" s="78">
        <v>12557206773.652985</v>
      </c>
      <c r="D46" s="74" t="s">
        <v>5</v>
      </c>
      <c r="E46" s="78">
        <v>14166063953.582125</v>
      </c>
      <c r="F46" s="78">
        <v>13467231961.155298</v>
      </c>
      <c r="G46" s="74" t="s">
        <v>5</v>
      </c>
    </row>
    <row r="47" spans="1:7" ht="15">
      <c r="A47" s="77"/>
      <c r="B47" s="77"/>
      <c r="C47" s="77"/>
      <c r="D47" s="77"/>
      <c r="E47" s="77"/>
      <c r="F47" s="77"/>
      <c r="G47" s="77"/>
    </row>
    <row r="48" spans="1:7" ht="12.75">
      <c r="A48" s="81" t="s">
        <v>491</v>
      </c>
      <c r="B48" s="83"/>
      <c r="C48" s="83"/>
      <c r="D48" s="83"/>
      <c r="E48" s="83"/>
      <c r="F48" s="83"/>
      <c r="G48" s="83"/>
    </row>
    <row r="49" spans="1:7" ht="12.75">
      <c r="A49" s="84" t="s">
        <v>499</v>
      </c>
      <c r="B49" s="83">
        <v>4947398680.2546978</v>
      </c>
      <c r="C49" s="83">
        <v>4436534563.31392</v>
      </c>
      <c r="D49" s="82">
        <v>0.89674086323795554</v>
      </c>
      <c r="E49" s="83">
        <v>5339377492.4824867</v>
      </c>
      <c r="F49" s="83">
        <v>4798686593.52882</v>
      </c>
      <c r="G49" s="82">
        <v>0.89873521778242393</v>
      </c>
    </row>
    <row r="50" spans="1:7" ht="12.75">
      <c r="A50" s="84" t="s">
        <v>498</v>
      </c>
      <c r="B50" s="83">
        <v>426813378.74643081</v>
      </c>
      <c r="C50" s="83">
        <v>405726741.18395555</v>
      </c>
      <c r="D50" s="82">
        <v>0.95059518137784804</v>
      </c>
      <c r="E50" s="83">
        <v>416882714.7982375</v>
      </c>
      <c r="F50" s="83">
        <v>396573746.91773343</v>
      </c>
      <c r="G50" s="82">
        <v>0.95128373722490944</v>
      </c>
    </row>
    <row r="51" spans="1:7" ht="12.75">
      <c r="A51" s="84" t="s">
        <v>497</v>
      </c>
      <c r="B51" s="83">
        <v>67190338.013283014</v>
      </c>
      <c r="C51" s="83">
        <v>67190338.013283014</v>
      </c>
      <c r="D51" s="82">
        <v>1</v>
      </c>
      <c r="E51" s="83">
        <v>66925402.639065541</v>
      </c>
      <c r="F51" s="83">
        <v>66925402.639065541</v>
      </c>
      <c r="G51" s="82">
        <v>1</v>
      </c>
    </row>
    <row r="52" spans="1:7" ht="12.75">
      <c r="A52" s="84" t="s">
        <v>496</v>
      </c>
      <c r="B52" s="83">
        <v>4836656.0467169937</v>
      </c>
      <c r="C52" s="83">
        <v>0</v>
      </c>
      <c r="D52" s="82">
        <v>0</v>
      </c>
      <c r="E52" s="83">
        <v>4817584.83324215</v>
      </c>
      <c r="F52" s="83">
        <v>0</v>
      </c>
      <c r="G52" s="82">
        <v>0</v>
      </c>
    </row>
    <row r="53" spans="1:7" ht="12.75">
      <c r="A53" s="84" t="s">
        <v>495</v>
      </c>
      <c r="B53" s="83">
        <v>8591037.5884928722</v>
      </c>
      <c r="C53" s="83">
        <v>8136757.0531824725</v>
      </c>
      <c r="D53" s="82">
        <v>0.94712157517284312</v>
      </c>
      <c r="E53" s="83">
        <v>8669560.6180184279</v>
      </c>
      <c r="F53" s="83">
        <v>8211977.657050021</v>
      </c>
      <c r="G53" s="82">
        <v>0.94721959034263092</v>
      </c>
    </row>
    <row r="54" spans="1:7" ht="12.75">
      <c r="A54" s="84" t="s">
        <v>494</v>
      </c>
      <c r="B54" s="83">
        <v>0</v>
      </c>
      <c r="C54" s="83">
        <v>0</v>
      </c>
      <c r="D54" s="82">
        <v>1</v>
      </c>
      <c r="E54" s="83">
        <v>0</v>
      </c>
      <c r="F54" s="83">
        <v>0</v>
      </c>
      <c r="G54" s="82">
        <v>1</v>
      </c>
    </row>
    <row r="55" spans="1:7" ht="12.75">
      <c r="A55" s="84" t="s">
        <v>493</v>
      </c>
      <c r="B55" s="83">
        <v>754747.31501233228</v>
      </c>
      <c r="C55" s="83">
        <v>0</v>
      </c>
      <c r="D55" s="82">
        <v>0</v>
      </c>
      <c r="E55" s="83">
        <v>754747.31501233228</v>
      </c>
      <c r="F55" s="83">
        <v>0</v>
      </c>
      <c r="G55" s="82">
        <v>0</v>
      </c>
    </row>
    <row r="56" spans="1:7" ht="13.5" thickBot="1">
      <c r="A56" s="84" t="s">
        <v>492</v>
      </c>
      <c r="B56" s="83">
        <v>151582.5</v>
      </c>
      <c r="C56" s="83">
        <v>135930.22190176739</v>
      </c>
      <c r="D56" s="82">
        <v>0.89674086323795554</v>
      </c>
      <c r="E56" s="83">
        <v>151582.5</v>
      </c>
      <c r="F56" s="83">
        <v>136232.53114950427</v>
      </c>
      <c r="G56" s="82">
        <v>0.89873521778242393</v>
      </c>
    </row>
    <row r="57" spans="1:7" ht="12.75">
      <c r="A57" s="81" t="s">
        <v>491</v>
      </c>
      <c r="B57" s="78">
        <v>5455736420.464633</v>
      </c>
      <c r="C57" s="78">
        <v>4917724329.7862425</v>
      </c>
      <c r="D57" s="74" t="s">
        <v>5</v>
      </c>
      <c r="E57" s="78">
        <v>5837579085.1860628</v>
      </c>
      <c r="F57" s="78">
        <v>5270533953.273819</v>
      </c>
      <c r="G57" s="74" t="s">
        <v>5</v>
      </c>
    </row>
    <row r="58" spans="1:7" ht="15">
      <c r="A58" s="77"/>
      <c r="B58" s="77"/>
      <c r="C58" s="77"/>
      <c r="D58" s="77"/>
      <c r="E58" s="77"/>
      <c r="F58" s="77"/>
      <c r="G58" s="77"/>
    </row>
    <row r="59" spans="1:7" ht="12.75">
      <c r="A59" s="81" t="s">
        <v>477</v>
      </c>
      <c r="B59" s="83"/>
      <c r="C59" s="83"/>
      <c r="D59" s="83"/>
      <c r="E59" s="83"/>
      <c r="F59" s="83"/>
      <c r="G59" s="83"/>
    </row>
    <row r="60" spans="1:7" ht="12.75">
      <c r="A60" s="84" t="s">
        <v>490</v>
      </c>
      <c r="B60" s="83">
        <v>91271640.190000027</v>
      </c>
      <c r="C60" s="83">
        <v>91271640.190000027</v>
      </c>
      <c r="D60" s="82">
        <v>1</v>
      </c>
      <c r="E60" s="83">
        <v>91271640.190000027</v>
      </c>
      <c r="F60" s="83">
        <v>91271640.190000027</v>
      </c>
      <c r="G60" s="82">
        <v>1</v>
      </c>
    </row>
    <row r="61" spans="1:7" ht="12.75">
      <c r="A61" s="84" t="s">
        <v>489</v>
      </c>
      <c r="B61" s="83">
        <v>196192614.32084104</v>
      </c>
      <c r="C61" s="83">
        <v>196192614.32084104</v>
      </c>
      <c r="D61" s="82">
        <v>1</v>
      </c>
      <c r="E61" s="83">
        <v>201699272.87325794</v>
      </c>
      <c r="F61" s="83">
        <v>201699272.87325794</v>
      </c>
      <c r="G61" s="82">
        <v>1</v>
      </c>
    </row>
    <row r="62" spans="1:7" ht="12.75">
      <c r="A62" s="84" t="s">
        <v>488</v>
      </c>
      <c r="B62" s="83">
        <v>1807479284.9806094</v>
      </c>
      <c r="C62" s="83">
        <v>1807479284.9806094</v>
      </c>
      <c r="D62" s="82">
        <v>1</v>
      </c>
      <c r="E62" s="83">
        <v>1958518205.9589915</v>
      </c>
      <c r="F62" s="83">
        <v>1958518205.9589915</v>
      </c>
      <c r="G62" s="82">
        <v>1</v>
      </c>
    </row>
    <row r="63" spans="1:7" ht="12.75">
      <c r="A63" s="84" t="s">
        <v>487</v>
      </c>
      <c r="B63" s="83">
        <v>1934495523.9763219</v>
      </c>
      <c r="C63" s="83">
        <v>1934495523.9763219</v>
      </c>
      <c r="D63" s="82">
        <v>1</v>
      </c>
      <c r="E63" s="83">
        <v>2241978384.5697789</v>
      </c>
      <c r="F63" s="83">
        <v>2241978384.5697789</v>
      </c>
      <c r="G63" s="82">
        <v>1</v>
      </c>
    </row>
    <row r="64" spans="1:7" ht="12.75">
      <c r="A64" s="84" t="s">
        <v>486</v>
      </c>
      <c r="B64" s="83">
        <v>2109951830.9722929</v>
      </c>
      <c r="C64" s="83">
        <v>2109951830.9722929</v>
      </c>
      <c r="D64" s="82">
        <v>1</v>
      </c>
      <c r="E64" s="83">
        <v>2363541842.1461496</v>
      </c>
      <c r="F64" s="83">
        <v>2363541842.1461496</v>
      </c>
      <c r="G64" s="82">
        <v>1</v>
      </c>
    </row>
    <row r="65" spans="1:7" ht="12.75">
      <c r="A65" s="84" t="s">
        <v>485</v>
      </c>
      <c r="B65" s="83">
        <v>1767239767.9149146</v>
      </c>
      <c r="C65" s="83">
        <v>1767239767.9149146</v>
      </c>
      <c r="D65" s="82">
        <v>1</v>
      </c>
      <c r="E65" s="83">
        <v>1863663072.0736902</v>
      </c>
      <c r="F65" s="83">
        <v>1863663072.0736902</v>
      </c>
      <c r="G65" s="82">
        <v>1</v>
      </c>
    </row>
    <row r="66" spans="1:7" ht="12.75">
      <c r="A66" s="84" t="s">
        <v>484</v>
      </c>
      <c r="B66" s="83">
        <v>2555868103.1902466</v>
      </c>
      <c r="C66" s="83">
        <v>2555868103.1902466</v>
      </c>
      <c r="D66" s="82">
        <v>1</v>
      </c>
      <c r="E66" s="83">
        <v>2754080254.6641917</v>
      </c>
      <c r="F66" s="83">
        <v>2754080254.6641917</v>
      </c>
      <c r="G66" s="82">
        <v>1</v>
      </c>
    </row>
    <row r="67" spans="1:7" ht="12.75">
      <c r="A67" s="84" t="s">
        <v>483</v>
      </c>
      <c r="B67" s="83">
        <v>2196472114.7493277</v>
      </c>
      <c r="C67" s="83">
        <v>2196472114.7493277</v>
      </c>
      <c r="D67" s="82">
        <v>1</v>
      </c>
      <c r="E67" s="83">
        <v>2250718013.8955345</v>
      </c>
      <c r="F67" s="83">
        <v>2250718013.8955345</v>
      </c>
      <c r="G67" s="82">
        <v>1</v>
      </c>
    </row>
    <row r="68" spans="1:7" ht="12.75">
      <c r="A68" s="84" t="s">
        <v>482</v>
      </c>
      <c r="B68" s="83">
        <v>1321225140.7260451</v>
      </c>
      <c r="C68" s="83">
        <v>1321225140.7260451</v>
      </c>
      <c r="D68" s="82">
        <v>1</v>
      </c>
      <c r="E68" s="83">
        <v>1479629935.921839</v>
      </c>
      <c r="F68" s="83">
        <v>1479629935.921839</v>
      </c>
      <c r="G68" s="82">
        <v>1</v>
      </c>
    </row>
    <row r="69" spans="1:7" ht="12.75">
      <c r="A69" s="84" t="s">
        <v>481</v>
      </c>
      <c r="B69" s="83">
        <v>885862061.06907976</v>
      </c>
      <c r="C69" s="83">
        <v>883842640.22358239</v>
      </c>
      <c r="D69" s="82">
        <v>0.99772038906027838</v>
      </c>
      <c r="E69" s="83">
        <v>979178415.70837331</v>
      </c>
      <c r="F69" s="83">
        <v>976946269.87998521</v>
      </c>
      <c r="G69" s="82">
        <v>0.99772038906027838</v>
      </c>
    </row>
    <row r="70" spans="1:7" ht="12.75">
      <c r="A70" s="84" t="s">
        <v>480</v>
      </c>
      <c r="B70" s="83">
        <v>80781320.832400993</v>
      </c>
      <c r="C70" s="83">
        <v>80781320.832400993</v>
      </c>
      <c r="D70" s="82">
        <v>1</v>
      </c>
      <c r="E70" s="83">
        <v>85300627.182066426</v>
      </c>
      <c r="F70" s="83">
        <v>85300627.182066426</v>
      </c>
      <c r="G70" s="82">
        <v>1</v>
      </c>
    </row>
    <row r="71" spans="1:7" ht="12.75">
      <c r="A71" s="84" t="s">
        <v>479</v>
      </c>
      <c r="B71" s="83">
        <v>475029516.3738628</v>
      </c>
      <c r="C71" s="83">
        <v>475029516.3738628</v>
      </c>
      <c r="D71" s="82">
        <v>1</v>
      </c>
      <c r="E71" s="83">
        <v>499713638.42872745</v>
      </c>
      <c r="F71" s="83">
        <v>499713638.42872745</v>
      </c>
      <c r="G71" s="82">
        <v>1</v>
      </c>
    </row>
    <row r="72" spans="1:7" ht="13.5" thickBot="1">
      <c r="A72" s="84" t="s">
        <v>478</v>
      </c>
      <c r="B72" s="83">
        <v>8015839.9993673302</v>
      </c>
      <c r="C72" s="83">
        <v>7591975.0065342672</v>
      </c>
      <c r="D72" s="82">
        <v>0.94712157517284312</v>
      </c>
      <c r="E72" s="83">
        <v>8016872.336449584</v>
      </c>
      <c r="F72" s="83">
        <v>7593738.5303609455</v>
      </c>
      <c r="G72" s="82">
        <v>0.94721959034263092</v>
      </c>
    </row>
    <row r="73" spans="1:7" ht="12.75">
      <c r="A73" s="81" t="s">
        <v>477</v>
      </c>
      <c r="B73" s="78">
        <v>15429884759.295313</v>
      </c>
      <c r="C73" s="78">
        <v>15427441473.456984</v>
      </c>
      <c r="D73" s="74" t="s">
        <v>5</v>
      </c>
      <c r="E73" s="78">
        <v>16777310175.949049</v>
      </c>
      <c r="F73" s="78">
        <v>16774654896.314573</v>
      </c>
      <c r="G73" s="74" t="s">
        <v>5</v>
      </c>
    </row>
    <row r="74" spans="1:7" ht="15">
      <c r="A74" s="77"/>
      <c r="B74" s="77"/>
      <c r="C74" s="77"/>
      <c r="D74" s="77"/>
      <c r="E74" s="77"/>
      <c r="F74" s="77"/>
      <c r="G74" s="77"/>
    </row>
    <row r="75" spans="1:7" ht="12.75">
      <c r="A75" s="81" t="s">
        <v>467</v>
      </c>
      <c r="B75" s="83"/>
      <c r="C75" s="83"/>
      <c r="D75" s="83"/>
      <c r="E75" s="83"/>
      <c r="F75" s="83"/>
      <c r="G75" s="83"/>
    </row>
    <row r="76" spans="1:7" ht="12.75">
      <c r="A76" s="84" t="s">
        <v>476</v>
      </c>
      <c r="B76" s="83">
        <v>0</v>
      </c>
      <c r="C76" s="83">
        <v>0</v>
      </c>
      <c r="D76" s="82">
        <v>1</v>
      </c>
      <c r="E76" s="83">
        <v>0</v>
      </c>
      <c r="F76" s="83">
        <v>0</v>
      </c>
      <c r="G76" s="82">
        <v>1</v>
      </c>
    </row>
    <row r="77" spans="1:7" ht="12.75">
      <c r="A77" s="84" t="s">
        <v>475</v>
      </c>
      <c r="B77" s="83">
        <v>19452382.981600273</v>
      </c>
      <c r="C77" s="83">
        <v>19452382.981600273</v>
      </c>
      <c r="D77" s="82">
        <v>1</v>
      </c>
      <c r="E77" s="83">
        <v>29344310.251341268</v>
      </c>
      <c r="F77" s="83">
        <v>29344310.251341268</v>
      </c>
      <c r="G77" s="82">
        <v>1</v>
      </c>
    </row>
    <row r="78" spans="1:7" ht="12.75">
      <c r="A78" s="84" t="s">
        <v>474</v>
      </c>
      <c r="B78" s="83">
        <v>0</v>
      </c>
      <c r="C78" s="83">
        <v>0</v>
      </c>
      <c r="D78" s="82">
        <v>1</v>
      </c>
      <c r="E78" s="83">
        <v>0</v>
      </c>
      <c r="F78" s="83">
        <v>0</v>
      </c>
      <c r="G78" s="82">
        <v>1</v>
      </c>
    </row>
    <row r="79" spans="1:7" ht="12.75">
      <c r="A79" s="84" t="s">
        <v>473</v>
      </c>
      <c r="B79" s="83">
        <v>0</v>
      </c>
      <c r="C79" s="83">
        <v>0</v>
      </c>
      <c r="D79" s="82">
        <v>1</v>
      </c>
      <c r="E79" s="83">
        <v>0</v>
      </c>
      <c r="F79" s="83">
        <v>0</v>
      </c>
      <c r="G79" s="82">
        <v>1</v>
      </c>
    </row>
    <row r="80" spans="1:7" ht="12.75">
      <c r="A80" s="84" t="s">
        <v>472</v>
      </c>
      <c r="B80" s="83">
        <v>0</v>
      </c>
      <c r="C80" s="83">
        <v>0</v>
      </c>
      <c r="D80" s="82">
        <v>1</v>
      </c>
      <c r="E80" s="83">
        <v>0</v>
      </c>
      <c r="F80" s="83">
        <v>0</v>
      </c>
      <c r="G80" s="82">
        <v>1</v>
      </c>
    </row>
    <row r="81" spans="1:7" ht="12.75">
      <c r="A81" s="84" t="s">
        <v>471</v>
      </c>
      <c r="B81" s="83">
        <v>0</v>
      </c>
      <c r="C81" s="83">
        <v>0</v>
      </c>
      <c r="D81" s="82">
        <v>1</v>
      </c>
      <c r="E81" s="83">
        <v>0</v>
      </c>
      <c r="F81" s="83">
        <v>0</v>
      </c>
      <c r="G81" s="82">
        <v>1</v>
      </c>
    </row>
    <row r="82" spans="1:7" ht="12.75">
      <c r="A82" s="84" t="s">
        <v>470</v>
      </c>
      <c r="B82" s="83">
        <v>0</v>
      </c>
      <c r="C82" s="83">
        <v>0</v>
      </c>
      <c r="D82" s="82">
        <v>1</v>
      </c>
      <c r="E82" s="83">
        <v>0</v>
      </c>
      <c r="F82" s="83">
        <v>0</v>
      </c>
      <c r="G82" s="82">
        <v>1</v>
      </c>
    </row>
    <row r="83" spans="1:7" ht="12.75">
      <c r="A83" s="84" t="s">
        <v>469</v>
      </c>
      <c r="B83" s="83">
        <v>22123192.444228467</v>
      </c>
      <c r="C83" s="83">
        <v>22123192.444228467</v>
      </c>
      <c r="D83" s="82">
        <v>1</v>
      </c>
      <c r="E83" s="83">
        <v>20314480.062690001</v>
      </c>
      <c r="F83" s="83">
        <v>20314480.062690001</v>
      </c>
      <c r="G83" s="82">
        <v>1</v>
      </c>
    </row>
    <row r="84" spans="1:7" ht="13.5" thickBot="1">
      <c r="A84" s="84" t="s">
        <v>468</v>
      </c>
      <c r="B84" s="83">
        <v>0</v>
      </c>
      <c r="C84" s="83">
        <v>0</v>
      </c>
      <c r="D84" s="82">
        <v>1</v>
      </c>
      <c r="E84" s="83">
        <v>0</v>
      </c>
      <c r="F84" s="83">
        <v>0</v>
      </c>
      <c r="G84" s="82">
        <v>1</v>
      </c>
    </row>
    <row r="85" spans="1:7" ht="12.75">
      <c r="A85" s="81" t="s">
        <v>467</v>
      </c>
      <c r="B85" s="78">
        <v>41575575.42582874</v>
      </c>
      <c r="C85" s="78">
        <v>41575575.42582874</v>
      </c>
      <c r="D85" s="74" t="s">
        <v>5</v>
      </c>
      <c r="E85" s="78">
        <v>49658790.314031273</v>
      </c>
      <c r="F85" s="78">
        <v>49658790.314031273</v>
      </c>
      <c r="G85" s="74" t="s">
        <v>5</v>
      </c>
    </row>
    <row r="86" spans="1:7" ht="15">
      <c r="A86" s="77"/>
      <c r="B86" s="77"/>
      <c r="C86" s="77"/>
      <c r="D86" s="77"/>
      <c r="E86" s="77"/>
      <c r="F86" s="77"/>
      <c r="G86" s="77"/>
    </row>
    <row r="87" spans="1:7" ht="12.75">
      <c r="A87" s="81" t="s">
        <v>459</v>
      </c>
      <c r="B87" s="83"/>
      <c r="C87" s="83"/>
      <c r="D87" s="83"/>
      <c r="E87" s="83"/>
      <c r="F87" s="83"/>
      <c r="G87" s="83"/>
    </row>
    <row r="88" spans="1:7" ht="12.75">
      <c r="A88" s="84" t="s">
        <v>466</v>
      </c>
      <c r="B88" s="83">
        <v>336103581.54357117</v>
      </c>
      <c r="C88" s="83">
        <v>325164591.09817302</v>
      </c>
      <c r="D88" s="82">
        <v>0.96745351419595016</v>
      </c>
      <c r="E88" s="83">
        <v>356174940.14072388</v>
      </c>
      <c r="F88" s="83">
        <v>344850084.78199196</v>
      </c>
      <c r="G88" s="82">
        <v>0.96820423313819459</v>
      </c>
    </row>
    <row r="89" spans="1:7" ht="12.75">
      <c r="A89" s="84" t="s">
        <v>465</v>
      </c>
      <c r="B89" s="83">
        <v>491295497.72847551</v>
      </c>
      <c r="C89" s="83">
        <v>475305555.78606206</v>
      </c>
      <c r="D89" s="82">
        <v>0.96745351419595016</v>
      </c>
      <c r="E89" s="83">
        <v>547116817.35303009</v>
      </c>
      <c r="F89" s="83">
        <v>529720818.58230019</v>
      </c>
      <c r="G89" s="82">
        <v>0.96820423313819459</v>
      </c>
    </row>
    <row r="90" spans="1:7" ht="12.75">
      <c r="A90" s="84" t="s">
        <v>464</v>
      </c>
      <c r="B90" s="83">
        <v>410208308.73578966</v>
      </c>
      <c r="C90" s="83">
        <v>396857469.838817</v>
      </c>
      <c r="D90" s="82">
        <v>0.96745351419595016</v>
      </c>
      <c r="E90" s="83">
        <v>406848084.97369254</v>
      </c>
      <c r="F90" s="83">
        <v>393912038.11569703</v>
      </c>
      <c r="G90" s="82">
        <v>0.96820423313819459</v>
      </c>
    </row>
    <row r="91" spans="1:7" ht="12.75">
      <c r="A91" s="84" t="s">
        <v>463</v>
      </c>
      <c r="B91" s="83">
        <v>2656390.3402434392</v>
      </c>
      <c r="C91" s="83">
        <v>2656390.3402434392</v>
      </c>
      <c r="D91" s="82">
        <v>1</v>
      </c>
      <c r="E91" s="83">
        <v>2662066.675279818</v>
      </c>
      <c r="F91" s="83">
        <v>2662066.675279818</v>
      </c>
      <c r="G91" s="82">
        <v>1</v>
      </c>
    </row>
    <row r="92" spans="1:7" ht="12.75">
      <c r="A92" s="84" t="s">
        <v>462</v>
      </c>
      <c r="B92" s="83">
        <v>6760571.6393894842</v>
      </c>
      <c r="C92" s="83">
        <v>6403083.260167419</v>
      </c>
      <c r="D92" s="82">
        <v>0.94712157517284312</v>
      </c>
      <c r="E92" s="83">
        <v>6740766.7342999941</v>
      </c>
      <c r="F92" s="83">
        <v>6384986.3046588749</v>
      </c>
      <c r="G92" s="82">
        <v>0.94721959034263092</v>
      </c>
    </row>
    <row r="93" spans="1:7" ht="12.75">
      <c r="A93" s="84" t="s">
        <v>461</v>
      </c>
      <c r="B93" s="83">
        <v>0</v>
      </c>
      <c r="C93" s="83">
        <v>0</v>
      </c>
      <c r="D93" s="82">
        <v>0.94712157517284312</v>
      </c>
      <c r="E93" s="83">
        <v>0</v>
      </c>
      <c r="F93" s="83">
        <v>0</v>
      </c>
      <c r="G93" s="82">
        <v>0.94721959034263092</v>
      </c>
    </row>
    <row r="94" spans="1:7" ht="13.5" thickBot="1">
      <c r="A94" s="84" t="s">
        <v>460</v>
      </c>
      <c r="B94" s="83">
        <v>59224687.570000015</v>
      </c>
      <c r="C94" s="83">
        <v>57297132.11675372</v>
      </c>
      <c r="D94" s="82">
        <v>0.96745351419595016</v>
      </c>
      <c r="E94" s="83">
        <v>59224687.570000015</v>
      </c>
      <c r="F94" s="83">
        <v>57341593.211561032</v>
      </c>
      <c r="G94" s="82">
        <v>0.96820423313819459</v>
      </c>
    </row>
    <row r="95" spans="1:7" ht="12.75">
      <c r="A95" s="81" t="s">
        <v>459</v>
      </c>
      <c r="B95" s="78">
        <v>1306249037.5574691</v>
      </c>
      <c r="C95" s="78">
        <v>1263684222.4402165</v>
      </c>
      <c r="D95" s="74" t="s">
        <v>5</v>
      </c>
      <c r="E95" s="78">
        <v>1378767363.447026</v>
      </c>
      <c r="F95" s="78">
        <v>1334871587.6714888</v>
      </c>
      <c r="G95" s="74" t="s">
        <v>5</v>
      </c>
    </row>
    <row r="96" spans="1:7" ht="15.75" thickBot="1">
      <c r="A96" s="77"/>
      <c r="B96" s="77"/>
      <c r="C96" s="77"/>
      <c r="D96" s="77"/>
      <c r="E96" s="77"/>
      <c r="F96" s="77"/>
      <c r="G96" s="77"/>
    </row>
    <row r="97" spans="1:7" ht="12.75">
      <c r="A97" s="80" t="s">
        <v>458</v>
      </c>
      <c r="B97" s="78">
        <v>47822378581.263618</v>
      </c>
      <c r="C97" s="78">
        <v>45816690875.215874</v>
      </c>
      <c r="D97" s="74" t="s">
        <v>5</v>
      </c>
      <c r="E97" s="78">
        <v>50793878061.713272</v>
      </c>
      <c r="F97" s="78">
        <v>48716076933.765182</v>
      </c>
      <c r="G97" s="74" t="s">
        <v>5</v>
      </c>
    </row>
    <row r="98" spans="1:7" ht="15">
      <c r="A98" s="77"/>
      <c r="B98" s="77"/>
      <c r="C98" s="77"/>
      <c r="D98" s="77"/>
      <c r="E98" s="77"/>
      <c r="F98" s="77"/>
      <c r="G98" s="77"/>
    </row>
    <row r="99" spans="1:7" ht="12.75">
      <c r="A99" s="80" t="s">
        <v>77</v>
      </c>
      <c r="B99" s="83"/>
      <c r="C99" s="83"/>
      <c r="D99" s="83"/>
      <c r="E99" s="83"/>
      <c r="F99" s="83"/>
      <c r="G99" s="83"/>
    </row>
    <row r="100" spans="1:7" ht="12.75">
      <c r="A100" s="84" t="s">
        <v>457</v>
      </c>
      <c r="B100" s="83">
        <v>0</v>
      </c>
      <c r="C100" s="83">
        <v>0</v>
      </c>
      <c r="D100" s="82">
        <v>0.95059518137784804</v>
      </c>
      <c r="E100" s="83">
        <v>0</v>
      </c>
      <c r="F100" s="83">
        <v>0</v>
      </c>
      <c r="G100" s="82">
        <v>0.95128373722490955</v>
      </c>
    </row>
    <row r="101" spans="1:7" ht="12.75">
      <c r="A101" s="84" t="s">
        <v>456</v>
      </c>
      <c r="B101" s="83">
        <v>0</v>
      </c>
      <c r="C101" s="83">
        <v>0</v>
      </c>
      <c r="D101" s="82">
        <v>0.95059518137784804</v>
      </c>
      <c r="E101" s="83">
        <v>0</v>
      </c>
      <c r="F101" s="83">
        <v>0</v>
      </c>
      <c r="G101" s="82">
        <v>0.95128373722490955</v>
      </c>
    </row>
    <row r="102" spans="1:7" ht="12.75">
      <c r="A102" s="84" t="s">
        <v>455</v>
      </c>
      <c r="B102" s="83">
        <v>95089348.960000023</v>
      </c>
      <c r="C102" s="83">
        <v>90391476.921732709</v>
      </c>
      <c r="D102" s="82">
        <v>0.95059518137784804</v>
      </c>
      <c r="E102" s="83">
        <v>95089348.960000023</v>
      </c>
      <c r="F102" s="83">
        <v>90456951.248952389</v>
      </c>
      <c r="G102" s="82">
        <v>0.95128373722490955</v>
      </c>
    </row>
    <row r="103" spans="1:7" ht="12.75">
      <c r="A103" s="84" t="s">
        <v>454</v>
      </c>
      <c r="B103" s="83">
        <v>1369105</v>
      </c>
      <c r="C103" s="83">
        <v>1296708.8841770154</v>
      </c>
      <c r="D103" s="82">
        <v>0.94712157517284312</v>
      </c>
      <c r="E103" s="83">
        <v>1369105</v>
      </c>
      <c r="F103" s="83">
        <v>1296843.0772360477</v>
      </c>
      <c r="G103" s="82">
        <v>0.94721959034263092</v>
      </c>
    </row>
    <row r="104" spans="1:7" ht="12.75">
      <c r="A104" s="84" t="s">
        <v>453</v>
      </c>
      <c r="B104" s="83">
        <v>72951927.954870194</v>
      </c>
      <c r="C104" s="83">
        <v>65820146.274853237</v>
      </c>
      <c r="D104" s="82">
        <v>0.90223998350764834</v>
      </c>
      <c r="E104" s="83">
        <v>83334287.174689755</v>
      </c>
      <c r="F104" s="83">
        <v>75305934.764101118</v>
      </c>
      <c r="G104" s="82">
        <v>0.90366087377985038</v>
      </c>
    </row>
    <row r="105" spans="1:7" ht="12.75">
      <c r="A105" s="84" t="s">
        <v>452</v>
      </c>
      <c r="B105" s="83">
        <v>44397630.670000002</v>
      </c>
      <c r="C105" s="83">
        <v>44397630.670000002</v>
      </c>
      <c r="D105" s="82">
        <v>1</v>
      </c>
      <c r="E105" s="83">
        <v>44397630.670000002</v>
      </c>
      <c r="F105" s="83">
        <v>44397630.670000002</v>
      </c>
      <c r="G105" s="82">
        <v>1</v>
      </c>
    </row>
    <row r="106" spans="1:7" ht="13.5" thickBot="1">
      <c r="A106" s="84" t="s">
        <v>451</v>
      </c>
      <c r="B106" s="83">
        <v>33806286.248411462</v>
      </c>
      <c r="C106" s="83">
        <v>32706010.432939894</v>
      </c>
      <c r="D106" s="82">
        <v>0.96745351419595016</v>
      </c>
      <c r="E106" s="83">
        <v>33832561.579347923</v>
      </c>
      <c r="F106" s="83">
        <v>32756829.339033302</v>
      </c>
      <c r="G106" s="82">
        <v>0.96820423313819459</v>
      </c>
    </row>
    <row r="107" spans="1:7" ht="12.75">
      <c r="A107" s="80" t="s">
        <v>77</v>
      </c>
      <c r="B107" s="78">
        <v>247614298.8332817</v>
      </c>
      <c r="C107" s="78">
        <v>234611973.18370283</v>
      </c>
      <c r="D107" s="74" t="s">
        <v>5</v>
      </c>
      <c r="E107" s="78">
        <v>258022933.38403767</v>
      </c>
      <c r="F107" s="78">
        <v>244214189.09932286</v>
      </c>
      <c r="G107" s="74" t="s">
        <v>5</v>
      </c>
    </row>
    <row r="108" spans="1:7" ht="15">
      <c r="A108" s="77"/>
      <c r="B108" s="77"/>
      <c r="C108" s="77"/>
      <c r="D108" s="77"/>
      <c r="E108" s="77"/>
      <c r="F108" s="77"/>
      <c r="G108" s="77"/>
    </row>
    <row r="109" spans="1:7" ht="12.75">
      <c r="A109" s="80" t="s">
        <v>440</v>
      </c>
      <c r="B109" s="83"/>
      <c r="C109" s="83"/>
      <c r="D109" s="83"/>
      <c r="E109" s="83"/>
      <c r="F109" s="83"/>
      <c r="G109" s="83"/>
    </row>
    <row r="110" spans="1:7" ht="12.75">
      <c r="A110" s="84" t="s">
        <v>450</v>
      </c>
      <c r="B110" s="83">
        <v>117974924.88547142</v>
      </c>
      <c r="C110" s="83">
        <v>114135255.66745257</v>
      </c>
      <c r="D110" s="82">
        <v>0.96745351419595016</v>
      </c>
      <c r="E110" s="83">
        <v>127386577.69069076</v>
      </c>
      <c r="F110" s="83">
        <v>123336223.76511429</v>
      </c>
      <c r="G110" s="82">
        <v>0.96820423313819459</v>
      </c>
    </row>
    <row r="111" spans="1:7" ht="12.75">
      <c r="A111" s="84" t="s">
        <v>449</v>
      </c>
      <c r="B111" s="83">
        <v>29571081.449830711</v>
      </c>
      <c r="C111" s="83">
        <v>28110127.53434094</v>
      </c>
      <c r="D111" s="82">
        <v>0.95059518137784804</v>
      </c>
      <c r="E111" s="83">
        <v>61973841.333879545</v>
      </c>
      <c r="F111" s="83">
        <v>58954707.394276507</v>
      </c>
      <c r="G111" s="82">
        <v>0.95128373722490955</v>
      </c>
    </row>
    <row r="112" spans="1:7" ht="12.75">
      <c r="A112" s="84" t="s">
        <v>448</v>
      </c>
      <c r="B112" s="83">
        <v>531637791.09002137</v>
      </c>
      <c r="C112" s="83">
        <v>505372322.44853735</v>
      </c>
      <c r="D112" s="82">
        <v>0.95059518137784804</v>
      </c>
      <c r="E112" s="83">
        <v>612825482.66252875</v>
      </c>
      <c r="F112" s="83">
        <v>582970915.41386938</v>
      </c>
      <c r="G112" s="82">
        <v>0.95128373722490955</v>
      </c>
    </row>
    <row r="113" spans="1:7" ht="12.75">
      <c r="A113" s="84" t="s">
        <v>447</v>
      </c>
      <c r="B113" s="83">
        <v>0</v>
      </c>
      <c r="C113" s="83">
        <v>0</v>
      </c>
      <c r="D113" s="82">
        <v>0</v>
      </c>
      <c r="E113" s="83">
        <v>0</v>
      </c>
      <c r="F113" s="83">
        <v>0</v>
      </c>
      <c r="G113" s="82">
        <v>0</v>
      </c>
    </row>
    <row r="114" spans="1:7" ht="12.75">
      <c r="A114" s="84" t="s">
        <v>446</v>
      </c>
      <c r="B114" s="83">
        <v>689391174.37836432</v>
      </c>
      <c r="C114" s="83">
        <v>655331928.44848895</v>
      </c>
      <c r="D114" s="82">
        <v>0.95059518137784804</v>
      </c>
      <c r="E114" s="83">
        <v>989468183.35469079</v>
      </c>
      <c r="F114" s="83">
        <v>941264991.32679224</v>
      </c>
      <c r="G114" s="82">
        <v>0.95128373722490955</v>
      </c>
    </row>
    <row r="115" spans="1:7" ht="12.75">
      <c r="A115" s="84" t="s">
        <v>445</v>
      </c>
      <c r="B115" s="83">
        <v>5.5300000060636263</v>
      </c>
      <c r="C115" s="83">
        <v>5.2375823164488136</v>
      </c>
      <c r="D115" s="82">
        <v>0.94712157517284312</v>
      </c>
      <c r="E115" s="83">
        <v>9.5300000049173832</v>
      </c>
      <c r="F115" s="83">
        <v>9.0270027006231146</v>
      </c>
      <c r="G115" s="82">
        <v>0.94721959034263092</v>
      </c>
    </row>
    <row r="116" spans="1:7" ht="12.75">
      <c r="A116" s="84" t="s">
        <v>444</v>
      </c>
      <c r="B116" s="83">
        <v>214787298.9972547</v>
      </c>
      <c r="C116" s="83">
        <v>193789689.10493541</v>
      </c>
      <c r="D116" s="82">
        <v>0.90223998350764834</v>
      </c>
      <c r="E116" s="83">
        <v>234000415.48736307</v>
      </c>
      <c r="F116" s="83">
        <v>211457019.92415854</v>
      </c>
      <c r="G116" s="82">
        <v>0.90366087377985038</v>
      </c>
    </row>
    <row r="117" spans="1:7" ht="12.75">
      <c r="A117" s="84" t="s">
        <v>443</v>
      </c>
      <c r="B117" s="83">
        <v>0</v>
      </c>
      <c r="C117" s="83">
        <v>0</v>
      </c>
      <c r="D117" s="82">
        <v>0</v>
      </c>
      <c r="E117" s="83">
        <v>0</v>
      </c>
      <c r="F117" s="83">
        <v>0</v>
      </c>
      <c r="G117" s="82">
        <v>0</v>
      </c>
    </row>
    <row r="118" spans="1:7" ht="12.75">
      <c r="A118" s="84" t="s">
        <v>442</v>
      </c>
      <c r="B118" s="83">
        <v>140427238.71963423</v>
      </c>
      <c r="C118" s="83">
        <v>140427238.71963421</v>
      </c>
      <c r="D118" s="82">
        <v>0.99999999999999989</v>
      </c>
      <c r="E118" s="83">
        <v>146609818.2576957</v>
      </c>
      <c r="F118" s="83">
        <v>146609818.25769567</v>
      </c>
      <c r="G118" s="82">
        <v>0.99999999999999989</v>
      </c>
    </row>
    <row r="119" spans="1:7" ht="13.5" thickBot="1">
      <c r="A119" s="84" t="s">
        <v>441</v>
      </c>
      <c r="B119" s="83">
        <v>68928382.425657809</v>
      </c>
      <c r="C119" s="83">
        <v>66685005.805545017</v>
      </c>
      <c r="D119" s="82">
        <v>0.96745351419595016</v>
      </c>
      <c r="E119" s="83">
        <v>76502850.413625911</v>
      </c>
      <c r="F119" s="83">
        <v>74070383.617610693</v>
      </c>
      <c r="G119" s="82">
        <v>0.96820423313819459</v>
      </c>
    </row>
    <row r="120" spans="1:7" ht="12.75">
      <c r="A120" s="80" t="s">
        <v>440</v>
      </c>
      <c r="B120" s="78">
        <v>1792717897.4762344</v>
      </c>
      <c r="C120" s="78">
        <v>1703851572.9665167</v>
      </c>
      <c r="D120" s="74" t="s">
        <v>5</v>
      </c>
      <c r="E120" s="78">
        <v>2248767178.7304745</v>
      </c>
      <c r="F120" s="78">
        <v>2138664068.7265203</v>
      </c>
      <c r="G120" s="74" t="s">
        <v>5</v>
      </c>
    </row>
    <row r="121" spans="1:7" ht="15">
      <c r="A121" s="77"/>
      <c r="B121" s="77"/>
      <c r="C121" s="77"/>
      <c r="D121" s="77"/>
      <c r="E121" s="77"/>
      <c r="F121" s="77"/>
      <c r="G121" s="77"/>
    </row>
    <row r="122" spans="1:7" ht="12.75">
      <c r="A122" s="80" t="s">
        <v>356</v>
      </c>
      <c r="B122" s="83"/>
      <c r="C122" s="83"/>
      <c r="D122" s="83"/>
      <c r="E122" s="83"/>
      <c r="F122" s="83"/>
      <c r="G122" s="83"/>
    </row>
    <row r="123" spans="1:7" ht="12.75">
      <c r="A123" s="81" t="s">
        <v>429</v>
      </c>
      <c r="B123" s="83"/>
      <c r="C123" s="83"/>
      <c r="D123" s="83"/>
      <c r="E123" s="83"/>
      <c r="F123" s="83"/>
      <c r="G123" s="83"/>
    </row>
    <row r="124" spans="1:7" ht="12.75">
      <c r="A124" s="84" t="s">
        <v>439</v>
      </c>
      <c r="B124" s="83">
        <v>-320818848.24875772</v>
      </c>
      <c r="C124" s="83">
        <v>-310377322.15855789</v>
      </c>
      <c r="D124" s="82">
        <v>0.96745351419595016</v>
      </c>
      <c r="E124" s="83">
        <v>-365880089.71726334</v>
      </c>
      <c r="F124" s="83">
        <v>-354246651.68523681</v>
      </c>
      <c r="G124" s="82">
        <v>0.96820423313819459</v>
      </c>
    </row>
    <row r="125" spans="1:7" ht="12.75">
      <c r="A125" s="84" t="s">
        <v>438</v>
      </c>
      <c r="B125" s="83">
        <v>50599344.863800243</v>
      </c>
      <c r="C125" s="83">
        <v>48952514.004496343</v>
      </c>
      <c r="D125" s="82">
        <v>0.96745351419595016</v>
      </c>
      <c r="E125" s="83">
        <v>51486588.451368622</v>
      </c>
      <c r="F125" s="83">
        <v>49849532.888459183</v>
      </c>
      <c r="G125" s="82">
        <v>0.96820423313819459</v>
      </c>
    </row>
    <row r="126" spans="1:7" ht="12.75">
      <c r="A126" s="84" t="s">
        <v>437</v>
      </c>
      <c r="B126" s="83">
        <v>0</v>
      </c>
      <c r="C126" s="83">
        <v>0</v>
      </c>
      <c r="D126" s="82">
        <v>0.94712157517284312</v>
      </c>
      <c r="E126" s="83">
        <v>0</v>
      </c>
      <c r="F126" s="83">
        <v>0</v>
      </c>
      <c r="G126" s="82">
        <v>0.94721959034263092</v>
      </c>
    </row>
    <row r="127" spans="1:7" ht="12.75">
      <c r="A127" s="84" t="s">
        <v>436</v>
      </c>
      <c r="B127" s="83">
        <v>-3457154.9752650717</v>
      </c>
      <c r="C127" s="83">
        <v>-3457154.9752650717</v>
      </c>
      <c r="D127" s="82">
        <v>1</v>
      </c>
      <c r="E127" s="83">
        <v>-2157443.4571824828</v>
      </c>
      <c r="F127" s="83">
        <v>-2157443.4571824828</v>
      </c>
      <c r="G127" s="82">
        <v>1</v>
      </c>
    </row>
    <row r="128" spans="1:7" ht="12.75">
      <c r="A128" s="84" t="s">
        <v>435</v>
      </c>
      <c r="B128" s="83">
        <v>-6779781.3799999999</v>
      </c>
      <c r="C128" s="83">
        <v>-6559123.3215612685</v>
      </c>
      <c r="D128" s="82">
        <v>0.96745351419595016</v>
      </c>
      <c r="E128" s="83">
        <v>-6779781.3799999999</v>
      </c>
      <c r="F128" s="83">
        <v>-6564213.0318675106</v>
      </c>
      <c r="G128" s="82">
        <v>0.96820423313819459</v>
      </c>
    </row>
    <row r="129" spans="1:7" ht="12.75">
      <c r="A129" s="84" t="s">
        <v>434</v>
      </c>
      <c r="B129" s="83">
        <v>0</v>
      </c>
      <c r="C129" s="83">
        <v>0</v>
      </c>
      <c r="D129" s="82">
        <v>0.94712157517284312</v>
      </c>
      <c r="E129" s="83">
        <v>0</v>
      </c>
      <c r="F129" s="83">
        <v>0</v>
      </c>
      <c r="G129" s="82">
        <v>0.94721959034263092</v>
      </c>
    </row>
    <row r="130" spans="1:7" ht="12.75">
      <c r="A130" s="84" t="s">
        <v>433</v>
      </c>
      <c r="B130" s="83">
        <v>0</v>
      </c>
      <c r="C130" s="83">
        <v>0</v>
      </c>
      <c r="D130" s="82">
        <v>0.96251873996716342</v>
      </c>
      <c r="E130" s="83">
        <v>0</v>
      </c>
      <c r="F130" s="83">
        <v>0</v>
      </c>
      <c r="G130" s="82">
        <v>0.96350784103948783</v>
      </c>
    </row>
    <row r="131" spans="1:7" ht="12.75">
      <c r="A131" s="84" t="s">
        <v>432</v>
      </c>
      <c r="B131" s="83">
        <v>-894452514.69000041</v>
      </c>
      <c r="C131" s="83">
        <v>0</v>
      </c>
      <c r="D131" s="82">
        <v>0</v>
      </c>
      <c r="E131" s="83">
        <v>-894452514.69000041</v>
      </c>
      <c r="F131" s="83">
        <v>0</v>
      </c>
      <c r="G131" s="82">
        <v>0</v>
      </c>
    </row>
    <row r="132" spans="1:7" ht="12.75">
      <c r="A132" s="84" t="s">
        <v>431</v>
      </c>
      <c r="B132" s="83">
        <v>-1622117.5462522844</v>
      </c>
      <c r="C132" s="83">
        <v>-1536342.5255219708</v>
      </c>
      <c r="D132" s="82">
        <v>0.94712157517284312</v>
      </c>
      <c r="E132" s="83">
        <v>-1847237.9955393043</v>
      </c>
      <c r="F132" s="83">
        <v>-1749740.0174000824</v>
      </c>
      <c r="G132" s="82">
        <v>0.94721959034263092</v>
      </c>
    </row>
    <row r="133" spans="1:7" ht="13.5" thickBot="1">
      <c r="A133" s="84" t="s">
        <v>430</v>
      </c>
      <c r="B133" s="83">
        <v>0</v>
      </c>
      <c r="C133" s="83">
        <v>0</v>
      </c>
      <c r="D133" s="82">
        <v>0.94712157517284312</v>
      </c>
      <c r="E133" s="83">
        <v>0</v>
      </c>
      <c r="F133" s="83">
        <v>0</v>
      </c>
      <c r="G133" s="82">
        <v>0.94721959034263092</v>
      </c>
    </row>
    <row r="134" spans="1:7" ht="12.75">
      <c r="A134" s="81" t="s">
        <v>429</v>
      </c>
      <c r="B134" s="78">
        <v>-1176531071.9764752</v>
      </c>
      <c r="C134" s="78">
        <v>-272977428.97640991</v>
      </c>
      <c r="D134" s="74" t="s">
        <v>5</v>
      </c>
      <c r="E134" s="78">
        <v>-1219630478.7886167</v>
      </c>
      <c r="F134" s="78">
        <v>-314868515.30322766</v>
      </c>
      <c r="G134" s="74" t="s">
        <v>5</v>
      </c>
    </row>
    <row r="135" spans="1:7" ht="15">
      <c r="A135" s="77"/>
      <c r="B135" s="77"/>
      <c r="C135" s="77"/>
      <c r="D135" s="77"/>
      <c r="E135" s="77"/>
      <c r="F135" s="77"/>
      <c r="G135" s="77"/>
    </row>
    <row r="136" spans="1:7" ht="12.75">
      <c r="A136" s="81" t="s">
        <v>419</v>
      </c>
      <c r="B136" s="83"/>
      <c r="C136" s="83"/>
      <c r="D136" s="83"/>
      <c r="E136" s="83"/>
      <c r="F136" s="83"/>
      <c r="G136" s="83"/>
    </row>
    <row r="137" spans="1:7" ht="12.75">
      <c r="A137" s="84" t="s">
        <v>428</v>
      </c>
      <c r="B137" s="83">
        <v>-1288837951.8292012</v>
      </c>
      <c r="C137" s="83">
        <v>-1225163146.5857337</v>
      </c>
      <c r="D137" s="82">
        <v>0.95059518137784804</v>
      </c>
      <c r="E137" s="83">
        <v>-1307825840.6102738</v>
      </c>
      <c r="F137" s="83">
        <v>-1244113453.2950501</v>
      </c>
      <c r="G137" s="82">
        <v>0.95128373722490955</v>
      </c>
    </row>
    <row r="138" spans="1:7" ht="12.75">
      <c r="A138" s="84" t="s">
        <v>427</v>
      </c>
      <c r="B138" s="83">
        <v>-370941.55999999994</v>
      </c>
      <c r="C138" s="83">
        <v>-351326.75460427161</v>
      </c>
      <c r="D138" s="82">
        <v>0.94712157517284312</v>
      </c>
      <c r="E138" s="83">
        <v>-370941.55999999994</v>
      </c>
      <c r="F138" s="83">
        <v>-351363.11250425637</v>
      </c>
      <c r="G138" s="82">
        <v>0.94721959034263092</v>
      </c>
    </row>
    <row r="139" spans="1:7" ht="12.75">
      <c r="A139" s="84" t="s">
        <v>426</v>
      </c>
      <c r="B139" s="83">
        <v>-130205170.47089323</v>
      </c>
      <c r="C139" s="83">
        <v>-123320126.15204096</v>
      </c>
      <c r="D139" s="82">
        <v>0.94712157517284312</v>
      </c>
      <c r="E139" s="83">
        <v>-151534381.59295207</v>
      </c>
      <c r="F139" s="83">
        <v>-143536334.85529998</v>
      </c>
      <c r="G139" s="82">
        <v>0.94721959034263092</v>
      </c>
    </row>
    <row r="140" spans="1:7" ht="12.75">
      <c r="A140" s="84" t="s">
        <v>425</v>
      </c>
      <c r="B140" s="83">
        <v>0</v>
      </c>
      <c r="C140" s="83">
        <v>0</v>
      </c>
      <c r="D140" s="82">
        <v>0.94712157517284312</v>
      </c>
      <c r="E140" s="83">
        <v>0</v>
      </c>
      <c r="F140" s="83">
        <v>0</v>
      </c>
      <c r="G140" s="82">
        <v>0.94721959034263092</v>
      </c>
    </row>
    <row r="141" spans="1:7" ht="12.75">
      <c r="A141" s="84" t="s">
        <v>424</v>
      </c>
      <c r="B141" s="83">
        <v>-235702733.47000012</v>
      </c>
      <c r="C141" s="83">
        <v>-224057882.67416933</v>
      </c>
      <c r="D141" s="82">
        <v>0.95059518137784804</v>
      </c>
      <c r="E141" s="83">
        <v>-245414429.47000012</v>
      </c>
      <c r="F141" s="83">
        <v>-233458755.63514069</v>
      </c>
      <c r="G141" s="82">
        <v>0.95128373722490955</v>
      </c>
    </row>
    <row r="142" spans="1:7" ht="12.75">
      <c r="A142" s="84" t="s">
        <v>423</v>
      </c>
      <c r="B142" s="83">
        <v>-33201547.129999999</v>
      </c>
      <c r="C142" s="83">
        <v>-31445901.615940988</v>
      </c>
      <c r="D142" s="82">
        <v>0.94712157517284312</v>
      </c>
      <c r="E142" s="83">
        <v>-33201547.129999999</v>
      </c>
      <c r="F142" s="83">
        <v>-31449155.871220153</v>
      </c>
      <c r="G142" s="82">
        <v>0.94721959034263092</v>
      </c>
    </row>
    <row r="143" spans="1:7" ht="12.75">
      <c r="A143" s="84" t="s">
        <v>422</v>
      </c>
      <c r="B143" s="83">
        <v>146014234.30999997</v>
      </c>
      <c r="C143" s="83">
        <v>138800427.54766202</v>
      </c>
      <c r="D143" s="82">
        <v>0.95059518137784804</v>
      </c>
      <c r="E143" s="83">
        <v>146014234.30999997</v>
      </c>
      <c r="F143" s="83">
        <v>138900966.50245038</v>
      </c>
      <c r="G143" s="82">
        <v>0.95128373722490955</v>
      </c>
    </row>
    <row r="144" spans="1:7" ht="12.75">
      <c r="A144" s="84" t="s">
        <v>421</v>
      </c>
      <c r="B144" s="83">
        <v>-146014234.30999997</v>
      </c>
      <c r="C144" s="83">
        <v>0</v>
      </c>
      <c r="D144" s="82">
        <v>0</v>
      </c>
      <c r="E144" s="83">
        <v>-146014234.30999997</v>
      </c>
      <c r="F144" s="83">
        <v>0</v>
      </c>
      <c r="G144" s="82">
        <v>0</v>
      </c>
    </row>
    <row r="145" spans="1:7" ht="13.5" thickBot="1">
      <c r="A145" s="84" t="s">
        <v>420</v>
      </c>
      <c r="B145" s="83">
        <v>-71400287.859999999</v>
      </c>
      <c r="C145" s="83">
        <v>-67872769.588707268</v>
      </c>
      <c r="D145" s="82">
        <v>0.95059518137784804</v>
      </c>
      <c r="E145" s="83">
        <v>-73056287.859999999</v>
      </c>
      <c r="F145" s="83">
        <v>-69497258.543239594</v>
      </c>
      <c r="G145" s="82">
        <v>0.95128373722490955</v>
      </c>
    </row>
    <row r="146" spans="1:7" ht="12.75">
      <c r="A146" s="81" t="s">
        <v>419</v>
      </c>
      <c r="B146" s="78">
        <v>-1759718632.3200943</v>
      </c>
      <c r="C146" s="78">
        <v>-1533410725.8235345</v>
      </c>
      <c r="D146" s="74" t="s">
        <v>5</v>
      </c>
      <c r="E146" s="78">
        <v>-1811403428.2232258</v>
      </c>
      <c r="F146" s="78">
        <v>-1583505354.8100042</v>
      </c>
      <c r="G146" s="74" t="s">
        <v>5</v>
      </c>
    </row>
    <row r="147" spans="1:7" ht="15">
      <c r="A147" s="77"/>
      <c r="B147" s="77"/>
      <c r="C147" s="77"/>
      <c r="D147" s="77"/>
      <c r="E147" s="77"/>
      <c r="F147" s="77"/>
      <c r="G147" s="77"/>
    </row>
    <row r="148" spans="1:7" ht="12.75">
      <c r="A148" s="81" t="s">
        <v>409</v>
      </c>
      <c r="B148" s="83"/>
      <c r="C148" s="83"/>
      <c r="D148" s="83"/>
      <c r="E148" s="83"/>
      <c r="F148" s="83"/>
      <c r="G148" s="83"/>
    </row>
    <row r="149" spans="1:7" ht="12.75">
      <c r="A149" s="84" t="s">
        <v>418</v>
      </c>
      <c r="B149" s="83">
        <v>-5493875.0603824547</v>
      </c>
      <c r="C149" s="83">
        <v>0</v>
      </c>
      <c r="D149" s="82">
        <v>0</v>
      </c>
      <c r="E149" s="83">
        <v>-6637733.0263152858</v>
      </c>
      <c r="F149" s="83">
        <v>0</v>
      </c>
      <c r="G149" s="82">
        <v>0</v>
      </c>
    </row>
    <row r="150" spans="1:7" ht="12.75">
      <c r="A150" s="84" t="s">
        <v>417</v>
      </c>
      <c r="B150" s="83">
        <v>-1080291012.0048375</v>
      </c>
      <c r="C150" s="83">
        <v>-1026919430.4975976</v>
      </c>
      <c r="D150" s="82">
        <v>0.95059518137784804</v>
      </c>
      <c r="E150" s="83">
        <v>-1123491553.62185</v>
      </c>
      <c r="F150" s="83">
        <v>-1068759243.8700134</v>
      </c>
      <c r="G150" s="82">
        <v>0.95128373722490955</v>
      </c>
    </row>
    <row r="151" spans="1:7" ht="12.75">
      <c r="A151" s="84" t="s">
        <v>416</v>
      </c>
      <c r="B151" s="83">
        <v>-530781540.63888448</v>
      </c>
      <c r="C151" s="83">
        <v>-504558374.895634</v>
      </c>
      <c r="D151" s="82">
        <v>0.95059518137784804</v>
      </c>
      <c r="E151" s="83">
        <v>-551612973.37721837</v>
      </c>
      <c r="F151" s="83">
        <v>-524740450.81602484</v>
      </c>
      <c r="G151" s="82">
        <v>0.95128373722490955</v>
      </c>
    </row>
    <row r="152" spans="1:7" ht="12.75">
      <c r="A152" s="84" t="s">
        <v>415</v>
      </c>
      <c r="B152" s="83">
        <v>-241623029.44369254</v>
      </c>
      <c r="C152" s="83">
        <v>-229685687.49909201</v>
      </c>
      <c r="D152" s="82">
        <v>0.95059518137784804</v>
      </c>
      <c r="E152" s="83">
        <v>-244928383.42916024</v>
      </c>
      <c r="F152" s="83">
        <v>-232996387.94094715</v>
      </c>
      <c r="G152" s="82">
        <v>0.95128373722490955</v>
      </c>
    </row>
    <row r="153" spans="1:7" ht="12.75">
      <c r="A153" s="84" t="s">
        <v>414</v>
      </c>
      <c r="B153" s="83">
        <v>-691255623.80502582</v>
      </c>
      <c r="C153" s="83">
        <v>-657104265.089396</v>
      </c>
      <c r="D153" s="82">
        <v>0.95059518137784804</v>
      </c>
      <c r="E153" s="83">
        <v>-717462585.55090535</v>
      </c>
      <c r="F153" s="83">
        <v>-682510489.70191169</v>
      </c>
      <c r="G153" s="82">
        <v>0.95128373722490955</v>
      </c>
    </row>
    <row r="154" spans="1:7" ht="12.75">
      <c r="A154" s="84" t="s">
        <v>413</v>
      </c>
      <c r="B154" s="83">
        <v>-3102310.6083525815</v>
      </c>
      <c r="C154" s="83">
        <v>-2938265.3100583181</v>
      </c>
      <c r="D154" s="82">
        <v>0.94712157517284312</v>
      </c>
      <c r="E154" s="83">
        <v>-4817250.4661688898</v>
      </c>
      <c r="F154" s="83">
        <v>-4562994.0131423436</v>
      </c>
      <c r="G154" s="82">
        <v>0.94721959034263092</v>
      </c>
    </row>
    <row r="155" spans="1:7" ht="12.75">
      <c r="A155" s="84" t="s">
        <v>412</v>
      </c>
      <c r="B155" s="83">
        <v>0</v>
      </c>
      <c r="C155" s="83">
        <v>0</v>
      </c>
      <c r="D155" s="82">
        <v>0.94712157517284312</v>
      </c>
      <c r="E155" s="83">
        <v>0</v>
      </c>
      <c r="F155" s="83">
        <v>0</v>
      </c>
      <c r="G155" s="82">
        <v>0.94721959034263092</v>
      </c>
    </row>
    <row r="156" spans="1:7" ht="12.75">
      <c r="A156" s="84" t="s">
        <v>411</v>
      </c>
      <c r="B156" s="83">
        <v>0</v>
      </c>
      <c r="C156" s="83">
        <v>0</v>
      </c>
      <c r="D156" s="82">
        <v>0.95059518137784804</v>
      </c>
      <c r="E156" s="83">
        <v>0</v>
      </c>
      <c r="F156" s="83">
        <v>0</v>
      </c>
      <c r="G156" s="82">
        <v>0.95128373722490955</v>
      </c>
    </row>
    <row r="157" spans="1:7" ht="13.5" thickBot="1">
      <c r="A157" s="84" t="s">
        <v>410</v>
      </c>
      <c r="B157" s="83">
        <v>-15329544.476041177</v>
      </c>
      <c r="C157" s="83">
        <v>0</v>
      </c>
      <c r="D157" s="82">
        <v>0</v>
      </c>
      <c r="E157" s="83">
        <v>-18667046.233778995</v>
      </c>
      <c r="F157" s="83">
        <v>0</v>
      </c>
      <c r="G157" s="82">
        <v>0</v>
      </c>
    </row>
    <row r="158" spans="1:7" ht="12.75">
      <c r="A158" s="81" t="s">
        <v>409</v>
      </c>
      <c r="B158" s="78">
        <v>-2567876936.0372167</v>
      </c>
      <c r="C158" s="78">
        <v>-2421206023.2917781</v>
      </c>
      <c r="D158" s="74" t="s">
        <v>5</v>
      </c>
      <c r="E158" s="78">
        <v>-2667617525.7053967</v>
      </c>
      <c r="F158" s="78">
        <v>-2513569566.3420391</v>
      </c>
      <c r="G158" s="74" t="s">
        <v>5</v>
      </c>
    </row>
    <row r="159" spans="1:7" ht="15">
      <c r="A159" s="77"/>
      <c r="B159" s="77"/>
      <c r="C159" s="77"/>
      <c r="D159" s="77"/>
      <c r="E159" s="77"/>
      <c r="F159" s="77"/>
      <c r="G159" s="77"/>
    </row>
    <row r="160" spans="1:7" ht="12.75">
      <c r="A160" s="81" t="s">
        <v>401</v>
      </c>
      <c r="B160" s="83"/>
      <c r="C160" s="83"/>
      <c r="D160" s="83"/>
      <c r="E160" s="83"/>
      <c r="F160" s="83"/>
      <c r="G160" s="83"/>
    </row>
    <row r="161" spans="1:7" ht="12.75">
      <c r="A161" s="84" t="s">
        <v>408</v>
      </c>
      <c r="B161" s="83">
        <v>-1582839563.6952958</v>
      </c>
      <c r="C161" s="83">
        <v>-1504639662.1429636</v>
      </c>
      <c r="D161" s="82">
        <v>0.95059518137784804</v>
      </c>
      <c r="E161" s="83">
        <v>-1908070914.3686337</v>
      </c>
      <c r="F161" s="83">
        <v>-1815116830.3107443</v>
      </c>
      <c r="G161" s="82">
        <v>0.95128373722490955</v>
      </c>
    </row>
    <row r="162" spans="1:7" ht="12.75">
      <c r="A162" s="84" t="s">
        <v>407</v>
      </c>
      <c r="B162" s="83">
        <v>-158821368.38999993</v>
      </c>
      <c r="C162" s="83">
        <v>-150974827.49136999</v>
      </c>
      <c r="D162" s="82">
        <v>0.95059518137784804</v>
      </c>
      <c r="E162" s="83">
        <v>-167094180.38999993</v>
      </c>
      <c r="F162" s="83">
        <v>-158953976.38993233</v>
      </c>
      <c r="G162" s="82">
        <v>0.95128373722490955</v>
      </c>
    </row>
    <row r="163" spans="1:7" ht="12.75">
      <c r="A163" s="84" t="s">
        <v>406</v>
      </c>
      <c r="B163" s="83">
        <v>-2644029.3992307689</v>
      </c>
      <c r="C163" s="83">
        <v>-2504217.2894027517</v>
      </c>
      <c r="D163" s="82">
        <v>0.94712157517284312</v>
      </c>
      <c r="E163" s="83">
        <v>-3010434.1369230771</v>
      </c>
      <c r="F163" s="83">
        <v>-2851542.1899297489</v>
      </c>
      <c r="G163" s="82">
        <v>0.94721959034263092</v>
      </c>
    </row>
    <row r="164" spans="1:7" ht="12.75">
      <c r="A164" s="84" t="s">
        <v>405</v>
      </c>
      <c r="B164" s="83">
        <v>-123679995.38461539</v>
      </c>
      <c r="C164" s="83">
        <v>-117139992.0460469</v>
      </c>
      <c r="D164" s="82">
        <v>0.94712157517284312</v>
      </c>
      <c r="E164" s="83">
        <v>-259170592.23076922</v>
      </c>
      <c r="F164" s="83">
        <v>-245491462.20168626</v>
      </c>
      <c r="G164" s="82">
        <v>0.94721959034263092</v>
      </c>
    </row>
    <row r="165" spans="1:7" ht="12.75">
      <c r="A165" s="84" t="s">
        <v>404</v>
      </c>
      <c r="B165" s="83">
        <v>-2042111.9593668717</v>
      </c>
      <c r="C165" s="83">
        <v>-1934128.2956348525</v>
      </c>
      <c r="D165" s="82">
        <v>0.94712157517284312</v>
      </c>
      <c r="E165" s="83">
        <v>-3814667.0552913081</v>
      </c>
      <c r="F165" s="83">
        <v>-3613327.365406563</v>
      </c>
      <c r="G165" s="82">
        <v>0.94721959034263092</v>
      </c>
    </row>
    <row r="166" spans="1:7" ht="12.75">
      <c r="A166" s="84" t="s">
        <v>403</v>
      </c>
      <c r="B166" s="83">
        <v>-137153468.99909979</v>
      </c>
      <c r="C166" s="83">
        <v>-129901009.59884711</v>
      </c>
      <c r="D166" s="82">
        <v>0.94712157517284312</v>
      </c>
      <c r="E166" s="83">
        <v>-157505008.77262387</v>
      </c>
      <c r="F166" s="83">
        <v>-149191829.88651726</v>
      </c>
      <c r="G166" s="82">
        <v>0.94721959034263092</v>
      </c>
    </row>
    <row r="167" spans="1:7" ht="13.5" thickBot="1">
      <c r="A167" s="84" t="s">
        <v>402</v>
      </c>
      <c r="B167" s="83">
        <v>0</v>
      </c>
      <c r="C167" s="83">
        <v>0</v>
      </c>
      <c r="D167" s="82">
        <v>0.94712157517284312</v>
      </c>
      <c r="E167" s="83">
        <v>0</v>
      </c>
      <c r="F167" s="83">
        <v>0</v>
      </c>
      <c r="G167" s="82">
        <v>0.94721959034263092</v>
      </c>
    </row>
    <row r="168" spans="1:7" ht="12.75">
      <c r="A168" s="81" t="s">
        <v>401</v>
      </c>
      <c r="B168" s="78">
        <v>-2007180537.8276083</v>
      </c>
      <c r="C168" s="78">
        <v>-1907093836.8642652</v>
      </c>
      <c r="D168" s="74" t="s">
        <v>5</v>
      </c>
      <c r="E168" s="78">
        <v>-2498665796.9542413</v>
      </c>
      <c r="F168" s="78">
        <v>-2375218968.3442163</v>
      </c>
      <c r="G168" s="74" t="s">
        <v>5</v>
      </c>
    </row>
    <row r="169" spans="1:7" ht="15">
      <c r="A169" s="77"/>
      <c r="B169" s="77"/>
      <c r="C169" s="77"/>
      <c r="D169" s="77"/>
      <c r="E169" s="77"/>
      <c r="F169" s="77"/>
      <c r="G169" s="77"/>
    </row>
    <row r="170" spans="1:7" ht="12.75">
      <c r="A170" s="81" t="s">
        <v>393</v>
      </c>
      <c r="B170" s="83"/>
      <c r="C170" s="83"/>
      <c r="D170" s="83"/>
      <c r="E170" s="83"/>
      <c r="F170" s="83"/>
      <c r="G170" s="83"/>
    </row>
    <row r="171" spans="1:7" ht="12.75">
      <c r="A171" s="84" t="s">
        <v>400</v>
      </c>
      <c r="B171" s="83">
        <v>-1719773773.3178568</v>
      </c>
      <c r="C171" s="83">
        <v>-1542191418.059051</v>
      </c>
      <c r="D171" s="82">
        <v>0.89674086323795554</v>
      </c>
      <c r="E171" s="83">
        <v>-1813706321.6304452</v>
      </c>
      <c r="F171" s="83">
        <v>-1630041745.9638972</v>
      </c>
      <c r="G171" s="82">
        <v>0.89873521778242393</v>
      </c>
    </row>
    <row r="172" spans="1:7" ht="12.75">
      <c r="A172" s="84" t="s">
        <v>399</v>
      </c>
      <c r="B172" s="83">
        <v>-84092099.794127524</v>
      </c>
      <c r="C172" s="83">
        <v>-79937544.856242746</v>
      </c>
      <c r="D172" s="82">
        <v>0.95059518137784804</v>
      </c>
      <c r="E172" s="83">
        <v>-86112382.537876308</v>
      </c>
      <c r="F172" s="83">
        <v>-81917309.081972003</v>
      </c>
      <c r="G172" s="82">
        <v>0.95128373722490944</v>
      </c>
    </row>
    <row r="173" spans="1:7" ht="12.75">
      <c r="A173" s="84" t="s">
        <v>398</v>
      </c>
      <c r="B173" s="83">
        <v>-31531214.661618572</v>
      </c>
      <c r="C173" s="83">
        <v>-31531214.661618572</v>
      </c>
      <c r="D173" s="82">
        <v>1</v>
      </c>
      <c r="E173" s="83">
        <v>-33191387.115260009</v>
      </c>
      <c r="F173" s="83">
        <v>-33191387.115260009</v>
      </c>
      <c r="G173" s="82">
        <v>1</v>
      </c>
    </row>
    <row r="174" spans="1:7" ht="12.75">
      <c r="A174" s="84" t="s">
        <v>397</v>
      </c>
      <c r="B174" s="83">
        <v>-2108208.0321508115</v>
      </c>
      <c r="C174" s="83">
        <v>0</v>
      </c>
      <c r="D174" s="82">
        <v>0</v>
      </c>
      <c r="E174" s="83">
        <v>-2219208.7956508216</v>
      </c>
      <c r="F174" s="83">
        <v>0</v>
      </c>
      <c r="G174" s="82">
        <v>0</v>
      </c>
    </row>
    <row r="175" spans="1:7" ht="12.75">
      <c r="A175" s="84" t="s">
        <v>396</v>
      </c>
      <c r="B175" s="83">
        <v>-2068016.395736489</v>
      </c>
      <c r="C175" s="83">
        <v>-1958662.9462132091</v>
      </c>
      <c r="D175" s="82">
        <v>0.94712157517284312</v>
      </c>
      <c r="E175" s="83">
        <v>-2302889.3849256597</v>
      </c>
      <c r="F175" s="83">
        <v>-2181341.9397936766</v>
      </c>
      <c r="G175" s="82">
        <v>0.94721959034263092</v>
      </c>
    </row>
    <row r="176" spans="1:7" ht="12.75">
      <c r="A176" s="84" t="s">
        <v>395</v>
      </c>
      <c r="B176" s="83">
        <v>0</v>
      </c>
      <c r="C176" s="83">
        <v>0</v>
      </c>
      <c r="D176" s="82">
        <v>1</v>
      </c>
      <c r="E176" s="83">
        <v>0</v>
      </c>
      <c r="F176" s="83">
        <v>0</v>
      </c>
      <c r="G176" s="82">
        <v>1</v>
      </c>
    </row>
    <row r="177" spans="1:7" ht="13.5" thickBot="1">
      <c r="A177" s="84" t="s">
        <v>394</v>
      </c>
      <c r="B177" s="83">
        <v>-98258.052843395853</v>
      </c>
      <c r="C177" s="83">
        <v>0</v>
      </c>
      <c r="D177" s="82">
        <v>0</v>
      </c>
      <c r="E177" s="83">
        <v>-117265.12875390782</v>
      </c>
      <c r="F177" s="83">
        <v>0</v>
      </c>
      <c r="G177" s="82">
        <v>0</v>
      </c>
    </row>
    <row r="178" spans="1:7" ht="12.75">
      <c r="A178" s="81" t="s">
        <v>393</v>
      </c>
      <c r="B178" s="78">
        <v>-1839671570.2543333</v>
      </c>
      <c r="C178" s="78">
        <v>-1655618840.5231254</v>
      </c>
      <c r="D178" s="74" t="s">
        <v>5</v>
      </c>
      <c r="E178" s="78">
        <v>-1937649454.592912</v>
      </c>
      <c r="F178" s="78">
        <v>-1747331784.1009231</v>
      </c>
      <c r="G178" s="74" t="s">
        <v>5</v>
      </c>
    </row>
    <row r="179" spans="1:7" ht="15">
      <c r="A179" s="77"/>
      <c r="B179" s="77"/>
      <c r="C179" s="77"/>
      <c r="D179" s="77"/>
      <c r="E179" s="77"/>
      <c r="F179" s="77"/>
      <c r="G179" s="77"/>
    </row>
    <row r="180" spans="1:7" ht="12.75">
      <c r="A180" s="81" t="s">
        <v>378</v>
      </c>
      <c r="B180" s="83"/>
      <c r="C180" s="83"/>
      <c r="D180" s="83"/>
      <c r="E180" s="83"/>
      <c r="F180" s="83"/>
      <c r="G180" s="83"/>
    </row>
    <row r="181" spans="1:7" ht="12.75">
      <c r="A181" s="84" t="s">
        <v>392</v>
      </c>
      <c r="B181" s="83">
        <v>14633.670000000004</v>
      </c>
      <c r="C181" s="83">
        <v>14633.670000000004</v>
      </c>
      <c r="D181" s="82">
        <v>1</v>
      </c>
      <c r="E181" s="83">
        <v>14633.670000000004</v>
      </c>
      <c r="F181" s="83">
        <v>14633.670000000004</v>
      </c>
      <c r="G181" s="82">
        <v>1</v>
      </c>
    </row>
    <row r="182" spans="1:7" ht="12.75">
      <c r="A182" s="84" t="s">
        <v>391</v>
      </c>
      <c r="B182" s="83">
        <v>-56013697.672311589</v>
      </c>
      <c r="C182" s="83">
        <v>-56013697.672311589</v>
      </c>
      <c r="D182" s="82">
        <v>1</v>
      </c>
      <c r="E182" s="83">
        <v>-59166260.928771287</v>
      </c>
      <c r="F182" s="83">
        <v>-59166260.928771287</v>
      </c>
      <c r="G182" s="82">
        <v>1</v>
      </c>
    </row>
    <row r="183" spans="1:7" ht="12.75">
      <c r="A183" s="84" t="s">
        <v>390</v>
      </c>
      <c r="B183" s="83">
        <v>-546672959.89376116</v>
      </c>
      <c r="C183" s="83">
        <v>-546672959.89376116</v>
      </c>
      <c r="D183" s="82">
        <v>1</v>
      </c>
      <c r="E183" s="83">
        <v>-582095496.87822008</v>
      </c>
      <c r="F183" s="83">
        <v>-582095496.87822008</v>
      </c>
      <c r="G183" s="82">
        <v>1</v>
      </c>
    </row>
    <row r="184" spans="1:7" ht="12.75">
      <c r="A184" s="84" t="s">
        <v>389</v>
      </c>
      <c r="B184" s="83">
        <v>-603820915.13951612</v>
      </c>
      <c r="C184" s="83">
        <v>-603820915.13951612</v>
      </c>
      <c r="D184" s="82">
        <v>1</v>
      </c>
      <c r="E184" s="83">
        <v>-658671103.28908765</v>
      </c>
      <c r="F184" s="83">
        <v>-658671103.28908765</v>
      </c>
      <c r="G184" s="82">
        <v>1</v>
      </c>
    </row>
    <row r="185" spans="1:7" ht="12.75">
      <c r="A185" s="84" t="s">
        <v>388</v>
      </c>
      <c r="B185" s="83">
        <v>-767960326.79215765</v>
      </c>
      <c r="C185" s="83">
        <v>-767960326.79215765</v>
      </c>
      <c r="D185" s="82">
        <v>1</v>
      </c>
      <c r="E185" s="83">
        <v>-828291301.86844838</v>
      </c>
      <c r="F185" s="83">
        <v>-828291301.86844838</v>
      </c>
      <c r="G185" s="82">
        <v>1</v>
      </c>
    </row>
    <row r="186" spans="1:7" ht="12.75">
      <c r="A186" s="84" t="s">
        <v>387</v>
      </c>
      <c r="B186" s="83">
        <v>-381638425.40292275</v>
      </c>
      <c r="C186" s="83">
        <v>-381638425.40292275</v>
      </c>
      <c r="D186" s="82">
        <v>1</v>
      </c>
      <c r="E186" s="83">
        <v>-401441981.19068843</v>
      </c>
      <c r="F186" s="83">
        <v>-401441981.19068843</v>
      </c>
      <c r="G186" s="82">
        <v>1</v>
      </c>
    </row>
    <row r="187" spans="1:7" ht="12.75">
      <c r="A187" s="84" t="s">
        <v>386</v>
      </c>
      <c r="B187" s="83">
        <v>-782425431.41931391</v>
      </c>
      <c r="C187" s="83">
        <v>-782425431.41931391</v>
      </c>
      <c r="D187" s="82">
        <v>1</v>
      </c>
      <c r="E187" s="83">
        <v>-820414664.59421551</v>
      </c>
      <c r="F187" s="83">
        <v>-820414664.59421551</v>
      </c>
      <c r="G187" s="82">
        <v>1</v>
      </c>
    </row>
    <row r="188" spans="1:7" ht="12.75">
      <c r="A188" s="84" t="s">
        <v>385</v>
      </c>
      <c r="B188" s="83">
        <v>-996354555.10612118</v>
      </c>
      <c r="C188" s="83">
        <v>-996354555.10612118</v>
      </c>
      <c r="D188" s="82">
        <v>1</v>
      </c>
      <c r="E188" s="83">
        <v>-1034769341.9917794</v>
      </c>
      <c r="F188" s="83">
        <v>-1034769341.9917794</v>
      </c>
      <c r="G188" s="82">
        <v>1</v>
      </c>
    </row>
    <row r="189" spans="1:7" ht="12.75">
      <c r="A189" s="84" t="s">
        <v>384</v>
      </c>
      <c r="B189" s="83">
        <v>-449196779.9677819</v>
      </c>
      <c r="C189" s="83">
        <v>-449196779.9677819</v>
      </c>
      <c r="D189" s="82">
        <v>1</v>
      </c>
      <c r="E189" s="83">
        <v>-476426163.40958011</v>
      </c>
      <c r="F189" s="83">
        <v>-476426163.40958011</v>
      </c>
      <c r="G189" s="82">
        <v>1</v>
      </c>
    </row>
    <row r="190" spans="1:7" ht="12.75">
      <c r="A190" s="84" t="s">
        <v>383</v>
      </c>
      <c r="B190" s="83">
        <v>-295179850.52054882</v>
      </c>
      <c r="C190" s="83">
        <v>-294506955.30411679</v>
      </c>
      <c r="D190" s="82">
        <v>0.99772038906027838</v>
      </c>
      <c r="E190" s="83">
        <v>-338199267.94567859</v>
      </c>
      <c r="F190" s="83">
        <v>-337428305.19466376</v>
      </c>
      <c r="G190" s="82">
        <v>0.99772038906027838</v>
      </c>
    </row>
    <row r="191" spans="1:7" ht="12.75">
      <c r="A191" s="84" t="s">
        <v>382</v>
      </c>
      <c r="B191" s="83">
        <v>-34069828.660375103</v>
      </c>
      <c r="C191" s="83">
        <v>-34069828.660375103</v>
      </c>
      <c r="D191" s="82">
        <v>1</v>
      </c>
      <c r="E191" s="83">
        <v>-36322697.567206517</v>
      </c>
      <c r="F191" s="83">
        <v>-36322697.567206517</v>
      </c>
      <c r="G191" s="82">
        <v>1</v>
      </c>
    </row>
    <row r="192" spans="1:7" ht="12.75">
      <c r="A192" s="84" t="s">
        <v>381</v>
      </c>
      <c r="B192" s="83">
        <v>-180389267.49095982</v>
      </c>
      <c r="C192" s="83">
        <v>-180389267.49095982</v>
      </c>
      <c r="D192" s="82">
        <v>1</v>
      </c>
      <c r="E192" s="83">
        <v>-190668741.75029337</v>
      </c>
      <c r="F192" s="83">
        <v>-190668741.75029337</v>
      </c>
      <c r="G192" s="82">
        <v>1</v>
      </c>
    </row>
    <row r="193" spans="1:7" ht="12.75">
      <c r="A193" s="84" t="s">
        <v>380</v>
      </c>
      <c r="B193" s="83">
        <v>-2854672.696006089</v>
      </c>
      <c r="C193" s="83">
        <v>-2703722.1004441939</v>
      </c>
      <c r="D193" s="82">
        <v>0.94712157517284312</v>
      </c>
      <c r="E193" s="83">
        <v>-3042159.8408855922</v>
      </c>
      <c r="F193" s="83">
        <v>-2881593.398240454</v>
      </c>
      <c r="G193" s="82">
        <v>0.94721959034263092</v>
      </c>
    </row>
    <row r="194" spans="1:7" ht="13.5" thickBot="1">
      <c r="A194" s="84" t="s">
        <v>379</v>
      </c>
      <c r="B194" s="83">
        <v>0</v>
      </c>
      <c r="C194" s="83">
        <v>0</v>
      </c>
      <c r="D194" s="82">
        <v>0.99999999999999989</v>
      </c>
      <c r="E194" s="83">
        <v>0</v>
      </c>
      <c r="F194" s="83">
        <v>0</v>
      </c>
      <c r="G194" s="82">
        <v>0.99999999999999989</v>
      </c>
    </row>
    <row r="195" spans="1:7" ht="12.75">
      <c r="A195" s="81" t="s">
        <v>378</v>
      </c>
      <c r="B195" s="78">
        <v>-5096562077.0917749</v>
      </c>
      <c r="C195" s="78">
        <v>-5095738231.2797813</v>
      </c>
      <c r="D195" s="74" t="s">
        <v>5</v>
      </c>
      <c r="E195" s="78">
        <v>-5429494547.5848551</v>
      </c>
      <c r="F195" s="78">
        <v>-5428563018.3911953</v>
      </c>
      <c r="G195" s="74" t="s">
        <v>5</v>
      </c>
    </row>
    <row r="196" spans="1:7" ht="15">
      <c r="A196" s="77"/>
      <c r="B196" s="77"/>
      <c r="C196" s="77"/>
      <c r="D196" s="77"/>
      <c r="E196" s="77"/>
      <c r="F196" s="77"/>
      <c r="G196" s="77"/>
    </row>
    <row r="197" spans="1:7" ht="12.75">
      <c r="A197" s="81" t="s">
        <v>368</v>
      </c>
      <c r="B197" s="83"/>
      <c r="C197" s="83"/>
      <c r="D197" s="83"/>
      <c r="E197" s="83"/>
      <c r="F197" s="83"/>
      <c r="G197" s="83"/>
    </row>
    <row r="198" spans="1:7" ht="12.75">
      <c r="A198" s="84" t="s">
        <v>377</v>
      </c>
      <c r="B198" s="83">
        <v>0</v>
      </c>
      <c r="C198" s="83">
        <v>0</v>
      </c>
      <c r="D198" s="82">
        <v>1</v>
      </c>
      <c r="E198" s="83">
        <v>0</v>
      </c>
      <c r="F198" s="83">
        <v>0</v>
      </c>
      <c r="G198" s="82">
        <v>1</v>
      </c>
    </row>
    <row r="199" spans="1:7" ht="12.75">
      <c r="A199" s="84" t="s">
        <v>376</v>
      </c>
      <c r="B199" s="83">
        <v>-4579985.2650959026</v>
      </c>
      <c r="C199" s="83">
        <v>-4579985.2650959026</v>
      </c>
      <c r="D199" s="82">
        <v>1</v>
      </c>
      <c r="E199" s="83">
        <v>-8753976.290012626</v>
      </c>
      <c r="F199" s="83">
        <v>-8753976.290012626</v>
      </c>
      <c r="G199" s="82">
        <v>1</v>
      </c>
    </row>
    <row r="200" spans="1:7" ht="12.75">
      <c r="A200" s="84" t="s">
        <v>375</v>
      </c>
      <c r="B200" s="83">
        <v>0</v>
      </c>
      <c r="C200" s="83">
        <v>0</v>
      </c>
      <c r="D200" s="82">
        <v>1</v>
      </c>
      <c r="E200" s="83">
        <v>0</v>
      </c>
      <c r="F200" s="83">
        <v>0</v>
      </c>
      <c r="G200" s="82">
        <v>1</v>
      </c>
    </row>
    <row r="201" spans="1:7" ht="12.75">
      <c r="A201" s="84" t="s">
        <v>374</v>
      </c>
      <c r="B201" s="83">
        <v>0</v>
      </c>
      <c r="C201" s="83">
        <v>0</v>
      </c>
      <c r="D201" s="82">
        <v>1</v>
      </c>
      <c r="E201" s="83">
        <v>0</v>
      </c>
      <c r="F201" s="83">
        <v>0</v>
      </c>
      <c r="G201" s="82">
        <v>1</v>
      </c>
    </row>
    <row r="202" spans="1:7" ht="12.75">
      <c r="A202" s="84" t="s">
        <v>373</v>
      </c>
      <c r="B202" s="83">
        <v>0</v>
      </c>
      <c r="C202" s="83">
        <v>0</v>
      </c>
      <c r="D202" s="82">
        <v>1</v>
      </c>
      <c r="E202" s="83">
        <v>0</v>
      </c>
      <c r="F202" s="83">
        <v>0</v>
      </c>
      <c r="G202" s="82">
        <v>1</v>
      </c>
    </row>
    <row r="203" spans="1:7" ht="12.75">
      <c r="A203" s="84" t="s">
        <v>372</v>
      </c>
      <c r="B203" s="83">
        <v>0</v>
      </c>
      <c r="C203" s="83">
        <v>0</v>
      </c>
      <c r="D203" s="82">
        <v>1</v>
      </c>
      <c r="E203" s="83">
        <v>0</v>
      </c>
      <c r="F203" s="83">
        <v>0</v>
      </c>
      <c r="G203" s="82">
        <v>1</v>
      </c>
    </row>
    <row r="204" spans="1:7" ht="12.75">
      <c r="A204" s="84" t="s">
        <v>371</v>
      </c>
      <c r="B204" s="83">
        <v>0</v>
      </c>
      <c r="C204" s="83">
        <v>0</v>
      </c>
      <c r="D204" s="82">
        <v>1</v>
      </c>
      <c r="E204" s="83">
        <v>0</v>
      </c>
      <c r="F204" s="83">
        <v>0</v>
      </c>
      <c r="G204" s="82">
        <v>1</v>
      </c>
    </row>
    <row r="205" spans="1:7" ht="12.75">
      <c r="A205" s="84" t="s">
        <v>370</v>
      </c>
      <c r="B205" s="83">
        <v>-13198260.256544052</v>
      </c>
      <c r="C205" s="83">
        <v>-13198260.256544052</v>
      </c>
      <c r="D205" s="82">
        <v>1</v>
      </c>
      <c r="E205" s="83">
        <v>-15666695.056876924</v>
      </c>
      <c r="F205" s="83">
        <v>-15666695.056876924</v>
      </c>
      <c r="G205" s="82">
        <v>1</v>
      </c>
    </row>
    <row r="206" spans="1:7" ht="13.5" thickBot="1">
      <c r="A206" s="84" t="s">
        <v>369</v>
      </c>
      <c r="B206" s="83">
        <v>0</v>
      </c>
      <c r="C206" s="83">
        <v>0</v>
      </c>
      <c r="D206" s="82">
        <v>1</v>
      </c>
      <c r="E206" s="83">
        <v>0</v>
      </c>
      <c r="F206" s="83">
        <v>0</v>
      </c>
      <c r="G206" s="82">
        <v>1</v>
      </c>
    </row>
    <row r="207" spans="1:7" ht="12.75">
      <c r="A207" s="81" t="s">
        <v>368</v>
      </c>
      <c r="B207" s="78">
        <v>-17778245.521639954</v>
      </c>
      <c r="C207" s="78">
        <v>-17778245.521639954</v>
      </c>
      <c r="D207" s="74" t="s">
        <v>5</v>
      </c>
      <c r="E207" s="78">
        <v>-24420671.346889548</v>
      </c>
      <c r="F207" s="78">
        <v>-24420671.346889548</v>
      </c>
      <c r="G207" s="74" t="s">
        <v>5</v>
      </c>
    </row>
    <row r="208" spans="1:7" ht="15">
      <c r="A208" s="77"/>
      <c r="B208" s="77"/>
      <c r="C208" s="77"/>
      <c r="D208" s="77"/>
      <c r="E208" s="77"/>
      <c r="F208" s="77"/>
      <c r="G208" s="77"/>
    </row>
    <row r="209" spans="1:7" ht="12.75">
      <c r="A209" s="81" t="s">
        <v>360</v>
      </c>
      <c r="B209" s="83"/>
      <c r="C209" s="83"/>
      <c r="D209" s="83"/>
      <c r="E209" s="83"/>
      <c r="F209" s="83"/>
      <c r="G209" s="83"/>
    </row>
    <row r="210" spans="1:7" ht="12.75">
      <c r="A210" s="84" t="s">
        <v>367</v>
      </c>
      <c r="B210" s="83">
        <v>-153346190.24136665</v>
      </c>
      <c r="C210" s="83">
        <v>-148355310.63757089</v>
      </c>
      <c r="D210" s="82">
        <v>0.96745351419595016</v>
      </c>
      <c r="E210" s="83">
        <v>-168230364.8778432</v>
      </c>
      <c r="F210" s="83">
        <v>-162881351.41711083</v>
      </c>
      <c r="G210" s="82">
        <v>0.96820423313819459</v>
      </c>
    </row>
    <row r="211" spans="1:7" ht="12.75">
      <c r="A211" s="84" t="s">
        <v>366</v>
      </c>
      <c r="B211" s="83">
        <v>-127164573.40520933</v>
      </c>
      <c r="C211" s="83">
        <v>-123025813.42209864</v>
      </c>
      <c r="D211" s="82">
        <v>0.96745351419595016</v>
      </c>
      <c r="E211" s="83">
        <v>-132510148.43143439</v>
      </c>
      <c r="F211" s="83">
        <v>-128296886.64508528</v>
      </c>
      <c r="G211" s="82">
        <v>0.96820423313819459</v>
      </c>
    </row>
    <row r="212" spans="1:7" ht="12.75">
      <c r="A212" s="84" t="s">
        <v>365</v>
      </c>
      <c r="B212" s="83">
        <v>-174457449.37339041</v>
      </c>
      <c r="C212" s="83">
        <v>-168779472.4739486</v>
      </c>
      <c r="D212" s="82">
        <v>0.96745351419595016</v>
      </c>
      <c r="E212" s="83">
        <v>-157544751.21616524</v>
      </c>
      <c r="F212" s="83">
        <v>-152535495.03619492</v>
      </c>
      <c r="G212" s="82">
        <v>0.96820423313819459</v>
      </c>
    </row>
    <row r="213" spans="1:7" ht="12.75">
      <c r="A213" s="84" t="s">
        <v>364</v>
      </c>
      <c r="B213" s="83">
        <v>-792496.34928032593</v>
      </c>
      <c r="C213" s="83">
        <v>-792496.34928032593</v>
      </c>
      <c r="D213" s="82">
        <v>1</v>
      </c>
      <c r="E213" s="83">
        <v>-1324638.3347917257</v>
      </c>
      <c r="F213" s="83">
        <v>-1324638.3347917257</v>
      </c>
      <c r="G213" s="82">
        <v>1</v>
      </c>
    </row>
    <row r="214" spans="1:7" ht="12.75">
      <c r="A214" s="84" t="s">
        <v>363</v>
      </c>
      <c r="B214" s="83">
        <v>-721116.32860030932</v>
      </c>
      <c r="C214" s="83">
        <v>-682984.83302678249</v>
      </c>
      <c r="D214" s="82">
        <v>0.94712157517284312</v>
      </c>
      <c r="E214" s="83">
        <v>-885829.39209346345</v>
      </c>
      <c r="F214" s="83">
        <v>-839074.95389223227</v>
      </c>
      <c r="G214" s="82">
        <v>0.94721959034263092</v>
      </c>
    </row>
    <row r="215" spans="1:7" ht="12.75">
      <c r="A215" s="84" t="s">
        <v>362</v>
      </c>
      <c r="B215" s="83">
        <v>0</v>
      </c>
      <c r="C215" s="83">
        <v>0</v>
      </c>
      <c r="D215" s="82">
        <v>0.94712157517284312</v>
      </c>
      <c r="E215" s="83">
        <v>0</v>
      </c>
      <c r="F215" s="83">
        <v>0</v>
      </c>
      <c r="G215" s="82">
        <v>0.94721959034263092</v>
      </c>
    </row>
    <row r="216" spans="1:7" ht="13.5" thickBot="1">
      <c r="A216" s="84" t="s">
        <v>361</v>
      </c>
      <c r="B216" s="83">
        <v>-8032499.8500000006</v>
      </c>
      <c r="C216" s="83">
        <v>-7771070.2076609433</v>
      </c>
      <c r="D216" s="82">
        <v>0.96745351419595016</v>
      </c>
      <c r="E216" s="83">
        <v>-9302499.8100000005</v>
      </c>
      <c r="F216" s="83">
        <v>-9006719.6948092505</v>
      </c>
      <c r="G216" s="82">
        <v>0.96820423313819459</v>
      </c>
    </row>
    <row r="217" spans="1:7" ht="12.75">
      <c r="A217" s="81" t="s">
        <v>360</v>
      </c>
      <c r="B217" s="78">
        <v>-464514325.54784697</v>
      </c>
      <c r="C217" s="78">
        <v>-449407147.92358613</v>
      </c>
      <c r="D217" s="74" t="s">
        <v>5</v>
      </c>
      <c r="E217" s="78">
        <v>-469798232.06232804</v>
      </c>
      <c r="F217" s="78">
        <v>-454884166.08188426</v>
      </c>
      <c r="G217" s="74" t="s">
        <v>5</v>
      </c>
    </row>
    <row r="218" spans="1:7" ht="15">
      <c r="A218" s="77"/>
      <c r="B218" s="77"/>
      <c r="C218" s="77"/>
      <c r="D218" s="77"/>
      <c r="E218" s="77"/>
      <c r="F218" s="77"/>
      <c r="G218" s="77"/>
    </row>
    <row r="219" spans="1:7" ht="12.75">
      <c r="A219" s="81" t="s">
        <v>357</v>
      </c>
      <c r="B219" s="83"/>
      <c r="C219" s="83"/>
      <c r="D219" s="83"/>
      <c r="E219" s="83"/>
      <c r="F219" s="83"/>
      <c r="G219" s="83"/>
    </row>
    <row r="220" spans="1:7" ht="12.75">
      <c r="A220" s="84" t="s">
        <v>359</v>
      </c>
      <c r="B220" s="83">
        <v>-3984818543.1922178</v>
      </c>
      <c r="C220" s="83">
        <v>-3787949305.8236184</v>
      </c>
      <c r="D220" s="82">
        <v>0.95059518137784804</v>
      </c>
      <c r="E220" s="83">
        <v>-4144163791.1625595</v>
      </c>
      <c r="F220" s="83">
        <v>-3942275618.9292693</v>
      </c>
      <c r="G220" s="82">
        <v>0.95128373722490955</v>
      </c>
    </row>
    <row r="221" spans="1:7" ht="13.5" thickBot="1">
      <c r="A221" s="84" t="s">
        <v>358</v>
      </c>
      <c r="B221" s="83">
        <v>3602025015.9384613</v>
      </c>
      <c r="C221" s="83">
        <v>3484791759.8913879</v>
      </c>
      <c r="D221" s="82">
        <v>0.96745351419595016</v>
      </c>
      <c r="E221" s="83">
        <v>3682727842.4584608</v>
      </c>
      <c r="F221" s="83">
        <v>3565632686.5641718</v>
      </c>
      <c r="G221" s="82">
        <v>0.96820423313819459</v>
      </c>
    </row>
    <row r="222" spans="1:7" ht="12.75">
      <c r="A222" s="81" t="s">
        <v>357</v>
      </c>
      <c r="B222" s="78">
        <v>-382793527.25375652</v>
      </c>
      <c r="C222" s="78">
        <v>-303157545.93223047</v>
      </c>
      <c r="D222" s="74" t="s">
        <v>5</v>
      </c>
      <c r="E222" s="78">
        <v>-461435948.7040987</v>
      </c>
      <c r="F222" s="78">
        <v>-376642932.36509752</v>
      </c>
      <c r="G222" s="74" t="s">
        <v>5</v>
      </c>
    </row>
    <row r="223" spans="1:7" ht="15.75" thickBot="1">
      <c r="A223" s="77"/>
      <c r="B223" s="77"/>
      <c r="C223" s="77"/>
      <c r="D223" s="77"/>
      <c r="E223" s="77"/>
      <c r="F223" s="77"/>
      <c r="G223" s="77"/>
    </row>
    <row r="224" spans="1:7" ht="12.75">
      <c r="A224" s="80" t="s">
        <v>356</v>
      </c>
      <c r="B224" s="78">
        <v>-15312626923.83075</v>
      </c>
      <c r="C224" s="78">
        <v>-13656388026.136353</v>
      </c>
      <c r="D224" s="74" t="s">
        <v>5</v>
      </c>
      <c r="E224" s="78">
        <v>-16520116083.962563</v>
      </c>
      <c r="F224" s="78">
        <v>-14819004977.085476</v>
      </c>
      <c r="G224" s="74" t="s">
        <v>5</v>
      </c>
    </row>
    <row r="225" spans="1:7" ht="15">
      <c r="A225" s="77"/>
      <c r="B225" s="77"/>
      <c r="C225" s="77"/>
      <c r="D225" s="77"/>
      <c r="E225" s="77"/>
      <c r="F225" s="77"/>
      <c r="G225" s="77"/>
    </row>
    <row r="226" spans="1:7" ht="12.75">
      <c r="A226" s="80" t="s">
        <v>78</v>
      </c>
      <c r="B226" s="83"/>
      <c r="C226" s="83"/>
      <c r="D226" s="83"/>
      <c r="E226" s="83"/>
      <c r="F226" s="83"/>
      <c r="G226" s="83"/>
    </row>
    <row r="227" spans="1:7" ht="12.75">
      <c r="A227" s="84" t="s">
        <v>355</v>
      </c>
      <c r="B227" s="83">
        <v>428660227.50769234</v>
      </c>
      <c r="C227" s="83">
        <v>406621731.95188797</v>
      </c>
      <c r="D227" s="82">
        <v>0.94858749624629246</v>
      </c>
      <c r="E227" s="83">
        <v>434286320.72923064</v>
      </c>
      <c r="F227" s="83">
        <v>411989737.80624509</v>
      </c>
      <c r="G227" s="82">
        <v>0.94865925575195109</v>
      </c>
    </row>
    <row r="228" spans="1:7" ht="12.75">
      <c r="A228" s="84" t="s">
        <v>354</v>
      </c>
      <c r="B228" s="83">
        <v>0</v>
      </c>
      <c r="C228" s="83">
        <v>0</v>
      </c>
      <c r="D228" s="82">
        <v>0.94858749624629246</v>
      </c>
      <c r="E228" s="83">
        <v>0</v>
      </c>
      <c r="F228" s="83">
        <v>0</v>
      </c>
      <c r="G228" s="82">
        <v>0.94865925575195109</v>
      </c>
    </row>
    <row r="229" spans="1:7" ht="12.75">
      <c r="A229" s="84" t="s">
        <v>353</v>
      </c>
      <c r="B229" s="83">
        <v>807457614.95999992</v>
      </c>
      <c r="C229" s="83">
        <v>765944197.29990923</v>
      </c>
      <c r="D229" s="82">
        <v>0.94858749624629246</v>
      </c>
      <c r="E229" s="83">
        <v>751402204.07461548</v>
      </c>
      <c r="F229" s="83">
        <v>712824655.68780041</v>
      </c>
      <c r="G229" s="82">
        <v>0.94865925575195109</v>
      </c>
    </row>
    <row r="230" spans="1:7" ht="12.75">
      <c r="A230" s="84" t="s">
        <v>352</v>
      </c>
      <c r="B230" s="83">
        <v>60655473.820000015</v>
      </c>
      <c r="C230" s="83">
        <v>57537024.044546358</v>
      </c>
      <c r="D230" s="82">
        <v>0.94858749624629246</v>
      </c>
      <c r="E230" s="83">
        <v>60655473.820000015</v>
      </c>
      <c r="F230" s="83">
        <v>57541376.651363172</v>
      </c>
      <c r="G230" s="82">
        <v>0.94865925575195109</v>
      </c>
    </row>
    <row r="231" spans="1:7" ht="12.75">
      <c r="A231" s="84" t="s">
        <v>351</v>
      </c>
      <c r="B231" s="83">
        <v>-632549145.10091567</v>
      </c>
      <c r="C231" s="83">
        <v>-600028209.80401039</v>
      </c>
      <c r="D231" s="82">
        <v>0.94858749624629246</v>
      </c>
      <c r="E231" s="83">
        <v>-606723944.25204194</v>
      </c>
      <c r="F231" s="83">
        <v>-575574285.40103042</v>
      </c>
      <c r="G231" s="82">
        <v>0.94865925575195109</v>
      </c>
    </row>
    <row r="232" spans="1:7" ht="13.5" thickBot="1">
      <c r="A232" s="84" t="s">
        <v>350</v>
      </c>
      <c r="B232" s="83">
        <v>0</v>
      </c>
      <c r="C232" s="83">
        <v>0</v>
      </c>
      <c r="D232" s="82">
        <v>0.94858749624629246</v>
      </c>
      <c r="E232" s="83">
        <v>0</v>
      </c>
      <c r="F232" s="83">
        <v>0</v>
      </c>
      <c r="G232" s="82">
        <v>0.94865925575195109</v>
      </c>
    </row>
    <row r="233" spans="1:7" ht="12.75">
      <c r="A233" s="80" t="s">
        <v>78</v>
      </c>
      <c r="B233" s="78">
        <v>664224171.18677664</v>
      </c>
      <c r="C233" s="78">
        <v>630074743.49233317</v>
      </c>
      <c r="D233" s="74" t="s">
        <v>5</v>
      </c>
      <c r="E233" s="78">
        <v>639620054.37180412</v>
      </c>
      <c r="F233" s="78">
        <v>606781484.74437821</v>
      </c>
      <c r="G233" s="74" t="s">
        <v>5</v>
      </c>
    </row>
    <row r="234" spans="1:7" ht="15.75" thickBot="1">
      <c r="A234" s="77"/>
      <c r="B234" s="77"/>
      <c r="C234" s="77"/>
      <c r="D234" s="77"/>
      <c r="E234" s="77"/>
      <c r="F234" s="77"/>
      <c r="G234" s="77"/>
    </row>
    <row r="235" spans="1:7" ht="12.75">
      <c r="A235" s="79" t="s">
        <v>79</v>
      </c>
      <c r="B235" s="78">
        <v>35214308024.929161</v>
      </c>
      <c r="C235" s="78">
        <v>34728841138.722069</v>
      </c>
      <c r="D235" s="74" t="s">
        <v>5</v>
      </c>
      <c r="E235" s="78">
        <v>37420172144.23703</v>
      </c>
      <c r="F235" s="78">
        <v>36886731699.249916</v>
      </c>
      <c r="G235" s="74" t="s">
        <v>5</v>
      </c>
    </row>
    <row r="236" spans="1:7" ht="15">
      <c r="A236" s="77"/>
      <c r="B236" s="77"/>
      <c r="C236" s="77"/>
      <c r="D236" s="77"/>
      <c r="E236" s="77"/>
      <c r="F236" s="77"/>
      <c r="G236" s="77"/>
    </row>
    <row r="237" spans="1:7" ht="12.75">
      <c r="A237" s="79" t="s">
        <v>234</v>
      </c>
      <c r="B237" s="83"/>
      <c r="C237" s="83"/>
      <c r="D237" s="83"/>
      <c r="E237" s="83"/>
      <c r="F237" s="83"/>
      <c r="G237" s="83"/>
    </row>
    <row r="238" spans="1:7" ht="12.75">
      <c r="A238" s="80" t="s">
        <v>290</v>
      </c>
      <c r="B238" s="83"/>
      <c r="C238" s="83"/>
      <c r="D238" s="83"/>
      <c r="E238" s="83"/>
      <c r="F238" s="83"/>
      <c r="G238" s="83"/>
    </row>
    <row r="239" spans="1:7" ht="12.75">
      <c r="A239" s="81" t="s">
        <v>345</v>
      </c>
      <c r="B239" s="83"/>
      <c r="C239" s="83"/>
      <c r="D239" s="83"/>
      <c r="E239" s="83"/>
      <c r="F239" s="83"/>
      <c r="G239" s="83"/>
    </row>
    <row r="240" spans="1:7" ht="12.75">
      <c r="A240" s="84" t="s">
        <v>349</v>
      </c>
      <c r="B240" s="83">
        <v>853020.38384615059</v>
      </c>
      <c r="C240" s="83">
        <v>824146.36897047737</v>
      </c>
      <c r="D240" s="82">
        <v>0.96615085005884116</v>
      </c>
      <c r="E240" s="83">
        <v>708044.22999999672</v>
      </c>
      <c r="F240" s="83">
        <v>684557.83551287104</v>
      </c>
      <c r="G240" s="82">
        <v>0.96682919866866823</v>
      </c>
    </row>
    <row r="241" spans="1:7" ht="12.75">
      <c r="A241" s="84" t="s">
        <v>348</v>
      </c>
      <c r="B241" s="83">
        <v>0</v>
      </c>
      <c r="C241" s="83">
        <v>0</v>
      </c>
      <c r="D241" s="82">
        <v>0.96615085005884116</v>
      </c>
      <c r="E241" s="83">
        <v>0</v>
      </c>
      <c r="F241" s="83">
        <v>0</v>
      </c>
      <c r="G241" s="82">
        <v>0.96682919866866823</v>
      </c>
    </row>
    <row r="242" spans="1:7" ht="12.75">
      <c r="A242" s="84" t="s">
        <v>347</v>
      </c>
      <c r="B242" s="83">
        <v>0</v>
      </c>
      <c r="C242" s="83">
        <v>0</v>
      </c>
      <c r="D242" s="82">
        <v>1</v>
      </c>
      <c r="E242" s="83">
        <v>0</v>
      </c>
      <c r="F242" s="83">
        <v>0</v>
      </c>
      <c r="G242" s="82">
        <v>1</v>
      </c>
    </row>
    <row r="243" spans="1:7" ht="13.5" thickBot="1">
      <c r="A243" s="84" t="s">
        <v>346</v>
      </c>
      <c r="B243" s="83">
        <v>2176820</v>
      </c>
      <c r="C243" s="83">
        <v>2061713.1872677484</v>
      </c>
      <c r="D243" s="82">
        <v>0.94712157517284312</v>
      </c>
      <c r="E243" s="83">
        <v>2176820</v>
      </c>
      <c r="F243" s="83">
        <v>2061926.5486496459</v>
      </c>
      <c r="G243" s="82">
        <v>0.94721959034263092</v>
      </c>
    </row>
    <row r="244" spans="1:7" ht="12.75">
      <c r="A244" s="81" t="s">
        <v>345</v>
      </c>
      <c r="B244" s="78">
        <v>3029840.3838461507</v>
      </c>
      <c r="C244" s="78">
        <v>2885859.5562382257</v>
      </c>
      <c r="D244" s="74" t="s">
        <v>5</v>
      </c>
      <c r="E244" s="78">
        <v>2884864.2299999967</v>
      </c>
      <c r="F244" s="78">
        <v>2746484.3841625168</v>
      </c>
      <c r="G244" s="74" t="s">
        <v>5</v>
      </c>
    </row>
    <row r="245" spans="1:7" ht="15">
      <c r="A245" s="77"/>
      <c r="B245" s="77"/>
      <c r="C245" s="77"/>
      <c r="D245" s="77"/>
      <c r="E245" s="77"/>
      <c r="F245" s="77"/>
      <c r="G245" s="77"/>
    </row>
    <row r="246" spans="1:7" ht="12.75">
      <c r="A246" s="81" t="s">
        <v>343</v>
      </c>
      <c r="B246" s="83"/>
      <c r="C246" s="83"/>
      <c r="D246" s="83"/>
      <c r="E246" s="83"/>
      <c r="F246" s="83"/>
      <c r="G246" s="83"/>
    </row>
    <row r="247" spans="1:7" ht="13.5" thickBot="1">
      <c r="A247" s="84" t="s">
        <v>344</v>
      </c>
      <c r="B247" s="83">
        <v>0</v>
      </c>
      <c r="C247" s="83">
        <v>0</v>
      </c>
      <c r="D247" s="82">
        <v>0.96615085005884116</v>
      </c>
      <c r="E247" s="83">
        <v>0</v>
      </c>
      <c r="F247" s="83">
        <v>0</v>
      </c>
      <c r="G247" s="82">
        <v>0.96682919866866823</v>
      </c>
    </row>
    <row r="248" spans="1:7" ht="12.75">
      <c r="A248" s="81" t="s">
        <v>343</v>
      </c>
      <c r="B248" s="78">
        <v>0</v>
      </c>
      <c r="C248" s="78">
        <v>0</v>
      </c>
      <c r="D248" s="74" t="s">
        <v>5</v>
      </c>
      <c r="E248" s="78">
        <v>0</v>
      </c>
      <c r="F248" s="78">
        <v>0</v>
      </c>
      <c r="G248" s="74" t="s">
        <v>5</v>
      </c>
    </row>
    <row r="249" spans="1:7" ht="15">
      <c r="A249" s="77"/>
      <c r="B249" s="77"/>
      <c r="C249" s="77"/>
      <c r="D249" s="77"/>
      <c r="E249" s="77"/>
      <c r="F249" s="77"/>
      <c r="G249" s="77"/>
    </row>
    <row r="250" spans="1:7" ht="12.75">
      <c r="A250" s="81" t="s">
        <v>341</v>
      </c>
      <c r="B250" s="83"/>
      <c r="C250" s="83"/>
      <c r="D250" s="83"/>
      <c r="E250" s="83"/>
      <c r="F250" s="83"/>
      <c r="G250" s="83"/>
    </row>
    <row r="251" spans="1:7" ht="13.5" thickBot="1">
      <c r="A251" s="84" t="s">
        <v>342</v>
      </c>
      <c r="B251" s="83">
        <v>2145909.2199999997</v>
      </c>
      <c r="C251" s="83">
        <v>2073272.0170521045</v>
      </c>
      <c r="D251" s="82">
        <v>0.96615085005884116</v>
      </c>
      <c r="E251" s="83">
        <v>2145909.2199999997</v>
      </c>
      <c r="F251" s="83">
        <v>2074727.6915883066</v>
      </c>
      <c r="G251" s="82">
        <v>0.96682919866866823</v>
      </c>
    </row>
    <row r="252" spans="1:7" ht="12.75">
      <c r="A252" s="81" t="s">
        <v>341</v>
      </c>
      <c r="B252" s="78">
        <v>2145909.2199999997</v>
      </c>
      <c r="C252" s="78">
        <v>2073272.0170521045</v>
      </c>
      <c r="D252" s="74" t="s">
        <v>5</v>
      </c>
      <c r="E252" s="78">
        <v>2145909.2199999997</v>
      </c>
      <c r="F252" s="78">
        <v>2074727.6915883066</v>
      </c>
      <c r="G252" s="74" t="s">
        <v>5</v>
      </c>
    </row>
    <row r="253" spans="1:7" ht="15">
      <c r="A253" s="77"/>
      <c r="B253" s="77"/>
      <c r="C253" s="77"/>
      <c r="D253" s="77"/>
      <c r="E253" s="77"/>
      <c r="F253" s="77"/>
      <c r="G253" s="77"/>
    </row>
    <row r="254" spans="1:7" ht="12.75">
      <c r="A254" s="81" t="s">
        <v>339</v>
      </c>
      <c r="B254" s="83"/>
      <c r="C254" s="83"/>
      <c r="D254" s="83"/>
      <c r="E254" s="83"/>
      <c r="F254" s="83"/>
      <c r="G254" s="83"/>
    </row>
    <row r="255" spans="1:7" ht="13.5" thickBot="1">
      <c r="A255" s="84" t="s">
        <v>340</v>
      </c>
      <c r="B255" s="83">
        <v>3300</v>
      </c>
      <c r="C255" s="83">
        <v>3188.2978051941759</v>
      </c>
      <c r="D255" s="82">
        <v>0.96615085005884116</v>
      </c>
      <c r="E255" s="83">
        <v>3300</v>
      </c>
      <c r="F255" s="83">
        <v>3190.536355606605</v>
      </c>
      <c r="G255" s="82">
        <v>0.96682919866866823</v>
      </c>
    </row>
    <row r="256" spans="1:7" ht="12.75">
      <c r="A256" s="81" t="s">
        <v>339</v>
      </c>
      <c r="B256" s="78">
        <v>3300</v>
      </c>
      <c r="C256" s="78">
        <v>3188.2978051941759</v>
      </c>
      <c r="D256" s="74" t="s">
        <v>5</v>
      </c>
      <c r="E256" s="78">
        <v>3300</v>
      </c>
      <c r="F256" s="78">
        <v>3190.536355606605</v>
      </c>
      <c r="G256" s="74" t="s">
        <v>5</v>
      </c>
    </row>
    <row r="257" spans="1:7" ht="15">
      <c r="A257" s="77"/>
      <c r="B257" s="77"/>
      <c r="C257" s="77"/>
      <c r="D257" s="77"/>
      <c r="E257" s="77"/>
      <c r="F257" s="77"/>
      <c r="G257" s="77"/>
    </row>
    <row r="258" spans="1:7" ht="12.75">
      <c r="A258" s="81" t="s">
        <v>337</v>
      </c>
      <c r="B258" s="83"/>
      <c r="C258" s="83"/>
      <c r="D258" s="83"/>
      <c r="E258" s="83"/>
      <c r="F258" s="83"/>
      <c r="G258" s="83"/>
    </row>
    <row r="259" spans="1:7" ht="13.5" thickBot="1">
      <c r="A259" s="84" t="s">
        <v>338</v>
      </c>
      <c r="B259" s="83">
        <v>0</v>
      </c>
      <c r="C259" s="83">
        <v>0</v>
      </c>
      <c r="D259" s="82">
        <v>0.96615085005884116</v>
      </c>
      <c r="E259" s="83">
        <v>0</v>
      </c>
      <c r="F259" s="83">
        <v>0</v>
      </c>
      <c r="G259" s="82">
        <v>0.96682919866866823</v>
      </c>
    </row>
    <row r="260" spans="1:7" ht="12.75">
      <c r="A260" s="81" t="s">
        <v>337</v>
      </c>
      <c r="B260" s="78">
        <v>0</v>
      </c>
      <c r="C260" s="78">
        <v>0</v>
      </c>
      <c r="D260" s="74" t="s">
        <v>5</v>
      </c>
      <c r="E260" s="78">
        <v>0</v>
      </c>
      <c r="F260" s="78">
        <v>0</v>
      </c>
      <c r="G260" s="74" t="s">
        <v>5</v>
      </c>
    </row>
    <row r="261" spans="1:7" ht="15">
      <c r="A261" s="77"/>
      <c r="B261" s="77"/>
      <c r="C261" s="77"/>
      <c r="D261" s="77"/>
      <c r="E261" s="77"/>
      <c r="F261" s="77"/>
      <c r="G261" s="77"/>
    </row>
    <row r="262" spans="1:7" ht="12.75">
      <c r="A262" s="81" t="s">
        <v>335</v>
      </c>
      <c r="B262" s="83"/>
      <c r="C262" s="83"/>
      <c r="D262" s="83"/>
      <c r="E262" s="83"/>
      <c r="F262" s="83"/>
      <c r="G262" s="83"/>
    </row>
    <row r="263" spans="1:7" ht="13.5" thickBot="1">
      <c r="A263" s="84" t="s">
        <v>336</v>
      </c>
      <c r="B263" s="83">
        <v>0</v>
      </c>
      <c r="C263" s="83">
        <v>0</v>
      </c>
      <c r="D263" s="82">
        <v>0.96615085005884116</v>
      </c>
      <c r="E263" s="83">
        <v>0</v>
      </c>
      <c r="F263" s="83">
        <v>0</v>
      </c>
      <c r="G263" s="82">
        <v>0.96682919866866823</v>
      </c>
    </row>
    <row r="264" spans="1:7" ht="12.75">
      <c r="A264" s="81" t="s">
        <v>335</v>
      </c>
      <c r="B264" s="78">
        <v>0</v>
      </c>
      <c r="C264" s="78">
        <v>0</v>
      </c>
      <c r="D264" s="74" t="s">
        <v>5</v>
      </c>
      <c r="E264" s="78">
        <v>0</v>
      </c>
      <c r="F264" s="78">
        <v>0</v>
      </c>
      <c r="G264" s="74" t="s">
        <v>5</v>
      </c>
    </row>
    <row r="265" spans="1:7" ht="15">
      <c r="A265" s="77"/>
      <c r="B265" s="77"/>
      <c r="C265" s="77"/>
      <c r="D265" s="77"/>
      <c r="E265" s="77"/>
      <c r="F265" s="77"/>
      <c r="G265" s="77"/>
    </row>
    <row r="266" spans="1:7" ht="12.75">
      <c r="A266" s="81" t="s">
        <v>333</v>
      </c>
      <c r="B266" s="83"/>
      <c r="C266" s="83"/>
      <c r="D266" s="83"/>
      <c r="E266" s="83"/>
      <c r="F266" s="83"/>
      <c r="G266" s="83"/>
    </row>
    <row r="267" spans="1:7" ht="13.5" thickBot="1">
      <c r="A267" s="84" t="s">
        <v>334</v>
      </c>
      <c r="B267" s="83">
        <v>647462256.91233623</v>
      </c>
      <c r="C267" s="83">
        <v>647462256.91233623</v>
      </c>
      <c r="D267" s="82">
        <v>1</v>
      </c>
      <c r="E267" s="83">
        <v>664809961.20199859</v>
      </c>
      <c r="F267" s="83">
        <v>664809961.20199859</v>
      </c>
      <c r="G267" s="82">
        <v>1</v>
      </c>
    </row>
    <row r="268" spans="1:7" ht="12.75">
      <c r="A268" s="81" t="s">
        <v>333</v>
      </c>
      <c r="B268" s="78">
        <v>647462256.91233623</v>
      </c>
      <c r="C268" s="78">
        <v>647462256.91233623</v>
      </c>
      <c r="D268" s="74" t="s">
        <v>5</v>
      </c>
      <c r="E268" s="78">
        <v>664809961.20199859</v>
      </c>
      <c r="F268" s="78">
        <v>664809961.20199859</v>
      </c>
      <c r="G268" s="74" t="s">
        <v>5</v>
      </c>
    </row>
    <row r="269" spans="1:7" ht="15">
      <c r="A269" s="77"/>
      <c r="B269" s="77"/>
      <c r="C269" s="77"/>
      <c r="D269" s="77"/>
      <c r="E269" s="77"/>
      <c r="F269" s="77"/>
      <c r="G269" s="77"/>
    </row>
    <row r="270" spans="1:7" ht="12.75">
      <c r="A270" s="81" t="s">
        <v>328</v>
      </c>
      <c r="B270" s="83"/>
      <c r="C270" s="83"/>
      <c r="D270" s="83"/>
      <c r="E270" s="83"/>
      <c r="F270" s="83"/>
      <c r="G270" s="83"/>
    </row>
    <row r="271" spans="1:7" ht="12.75">
      <c r="A271" s="84" t="s">
        <v>332</v>
      </c>
      <c r="B271" s="83">
        <v>114612220.21299297</v>
      </c>
      <c r="C271" s="83">
        <v>110732693.98591425</v>
      </c>
      <c r="D271" s="82">
        <v>0.96615085005884116</v>
      </c>
      <c r="E271" s="83">
        <v>116923644.9530459</v>
      </c>
      <c r="F271" s="83">
        <v>113045193.95537324</v>
      </c>
      <c r="G271" s="82">
        <v>0.96682919866866823</v>
      </c>
    </row>
    <row r="272" spans="1:7" ht="12.75">
      <c r="A272" s="84" t="s">
        <v>331</v>
      </c>
      <c r="B272" s="83">
        <v>0</v>
      </c>
      <c r="C272" s="83">
        <v>0</v>
      </c>
      <c r="D272" s="82">
        <v>0.96745351419595016</v>
      </c>
      <c r="E272" s="83">
        <v>0</v>
      </c>
      <c r="F272" s="83">
        <v>0</v>
      </c>
      <c r="G272" s="82">
        <v>0.96820423313819459</v>
      </c>
    </row>
    <row r="273" spans="1:7" ht="12.75">
      <c r="A273" s="84" t="s">
        <v>330</v>
      </c>
      <c r="B273" s="83">
        <v>0</v>
      </c>
      <c r="C273" s="83">
        <v>0</v>
      </c>
      <c r="D273" s="82">
        <v>0.96745351419595016</v>
      </c>
      <c r="E273" s="83">
        <v>0</v>
      </c>
      <c r="F273" s="83">
        <v>0</v>
      </c>
      <c r="G273" s="82">
        <v>0.96820423313819459</v>
      </c>
    </row>
    <row r="274" spans="1:7" ht="13.5" thickBot="1">
      <c r="A274" s="84" t="s">
        <v>329</v>
      </c>
      <c r="B274" s="83">
        <v>0</v>
      </c>
      <c r="C274" s="83">
        <v>0</v>
      </c>
      <c r="D274" s="82">
        <v>0.94712157517284312</v>
      </c>
      <c r="E274" s="83">
        <v>0</v>
      </c>
      <c r="F274" s="83">
        <v>0</v>
      </c>
      <c r="G274" s="82">
        <v>0.94721959034263092</v>
      </c>
    </row>
    <row r="275" spans="1:7" ht="12.75">
      <c r="A275" s="81" t="s">
        <v>328</v>
      </c>
      <c r="B275" s="78">
        <v>114612220.21299297</v>
      </c>
      <c r="C275" s="78">
        <v>110732693.98591425</v>
      </c>
      <c r="D275" s="74" t="s">
        <v>5</v>
      </c>
      <c r="E275" s="78">
        <v>116923644.9530459</v>
      </c>
      <c r="F275" s="78">
        <v>113045193.95537324</v>
      </c>
      <c r="G275" s="74" t="s">
        <v>5</v>
      </c>
    </row>
    <row r="276" spans="1:7" ht="15">
      <c r="A276" s="77"/>
      <c r="B276" s="77"/>
      <c r="C276" s="77"/>
      <c r="D276" s="77"/>
      <c r="E276" s="77"/>
      <c r="F276" s="77"/>
      <c r="G276" s="77"/>
    </row>
    <row r="277" spans="1:7" ht="12.75">
      <c r="A277" s="81" t="s">
        <v>325</v>
      </c>
      <c r="B277" s="83"/>
      <c r="C277" s="83"/>
      <c r="D277" s="83"/>
      <c r="E277" s="83"/>
      <c r="F277" s="83"/>
      <c r="G277" s="83"/>
    </row>
    <row r="278" spans="1:7" ht="12.75">
      <c r="A278" s="84" t="s">
        <v>327</v>
      </c>
      <c r="B278" s="83">
        <v>-6040759.5193076925</v>
      </c>
      <c r="C278" s="83">
        <v>-6040759.5193076925</v>
      </c>
      <c r="D278" s="82">
        <v>1</v>
      </c>
      <c r="E278" s="83">
        <v>-6157234.8088461524</v>
      </c>
      <c r="F278" s="83">
        <v>-6157234.8088461524</v>
      </c>
      <c r="G278" s="82">
        <v>1</v>
      </c>
    </row>
    <row r="279" spans="1:7" ht="13.5" thickBot="1">
      <c r="A279" s="84" t="s">
        <v>326</v>
      </c>
      <c r="B279" s="83">
        <v>0</v>
      </c>
      <c r="C279" s="83">
        <v>0</v>
      </c>
      <c r="D279" s="82">
        <v>0.94712157517284312</v>
      </c>
      <c r="E279" s="83">
        <v>0</v>
      </c>
      <c r="F279" s="83">
        <v>0</v>
      </c>
      <c r="G279" s="82">
        <v>0.94721959034263092</v>
      </c>
    </row>
    <row r="280" spans="1:7" ht="12.75">
      <c r="A280" s="81" t="s">
        <v>325</v>
      </c>
      <c r="B280" s="78">
        <v>-6040759.5193076925</v>
      </c>
      <c r="C280" s="78">
        <v>-6040759.5193076925</v>
      </c>
      <c r="D280" s="74" t="s">
        <v>5</v>
      </c>
      <c r="E280" s="78">
        <v>-6157234.8088461524</v>
      </c>
      <c r="F280" s="78">
        <v>-6157234.8088461524</v>
      </c>
      <c r="G280" s="74" t="s">
        <v>5</v>
      </c>
    </row>
    <row r="281" spans="1:7" ht="15">
      <c r="A281" s="77"/>
      <c r="B281" s="77"/>
      <c r="C281" s="77"/>
      <c r="D281" s="77"/>
      <c r="E281" s="77"/>
      <c r="F281" s="77"/>
      <c r="G281" s="77"/>
    </row>
    <row r="282" spans="1:7" ht="12.75">
      <c r="A282" s="81" t="s">
        <v>323</v>
      </c>
      <c r="B282" s="83"/>
      <c r="C282" s="83"/>
      <c r="D282" s="83"/>
      <c r="E282" s="83"/>
      <c r="F282" s="83"/>
      <c r="G282" s="83"/>
    </row>
    <row r="283" spans="1:7" ht="13.5" thickBot="1">
      <c r="A283" s="84" t="s">
        <v>324</v>
      </c>
      <c r="B283" s="83">
        <v>0</v>
      </c>
      <c r="C283" s="83">
        <v>0</v>
      </c>
      <c r="D283" s="82">
        <v>0.96615085005884116</v>
      </c>
      <c r="E283" s="83">
        <v>0</v>
      </c>
      <c r="F283" s="83">
        <v>0</v>
      </c>
      <c r="G283" s="82">
        <v>0.96682919866866823</v>
      </c>
    </row>
    <row r="284" spans="1:7" ht="12.75">
      <c r="A284" s="81" t="s">
        <v>323</v>
      </c>
      <c r="B284" s="78">
        <v>0</v>
      </c>
      <c r="C284" s="78">
        <v>0</v>
      </c>
      <c r="D284" s="74" t="s">
        <v>5</v>
      </c>
      <c r="E284" s="78">
        <v>0</v>
      </c>
      <c r="F284" s="78">
        <v>0</v>
      </c>
      <c r="G284" s="74" t="s">
        <v>5</v>
      </c>
    </row>
    <row r="285" spans="1:7" ht="15">
      <c r="A285" s="77"/>
      <c r="B285" s="77"/>
      <c r="C285" s="77"/>
      <c r="D285" s="77"/>
      <c r="E285" s="77"/>
      <c r="F285" s="77"/>
      <c r="G285" s="77"/>
    </row>
    <row r="286" spans="1:7" ht="12.75">
      <c r="A286" s="81" t="s">
        <v>321</v>
      </c>
      <c r="B286" s="83"/>
      <c r="C286" s="83"/>
      <c r="D286" s="83"/>
      <c r="E286" s="83"/>
      <c r="F286" s="83"/>
      <c r="G286" s="83"/>
    </row>
    <row r="287" spans="1:7" ht="13.5" thickBot="1">
      <c r="A287" s="84" t="s">
        <v>322</v>
      </c>
      <c r="B287" s="83">
        <v>35304580.090000018</v>
      </c>
      <c r="C287" s="83">
        <v>34109550.064923957</v>
      </c>
      <c r="D287" s="82">
        <v>0.96615085005884116</v>
      </c>
      <c r="E287" s="83">
        <v>35304580.090000018</v>
      </c>
      <c r="F287" s="83">
        <v>34133498.877748534</v>
      </c>
      <c r="G287" s="82">
        <v>0.96682919866866823</v>
      </c>
    </row>
    <row r="288" spans="1:7" ht="12.75">
      <c r="A288" s="81" t="s">
        <v>321</v>
      </c>
      <c r="B288" s="78">
        <v>35304580.090000018</v>
      </c>
      <c r="C288" s="78">
        <v>34109550.064923957</v>
      </c>
      <c r="D288" s="74" t="s">
        <v>5</v>
      </c>
      <c r="E288" s="78">
        <v>35304580.090000018</v>
      </c>
      <c r="F288" s="78">
        <v>34133498.877748534</v>
      </c>
      <c r="G288" s="74" t="s">
        <v>5</v>
      </c>
    </row>
    <row r="289" spans="1:7" ht="15">
      <c r="A289" s="77"/>
      <c r="B289" s="77"/>
      <c r="C289" s="77"/>
      <c r="D289" s="77"/>
      <c r="E289" s="77"/>
      <c r="F289" s="77"/>
      <c r="G289" s="77"/>
    </row>
    <row r="290" spans="1:7" ht="12.75">
      <c r="A290" s="81" t="s">
        <v>319</v>
      </c>
      <c r="B290" s="83"/>
      <c r="C290" s="83"/>
      <c r="D290" s="83"/>
      <c r="E290" s="83"/>
      <c r="F290" s="83"/>
      <c r="G290" s="83"/>
    </row>
    <row r="291" spans="1:7" ht="13.5" thickBot="1">
      <c r="A291" s="84" t="s">
        <v>320</v>
      </c>
      <c r="B291" s="83">
        <v>331284598.68440396</v>
      </c>
      <c r="C291" s="83">
        <v>314252428.01099652</v>
      </c>
      <c r="D291" s="82">
        <v>0.94858749624629246</v>
      </c>
      <c r="E291" s="83">
        <v>319109301.22935355</v>
      </c>
      <c r="F291" s="83">
        <v>302725992.20776373</v>
      </c>
      <c r="G291" s="82">
        <v>0.94865925575195109</v>
      </c>
    </row>
    <row r="292" spans="1:7" ht="12.75">
      <c r="A292" s="81" t="s">
        <v>319</v>
      </c>
      <c r="B292" s="78">
        <v>331284598.68440396</v>
      </c>
      <c r="C292" s="78">
        <v>314252428.01099652</v>
      </c>
      <c r="D292" s="74" t="s">
        <v>5</v>
      </c>
      <c r="E292" s="78">
        <v>319109301.22935355</v>
      </c>
      <c r="F292" s="78">
        <v>302725992.20776373</v>
      </c>
      <c r="G292" s="74" t="s">
        <v>5</v>
      </c>
    </row>
    <row r="293" spans="1:7" ht="15">
      <c r="A293" s="77"/>
      <c r="B293" s="77"/>
      <c r="C293" s="77"/>
      <c r="D293" s="77"/>
      <c r="E293" s="77"/>
      <c r="F293" s="77"/>
      <c r="G293" s="77"/>
    </row>
    <row r="294" spans="1:7" ht="12.75">
      <c r="A294" s="81" t="s">
        <v>317</v>
      </c>
      <c r="B294" s="83"/>
      <c r="C294" s="83"/>
      <c r="D294" s="83"/>
      <c r="E294" s="83"/>
      <c r="F294" s="83"/>
      <c r="G294" s="83"/>
    </row>
    <row r="295" spans="1:7" ht="13.5" thickBot="1">
      <c r="A295" s="84" t="s">
        <v>318</v>
      </c>
      <c r="B295" s="83">
        <v>483834550.2119506</v>
      </c>
      <c r="C295" s="83">
        <v>465699821.62258595</v>
      </c>
      <c r="D295" s="82">
        <v>0.96251873996716342</v>
      </c>
      <c r="E295" s="83">
        <v>478231039.43728733</v>
      </c>
      <c r="F295" s="83">
        <v>460779356.32629091</v>
      </c>
      <c r="G295" s="82">
        <v>0.96350784103948783</v>
      </c>
    </row>
    <row r="296" spans="1:7" ht="12.75">
      <c r="A296" s="81" t="s">
        <v>317</v>
      </c>
      <c r="B296" s="78">
        <v>483834550.2119506</v>
      </c>
      <c r="C296" s="78">
        <v>465699821.62258595</v>
      </c>
      <c r="D296" s="74" t="s">
        <v>5</v>
      </c>
      <c r="E296" s="78">
        <v>478231039.43728733</v>
      </c>
      <c r="F296" s="78">
        <v>460779356.32629091</v>
      </c>
      <c r="G296" s="74" t="s">
        <v>5</v>
      </c>
    </row>
    <row r="297" spans="1:7" ht="15">
      <c r="A297" s="77"/>
      <c r="B297" s="77"/>
      <c r="C297" s="77"/>
      <c r="D297" s="77"/>
      <c r="E297" s="77"/>
      <c r="F297" s="77"/>
      <c r="G297" s="77"/>
    </row>
    <row r="298" spans="1:7" ht="12.75">
      <c r="A298" s="81" t="s">
        <v>314</v>
      </c>
      <c r="B298" s="83"/>
      <c r="C298" s="83"/>
      <c r="D298" s="83"/>
      <c r="E298" s="83"/>
      <c r="F298" s="83"/>
      <c r="G298" s="83"/>
    </row>
    <row r="299" spans="1:7" ht="12.75">
      <c r="A299" s="84" t="s">
        <v>316</v>
      </c>
      <c r="B299" s="83">
        <v>0</v>
      </c>
      <c r="C299" s="83">
        <v>0</v>
      </c>
      <c r="D299" s="82">
        <v>1</v>
      </c>
      <c r="E299" s="83">
        <v>0</v>
      </c>
      <c r="F299" s="83">
        <v>0</v>
      </c>
      <c r="G299" s="82">
        <v>1</v>
      </c>
    </row>
    <row r="300" spans="1:7" ht="13.5" thickBot="1">
      <c r="A300" s="84" t="s">
        <v>315</v>
      </c>
      <c r="B300" s="83">
        <v>0</v>
      </c>
      <c r="C300" s="83">
        <v>0</v>
      </c>
      <c r="D300" s="82">
        <v>1</v>
      </c>
      <c r="E300" s="83">
        <v>0</v>
      </c>
      <c r="F300" s="83">
        <v>0</v>
      </c>
      <c r="G300" s="82">
        <v>1</v>
      </c>
    </row>
    <row r="301" spans="1:7" ht="12.75">
      <c r="A301" s="81" t="s">
        <v>314</v>
      </c>
      <c r="B301" s="78">
        <v>0</v>
      </c>
      <c r="C301" s="78">
        <v>0</v>
      </c>
      <c r="D301" s="74" t="s">
        <v>5</v>
      </c>
      <c r="E301" s="78">
        <v>0</v>
      </c>
      <c r="F301" s="78">
        <v>0</v>
      </c>
      <c r="G301" s="74" t="s">
        <v>5</v>
      </c>
    </row>
    <row r="302" spans="1:7" ht="15">
      <c r="A302" s="77"/>
      <c r="B302" s="77"/>
      <c r="C302" s="77"/>
      <c r="D302" s="77"/>
      <c r="E302" s="77"/>
      <c r="F302" s="77"/>
      <c r="G302" s="77"/>
    </row>
    <row r="303" spans="1:7" ht="12.75">
      <c r="A303" s="81" t="s">
        <v>312</v>
      </c>
      <c r="B303" s="83"/>
      <c r="C303" s="83"/>
      <c r="D303" s="83"/>
      <c r="E303" s="83"/>
      <c r="F303" s="83"/>
      <c r="G303" s="83"/>
    </row>
    <row r="304" spans="1:7" ht="13.5" thickBot="1">
      <c r="A304" s="84" t="s">
        <v>313</v>
      </c>
      <c r="B304" s="83">
        <v>1840205.1976923081</v>
      </c>
      <c r="C304" s="83">
        <v>1771231.9881638254</v>
      </c>
      <c r="D304" s="82">
        <v>0.96251873996716342</v>
      </c>
      <c r="E304" s="83">
        <v>1840205.1976923081</v>
      </c>
      <c r="F304" s="83">
        <v>1773052.1370981596</v>
      </c>
      <c r="G304" s="82">
        <v>0.96350784103948783</v>
      </c>
    </row>
    <row r="305" spans="1:7" ht="12.75">
      <c r="A305" s="81" t="s">
        <v>312</v>
      </c>
      <c r="B305" s="78">
        <v>1840205.1976923081</v>
      </c>
      <c r="C305" s="78">
        <v>1771231.9881638254</v>
      </c>
      <c r="D305" s="74" t="s">
        <v>5</v>
      </c>
      <c r="E305" s="78">
        <v>1840205.1976923081</v>
      </c>
      <c r="F305" s="78">
        <v>1773052.1370981596</v>
      </c>
      <c r="G305" s="74" t="s">
        <v>5</v>
      </c>
    </row>
    <row r="306" spans="1:7" ht="15">
      <c r="A306" s="77"/>
      <c r="B306" s="77"/>
      <c r="C306" s="77"/>
      <c r="D306" s="77"/>
      <c r="E306" s="77"/>
      <c r="F306" s="77"/>
      <c r="G306" s="77"/>
    </row>
    <row r="307" spans="1:7" ht="12.75">
      <c r="A307" s="81" t="s">
        <v>305</v>
      </c>
      <c r="B307" s="83"/>
      <c r="C307" s="83"/>
      <c r="D307" s="83"/>
      <c r="E307" s="83"/>
      <c r="F307" s="83"/>
      <c r="G307" s="83"/>
    </row>
    <row r="308" spans="1:7" ht="12.75">
      <c r="A308" s="84" t="s">
        <v>311</v>
      </c>
      <c r="B308" s="83">
        <v>61905958.786854066</v>
      </c>
      <c r="C308" s="83">
        <v>59810494.705626644</v>
      </c>
      <c r="D308" s="82">
        <v>0.96615085005884116</v>
      </c>
      <c r="E308" s="83">
        <v>63160862.68804495</v>
      </c>
      <c r="F308" s="83">
        <v>61065766.259904288</v>
      </c>
      <c r="G308" s="82">
        <v>0.96682919866866823</v>
      </c>
    </row>
    <row r="309" spans="1:7" ht="12.75">
      <c r="A309" s="84" t="s">
        <v>310</v>
      </c>
      <c r="B309" s="83">
        <v>21639230.769230768</v>
      </c>
      <c r="C309" s="83">
        <v>21639230.769230768</v>
      </c>
      <c r="D309" s="82">
        <v>1</v>
      </c>
      <c r="E309" s="83">
        <v>22550923.076923076</v>
      </c>
      <c r="F309" s="83">
        <v>22550923.076923076</v>
      </c>
      <c r="G309" s="82">
        <v>1</v>
      </c>
    </row>
    <row r="310" spans="1:7" ht="12.75">
      <c r="A310" s="84" t="s">
        <v>309</v>
      </c>
      <c r="B310" s="83">
        <v>50678145.659999982</v>
      </c>
      <c r="C310" s="83">
        <v>50678145.659999982</v>
      </c>
      <c r="D310" s="82">
        <v>1</v>
      </c>
      <c r="E310" s="83">
        <v>47696889.659999982</v>
      </c>
      <c r="F310" s="83">
        <v>47696889.659999982</v>
      </c>
      <c r="G310" s="82">
        <v>1</v>
      </c>
    </row>
    <row r="311" spans="1:7" ht="12.75">
      <c r="A311" s="84" t="s">
        <v>308</v>
      </c>
      <c r="B311" s="83">
        <v>3388.93</v>
      </c>
      <c r="C311" s="83">
        <v>3261.908633436919</v>
      </c>
      <c r="D311" s="82">
        <v>0.96251873996716342</v>
      </c>
      <c r="E311" s="83">
        <v>3388.93</v>
      </c>
      <c r="F311" s="83">
        <v>3265.2606277339514</v>
      </c>
      <c r="G311" s="82">
        <v>0.96350784103948783</v>
      </c>
    </row>
    <row r="312" spans="1:7" ht="12.75">
      <c r="A312" s="84" t="s">
        <v>307</v>
      </c>
      <c r="B312" s="83">
        <v>0</v>
      </c>
      <c r="C312" s="83">
        <v>0</v>
      </c>
      <c r="D312" s="82">
        <v>0.94712157517284312</v>
      </c>
      <c r="E312" s="83">
        <v>0</v>
      </c>
      <c r="F312" s="83">
        <v>0</v>
      </c>
      <c r="G312" s="82">
        <v>0.94721959034263092</v>
      </c>
    </row>
    <row r="313" spans="1:7" ht="13.5" thickBot="1">
      <c r="A313" s="84" t="s">
        <v>306</v>
      </c>
      <c r="B313" s="83">
        <v>0</v>
      </c>
      <c r="C313" s="83">
        <v>0</v>
      </c>
      <c r="D313" s="82">
        <v>0.94712157517284312</v>
      </c>
      <c r="E313" s="83">
        <v>0</v>
      </c>
      <c r="F313" s="83">
        <v>0</v>
      </c>
      <c r="G313" s="82">
        <v>0.94721959034263092</v>
      </c>
    </row>
    <row r="314" spans="1:7" ht="12.75">
      <c r="A314" s="81" t="s">
        <v>305</v>
      </c>
      <c r="B314" s="78">
        <v>134226724.14608485</v>
      </c>
      <c r="C314" s="78">
        <v>132131133.04349084</v>
      </c>
      <c r="D314" s="74" t="s">
        <v>5</v>
      </c>
      <c r="E314" s="78">
        <v>133412064.35496801</v>
      </c>
      <c r="F314" s="78">
        <v>131316844.25745508</v>
      </c>
      <c r="G314" s="74" t="s">
        <v>5</v>
      </c>
    </row>
    <row r="315" spans="1:7" ht="15">
      <c r="A315" s="77"/>
      <c r="B315" s="77"/>
      <c r="C315" s="77"/>
      <c r="D315" s="77"/>
      <c r="E315" s="77"/>
      <c r="F315" s="77"/>
      <c r="G315" s="77"/>
    </row>
    <row r="316" spans="1:7" ht="12.75">
      <c r="A316" s="81" t="s">
        <v>303</v>
      </c>
      <c r="B316" s="83"/>
      <c r="C316" s="83"/>
      <c r="D316" s="83"/>
      <c r="E316" s="83"/>
      <c r="F316" s="83"/>
      <c r="G316" s="83"/>
    </row>
    <row r="317" spans="1:7" ht="13.5" thickBot="1">
      <c r="A317" s="84" t="s">
        <v>304</v>
      </c>
      <c r="B317" s="83">
        <v>2001.43</v>
      </c>
      <c r="C317" s="83">
        <v>1933.6832958332666</v>
      </c>
      <c r="D317" s="82">
        <v>0.96615085005884116</v>
      </c>
      <c r="E317" s="83">
        <v>2001.43</v>
      </c>
      <c r="F317" s="83">
        <v>1935.0409630914328</v>
      </c>
      <c r="G317" s="82">
        <v>0.96682919866866823</v>
      </c>
    </row>
    <row r="318" spans="1:7" ht="12.75">
      <c r="A318" s="81" t="s">
        <v>303</v>
      </c>
      <c r="B318" s="78">
        <v>2001.43</v>
      </c>
      <c r="C318" s="78">
        <v>1933.6832958332666</v>
      </c>
      <c r="D318" s="74" t="s">
        <v>5</v>
      </c>
      <c r="E318" s="78">
        <v>2001.43</v>
      </c>
      <c r="F318" s="78">
        <v>1935.0409630914328</v>
      </c>
      <c r="G318" s="74" t="s">
        <v>5</v>
      </c>
    </row>
    <row r="319" spans="1:7" ht="15">
      <c r="A319" s="77"/>
      <c r="B319" s="77"/>
      <c r="C319" s="77"/>
      <c r="D319" s="77"/>
      <c r="E319" s="77"/>
      <c r="F319" s="77"/>
      <c r="G319" s="77"/>
    </row>
    <row r="320" spans="1:7" ht="12.75">
      <c r="A320" s="81" t="s">
        <v>301</v>
      </c>
      <c r="B320" s="83"/>
      <c r="C320" s="83"/>
      <c r="D320" s="83"/>
      <c r="E320" s="83"/>
      <c r="F320" s="83"/>
      <c r="G320" s="83"/>
    </row>
    <row r="321" spans="1:7" ht="13.5" thickBot="1">
      <c r="A321" s="84" t="s">
        <v>302</v>
      </c>
      <c r="B321" s="83">
        <v>22603348.12538461</v>
      </c>
      <c r="C321" s="83">
        <v>21838244.005516253</v>
      </c>
      <c r="D321" s="82">
        <v>0.96615085005884116</v>
      </c>
      <c r="E321" s="83">
        <v>23044348.12538461</v>
      </c>
      <c r="F321" s="83">
        <v>22279948.63190743</v>
      </c>
      <c r="G321" s="82">
        <v>0.96682919866866823</v>
      </c>
    </row>
    <row r="322" spans="1:7" ht="12.75">
      <c r="A322" s="81" t="s">
        <v>301</v>
      </c>
      <c r="B322" s="78">
        <v>22603348.12538461</v>
      </c>
      <c r="C322" s="78">
        <v>21838244.005516253</v>
      </c>
      <c r="D322" s="74" t="s">
        <v>5</v>
      </c>
      <c r="E322" s="78">
        <v>23044348.12538461</v>
      </c>
      <c r="F322" s="78">
        <v>22279948.63190743</v>
      </c>
      <c r="G322" s="74" t="s">
        <v>5</v>
      </c>
    </row>
    <row r="323" spans="1:7" ht="15">
      <c r="A323" s="77"/>
      <c r="B323" s="77"/>
      <c r="C323" s="77"/>
      <c r="D323" s="77"/>
      <c r="E323" s="77"/>
      <c r="F323" s="77"/>
      <c r="G323" s="77"/>
    </row>
    <row r="324" spans="1:7" ht="12.75">
      <c r="A324" s="81" t="s">
        <v>296</v>
      </c>
      <c r="B324" s="83"/>
      <c r="C324" s="83"/>
      <c r="D324" s="83"/>
      <c r="E324" s="83"/>
      <c r="F324" s="83"/>
      <c r="G324" s="83"/>
    </row>
    <row r="325" spans="1:7" ht="12.75">
      <c r="A325" s="84" t="s">
        <v>300</v>
      </c>
      <c r="B325" s="83">
        <v>0</v>
      </c>
      <c r="C325" s="83">
        <v>0</v>
      </c>
      <c r="D325" s="82">
        <v>1</v>
      </c>
      <c r="E325" s="83">
        <v>0</v>
      </c>
      <c r="F325" s="83">
        <v>0</v>
      </c>
      <c r="G325" s="82">
        <v>1</v>
      </c>
    </row>
    <row r="326" spans="1:7" ht="12.75">
      <c r="A326" s="84" t="s">
        <v>299</v>
      </c>
      <c r="B326" s="83">
        <v>228509849.76347876</v>
      </c>
      <c r="C326" s="83">
        <v>228509849.76347876</v>
      </c>
      <c r="D326" s="82">
        <v>1</v>
      </c>
      <c r="E326" s="83">
        <v>229795476.52760723</v>
      </c>
      <c r="F326" s="83">
        <v>229795476.52760723</v>
      </c>
      <c r="G326" s="82">
        <v>1</v>
      </c>
    </row>
    <row r="327" spans="1:7" ht="12.75">
      <c r="A327" s="84" t="s">
        <v>298</v>
      </c>
      <c r="B327" s="83">
        <v>16216674.636777818</v>
      </c>
      <c r="C327" s="83">
        <v>0</v>
      </c>
      <c r="D327" s="82">
        <v>0</v>
      </c>
      <c r="E327" s="83">
        <v>16644331.695466401</v>
      </c>
      <c r="F327" s="83">
        <v>0</v>
      </c>
      <c r="G327" s="82">
        <v>0</v>
      </c>
    </row>
    <row r="328" spans="1:7" ht="13.5" thickBot="1">
      <c r="A328" s="84" t="s">
        <v>297</v>
      </c>
      <c r="B328" s="83">
        <v>0</v>
      </c>
      <c r="C328" s="83">
        <v>0</v>
      </c>
      <c r="D328" s="82">
        <v>0.94712157517284312</v>
      </c>
      <c r="E328" s="83">
        <v>0</v>
      </c>
      <c r="F328" s="83">
        <v>0</v>
      </c>
      <c r="G328" s="82">
        <v>0.94721959034263092</v>
      </c>
    </row>
    <row r="329" spans="1:7" ht="12.75">
      <c r="A329" s="81" t="s">
        <v>296</v>
      </c>
      <c r="B329" s="78">
        <v>244726524.40025657</v>
      </c>
      <c r="C329" s="78">
        <v>228509849.76347876</v>
      </c>
      <c r="D329" s="74" t="s">
        <v>5</v>
      </c>
      <c r="E329" s="78">
        <v>246439808.22307363</v>
      </c>
      <c r="F329" s="78">
        <v>229795476.52760723</v>
      </c>
      <c r="G329" s="74" t="s">
        <v>5</v>
      </c>
    </row>
    <row r="330" spans="1:7" ht="15">
      <c r="A330" s="77"/>
      <c r="B330" s="77"/>
      <c r="C330" s="77"/>
      <c r="D330" s="77"/>
      <c r="E330" s="77"/>
      <c r="F330" s="77"/>
      <c r="G330" s="77"/>
    </row>
    <row r="331" spans="1:7" ht="12.75">
      <c r="A331" s="81" t="s">
        <v>291</v>
      </c>
      <c r="B331" s="83"/>
      <c r="C331" s="83"/>
      <c r="D331" s="83"/>
      <c r="E331" s="83"/>
      <c r="F331" s="83"/>
      <c r="G331" s="83"/>
    </row>
    <row r="332" spans="1:7" ht="12.75">
      <c r="A332" s="84" t="s">
        <v>295</v>
      </c>
      <c r="B332" s="83">
        <v>0</v>
      </c>
      <c r="C332" s="83">
        <v>0</v>
      </c>
      <c r="D332" s="82">
        <v>0.96251873996716342</v>
      </c>
      <c r="E332" s="83">
        <v>0</v>
      </c>
      <c r="F332" s="83">
        <v>0</v>
      </c>
      <c r="G332" s="82">
        <v>0.96350784103948783</v>
      </c>
    </row>
    <row r="333" spans="1:7" ht="12.75">
      <c r="A333" s="84" t="s">
        <v>294</v>
      </c>
      <c r="B333" s="83">
        <v>26274042.280360699</v>
      </c>
      <c r="C333" s="83">
        <v>25384688.283652421</v>
      </c>
      <c r="D333" s="82">
        <v>0.96615085005884116</v>
      </c>
      <c r="E333" s="83">
        <v>26256746.494295683</v>
      </c>
      <c r="F333" s="83">
        <v>25385789.172726259</v>
      </c>
      <c r="G333" s="82">
        <v>0.96682919866866823</v>
      </c>
    </row>
    <row r="334" spans="1:7" ht="12.75">
      <c r="A334" s="84" t="s">
        <v>293</v>
      </c>
      <c r="B334" s="83">
        <v>0</v>
      </c>
      <c r="C334" s="83">
        <v>0</v>
      </c>
      <c r="D334" s="82">
        <v>0.96615085005884116</v>
      </c>
      <c r="E334" s="83">
        <v>0</v>
      </c>
      <c r="F334" s="83">
        <v>0</v>
      </c>
      <c r="G334" s="82">
        <v>0.96682919866866823</v>
      </c>
    </row>
    <row r="335" spans="1:7" ht="13.5" thickBot="1">
      <c r="A335" s="84" t="s">
        <v>292</v>
      </c>
      <c r="B335" s="83">
        <v>5247870.3900000006</v>
      </c>
      <c r="C335" s="83">
        <v>4978064.2338751545</v>
      </c>
      <c r="D335" s="82">
        <v>0.94858749624629246</v>
      </c>
      <c r="E335" s="83">
        <v>5247870.3900000006</v>
      </c>
      <c r="F335" s="83">
        <v>4978440.8184601022</v>
      </c>
      <c r="G335" s="82">
        <v>0.94865925575195109</v>
      </c>
    </row>
    <row r="336" spans="1:7" ht="12.75">
      <c r="A336" s="81" t="s">
        <v>291</v>
      </c>
      <c r="B336" s="78">
        <v>31521912.670360699</v>
      </c>
      <c r="C336" s="78">
        <v>30362752.517527577</v>
      </c>
      <c r="D336" s="74" t="s">
        <v>5</v>
      </c>
      <c r="E336" s="78">
        <v>31504616.884295683</v>
      </c>
      <c r="F336" s="78">
        <v>30364229.991186362</v>
      </c>
      <c r="G336" s="74" t="s">
        <v>5</v>
      </c>
    </row>
    <row r="337" spans="1:7" ht="15.75" thickBot="1">
      <c r="A337" s="77"/>
      <c r="B337" s="77"/>
      <c r="C337" s="77"/>
      <c r="D337" s="77"/>
      <c r="E337" s="77"/>
      <c r="F337" s="77"/>
      <c r="G337" s="77"/>
    </row>
    <row r="338" spans="1:7" ht="12.75">
      <c r="A338" s="80" t="s">
        <v>290</v>
      </c>
      <c r="B338" s="78">
        <v>2046557212.1660013</v>
      </c>
      <c r="C338" s="78">
        <v>1985793455.9500177</v>
      </c>
      <c r="D338" s="74" t="s">
        <v>5</v>
      </c>
      <c r="E338" s="78">
        <v>2049498409.7682538</v>
      </c>
      <c r="F338" s="78">
        <v>1989692656.9586527</v>
      </c>
      <c r="G338" s="74" t="s">
        <v>5</v>
      </c>
    </row>
    <row r="339" spans="1:7" ht="15">
      <c r="A339" s="77"/>
      <c r="B339" s="77"/>
      <c r="C339" s="77"/>
      <c r="D339" s="77"/>
      <c r="E339" s="77"/>
      <c r="F339" s="77"/>
      <c r="G339" s="77"/>
    </row>
    <row r="340" spans="1:7" ht="12.75">
      <c r="A340" s="80" t="s">
        <v>235</v>
      </c>
      <c r="B340" s="83"/>
      <c r="C340" s="83"/>
      <c r="D340" s="83"/>
      <c r="E340" s="83"/>
      <c r="F340" s="83"/>
      <c r="G340" s="83"/>
    </row>
    <row r="341" spans="1:7" ht="12.75">
      <c r="A341" s="81" t="s">
        <v>285</v>
      </c>
      <c r="B341" s="83"/>
      <c r="C341" s="83"/>
      <c r="D341" s="83"/>
      <c r="E341" s="83"/>
      <c r="F341" s="83"/>
      <c r="G341" s="83"/>
    </row>
    <row r="342" spans="1:7" ht="12.75">
      <c r="A342" s="84" t="s">
        <v>289</v>
      </c>
      <c r="B342" s="83">
        <v>0</v>
      </c>
      <c r="C342" s="83">
        <v>0</v>
      </c>
      <c r="D342" s="82">
        <v>0.96615085005884116</v>
      </c>
      <c r="E342" s="83">
        <v>0</v>
      </c>
      <c r="F342" s="83">
        <v>0</v>
      </c>
      <c r="G342" s="82">
        <v>0.96682919866866823</v>
      </c>
    </row>
    <row r="343" spans="1:7" ht="12.75">
      <c r="A343" s="84" t="s">
        <v>288</v>
      </c>
      <c r="B343" s="83">
        <v>0</v>
      </c>
      <c r="C343" s="83">
        <v>0</v>
      </c>
      <c r="D343" s="82">
        <v>1</v>
      </c>
      <c r="E343" s="83">
        <v>0</v>
      </c>
      <c r="F343" s="83">
        <v>0</v>
      </c>
      <c r="G343" s="82">
        <v>1</v>
      </c>
    </row>
    <row r="344" spans="1:7" ht="12.75">
      <c r="A344" s="84" t="s">
        <v>287</v>
      </c>
      <c r="B344" s="83">
        <v>0</v>
      </c>
      <c r="C344" s="83">
        <v>0</v>
      </c>
      <c r="D344" s="82">
        <v>1</v>
      </c>
      <c r="E344" s="83">
        <v>0</v>
      </c>
      <c r="F344" s="83">
        <v>0</v>
      </c>
      <c r="G344" s="82">
        <v>1</v>
      </c>
    </row>
    <row r="345" spans="1:7" ht="13.5" thickBot="1">
      <c r="A345" s="84" t="s">
        <v>286</v>
      </c>
      <c r="B345" s="83">
        <v>0</v>
      </c>
      <c r="C345" s="83">
        <v>0</v>
      </c>
      <c r="D345" s="82">
        <v>0.96615085005884116</v>
      </c>
      <c r="E345" s="83">
        <v>0</v>
      </c>
      <c r="F345" s="83">
        <v>0</v>
      </c>
      <c r="G345" s="82">
        <v>0.96682919866866823</v>
      </c>
    </row>
    <row r="346" spans="1:7" ht="12.75">
      <c r="A346" s="81" t="s">
        <v>285</v>
      </c>
      <c r="B346" s="78">
        <v>0</v>
      </c>
      <c r="C346" s="78">
        <v>0</v>
      </c>
      <c r="D346" s="74" t="s">
        <v>5</v>
      </c>
      <c r="E346" s="78">
        <v>0</v>
      </c>
      <c r="F346" s="78">
        <v>0</v>
      </c>
      <c r="G346" s="74" t="s">
        <v>5</v>
      </c>
    </row>
    <row r="347" spans="1:7" ht="15">
      <c r="A347" s="77"/>
      <c r="B347" s="77"/>
      <c r="C347" s="77"/>
      <c r="D347" s="77"/>
      <c r="E347" s="77"/>
      <c r="F347" s="77"/>
      <c r="G347" s="77"/>
    </row>
    <row r="348" spans="1:7" ht="12.75">
      <c r="A348" s="81" t="s">
        <v>255</v>
      </c>
      <c r="B348" s="83"/>
      <c r="C348" s="83"/>
      <c r="D348" s="83"/>
      <c r="E348" s="83"/>
      <c r="F348" s="83"/>
      <c r="G348" s="83"/>
    </row>
    <row r="349" spans="1:7" ht="12.75">
      <c r="A349" s="84" t="s">
        <v>284</v>
      </c>
      <c r="B349" s="83">
        <v>13988388.709999995</v>
      </c>
      <c r="C349" s="83">
        <v>13514893.643119993</v>
      </c>
      <c r="D349" s="82">
        <v>0.96615085005884116</v>
      </c>
      <c r="E349" s="83">
        <v>11804587.549999993</v>
      </c>
      <c r="F349" s="83">
        <v>11413019.921580631</v>
      </c>
      <c r="G349" s="82">
        <v>0.96682919866866823</v>
      </c>
    </row>
    <row r="350" spans="1:7" ht="12.75">
      <c r="A350" s="84" t="s">
        <v>283</v>
      </c>
      <c r="B350" s="83">
        <v>0</v>
      </c>
      <c r="C350" s="83">
        <v>0</v>
      </c>
      <c r="D350" s="82">
        <v>0.95059518137784804</v>
      </c>
      <c r="E350" s="83">
        <v>0</v>
      </c>
      <c r="F350" s="83">
        <v>0</v>
      </c>
      <c r="G350" s="82">
        <v>0.95128373722490955</v>
      </c>
    </row>
    <row r="351" spans="1:7" ht="12.75">
      <c r="A351" s="84" t="s">
        <v>282</v>
      </c>
      <c r="B351" s="83">
        <v>0</v>
      </c>
      <c r="C351" s="83">
        <v>0</v>
      </c>
      <c r="D351" s="82">
        <v>1</v>
      </c>
      <c r="E351" s="83">
        <v>0</v>
      </c>
      <c r="F351" s="83">
        <v>0</v>
      </c>
      <c r="G351" s="82">
        <v>1</v>
      </c>
    </row>
    <row r="352" spans="1:7" ht="12.75">
      <c r="A352" s="84" t="s">
        <v>281</v>
      </c>
      <c r="B352" s="83">
        <v>5604395.5714285737</v>
      </c>
      <c r="C352" s="83">
        <v>5327511.4247353533</v>
      </c>
      <c r="D352" s="82">
        <v>0.95059518137784804</v>
      </c>
      <c r="E352" s="83">
        <v>0</v>
      </c>
      <c r="F352" s="83">
        <v>0</v>
      </c>
      <c r="G352" s="82">
        <v>0.95128373722490955</v>
      </c>
    </row>
    <row r="353" spans="1:7" ht="12.75">
      <c r="A353" s="84" t="s">
        <v>280</v>
      </c>
      <c r="B353" s="83">
        <v>3519569.5673076925</v>
      </c>
      <c r="C353" s="83">
        <v>3345685.8712068102</v>
      </c>
      <c r="D353" s="82">
        <v>0.95059518137784804</v>
      </c>
      <c r="E353" s="83">
        <v>0</v>
      </c>
      <c r="F353" s="83">
        <v>0</v>
      </c>
      <c r="G353" s="82">
        <v>0.95128373722490955</v>
      </c>
    </row>
    <row r="354" spans="1:7" ht="12.75">
      <c r="A354" s="84" t="s">
        <v>279</v>
      </c>
      <c r="B354" s="83">
        <v>347025</v>
      </c>
      <c r="C354" s="83">
        <v>335278.49874166935</v>
      </c>
      <c r="D354" s="82">
        <v>0.96615085005884116</v>
      </c>
      <c r="E354" s="83">
        <v>347025</v>
      </c>
      <c r="F354" s="83">
        <v>335513.90266799461</v>
      </c>
      <c r="G354" s="82">
        <v>0.96682919866866823</v>
      </c>
    </row>
    <row r="355" spans="1:7" ht="12.75">
      <c r="A355" s="84" t="s">
        <v>278</v>
      </c>
      <c r="B355" s="83">
        <v>-246968.22000000006</v>
      </c>
      <c r="C355" s="83">
        <v>-246968.22000000006</v>
      </c>
      <c r="D355" s="82">
        <v>1</v>
      </c>
      <c r="E355" s="83">
        <v>-246968.22000000006</v>
      </c>
      <c r="F355" s="83">
        <v>-246968.22000000006</v>
      </c>
      <c r="G355" s="82">
        <v>1</v>
      </c>
    </row>
    <row r="356" spans="1:7" ht="12.75">
      <c r="A356" s="84" t="s">
        <v>277</v>
      </c>
      <c r="B356" s="83">
        <v>230059467</v>
      </c>
      <c r="C356" s="83">
        <v>218231533.78928655</v>
      </c>
      <c r="D356" s="82">
        <v>0.94858749624629246</v>
      </c>
      <c r="E356" s="83">
        <v>230059467</v>
      </c>
      <c r="F356" s="83">
        <v>218248042.74291056</v>
      </c>
      <c r="G356" s="82">
        <v>0.94865925575195109</v>
      </c>
    </row>
    <row r="357" spans="1:7" ht="12.75">
      <c r="A357" s="84" t="s">
        <v>276</v>
      </c>
      <c r="B357" s="83">
        <v>894452514.69000041</v>
      </c>
      <c r="C357" s="83">
        <v>0</v>
      </c>
      <c r="D357" s="82">
        <v>0</v>
      </c>
      <c r="E357" s="83">
        <v>894452514.69000041</v>
      </c>
      <c r="F357" s="83">
        <v>0</v>
      </c>
      <c r="G357" s="82">
        <v>0</v>
      </c>
    </row>
    <row r="358" spans="1:7" ht="12.75">
      <c r="A358" s="84" t="s">
        <v>275</v>
      </c>
      <c r="B358" s="83">
        <v>146014234.30999997</v>
      </c>
      <c r="C358" s="83">
        <v>0</v>
      </c>
      <c r="D358" s="82">
        <v>0</v>
      </c>
      <c r="E358" s="83">
        <v>146014234.30999997</v>
      </c>
      <c r="F358" s="83">
        <v>0</v>
      </c>
      <c r="G358" s="82">
        <v>0</v>
      </c>
    </row>
    <row r="359" spans="1:7" ht="12.75">
      <c r="A359" s="84" t="s">
        <v>274</v>
      </c>
      <c r="B359" s="83">
        <v>0</v>
      </c>
      <c r="C359" s="83">
        <v>0</v>
      </c>
      <c r="D359" s="82">
        <v>0.94712157517284312</v>
      </c>
      <c r="E359" s="83">
        <v>0</v>
      </c>
      <c r="F359" s="83">
        <v>0</v>
      </c>
      <c r="G359" s="82">
        <v>0.94721959034263092</v>
      </c>
    </row>
    <row r="360" spans="1:7" ht="12.75">
      <c r="A360" s="84" t="s">
        <v>273</v>
      </c>
      <c r="B360" s="83">
        <v>0</v>
      </c>
      <c r="C360" s="83">
        <v>0</v>
      </c>
      <c r="D360" s="82">
        <v>0.95059518137784804</v>
      </c>
      <c r="E360" s="83">
        <v>0</v>
      </c>
      <c r="F360" s="83">
        <v>0</v>
      </c>
      <c r="G360" s="82">
        <v>0.95128373722490955</v>
      </c>
    </row>
    <row r="361" spans="1:7" ht="12.75">
      <c r="A361" s="84" t="s">
        <v>272</v>
      </c>
      <c r="B361" s="83">
        <v>0</v>
      </c>
      <c r="C361" s="83">
        <v>0</v>
      </c>
      <c r="D361" s="82">
        <v>0.96745351419595016</v>
      </c>
      <c r="E361" s="83">
        <v>0</v>
      </c>
      <c r="F361" s="83">
        <v>0</v>
      </c>
      <c r="G361" s="82">
        <v>0.96820423313819459</v>
      </c>
    </row>
    <row r="362" spans="1:7" ht="12.75">
      <c r="A362" s="84" t="s">
        <v>271</v>
      </c>
      <c r="B362" s="83">
        <v>126079806.64374913</v>
      </c>
      <c r="C362" s="83">
        <v>126079806.64374913</v>
      </c>
      <c r="D362" s="82">
        <v>1</v>
      </c>
      <c r="E362" s="83">
        <v>58092625.032356262</v>
      </c>
      <c r="F362" s="83">
        <v>58092625.032356262</v>
      </c>
      <c r="G362" s="82">
        <v>1</v>
      </c>
    </row>
    <row r="363" spans="1:7" ht="12.75">
      <c r="A363" s="84" t="s">
        <v>270</v>
      </c>
      <c r="B363" s="83">
        <v>93690630.06919314</v>
      </c>
      <c r="C363" s="83">
        <v>93690630.06919314</v>
      </c>
      <c r="D363" s="82">
        <v>1</v>
      </c>
      <c r="E363" s="83">
        <v>51125801.40951062</v>
      </c>
      <c r="F363" s="83">
        <v>51125801.40951062</v>
      </c>
      <c r="G363" s="82">
        <v>1</v>
      </c>
    </row>
    <row r="364" spans="1:7" ht="12.75">
      <c r="A364" s="84" t="s">
        <v>269</v>
      </c>
      <c r="B364" s="83">
        <v>259147719.4326922</v>
      </c>
      <c r="C364" s="83">
        <v>245444396.23154145</v>
      </c>
      <c r="D364" s="82">
        <v>0.94712157517284312</v>
      </c>
      <c r="E364" s="83">
        <v>227644983.85714272</v>
      </c>
      <c r="F364" s="83">
        <v>215629788.35271755</v>
      </c>
      <c r="G364" s="82">
        <v>0.94721959034263092</v>
      </c>
    </row>
    <row r="365" spans="1:7" ht="12.75">
      <c r="A365" s="84" t="s">
        <v>268</v>
      </c>
      <c r="B365" s="83">
        <v>-3820037.0799999987</v>
      </c>
      <c r="C365" s="83">
        <v>-3820037.0799999987</v>
      </c>
      <c r="D365" s="82">
        <v>1</v>
      </c>
      <c r="E365" s="83">
        <v>-3820037.0799999987</v>
      </c>
      <c r="F365" s="83">
        <v>-3820037.0799999987</v>
      </c>
      <c r="G365" s="82">
        <v>1</v>
      </c>
    </row>
    <row r="366" spans="1:7" ht="12.75">
      <c r="A366" s="84" t="s">
        <v>267</v>
      </c>
      <c r="B366" s="83">
        <v>-8216769.5</v>
      </c>
      <c r="C366" s="83">
        <v>-8216769.5</v>
      </c>
      <c r="D366" s="82">
        <v>1</v>
      </c>
      <c r="E366" s="83">
        <v>-8216769.5</v>
      </c>
      <c r="F366" s="83">
        <v>-8216769.5</v>
      </c>
      <c r="G366" s="82">
        <v>1</v>
      </c>
    </row>
    <row r="367" spans="1:7" ht="12.75">
      <c r="A367" s="84" t="s">
        <v>266</v>
      </c>
      <c r="B367" s="83">
        <v>199570.3869571003</v>
      </c>
      <c r="C367" s="83">
        <v>199570.3869571003</v>
      </c>
      <c r="D367" s="82">
        <v>1</v>
      </c>
      <c r="E367" s="83">
        <v>0</v>
      </c>
      <c r="F367" s="83">
        <v>0</v>
      </c>
      <c r="G367" s="82">
        <v>1</v>
      </c>
    </row>
    <row r="368" spans="1:7" ht="12.75">
      <c r="A368" s="84" t="s">
        <v>265</v>
      </c>
      <c r="B368" s="83">
        <v>17808.151841680377</v>
      </c>
      <c r="C368" s="83">
        <v>17808.151841680377</v>
      </c>
      <c r="D368" s="82">
        <v>1</v>
      </c>
      <c r="E368" s="83">
        <v>2614560.9548124098</v>
      </c>
      <c r="F368" s="83">
        <v>2614560.9548124098</v>
      </c>
      <c r="G368" s="82">
        <v>1</v>
      </c>
    </row>
    <row r="369" spans="1:7" ht="12.75">
      <c r="A369" s="84" t="s">
        <v>264</v>
      </c>
      <c r="B369" s="83">
        <v>117263.37762250494</v>
      </c>
      <c r="C369" s="83">
        <v>117263.37762250494</v>
      </c>
      <c r="D369" s="82">
        <v>1</v>
      </c>
      <c r="E369" s="83">
        <v>1743259.1014532021</v>
      </c>
      <c r="F369" s="83">
        <v>1743259.1014532021</v>
      </c>
      <c r="G369" s="82">
        <v>1</v>
      </c>
    </row>
    <row r="370" spans="1:7" ht="12.75">
      <c r="A370" s="84" t="s">
        <v>263</v>
      </c>
      <c r="B370" s="83">
        <v>2101083.5027875206</v>
      </c>
      <c r="C370" s="83">
        <v>2101083.5027875206</v>
      </c>
      <c r="D370" s="82">
        <v>1</v>
      </c>
      <c r="E370" s="83">
        <v>3036948.2721265079</v>
      </c>
      <c r="F370" s="83">
        <v>3036948.2721265079</v>
      </c>
      <c r="G370" s="82">
        <v>1</v>
      </c>
    </row>
    <row r="371" spans="1:7" ht="12.75">
      <c r="A371" s="84" t="s">
        <v>262</v>
      </c>
      <c r="B371" s="83">
        <v>-3.8693542592227459E-8</v>
      </c>
      <c r="C371" s="83">
        <v>0</v>
      </c>
      <c r="D371" s="82">
        <v>0</v>
      </c>
      <c r="E371" s="83">
        <v>250929.42367271768</v>
      </c>
      <c r="F371" s="83">
        <v>0</v>
      </c>
      <c r="G371" s="82">
        <v>0</v>
      </c>
    </row>
    <row r="372" spans="1:7" ht="12.75">
      <c r="A372" s="84" t="s">
        <v>261</v>
      </c>
      <c r="B372" s="83">
        <v>45034284</v>
      </c>
      <c r="C372" s="83">
        <v>42652941.998861164</v>
      </c>
      <c r="D372" s="82">
        <v>0.94712157517284312</v>
      </c>
      <c r="E372" s="83">
        <v>43086024</v>
      </c>
      <c r="F372" s="83">
        <v>40811926.002772763</v>
      </c>
      <c r="G372" s="82">
        <v>0.94721959034263092</v>
      </c>
    </row>
    <row r="373" spans="1:7" ht="12.75">
      <c r="A373" s="84" t="s">
        <v>260</v>
      </c>
      <c r="B373" s="83">
        <v>0</v>
      </c>
      <c r="C373" s="83">
        <v>0</v>
      </c>
      <c r="D373" s="82">
        <v>1</v>
      </c>
      <c r="E373" s="83">
        <v>0</v>
      </c>
      <c r="F373" s="83">
        <v>0</v>
      </c>
      <c r="G373" s="82">
        <v>1</v>
      </c>
    </row>
    <row r="374" spans="1:7" ht="12.75">
      <c r="A374" s="84" t="s">
        <v>259</v>
      </c>
      <c r="B374" s="83">
        <v>412654532.4285714</v>
      </c>
      <c r="C374" s="83">
        <v>390834010.7559616</v>
      </c>
      <c r="D374" s="82">
        <v>0.94712157517284312</v>
      </c>
      <c r="E374" s="83">
        <v>362491070.85714316</v>
      </c>
      <c r="F374" s="83">
        <v>343358643.64016473</v>
      </c>
      <c r="G374" s="82">
        <v>0.94721959034263092</v>
      </c>
    </row>
    <row r="375" spans="1:7" ht="12.75">
      <c r="A375" s="84" t="s">
        <v>258</v>
      </c>
      <c r="B375" s="83">
        <v>0</v>
      </c>
      <c r="C375" s="83">
        <v>0</v>
      </c>
      <c r="D375" s="82">
        <v>0.95059518137784804</v>
      </c>
      <c r="E375" s="83">
        <v>0</v>
      </c>
      <c r="F375" s="83">
        <v>0</v>
      </c>
      <c r="G375" s="82">
        <v>0.95128373722490955</v>
      </c>
    </row>
    <row r="376" spans="1:7" ht="12.75">
      <c r="A376" s="84" t="s">
        <v>257</v>
      </c>
      <c r="B376" s="83">
        <v>0</v>
      </c>
      <c r="C376" s="83">
        <v>0</v>
      </c>
      <c r="D376" s="82">
        <v>0.94712157517284312</v>
      </c>
      <c r="E376" s="83">
        <v>0</v>
      </c>
      <c r="F376" s="83">
        <v>0</v>
      </c>
      <c r="G376" s="82">
        <v>0.94721959034263092</v>
      </c>
    </row>
    <row r="377" spans="1:7" ht="13.5" thickBot="1">
      <c r="A377" s="84" t="s">
        <v>256</v>
      </c>
      <c r="B377" s="83">
        <v>0</v>
      </c>
      <c r="C377" s="83">
        <v>0</v>
      </c>
      <c r="D377" s="82">
        <v>0.96615085005884116</v>
      </c>
      <c r="E377" s="83">
        <v>0</v>
      </c>
      <c r="F377" s="83">
        <v>0</v>
      </c>
      <c r="G377" s="82">
        <v>0.96682919866866823</v>
      </c>
    </row>
    <row r="378" spans="1:7" ht="12.75">
      <c r="A378" s="81" t="s">
        <v>255</v>
      </c>
      <c r="B378" s="78">
        <v>2220744518.0421515</v>
      </c>
      <c r="C378" s="78">
        <v>1129608639.5456054</v>
      </c>
      <c r="D378" s="74" t="s">
        <v>5</v>
      </c>
      <c r="E378" s="78">
        <v>2020480256.6582181</v>
      </c>
      <c r="F378" s="78">
        <v>934126354.53307319</v>
      </c>
      <c r="G378" s="74" t="s">
        <v>5</v>
      </c>
    </row>
    <row r="379" spans="1:7" ht="15">
      <c r="A379" s="77"/>
      <c r="B379" s="77"/>
      <c r="C379" s="77"/>
      <c r="D379" s="77"/>
      <c r="E379" s="77"/>
      <c r="F379" s="77"/>
      <c r="G379" s="77"/>
    </row>
    <row r="380" spans="1:7" ht="12.75">
      <c r="A380" s="81" t="s">
        <v>253</v>
      </c>
      <c r="B380" s="83"/>
      <c r="C380" s="83"/>
      <c r="D380" s="83"/>
      <c r="E380" s="83"/>
      <c r="F380" s="83"/>
      <c r="G380" s="83"/>
    </row>
    <row r="381" spans="1:7" ht="13.5" thickBot="1">
      <c r="A381" s="84" t="s">
        <v>254</v>
      </c>
      <c r="B381" s="83">
        <v>8907070.0982341841</v>
      </c>
      <c r="C381" s="83">
        <v>8605573.3469426427</v>
      </c>
      <c r="D381" s="82">
        <v>0.96615085005884116</v>
      </c>
      <c r="E381" s="83">
        <v>8578110.1886523794</v>
      </c>
      <c r="F381" s="83">
        <v>8293567.3997863187</v>
      </c>
      <c r="G381" s="82">
        <v>0.96682919866866823</v>
      </c>
    </row>
    <row r="382" spans="1:7" ht="12.75">
      <c r="A382" s="81" t="s">
        <v>253</v>
      </c>
      <c r="B382" s="78">
        <v>8907070.0982341841</v>
      </c>
      <c r="C382" s="78">
        <v>8605573.3469426427</v>
      </c>
      <c r="D382" s="74" t="s">
        <v>5</v>
      </c>
      <c r="E382" s="78">
        <v>8578110.1886523794</v>
      </c>
      <c r="F382" s="78">
        <v>8293567.3997863187</v>
      </c>
      <c r="G382" s="74" t="s">
        <v>5</v>
      </c>
    </row>
    <row r="383" spans="1:7" ht="15">
      <c r="A383" s="77"/>
      <c r="B383" s="77"/>
      <c r="C383" s="77"/>
      <c r="D383" s="77"/>
      <c r="E383" s="77"/>
      <c r="F383" s="77"/>
      <c r="G383" s="77"/>
    </row>
    <row r="384" spans="1:7" ht="12.75">
      <c r="A384" s="81" t="s">
        <v>251</v>
      </c>
      <c r="B384" s="83"/>
      <c r="C384" s="83"/>
      <c r="D384" s="83"/>
      <c r="E384" s="83"/>
      <c r="F384" s="83"/>
      <c r="G384" s="83"/>
    </row>
    <row r="385" spans="1:7" ht="13.5" thickBot="1">
      <c r="A385" s="84" t="s">
        <v>252</v>
      </c>
      <c r="B385" s="83">
        <v>164.91000000000003</v>
      </c>
      <c r="C385" s="83">
        <v>159.32793668320352</v>
      </c>
      <c r="D385" s="82">
        <v>0.96615085005884116</v>
      </c>
      <c r="E385" s="83">
        <v>164.91000000000003</v>
      </c>
      <c r="F385" s="83">
        <v>159.43980315245011</v>
      </c>
      <c r="G385" s="82">
        <v>0.96682919866866823</v>
      </c>
    </row>
    <row r="386" spans="1:7" ht="12.75">
      <c r="A386" s="81" t="s">
        <v>251</v>
      </c>
      <c r="B386" s="78">
        <v>164.91000000000003</v>
      </c>
      <c r="C386" s="78">
        <v>159.32793668320352</v>
      </c>
      <c r="D386" s="74" t="s">
        <v>5</v>
      </c>
      <c r="E386" s="78">
        <v>164.91000000000003</v>
      </c>
      <c r="F386" s="78">
        <v>159.43980315245011</v>
      </c>
      <c r="G386" s="74" t="s">
        <v>5</v>
      </c>
    </row>
    <row r="387" spans="1:7" ht="15">
      <c r="A387" s="77"/>
      <c r="B387" s="77"/>
      <c r="C387" s="77"/>
      <c r="D387" s="77"/>
      <c r="E387" s="77"/>
      <c r="F387" s="77"/>
      <c r="G387" s="77"/>
    </row>
    <row r="388" spans="1:7" ht="12.75">
      <c r="A388" s="81" t="s">
        <v>249</v>
      </c>
      <c r="B388" s="83"/>
      <c r="C388" s="83"/>
      <c r="D388" s="83"/>
      <c r="E388" s="83"/>
      <c r="F388" s="83"/>
      <c r="G388" s="83"/>
    </row>
    <row r="389" spans="1:7" ht="13.5" thickBot="1">
      <c r="A389" s="84" t="s">
        <v>250</v>
      </c>
      <c r="B389" s="83">
        <v>0</v>
      </c>
      <c r="C389" s="83">
        <v>0</v>
      </c>
      <c r="D389" s="82">
        <v>0.96615085005884116</v>
      </c>
      <c r="E389" s="83">
        <v>0</v>
      </c>
      <c r="F389" s="83">
        <v>0</v>
      </c>
      <c r="G389" s="82">
        <v>0.96682919866866823</v>
      </c>
    </row>
    <row r="390" spans="1:7" ht="12.75">
      <c r="A390" s="81" t="s">
        <v>249</v>
      </c>
      <c r="B390" s="78">
        <v>0</v>
      </c>
      <c r="C390" s="78">
        <v>0</v>
      </c>
      <c r="D390" s="74" t="s">
        <v>5</v>
      </c>
      <c r="E390" s="78">
        <v>0</v>
      </c>
      <c r="F390" s="78">
        <v>0</v>
      </c>
      <c r="G390" s="74" t="s">
        <v>5</v>
      </c>
    </row>
    <row r="391" spans="1:7" ht="15">
      <c r="A391" s="77"/>
      <c r="B391" s="77"/>
      <c r="C391" s="77"/>
      <c r="D391" s="77"/>
      <c r="E391" s="77"/>
      <c r="F391" s="77"/>
      <c r="G391" s="77"/>
    </row>
    <row r="392" spans="1:7" ht="12.75">
      <c r="A392" s="81" t="s">
        <v>240</v>
      </c>
      <c r="B392" s="83"/>
      <c r="C392" s="83"/>
      <c r="D392" s="83"/>
      <c r="E392" s="83"/>
      <c r="F392" s="83"/>
      <c r="G392" s="83"/>
    </row>
    <row r="393" spans="1:7" ht="12.75">
      <c r="A393" s="84" t="s">
        <v>248</v>
      </c>
      <c r="B393" s="83">
        <v>18027782.923846148</v>
      </c>
      <c r="C393" s="83">
        <v>17417557.796550218</v>
      </c>
      <c r="D393" s="82">
        <v>0.96615085005884116</v>
      </c>
      <c r="E393" s="83">
        <v>10440936.769999994</v>
      </c>
      <c r="F393" s="83">
        <v>10094602.530689327</v>
      </c>
      <c r="G393" s="82">
        <v>0.96682919866866823</v>
      </c>
    </row>
    <row r="394" spans="1:7" ht="12.75">
      <c r="A394" s="84" t="s">
        <v>247</v>
      </c>
      <c r="B394" s="83">
        <v>981106</v>
      </c>
      <c r="C394" s="83">
        <v>947896.39589782944</v>
      </c>
      <c r="D394" s="82">
        <v>0.96615085005884116</v>
      </c>
      <c r="E394" s="83">
        <v>981106</v>
      </c>
      <c r="F394" s="83">
        <v>948561.92778902245</v>
      </c>
      <c r="G394" s="82">
        <v>0.96682919866866823</v>
      </c>
    </row>
    <row r="395" spans="1:7" ht="12.75">
      <c r="A395" s="84" t="s">
        <v>246</v>
      </c>
      <c r="B395" s="83">
        <v>0</v>
      </c>
      <c r="C395" s="83">
        <v>0</v>
      </c>
      <c r="D395" s="82">
        <v>1</v>
      </c>
      <c r="E395" s="83">
        <v>0</v>
      </c>
      <c r="F395" s="83">
        <v>0</v>
      </c>
      <c r="G395" s="82">
        <v>1</v>
      </c>
    </row>
    <row r="396" spans="1:7" ht="12.75">
      <c r="A396" s="84" t="s">
        <v>245</v>
      </c>
      <c r="B396" s="83">
        <v>12574633.923076924</v>
      </c>
      <c r="C396" s="83">
        <v>11909707.088446485</v>
      </c>
      <c r="D396" s="82">
        <v>0.94712157517284312</v>
      </c>
      <c r="E396" s="83">
        <v>6923076.9230769221</v>
      </c>
      <c r="F396" s="83">
        <v>6557674.0869874442</v>
      </c>
      <c r="G396" s="82">
        <v>0.94721959034263092</v>
      </c>
    </row>
    <row r="397" spans="1:7" ht="12.75">
      <c r="A397" s="84" t="s">
        <v>244</v>
      </c>
      <c r="B397" s="83">
        <v>97479769.830000013</v>
      </c>
      <c r="C397" s="83">
        <v>93826105.229060724</v>
      </c>
      <c r="D397" s="82">
        <v>0.96251873996716342</v>
      </c>
      <c r="E397" s="83">
        <v>97479769.830000013</v>
      </c>
      <c r="F397" s="83">
        <v>93922522.573929518</v>
      </c>
      <c r="G397" s="82">
        <v>0.96350784103948783</v>
      </c>
    </row>
    <row r="398" spans="1:7" ht="12.75">
      <c r="A398" s="84" t="s">
        <v>243</v>
      </c>
      <c r="B398" s="83">
        <v>-97479769.830000013</v>
      </c>
      <c r="C398" s="83">
        <v>-93826105.229060724</v>
      </c>
      <c r="D398" s="82">
        <v>0.96251873996716342</v>
      </c>
      <c r="E398" s="83">
        <v>-97479769.830000013</v>
      </c>
      <c r="F398" s="83">
        <v>-93922522.573929518</v>
      </c>
      <c r="G398" s="82">
        <v>0.96350784103948783</v>
      </c>
    </row>
    <row r="399" spans="1:7" ht="12.75">
      <c r="A399" s="84" t="s">
        <v>242</v>
      </c>
      <c r="B399" s="83">
        <v>1333622980</v>
      </c>
      <c r="C399" s="83">
        <v>1290218238.6134753</v>
      </c>
      <c r="D399" s="82">
        <v>0.96745351419595016</v>
      </c>
      <c r="E399" s="83">
        <v>1399730656</v>
      </c>
      <c r="F399" s="83">
        <v>1355225146.3925021</v>
      </c>
      <c r="G399" s="82">
        <v>0.96820423313819459</v>
      </c>
    </row>
    <row r="400" spans="1:7" ht="13.5" thickBot="1">
      <c r="A400" s="84" t="s">
        <v>241</v>
      </c>
      <c r="B400" s="83">
        <v>33732507</v>
      </c>
      <c r="C400" s="83">
        <v>32065958.609994527</v>
      </c>
      <c r="D400" s="82">
        <v>0.95059518137784804</v>
      </c>
      <c r="E400" s="83">
        <v>33732507</v>
      </c>
      <c r="F400" s="83">
        <v>32089185.324925423</v>
      </c>
      <c r="G400" s="82">
        <v>0.95128373722490955</v>
      </c>
    </row>
    <row r="401" spans="1:7" ht="12.75">
      <c r="A401" s="81" t="s">
        <v>240</v>
      </c>
      <c r="B401" s="78">
        <v>1398939009.8469231</v>
      </c>
      <c r="C401" s="78">
        <v>1352559358.5043643</v>
      </c>
      <c r="D401" s="74" t="s">
        <v>5</v>
      </c>
      <c r="E401" s="78">
        <v>1451808282.6930768</v>
      </c>
      <c r="F401" s="78">
        <v>1404915170.2628932</v>
      </c>
      <c r="G401" s="74" t="s">
        <v>5</v>
      </c>
    </row>
    <row r="402" spans="1:7" ht="15">
      <c r="A402" s="77"/>
      <c r="B402" s="77"/>
      <c r="C402" s="77"/>
      <c r="D402" s="77"/>
      <c r="E402" s="77"/>
      <c r="F402" s="77"/>
      <c r="G402" s="77"/>
    </row>
    <row r="403" spans="1:7" ht="12.75">
      <c r="A403" s="81" t="s">
        <v>238</v>
      </c>
      <c r="B403" s="83"/>
      <c r="C403" s="83"/>
      <c r="D403" s="83"/>
      <c r="E403" s="83"/>
      <c r="F403" s="83"/>
      <c r="G403" s="83"/>
    </row>
    <row r="404" spans="1:7" ht="13.5" thickBot="1">
      <c r="A404" s="84" t="s">
        <v>239</v>
      </c>
      <c r="B404" s="83">
        <v>0</v>
      </c>
      <c r="C404" s="83">
        <v>0</v>
      </c>
      <c r="D404" s="82">
        <v>0.96615085005884116</v>
      </c>
      <c r="E404" s="83">
        <v>0</v>
      </c>
      <c r="F404" s="83">
        <v>0</v>
      </c>
      <c r="G404" s="82">
        <v>0.96682919866866823</v>
      </c>
    </row>
    <row r="405" spans="1:7" ht="12.75">
      <c r="A405" s="81" t="s">
        <v>238</v>
      </c>
      <c r="B405" s="78">
        <v>0</v>
      </c>
      <c r="C405" s="78">
        <v>0</v>
      </c>
      <c r="D405" s="74" t="s">
        <v>5</v>
      </c>
      <c r="E405" s="78">
        <v>0</v>
      </c>
      <c r="F405" s="78">
        <v>0</v>
      </c>
      <c r="G405" s="74" t="s">
        <v>5</v>
      </c>
    </row>
    <row r="406" spans="1:7" ht="15">
      <c r="A406" s="77"/>
      <c r="B406" s="77"/>
      <c r="C406" s="77"/>
      <c r="D406" s="77"/>
      <c r="E406" s="77"/>
      <c r="F406" s="77"/>
      <c r="G406" s="77"/>
    </row>
    <row r="407" spans="1:7" ht="12.75">
      <c r="A407" s="81" t="s">
        <v>236</v>
      </c>
      <c r="B407" s="83"/>
      <c r="C407" s="83"/>
      <c r="D407" s="83"/>
      <c r="E407" s="83"/>
      <c r="F407" s="83"/>
      <c r="G407" s="83"/>
    </row>
    <row r="408" spans="1:7" ht="13.5" thickBot="1">
      <c r="A408" s="84" t="s">
        <v>237</v>
      </c>
      <c r="B408" s="83">
        <v>0</v>
      </c>
      <c r="C408" s="83">
        <v>0</v>
      </c>
      <c r="D408" s="82">
        <v>0.96615085005884116</v>
      </c>
      <c r="E408" s="83">
        <v>0</v>
      </c>
      <c r="F408" s="83">
        <v>0</v>
      </c>
      <c r="G408" s="82">
        <v>0.96682919866866823</v>
      </c>
    </row>
    <row r="409" spans="1:7" ht="12.75">
      <c r="A409" s="81" t="s">
        <v>236</v>
      </c>
      <c r="B409" s="78">
        <v>0</v>
      </c>
      <c r="C409" s="78">
        <v>0</v>
      </c>
      <c r="D409" s="74" t="s">
        <v>5</v>
      </c>
      <c r="E409" s="78">
        <v>0</v>
      </c>
      <c r="F409" s="78">
        <v>0</v>
      </c>
      <c r="G409" s="74" t="s">
        <v>5</v>
      </c>
    </row>
    <row r="410" spans="1:7" ht="15.75" thickBot="1">
      <c r="A410" s="77"/>
      <c r="B410" s="77"/>
      <c r="C410" s="77"/>
      <c r="D410" s="77"/>
      <c r="E410" s="77"/>
      <c r="F410" s="77"/>
      <c r="G410" s="77"/>
    </row>
    <row r="411" spans="1:7" ht="12.75">
      <c r="A411" s="80" t="s">
        <v>235</v>
      </c>
      <c r="B411" s="78">
        <v>3628590762.8973083</v>
      </c>
      <c r="C411" s="78">
        <v>2490773730.7248487</v>
      </c>
      <c r="D411" s="74" t="s">
        <v>5</v>
      </c>
      <c r="E411" s="78">
        <v>3480866814.4499474</v>
      </c>
      <c r="F411" s="78">
        <v>2347335251.6355557</v>
      </c>
      <c r="G411" s="74" t="s">
        <v>5</v>
      </c>
    </row>
    <row r="412" spans="1:7" ht="15.75" thickBot="1">
      <c r="A412" s="77"/>
      <c r="B412" s="77"/>
      <c r="C412" s="77"/>
      <c r="D412" s="77"/>
      <c r="E412" s="77"/>
      <c r="F412" s="77"/>
      <c r="G412" s="77"/>
    </row>
    <row r="413" spans="1:7" ht="12.75">
      <c r="A413" s="79" t="s">
        <v>234</v>
      </c>
      <c r="B413" s="78">
        <v>5675147975.0633097</v>
      </c>
      <c r="C413" s="78">
        <v>4476567186.6748667</v>
      </c>
      <c r="D413" s="74" t="s">
        <v>5</v>
      </c>
      <c r="E413" s="78">
        <v>5530365224.2182007</v>
      </c>
      <c r="F413" s="78">
        <v>4337027908.5942087</v>
      </c>
      <c r="G413" s="74" t="s">
        <v>5</v>
      </c>
    </row>
    <row r="414" spans="1:7" ht="15">
      <c r="A414" s="77"/>
      <c r="B414" s="77"/>
      <c r="C414" s="77"/>
      <c r="D414" s="77"/>
      <c r="E414" s="77"/>
      <c r="F414" s="77"/>
      <c r="G414" s="77"/>
    </row>
    <row r="415" spans="1:7" ht="12.75">
      <c r="A415" s="79" t="s">
        <v>132</v>
      </c>
      <c r="B415" s="83"/>
      <c r="C415" s="83"/>
      <c r="D415" s="83"/>
      <c r="E415" s="83"/>
      <c r="F415" s="83"/>
      <c r="G415" s="83"/>
    </row>
    <row r="416" spans="1:7" ht="12.75">
      <c r="A416" s="80" t="s">
        <v>217</v>
      </c>
      <c r="B416" s="83"/>
      <c r="C416" s="83"/>
      <c r="D416" s="83"/>
      <c r="E416" s="83"/>
      <c r="F416" s="83"/>
      <c r="G416" s="83"/>
    </row>
    <row r="417" spans="1:7" ht="12.75">
      <c r="A417" s="81" t="s">
        <v>220</v>
      </c>
      <c r="B417" s="83"/>
      <c r="C417" s="83"/>
      <c r="D417" s="83"/>
      <c r="E417" s="83"/>
      <c r="F417" s="83"/>
      <c r="G417" s="83"/>
    </row>
    <row r="418" spans="1:7" ht="12.75">
      <c r="A418" s="84" t="s">
        <v>233</v>
      </c>
      <c r="B418" s="83">
        <v>-120245926.35671824</v>
      </c>
      <c r="C418" s="83">
        <v>-120245926.35671824</v>
      </c>
      <c r="D418" s="82">
        <v>1</v>
      </c>
      <c r="E418" s="83">
        <v>-121330546.644739</v>
      </c>
      <c r="F418" s="83">
        <v>-121330546.644739</v>
      </c>
      <c r="G418" s="82">
        <v>1</v>
      </c>
    </row>
    <row r="419" spans="1:7" ht="12.75">
      <c r="A419" s="84" t="s">
        <v>232</v>
      </c>
      <c r="B419" s="83">
        <v>0</v>
      </c>
      <c r="C419" s="83">
        <v>0</v>
      </c>
      <c r="D419" s="82">
        <v>0.96251873996716342</v>
      </c>
      <c r="E419" s="83">
        <v>0</v>
      </c>
      <c r="F419" s="83">
        <v>0</v>
      </c>
      <c r="G419" s="82">
        <v>0.96350784103948783</v>
      </c>
    </row>
    <row r="420" spans="1:7" ht="12.75">
      <c r="A420" s="84" t="s">
        <v>231</v>
      </c>
      <c r="B420" s="83">
        <v>0</v>
      </c>
      <c r="C420" s="83">
        <v>0</v>
      </c>
      <c r="D420" s="82">
        <v>1</v>
      </c>
      <c r="E420" s="83">
        <v>0</v>
      </c>
      <c r="F420" s="83">
        <v>0</v>
      </c>
      <c r="G420" s="82">
        <v>1</v>
      </c>
    </row>
    <row r="421" spans="1:7" ht="12.75">
      <c r="A421" s="84" t="s">
        <v>230</v>
      </c>
      <c r="B421" s="83">
        <v>324635</v>
      </c>
      <c r="C421" s="83">
        <v>0</v>
      </c>
      <c r="D421" s="82">
        <v>0</v>
      </c>
      <c r="E421" s="83">
        <v>324635</v>
      </c>
      <c r="F421" s="83">
        <v>0</v>
      </c>
      <c r="G421" s="82">
        <v>0</v>
      </c>
    </row>
    <row r="422" spans="1:7" ht="12.75">
      <c r="A422" s="84" t="s">
        <v>229</v>
      </c>
      <c r="B422" s="83">
        <v>-19599684.769230768</v>
      </c>
      <c r="C422" s="83">
        <v>-18961783.907125145</v>
      </c>
      <c r="D422" s="82">
        <v>0.96745351419595016</v>
      </c>
      <c r="E422" s="83">
        <v>-19500000</v>
      </c>
      <c r="F422" s="83">
        <v>-18879982.546194796</v>
      </c>
      <c r="G422" s="82">
        <v>0.96820423313819459</v>
      </c>
    </row>
    <row r="423" spans="1:7" ht="12.75">
      <c r="A423" s="84" t="s">
        <v>228</v>
      </c>
      <c r="B423" s="83">
        <v>-216685618.68846157</v>
      </c>
      <c r="C423" s="83">
        <v>-209633263.27587581</v>
      </c>
      <c r="D423" s="82">
        <v>0.96745351419595016</v>
      </c>
      <c r="E423" s="83">
        <v>-207762151.99384615</v>
      </c>
      <c r="F423" s="83">
        <v>-201156195.04634285</v>
      </c>
      <c r="G423" s="82">
        <v>0.96820423313819459</v>
      </c>
    </row>
    <row r="424" spans="1:7" ht="12.75">
      <c r="A424" s="84" t="s">
        <v>227</v>
      </c>
      <c r="B424" s="83">
        <v>-129323154.5</v>
      </c>
      <c r="C424" s="83">
        <v>-124945675.65246585</v>
      </c>
      <c r="D424" s="82">
        <v>0.96615085005884116</v>
      </c>
      <c r="E424" s="83">
        <v>-142484328.61999995</v>
      </c>
      <c r="F424" s="83">
        <v>-137758009.26251775</v>
      </c>
      <c r="G424" s="82">
        <v>0.96682919866866823</v>
      </c>
    </row>
    <row r="425" spans="1:7" ht="12.75">
      <c r="A425" s="84" t="s">
        <v>226</v>
      </c>
      <c r="B425" s="83">
        <v>-55608843.276319861</v>
      </c>
      <c r="C425" s="83">
        <v>-52861498.460465603</v>
      </c>
      <c r="D425" s="82">
        <v>0.95059518137784804</v>
      </c>
      <c r="E425" s="83">
        <v>-65500318.611704513</v>
      </c>
      <c r="F425" s="83">
        <v>-62309387.87836457</v>
      </c>
      <c r="G425" s="82">
        <v>0.95128373722490955</v>
      </c>
    </row>
    <row r="426" spans="1:7" ht="12.75">
      <c r="A426" s="84" t="s">
        <v>225</v>
      </c>
      <c r="B426" s="83">
        <v>0</v>
      </c>
      <c r="C426" s="83">
        <v>0</v>
      </c>
      <c r="D426" s="82">
        <v>0.95059518137784804</v>
      </c>
      <c r="E426" s="83">
        <v>0</v>
      </c>
      <c r="F426" s="83">
        <v>0</v>
      </c>
      <c r="G426" s="82">
        <v>0.95128373722490955</v>
      </c>
    </row>
    <row r="427" spans="1:7" ht="12.75">
      <c r="A427" s="84" t="s">
        <v>224</v>
      </c>
      <c r="B427" s="83">
        <v>-7889068.4830769217</v>
      </c>
      <c r="C427" s="83">
        <v>-7632307.0276852818</v>
      </c>
      <c r="D427" s="82">
        <v>0.96745351419595016</v>
      </c>
      <c r="E427" s="83">
        <v>-9165793.2061538454</v>
      </c>
      <c r="F427" s="83">
        <v>-8874359.7822674587</v>
      </c>
      <c r="G427" s="82">
        <v>0.96820423313819459</v>
      </c>
    </row>
    <row r="428" spans="1:7" ht="12.75">
      <c r="A428" s="84" t="s">
        <v>223</v>
      </c>
      <c r="B428" s="83">
        <v>-1552375918.8123083</v>
      </c>
      <c r="C428" s="83">
        <v>-1501851538.0081346</v>
      </c>
      <c r="D428" s="82">
        <v>0.96745351419595016</v>
      </c>
      <c r="E428" s="83">
        <v>-1637170999.6738472</v>
      </c>
      <c r="F428" s="83">
        <v>-1585115892.2553086</v>
      </c>
      <c r="G428" s="82">
        <v>0.96820423313819459</v>
      </c>
    </row>
    <row r="429" spans="1:7" ht="12.75">
      <c r="A429" s="84" t="s">
        <v>222</v>
      </c>
      <c r="B429" s="83">
        <v>-110516.43000000001</v>
      </c>
      <c r="C429" s="83">
        <v>-106775.54278996843</v>
      </c>
      <c r="D429" s="82">
        <v>0.96615085005884116</v>
      </c>
      <c r="E429" s="83">
        <v>-17598.429999999953</v>
      </c>
      <c r="F429" s="83">
        <v>-17014.675974726604</v>
      </c>
      <c r="G429" s="82">
        <v>0.96682919866866823</v>
      </c>
    </row>
    <row r="430" spans="1:7" ht="13.5" thickBot="1">
      <c r="A430" s="84" t="s">
        <v>221</v>
      </c>
      <c r="B430" s="83">
        <v>-275451.76923076925</v>
      </c>
      <c r="C430" s="83">
        <v>-260886.31355799266</v>
      </c>
      <c r="D430" s="82">
        <v>0.94712157517284312</v>
      </c>
      <c r="E430" s="83">
        <v>-291242.69230769231</v>
      </c>
      <c r="F430" s="83">
        <v>-275870.7836979772</v>
      </c>
      <c r="G430" s="82">
        <v>0.94721959034263092</v>
      </c>
    </row>
    <row r="431" spans="1:7" ht="12.75">
      <c r="A431" s="81" t="s">
        <v>220</v>
      </c>
      <c r="B431" s="78">
        <v>-2101789548.0853465</v>
      </c>
      <c r="C431" s="78">
        <v>-2036499654.5448186</v>
      </c>
      <c r="D431" s="74" t="s">
        <v>5</v>
      </c>
      <c r="E431" s="78">
        <v>-2202898344.8725982</v>
      </c>
      <c r="F431" s="78">
        <v>-2135717258.8754079</v>
      </c>
      <c r="G431" s="74" t="s">
        <v>5</v>
      </c>
    </row>
    <row r="432" spans="1:7" ht="15">
      <c r="A432" s="77"/>
      <c r="B432" s="77"/>
      <c r="C432" s="77"/>
      <c r="D432" s="77"/>
      <c r="E432" s="77"/>
      <c r="F432" s="77"/>
      <c r="G432" s="77"/>
    </row>
    <row r="433" spans="1:7" ht="12.75">
      <c r="A433" s="81" t="s">
        <v>218</v>
      </c>
      <c r="B433" s="83"/>
      <c r="C433" s="83"/>
      <c r="D433" s="83"/>
      <c r="E433" s="83"/>
      <c r="F433" s="83"/>
      <c r="G433" s="83"/>
    </row>
    <row r="434" spans="1:7" ht="13.5" thickBot="1">
      <c r="A434" s="84" t="s">
        <v>219</v>
      </c>
      <c r="B434" s="83">
        <v>0</v>
      </c>
      <c r="C434" s="83">
        <v>0</v>
      </c>
      <c r="D434" s="82">
        <v>1</v>
      </c>
      <c r="E434" s="83">
        <v>0</v>
      </c>
      <c r="F434" s="83">
        <v>0</v>
      </c>
      <c r="G434" s="82">
        <v>1</v>
      </c>
    </row>
    <row r="435" spans="1:7" ht="12.75">
      <c r="A435" s="81" t="s">
        <v>218</v>
      </c>
      <c r="B435" s="78">
        <v>0</v>
      </c>
      <c r="C435" s="78">
        <v>0</v>
      </c>
      <c r="D435" s="74" t="s">
        <v>5</v>
      </c>
      <c r="E435" s="78">
        <v>0</v>
      </c>
      <c r="F435" s="78">
        <v>0</v>
      </c>
      <c r="G435" s="74" t="s">
        <v>5</v>
      </c>
    </row>
    <row r="436" spans="1:7" ht="15.75" thickBot="1">
      <c r="A436" s="77"/>
      <c r="B436" s="77"/>
      <c r="C436" s="77"/>
      <c r="D436" s="77"/>
      <c r="E436" s="77"/>
      <c r="F436" s="77"/>
      <c r="G436" s="77"/>
    </row>
    <row r="437" spans="1:7" ht="12.75">
      <c r="A437" s="80" t="s">
        <v>217</v>
      </c>
      <c r="B437" s="78">
        <v>-2101789548.0853465</v>
      </c>
      <c r="C437" s="78">
        <v>-2036499654.5448186</v>
      </c>
      <c r="D437" s="74" t="s">
        <v>5</v>
      </c>
      <c r="E437" s="78">
        <v>-2202898344.8725982</v>
      </c>
      <c r="F437" s="78">
        <v>-2135717258.8754079</v>
      </c>
      <c r="G437" s="74" t="s">
        <v>5</v>
      </c>
    </row>
    <row r="438" spans="1:7" ht="15">
      <c r="A438" s="77"/>
      <c r="B438" s="77"/>
      <c r="C438" s="77"/>
      <c r="D438" s="77"/>
      <c r="E438" s="77"/>
      <c r="F438" s="77"/>
      <c r="G438" s="77"/>
    </row>
    <row r="439" spans="1:7" ht="12.75">
      <c r="A439" s="80" t="s">
        <v>167</v>
      </c>
      <c r="B439" s="83"/>
      <c r="C439" s="83"/>
      <c r="D439" s="83"/>
      <c r="E439" s="83"/>
      <c r="F439" s="83"/>
      <c r="G439" s="83"/>
    </row>
    <row r="440" spans="1:7" ht="12.75">
      <c r="A440" s="81" t="s">
        <v>212</v>
      </c>
      <c r="B440" s="83"/>
      <c r="C440" s="83"/>
      <c r="D440" s="83"/>
      <c r="E440" s="83"/>
      <c r="F440" s="83"/>
      <c r="G440" s="83"/>
    </row>
    <row r="441" spans="1:7" ht="12.75">
      <c r="A441" s="84" t="s">
        <v>216</v>
      </c>
      <c r="B441" s="83">
        <v>-556781269.73777771</v>
      </c>
      <c r="C441" s="83">
        <v>-537934697.05399489</v>
      </c>
      <c r="D441" s="82">
        <v>0.96615085005884116</v>
      </c>
      <c r="E441" s="83">
        <v>-560692444.77349687</v>
      </c>
      <c r="F441" s="83">
        <v>-542093827.0799365</v>
      </c>
      <c r="G441" s="82">
        <v>0.96682919866866823</v>
      </c>
    </row>
    <row r="442" spans="1:7" ht="12.75">
      <c r="A442" s="84" t="s">
        <v>215</v>
      </c>
      <c r="B442" s="83">
        <v>0</v>
      </c>
      <c r="C442" s="83">
        <v>0</v>
      </c>
      <c r="D442" s="82">
        <v>0.96615085005884116</v>
      </c>
      <c r="E442" s="83">
        <v>0</v>
      </c>
      <c r="F442" s="83">
        <v>0</v>
      </c>
      <c r="G442" s="82">
        <v>0.96682919866866823</v>
      </c>
    </row>
    <row r="443" spans="1:7" ht="12.75">
      <c r="A443" s="84" t="s">
        <v>214</v>
      </c>
      <c r="B443" s="83">
        <v>0</v>
      </c>
      <c r="C443" s="83">
        <v>0</v>
      </c>
      <c r="D443" s="82">
        <v>0.95059518137784804</v>
      </c>
      <c r="E443" s="83">
        <v>0</v>
      </c>
      <c r="F443" s="83">
        <v>0</v>
      </c>
      <c r="G443" s="82">
        <v>0.95128373722490955</v>
      </c>
    </row>
    <row r="444" spans="1:7" ht="13.5" thickBot="1">
      <c r="A444" s="84" t="s">
        <v>213</v>
      </c>
      <c r="B444" s="83">
        <v>-47036629.692307696</v>
      </c>
      <c r="C444" s="83">
        <v>-44549406.805000186</v>
      </c>
      <c r="D444" s="82">
        <v>0.94712157517284312</v>
      </c>
      <c r="E444" s="83">
        <v>-48359175.153846152</v>
      </c>
      <c r="F444" s="83">
        <v>-45806758.078533687</v>
      </c>
      <c r="G444" s="82">
        <v>0.94721959034263092</v>
      </c>
    </row>
    <row r="445" spans="1:7" ht="12.75">
      <c r="A445" s="81" t="s">
        <v>212</v>
      </c>
      <c r="B445" s="78">
        <v>-603817899.43008542</v>
      </c>
      <c r="C445" s="78">
        <v>-582484103.85899508</v>
      </c>
      <c r="D445" s="74" t="s">
        <v>5</v>
      </c>
      <c r="E445" s="78">
        <v>-609051619.92734301</v>
      </c>
      <c r="F445" s="78">
        <v>-587900585.15847015</v>
      </c>
      <c r="G445" s="74" t="s">
        <v>5</v>
      </c>
    </row>
    <row r="446" spans="1:7" ht="15">
      <c r="A446" s="77"/>
      <c r="B446" s="77"/>
      <c r="C446" s="77"/>
      <c r="D446" s="77"/>
      <c r="E446" s="77"/>
      <c r="F446" s="77"/>
      <c r="G446" s="77"/>
    </row>
    <row r="447" spans="1:7" ht="12.75">
      <c r="A447" s="81" t="s">
        <v>210</v>
      </c>
      <c r="B447" s="83"/>
      <c r="C447" s="83"/>
      <c r="D447" s="83"/>
      <c r="E447" s="83"/>
      <c r="F447" s="83"/>
      <c r="G447" s="83"/>
    </row>
    <row r="448" spans="1:7" ht="13.5" thickBot="1">
      <c r="A448" s="84" t="s">
        <v>211</v>
      </c>
      <c r="B448" s="83">
        <v>0</v>
      </c>
      <c r="C448" s="83">
        <v>0</v>
      </c>
      <c r="D448" s="82">
        <v>0.96615085005884116</v>
      </c>
      <c r="E448" s="83">
        <v>0</v>
      </c>
      <c r="F448" s="83">
        <v>0</v>
      </c>
      <c r="G448" s="82">
        <v>0.96682919866866823</v>
      </c>
    </row>
    <row r="449" spans="1:7" ht="12.75">
      <c r="A449" s="81" t="s">
        <v>210</v>
      </c>
      <c r="B449" s="78">
        <v>0</v>
      </c>
      <c r="C449" s="78">
        <v>0</v>
      </c>
      <c r="D449" s="74" t="s">
        <v>5</v>
      </c>
      <c r="E449" s="78">
        <v>0</v>
      </c>
      <c r="F449" s="78">
        <v>0</v>
      </c>
      <c r="G449" s="74" t="s">
        <v>5</v>
      </c>
    </row>
    <row r="450" spans="1:7" ht="15">
      <c r="A450" s="77"/>
      <c r="B450" s="77"/>
      <c r="C450" s="77"/>
      <c r="D450" s="77"/>
      <c r="E450" s="77"/>
      <c r="F450" s="77"/>
      <c r="G450" s="77"/>
    </row>
    <row r="451" spans="1:7" ht="12.75">
      <c r="A451" s="81" t="s">
        <v>205</v>
      </c>
      <c r="B451" s="83"/>
      <c r="C451" s="83"/>
      <c r="D451" s="83"/>
      <c r="E451" s="83"/>
      <c r="F451" s="83"/>
      <c r="G451" s="83"/>
    </row>
    <row r="452" spans="1:7" ht="12.75">
      <c r="A452" s="84" t="s">
        <v>209</v>
      </c>
      <c r="B452" s="83">
        <v>-31239239.889230769</v>
      </c>
      <c r="C452" s="83">
        <v>-30181818.174172368</v>
      </c>
      <c r="D452" s="82">
        <v>0.96615085005884116</v>
      </c>
      <c r="E452" s="83">
        <v>-31710197.735384617</v>
      </c>
      <c r="F452" s="83">
        <v>-30658345.066126928</v>
      </c>
      <c r="G452" s="82">
        <v>0.96682919866866823</v>
      </c>
    </row>
    <row r="453" spans="1:7" ht="12.75">
      <c r="A453" s="84" t="s">
        <v>208</v>
      </c>
      <c r="B453" s="83">
        <v>-64024.339999999975</v>
      </c>
      <c r="C453" s="83">
        <v>-61857.170515456244</v>
      </c>
      <c r="D453" s="82">
        <v>0.96615085005884116</v>
      </c>
      <c r="E453" s="83">
        <v>-64024.339999999975</v>
      </c>
      <c r="F453" s="83">
        <v>-61900.601337490341</v>
      </c>
      <c r="G453" s="82">
        <v>0.96682919866866823</v>
      </c>
    </row>
    <row r="454" spans="1:7" ht="12.75">
      <c r="A454" s="84" t="s">
        <v>207</v>
      </c>
      <c r="B454" s="83">
        <v>-250000</v>
      </c>
      <c r="C454" s="83">
        <v>-241537.71251471029</v>
      </c>
      <c r="D454" s="82">
        <v>0.96615085005884116</v>
      </c>
      <c r="E454" s="83">
        <v>-250000</v>
      </c>
      <c r="F454" s="83">
        <v>-241707.29966716707</v>
      </c>
      <c r="G454" s="82">
        <v>0.96682919866866823</v>
      </c>
    </row>
    <row r="455" spans="1:7" ht="13.5" thickBot="1">
      <c r="A455" s="84" t="s">
        <v>206</v>
      </c>
      <c r="B455" s="83">
        <v>0</v>
      </c>
      <c r="C455" s="83">
        <v>0</v>
      </c>
      <c r="D455" s="82">
        <v>0.96615085005884116</v>
      </c>
      <c r="E455" s="83">
        <v>0</v>
      </c>
      <c r="F455" s="83">
        <v>0</v>
      </c>
      <c r="G455" s="82">
        <v>0.96682919866866823</v>
      </c>
    </row>
    <row r="456" spans="1:7" ht="12.75">
      <c r="A456" s="81" t="s">
        <v>205</v>
      </c>
      <c r="B456" s="78">
        <v>-31553264.229230769</v>
      </c>
      <c r="C456" s="78">
        <v>-30485213.057202533</v>
      </c>
      <c r="D456" s="74" t="s">
        <v>5</v>
      </c>
      <c r="E456" s="78">
        <v>-32024222.075384617</v>
      </c>
      <c r="F456" s="78">
        <v>-30961952.967131585</v>
      </c>
      <c r="G456" s="74" t="s">
        <v>5</v>
      </c>
    </row>
    <row r="457" spans="1:7" ht="15">
      <c r="A457" s="77"/>
      <c r="B457" s="77"/>
      <c r="C457" s="77"/>
      <c r="D457" s="77"/>
      <c r="E457" s="77"/>
      <c r="F457" s="77"/>
      <c r="G457" s="77"/>
    </row>
    <row r="458" spans="1:7" ht="12.75">
      <c r="A458" s="81" t="s">
        <v>196</v>
      </c>
      <c r="B458" s="83"/>
      <c r="C458" s="83"/>
      <c r="D458" s="83"/>
      <c r="E458" s="83"/>
      <c r="F458" s="83"/>
      <c r="G458" s="83"/>
    </row>
    <row r="459" spans="1:7" ht="12.75">
      <c r="A459" s="84" t="s">
        <v>204</v>
      </c>
      <c r="B459" s="83">
        <v>-71707281.872833863</v>
      </c>
      <c r="C459" s="83">
        <v>-69280051.336847365</v>
      </c>
      <c r="D459" s="82">
        <v>0.96615085005884116</v>
      </c>
      <c r="E459" s="83">
        <v>-188881975.20537227</v>
      </c>
      <c r="F459" s="83">
        <v>-182616608.73076534</v>
      </c>
      <c r="G459" s="82">
        <v>0.96682919866866823</v>
      </c>
    </row>
    <row r="460" spans="1:7" ht="12.75">
      <c r="A460" s="84" t="s">
        <v>203</v>
      </c>
      <c r="B460" s="83">
        <v>-4177684.4686478642</v>
      </c>
      <c r="C460" s="83">
        <v>-4036273.4006617521</v>
      </c>
      <c r="D460" s="82">
        <v>0.96615085005884116</v>
      </c>
      <c r="E460" s="83">
        <v>-4008671.0755639141</v>
      </c>
      <c r="F460" s="83">
        <v>-3875700.2437137277</v>
      </c>
      <c r="G460" s="82">
        <v>0.96682919866866823</v>
      </c>
    </row>
    <row r="461" spans="1:7" ht="12.75">
      <c r="A461" s="84" t="s">
        <v>202</v>
      </c>
      <c r="B461" s="83">
        <v>-195067142.27051273</v>
      </c>
      <c r="C461" s="83">
        <v>-188086237.03257361</v>
      </c>
      <c r="D461" s="82">
        <v>0.96421280818140953</v>
      </c>
      <c r="E461" s="83">
        <v>-207953360.21923059</v>
      </c>
      <c r="F461" s="83">
        <v>-200748263.47719312</v>
      </c>
      <c r="G461" s="82">
        <v>0.96535234278281601</v>
      </c>
    </row>
    <row r="462" spans="1:7" ht="12.75">
      <c r="A462" s="84" t="s">
        <v>201</v>
      </c>
      <c r="B462" s="83">
        <v>-114926734.00711282</v>
      </c>
      <c r="C462" s="83">
        <v>-114926734.00711282</v>
      </c>
      <c r="D462" s="82">
        <v>1</v>
      </c>
      <c r="E462" s="83">
        <v>-116539262.83351064</v>
      </c>
      <c r="F462" s="83">
        <v>-116539262.83351064</v>
      </c>
      <c r="G462" s="82">
        <v>1</v>
      </c>
    </row>
    <row r="463" spans="1:7" ht="12.75">
      <c r="A463" s="84" t="s">
        <v>200</v>
      </c>
      <c r="B463" s="83">
        <v>-8536651.1431866828</v>
      </c>
      <c r="C463" s="83">
        <v>-8247692.7586455913</v>
      </c>
      <c r="D463" s="82">
        <v>0.96615085005884116</v>
      </c>
      <c r="E463" s="83">
        <v>-8710929.2134164497</v>
      </c>
      <c r="F463" s="83">
        <v>-8421980.7110669184</v>
      </c>
      <c r="G463" s="82">
        <v>0.96682919866866823</v>
      </c>
    </row>
    <row r="464" spans="1:7" ht="12.75">
      <c r="A464" s="84" t="s">
        <v>199</v>
      </c>
      <c r="B464" s="83">
        <v>0</v>
      </c>
      <c r="C464" s="83">
        <v>0</v>
      </c>
      <c r="D464" s="82">
        <v>0.96615085005884116</v>
      </c>
      <c r="E464" s="83">
        <v>0</v>
      </c>
      <c r="F464" s="83">
        <v>0</v>
      </c>
      <c r="G464" s="82">
        <v>0.96682919866866823</v>
      </c>
    </row>
    <row r="465" spans="1:7" ht="12.75">
      <c r="A465" s="84" t="s">
        <v>198</v>
      </c>
      <c r="B465" s="83">
        <v>41767585.025636092</v>
      </c>
      <c r="C465" s="83">
        <v>39558980.920646109</v>
      </c>
      <c r="D465" s="82">
        <v>0.94712157517284312</v>
      </c>
      <c r="E465" s="83">
        <v>32351580.388144579</v>
      </c>
      <c r="F465" s="83">
        <v>30644050.722194999</v>
      </c>
      <c r="G465" s="82">
        <v>0.94721959034263092</v>
      </c>
    </row>
    <row r="466" spans="1:7" ht="13.5" thickBot="1">
      <c r="A466" s="84" t="s">
        <v>197</v>
      </c>
      <c r="B466" s="83">
        <v>0</v>
      </c>
      <c r="C466" s="83">
        <v>0</v>
      </c>
      <c r="D466" s="82">
        <v>0.94712157517284312</v>
      </c>
      <c r="E466" s="83">
        <v>0</v>
      </c>
      <c r="F466" s="83">
        <v>0</v>
      </c>
      <c r="G466" s="82">
        <v>0.94721959034263092</v>
      </c>
    </row>
    <row r="467" spans="1:7" ht="12.75">
      <c r="A467" s="81" t="s">
        <v>196</v>
      </c>
      <c r="B467" s="78">
        <v>-352647908.73665786</v>
      </c>
      <c r="C467" s="78">
        <v>-345018007.61519498</v>
      </c>
      <c r="D467" s="74" t="s">
        <v>5</v>
      </c>
      <c r="E467" s="78">
        <v>-493742618.15894932</v>
      </c>
      <c r="F467" s="78">
        <v>-481557765.27405477</v>
      </c>
      <c r="G467" s="74" t="s">
        <v>5</v>
      </c>
    </row>
    <row r="468" spans="1:7" ht="15">
      <c r="A468" s="77"/>
      <c r="B468" s="77"/>
      <c r="C468" s="77"/>
      <c r="D468" s="77"/>
      <c r="E468" s="77"/>
      <c r="F468" s="77"/>
      <c r="G468" s="77"/>
    </row>
    <row r="469" spans="1:7" ht="12.75">
      <c r="A469" s="81" t="s">
        <v>189</v>
      </c>
      <c r="B469" s="83"/>
      <c r="C469" s="83"/>
      <c r="D469" s="83"/>
      <c r="E469" s="83"/>
      <c r="F469" s="83"/>
      <c r="G469" s="83"/>
    </row>
    <row r="470" spans="1:7" ht="12.75">
      <c r="A470" s="84" t="s">
        <v>195</v>
      </c>
      <c r="B470" s="83">
        <v>-117522307.56707264</v>
      </c>
      <c r="C470" s="83">
        <v>-113544277.35680382</v>
      </c>
      <c r="D470" s="82">
        <v>0.96615085005884116</v>
      </c>
      <c r="E470" s="83">
        <v>-134821194.91339737</v>
      </c>
      <c r="F470" s="83">
        <v>-130349067.84167232</v>
      </c>
      <c r="G470" s="82">
        <v>0.96682919866866823</v>
      </c>
    </row>
    <row r="471" spans="1:7" ht="12.75">
      <c r="A471" s="84" t="s">
        <v>194</v>
      </c>
      <c r="B471" s="83">
        <v>-2233805.5321996827</v>
      </c>
      <c r="C471" s="83">
        <v>-2233805.5321996827</v>
      </c>
      <c r="D471" s="82">
        <v>1</v>
      </c>
      <c r="E471" s="83">
        <v>-1363397.8191289173</v>
      </c>
      <c r="F471" s="83">
        <v>-1363397.8191289173</v>
      </c>
      <c r="G471" s="82">
        <v>1</v>
      </c>
    </row>
    <row r="472" spans="1:7" ht="12.75">
      <c r="A472" s="84" t="s">
        <v>193</v>
      </c>
      <c r="B472" s="83">
        <v>-4694123.3225976089</v>
      </c>
      <c r="C472" s="83">
        <v>-4694123.3225976089</v>
      </c>
      <c r="D472" s="82">
        <v>1</v>
      </c>
      <c r="E472" s="83">
        <v>-4534148.3307002131</v>
      </c>
      <c r="F472" s="83">
        <v>-4534148.3307002131</v>
      </c>
      <c r="G472" s="82">
        <v>1</v>
      </c>
    </row>
    <row r="473" spans="1:7" ht="12.75">
      <c r="A473" s="84" t="s">
        <v>192</v>
      </c>
      <c r="B473" s="83">
        <v>0</v>
      </c>
      <c r="C473" s="83">
        <v>0</v>
      </c>
      <c r="D473" s="82">
        <v>0.96615085005884116</v>
      </c>
      <c r="E473" s="83">
        <v>0</v>
      </c>
      <c r="F473" s="83">
        <v>0</v>
      </c>
      <c r="G473" s="82">
        <v>0.96682919866866823</v>
      </c>
    </row>
    <row r="474" spans="1:7" ht="12.75">
      <c r="A474" s="84" t="s">
        <v>191</v>
      </c>
      <c r="B474" s="83">
        <v>-1285.0599999999997</v>
      </c>
      <c r="C474" s="83">
        <v>0</v>
      </c>
      <c r="D474" s="82">
        <v>0</v>
      </c>
      <c r="E474" s="83">
        <v>-1285.0599999999997</v>
      </c>
      <c r="F474" s="83">
        <v>0</v>
      </c>
      <c r="G474" s="82">
        <v>0</v>
      </c>
    </row>
    <row r="475" spans="1:7" ht="13.5" thickBot="1">
      <c r="A475" s="84" t="s">
        <v>190</v>
      </c>
      <c r="B475" s="83">
        <v>0</v>
      </c>
      <c r="C475" s="83">
        <v>0</v>
      </c>
      <c r="D475" s="82">
        <v>1</v>
      </c>
      <c r="E475" s="83">
        <v>0</v>
      </c>
      <c r="F475" s="83">
        <v>0</v>
      </c>
      <c r="G475" s="82">
        <v>1</v>
      </c>
    </row>
    <row r="476" spans="1:7" ht="12.75">
      <c r="A476" s="81" t="s">
        <v>189</v>
      </c>
      <c r="B476" s="78">
        <v>-124451521.48186994</v>
      </c>
      <c r="C476" s="78">
        <v>-120472206.21160111</v>
      </c>
      <c r="D476" s="74" t="s">
        <v>5</v>
      </c>
      <c r="E476" s="78">
        <v>-140720026.12322652</v>
      </c>
      <c r="F476" s="78">
        <v>-136246613.99150145</v>
      </c>
      <c r="G476" s="74" t="s">
        <v>5</v>
      </c>
    </row>
    <row r="477" spans="1:7" ht="15">
      <c r="A477" s="77"/>
      <c r="B477" s="77"/>
      <c r="C477" s="77"/>
      <c r="D477" s="77"/>
      <c r="E477" s="77"/>
      <c r="F477" s="77"/>
      <c r="G477" s="77"/>
    </row>
    <row r="478" spans="1:7" ht="12.75">
      <c r="A478" s="81" t="s">
        <v>187</v>
      </c>
      <c r="B478" s="83"/>
      <c r="C478" s="83"/>
      <c r="D478" s="83"/>
      <c r="E478" s="83"/>
      <c r="F478" s="83"/>
      <c r="G478" s="83"/>
    </row>
    <row r="479" spans="1:7" ht="13.5" thickBot="1">
      <c r="A479" s="84" t="s">
        <v>188</v>
      </c>
      <c r="B479" s="83">
        <v>0</v>
      </c>
      <c r="C479" s="83">
        <v>0</v>
      </c>
      <c r="D479" s="82">
        <v>0.96615085005884116</v>
      </c>
      <c r="E479" s="83">
        <v>0</v>
      </c>
      <c r="F479" s="83">
        <v>0</v>
      </c>
      <c r="G479" s="82">
        <v>0.96682919866866823</v>
      </c>
    </row>
    <row r="480" spans="1:7" ht="12.75">
      <c r="A480" s="81" t="s">
        <v>187</v>
      </c>
      <c r="B480" s="78">
        <v>0</v>
      </c>
      <c r="C480" s="78">
        <v>0</v>
      </c>
      <c r="D480" s="74" t="s">
        <v>5</v>
      </c>
      <c r="E480" s="78">
        <v>0</v>
      </c>
      <c r="F480" s="78">
        <v>0</v>
      </c>
      <c r="G480" s="74" t="s">
        <v>5</v>
      </c>
    </row>
    <row r="481" spans="1:7" ht="15">
      <c r="A481" s="77"/>
      <c r="B481" s="77"/>
      <c r="C481" s="77"/>
      <c r="D481" s="77"/>
      <c r="E481" s="77"/>
      <c r="F481" s="77"/>
      <c r="G481" s="77"/>
    </row>
    <row r="482" spans="1:7" ht="12.75">
      <c r="A482" s="81" t="s">
        <v>185</v>
      </c>
      <c r="B482" s="83"/>
      <c r="C482" s="83"/>
      <c r="D482" s="83"/>
      <c r="E482" s="83"/>
      <c r="F482" s="83"/>
      <c r="G482" s="83"/>
    </row>
    <row r="483" spans="1:7" ht="13.5" thickBot="1">
      <c r="A483" s="84" t="s">
        <v>186</v>
      </c>
      <c r="B483" s="83">
        <v>0</v>
      </c>
      <c r="C483" s="83">
        <v>0</v>
      </c>
      <c r="D483" s="82">
        <v>0.96615085005884116</v>
      </c>
      <c r="E483" s="83">
        <v>0</v>
      </c>
      <c r="F483" s="83">
        <v>0</v>
      </c>
      <c r="G483" s="82">
        <v>0.96682919866866823</v>
      </c>
    </row>
    <row r="484" spans="1:7" ht="12.75">
      <c r="A484" s="81" t="s">
        <v>185</v>
      </c>
      <c r="B484" s="78">
        <v>0</v>
      </c>
      <c r="C484" s="78">
        <v>0</v>
      </c>
      <c r="D484" s="74" t="s">
        <v>5</v>
      </c>
      <c r="E484" s="78">
        <v>0</v>
      </c>
      <c r="F484" s="78">
        <v>0</v>
      </c>
      <c r="G484" s="74" t="s">
        <v>5</v>
      </c>
    </row>
    <row r="485" spans="1:7" ht="15">
      <c r="A485" s="77"/>
      <c r="B485" s="77"/>
      <c r="C485" s="77"/>
      <c r="D485" s="77"/>
      <c r="E485" s="77"/>
      <c r="F485" s="77"/>
      <c r="G485" s="77"/>
    </row>
    <row r="486" spans="1:7" ht="12.75">
      <c r="A486" s="81" t="s">
        <v>183</v>
      </c>
      <c r="B486" s="83"/>
      <c r="C486" s="83"/>
      <c r="D486" s="83"/>
      <c r="E486" s="83"/>
      <c r="F486" s="83"/>
      <c r="G486" s="83"/>
    </row>
    <row r="487" spans="1:7" ht="13.5" thickBot="1">
      <c r="A487" s="84" t="s">
        <v>184</v>
      </c>
      <c r="B487" s="83">
        <v>0</v>
      </c>
      <c r="C487" s="83">
        <v>0</v>
      </c>
      <c r="D487" s="82">
        <v>0.96615085005884116</v>
      </c>
      <c r="E487" s="83">
        <v>0</v>
      </c>
      <c r="F487" s="83">
        <v>0</v>
      </c>
      <c r="G487" s="82">
        <v>0.96682919866866823</v>
      </c>
    </row>
    <row r="488" spans="1:7" ht="12.75">
      <c r="A488" s="81" t="s">
        <v>183</v>
      </c>
      <c r="B488" s="78">
        <v>0</v>
      </c>
      <c r="C488" s="78">
        <v>0</v>
      </c>
      <c r="D488" s="74" t="s">
        <v>5</v>
      </c>
      <c r="E488" s="78">
        <v>0</v>
      </c>
      <c r="F488" s="78">
        <v>0</v>
      </c>
      <c r="G488" s="74" t="s">
        <v>5</v>
      </c>
    </row>
    <row r="489" spans="1:7" ht="15">
      <c r="A489" s="77"/>
      <c r="B489" s="77"/>
      <c r="C489" s="77"/>
      <c r="D489" s="77"/>
      <c r="E489" s="77"/>
      <c r="F489" s="77"/>
      <c r="G489" s="77"/>
    </row>
    <row r="490" spans="1:7" ht="12.75">
      <c r="A490" s="81" t="s">
        <v>181</v>
      </c>
      <c r="B490" s="83"/>
      <c r="C490" s="83"/>
      <c r="D490" s="83"/>
      <c r="E490" s="83"/>
      <c r="F490" s="83"/>
      <c r="G490" s="83"/>
    </row>
    <row r="491" spans="1:7" ht="13.5" thickBot="1">
      <c r="A491" s="84" t="s">
        <v>182</v>
      </c>
      <c r="B491" s="83">
        <v>-87007369.829613596</v>
      </c>
      <c r="C491" s="83">
        <v>-84062244.322265148</v>
      </c>
      <c r="D491" s="82">
        <v>0.96615085005884116</v>
      </c>
      <c r="E491" s="83">
        <v>-88779080.56203562</v>
      </c>
      <c r="F491" s="83">
        <v>-85834207.318334043</v>
      </c>
      <c r="G491" s="82">
        <v>0.96682919866866823</v>
      </c>
    </row>
    <row r="492" spans="1:7" ht="12.75">
      <c r="A492" s="81" t="s">
        <v>181</v>
      </c>
      <c r="B492" s="78">
        <v>-87007369.829613596</v>
      </c>
      <c r="C492" s="78">
        <v>-84062244.322265148</v>
      </c>
      <c r="D492" s="74" t="s">
        <v>5</v>
      </c>
      <c r="E492" s="78">
        <v>-88779080.56203562</v>
      </c>
      <c r="F492" s="78">
        <v>-85834207.318334043</v>
      </c>
      <c r="G492" s="74" t="s">
        <v>5</v>
      </c>
    </row>
    <row r="493" spans="1:7" ht="15">
      <c r="A493" s="77"/>
      <c r="B493" s="77"/>
      <c r="C493" s="77"/>
      <c r="D493" s="77"/>
      <c r="E493" s="77"/>
      <c r="F493" s="77"/>
      <c r="G493" s="77"/>
    </row>
    <row r="494" spans="1:7" ht="12.75">
      <c r="A494" s="81" t="s">
        <v>168</v>
      </c>
      <c r="B494" s="83"/>
      <c r="C494" s="83"/>
      <c r="D494" s="83"/>
      <c r="E494" s="83"/>
      <c r="F494" s="83"/>
      <c r="G494" s="83"/>
    </row>
    <row r="495" spans="1:7" ht="12.75">
      <c r="A495" s="84" t="s">
        <v>180</v>
      </c>
      <c r="B495" s="83">
        <v>-450433683.82872349</v>
      </c>
      <c r="C495" s="83">
        <v>-435186886.5262565</v>
      </c>
      <c r="D495" s="82">
        <v>0.96615085005884116</v>
      </c>
      <c r="E495" s="83">
        <v>-393139986.90024787</v>
      </c>
      <c r="F495" s="83">
        <v>-380099218.49937737</v>
      </c>
      <c r="G495" s="82">
        <v>0.96682919866866823</v>
      </c>
    </row>
    <row r="496" spans="1:7" ht="12.75">
      <c r="A496" s="84" t="s">
        <v>179</v>
      </c>
      <c r="B496" s="83">
        <v>-4284498.4900000012</v>
      </c>
      <c r="C496" s="83">
        <v>-4123910.0879860152</v>
      </c>
      <c r="D496" s="82">
        <v>0.96251873996716342</v>
      </c>
      <c r="E496" s="83">
        <v>-4284498.4900000012</v>
      </c>
      <c r="F496" s="83">
        <v>-4128147.890036847</v>
      </c>
      <c r="G496" s="82">
        <v>0.96350784103948783</v>
      </c>
    </row>
    <row r="497" spans="1:7" ht="12.75">
      <c r="A497" s="84" t="s">
        <v>178</v>
      </c>
      <c r="B497" s="83">
        <v>-227850.54</v>
      </c>
      <c r="C497" s="83">
        <v>0</v>
      </c>
      <c r="D497" s="82">
        <v>0</v>
      </c>
      <c r="E497" s="83">
        <v>-227850.54</v>
      </c>
      <c r="F497" s="83">
        <v>0</v>
      </c>
      <c r="G497" s="82">
        <v>0</v>
      </c>
    </row>
    <row r="498" spans="1:7" ht="12.75">
      <c r="A498" s="84" t="s">
        <v>177</v>
      </c>
      <c r="B498" s="83">
        <v>0</v>
      </c>
      <c r="C498" s="83">
        <v>0</v>
      </c>
      <c r="D498" s="82">
        <v>1</v>
      </c>
      <c r="E498" s="83">
        <v>0</v>
      </c>
      <c r="F498" s="83">
        <v>0</v>
      </c>
      <c r="G498" s="82">
        <v>1</v>
      </c>
    </row>
    <row r="499" spans="1:7" ht="12.75">
      <c r="A499" s="84" t="s">
        <v>176</v>
      </c>
      <c r="B499" s="83">
        <v>0</v>
      </c>
      <c r="C499" s="83">
        <v>0</v>
      </c>
      <c r="D499" s="82">
        <v>0.96615085005884116</v>
      </c>
      <c r="E499" s="83">
        <v>0</v>
      </c>
      <c r="F499" s="83">
        <v>0</v>
      </c>
      <c r="G499" s="82">
        <v>0.96682919866866823</v>
      </c>
    </row>
    <row r="500" spans="1:7" ht="12.75">
      <c r="A500" s="84" t="s">
        <v>175</v>
      </c>
      <c r="B500" s="83">
        <v>-12267064.508455588</v>
      </c>
      <c r="C500" s="83">
        <v>-11851834.802571006</v>
      </c>
      <c r="D500" s="82">
        <v>0.96615085005884116</v>
      </c>
      <c r="E500" s="83">
        <v>-12516074.649378955</v>
      </c>
      <c r="F500" s="83">
        <v>-12100906.423736287</v>
      </c>
      <c r="G500" s="82">
        <v>0.96682919866866823</v>
      </c>
    </row>
    <row r="501" spans="1:7" ht="12.75">
      <c r="A501" s="84" t="s">
        <v>174</v>
      </c>
      <c r="B501" s="83">
        <v>0</v>
      </c>
      <c r="C501" s="83">
        <v>0</v>
      </c>
      <c r="D501" s="82">
        <v>0.95059518137784804</v>
      </c>
      <c r="E501" s="83">
        <v>0</v>
      </c>
      <c r="F501" s="83">
        <v>0</v>
      </c>
      <c r="G501" s="82">
        <v>0.95128373722490955</v>
      </c>
    </row>
    <row r="502" spans="1:7" ht="12.75">
      <c r="A502" s="84" t="s">
        <v>173</v>
      </c>
      <c r="B502" s="83">
        <v>-3372903.11</v>
      </c>
      <c r="C502" s="83">
        <v>-3372903.11</v>
      </c>
      <c r="D502" s="82">
        <v>1</v>
      </c>
      <c r="E502" s="83">
        <v>-3372903.11</v>
      </c>
      <c r="F502" s="83">
        <v>-3372903.11</v>
      </c>
      <c r="G502" s="82">
        <v>1</v>
      </c>
    </row>
    <row r="503" spans="1:7" ht="12.75">
      <c r="A503" s="84" t="s">
        <v>172</v>
      </c>
      <c r="B503" s="83">
        <v>-8257963.2870306587</v>
      </c>
      <c r="C503" s="83">
        <v>-8257963.2870306587</v>
      </c>
      <c r="D503" s="82">
        <v>1</v>
      </c>
      <c r="E503" s="83">
        <v>-8427106.3592899833</v>
      </c>
      <c r="F503" s="83">
        <v>-8427106.3592899833</v>
      </c>
      <c r="G503" s="82">
        <v>1</v>
      </c>
    </row>
    <row r="504" spans="1:7" ht="12.75">
      <c r="A504" s="84" t="s">
        <v>171</v>
      </c>
      <c r="B504" s="83">
        <v>-23917903.076923076</v>
      </c>
      <c r="C504" s="83">
        <v>-22653162.037046775</v>
      </c>
      <c r="D504" s="82">
        <v>0.94712157517284312</v>
      </c>
      <c r="E504" s="83">
        <v>-24589280.153846152</v>
      </c>
      <c r="F504" s="83">
        <v>-23291447.874146339</v>
      </c>
      <c r="G504" s="82">
        <v>0.94721959034263092</v>
      </c>
    </row>
    <row r="505" spans="1:7" ht="12.75">
      <c r="A505" s="84" t="s">
        <v>170</v>
      </c>
      <c r="B505" s="83">
        <v>0</v>
      </c>
      <c r="C505" s="83">
        <v>0</v>
      </c>
      <c r="D505" s="82">
        <v>1</v>
      </c>
      <c r="E505" s="83">
        <v>0</v>
      </c>
      <c r="F505" s="83">
        <v>0</v>
      </c>
      <c r="G505" s="82">
        <v>1</v>
      </c>
    </row>
    <row r="506" spans="1:7" ht="13.5" thickBot="1">
      <c r="A506" s="84" t="s">
        <v>169</v>
      </c>
      <c r="B506" s="83">
        <v>-235307344</v>
      </c>
      <c r="C506" s="83">
        <v>-223209604.29332504</v>
      </c>
      <c r="D506" s="82">
        <v>0.94858749624629246</v>
      </c>
      <c r="E506" s="83">
        <v>-235307344</v>
      </c>
      <c r="F506" s="83">
        <v>-223226489.83200833</v>
      </c>
      <c r="G506" s="82">
        <v>0.94865925575195109</v>
      </c>
    </row>
    <row r="507" spans="1:7" ht="12.75">
      <c r="A507" s="81" t="s">
        <v>168</v>
      </c>
      <c r="B507" s="78">
        <v>-738069210.84113288</v>
      </c>
      <c r="C507" s="78">
        <v>-708656264.14421594</v>
      </c>
      <c r="D507" s="74" t="s">
        <v>5</v>
      </c>
      <c r="E507" s="78">
        <v>-681865044.20276308</v>
      </c>
      <c r="F507" s="78">
        <v>-654646219.98859513</v>
      </c>
      <c r="G507" s="74" t="s">
        <v>5</v>
      </c>
    </row>
    <row r="508" spans="1:7" ht="15.75" thickBot="1">
      <c r="A508" s="77"/>
      <c r="B508" s="77"/>
      <c r="C508" s="77"/>
      <c r="D508" s="77"/>
      <c r="E508" s="77"/>
      <c r="F508" s="77"/>
      <c r="G508" s="77"/>
    </row>
    <row r="509" spans="1:7" ht="12.75">
      <c r="A509" s="80" t="s">
        <v>167</v>
      </c>
      <c r="B509" s="78">
        <v>-1937547174.5485904</v>
      </c>
      <c r="C509" s="78">
        <v>-1871178039.2094746</v>
      </c>
      <c r="D509" s="74" t="s">
        <v>5</v>
      </c>
      <c r="E509" s="78">
        <v>-2046182611.0497022</v>
      </c>
      <c r="F509" s="78">
        <v>-1977147344.6980872</v>
      </c>
      <c r="G509" s="74" t="s">
        <v>5</v>
      </c>
    </row>
    <row r="510" spans="1:7" ht="15">
      <c r="A510" s="77"/>
      <c r="B510" s="77"/>
      <c r="C510" s="77"/>
      <c r="D510" s="77"/>
      <c r="E510" s="77"/>
      <c r="F510" s="77"/>
      <c r="G510" s="77"/>
    </row>
    <row r="511" spans="1:7" ht="12.75">
      <c r="A511" s="80" t="s">
        <v>133</v>
      </c>
      <c r="B511" s="83"/>
      <c r="C511" s="83"/>
      <c r="D511" s="83"/>
      <c r="E511" s="83"/>
      <c r="F511" s="83"/>
      <c r="G511" s="83"/>
    </row>
    <row r="512" spans="1:7" ht="12.75">
      <c r="A512" s="81" t="s">
        <v>165</v>
      </c>
      <c r="B512" s="83"/>
      <c r="C512" s="83"/>
      <c r="D512" s="83"/>
      <c r="E512" s="83"/>
      <c r="F512" s="83"/>
      <c r="G512" s="83"/>
    </row>
    <row r="513" spans="1:7" ht="13.5" thickBot="1">
      <c r="A513" s="84" t="s">
        <v>166</v>
      </c>
      <c r="B513" s="83">
        <v>-2925100.4064145545</v>
      </c>
      <c r="C513" s="83">
        <v>-2826088.2441648836</v>
      </c>
      <c r="D513" s="82">
        <v>0.96615085005884116</v>
      </c>
      <c r="E513" s="83">
        <v>-2984866.705694613</v>
      </c>
      <c r="F513" s="83">
        <v>-2885856.2851995104</v>
      </c>
      <c r="G513" s="82">
        <v>0.96682919866866823</v>
      </c>
    </row>
    <row r="514" spans="1:7" ht="12.75">
      <c r="A514" s="81" t="s">
        <v>165</v>
      </c>
      <c r="B514" s="78">
        <v>-2925100.4064145545</v>
      </c>
      <c r="C514" s="78">
        <v>-2826088.2441648836</v>
      </c>
      <c r="D514" s="74" t="s">
        <v>5</v>
      </c>
      <c r="E514" s="78">
        <v>-2984866.705694613</v>
      </c>
      <c r="F514" s="78">
        <v>-2885856.2851995104</v>
      </c>
      <c r="G514" s="74" t="s">
        <v>5</v>
      </c>
    </row>
    <row r="515" spans="1:7" ht="15">
      <c r="A515" s="77"/>
      <c r="B515" s="77"/>
      <c r="C515" s="77"/>
      <c r="D515" s="77"/>
      <c r="E515" s="77"/>
      <c r="F515" s="77"/>
      <c r="G515" s="77"/>
    </row>
    <row r="516" spans="1:7" ht="12.75">
      <c r="A516" s="81" t="s">
        <v>158</v>
      </c>
      <c r="B516" s="83"/>
      <c r="C516" s="83"/>
      <c r="D516" s="83"/>
      <c r="E516" s="83"/>
      <c r="F516" s="83"/>
      <c r="G516" s="83"/>
    </row>
    <row r="517" spans="1:7" ht="12.75">
      <c r="A517" s="84" t="s">
        <v>164</v>
      </c>
      <c r="B517" s="83">
        <v>-2571859</v>
      </c>
      <c r="C517" s="83">
        <v>-2484803.759081481</v>
      </c>
      <c r="D517" s="82">
        <v>0.96615085005884116</v>
      </c>
      <c r="E517" s="83">
        <v>-2571859</v>
      </c>
      <c r="F517" s="83">
        <v>-2486548.3760588025</v>
      </c>
      <c r="G517" s="82">
        <v>0.96682919866866823</v>
      </c>
    </row>
    <row r="518" spans="1:7" ht="12.75">
      <c r="A518" s="84" t="s">
        <v>163</v>
      </c>
      <c r="B518" s="83">
        <v>-5020000</v>
      </c>
      <c r="C518" s="83">
        <v>-4831844.0746351602</v>
      </c>
      <c r="D518" s="82">
        <v>0.96251873996716342</v>
      </c>
      <c r="E518" s="83">
        <v>-5020000</v>
      </c>
      <c r="F518" s="83">
        <v>-4836809.3620182285</v>
      </c>
      <c r="G518" s="82">
        <v>0.96350784103948783</v>
      </c>
    </row>
    <row r="519" spans="1:7" ht="12.75">
      <c r="A519" s="84" t="s">
        <v>162</v>
      </c>
      <c r="B519" s="83">
        <v>-132521491.03999999</v>
      </c>
      <c r="C519" s="83">
        <v>-128035751.2193611</v>
      </c>
      <c r="D519" s="82">
        <v>0.96615085005884116</v>
      </c>
      <c r="E519" s="83">
        <v>-134104771.04000004</v>
      </c>
      <c r="F519" s="83">
        <v>-129656408.32224846</v>
      </c>
      <c r="G519" s="82">
        <v>0.96682919866866823</v>
      </c>
    </row>
    <row r="520" spans="1:7" ht="12.75">
      <c r="A520" s="84" t="s">
        <v>161</v>
      </c>
      <c r="B520" s="83">
        <v>-28892065.000000101</v>
      </c>
      <c r="C520" s="83">
        <v>-27464657.769055672</v>
      </c>
      <c r="D520" s="82">
        <v>0.95059518137784804</v>
      </c>
      <c r="E520" s="83">
        <v>-16671133.00000013</v>
      </c>
      <c r="F520" s="83">
        <v>-15858977.704013642</v>
      </c>
      <c r="G520" s="82">
        <v>0.95128373722490955</v>
      </c>
    </row>
    <row r="521" spans="1:7" ht="12.75">
      <c r="A521" s="84" t="s">
        <v>160</v>
      </c>
      <c r="B521" s="83">
        <v>0</v>
      </c>
      <c r="C521" s="83">
        <v>0</v>
      </c>
      <c r="D521" s="82">
        <v>1</v>
      </c>
      <c r="E521" s="83">
        <v>0</v>
      </c>
      <c r="F521" s="83">
        <v>0</v>
      </c>
      <c r="G521" s="82">
        <v>1</v>
      </c>
    </row>
    <row r="522" spans="1:7" ht="13.5" thickBot="1">
      <c r="A522" s="84" t="s">
        <v>159</v>
      </c>
      <c r="B522" s="83">
        <v>0</v>
      </c>
      <c r="C522" s="83">
        <v>0</v>
      </c>
      <c r="D522" s="82">
        <v>0.96745351419595016</v>
      </c>
      <c r="E522" s="83">
        <v>0</v>
      </c>
      <c r="F522" s="83">
        <v>0</v>
      </c>
      <c r="G522" s="82">
        <v>0.96820423313819459</v>
      </c>
    </row>
    <row r="523" spans="1:7" ht="12.75">
      <c r="A523" s="81" t="s">
        <v>158</v>
      </c>
      <c r="B523" s="78">
        <v>-169005415.04000008</v>
      </c>
      <c r="C523" s="78">
        <v>-162817056.82213339</v>
      </c>
      <c r="D523" s="74" t="s">
        <v>5</v>
      </c>
      <c r="E523" s="78">
        <v>-158367763.04000014</v>
      </c>
      <c r="F523" s="78">
        <v>-152838743.76433915</v>
      </c>
      <c r="G523" s="74" t="s">
        <v>5</v>
      </c>
    </row>
    <row r="524" spans="1:7" ht="15">
      <c r="A524" s="77"/>
      <c r="B524" s="77"/>
      <c r="C524" s="77"/>
      <c r="D524" s="77"/>
      <c r="E524" s="77"/>
      <c r="F524" s="77"/>
      <c r="G524" s="77"/>
    </row>
    <row r="525" spans="1:7" ht="12.75">
      <c r="A525" s="81" t="s">
        <v>136</v>
      </c>
      <c r="B525" s="83"/>
      <c r="C525" s="83"/>
      <c r="D525" s="83"/>
      <c r="E525" s="83"/>
      <c r="F525" s="83"/>
      <c r="G525" s="83"/>
    </row>
    <row r="526" spans="1:7" ht="12.75">
      <c r="A526" s="84" t="s">
        <v>157</v>
      </c>
      <c r="B526" s="83">
        <v>-2125503855.2561541</v>
      </c>
      <c r="C526" s="83">
        <v>-2056326174.2046065</v>
      </c>
      <c r="D526" s="82">
        <v>0.96745351419595016</v>
      </c>
      <c r="E526" s="83">
        <v>-2122275865.1546156</v>
      </c>
      <c r="F526" s="83">
        <v>-2054796476.5297232</v>
      </c>
      <c r="G526" s="82">
        <v>0.96820423313819459</v>
      </c>
    </row>
    <row r="527" spans="1:7" ht="12.75">
      <c r="A527" s="84" t="s">
        <v>156</v>
      </c>
      <c r="B527" s="83">
        <v>0</v>
      </c>
      <c r="C527" s="83">
        <v>0</v>
      </c>
      <c r="D527" s="82">
        <v>1</v>
      </c>
      <c r="E527" s="83">
        <v>0</v>
      </c>
      <c r="F527" s="83">
        <v>0</v>
      </c>
      <c r="G527" s="82">
        <v>1</v>
      </c>
    </row>
    <row r="528" spans="1:7" ht="12.75">
      <c r="A528" s="84" t="s">
        <v>155</v>
      </c>
      <c r="B528" s="83">
        <v>-10709.97</v>
      </c>
      <c r="C528" s="83">
        <v>-10709.97</v>
      </c>
      <c r="D528" s="82">
        <v>1</v>
      </c>
      <c r="E528" s="83">
        <v>-10709.97</v>
      </c>
      <c r="F528" s="83">
        <v>-10709.97</v>
      </c>
      <c r="G528" s="82">
        <v>1</v>
      </c>
    </row>
    <row r="529" spans="1:7" ht="12.75">
      <c r="A529" s="84" t="s">
        <v>154</v>
      </c>
      <c r="B529" s="83">
        <v>-109054</v>
      </c>
      <c r="C529" s="83">
        <v>-105362.61480231686</v>
      </c>
      <c r="D529" s="82">
        <v>0.96615085005884116</v>
      </c>
      <c r="E529" s="83">
        <v>-11439.23076923077</v>
      </c>
      <c r="F529" s="83">
        <v>-11059.782318001358</v>
      </c>
      <c r="G529" s="82">
        <v>0.96682919866866823</v>
      </c>
    </row>
    <row r="530" spans="1:7" ht="12.75">
      <c r="A530" s="84" t="s">
        <v>153</v>
      </c>
      <c r="B530" s="83">
        <v>0</v>
      </c>
      <c r="C530" s="83">
        <v>0</v>
      </c>
      <c r="D530" s="82">
        <v>0.96745351419595016</v>
      </c>
      <c r="E530" s="83">
        <v>0</v>
      </c>
      <c r="F530" s="83">
        <v>0</v>
      </c>
      <c r="G530" s="82">
        <v>0.96820423313819459</v>
      </c>
    </row>
    <row r="531" spans="1:7" ht="12.75">
      <c r="A531" s="84" t="s">
        <v>152</v>
      </c>
      <c r="B531" s="83">
        <v>-30924321.615384616</v>
      </c>
      <c r="C531" s="83">
        <v>-29877559.616196841</v>
      </c>
      <c r="D531" s="82">
        <v>0.96615085005884116</v>
      </c>
      <c r="E531" s="83">
        <v>-20324219.076923076</v>
      </c>
      <c r="F531" s="83">
        <v>-19650048.443707999</v>
      </c>
      <c r="G531" s="82">
        <v>0.96682919866866823</v>
      </c>
    </row>
    <row r="532" spans="1:7" ht="12.75">
      <c r="A532" s="84" t="s">
        <v>151</v>
      </c>
      <c r="B532" s="83">
        <v>0</v>
      </c>
      <c r="C532" s="83">
        <v>0</v>
      </c>
      <c r="D532" s="82">
        <v>0.96745351419595016</v>
      </c>
      <c r="E532" s="83">
        <v>0</v>
      </c>
      <c r="F532" s="83">
        <v>0</v>
      </c>
      <c r="G532" s="82">
        <v>0.96820423313819459</v>
      </c>
    </row>
    <row r="533" spans="1:7" ht="12.75">
      <c r="A533" s="84" t="s">
        <v>150</v>
      </c>
      <c r="B533" s="83">
        <v>-981106</v>
      </c>
      <c r="C533" s="83">
        <v>-947896.39589782944</v>
      </c>
      <c r="D533" s="82">
        <v>0.96615085005884116</v>
      </c>
      <c r="E533" s="83">
        <v>-981106</v>
      </c>
      <c r="F533" s="83">
        <v>-948561.92778902245</v>
      </c>
      <c r="G533" s="82">
        <v>0.96682919866866823</v>
      </c>
    </row>
    <row r="534" spans="1:7" ht="12.75">
      <c r="A534" s="84" t="s">
        <v>149</v>
      </c>
      <c r="B534" s="83">
        <v>0</v>
      </c>
      <c r="C534" s="83">
        <v>0</v>
      </c>
      <c r="D534" s="82">
        <v>0.94858749624629246</v>
      </c>
      <c r="E534" s="83">
        <v>0</v>
      </c>
      <c r="F534" s="83">
        <v>0</v>
      </c>
      <c r="G534" s="82">
        <v>0.94865925575195109</v>
      </c>
    </row>
    <row r="535" spans="1:7" ht="12.75">
      <c r="A535" s="84" t="s">
        <v>148</v>
      </c>
      <c r="B535" s="83">
        <v>-245043865.17000008</v>
      </c>
      <c r="C535" s="83">
        <v>-245043865.17000008</v>
      </c>
      <c r="D535" s="82">
        <v>1</v>
      </c>
      <c r="E535" s="83">
        <v>-248074047.05000016</v>
      </c>
      <c r="F535" s="83">
        <v>-248074047.05000016</v>
      </c>
      <c r="G535" s="82">
        <v>1</v>
      </c>
    </row>
    <row r="536" spans="1:7" ht="12.75">
      <c r="A536" s="84" t="s">
        <v>147</v>
      </c>
      <c r="B536" s="83">
        <v>-154831291.84073299</v>
      </c>
      <c r="C536" s="83">
        <v>0</v>
      </c>
      <c r="D536" s="82">
        <v>0</v>
      </c>
      <c r="E536" s="83">
        <v>-150330925.04115185</v>
      </c>
      <c r="F536" s="83">
        <v>0</v>
      </c>
      <c r="G536" s="82">
        <v>0</v>
      </c>
    </row>
    <row r="537" spans="1:7" ht="12.75">
      <c r="A537" s="84" t="s">
        <v>146</v>
      </c>
      <c r="B537" s="83">
        <v>4</v>
      </c>
      <c r="C537" s="83">
        <v>4</v>
      </c>
      <c r="D537" s="82">
        <v>1</v>
      </c>
      <c r="E537" s="83">
        <v>4</v>
      </c>
      <c r="F537" s="83">
        <v>4</v>
      </c>
      <c r="G537" s="82">
        <v>1</v>
      </c>
    </row>
    <row r="538" spans="1:7" ht="12.75">
      <c r="A538" s="84" t="s">
        <v>145</v>
      </c>
      <c r="B538" s="83">
        <v>0</v>
      </c>
      <c r="C538" s="83">
        <v>0</v>
      </c>
      <c r="D538" s="82">
        <v>1</v>
      </c>
      <c r="E538" s="83">
        <v>0</v>
      </c>
      <c r="F538" s="83">
        <v>0</v>
      </c>
      <c r="G538" s="82">
        <v>1</v>
      </c>
    </row>
    <row r="539" spans="1:7" ht="12.75">
      <c r="A539" s="84" t="s">
        <v>144</v>
      </c>
      <c r="B539" s="83">
        <v>-90068483</v>
      </c>
      <c r="C539" s="83">
        <v>-85305803.492388442</v>
      </c>
      <c r="D539" s="82">
        <v>0.94712157517284312</v>
      </c>
      <c r="E539" s="83">
        <v>-86171951</v>
      </c>
      <c r="F539" s="83">
        <v>-81623760.125245258</v>
      </c>
      <c r="G539" s="82">
        <v>0.94721959034263092</v>
      </c>
    </row>
    <row r="540" spans="1:7" ht="12.75">
      <c r="A540" s="84" t="s">
        <v>143</v>
      </c>
      <c r="B540" s="83">
        <v>-48644476.45019304</v>
      </c>
      <c r="C540" s="83">
        <v>-48644476.45019304</v>
      </c>
      <c r="D540" s="82">
        <v>1</v>
      </c>
      <c r="E540" s="83">
        <v>-46523167.744534083</v>
      </c>
      <c r="F540" s="83">
        <v>-46523167.744534083</v>
      </c>
      <c r="G540" s="82">
        <v>1</v>
      </c>
    </row>
    <row r="541" spans="1:7" ht="12.75">
      <c r="A541" s="84" t="s">
        <v>142</v>
      </c>
      <c r="B541" s="83">
        <v>-37260310.084450871</v>
      </c>
      <c r="C541" s="83">
        <v>-37260310.084450871</v>
      </c>
      <c r="D541" s="82">
        <v>1</v>
      </c>
      <c r="E541" s="83">
        <v>-5755122.8444325542</v>
      </c>
      <c r="F541" s="83">
        <v>-5755122.8444325542</v>
      </c>
      <c r="G541" s="82">
        <v>1</v>
      </c>
    </row>
    <row r="542" spans="1:7" ht="12.75">
      <c r="A542" s="84" t="s">
        <v>141</v>
      </c>
      <c r="B542" s="83">
        <v>-6021504.312989152</v>
      </c>
      <c r="C542" s="83">
        <v>-6021504.312989152</v>
      </c>
      <c r="D542" s="82">
        <v>1</v>
      </c>
      <c r="E542" s="83">
        <v>-2880669.9627258335</v>
      </c>
      <c r="F542" s="83">
        <v>-2880669.9627258335</v>
      </c>
      <c r="G542" s="82">
        <v>1</v>
      </c>
    </row>
    <row r="543" spans="1:7" ht="12.75">
      <c r="A543" s="84" t="s">
        <v>140</v>
      </c>
      <c r="B543" s="83">
        <v>-1824811.4343395664</v>
      </c>
      <c r="C543" s="83">
        <v>-1824811.4343395664</v>
      </c>
      <c r="D543" s="82">
        <v>1</v>
      </c>
      <c r="E543" s="83">
        <v>-365117.66320836602</v>
      </c>
      <c r="F543" s="83">
        <v>-365117.66320836602</v>
      </c>
      <c r="G543" s="82">
        <v>1</v>
      </c>
    </row>
    <row r="544" spans="1:7" ht="12.75">
      <c r="A544" s="84" t="s">
        <v>139</v>
      </c>
      <c r="B544" s="83">
        <v>-1851724.225720793</v>
      </c>
      <c r="C544" s="83">
        <v>0</v>
      </c>
      <c r="D544" s="82">
        <v>0</v>
      </c>
      <c r="E544" s="83">
        <v>-262612.41691988573</v>
      </c>
      <c r="F544" s="83">
        <v>0</v>
      </c>
      <c r="G544" s="82">
        <v>0</v>
      </c>
    </row>
    <row r="545" spans="1:7" ht="12.75">
      <c r="A545" s="84" t="s">
        <v>138</v>
      </c>
      <c r="B545" s="83">
        <v>-2931.5123076922723</v>
      </c>
      <c r="C545" s="83">
        <v>-2776.4985545000814</v>
      </c>
      <c r="D545" s="82">
        <v>0.94712157517284312</v>
      </c>
      <c r="E545" s="83">
        <v>-681.4861538461156</v>
      </c>
      <c r="F545" s="83">
        <v>-645.51703547029274</v>
      </c>
      <c r="G545" s="82">
        <v>0.94721959034263092</v>
      </c>
    </row>
    <row r="546" spans="1:7" ht="13.5" thickBot="1">
      <c r="A546" s="84" t="s">
        <v>137</v>
      </c>
      <c r="B546" s="83">
        <v>-5686444.8125000056</v>
      </c>
      <c r="C546" s="83">
        <v>-5385754.5679484475</v>
      </c>
      <c r="D546" s="82">
        <v>0.94712157517284312</v>
      </c>
      <c r="E546" s="83">
        <v>-4928252.1339285793</v>
      </c>
      <c r="F546" s="83">
        <v>-4668136.9674050258</v>
      </c>
      <c r="G546" s="82">
        <v>0.94721959034263092</v>
      </c>
    </row>
    <row r="547" spans="1:7" ht="12.75">
      <c r="A547" s="81" t="s">
        <v>136</v>
      </c>
      <c r="B547" s="78">
        <v>-2748764885.684773</v>
      </c>
      <c r="C547" s="78">
        <v>-2516757000.8123674</v>
      </c>
      <c r="D547" s="74" t="s">
        <v>5</v>
      </c>
      <c r="E547" s="78">
        <v>-2688895882.775363</v>
      </c>
      <c r="F547" s="78">
        <v>-2465307520.5281243</v>
      </c>
      <c r="G547" s="74" t="s">
        <v>5</v>
      </c>
    </row>
    <row r="548" spans="1:7" ht="15">
      <c r="A548" s="77"/>
      <c r="B548" s="77"/>
      <c r="C548" s="77"/>
      <c r="D548" s="77"/>
      <c r="E548" s="77"/>
      <c r="F548" s="77"/>
      <c r="G548" s="77"/>
    </row>
    <row r="549" spans="1:7" ht="12.75">
      <c r="A549" s="81" t="s">
        <v>134</v>
      </c>
      <c r="B549" s="83"/>
      <c r="C549" s="83"/>
      <c r="D549" s="83"/>
      <c r="E549" s="83"/>
      <c r="F549" s="83"/>
      <c r="G549" s="83"/>
    </row>
    <row r="550" spans="1:7" ht="13.5" thickBot="1">
      <c r="A550" s="84" t="s">
        <v>135</v>
      </c>
      <c r="B550" s="83">
        <v>-38903547.615384616</v>
      </c>
      <c r="C550" s="83">
        <v>-37586695.598908447</v>
      </c>
      <c r="D550" s="82">
        <v>0.96615085005884116</v>
      </c>
      <c r="E550" s="83">
        <v>-30637367.230769232</v>
      </c>
      <c r="F550" s="83">
        <v>-29621101.209042333</v>
      </c>
      <c r="G550" s="82">
        <v>0.96682919866866823</v>
      </c>
    </row>
    <row r="551" spans="1:7" ht="12.75">
      <c r="A551" s="81" t="s">
        <v>134</v>
      </c>
      <c r="B551" s="78">
        <v>-38903547.615384616</v>
      </c>
      <c r="C551" s="78">
        <v>-37586695.598908447</v>
      </c>
      <c r="D551" s="74" t="s">
        <v>5</v>
      </c>
      <c r="E551" s="78">
        <v>-30637367.230769232</v>
      </c>
      <c r="F551" s="78">
        <v>-29621101.209042333</v>
      </c>
      <c r="G551" s="74" t="s">
        <v>5</v>
      </c>
    </row>
    <row r="552" spans="1:7" ht="15.75" thickBot="1">
      <c r="A552" s="77"/>
      <c r="B552" s="77"/>
      <c r="C552" s="77"/>
      <c r="D552" s="77"/>
      <c r="E552" s="77"/>
      <c r="F552" s="77"/>
      <c r="G552" s="77"/>
    </row>
    <row r="553" spans="1:7" ht="12.75">
      <c r="A553" s="80" t="s">
        <v>133</v>
      </c>
      <c r="B553" s="78">
        <v>-2959598948.746572</v>
      </c>
      <c r="C553" s="78">
        <v>-2719986841.4775743</v>
      </c>
      <c r="D553" s="74" t="s">
        <v>5</v>
      </c>
      <c r="E553" s="78">
        <v>-2880885879.7518268</v>
      </c>
      <c r="F553" s="78">
        <v>-2650653221.7867055</v>
      </c>
      <c r="G553" s="74" t="s">
        <v>5</v>
      </c>
    </row>
    <row r="554" spans="1:7" ht="15.75" thickBot="1">
      <c r="A554" s="77"/>
      <c r="B554" s="77"/>
      <c r="C554" s="77"/>
      <c r="D554" s="77"/>
      <c r="E554" s="77"/>
      <c r="F554" s="77"/>
      <c r="G554" s="77"/>
    </row>
    <row r="555" spans="1:7" ht="12.75">
      <c r="A555" s="79" t="s">
        <v>132</v>
      </c>
      <c r="B555" s="78">
        <v>-6998935671.3805084</v>
      </c>
      <c r="C555" s="78">
        <v>-6627664535.2318678</v>
      </c>
      <c r="D555" s="74" t="s">
        <v>5</v>
      </c>
      <c r="E555" s="78">
        <v>-7129966835.6741276</v>
      </c>
      <c r="F555" s="78">
        <v>-6763517825.3602009</v>
      </c>
      <c r="G555" s="74" t="s">
        <v>5</v>
      </c>
    </row>
    <row r="556" spans="1:7" ht="15.75" thickBot="1">
      <c r="A556" s="77"/>
      <c r="B556" s="77"/>
      <c r="C556" s="77"/>
      <c r="D556" s="77"/>
      <c r="E556" s="77"/>
      <c r="F556" s="77"/>
      <c r="G556" s="77"/>
    </row>
    <row r="557" spans="1:7" ht="13.5" thickBot="1">
      <c r="A557" s="76" t="s">
        <v>76</v>
      </c>
      <c r="B557" s="75">
        <v>33890520328.611961</v>
      </c>
      <c r="C557" s="75">
        <v>32577743790.165066</v>
      </c>
      <c r="D557" s="74" t="s">
        <v>5</v>
      </c>
      <c r="E557" s="75">
        <v>35820570532.781105</v>
      </c>
      <c r="F557" s="75">
        <v>34460241782.483925</v>
      </c>
      <c r="G557" s="74" t="s">
        <v>5</v>
      </c>
    </row>
    <row r="558" spans="1:7" ht="12" thickTop="1"/>
  </sheetData>
  <mergeCells count="3">
    <mergeCell ref="A6:A7"/>
    <mergeCell ref="B6:D6"/>
    <mergeCell ref="E6:G6"/>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3"/>
  <sheetViews>
    <sheetView zoomScale="40" zoomScaleNormal="40" workbookViewId="0">
      <selection sqref="A1:A2"/>
    </sheetView>
  </sheetViews>
  <sheetFormatPr defaultColWidth="9.33203125" defaultRowHeight="11.25"/>
  <cols>
    <col min="1" max="1" width="121" style="1" bestFit="1" customWidth="1"/>
    <col min="2" max="2" width="64.1640625" style="1" bestFit="1" customWidth="1"/>
    <col min="3" max="4" width="17.6640625" style="1" bestFit="1" customWidth="1"/>
    <col min="5" max="5" width="16.33203125" style="1" bestFit="1" customWidth="1"/>
    <col min="6" max="6" width="13.83203125" style="1" bestFit="1" customWidth="1"/>
    <col min="7" max="7" width="16.33203125" style="1" bestFit="1" customWidth="1"/>
    <col min="8" max="8" width="17.6640625" style="1" bestFit="1" customWidth="1"/>
    <col min="9" max="9" width="16.33203125" style="1" bestFit="1" customWidth="1"/>
    <col min="10" max="10" width="13.83203125" style="1" bestFit="1" customWidth="1"/>
    <col min="11" max="11" width="16.33203125" style="1" bestFit="1" customWidth="1"/>
    <col min="12" max="12" width="10.6640625" style="1" bestFit="1" customWidth="1"/>
    <col min="13" max="16384" width="9.33203125" style="1"/>
  </cols>
  <sheetData>
    <row r="1" spans="1:12">
      <c r="A1" s="299" t="s">
        <v>3299</v>
      </c>
    </row>
    <row r="2" spans="1:12">
      <c r="A2" s="299" t="s">
        <v>3288</v>
      </c>
    </row>
    <row r="4" spans="1:12" ht="12" thickBot="1"/>
    <row r="5" spans="1:12" ht="15.75" thickBot="1">
      <c r="A5" s="758" t="s">
        <v>1066</v>
      </c>
      <c r="B5" s="762" t="s">
        <v>1065</v>
      </c>
      <c r="C5" s="758" t="s">
        <v>533</v>
      </c>
      <c r="D5" s="759"/>
      <c r="E5" s="759"/>
      <c r="F5" s="759"/>
      <c r="G5" s="759"/>
      <c r="H5" s="759"/>
      <c r="I5" s="759"/>
      <c r="J5" s="759"/>
      <c r="K5" s="759"/>
      <c r="L5" s="758"/>
    </row>
    <row r="6" spans="1:12" ht="39" thickBot="1">
      <c r="A6" s="758"/>
      <c r="B6" s="763"/>
      <c r="C6" s="693" t="s">
        <v>531</v>
      </c>
      <c r="D6" s="693" t="s">
        <v>1064</v>
      </c>
      <c r="E6" s="693" t="s">
        <v>1063</v>
      </c>
      <c r="F6" s="693" t="s">
        <v>1062</v>
      </c>
      <c r="G6" s="693" t="s">
        <v>1061</v>
      </c>
      <c r="H6" s="693" t="s">
        <v>530</v>
      </c>
      <c r="I6" s="693" t="s">
        <v>1060</v>
      </c>
      <c r="J6" s="693" t="s">
        <v>1059</v>
      </c>
      <c r="K6" s="693" t="s">
        <v>1058</v>
      </c>
      <c r="L6" s="693" t="s">
        <v>529</v>
      </c>
    </row>
    <row r="7" spans="1:12" ht="12.75">
      <c r="A7" s="660" t="s">
        <v>80</v>
      </c>
      <c r="B7" s="99"/>
      <c r="C7" s="109"/>
      <c r="D7" s="109"/>
      <c r="E7" s="109"/>
      <c r="F7" s="109"/>
      <c r="G7" s="109"/>
      <c r="H7" s="109"/>
      <c r="I7" s="109"/>
      <c r="J7" s="109"/>
      <c r="K7" s="109"/>
      <c r="L7" s="109"/>
    </row>
    <row r="8" spans="1:12" ht="12.75">
      <c r="A8" s="694" t="s">
        <v>981</v>
      </c>
      <c r="B8" s="99"/>
      <c r="C8" s="109"/>
      <c r="D8" s="109"/>
      <c r="E8" s="109"/>
      <c r="F8" s="109"/>
      <c r="G8" s="109"/>
      <c r="H8" s="109"/>
      <c r="I8" s="109"/>
      <c r="J8" s="109"/>
      <c r="K8" s="109"/>
      <c r="L8" s="109"/>
    </row>
    <row r="9" spans="1:12" ht="12.75">
      <c r="A9" s="110" t="s">
        <v>1027</v>
      </c>
      <c r="B9" s="99"/>
      <c r="C9" s="109"/>
      <c r="D9" s="109"/>
      <c r="E9" s="109"/>
      <c r="F9" s="109"/>
      <c r="G9" s="109"/>
      <c r="H9" s="109"/>
      <c r="I9" s="109"/>
      <c r="J9" s="109"/>
      <c r="K9" s="109"/>
      <c r="L9" s="109"/>
    </row>
    <row r="10" spans="1:12" ht="12.75">
      <c r="A10" s="695" t="s">
        <v>1057</v>
      </c>
      <c r="B10" s="99" t="s">
        <v>1044</v>
      </c>
      <c r="C10" s="109">
        <v>-5661800495.7011261</v>
      </c>
      <c r="D10" s="109">
        <v>-5661800495.7011261</v>
      </c>
      <c r="E10" s="109">
        <v>0</v>
      </c>
      <c r="F10" s="109">
        <v>0</v>
      </c>
      <c r="G10" s="109">
        <v>-5661800495.7011261</v>
      </c>
      <c r="H10" s="109">
        <v>-5661800495.7011261</v>
      </c>
      <c r="I10" s="109">
        <v>0</v>
      </c>
      <c r="J10" s="109">
        <v>0</v>
      </c>
      <c r="K10" s="109">
        <v>-5661800495.7011261</v>
      </c>
      <c r="L10" s="696">
        <v>1</v>
      </c>
    </row>
    <row r="11" spans="1:12" ht="12.75">
      <c r="A11" s="695" t="s">
        <v>1056</v>
      </c>
      <c r="B11" s="99" t="s">
        <v>1044</v>
      </c>
      <c r="C11" s="109">
        <v>-3120424149.9785042</v>
      </c>
      <c r="D11" s="109">
        <v>-3120424149.9785042</v>
      </c>
      <c r="E11" s="109">
        <v>3120424149.9785042</v>
      </c>
      <c r="F11" s="109">
        <v>0</v>
      </c>
      <c r="G11" s="109">
        <v>0</v>
      </c>
      <c r="H11" s="109">
        <v>-3120424149.9785042</v>
      </c>
      <c r="I11" s="109">
        <v>3120424149.9785042</v>
      </c>
      <c r="J11" s="109">
        <v>0</v>
      </c>
      <c r="K11" s="109">
        <v>0</v>
      </c>
      <c r="L11" s="696">
        <v>1</v>
      </c>
    </row>
    <row r="12" spans="1:12" ht="12.75">
      <c r="A12" s="695" t="s">
        <v>1055</v>
      </c>
      <c r="B12" s="99" t="s">
        <v>552</v>
      </c>
      <c r="C12" s="109">
        <v>0</v>
      </c>
      <c r="D12" s="109">
        <v>0</v>
      </c>
      <c r="E12" s="109">
        <v>0</v>
      </c>
      <c r="F12" s="109">
        <v>0</v>
      </c>
      <c r="G12" s="109">
        <v>0</v>
      </c>
      <c r="H12" s="109">
        <v>0</v>
      </c>
      <c r="I12" s="109">
        <v>0</v>
      </c>
      <c r="J12" s="109">
        <v>0</v>
      </c>
      <c r="K12" s="109">
        <v>0</v>
      </c>
      <c r="L12" s="696">
        <v>1</v>
      </c>
    </row>
    <row r="13" spans="1:12" ht="12.75">
      <c r="A13" s="695" t="s">
        <v>1054</v>
      </c>
      <c r="B13" s="99" t="s">
        <v>1044</v>
      </c>
      <c r="C13" s="109">
        <v>-462560470.46362996</v>
      </c>
      <c r="D13" s="109">
        <v>-462560470.46362996</v>
      </c>
      <c r="E13" s="109">
        <v>462560470.46362996</v>
      </c>
      <c r="F13" s="109">
        <v>0</v>
      </c>
      <c r="G13" s="109">
        <v>0</v>
      </c>
      <c r="H13" s="109">
        <v>-462560470.46362996</v>
      </c>
      <c r="I13" s="109">
        <v>462560470.46362996</v>
      </c>
      <c r="J13" s="109">
        <v>0</v>
      </c>
      <c r="K13" s="109">
        <v>0</v>
      </c>
      <c r="L13" s="696">
        <v>1</v>
      </c>
    </row>
    <row r="14" spans="1:12" ht="12.75">
      <c r="A14" s="695" t="s">
        <v>1053</v>
      </c>
      <c r="B14" s="99" t="s">
        <v>1044</v>
      </c>
      <c r="C14" s="109">
        <v>-134819977.98683727</v>
      </c>
      <c r="D14" s="109">
        <v>-134819977.98683727</v>
      </c>
      <c r="E14" s="109">
        <v>134819977.98683727</v>
      </c>
      <c r="F14" s="109">
        <v>0</v>
      </c>
      <c r="G14" s="109">
        <v>0</v>
      </c>
      <c r="H14" s="109">
        <v>-134819977.98683727</v>
      </c>
      <c r="I14" s="109">
        <v>134819977.98683727</v>
      </c>
      <c r="J14" s="109">
        <v>0</v>
      </c>
      <c r="K14" s="109">
        <v>0</v>
      </c>
      <c r="L14" s="696">
        <v>1</v>
      </c>
    </row>
    <row r="15" spans="1:12" ht="12.75">
      <c r="A15" s="695" t="s">
        <v>1052</v>
      </c>
      <c r="B15" s="99" t="s">
        <v>1044</v>
      </c>
      <c r="C15" s="109">
        <v>-206703341.67944184</v>
      </c>
      <c r="D15" s="109">
        <v>-206703341.67944184</v>
      </c>
      <c r="E15" s="109">
        <v>206703341.67944184</v>
      </c>
      <c r="F15" s="109">
        <v>0</v>
      </c>
      <c r="G15" s="109">
        <v>0</v>
      </c>
      <c r="H15" s="109">
        <v>-206703341.67944184</v>
      </c>
      <c r="I15" s="109">
        <v>206703341.67944184</v>
      </c>
      <c r="J15" s="109">
        <v>0</v>
      </c>
      <c r="K15" s="109">
        <v>0</v>
      </c>
      <c r="L15" s="696">
        <v>1</v>
      </c>
    </row>
    <row r="16" spans="1:12" ht="12.75">
      <c r="A16" s="695" t="s">
        <v>1051</v>
      </c>
      <c r="B16" s="99" t="s">
        <v>1044</v>
      </c>
      <c r="C16" s="109">
        <v>-116244681.80487876</v>
      </c>
      <c r="D16" s="109">
        <v>-116244681.80487876</v>
      </c>
      <c r="E16" s="109">
        <v>116244681.80487876</v>
      </c>
      <c r="F16" s="109">
        <v>0</v>
      </c>
      <c r="G16" s="109">
        <v>0</v>
      </c>
      <c r="H16" s="109">
        <v>-116244681.80487876</v>
      </c>
      <c r="I16" s="109">
        <v>116244681.80487876</v>
      </c>
      <c r="J16" s="109">
        <v>0</v>
      </c>
      <c r="K16" s="109">
        <v>0</v>
      </c>
      <c r="L16" s="696">
        <v>1</v>
      </c>
    </row>
    <row r="17" spans="1:12" ht="12.75">
      <c r="A17" s="695" t="s">
        <v>1050</v>
      </c>
      <c r="B17" s="99" t="s">
        <v>1044</v>
      </c>
      <c r="C17" s="109">
        <v>0</v>
      </c>
      <c r="D17" s="109">
        <v>0</v>
      </c>
      <c r="E17" s="109">
        <v>0</v>
      </c>
      <c r="F17" s="109">
        <v>0</v>
      </c>
      <c r="G17" s="109">
        <v>0</v>
      </c>
      <c r="H17" s="109">
        <v>0</v>
      </c>
      <c r="I17" s="109">
        <v>0</v>
      </c>
      <c r="J17" s="109">
        <v>0</v>
      </c>
      <c r="K17" s="109">
        <v>0</v>
      </c>
      <c r="L17" s="696">
        <v>1</v>
      </c>
    </row>
    <row r="18" spans="1:12" ht="12.75">
      <c r="A18" s="695" t="s">
        <v>1049</v>
      </c>
      <c r="B18" s="99" t="s">
        <v>1044</v>
      </c>
      <c r="C18" s="109">
        <v>-316265856.94376284</v>
      </c>
      <c r="D18" s="109">
        <v>-316265856.94376284</v>
      </c>
      <c r="E18" s="109">
        <v>316265856.94376284</v>
      </c>
      <c r="F18" s="109">
        <v>0</v>
      </c>
      <c r="G18" s="109">
        <v>0</v>
      </c>
      <c r="H18" s="109">
        <v>-316265856.94376284</v>
      </c>
      <c r="I18" s="109">
        <v>316265856.94376284</v>
      </c>
      <c r="J18" s="109">
        <v>0</v>
      </c>
      <c r="K18" s="109">
        <v>0</v>
      </c>
      <c r="L18" s="696">
        <v>1</v>
      </c>
    </row>
    <row r="19" spans="1:12" ht="12.75">
      <c r="A19" s="695" t="s">
        <v>1048</v>
      </c>
      <c r="B19" s="99" t="s">
        <v>1044</v>
      </c>
      <c r="C19" s="109">
        <v>-245046588.23929924</v>
      </c>
      <c r="D19" s="109">
        <v>-245046588.23929924</v>
      </c>
      <c r="E19" s="109">
        <v>245046588.23929924</v>
      </c>
      <c r="F19" s="109">
        <v>0</v>
      </c>
      <c r="G19" s="109">
        <v>0</v>
      </c>
      <c r="H19" s="109">
        <v>-245046588.23929924</v>
      </c>
      <c r="I19" s="109">
        <v>245046588.23929924</v>
      </c>
      <c r="J19" s="109">
        <v>0</v>
      </c>
      <c r="K19" s="109">
        <v>0</v>
      </c>
      <c r="L19" s="696">
        <v>1</v>
      </c>
    </row>
    <row r="20" spans="1:12" ht="12.75">
      <c r="A20" s="695" t="s">
        <v>1047</v>
      </c>
      <c r="B20" s="99" t="s">
        <v>1044</v>
      </c>
      <c r="C20" s="109">
        <v>62386998.586679436</v>
      </c>
      <c r="D20" s="109">
        <v>62386998.586679436</v>
      </c>
      <c r="E20" s="109">
        <v>-62386998.586679436</v>
      </c>
      <c r="F20" s="109">
        <v>0</v>
      </c>
      <c r="G20" s="109">
        <v>0</v>
      </c>
      <c r="H20" s="109">
        <v>62386998.586679436</v>
      </c>
      <c r="I20" s="109">
        <v>-62386998.586679436</v>
      </c>
      <c r="J20" s="109">
        <v>0</v>
      </c>
      <c r="K20" s="109">
        <v>0</v>
      </c>
      <c r="L20" s="696">
        <v>1</v>
      </c>
    </row>
    <row r="21" spans="1:12" ht="12.75">
      <c r="A21" s="695" t="s">
        <v>1046</v>
      </c>
      <c r="B21" s="99" t="s">
        <v>1044</v>
      </c>
      <c r="C21" s="109">
        <v>0</v>
      </c>
      <c r="D21" s="109">
        <v>0</v>
      </c>
      <c r="E21" s="109">
        <v>0</v>
      </c>
      <c r="F21" s="109">
        <v>0</v>
      </c>
      <c r="G21" s="109">
        <v>0</v>
      </c>
      <c r="H21" s="109">
        <v>0</v>
      </c>
      <c r="I21" s="109">
        <v>0</v>
      </c>
      <c r="J21" s="109">
        <v>0</v>
      </c>
      <c r="K21" s="109">
        <v>0</v>
      </c>
      <c r="L21" s="696">
        <v>1</v>
      </c>
    </row>
    <row r="22" spans="1:12" ht="12.75">
      <c r="A22" s="695" t="s">
        <v>1045</v>
      </c>
      <c r="B22" s="99" t="s">
        <v>1044</v>
      </c>
      <c r="C22" s="109">
        <v>-62386998.586679436</v>
      </c>
      <c r="D22" s="109">
        <v>-62386998.586679436</v>
      </c>
      <c r="E22" s="109">
        <v>0</v>
      </c>
      <c r="F22" s="109">
        <v>0</v>
      </c>
      <c r="G22" s="109">
        <v>-62386998.586679436</v>
      </c>
      <c r="H22" s="109">
        <v>-62386998.586679436</v>
      </c>
      <c r="I22" s="109">
        <v>0</v>
      </c>
      <c r="J22" s="109">
        <v>0</v>
      </c>
      <c r="K22" s="109">
        <v>-62386998.586679436</v>
      </c>
      <c r="L22" s="696">
        <v>1</v>
      </c>
    </row>
    <row r="23" spans="1:12" ht="12.75">
      <c r="A23" s="695" t="s">
        <v>1043</v>
      </c>
      <c r="B23" s="99" t="s">
        <v>1034</v>
      </c>
      <c r="C23" s="109">
        <v>-180329891.03067315</v>
      </c>
      <c r="D23" s="109">
        <v>-180329891.03067315</v>
      </c>
      <c r="E23" s="109">
        <v>0</v>
      </c>
      <c r="F23" s="109">
        <v>0</v>
      </c>
      <c r="G23" s="109">
        <v>-180329891.03067315</v>
      </c>
      <c r="H23" s="109">
        <v>0</v>
      </c>
      <c r="I23" s="109">
        <v>0</v>
      </c>
      <c r="J23" s="109">
        <v>0</v>
      </c>
      <c r="K23" s="109">
        <v>0</v>
      </c>
      <c r="L23" s="696">
        <v>0</v>
      </c>
    </row>
    <row r="24" spans="1:12" ht="12.75">
      <c r="A24" s="695" t="s">
        <v>1042</v>
      </c>
      <c r="B24" s="99" t="s">
        <v>1034</v>
      </c>
      <c r="C24" s="109">
        <v>-27883452</v>
      </c>
      <c r="D24" s="109">
        <v>-27883452</v>
      </c>
      <c r="E24" s="109">
        <v>0</v>
      </c>
      <c r="F24" s="109">
        <v>0</v>
      </c>
      <c r="G24" s="109">
        <v>-27883452</v>
      </c>
      <c r="H24" s="109">
        <v>0</v>
      </c>
      <c r="I24" s="109">
        <v>0</v>
      </c>
      <c r="J24" s="109">
        <v>0</v>
      </c>
      <c r="K24" s="109">
        <v>0</v>
      </c>
      <c r="L24" s="696">
        <v>0</v>
      </c>
    </row>
    <row r="25" spans="1:12" ht="12.75">
      <c r="A25" s="695" t="s">
        <v>1041</v>
      </c>
      <c r="B25" s="99" t="s">
        <v>1034</v>
      </c>
      <c r="C25" s="109">
        <v>-173475826.77310219</v>
      </c>
      <c r="D25" s="109">
        <v>-173475826.77310219</v>
      </c>
      <c r="E25" s="109">
        <v>173475826.77310219</v>
      </c>
      <c r="F25" s="109">
        <v>0</v>
      </c>
      <c r="G25" s="109">
        <v>0</v>
      </c>
      <c r="H25" s="109">
        <v>0</v>
      </c>
      <c r="I25" s="109">
        <v>0</v>
      </c>
      <c r="J25" s="109">
        <v>0</v>
      </c>
      <c r="K25" s="109">
        <v>0</v>
      </c>
      <c r="L25" s="696">
        <v>0</v>
      </c>
    </row>
    <row r="26" spans="1:12" ht="12.75">
      <c r="A26" s="695" t="s">
        <v>1040</v>
      </c>
      <c r="B26" s="99" t="s">
        <v>1034</v>
      </c>
      <c r="C26" s="109">
        <v>-58210902.16902709</v>
      </c>
      <c r="D26" s="109">
        <v>-58210902.16902709</v>
      </c>
      <c r="E26" s="109">
        <v>58210902.16902709</v>
      </c>
      <c r="F26" s="109">
        <v>0</v>
      </c>
      <c r="G26" s="109">
        <v>0</v>
      </c>
      <c r="H26" s="109">
        <v>-55132801.35456121</v>
      </c>
      <c r="I26" s="109">
        <v>55132801.35456121</v>
      </c>
      <c r="J26" s="109">
        <v>0</v>
      </c>
      <c r="K26" s="109">
        <v>0</v>
      </c>
      <c r="L26" s="696">
        <v>0.94712157517284312</v>
      </c>
    </row>
    <row r="27" spans="1:12" ht="12.75">
      <c r="A27" s="695" t="s">
        <v>1039</v>
      </c>
      <c r="B27" s="99" t="s">
        <v>1034</v>
      </c>
      <c r="C27" s="109">
        <v>0</v>
      </c>
      <c r="D27" s="109">
        <v>0</v>
      </c>
      <c r="E27" s="109">
        <v>0</v>
      </c>
      <c r="F27" s="109">
        <v>0</v>
      </c>
      <c r="G27" s="109">
        <v>0</v>
      </c>
      <c r="H27" s="109">
        <v>0</v>
      </c>
      <c r="I27" s="109">
        <v>0</v>
      </c>
      <c r="J27" s="109">
        <v>0</v>
      </c>
      <c r="K27" s="109">
        <v>0</v>
      </c>
      <c r="L27" s="696">
        <v>1</v>
      </c>
    </row>
    <row r="28" spans="1:12" ht="12.75">
      <c r="A28" s="695" t="s">
        <v>1038</v>
      </c>
      <c r="B28" s="99" t="s">
        <v>1034</v>
      </c>
      <c r="C28" s="109">
        <v>-4682067.011345</v>
      </c>
      <c r="D28" s="109">
        <v>-4682067.011345</v>
      </c>
      <c r="E28" s="109">
        <v>4682067.011345</v>
      </c>
      <c r="F28" s="109">
        <v>0</v>
      </c>
      <c r="G28" s="109">
        <v>0</v>
      </c>
      <c r="H28" s="109">
        <v>-4434486.6828498822</v>
      </c>
      <c r="I28" s="109">
        <v>4434486.6828498822</v>
      </c>
      <c r="J28" s="109">
        <v>0</v>
      </c>
      <c r="K28" s="109">
        <v>0</v>
      </c>
      <c r="L28" s="696">
        <v>0.94712157517284312</v>
      </c>
    </row>
    <row r="29" spans="1:12" ht="12.75">
      <c r="A29" s="695" t="s">
        <v>1037</v>
      </c>
      <c r="B29" s="99" t="s">
        <v>1034</v>
      </c>
      <c r="C29" s="109">
        <v>0</v>
      </c>
      <c r="D29" s="109">
        <v>0</v>
      </c>
      <c r="E29" s="109">
        <v>0</v>
      </c>
      <c r="F29" s="109">
        <v>0</v>
      </c>
      <c r="G29" s="109">
        <v>0</v>
      </c>
      <c r="H29" s="109">
        <v>0</v>
      </c>
      <c r="I29" s="109">
        <v>0</v>
      </c>
      <c r="J29" s="109">
        <v>0</v>
      </c>
      <c r="K29" s="109">
        <v>0</v>
      </c>
      <c r="L29" s="696">
        <v>1</v>
      </c>
    </row>
    <row r="30" spans="1:12" ht="12.75">
      <c r="A30" s="695" t="s">
        <v>1036</v>
      </c>
      <c r="B30" s="99" t="s">
        <v>1034</v>
      </c>
      <c r="C30" s="109">
        <v>-3300017.69</v>
      </c>
      <c r="D30" s="109">
        <v>-3300017.69</v>
      </c>
      <c r="E30" s="109">
        <v>0</v>
      </c>
      <c r="F30" s="109">
        <v>0</v>
      </c>
      <c r="G30" s="109">
        <v>-3300017.69</v>
      </c>
      <c r="H30" s="109">
        <v>-3136980.9145756569</v>
      </c>
      <c r="I30" s="109">
        <v>0</v>
      </c>
      <c r="J30" s="109">
        <v>0</v>
      </c>
      <c r="K30" s="109">
        <v>-3136980.9145756569</v>
      </c>
      <c r="L30" s="696">
        <v>0.95059518137784804</v>
      </c>
    </row>
    <row r="31" spans="1:12" ht="12.75">
      <c r="A31" s="695" t="s">
        <v>1035</v>
      </c>
      <c r="B31" s="99" t="s">
        <v>1034</v>
      </c>
      <c r="C31" s="109">
        <v>0</v>
      </c>
      <c r="D31" s="109">
        <v>0</v>
      </c>
      <c r="E31" s="109">
        <v>0</v>
      </c>
      <c r="F31" s="109">
        <v>0</v>
      </c>
      <c r="G31" s="109">
        <v>0</v>
      </c>
      <c r="H31" s="109">
        <v>0</v>
      </c>
      <c r="I31" s="109">
        <v>0</v>
      </c>
      <c r="J31" s="109">
        <v>0</v>
      </c>
      <c r="K31" s="109">
        <v>0</v>
      </c>
      <c r="L31" s="696">
        <v>1</v>
      </c>
    </row>
    <row r="32" spans="1:12" ht="12.75">
      <c r="A32" s="695" t="s">
        <v>1033</v>
      </c>
      <c r="B32" s="99" t="s">
        <v>1032</v>
      </c>
      <c r="C32" s="109">
        <v>0</v>
      </c>
      <c r="D32" s="109">
        <v>0</v>
      </c>
      <c r="E32" s="109">
        <v>0</v>
      </c>
      <c r="F32" s="109">
        <v>0</v>
      </c>
      <c r="G32" s="109">
        <v>0</v>
      </c>
      <c r="H32" s="109">
        <v>0</v>
      </c>
      <c r="I32" s="109">
        <v>0</v>
      </c>
      <c r="J32" s="109">
        <v>0</v>
      </c>
      <c r="K32" s="109">
        <v>0</v>
      </c>
      <c r="L32" s="696">
        <v>1</v>
      </c>
    </row>
    <row r="33" spans="1:12" ht="12.75">
      <c r="A33" s="695" t="s">
        <v>1031</v>
      </c>
      <c r="B33" s="99" t="s">
        <v>983</v>
      </c>
      <c r="C33" s="109">
        <v>0</v>
      </c>
      <c r="D33" s="109">
        <v>0</v>
      </c>
      <c r="E33" s="109">
        <v>0</v>
      </c>
      <c r="F33" s="109">
        <v>0</v>
      </c>
      <c r="G33" s="109">
        <v>0</v>
      </c>
      <c r="H33" s="109">
        <v>0</v>
      </c>
      <c r="I33" s="109">
        <v>0</v>
      </c>
      <c r="J33" s="109">
        <v>0</v>
      </c>
      <c r="K33" s="109">
        <v>0</v>
      </c>
      <c r="L33" s="696">
        <v>1</v>
      </c>
    </row>
    <row r="34" spans="1:12" ht="12.75">
      <c r="A34" s="695" t="s">
        <v>1030</v>
      </c>
      <c r="B34" s="99" t="s">
        <v>983</v>
      </c>
      <c r="C34" s="109">
        <v>-1004441.7279492915</v>
      </c>
      <c r="D34" s="109">
        <v>-1004441.7279492915</v>
      </c>
      <c r="E34" s="109">
        <v>0</v>
      </c>
      <c r="F34" s="109">
        <v>0</v>
      </c>
      <c r="G34" s="109">
        <v>-1004441.7279492915</v>
      </c>
      <c r="H34" s="109">
        <v>-1004441.7279492915</v>
      </c>
      <c r="I34" s="109">
        <v>0</v>
      </c>
      <c r="J34" s="109">
        <v>0</v>
      </c>
      <c r="K34" s="109">
        <v>-1004441.7279492915</v>
      </c>
      <c r="L34" s="696">
        <v>1</v>
      </c>
    </row>
    <row r="35" spans="1:12" ht="12.75">
      <c r="A35" s="695" t="s">
        <v>1029</v>
      </c>
      <c r="B35" s="99" t="s">
        <v>983</v>
      </c>
      <c r="C35" s="109">
        <v>0</v>
      </c>
      <c r="D35" s="109">
        <v>0</v>
      </c>
      <c r="E35" s="109">
        <v>0</v>
      </c>
      <c r="F35" s="109">
        <v>0</v>
      </c>
      <c r="G35" s="109">
        <v>0</v>
      </c>
      <c r="H35" s="109">
        <v>0</v>
      </c>
      <c r="I35" s="109">
        <v>0</v>
      </c>
      <c r="J35" s="109">
        <v>0</v>
      </c>
      <c r="K35" s="109">
        <v>0</v>
      </c>
      <c r="L35" s="696">
        <v>1</v>
      </c>
    </row>
    <row r="36" spans="1:12" ht="13.5" thickBot="1">
      <c r="A36" s="695" t="s">
        <v>1028</v>
      </c>
      <c r="B36" s="99" t="s">
        <v>983</v>
      </c>
      <c r="C36" s="109">
        <v>560378.75256148912</v>
      </c>
      <c r="D36" s="109">
        <v>560378.75256148912</v>
      </c>
      <c r="E36" s="109">
        <v>0</v>
      </c>
      <c r="F36" s="109">
        <v>0</v>
      </c>
      <c r="G36" s="109">
        <v>560378.75256148912</v>
      </c>
      <c r="H36" s="109">
        <v>0</v>
      </c>
      <c r="I36" s="109">
        <v>0</v>
      </c>
      <c r="J36" s="109">
        <v>0</v>
      </c>
      <c r="K36" s="109">
        <v>0</v>
      </c>
      <c r="L36" s="696">
        <v>0</v>
      </c>
    </row>
    <row r="37" spans="1:12" ht="12.75">
      <c r="A37" s="110" t="s">
        <v>1027</v>
      </c>
      <c r="B37" s="697" t="s">
        <v>5</v>
      </c>
      <c r="C37" s="698">
        <v>-10712191782.447018</v>
      </c>
      <c r="D37" s="698">
        <v>-10712191782.447018</v>
      </c>
      <c r="E37" s="698">
        <v>4776046864.4631481</v>
      </c>
      <c r="F37" s="698">
        <v>0</v>
      </c>
      <c r="G37" s="698">
        <v>-5936144917.9838657</v>
      </c>
      <c r="H37" s="698">
        <v>-10327574273.477417</v>
      </c>
      <c r="I37" s="698">
        <v>4599245356.5470848</v>
      </c>
      <c r="J37" s="698">
        <v>0</v>
      </c>
      <c r="K37" s="698">
        <v>-5728328916.9303303</v>
      </c>
      <c r="L37" s="450" t="s">
        <v>5</v>
      </c>
    </row>
    <row r="38" spans="1:12" ht="15">
      <c r="A38" s="122"/>
      <c r="B38" s="699"/>
      <c r="C38" s="122"/>
      <c r="D38" s="122"/>
      <c r="E38" s="122"/>
      <c r="F38" s="122"/>
      <c r="G38" s="122"/>
      <c r="H38" s="122"/>
      <c r="I38" s="122"/>
      <c r="J38" s="122"/>
      <c r="K38" s="122"/>
      <c r="L38" s="122"/>
    </row>
    <row r="39" spans="1:12" ht="12.75">
      <c r="A39" s="110" t="s">
        <v>982</v>
      </c>
      <c r="B39" s="99"/>
      <c r="C39" s="109"/>
      <c r="D39" s="109"/>
      <c r="E39" s="109"/>
      <c r="F39" s="109"/>
      <c r="G39" s="109"/>
      <c r="H39" s="109"/>
      <c r="I39" s="109"/>
      <c r="J39" s="109"/>
      <c r="K39" s="109"/>
      <c r="L39" s="109"/>
    </row>
    <row r="40" spans="1:12" ht="12.75">
      <c r="A40" s="695" t="s">
        <v>1026</v>
      </c>
      <c r="B40" s="99" t="s">
        <v>1024</v>
      </c>
      <c r="C40" s="109">
        <v>0</v>
      </c>
      <c r="D40" s="109">
        <v>0</v>
      </c>
      <c r="E40" s="109">
        <v>0</v>
      </c>
      <c r="F40" s="109">
        <v>0</v>
      </c>
      <c r="G40" s="109">
        <v>0</v>
      </c>
      <c r="H40" s="109">
        <v>0</v>
      </c>
      <c r="I40" s="109">
        <v>0</v>
      </c>
      <c r="J40" s="109">
        <v>0</v>
      </c>
      <c r="K40" s="109">
        <v>0</v>
      </c>
      <c r="L40" s="696">
        <v>1</v>
      </c>
    </row>
    <row r="41" spans="1:12" ht="12.75">
      <c r="A41" s="695" t="s">
        <v>1025</v>
      </c>
      <c r="B41" s="99" t="s">
        <v>1024</v>
      </c>
      <c r="C41" s="109">
        <v>-59902438.385227382</v>
      </c>
      <c r="D41" s="109">
        <v>-59902438.385227382</v>
      </c>
      <c r="E41" s="109">
        <v>0</v>
      </c>
      <c r="F41" s="109">
        <v>0</v>
      </c>
      <c r="G41" s="109">
        <v>-59902438.385227382</v>
      </c>
      <c r="H41" s="109">
        <v>-59902438.385227382</v>
      </c>
      <c r="I41" s="109">
        <v>0</v>
      </c>
      <c r="J41" s="109">
        <v>0</v>
      </c>
      <c r="K41" s="109">
        <v>-59902438.385227382</v>
      </c>
      <c r="L41" s="696">
        <v>1</v>
      </c>
    </row>
    <row r="42" spans="1:12" ht="12.75">
      <c r="A42" s="695" t="s">
        <v>1023</v>
      </c>
      <c r="B42" s="99" t="s">
        <v>1016</v>
      </c>
      <c r="C42" s="109">
        <v>-1002948.7879780806</v>
      </c>
      <c r="D42" s="109">
        <v>-1002948.7879780806</v>
      </c>
      <c r="E42" s="109">
        <v>0</v>
      </c>
      <c r="F42" s="109">
        <v>0</v>
      </c>
      <c r="G42" s="109">
        <v>-1002948.7879780806</v>
      </c>
      <c r="H42" s="109">
        <v>-1002948.7879780806</v>
      </c>
      <c r="I42" s="109">
        <v>0</v>
      </c>
      <c r="J42" s="109">
        <v>0</v>
      </c>
      <c r="K42" s="109">
        <v>-1002948.7879780806</v>
      </c>
      <c r="L42" s="696">
        <v>1</v>
      </c>
    </row>
    <row r="43" spans="1:12" ht="12.75">
      <c r="A43" s="695" t="s">
        <v>1022</v>
      </c>
      <c r="B43" s="99" t="s">
        <v>1016</v>
      </c>
      <c r="C43" s="109">
        <v>-14693791</v>
      </c>
      <c r="D43" s="109">
        <v>-14693791</v>
      </c>
      <c r="E43" s="109">
        <v>0</v>
      </c>
      <c r="F43" s="109">
        <v>0</v>
      </c>
      <c r="G43" s="109">
        <v>-14693791</v>
      </c>
      <c r="H43" s="109">
        <v>-14693791</v>
      </c>
      <c r="I43" s="109">
        <v>0</v>
      </c>
      <c r="J43" s="109">
        <v>0</v>
      </c>
      <c r="K43" s="109">
        <v>-14693791</v>
      </c>
      <c r="L43" s="696">
        <v>1</v>
      </c>
    </row>
    <row r="44" spans="1:12" ht="12.75">
      <c r="A44" s="695" t="s">
        <v>1021</v>
      </c>
      <c r="B44" s="99" t="s">
        <v>1016</v>
      </c>
      <c r="C44" s="109">
        <v>-17541660</v>
      </c>
      <c r="D44" s="109">
        <v>-17541660</v>
      </c>
      <c r="E44" s="109">
        <v>0</v>
      </c>
      <c r="F44" s="109">
        <v>0</v>
      </c>
      <c r="G44" s="109">
        <v>-17541660</v>
      </c>
      <c r="H44" s="109">
        <v>-17541660</v>
      </c>
      <c r="I44" s="109">
        <v>0</v>
      </c>
      <c r="J44" s="109">
        <v>0</v>
      </c>
      <c r="K44" s="109">
        <v>-17541660</v>
      </c>
      <c r="L44" s="696">
        <v>1</v>
      </c>
    </row>
    <row r="45" spans="1:12" ht="12.75">
      <c r="A45" s="695" t="s">
        <v>1020</v>
      </c>
      <c r="B45" s="99" t="s">
        <v>1016</v>
      </c>
      <c r="C45" s="109">
        <v>-6046323.6905591143</v>
      </c>
      <c r="D45" s="109">
        <v>-6046323.6905591143</v>
      </c>
      <c r="E45" s="109">
        <v>0</v>
      </c>
      <c r="F45" s="109">
        <v>0</v>
      </c>
      <c r="G45" s="109">
        <v>-6046323.6905591143</v>
      </c>
      <c r="H45" s="109">
        <v>-6046323.6905591143</v>
      </c>
      <c r="I45" s="109">
        <v>0</v>
      </c>
      <c r="J45" s="109">
        <v>0</v>
      </c>
      <c r="K45" s="109">
        <v>-6046323.6905591143</v>
      </c>
      <c r="L45" s="696">
        <v>1</v>
      </c>
    </row>
    <row r="46" spans="1:12" ht="12.75">
      <c r="A46" s="695" t="s">
        <v>1019</v>
      </c>
      <c r="B46" s="99" t="s">
        <v>1016</v>
      </c>
      <c r="C46" s="109">
        <v>-1398331.4659101004</v>
      </c>
      <c r="D46" s="109">
        <v>-1398331.4659101004</v>
      </c>
      <c r="E46" s="109">
        <v>0</v>
      </c>
      <c r="F46" s="109">
        <v>0</v>
      </c>
      <c r="G46" s="109">
        <v>-1398331.4659101004</v>
      </c>
      <c r="H46" s="109">
        <v>-1398331.4659101004</v>
      </c>
      <c r="I46" s="109">
        <v>0</v>
      </c>
      <c r="J46" s="109">
        <v>0</v>
      </c>
      <c r="K46" s="109">
        <v>-1398331.4659101004</v>
      </c>
      <c r="L46" s="696">
        <v>1</v>
      </c>
    </row>
    <row r="47" spans="1:12" ht="12.75">
      <c r="A47" s="695" t="s">
        <v>1018</v>
      </c>
      <c r="B47" s="99" t="s">
        <v>1016</v>
      </c>
      <c r="C47" s="109">
        <v>-1811268.4800000002</v>
      </c>
      <c r="D47" s="109">
        <v>-1811268.4800000002</v>
      </c>
      <c r="E47" s="109">
        <v>0</v>
      </c>
      <c r="F47" s="109">
        <v>0</v>
      </c>
      <c r="G47" s="109">
        <v>-1811268.4800000002</v>
      </c>
      <c r="H47" s="109">
        <v>-1811268.4800000002</v>
      </c>
      <c r="I47" s="109">
        <v>0</v>
      </c>
      <c r="J47" s="109">
        <v>0</v>
      </c>
      <c r="K47" s="109">
        <v>-1811268.4800000002</v>
      </c>
      <c r="L47" s="696">
        <v>1</v>
      </c>
    </row>
    <row r="48" spans="1:12" ht="12.75">
      <c r="A48" s="695" t="s">
        <v>1017</v>
      </c>
      <c r="B48" s="99" t="s">
        <v>1016</v>
      </c>
      <c r="C48" s="109">
        <v>1426032.1199999999</v>
      </c>
      <c r="D48" s="109">
        <v>1426032.1199999999</v>
      </c>
      <c r="E48" s="109">
        <v>0</v>
      </c>
      <c r="F48" s="109">
        <v>0</v>
      </c>
      <c r="G48" s="109">
        <v>1426032.1199999999</v>
      </c>
      <c r="H48" s="109">
        <v>1426032.1199999999</v>
      </c>
      <c r="I48" s="109">
        <v>0</v>
      </c>
      <c r="J48" s="109">
        <v>0</v>
      </c>
      <c r="K48" s="109">
        <v>1426032.1199999999</v>
      </c>
      <c r="L48" s="696">
        <v>1</v>
      </c>
    </row>
    <row r="49" spans="1:12" ht="12.75">
      <c r="A49" s="695" t="s">
        <v>1015</v>
      </c>
      <c r="B49" s="99" t="s">
        <v>1012</v>
      </c>
      <c r="C49" s="109">
        <v>-23464510.369023953</v>
      </c>
      <c r="D49" s="109">
        <v>-23464510.369023953</v>
      </c>
      <c r="E49" s="109">
        <v>0</v>
      </c>
      <c r="F49" s="109">
        <v>0</v>
      </c>
      <c r="G49" s="109">
        <v>-23464510.369023953</v>
      </c>
      <c r="H49" s="109">
        <v>-22700823.015399534</v>
      </c>
      <c r="I49" s="109">
        <v>0</v>
      </c>
      <c r="J49" s="109">
        <v>0</v>
      </c>
      <c r="K49" s="109">
        <v>-22700823.015399534</v>
      </c>
      <c r="L49" s="696">
        <v>0.96745351419595016</v>
      </c>
    </row>
    <row r="50" spans="1:12" ht="12.75">
      <c r="A50" s="695" t="s">
        <v>1014</v>
      </c>
      <c r="B50" s="99" t="s">
        <v>1012</v>
      </c>
      <c r="C50" s="109">
        <v>-1973952</v>
      </c>
      <c r="D50" s="109">
        <v>-1973952</v>
      </c>
      <c r="E50" s="109">
        <v>0</v>
      </c>
      <c r="F50" s="109">
        <v>0</v>
      </c>
      <c r="G50" s="109">
        <v>-1973952</v>
      </c>
      <c r="H50" s="109">
        <v>-1909706.7992541243</v>
      </c>
      <c r="I50" s="109">
        <v>0</v>
      </c>
      <c r="J50" s="109">
        <v>0</v>
      </c>
      <c r="K50" s="109">
        <v>-1909706.7992541243</v>
      </c>
      <c r="L50" s="696">
        <v>0.96745351419595016</v>
      </c>
    </row>
    <row r="51" spans="1:12" ht="12.75">
      <c r="A51" s="695" t="s">
        <v>1013</v>
      </c>
      <c r="B51" s="99" t="s">
        <v>1012</v>
      </c>
      <c r="C51" s="109">
        <v>-33211000</v>
      </c>
      <c r="D51" s="109">
        <v>-33211000</v>
      </c>
      <c r="E51" s="109">
        <v>0</v>
      </c>
      <c r="F51" s="109">
        <v>0</v>
      </c>
      <c r="G51" s="109">
        <v>-33211000</v>
      </c>
      <c r="H51" s="109">
        <v>-33211000</v>
      </c>
      <c r="I51" s="109">
        <v>0</v>
      </c>
      <c r="J51" s="109">
        <v>0</v>
      </c>
      <c r="K51" s="109">
        <v>-33211000</v>
      </c>
      <c r="L51" s="696">
        <v>1</v>
      </c>
    </row>
    <row r="52" spans="1:12" ht="12.75">
      <c r="A52" s="695" t="s">
        <v>1011</v>
      </c>
      <c r="B52" s="99" t="s">
        <v>983</v>
      </c>
      <c r="C52" s="109">
        <v>0</v>
      </c>
      <c r="D52" s="109">
        <v>0</v>
      </c>
      <c r="E52" s="109">
        <v>0</v>
      </c>
      <c r="F52" s="109">
        <v>0</v>
      </c>
      <c r="G52" s="109">
        <v>0</v>
      </c>
      <c r="H52" s="109">
        <v>0</v>
      </c>
      <c r="I52" s="109">
        <v>0</v>
      </c>
      <c r="J52" s="109">
        <v>0</v>
      </c>
      <c r="K52" s="109">
        <v>0</v>
      </c>
      <c r="L52" s="696">
        <v>0.95059518137784804</v>
      </c>
    </row>
    <row r="53" spans="1:12" ht="12.75">
      <c r="A53" s="695" t="s">
        <v>1010</v>
      </c>
      <c r="B53" s="99" t="s">
        <v>983</v>
      </c>
      <c r="C53" s="109">
        <v>0</v>
      </c>
      <c r="D53" s="109">
        <v>0</v>
      </c>
      <c r="E53" s="109">
        <v>0</v>
      </c>
      <c r="F53" s="109">
        <v>0</v>
      </c>
      <c r="G53" s="109">
        <v>0</v>
      </c>
      <c r="H53" s="109">
        <v>0</v>
      </c>
      <c r="I53" s="109">
        <v>0</v>
      </c>
      <c r="J53" s="109">
        <v>0</v>
      </c>
      <c r="K53" s="109">
        <v>0</v>
      </c>
      <c r="L53" s="696">
        <v>1</v>
      </c>
    </row>
    <row r="54" spans="1:12" ht="12.75">
      <c r="A54" s="695" t="s">
        <v>1009</v>
      </c>
      <c r="B54" s="99" t="s">
        <v>983</v>
      </c>
      <c r="C54" s="109">
        <v>0</v>
      </c>
      <c r="D54" s="109">
        <v>0</v>
      </c>
      <c r="E54" s="109">
        <v>0</v>
      </c>
      <c r="F54" s="109">
        <v>0</v>
      </c>
      <c r="G54" s="109">
        <v>0</v>
      </c>
      <c r="H54" s="109">
        <v>0</v>
      </c>
      <c r="I54" s="109">
        <v>0</v>
      </c>
      <c r="J54" s="109">
        <v>0</v>
      </c>
      <c r="K54" s="109">
        <v>0</v>
      </c>
      <c r="L54" s="696">
        <v>0.89674086323795554</v>
      </c>
    </row>
    <row r="55" spans="1:12" ht="12.75">
      <c r="A55" s="695" t="s">
        <v>1008</v>
      </c>
      <c r="B55" s="99" t="s">
        <v>983</v>
      </c>
      <c r="C55" s="109">
        <v>-44878199.43462</v>
      </c>
      <c r="D55" s="109">
        <v>-44878199.43462</v>
      </c>
      <c r="E55" s="109">
        <v>0</v>
      </c>
      <c r="F55" s="109">
        <v>0</v>
      </c>
      <c r="G55" s="109">
        <v>-44878199.43462</v>
      </c>
      <c r="H55" s="109">
        <v>0</v>
      </c>
      <c r="I55" s="109">
        <v>0</v>
      </c>
      <c r="J55" s="109">
        <v>0</v>
      </c>
      <c r="K55" s="109">
        <v>0</v>
      </c>
      <c r="L55" s="696">
        <v>0</v>
      </c>
    </row>
    <row r="56" spans="1:12" ht="12.75">
      <c r="A56" s="695" t="s">
        <v>1007</v>
      </c>
      <c r="B56" s="99" t="s">
        <v>983</v>
      </c>
      <c r="C56" s="109">
        <v>-241122</v>
      </c>
      <c r="D56" s="109">
        <v>-241122</v>
      </c>
      <c r="E56" s="109">
        <v>0</v>
      </c>
      <c r="F56" s="109">
        <v>0</v>
      </c>
      <c r="G56" s="109">
        <v>-241122</v>
      </c>
      <c r="H56" s="109">
        <v>0</v>
      </c>
      <c r="I56" s="109">
        <v>0</v>
      </c>
      <c r="J56" s="109">
        <v>0</v>
      </c>
      <c r="K56" s="109">
        <v>0</v>
      </c>
      <c r="L56" s="696">
        <v>0</v>
      </c>
    </row>
    <row r="57" spans="1:12" ht="12.75">
      <c r="A57" s="695" t="s">
        <v>1006</v>
      </c>
      <c r="B57" s="99" t="s">
        <v>983</v>
      </c>
      <c r="C57" s="109">
        <v>-3665636.97</v>
      </c>
      <c r="D57" s="109">
        <v>-3665636.97</v>
      </c>
      <c r="E57" s="109">
        <v>0</v>
      </c>
      <c r="F57" s="109">
        <v>0</v>
      </c>
      <c r="G57" s="109">
        <v>-3665636.97</v>
      </c>
      <c r="H57" s="109">
        <v>-3287126.4607947641</v>
      </c>
      <c r="I57" s="109">
        <v>0</v>
      </c>
      <c r="J57" s="109">
        <v>0</v>
      </c>
      <c r="K57" s="109">
        <v>-3287126.4607947641</v>
      </c>
      <c r="L57" s="696">
        <v>0.89674086323795554</v>
      </c>
    </row>
    <row r="58" spans="1:12" ht="12.75">
      <c r="A58" s="695" t="s">
        <v>1005</v>
      </c>
      <c r="B58" s="99" t="s">
        <v>983</v>
      </c>
      <c r="C58" s="109">
        <v>-1153583.5988386027</v>
      </c>
      <c r="D58" s="109">
        <v>-1153583.5988386027</v>
      </c>
      <c r="E58" s="109">
        <v>0</v>
      </c>
      <c r="F58" s="109">
        <v>0</v>
      </c>
      <c r="G58" s="109">
        <v>-1153583.5988386027</v>
      </c>
      <c r="H58" s="109">
        <v>-1096591.0103724923</v>
      </c>
      <c r="I58" s="109">
        <v>0</v>
      </c>
      <c r="J58" s="109">
        <v>0</v>
      </c>
      <c r="K58" s="109">
        <v>-1096591.0103724923</v>
      </c>
      <c r="L58" s="696">
        <v>0.95059518137784804</v>
      </c>
    </row>
    <row r="59" spans="1:12" ht="12.75">
      <c r="A59" s="695" t="s">
        <v>1004</v>
      </c>
      <c r="B59" s="99" t="s">
        <v>983</v>
      </c>
      <c r="C59" s="109">
        <v>-423878.33909526223</v>
      </c>
      <c r="D59" s="109">
        <v>-423878.33909526223</v>
      </c>
      <c r="E59" s="109">
        <v>0</v>
      </c>
      <c r="F59" s="109">
        <v>0</v>
      </c>
      <c r="G59" s="109">
        <v>-423878.33909526223</v>
      </c>
      <c r="H59" s="109">
        <v>-402936.70663440175</v>
      </c>
      <c r="I59" s="109">
        <v>0</v>
      </c>
      <c r="J59" s="109">
        <v>0</v>
      </c>
      <c r="K59" s="109">
        <v>-402936.70663440175</v>
      </c>
      <c r="L59" s="696">
        <v>0.95059518137784804</v>
      </c>
    </row>
    <row r="60" spans="1:12" ht="12.75">
      <c r="A60" s="695" t="s">
        <v>1003</v>
      </c>
      <c r="B60" s="99" t="s">
        <v>983</v>
      </c>
      <c r="C60" s="109">
        <v>-256054.48356263476</v>
      </c>
      <c r="D60" s="109">
        <v>-256054.48356263476</v>
      </c>
      <c r="E60" s="109">
        <v>0</v>
      </c>
      <c r="F60" s="109">
        <v>0</v>
      </c>
      <c r="G60" s="109">
        <v>-256054.48356263476</v>
      </c>
      <c r="H60" s="109">
        <v>-256054.48356263476</v>
      </c>
      <c r="I60" s="109">
        <v>0</v>
      </c>
      <c r="J60" s="109">
        <v>0</v>
      </c>
      <c r="K60" s="109">
        <v>-256054.48356263476</v>
      </c>
      <c r="L60" s="696">
        <v>1</v>
      </c>
    </row>
    <row r="61" spans="1:12" ht="12.75">
      <c r="A61" s="695" t="s">
        <v>1002</v>
      </c>
      <c r="B61" s="99" t="s">
        <v>983</v>
      </c>
      <c r="C61" s="109">
        <v>0</v>
      </c>
      <c r="D61" s="109">
        <v>0</v>
      </c>
      <c r="E61" s="109">
        <v>0</v>
      </c>
      <c r="F61" s="109">
        <v>0</v>
      </c>
      <c r="G61" s="109">
        <v>0</v>
      </c>
      <c r="H61" s="109">
        <v>0</v>
      </c>
      <c r="I61" s="109">
        <v>0</v>
      </c>
      <c r="J61" s="109">
        <v>0</v>
      </c>
      <c r="K61" s="109">
        <v>0</v>
      </c>
      <c r="L61" s="696">
        <v>0.89674086323795554</v>
      </c>
    </row>
    <row r="62" spans="1:12" ht="12.75">
      <c r="A62" s="695" t="s">
        <v>1001</v>
      </c>
      <c r="B62" s="99" t="s">
        <v>983</v>
      </c>
      <c r="C62" s="109">
        <v>0</v>
      </c>
      <c r="D62" s="109">
        <v>0</v>
      </c>
      <c r="E62" s="109">
        <v>0</v>
      </c>
      <c r="F62" s="109">
        <v>0</v>
      </c>
      <c r="G62" s="109">
        <v>0</v>
      </c>
      <c r="H62" s="109">
        <v>0</v>
      </c>
      <c r="I62" s="109">
        <v>0</v>
      </c>
      <c r="J62" s="109">
        <v>0</v>
      </c>
      <c r="K62" s="109">
        <v>0</v>
      </c>
      <c r="L62" s="696">
        <v>1</v>
      </c>
    </row>
    <row r="63" spans="1:12" ht="12.75">
      <c r="A63" s="695" t="s">
        <v>1000</v>
      </c>
      <c r="B63" s="99" t="s">
        <v>983</v>
      </c>
      <c r="C63" s="109">
        <v>-1684507.61</v>
      </c>
      <c r="D63" s="109">
        <v>-1684507.61</v>
      </c>
      <c r="E63" s="109">
        <v>0</v>
      </c>
      <c r="F63" s="109">
        <v>0</v>
      </c>
      <c r="G63" s="109">
        <v>-1684507.61</v>
      </c>
      <c r="H63" s="109">
        <v>-1601284.8170603155</v>
      </c>
      <c r="I63" s="109">
        <v>0</v>
      </c>
      <c r="J63" s="109">
        <v>0</v>
      </c>
      <c r="K63" s="109">
        <v>-1601284.8170603155</v>
      </c>
      <c r="L63" s="696">
        <v>0.95059518137784804</v>
      </c>
    </row>
    <row r="64" spans="1:12" ht="12.75">
      <c r="A64" s="695" t="s">
        <v>999</v>
      </c>
      <c r="B64" s="99" t="s">
        <v>983</v>
      </c>
      <c r="C64" s="109">
        <v>-28439892.170000002</v>
      </c>
      <c r="D64" s="109">
        <v>-28439892.170000002</v>
      </c>
      <c r="E64" s="109">
        <v>0</v>
      </c>
      <c r="F64" s="109">
        <v>0</v>
      </c>
      <c r="G64" s="109">
        <v>-28439892.170000002</v>
      </c>
      <c r="H64" s="109">
        <v>-28439892.170000002</v>
      </c>
      <c r="I64" s="109">
        <v>0</v>
      </c>
      <c r="J64" s="109">
        <v>0</v>
      </c>
      <c r="K64" s="109">
        <v>-28439892.170000002</v>
      </c>
      <c r="L64" s="696">
        <v>1</v>
      </c>
    </row>
    <row r="65" spans="1:12" ht="12.75">
      <c r="A65" s="695" t="s">
        <v>998</v>
      </c>
      <c r="B65" s="99" t="s">
        <v>983</v>
      </c>
      <c r="C65" s="109">
        <v>0</v>
      </c>
      <c r="D65" s="109">
        <v>0</v>
      </c>
      <c r="E65" s="109">
        <v>0</v>
      </c>
      <c r="F65" s="109">
        <v>0</v>
      </c>
      <c r="G65" s="109">
        <v>0</v>
      </c>
      <c r="H65" s="109">
        <v>0</v>
      </c>
      <c r="I65" s="109">
        <v>0</v>
      </c>
      <c r="J65" s="109">
        <v>0</v>
      </c>
      <c r="K65" s="109">
        <v>0</v>
      </c>
      <c r="L65" s="696">
        <v>0.94712157517284312</v>
      </c>
    </row>
    <row r="66" spans="1:12" ht="12.75">
      <c r="A66" s="695" t="s">
        <v>997</v>
      </c>
      <c r="B66" s="99" t="s">
        <v>983</v>
      </c>
      <c r="C66" s="109">
        <v>-1198456.4858332563</v>
      </c>
      <c r="D66" s="109">
        <v>-1198456.4858332563</v>
      </c>
      <c r="E66" s="109">
        <v>1198456.4858332563</v>
      </c>
      <c r="F66" s="109">
        <v>0</v>
      </c>
      <c r="G66" s="109">
        <v>0</v>
      </c>
      <c r="H66" s="109">
        <v>-1135083.9946385038</v>
      </c>
      <c r="I66" s="109">
        <v>1135083.9946385038</v>
      </c>
      <c r="J66" s="109">
        <v>0</v>
      </c>
      <c r="K66" s="109">
        <v>0</v>
      </c>
      <c r="L66" s="696">
        <v>0.94712157517284312</v>
      </c>
    </row>
    <row r="67" spans="1:12" ht="12.75">
      <c r="A67" s="695" t="s">
        <v>996</v>
      </c>
      <c r="B67" s="99" t="s">
        <v>983</v>
      </c>
      <c r="C67" s="109">
        <v>0</v>
      </c>
      <c r="D67" s="109">
        <v>0</v>
      </c>
      <c r="E67" s="109">
        <v>0</v>
      </c>
      <c r="F67" s="109">
        <v>0</v>
      </c>
      <c r="G67" s="109">
        <v>0</v>
      </c>
      <c r="H67" s="109">
        <v>0</v>
      </c>
      <c r="I67" s="109">
        <v>0</v>
      </c>
      <c r="J67" s="109">
        <v>0</v>
      </c>
      <c r="K67" s="109">
        <v>0</v>
      </c>
      <c r="L67" s="696">
        <v>0.94712157517284312</v>
      </c>
    </row>
    <row r="68" spans="1:12" ht="12.75">
      <c r="A68" s="695" t="s">
        <v>995</v>
      </c>
      <c r="B68" s="99" t="s">
        <v>983</v>
      </c>
      <c r="C68" s="109">
        <v>-12425275.616965994</v>
      </c>
      <c r="D68" s="109">
        <v>-12425275.616965994</v>
      </c>
      <c r="E68" s="109">
        <v>12425275.616965994</v>
      </c>
      <c r="F68" s="109">
        <v>0</v>
      </c>
      <c r="G68" s="109">
        <v>0</v>
      </c>
      <c r="H68" s="109">
        <v>-12425275.616965994</v>
      </c>
      <c r="I68" s="109">
        <v>12425275.616965994</v>
      </c>
      <c r="J68" s="109">
        <v>0</v>
      </c>
      <c r="K68" s="109">
        <v>0</v>
      </c>
      <c r="L68" s="696">
        <v>1</v>
      </c>
    </row>
    <row r="69" spans="1:12" ht="12.75">
      <c r="A69" s="695" t="s">
        <v>994</v>
      </c>
      <c r="B69" s="99" t="s">
        <v>983</v>
      </c>
      <c r="C69" s="109">
        <v>0</v>
      </c>
      <c r="D69" s="109">
        <v>0</v>
      </c>
      <c r="E69" s="109">
        <v>0</v>
      </c>
      <c r="F69" s="109">
        <v>0</v>
      </c>
      <c r="G69" s="109">
        <v>0</v>
      </c>
      <c r="H69" s="109">
        <v>0</v>
      </c>
      <c r="I69" s="109">
        <v>0</v>
      </c>
      <c r="J69" s="109">
        <v>0</v>
      </c>
      <c r="K69" s="109">
        <v>0</v>
      </c>
      <c r="L69" s="696">
        <v>1</v>
      </c>
    </row>
    <row r="70" spans="1:12" ht="12.75">
      <c r="A70" s="695" t="s">
        <v>993</v>
      </c>
      <c r="B70" s="99" t="s">
        <v>983</v>
      </c>
      <c r="C70" s="109">
        <v>0</v>
      </c>
      <c r="D70" s="109">
        <v>0</v>
      </c>
      <c r="E70" s="109">
        <v>0</v>
      </c>
      <c r="F70" s="109">
        <v>0</v>
      </c>
      <c r="G70" s="109">
        <v>0</v>
      </c>
      <c r="H70" s="109">
        <v>0</v>
      </c>
      <c r="I70" s="109">
        <v>0</v>
      </c>
      <c r="J70" s="109">
        <v>0</v>
      </c>
      <c r="K70" s="109">
        <v>0</v>
      </c>
      <c r="L70" s="696">
        <v>1</v>
      </c>
    </row>
    <row r="71" spans="1:12" ht="12.75">
      <c r="A71" s="695" t="s">
        <v>992</v>
      </c>
      <c r="B71" s="99" t="s">
        <v>983</v>
      </c>
      <c r="C71" s="109">
        <v>0</v>
      </c>
      <c r="D71" s="109">
        <v>0</v>
      </c>
      <c r="E71" s="109">
        <v>0</v>
      </c>
      <c r="F71" s="109">
        <v>0</v>
      </c>
      <c r="G71" s="109">
        <v>0</v>
      </c>
      <c r="H71" s="109">
        <v>0</v>
      </c>
      <c r="I71" s="109">
        <v>0</v>
      </c>
      <c r="J71" s="109">
        <v>0</v>
      </c>
      <c r="K71" s="109">
        <v>0</v>
      </c>
      <c r="L71" s="696">
        <v>1</v>
      </c>
    </row>
    <row r="72" spans="1:12" ht="12.75">
      <c r="A72" s="695" t="s">
        <v>991</v>
      </c>
      <c r="B72" s="99" t="s">
        <v>983</v>
      </c>
      <c r="C72" s="109">
        <v>0</v>
      </c>
      <c r="D72" s="109">
        <v>0</v>
      </c>
      <c r="E72" s="109">
        <v>0</v>
      </c>
      <c r="F72" s="109">
        <v>0</v>
      </c>
      <c r="G72" s="109">
        <v>0</v>
      </c>
      <c r="H72" s="109">
        <v>0</v>
      </c>
      <c r="I72" s="109">
        <v>0</v>
      </c>
      <c r="J72" s="109">
        <v>0</v>
      </c>
      <c r="K72" s="109">
        <v>0</v>
      </c>
      <c r="L72" s="696">
        <v>1</v>
      </c>
    </row>
    <row r="73" spans="1:12" ht="12.75">
      <c r="A73" s="695" t="s">
        <v>990</v>
      </c>
      <c r="B73" s="99" t="s">
        <v>983</v>
      </c>
      <c r="C73" s="109">
        <v>0</v>
      </c>
      <c r="D73" s="109">
        <v>0</v>
      </c>
      <c r="E73" s="109">
        <v>0</v>
      </c>
      <c r="F73" s="109">
        <v>0</v>
      </c>
      <c r="G73" s="109">
        <v>0</v>
      </c>
      <c r="H73" s="109">
        <v>0</v>
      </c>
      <c r="I73" s="109">
        <v>0</v>
      </c>
      <c r="J73" s="109">
        <v>0</v>
      </c>
      <c r="K73" s="109">
        <v>0</v>
      </c>
      <c r="L73" s="696">
        <v>1</v>
      </c>
    </row>
    <row r="74" spans="1:12" ht="12.75">
      <c r="A74" s="695" t="s">
        <v>989</v>
      </c>
      <c r="B74" s="99" t="s">
        <v>983</v>
      </c>
      <c r="C74" s="109">
        <v>0</v>
      </c>
      <c r="D74" s="109">
        <v>0</v>
      </c>
      <c r="E74" s="109">
        <v>0</v>
      </c>
      <c r="F74" s="109">
        <v>0</v>
      </c>
      <c r="G74" s="109">
        <v>0</v>
      </c>
      <c r="H74" s="109">
        <v>0</v>
      </c>
      <c r="I74" s="109">
        <v>0</v>
      </c>
      <c r="J74" s="109">
        <v>0</v>
      </c>
      <c r="K74" s="109">
        <v>0</v>
      </c>
      <c r="L74" s="696">
        <v>1</v>
      </c>
    </row>
    <row r="75" spans="1:12" ht="12.75">
      <c r="A75" s="695" t="s">
        <v>988</v>
      </c>
      <c r="B75" s="99" t="s">
        <v>983</v>
      </c>
      <c r="C75" s="109">
        <v>-6.3853804022073746E-8</v>
      </c>
      <c r="D75" s="109">
        <v>-6.3853804022073746E-8</v>
      </c>
      <c r="E75" s="109">
        <v>6.3853804022073746E-8</v>
      </c>
      <c r="F75" s="109">
        <v>0</v>
      </c>
      <c r="G75" s="109">
        <v>0</v>
      </c>
      <c r="H75" s="109">
        <v>-6.3853804022073746E-8</v>
      </c>
      <c r="I75" s="109">
        <v>6.3853804022073746E-8</v>
      </c>
      <c r="J75" s="109">
        <v>0</v>
      </c>
      <c r="K75" s="109">
        <v>0</v>
      </c>
      <c r="L75" s="696">
        <v>1</v>
      </c>
    </row>
    <row r="76" spans="1:12" ht="12.75">
      <c r="A76" s="695" t="s">
        <v>987</v>
      </c>
      <c r="B76" s="99" t="s">
        <v>983</v>
      </c>
      <c r="C76" s="109">
        <v>0</v>
      </c>
      <c r="D76" s="109">
        <v>0</v>
      </c>
      <c r="E76" s="109">
        <v>0</v>
      </c>
      <c r="F76" s="109">
        <v>0</v>
      </c>
      <c r="G76" s="109">
        <v>0</v>
      </c>
      <c r="H76" s="109">
        <v>0</v>
      </c>
      <c r="I76" s="109">
        <v>0</v>
      </c>
      <c r="J76" s="109">
        <v>0</v>
      </c>
      <c r="K76" s="109">
        <v>0</v>
      </c>
      <c r="L76" s="696">
        <v>0</v>
      </c>
    </row>
    <row r="77" spans="1:12" ht="12.75">
      <c r="A77" s="695" t="s">
        <v>986</v>
      </c>
      <c r="B77" s="99" t="s">
        <v>983</v>
      </c>
      <c r="C77" s="109">
        <v>-6809137.23262309</v>
      </c>
      <c r="D77" s="109">
        <v>-6809137.23262309</v>
      </c>
      <c r="E77" s="109">
        <v>6809137.23262309</v>
      </c>
      <c r="F77" s="109">
        <v>0</v>
      </c>
      <c r="G77" s="109">
        <v>0</v>
      </c>
      <c r="H77" s="109">
        <v>-6809137.23262309</v>
      </c>
      <c r="I77" s="109">
        <v>6809137.23262309</v>
      </c>
      <c r="J77" s="109">
        <v>0</v>
      </c>
      <c r="K77" s="109">
        <v>0</v>
      </c>
      <c r="L77" s="696">
        <v>1</v>
      </c>
    </row>
    <row r="78" spans="1:12" ht="12.75">
      <c r="A78" s="695" t="s">
        <v>985</v>
      </c>
      <c r="B78" s="99" t="s">
        <v>983</v>
      </c>
      <c r="C78" s="109">
        <v>11303114</v>
      </c>
      <c r="D78" s="109">
        <v>11303114</v>
      </c>
      <c r="E78" s="109">
        <v>-11303114</v>
      </c>
      <c r="F78" s="109">
        <v>0</v>
      </c>
      <c r="G78" s="109">
        <v>0</v>
      </c>
      <c r="H78" s="109">
        <v>11303114</v>
      </c>
      <c r="I78" s="109">
        <v>-11303114</v>
      </c>
      <c r="J78" s="109">
        <v>0</v>
      </c>
      <c r="K78" s="109">
        <v>0</v>
      </c>
      <c r="L78" s="696">
        <v>1</v>
      </c>
    </row>
    <row r="79" spans="1:12" ht="13.5" thickBot="1">
      <c r="A79" s="695" t="s">
        <v>984</v>
      </c>
      <c r="B79" s="99" t="s">
        <v>983</v>
      </c>
      <c r="C79" s="109">
        <v>16778.242079854012</v>
      </c>
      <c r="D79" s="109">
        <v>16778.242079854012</v>
      </c>
      <c r="E79" s="109">
        <v>-16778.242079854012</v>
      </c>
      <c r="F79" s="109">
        <v>0</v>
      </c>
      <c r="G79" s="109">
        <v>0</v>
      </c>
      <c r="H79" s="109">
        <v>16778.242079854012</v>
      </c>
      <c r="I79" s="109">
        <v>-16778.242079854012</v>
      </c>
      <c r="J79" s="109">
        <v>0</v>
      </c>
      <c r="K79" s="109">
        <v>0</v>
      </c>
      <c r="L79" s="696">
        <v>1</v>
      </c>
    </row>
    <row r="80" spans="1:12" ht="12.75">
      <c r="A80" s="110" t="s">
        <v>982</v>
      </c>
      <c r="B80" s="697" t="s">
        <v>5</v>
      </c>
      <c r="C80" s="698">
        <v>-249476043.75815773</v>
      </c>
      <c r="D80" s="698">
        <v>-249476043.75815773</v>
      </c>
      <c r="E80" s="698">
        <v>9112977.0933425501</v>
      </c>
      <c r="F80" s="698">
        <v>0</v>
      </c>
      <c r="G80" s="698">
        <v>-240363066.66481519</v>
      </c>
      <c r="H80" s="698">
        <v>-202925749.75490081</v>
      </c>
      <c r="I80" s="698">
        <v>9049604.602147799</v>
      </c>
      <c r="J80" s="698">
        <v>0</v>
      </c>
      <c r="K80" s="698">
        <v>-193876145.152753</v>
      </c>
      <c r="L80" s="450" t="s">
        <v>5</v>
      </c>
    </row>
    <row r="81" spans="1:12" ht="15.75" thickBot="1">
      <c r="A81" s="122"/>
      <c r="B81" s="699"/>
      <c r="C81" s="122"/>
      <c r="D81" s="122"/>
      <c r="E81" s="122"/>
      <c r="F81" s="122"/>
      <c r="G81" s="122"/>
      <c r="H81" s="122"/>
      <c r="I81" s="122"/>
      <c r="J81" s="122"/>
      <c r="K81" s="122"/>
      <c r="L81" s="122"/>
    </row>
    <row r="82" spans="1:12" ht="12.75">
      <c r="A82" s="694" t="s">
        <v>981</v>
      </c>
      <c r="B82" s="697" t="s">
        <v>5</v>
      </c>
      <c r="C82" s="698">
        <v>-10961667826.205175</v>
      </c>
      <c r="D82" s="698">
        <v>-10961667826.205175</v>
      </c>
      <c r="E82" s="698">
        <v>4785159841.5564909</v>
      </c>
      <c r="F82" s="698">
        <v>0</v>
      </c>
      <c r="G82" s="698">
        <v>-6176507984.6486807</v>
      </c>
      <c r="H82" s="698">
        <v>-10530500023.232317</v>
      </c>
      <c r="I82" s="698">
        <v>4608294961.1492329</v>
      </c>
      <c r="J82" s="698">
        <v>0</v>
      </c>
      <c r="K82" s="698">
        <v>-5922205062.0830832</v>
      </c>
      <c r="L82" s="450" t="s">
        <v>5</v>
      </c>
    </row>
    <row r="83" spans="1:12" ht="15">
      <c r="A83" s="122"/>
      <c r="B83" s="699"/>
      <c r="C83" s="122"/>
      <c r="D83" s="122"/>
      <c r="E83" s="122"/>
      <c r="F83" s="122"/>
      <c r="G83" s="122"/>
      <c r="H83" s="122"/>
      <c r="I83" s="122"/>
      <c r="J83" s="122"/>
      <c r="K83" s="122"/>
      <c r="L83" s="122"/>
    </row>
    <row r="84" spans="1:12" ht="12.75">
      <c r="A84" s="694" t="s">
        <v>687</v>
      </c>
      <c r="B84" s="99"/>
      <c r="C84" s="109"/>
      <c r="D84" s="109"/>
      <c r="E84" s="109"/>
      <c r="F84" s="109"/>
      <c r="G84" s="109"/>
      <c r="H84" s="109"/>
      <c r="I84" s="109"/>
      <c r="J84" s="109"/>
      <c r="K84" s="109"/>
      <c r="L84" s="109"/>
    </row>
    <row r="85" spans="1:12" ht="12.75">
      <c r="A85" s="110" t="s">
        <v>949</v>
      </c>
      <c r="B85" s="99"/>
      <c r="C85" s="109"/>
      <c r="D85" s="109"/>
      <c r="E85" s="109"/>
      <c r="F85" s="109"/>
      <c r="G85" s="109"/>
      <c r="H85" s="109"/>
      <c r="I85" s="109"/>
      <c r="J85" s="109"/>
      <c r="K85" s="109"/>
      <c r="L85" s="109"/>
    </row>
    <row r="86" spans="1:12" ht="12.75">
      <c r="A86" s="695" t="s">
        <v>980</v>
      </c>
      <c r="B86" s="99" t="s">
        <v>979</v>
      </c>
      <c r="C86" s="109">
        <v>7007719.0200000005</v>
      </c>
      <c r="D86" s="109">
        <v>7007719.0200000005</v>
      </c>
      <c r="E86" s="109">
        <v>0</v>
      </c>
      <c r="F86" s="109">
        <v>0</v>
      </c>
      <c r="G86" s="109">
        <v>7007719.0200000005</v>
      </c>
      <c r="H86" s="109">
        <v>6661503.9328618962</v>
      </c>
      <c r="I86" s="109">
        <v>0</v>
      </c>
      <c r="J86" s="109">
        <v>0</v>
      </c>
      <c r="K86" s="109">
        <v>6661503.9328618962</v>
      </c>
      <c r="L86" s="696">
        <v>0.95059518137784804</v>
      </c>
    </row>
    <row r="87" spans="1:12" ht="12.75">
      <c r="A87" s="695" t="s">
        <v>978</v>
      </c>
      <c r="B87" s="99" t="s">
        <v>976</v>
      </c>
      <c r="C87" s="109">
        <v>354158442.03000009</v>
      </c>
      <c r="D87" s="109">
        <v>354158442.03000009</v>
      </c>
      <c r="E87" s="109">
        <v>-354158442.03000009</v>
      </c>
      <c r="F87" s="109">
        <v>0</v>
      </c>
      <c r="G87" s="109">
        <v>0</v>
      </c>
      <c r="H87" s="109">
        <v>335431101.47621375</v>
      </c>
      <c r="I87" s="109">
        <v>-335431101.47621375</v>
      </c>
      <c r="J87" s="109">
        <v>0</v>
      </c>
      <c r="K87" s="109">
        <v>0</v>
      </c>
      <c r="L87" s="696">
        <v>0.94712157517284312</v>
      </c>
    </row>
    <row r="88" spans="1:12" ht="12.75">
      <c r="A88" s="695" t="s">
        <v>977</v>
      </c>
      <c r="B88" s="99" t="s">
        <v>976</v>
      </c>
      <c r="C88" s="109">
        <v>9641141.5099999979</v>
      </c>
      <c r="D88" s="109">
        <v>9641141.5099999979</v>
      </c>
      <c r="E88" s="109">
        <v>0</v>
      </c>
      <c r="F88" s="109">
        <v>0</v>
      </c>
      <c r="G88" s="109">
        <v>9641141.5099999979</v>
      </c>
      <c r="H88" s="109">
        <v>9145466.2859270982</v>
      </c>
      <c r="I88" s="109">
        <v>0</v>
      </c>
      <c r="J88" s="109">
        <v>0</v>
      </c>
      <c r="K88" s="109">
        <v>9145466.2859270982</v>
      </c>
      <c r="L88" s="696">
        <v>0.94858749624629246</v>
      </c>
    </row>
    <row r="89" spans="1:12" ht="12.75">
      <c r="A89" s="695" t="s">
        <v>975</v>
      </c>
      <c r="B89" s="99" t="s">
        <v>974</v>
      </c>
      <c r="C89" s="109">
        <v>5883308.1499999994</v>
      </c>
      <c r="D89" s="109">
        <v>5883308.1499999994</v>
      </c>
      <c r="E89" s="109">
        <v>0</v>
      </c>
      <c r="F89" s="109">
        <v>0</v>
      </c>
      <c r="G89" s="109">
        <v>5883308.1499999994</v>
      </c>
      <c r="H89" s="109">
        <v>5592644.3779510213</v>
      </c>
      <c r="I89" s="109">
        <v>0</v>
      </c>
      <c r="J89" s="109">
        <v>0</v>
      </c>
      <c r="K89" s="109">
        <v>5592644.3779510213</v>
      </c>
      <c r="L89" s="696">
        <v>0.95059518137784804</v>
      </c>
    </row>
    <row r="90" spans="1:12" ht="12.75">
      <c r="A90" s="695" t="s">
        <v>973</v>
      </c>
      <c r="B90" s="99" t="s">
        <v>972</v>
      </c>
      <c r="C90" s="109">
        <v>1708562.3899999997</v>
      </c>
      <c r="D90" s="109">
        <v>1708562.3899999997</v>
      </c>
      <c r="E90" s="109">
        <v>0</v>
      </c>
      <c r="F90" s="109">
        <v>0</v>
      </c>
      <c r="G90" s="109">
        <v>1708562.3899999997</v>
      </c>
      <c r="H90" s="109">
        <v>1624151.1750174193</v>
      </c>
      <c r="I90" s="109">
        <v>0</v>
      </c>
      <c r="J90" s="109">
        <v>0</v>
      </c>
      <c r="K90" s="109">
        <v>1624151.1750174193</v>
      </c>
      <c r="L90" s="696">
        <v>0.95059518137784804</v>
      </c>
    </row>
    <row r="91" spans="1:12" ht="12.75">
      <c r="A91" s="695" t="s">
        <v>971</v>
      </c>
      <c r="B91" s="99" t="s">
        <v>968</v>
      </c>
      <c r="C91" s="109">
        <v>17412557.649999991</v>
      </c>
      <c r="D91" s="109">
        <v>17412557.649999991</v>
      </c>
      <c r="E91" s="109">
        <v>0</v>
      </c>
      <c r="F91" s="109">
        <v>0</v>
      </c>
      <c r="G91" s="109">
        <v>17412557.649999991</v>
      </c>
      <c r="H91" s="109">
        <v>16552293.397553977</v>
      </c>
      <c r="I91" s="109">
        <v>0</v>
      </c>
      <c r="J91" s="109">
        <v>0</v>
      </c>
      <c r="K91" s="109">
        <v>16552293.397553977</v>
      </c>
      <c r="L91" s="696">
        <v>0.95059518137784804</v>
      </c>
    </row>
    <row r="92" spans="1:12" ht="12.75">
      <c r="A92" s="695" t="s">
        <v>970</v>
      </c>
      <c r="B92" s="99" t="s">
        <v>968</v>
      </c>
      <c r="C92" s="109">
        <v>4282809.63</v>
      </c>
      <c r="D92" s="109">
        <v>4282809.63</v>
      </c>
      <c r="E92" s="109">
        <v>-4282809.63</v>
      </c>
      <c r="F92" s="109">
        <v>0</v>
      </c>
      <c r="G92" s="109">
        <v>0</v>
      </c>
      <c r="H92" s="109">
        <v>4056341.4029310215</v>
      </c>
      <c r="I92" s="109">
        <v>-4056341.4029310215</v>
      </c>
      <c r="J92" s="109">
        <v>0</v>
      </c>
      <c r="K92" s="109">
        <v>0</v>
      </c>
      <c r="L92" s="696">
        <v>0.94712157517284312</v>
      </c>
    </row>
    <row r="93" spans="1:12" ht="12.75">
      <c r="A93" s="695" t="s">
        <v>969</v>
      </c>
      <c r="B93" s="99" t="s">
        <v>968</v>
      </c>
      <c r="C93" s="109">
        <v>464106.32999999996</v>
      </c>
      <c r="D93" s="109">
        <v>464106.32999999996</v>
      </c>
      <c r="E93" s="109">
        <v>-464106.32999999996</v>
      </c>
      <c r="F93" s="109">
        <v>0</v>
      </c>
      <c r="G93" s="109">
        <v>0</v>
      </c>
      <c r="H93" s="109">
        <v>439565.1183172873</v>
      </c>
      <c r="I93" s="109">
        <v>-439565.1183172873</v>
      </c>
      <c r="J93" s="109">
        <v>0</v>
      </c>
      <c r="K93" s="109">
        <v>0</v>
      </c>
      <c r="L93" s="696">
        <v>0.94712157517284312</v>
      </c>
    </row>
    <row r="94" spans="1:12" ht="12.75">
      <c r="A94" s="695" t="s">
        <v>967</v>
      </c>
      <c r="B94" s="99" t="s">
        <v>966</v>
      </c>
      <c r="C94" s="109">
        <v>66098.959999999992</v>
      </c>
      <c r="D94" s="109">
        <v>66098.959999999992</v>
      </c>
      <c r="E94" s="109">
        <v>0</v>
      </c>
      <c r="F94" s="109">
        <v>0</v>
      </c>
      <c r="G94" s="109">
        <v>66098.959999999992</v>
      </c>
      <c r="H94" s="109">
        <v>62833.352870087117</v>
      </c>
      <c r="I94" s="109">
        <v>0</v>
      </c>
      <c r="J94" s="109">
        <v>0</v>
      </c>
      <c r="K94" s="109">
        <v>62833.352870087117</v>
      </c>
      <c r="L94" s="696">
        <v>0.95059518137784804</v>
      </c>
    </row>
    <row r="95" spans="1:12" ht="12.75">
      <c r="A95" s="695" t="s">
        <v>965</v>
      </c>
      <c r="B95" s="99" t="s">
        <v>964</v>
      </c>
      <c r="C95" s="109">
        <v>0</v>
      </c>
      <c r="D95" s="109">
        <v>0</v>
      </c>
      <c r="E95" s="109">
        <v>0</v>
      </c>
      <c r="F95" s="109">
        <v>0</v>
      </c>
      <c r="G95" s="109">
        <v>0</v>
      </c>
      <c r="H95" s="109">
        <v>0</v>
      </c>
      <c r="I95" s="109">
        <v>0</v>
      </c>
      <c r="J95" s="109">
        <v>0</v>
      </c>
      <c r="K95" s="109">
        <v>0</v>
      </c>
      <c r="L95" s="696">
        <v>0.94712157517284312</v>
      </c>
    </row>
    <row r="96" spans="1:12" ht="12.75">
      <c r="A96" s="695" t="s">
        <v>963</v>
      </c>
      <c r="B96" s="99" t="s">
        <v>959</v>
      </c>
      <c r="C96" s="109">
        <v>7552020.7399999965</v>
      </c>
      <c r="D96" s="109">
        <v>7552020.7399999965</v>
      </c>
      <c r="E96" s="109">
        <v>0</v>
      </c>
      <c r="F96" s="109">
        <v>0</v>
      </c>
      <c r="G96" s="109">
        <v>7552020.7399999965</v>
      </c>
      <c r="H96" s="109">
        <v>7163752.4453566698</v>
      </c>
      <c r="I96" s="109">
        <v>0</v>
      </c>
      <c r="J96" s="109">
        <v>0</v>
      </c>
      <c r="K96" s="109">
        <v>7163752.4453566698</v>
      </c>
      <c r="L96" s="696">
        <v>0.94858749624629246</v>
      </c>
    </row>
    <row r="97" spans="1:12" ht="12.75">
      <c r="A97" s="695" t="s">
        <v>962</v>
      </c>
      <c r="B97" s="99" t="s">
        <v>959</v>
      </c>
      <c r="C97" s="109">
        <v>5532801.9099999992</v>
      </c>
      <c r="D97" s="109">
        <v>5532801.9099999992</v>
      </c>
      <c r="E97" s="109">
        <v>0</v>
      </c>
      <c r="F97" s="109">
        <v>0</v>
      </c>
      <c r="G97" s="109">
        <v>5532801.9099999992</v>
      </c>
      <c r="H97" s="109">
        <v>5259454.835164153</v>
      </c>
      <c r="I97" s="109">
        <v>0</v>
      </c>
      <c r="J97" s="109">
        <v>0</v>
      </c>
      <c r="K97" s="109">
        <v>5259454.835164153</v>
      </c>
      <c r="L97" s="696">
        <v>0.95059518137784804</v>
      </c>
    </row>
    <row r="98" spans="1:12" ht="12.75">
      <c r="A98" s="695" t="s">
        <v>961</v>
      </c>
      <c r="B98" s="99" t="s">
        <v>959</v>
      </c>
      <c r="C98" s="109">
        <v>2318811.92</v>
      </c>
      <c r="D98" s="109">
        <v>2318811.92</v>
      </c>
      <c r="E98" s="109">
        <v>-2318811.92</v>
      </c>
      <c r="F98" s="109">
        <v>0</v>
      </c>
      <c r="G98" s="109">
        <v>0</v>
      </c>
      <c r="H98" s="109">
        <v>2196196.7981999647</v>
      </c>
      <c r="I98" s="109">
        <v>-2196196.7981999647</v>
      </c>
      <c r="J98" s="109">
        <v>0</v>
      </c>
      <c r="K98" s="109">
        <v>0</v>
      </c>
      <c r="L98" s="696">
        <v>0.94712157517284312</v>
      </c>
    </row>
    <row r="99" spans="1:12" ht="12.75">
      <c r="A99" s="695" t="s">
        <v>960</v>
      </c>
      <c r="B99" s="99" t="s">
        <v>959</v>
      </c>
      <c r="C99" s="109">
        <v>0</v>
      </c>
      <c r="D99" s="109">
        <v>0</v>
      </c>
      <c r="E99" s="109">
        <v>0</v>
      </c>
      <c r="F99" s="109">
        <v>0</v>
      </c>
      <c r="G99" s="109">
        <v>0</v>
      </c>
      <c r="H99" s="109">
        <v>0</v>
      </c>
      <c r="I99" s="109">
        <v>0</v>
      </c>
      <c r="J99" s="109">
        <v>0</v>
      </c>
      <c r="K99" s="109">
        <v>0</v>
      </c>
      <c r="L99" s="696">
        <v>0.94712157517284312</v>
      </c>
    </row>
    <row r="100" spans="1:12" ht="12.75">
      <c r="A100" s="695" t="s">
        <v>958</v>
      </c>
      <c r="B100" s="99" t="s">
        <v>956</v>
      </c>
      <c r="C100" s="109">
        <v>17293958.350000001</v>
      </c>
      <c r="D100" s="109">
        <v>17293958.350000001</v>
      </c>
      <c r="E100" s="109">
        <v>0</v>
      </c>
      <c r="F100" s="109">
        <v>0</v>
      </c>
      <c r="G100" s="109">
        <v>17293958.350000001</v>
      </c>
      <c r="H100" s="109">
        <v>16404832.651414165</v>
      </c>
      <c r="I100" s="109">
        <v>0</v>
      </c>
      <c r="J100" s="109">
        <v>0</v>
      </c>
      <c r="K100" s="109">
        <v>16404832.651414165</v>
      </c>
      <c r="L100" s="696">
        <v>0.94858749624629246</v>
      </c>
    </row>
    <row r="101" spans="1:12" ht="12.75">
      <c r="A101" s="695" t="s">
        <v>957</v>
      </c>
      <c r="B101" s="99" t="s">
        <v>956</v>
      </c>
      <c r="C101" s="109">
        <v>6471227.5700000003</v>
      </c>
      <c r="D101" s="109">
        <v>6471227.5700000003</v>
      </c>
      <c r="E101" s="109">
        <v>-6471227.5700000003</v>
      </c>
      <c r="F101" s="109">
        <v>0</v>
      </c>
      <c r="G101" s="109">
        <v>0</v>
      </c>
      <c r="H101" s="109">
        <v>6129039.2494003298</v>
      </c>
      <c r="I101" s="109">
        <v>-6129039.2494003298</v>
      </c>
      <c r="J101" s="109">
        <v>0</v>
      </c>
      <c r="K101" s="109">
        <v>0</v>
      </c>
      <c r="L101" s="696">
        <v>0.94712157517284312</v>
      </c>
    </row>
    <row r="102" spans="1:12" ht="12.75">
      <c r="A102" s="695" t="s">
        <v>955</v>
      </c>
      <c r="B102" s="99" t="s">
        <v>953</v>
      </c>
      <c r="C102" s="109">
        <v>4694835.34</v>
      </c>
      <c r="D102" s="109">
        <v>4694835.34</v>
      </c>
      <c r="E102" s="109">
        <v>0</v>
      </c>
      <c r="F102" s="109">
        <v>0</v>
      </c>
      <c r="G102" s="109">
        <v>4694835.34</v>
      </c>
      <c r="H102" s="109">
        <v>4453462.1004592115</v>
      </c>
      <c r="I102" s="109">
        <v>0</v>
      </c>
      <c r="J102" s="109">
        <v>0</v>
      </c>
      <c r="K102" s="109">
        <v>4453462.1004592115</v>
      </c>
      <c r="L102" s="696">
        <v>0.94858749624629246</v>
      </c>
    </row>
    <row r="103" spans="1:12" ht="12.75">
      <c r="A103" s="695" t="s">
        <v>954</v>
      </c>
      <c r="B103" s="99" t="s">
        <v>953</v>
      </c>
      <c r="C103" s="109">
        <v>5000</v>
      </c>
      <c r="D103" s="109">
        <v>5000</v>
      </c>
      <c r="E103" s="109">
        <v>-5000</v>
      </c>
      <c r="F103" s="109">
        <v>0</v>
      </c>
      <c r="G103" s="109">
        <v>0</v>
      </c>
      <c r="H103" s="109">
        <v>4735.6078758642152</v>
      </c>
      <c r="I103" s="109">
        <v>-4735.6078758642152</v>
      </c>
      <c r="J103" s="109">
        <v>0</v>
      </c>
      <c r="K103" s="109">
        <v>0</v>
      </c>
      <c r="L103" s="696">
        <v>0.94712157517284312</v>
      </c>
    </row>
    <row r="104" spans="1:12" ht="12.75">
      <c r="A104" s="695" t="s">
        <v>952</v>
      </c>
      <c r="B104" s="99" t="s">
        <v>950</v>
      </c>
      <c r="C104" s="109">
        <v>1729758.51</v>
      </c>
      <c r="D104" s="109">
        <v>1729758.51</v>
      </c>
      <c r="E104" s="109">
        <v>0</v>
      </c>
      <c r="F104" s="109">
        <v>0</v>
      </c>
      <c r="G104" s="109">
        <v>1729758.51</v>
      </c>
      <c r="H104" s="109">
        <v>1640827.2941116174</v>
      </c>
      <c r="I104" s="109">
        <v>0</v>
      </c>
      <c r="J104" s="109">
        <v>0</v>
      </c>
      <c r="K104" s="109">
        <v>1640827.2941116174</v>
      </c>
      <c r="L104" s="696">
        <v>0.94858749624629246</v>
      </c>
    </row>
    <row r="105" spans="1:12" ht="13.5" thickBot="1">
      <c r="A105" s="695" t="s">
        <v>951</v>
      </c>
      <c r="B105" s="99" t="s">
        <v>950</v>
      </c>
      <c r="C105" s="109">
        <v>152280.60999999999</v>
      </c>
      <c r="D105" s="109">
        <v>152280.60999999999</v>
      </c>
      <c r="E105" s="109">
        <v>-152280.60999999999</v>
      </c>
      <c r="F105" s="109">
        <v>0</v>
      </c>
      <c r="G105" s="109">
        <v>0</v>
      </c>
      <c r="H105" s="109">
        <v>144228.2512114814</v>
      </c>
      <c r="I105" s="109">
        <v>-144228.2512114814</v>
      </c>
      <c r="J105" s="109">
        <v>0</v>
      </c>
      <c r="K105" s="109">
        <v>0</v>
      </c>
      <c r="L105" s="696">
        <v>0.94712157517284312</v>
      </c>
    </row>
    <row r="106" spans="1:12" ht="12.75">
      <c r="A106" s="110" t="s">
        <v>949</v>
      </c>
      <c r="B106" s="697" t="s">
        <v>5</v>
      </c>
      <c r="C106" s="698">
        <v>446375440.62</v>
      </c>
      <c r="D106" s="698">
        <v>446375440.62</v>
      </c>
      <c r="E106" s="698">
        <v>-367852678.09000009</v>
      </c>
      <c r="F106" s="698">
        <v>0</v>
      </c>
      <c r="G106" s="698">
        <v>78522762.529999986</v>
      </c>
      <c r="H106" s="698">
        <v>422962429.75283706</v>
      </c>
      <c r="I106" s="698">
        <v>-348401207.90414971</v>
      </c>
      <c r="J106" s="698">
        <v>0</v>
      </c>
      <c r="K106" s="698">
        <v>74561221.848687321</v>
      </c>
      <c r="L106" s="450" t="s">
        <v>5</v>
      </c>
    </row>
    <row r="107" spans="1:12" ht="15">
      <c r="A107" s="122"/>
      <c r="B107" s="699"/>
      <c r="C107" s="122"/>
      <c r="D107" s="122"/>
      <c r="E107" s="122"/>
      <c r="F107" s="122"/>
      <c r="G107" s="122"/>
      <c r="H107" s="122"/>
      <c r="I107" s="122"/>
      <c r="J107" s="122"/>
      <c r="K107" s="122"/>
      <c r="L107" s="122"/>
    </row>
    <row r="108" spans="1:12" ht="12.75">
      <c r="A108" s="110" t="s">
        <v>910</v>
      </c>
      <c r="B108" s="99"/>
      <c r="C108" s="109"/>
      <c r="D108" s="109"/>
      <c r="E108" s="109"/>
      <c r="F108" s="109"/>
      <c r="G108" s="109"/>
      <c r="H108" s="109"/>
      <c r="I108" s="109"/>
      <c r="J108" s="109"/>
      <c r="K108" s="109"/>
      <c r="L108" s="109"/>
    </row>
    <row r="109" spans="1:12" ht="12.75">
      <c r="A109" s="695" t="s">
        <v>948</v>
      </c>
      <c r="B109" s="99" t="s">
        <v>947</v>
      </c>
      <c r="C109" s="109">
        <v>77979736.470000014</v>
      </c>
      <c r="D109" s="109">
        <v>77979736.470000014</v>
      </c>
      <c r="E109" s="109">
        <v>0</v>
      </c>
      <c r="F109" s="109">
        <v>0</v>
      </c>
      <c r="G109" s="109">
        <v>77979736.470000014</v>
      </c>
      <c r="H109" s="109">
        <v>74127161.733496457</v>
      </c>
      <c r="I109" s="109">
        <v>0</v>
      </c>
      <c r="J109" s="109">
        <v>0</v>
      </c>
      <c r="K109" s="109">
        <v>74127161.733496457</v>
      </c>
      <c r="L109" s="696">
        <v>0.95059518137784804</v>
      </c>
    </row>
    <row r="110" spans="1:12" ht="12.75">
      <c r="A110" s="695" t="s">
        <v>946</v>
      </c>
      <c r="B110" s="99" t="s">
        <v>938</v>
      </c>
      <c r="C110" s="109">
        <v>190042472.27055633</v>
      </c>
      <c r="D110" s="109">
        <v>190042472.27055633</v>
      </c>
      <c r="E110" s="109">
        <v>-190042472.27055633</v>
      </c>
      <c r="F110" s="109">
        <v>0</v>
      </c>
      <c r="G110" s="109">
        <v>0</v>
      </c>
      <c r="H110" s="109">
        <v>179993325.68663067</v>
      </c>
      <c r="I110" s="109">
        <v>-179993325.68663067</v>
      </c>
      <c r="J110" s="109">
        <v>0</v>
      </c>
      <c r="K110" s="109">
        <v>0</v>
      </c>
      <c r="L110" s="696">
        <v>0.94712157517284312</v>
      </c>
    </row>
    <row r="111" spans="1:12" ht="12.75">
      <c r="A111" s="695" t="s">
        <v>945</v>
      </c>
      <c r="B111" s="99" t="s">
        <v>938</v>
      </c>
      <c r="C111" s="109">
        <v>0</v>
      </c>
      <c r="D111" s="109">
        <v>0</v>
      </c>
      <c r="E111" s="109">
        <v>0</v>
      </c>
      <c r="F111" s="109">
        <v>0</v>
      </c>
      <c r="G111" s="109">
        <v>0</v>
      </c>
      <c r="H111" s="109">
        <v>0</v>
      </c>
      <c r="I111" s="109">
        <v>0</v>
      </c>
      <c r="J111" s="109">
        <v>0</v>
      </c>
      <c r="K111" s="109">
        <v>0</v>
      </c>
      <c r="L111" s="696">
        <v>0.94712157517284312</v>
      </c>
    </row>
    <row r="112" spans="1:12" ht="12.75">
      <c r="A112" s="695" t="s">
        <v>944</v>
      </c>
      <c r="B112" s="99" t="s">
        <v>938</v>
      </c>
      <c r="C112" s="109">
        <v>35399614.359999999</v>
      </c>
      <c r="D112" s="109">
        <v>35399614.359999999</v>
      </c>
      <c r="E112" s="109">
        <v>-35399614.359999999</v>
      </c>
      <c r="F112" s="109">
        <v>0</v>
      </c>
      <c r="G112" s="109">
        <v>0</v>
      </c>
      <c r="H112" s="109">
        <v>33527738.513154395</v>
      </c>
      <c r="I112" s="109">
        <v>-33527738.513154395</v>
      </c>
      <c r="J112" s="109">
        <v>0</v>
      </c>
      <c r="K112" s="109">
        <v>0</v>
      </c>
      <c r="L112" s="696">
        <v>0.94712157517284312</v>
      </c>
    </row>
    <row r="113" spans="1:12" ht="12.75">
      <c r="A113" s="695" t="s">
        <v>943</v>
      </c>
      <c r="B113" s="99" t="s">
        <v>938</v>
      </c>
      <c r="C113" s="109">
        <v>0</v>
      </c>
      <c r="D113" s="109">
        <v>0</v>
      </c>
      <c r="E113" s="109">
        <v>0</v>
      </c>
      <c r="F113" s="109">
        <v>0</v>
      </c>
      <c r="G113" s="109">
        <v>0</v>
      </c>
      <c r="H113" s="109">
        <v>0</v>
      </c>
      <c r="I113" s="109">
        <v>0</v>
      </c>
      <c r="J113" s="109">
        <v>0</v>
      </c>
      <c r="K113" s="109">
        <v>0</v>
      </c>
      <c r="L113" s="696">
        <v>1</v>
      </c>
    </row>
    <row r="114" spans="1:12" ht="12.75">
      <c r="A114" s="695" t="s">
        <v>942</v>
      </c>
      <c r="B114" s="99" t="s">
        <v>938</v>
      </c>
      <c r="C114" s="109">
        <v>0</v>
      </c>
      <c r="D114" s="109">
        <v>0</v>
      </c>
      <c r="E114" s="109">
        <v>0</v>
      </c>
      <c r="F114" s="109">
        <v>0</v>
      </c>
      <c r="G114" s="109">
        <v>0</v>
      </c>
      <c r="H114" s="109">
        <v>0</v>
      </c>
      <c r="I114" s="109">
        <v>0</v>
      </c>
      <c r="J114" s="109">
        <v>0</v>
      </c>
      <c r="K114" s="109">
        <v>0</v>
      </c>
      <c r="L114" s="696">
        <v>1</v>
      </c>
    </row>
    <row r="115" spans="1:12" ht="12.75">
      <c r="A115" s="695" t="s">
        <v>941</v>
      </c>
      <c r="B115" s="99" t="s">
        <v>938</v>
      </c>
      <c r="C115" s="109">
        <v>0</v>
      </c>
      <c r="D115" s="109">
        <v>0</v>
      </c>
      <c r="E115" s="109">
        <v>0</v>
      </c>
      <c r="F115" s="109">
        <v>0</v>
      </c>
      <c r="G115" s="109">
        <v>0</v>
      </c>
      <c r="H115" s="109">
        <v>0</v>
      </c>
      <c r="I115" s="109">
        <v>0</v>
      </c>
      <c r="J115" s="109">
        <v>0</v>
      </c>
      <c r="K115" s="109">
        <v>0</v>
      </c>
      <c r="L115" s="696">
        <v>0.94712157517284312</v>
      </c>
    </row>
    <row r="116" spans="1:12" ht="12.75">
      <c r="A116" s="695" t="s">
        <v>940</v>
      </c>
      <c r="B116" s="99" t="s">
        <v>938</v>
      </c>
      <c r="C116" s="109">
        <v>0</v>
      </c>
      <c r="D116" s="109">
        <v>0</v>
      </c>
      <c r="E116" s="109">
        <v>0</v>
      </c>
      <c r="F116" s="109">
        <v>0</v>
      </c>
      <c r="G116" s="109">
        <v>0</v>
      </c>
      <c r="H116" s="109">
        <v>0</v>
      </c>
      <c r="I116" s="109">
        <v>0</v>
      </c>
      <c r="J116" s="109">
        <v>0</v>
      </c>
      <c r="K116" s="109">
        <v>0</v>
      </c>
      <c r="L116" s="696">
        <v>0.94712157517284312</v>
      </c>
    </row>
    <row r="117" spans="1:12" ht="12.75">
      <c r="A117" s="695" t="s">
        <v>939</v>
      </c>
      <c r="B117" s="99" t="s">
        <v>938</v>
      </c>
      <c r="C117" s="109">
        <v>11753694.840000002</v>
      </c>
      <c r="D117" s="109">
        <v>11753694.840000002</v>
      </c>
      <c r="E117" s="109">
        <v>0</v>
      </c>
      <c r="F117" s="109">
        <v>0</v>
      </c>
      <c r="G117" s="109">
        <v>11753694.840000002</v>
      </c>
      <c r="H117" s="109">
        <v>11149407.959918568</v>
      </c>
      <c r="I117" s="109">
        <v>0</v>
      </c>
      <c r="J117" s="109">
        <v>0</v>
      </c>
      <c r="K117" s="109">
        <v>11149407.959918568</v>
      </c>
      <c r="L117" s="696">
        <v>0.94858749624629246</v>
      </c>
    </row>
    <row r="118" spans="1:12" ht="12.75">
      <c r="A118" s="695" t="s">
        <v>937</v>
      </c>
      <c r="B118" s="99" t="s">
        <v>936</v>
      </c>
      <c r="C118" s="109">
        <v>9741268.1000000015</v>
      </c>
      <c r="D118" s="109">
        <v>9741268.1000000015</v>
      </c>
      <c r="E118" s="109">
        <v>0</v>
      </c>
      <c r="F118" s="109">
        <v>0</v>
      </c>
      <c r="G118" s="109">
        <v>9741268.1000000015</v>
      </c>
      <c r="H118" s="109">
        <v>9260002.516369747</v>
      </c>
      <c r="I118" s="109">
        <v>0</v>
      </c>
      <c r="J118" s="109">
        <v>0</v>
      </c>
      <c r="K118" s="109">
        <v>9260002.516369747</v>
      </c>
      <c r="L118" s="696">
        <v>0.95059518137784804</v>
      </c>
    </row>
    <row r="119" spans="1:12" ht="12.75">
      <c r="A119" s="695" t="s">
        <v>935</v>
      </c>
      <c r="B119" s="99" t="s">
        <v>933</v>
      </c>
      <c r="C119" s="109">
        <v>49339303.560000002</v>
      </c>
      <c r="D119" s="109">
        <v>49339303.560000002</v>
      </c>
      <c r="E119" s="109">
        <v>0</v>
      </c>
      <c r="F119" s="109">
        <v>0</v>
      </c>
      <c r="G119" s="109">
        <v>49339303.560000002</v>
      </c>
      <c r="H119" s="109">
        <v>46901704.216674909</v>
      </c>
      <c r="I119" s="109">
        <v>0</v>
      </c>
      <c r="J119" s="109">
        <v>0</v>
      </c>
      <c r="K119" s="109">
        <v>46901704.216674909</v>
      </c>
      <c r="L119" s="696">
        <v>0.95059518137784804</v>
      </c>
    </row>
    <row r="120" spans="1:12" ht="12.75">
      <c r="A120" s="695" t="s">
        <v>934</v>
      </c>
      <c r="B120" s="99" t="s">
        <v>933</v>
      </c>
      <c r="C120" s="109">
        <v>0</v>
      </c>
      <c r="D120" s="109">
        <v>0</v>
      </c>
      <c r="E120" s="109">
        <v>0</v>
      </c>
      <c r="F120" s="109">
        <v>0</v>
      </c>
      <c r="G120" s="109">
        <v>0</v>
      </c>
      <c r="H120" s="109">
        <v>0</v>
      </c>
      <c r="I120" s="109">
        <v>0</v>
      </c>
      <c r="J120" s="109">
        <v>0</v>
      </c>
      <c r="K120" s="109">
        <v>0</v>
      </c>
      <c r="L120" s="696">
        <v>0.94712157517284312</v>
      </c>
    </row>
    <row r="121" spans="1:12" ht="12.75">
      <c r="A121" s="695" t="s">
        <v>932</v>
      </c>
      <c r="B121" s="99" t="s">
        <v>931</v>
      </c>
      <c r="C121" s="109">
        <v>104021.72</v>
      </c>
      <c r="D121" s="109">
        <v>104021.72</v>
      </c>
      <c r="E121" s="109">
        <v>0</v>
      </c>
      <c r="F121" s="109">
        <v>0</v>
      </c>
      <c r="G121" s="109">
        <v>104021.72</v>
      </c>
      <c r="H121" s="109">
        <v>98882.545790635719</v>
      </c>
      <c r="I121" s="109">
        <v>0</v>
      </c>
      <c r="J121" s="109">
        <v>0</v>
      </c>
      <c r="K121" s="109">
        <v>98882.545790635719</v>
      </c>
      <c r="L121" s="696">
        <v>0.95059518137784804</v>
      </c>
    </row>
    <row r="122" spans="1:12" ht="12.75">
      <c r="A122" s="695" t="s">
        <v>930</v>
      </c>
      <c r="B122" s="99" t="s">
        <v>927</v>
      </c>
      <c r="C122" s="109">
        <v>87668029.440000013</v>
      </c>
      <c r="D122" s="109">
        <v>87668029.440000013</v>
      </c>
      <c r="E122" s="109">
        <v>0</v>
      </c>
      <c r="F122" s="109">
        <v>0</v>
      </c>
      <c r="G122" s="109">
        <v>87668029.440000013</v>
      </c>
      <c r="H122" s="109">
        <v>83336806.346555337</v>
      </c>
      <c r="I122" s="109">
        <v>0</v>
      </c>
      <c r="J122" s="109">
        <v>0</v>
      </c>
      <c r="K122" s="109">
        <v>83336806.346555337</v>
      </c>
      <c r="L122" s="696">
        <v>0.95059518137784804</v>
      </c>
    </row>
    <row r="123" spans="1:12" ht="12.75">
      <c r="A123" s="695" t="s">
        <v>929</v>
      </c>
      <c r="B123" s="99" t="s">
        <v>927</v>
      </c>
      <c r="C123" s="109">
        <v>17837.52</v>
      </c>
      <c r="D123" s="109">
        <v>17837.52</v>
      </c>
      <c r="E123" s="109">
        <v>-17837.52</v>
      </c>
      <c r="F123" s="109">
        <v>0</v>
      </c>
      <c r="G123" s="109">
        <v>0</v>
      </c>
      <c r="H123" s="109">
        <v>16894.300039577094</v>
      </c>
      <c r="I123" s="109">
        <v>-16894.300039577094</v>
      </c>
      <c r="J123" s="109">
        <v>0</v>
      </c>
      <c r="K123" s="109">
        <v>0</v>
      </c>
      <c r="L123" s="696">
        <v>0.94712157517284312</v>
      </c>
    </row>
    <row r="124" spans="1:12" ht="12.75">
      <c r="A124" s="695" t="s">
        <v>928</v>
      </c>
      <c r="B124" s="99" t="s">
        <v>927</v>
      </c>
      <c r="C124" s="109">
        <v>0</v>
      </c>
      <c r="D124" s="109">
        <v>0</v>
      </c>
      <c r="E124" s="109">
        <v>0</v>
      </c>
      <c r="F124" s="109">
        <v>0</v>
      </c>
      <c r="G124" s="109">
        <v>0</v>
      </c>
      <c r="H124" s="109">
        <v>0</v>
      </c>
      <c r="I124" s="109">
        <v>0</v>
      </c>
      <c r="J124" s="109">
        <v>0</v>
      </c>
      <c r="K124" s="109">
        <v>0</v>
      </c>
      <c r="L124" s="696">
        <v>1</v>
      </c>
    </row>
    <row r="125" spans="1:12" ht="12.75">
      <c r="A125" s="695" t="s">
        <v>926</v>
      </c>
      <c r="B125" s="99" t="s">
        <v>925</v>
      </c>
      <c r="C125" s="109">
        <v>0</v>
      </c>
      <c r="D125" s="109">
        <v>0</v>
      </c>
      <c r="E125" s="109">
        <v>0</v>
      </c>
      <c r="F125" s="109">
        <v>0</v>
      </c>
      <c r="G125" s="109">
        <v>0</v>
      </c>
      <c r="H125" s="109">
        <v>0</v>
      </c>
      <c r="I125" s="109">
        <v>0</v>
      </c>
      <c r="J125" s="109">
        <v>0</v>
      </c>
      <c r="K125" s="109">
        <v>0</v>
      </c>
      <c r="L125" s="696">
        <v>0.95059518137784804</v>
      </c>
    </row>
    <row r="126" spans="1:12" ht="12.75">
      <c r="A126" s="695" t="s">
        <v>924</v>
      </c>
      <c r="B126" s="99" t="s">
        <v>923</v>
      </c>
      <c r="C126" s="109">
        <v>84301296.589999989</v>
      </c>
      <c r="D126" s="109">
        <v>84301296.589999989</v>
      </c>
      <c r="E126" s="109">
        <v>0</v>
      </c>
      <c r="F126" s="109">
        <v>-39902439.811610237</v>
      </c>
      <c r="G126" s="109">
        <v>44398856.778389752</v>
      </c>
      <c r="H126" s="109">
        <v>79967155.862624198</v>
      </c>
      <c r="I126" s="109">
        <v>0</v>
      </c>
      <c r="J126" s="109">
        <v>-37850955.475013711</v>
      </c>
      <c r="K126" s="109">
        <v>42116200.387610488</v>
      </c>
      <c r="L126" s="696">
        <v>0.94858749624629246</v>
      </c>
    </row>
    <row r="127" spans="1:12" ht="12.75">
      <c r="A127" s="695" t="s">
        <v>922</v>
      </c>
      <c r="B127" s="99" t="s">
        <v>919</v>
      </c>
      <c r="C127" s="109">
        <v>8282053.2199999997</v>
      </c>
      <c r="D127" s="109">
        <v>8282053.2199999997</v>
      </c>
      <c r="E127" s="109">
        <v>0</v>
      </c>
      <c r="F127" s="109">
        <v>0</v>
      </c>
      <c r="G127" s="109">
        <v>8282053.2199999997</v>
      </c>
      <c r="H127" s="109">
        <v>7872879.88284689</v>
      </c>
      <c r="I127" s="109">
        <v>0</v>
      </c>
      <c r="J127" s="109">
        <v>0</v>
      </c>
      <c r="K127" s="109">
        <v>7872879.88284689</v>
      </c>
      <c r="L127" s="696">
        <v>0.95059518137784804</v>
      </c>
    </row>
    <row r="128" spans="1:12" ht="12.75">
      <c r="A128" s="695" t="s">
        <v>921</v>
      </c>
      <c r="B128" s="99" t="s">
        <v>919</v>
      </c>
      <c r="C128" s="109">
        <v>27161800</v>
      </c>
      <c r="D128" s="109">
        <v>27161800</v>
      </c>
      <c r="E128" s="109">
        <v>-27161800</v>
      </c>
      <c r="F128" s="109">
        <v>0</v>
      </c>
      <c r="G128" s="109">
        <v>0</v>
      </c>
      <c r="H128" s="109">
        <v>25725526.80052973</v>
      </c>
      <c r="I128" s="109">
        <v>-25725526.80052973</v>
      </c>
      <c r="J128" s="109">
        <v>0</v>
      </c>
      <c r="K128" s="109">
        <v>0</v>
      </c>
      <c r="L128" s="696">
        <v>0.94712157517284312</v>
      </c>
    </row>
    <row r="129" spans="1:12" ht="12.75">
      <c r="A129" s="695" t="s">
        <v>920</v>
      </c>
      <c r="B129" s="99" t="s">
        <v>919</v>
      </c>
      <c r="C129" s="109">
        <v>0</v>
      </c>
      <c r="D129" s="109">
        <v>0</v>
      </c>
      <c r="E129" s="109">
        <v>0</v>
      </c>
      <c r="F129" s="109">
        <v>0</v>
      </c>
      <c r="G129" s="109">
        <v>0</v>
      </c>
      <c r="H129" s="109">
        <v>0</v>
      </c>
      <c r="I129" s="109">
        <v>0</v>
      </c>
      <c r="J129" s="109">
        <v>0</v>
      </c>
      <c r="K129" s="109">
        <v>0</v>
      </c>
      <c r="L129" s="696">
        <v>0.94712157517284312</v>
      </c>
    </row>
    <row r="130" spans="1:12" ht="12.75">
      <c r="A130" s="695" t="s">
        <v>918</v>
      </c>
      <c r="B130" s="99" t="s">
        <v>917</v>
      </c>
      <c r="C130" s="109">
        <v>20982857.239999998</v>
      </c>
      <c r="D130" s="109">
        <v>20982857.239999998</v>
      </c>
      <c r="E130" s="109">
        <v>0</v>
      </c>
      <c r="F130" s="109">
        <v>0</v>
      </c>
      <c r="G130" s="109">
        <v>20982857.239999998</v>
      </c>
      <c r="H130" s="109">
        <v>19904076.01338499</v>
      </c>
      <c r="I130" s="109">
        <v>0</v>
      </c>
      <c r="J130" s="109">
        <v>0</v>
      </c>
      <c r="K130" s="109">
        <v>19904076.01338499</v>
      </c>
      <c r="L130" s="696">
        <v>0.94858749624629246</v>
      </c>
    </row>
    <row r="131" spans="1:12" ht="12.75">
      <c r="A131" s="695" t="s">
        <v>916</v>
      </c>
      <c r="B131" s="99" t="s">
        <v>914</v>
      </c>
      <c r="C131" s="109">
        <v>7381795.2700000005</v>
      </c>
      <c r="D131" s="109">
        <v>7381795.2700000005</v>
      </c>
      <c r="E131" s="109">
        <v>0</v>
      </c>
      <c r="F131" s="109">
        <v>0</v>
      </c>
      <c r="G131" s="109">
        <v>7381795.2700000005</v>
      </c>
      <c r="H131" s="109">
        <v>7002278.6929720249</v>
      </c>
      <c r="I131" s="109">
        <v>0</v>
      </c>
      <c r="J131" s="109">
        <v>0</v>
      </c>
      <c r="K131" s="109">
        <v>7002278.6929720249</v>
      </c>
      <c r="L131" s="696">
        <v>0.94858749624629246</v>
      </c>
    </row>
    <row r="132" spans="1:12" ht="12.75">
      <c r="A132" s="695" t="s">
        <v>915</v>
      </c>
      <c r="B132" s="99" t="s">
        <v>914</v>
      </c>
      <c r="C132" s="109">
        <v>0</v>
      </c>
      <c r="D132" s="109">
        <v>0</v>
      </c>
      <c r="E132" s="109">
        <v>0</v>
      </c>
      <c r="F132" s="109">
        <v>0</v>
      </c>
      <c r="G132" s="109">
        <v>0</v>
      </c>
      <c r="H132" s="109">
        <v>0</v>
      </c>
      <c r="I132" s="109">
        <v>0</v>
      </c>
      <c r="J132" s="109">
        <v>0</v>
      </c>
      <c r="K132" s="109">
        <v>0</v>
      </c>
      <c r="L132" s="696">
        <v>0.94712157517284312</v>
      </c>
    </row>
    <row r="133" spans="1:12" ht="12.75">
      <c r="A133" s="695" t="s">
        <v>913</v>
      </c>
      <c r="B133" s="99" t="s">
        <v>911</v>
      </c>
      <c r="C133" s="109">
        <v>18014840.279999997</v>
      </c>
      <c r="D133" s="109">
        <v>18014840.279999997</v>
      </c>
      <c r="E133" s="109">
        <v>0</v>
      </c>
      <c r="F133" s="109">
        <v>0</v>
      </c>
      <c r="G133" s="109">
        <v>18014840.279999997</v>
      </c>
      <c r="H133" s="109">
        <v>17088652.236482054</v>
      </c>
      <c r="I133" s="109">
        <v>0</v>
      </c>
      <c r="J133" s="109">
        <v>0</v>
      </c>
      <c r="K133" s="109">
        <v>17088652.236482054</v>
      </c>
      <c r="L133" s="696">
        <v>0.94858749624629246</v>
      </c>
    </row>
    <row r="134" spans="1:12" ht="13.5" thickBot="1">
      <c r="A134" s="695" t="s">
        <v>912</v>
      </c>
      <c r="B134" s="99" t="s">
        <v>911</v>
      </c>
      <c r="C134" s="109">
        <v>0</v>
      </c>
      <c r="D134" s="109">
        <v>0</v>
      </c>
      <c r="E134" s="109">
        <v>0</v>
      </c>
      <c r="F134" s="109">
        <v>0</v>
      </c>
      <c r="G134" s="109">
        <v>0</v>
      </c>
      <c r="H134" s="109">
        <v>0</v>
      </c>
      <c r="I134" s="109">
        <v>0</v>
      </c>
      <c r="J134" s="109">
        <v>0</v>
      </c>
      <c r="K134" s="109">
        <v>0</v>
      </c>
      <c r="L134" s="696">
        <v>0.94712157517284312</v>
      </c>
    </row>
    <row r="135" spans="1:12" ht="12.75">
      <c r="A135" s="110" t="s">
        <v>910</v>
      </c>
      <c r="B135" s="697" t="s">
        <v>5</v>
      </c>
      <c r="C135" s="698">
        <v>628170620.88055634</v>
      </c>
      <c r="D135" s="698">
        <v>628170620.88055634</v>
      </c>
      <c r="E135" s="698">
        <v>-252621724.15055636</v>
      </c>
      <c r="F135" s="698">
        <v>-39902439.811610237</v>
      </c>
      <c r="G135" s="698">
        <v>335646456.9183898</v>
      </c>
      <c r="H135" s="698">
        <v>595972493.3074702</v>
      </c>
      <c r="I135" s="698">
        <v>-239263485.30035436</v>
      </c>
      <c r="J135" s="698">
        <v>-37850955.475013711</v>
      </c>
      <c r="K135" s="698">
        <v>318858052.53210211</v>
      </c>
      <c r="L135" s="450" t="s">
        <v>5</v>
      </c>
    </row>
    <row r="136" spans="1:12" ht="15">
      <c r="A136" s="122"/>
      <c r="B136" s="699"/>
      <c r="C136" s="122"/>
      <c r="D136" s="122"/>
      <c r="E136" s="122"/>
      <c r="F136" s="122"/>
      <c r="G136" s="122"/>
      <c r="H136" s="122"/>
      <c r="I136" s="122"/>
      <c r="J136" s="122"/>
      <c r="K136" s="122"/>
      <c r="L136" s="122"/>
    </row>
    <row r="137" spans="1:12" ht="12.75">
      <c r="A137" s="110" t="s">
        <v>847</v>
      </c>
      <c r="B137" s="99"/>
      <c r="C137" s="109"/>
      <c r="D137" s="109"/>
      <c r="E137" s="109"/>
      <c r="F137" s="109"/>
      <c r="G137" s="109"/>
      <c r="H137" s="109"/>
      <c r="I137" s="109"/>
      <c r="J137" s="109"/>
      <c r="K137" s="109"/>
      <c r="L137" s="109"/>
    </row>
    <row r="138" spans="1:12" ht="12.75">
      <c r="A138" s="695" t="s">
        <v>909</v>
      </c>
      <c r="B138" s="99" t="s">
        <v>908</v>
      </c>
      <c r="C138" s="109">
        <v>16234534.090000009</v>
      </c>
      <c r="D138" s="109">
        <v>16234534.090000009</v>
      </c>
      <c r="E138" s="109">
        <v>0</v>
      </c>
      <c r="F138" s="109">
        <v>0</v>
      </c>
      <c r="G138" s="109">
        <v>16234534.090000009</v>
      </c>
      <c r="H138" s="109">
        <v>15432469.877868416</v>
      </c>
      <c r="I138" s="109">
        <v>0</v>
      </c>
      <c r="J138" s="109">
        <v>0</v>
      </c>
      <c r="K138" s="109">
        <v>15432469.877868416</v>
      </c>
      <c r="L138" s="696">
        <v>0.95059518137784804</v>
      </c>
    </row>
    <row r="139" spans="1:12" ht="12.75">
      <c r="A139" s="695" t="s">
        <v>907</v>
      </c>
      <c r="B139" s="99" t="s">
        <v>889</v>
      </c>
      <c r="C139" s="109">
        <v>239753.81999999998</v>
      </c>
      <c r="D139" s="109">
        <v>239753.81999999998</v>
      </c>
      <c r="E139" s="109">
        <v>-239753.81999999998</v>
      </c>
      <c r="F139" s="109">
        <v>0</v>
      </c>
      <c r="G139" s="109">
        <v>0</v>
      </c>
      <c r="H139" s="109">
        <v>227076.01565210629</v>
      </c>
      <c r="I139" s="109">
        <v>-227076.01565210629</v>
      </c>
      <c r="J139" s="109">
        <v>0</v>
      </c>
      <c r="K139" s="109">
        <v>0</v>
      </c>
      <c r="L139" s="696">
        <v>0.94712157517284312</v>
      </c>
    </row>
    <row r="140" spans="1:12" ht="12.75">
      <c r="A140" s="695" t="s">
        <v>906</v>
      </c>
      <c r="B140" s="99" t="s">
        <v>904</v>
      </c>
      <c r="C140" s="109">
        <v>2323846287.9000826</v>
      </c>
      <c r="D140" s="109">
        <v>2323846287.9000826</v>
      </c>
      <c r="E140" s="109">
        <v>-2323846287.9000826</v>
      </c>
      <c r="F140" s="109">
        <v>0</v>
      </c>
      <c r="G140" s="109">
        <v>0</v>
      </c>
      <c r="H140" s="109">
        <v>2200964956.6554904</v>
      </c>
      <c r="I140" s="109">
        <v>-2200964956.6554904</v>
      </c>
      <c r="J140" s="109">
        <v>0</v>
      </c>
      <c r="K140" s="109">
        <v>0</v>
      </c>
      <c r="L140" s="696">
        <v>0.94712157517284312</v>
      </c>
    </row>
    <row r="141" spans="1:12" ht="12.75">
      <c r="A141" s="695" t="s">
        <v>905</v>
      </c>
      <c r="B141" s="99" t="s">
        <v>904</v>
      </c>
      <c r="C141" s="109">
        <v>4397354.0099999979</v>
      </c>
      <c r="D141" s="109">
        <v>4397354.0099999979</v>
      </c>
      <c r="E141" s="109">
        <v>0</v>
      </c>
      <c r="F141" s="109">
        <v>0</v>
      </c>
      <c r="G141" s="109">
        <v>4397354.0099999979</v>
      </c>
      <c r="H141" s="109">
        <v>4171275.0304544922</v>
      </c>
      <c r="I141" s="109">
        <v>0</v>
      </c>
      <c r="J141" s="109">
        <v>0</v>
      </c>
      <c r="K141" s="109">
        <v>4171275.0304544922</v>
      </c>
      <c r="L141" s="696">
        <v>0.94858749624629246</v>
      </c>
    </row>
    <row r="142" spans="1:12" ht="12.75">
      <c r="A142" s="695" t="s">
        <v>903</v>
      </c>
      <c r="B142" s="99" t="s">
        <v>902</v>
      </c>
      <c r="C142" s="109">
        <v>19700794.380000006</v>
      </c>
      <c r="D142" s="109">
        <v>19700794.380000006</v>
      </c>
      <c r="E142" s="109">
        <v>0</v>
      </c>
      <c r="F142" s="109">
        <v>0</v>
      </c>
      <c r="G142" s="109">
        <v>19700794.380000006</v>
      </c>
      <c r="H142" s="109">
        <v>18727480.206943795</v>
      </c>
      <c r="I142" s="109">
        <v>0</v>
      </c>
      <c r="J142" s="109">
        <v>0</v>
      </c>
      <c r="K142" s="109">
        <v>18727480.206943795</v>
      </c>
      <c r="L142" s="696">
        <v>0.95059518137784804</v>
      </c>
    </row>
    <row r="143" spans="1:12" ht="12.75">
      <c r="A143" s="695" t="s">
        <v>901</v>
      </c>
      <c r="B143" s="99" t="s">
        <v>897</v>
      </c>
      <c r="C143" s="109">
        <v>29409970.63000001</v>
      </c>
      <c r="D143" s="109">
        <v>29409970.63000001</v>
      </c>
      <c r="E143" s="109">
        <v>0</v>
      </c>
      <c r="F143" s="109">
        <v>0</v>
      </c>
      <c r="G143" s="109">
        <v>29409970.63000001</v>
      </c>
      <c r="H143" s="109">
        <v>27956976.365342043</v>
      </c>
      <c r="I143" s="109">
        <v>0</v>
      </c>
      <c r="J143" s="109">
        <v>0</v>
      </c>
      <c r="K143" s="109">
        <v>27956976.365342043</v>
      </c>
      <c r="L143" s="696">
        <v>0.95059518137784804</v>
      </c>
    </row>
    <row r="144" spans="1:12" ht="12.75">
      <c r="A144" s="695" t="s">
        <v>900</v>
      </c>
      <c r="B144" s="99" t="s">
        <v>897</v>
      </c>
      <c r="C144" s="109">
        <v>1851119.8399999999</v>
      </c>
      <c r="D144" s="109">
        <v>1851119.8399999999</v>
      </c>
      <c r="E144" s="109">
        <v>-1851119.8399999999</v>
      </c>
      <c r="F144" s="109">
        <v>0</v>
      </c>
      <c r="G144" s="109">
        <v>0</v>
      </c>
      <c r="H144" s="109">
        <v>1753235.5386945012</v>
      </c>
      <c r="I144" s="109">
        <v>-1753235.5386945012</v>
      </c>
      <c r="J144" s="109">
        <v>0</v>
      </c>
      <c r="K144" s="109">
        <v>0</v>
      </c>
      <c r="L144" s="696">
        <v>0.94712157517284312</v>
      </c>
    </row>
    <row r="145" spans="1:12" ht="12.75">
      <c r="A145" s="695" t="s">
        <v>899</v>
      </c>
      <c r="B145" s="99" t="s">
        <v>897</v>
      </c>
      <c r="C145" s="109">
        <v>4243153.125</v>
      </c>
      <c r="D145" s="109">
        <v>4243153.125</v>
      </c>
      <c r="E145" s="109">
        <v>0</v>
      </c>
      <c r="F145" s="109">
        <v>0</v>
      </c>
      <c r="G145" s="109">
        <v>4243153.125</v>
      </c>
      <c r="H145" s="109">
        <v>4033520.9144733576</v>
      </c>
      <c r="I145" s="109">
        <v>0</v>
      </c>
      <c r="J145" s="109">
        <v>0</v>
      </c>
      <c r="K145" s="109">
        <v>4033520.9144733576</v>
      </c>
      <c r="L145" s="696">
        <v>0.95059518137784804</v>
      </c>
    </row>
    <row r="146" spans="1:12" ht="12.75">
      <c r="A146" s="695" t="s">
        <v>898</v>
      </c>
      <c r="B146" s="99" t="s">
        <v>897</v>
      </c>
      <c r="C146" s="109">
        <v>1270337.6000000001</v>
      </c>
      <c r="D146" s="109">
        <v>1270337.6000000001</v>
      </c>
      <c r="E146" s="109">
        <v>-1270337.6000000001</v>
      </c>
      <c r="F146" s="109">
        <v>0</v>
      </c>
      <c r="G146" s="109">
        <v>0</v>
      </c>
      <c r="H146" s="109">
        <v>1203164.1487132893</v>
      </c>
      <c r="I146" s="109">
        <v>-1203164.1487132893</v>
      </c>
      <c r="J146" s="109">
        <v>0</v>
      </c>
      <c r="K146" s="109">
        <v>0</v>
      </c>
      <c r="L146" s="696">
        <v>0.94712157517284312</v>
      </c>
    </row>
    <row r="147" spans="1:12" ht="12.75">
      <c r="A147" s="695" t="s">
        <v>896</v>
      </c>
      <c r="B147" s="99" t="s">
        <v>895</v>
      </c>
      <c r="C147" s="109">
        <v>0</v>
      </c>
      <c r="D147" s="109">
        <v>0</v>
      </c>
      <c r="E147" s="109">
        <v>0</v>
      </c>
      <c r="F147" s="109">
        <v>0</v>
      </c>
      <c r="G147" s="109">
        <v>0</v>
      </c>
      <c r="H147" s="109">
        <v>0</v>
      </c>
      <c r="I147" s="109">
        <v>0</v>
      </c>
      <c r="J147" s="109">
        <v>0</v>
      </c>
      <c r="K147" s="109">
        <v>0</v>
      </c>
      <c r="L147" s="696">
        <v>0.95059518137784804</v>
      </c>
    </row>
    <row r="148" spans="1:12" ht="12.75">
      <c r="A148" s="695" t="s">
        <v>894</v>
      </c>
      <c r="B148" s="99" t="s">
        <v>893</v>
      </c>
      <c r="C148" s="109">
        <v>10309490.880000008</v>
      </c>
      <c r="D148" s="109">
        <v>10309490.880000008</v>
      </c>
      <c r="E148" s="109">
        <v>0</v>
      </c>
      <c r="F148" s="109">
        <v>0</v>
      </c>
      <c r="G148" s="109">
        <v>10309490.880000008</v>
      </c>
      <c r="H148" s="109">
        <v>9779454.1414331943</v>
      </c>
      <c r="I148" s="109">
        <v>0</v>
      </c>
      <c r="J148" s="109">
        <v>0</v>
      </c>
      <c r="K148" s="109">
        <v>9779454.1414331943</v>
      </c>
      <c r="L148" s="696">
        <v>0.94858749624629246</v>
      </c>
    </row>
    <row r="149" spans="1:12" ht="12.75">
      <c r="A149" s="695" t="s">
        <v>892</v>
      </c>
      <c r="B149" s="99" t="s">
        <v>889</v>
      </c>
      <c r="C149" s="109">
        <v>228484</v>
      </c>
      <c r="D149" s="109">
        <v>228484</v>
      </c>
      <c r="E149" s="109">
        <v>-228484</v>
      </c>
      <c r="F149" s="109">
        <v>0</v>
      </c>
      <c r="G149" s="109">
        <v>0</v>
      </c>
      <c r="H149" s="109">
        <v>216402.12598179188</v>
      </c>
      <c r="I149" s="109">
        <v>-216402.12598179188</v>
      </c>
      <c r="J149" s="109">
        <v>0</v>
      </c>
      <c r="K149" s="109">
        <v>0</v>
      </c>
      <c r="L149" s="696">
        <v>0.94712157517284312</v>
      </c>
    </row>
    <row r="150" spans="1:12" ht="12.75">
      <c r="A150" s="695" t="s">
        <v>891</v>
      </c>
      <c r="B150" s="99" t="s">
        <v>889</v>
      </c>
      <c r="C150" s="109">
        <v>14993664.259999987</v>
      </c>
      <c r="D150" s="109">
        <v>14993664.259999987</v>
      </c>
      <c r="E150" s="109">
        <v>0</v>
      </c>
      <c r="F150" s="109">
        <v>0</v>
      </c>
      <c r="G150" s="109">
        <v>14993664.259999987</v>
      </c>
      <c r="H150" s="109">
        <v>14252904.996753246</v>
      </c>
      <c r="I150" s="109">
        <v>0</v>
      </c>
      <c r="J150" s="109">
        <v>0</v>
      </c>
      <c r="K150" s="109">
        <v>14252904.996753246</v>
      </c>
      <c r="L150" s="696">
        <v>0.95059518137784804</v>
      </c>
    </row>
    <row r="151" spans="1:12" ht="12.75">
      <c r="A151" s="695" t="s">
        <v>890</v>
      </c>
      <c r="B151" s="99" t="s">
        <v>889</v>
      </c>
      <c r="C151" s="109">
        <v>323080.69999999995</v>
      </c>
      <c r="D151" s="109">
        <v>323080.69999999995</v>
      </c>
      <c r="E151" s="109">
        <v>-323080.69999999995</v>
      </c>
      <c r="F151" s="109">
        <v>0</v>
      </c>
      <c r="G151" s="109">
        <v>0</v>
      </c>
      <c r="H151" s="109">
        <v>305996.70149194472</v>
      </c>
      <c r="I151" s="109">
        <v>-305996.70149194472</v>
      </c>
      <c r="J151" s="109">
        <v>0</v>
      </c>
      <c r="K151" s="109">
        <v>0</v>
      </c>
      <c r="L151" s="696">
        <v>0.94712157517284312</v>
      </c>
    </row>
    <row r="152" spans="1:12" ht="12.75">
      <c r="A152" s="695" t="s">
        <v>888</v>
      </c>
      <c r="B152" s="99" t="s">
        <v>885</v>
      </c>
      <c r="C152" s="109">
        <v>62856592.370000005</v>
      </c>
      <c r="D152" s="109">
        <v>62856592.370000005</v>
      </c>
      <c r="E152" s="109">
        <v>0</v>
      </c>
      <c r="F152" s="109">
        <v>0</v>
      </c>
      <c r="G152" s="109">
        <v>62856592.370000005</v>
      </c>
      <c r="H152" s="109">
        <v>59624977.578832112</v>
      </c>
      <c r="I152" s="109">
        <v>0</v>
      </c>
      <c r="J152" s="109">
        <v>0</v>
      </c>
      <c r="K152" s="109">
        <v>59624977.578832112</v>
      </c>
      <c r="L152" s="696">
        <v>0.94858749624629246</v>
      </c>
    </row>
    <row r="153" spans="1:12" ht="12.75">
      <c r="A153" s="695" t="s">
        <v>887</v>
      </c>
      <c r="B153" s="99" t="s">
        <v>885</v>
      </c>
      <c r="C153" s="109">
        <v>0</v>
      </c>
      <c r="D153" s="109">
        <v>0</v>
      </c>
      <c r="E153" s="109">
        <v>0</v>
      </c>
      <c r="F153" s="109">
        <v>0</v>
      </c>
      <c r="G153" s="109">
        <v>0</v>
      </c>
      <c r="H153" s="109">
        <v>0</v>
      </c>
      <c r="I153" s="109">
        <v>0</v>
      </c>
      <c r="J153" s="109">
        <v>0</v>
      </c>
      <c r="K153" s="109">
        <v>0</v>
      </c>
      <c r="L153" s="696">
        <v>0.94712157517284312</v>
      </c>
    </row>
    <row r="154" spans="1:12" ht="12.75">
      <c r="A154" s="695" t="s">
        <v>886</v>
      </c>
      <c r="B154" s="99" t="s">
        <v>885</v>
      </c>
      <c r="C154" s="109">
        <v>3992122.48</v>
      </c>
      <c r="D154" s="109">
        <v>3992122.48</v>
      </c>
      <c r="E154" s="109">
        <v>-3992122.48</v>
      </c>
      <c r="F154" s="109">
        <v>0</v>
      </c>
      <c r="G154" s="109">
        <v>0</v>
      </c>
      <c r="H154" s="109">
        <v>3781025.331540517</v>
      </c>
      <c r="I154" s="109">
        <v>-3781025.331540517</v>
      </c>
      <c r="J154" s="109">
        <v>0</v>
      </c>
      <c r="K154" s="109">
        <v>0</v>
      </c>
      <c r="L154" s="696">
        <v>0.94712157517284312</v>
      </c>
    </row>
    <row r="155" spans="1:12" ht="12.75">
      <c r="A155" s="695" t="s">
        <v>884</v>
      </c>
      <c r="B155" s="99" t="s">
        <v>882</v>
      </c>
      <c r="C155" s="109">
        <v>7833206.3000000007</v>
      </c>
      <c r="D155" s="109">
        <v>7833206.3000000007</v>
      </c>
      <c r="E155" s="109">
        <v>0</v>
      </c>
      <c r="F155" s="109">
        <v>0</v>
      </c>
      <c r="G155" s="109">
        <v>7833206.3000000007</v>
      </c>
      <c r="H155" s="109">
        <v>7430481.5516976854</v>
      </c>
      <c r="I155" s="109">
        <v>0</v>
      </c>
      <c r="J155" s="109">
        <v>0</v>
      </c>
      <c r="K155" s="109">
        <v>7430481.5516976854</v>
      </c>
      <c r="L155" s="696">
        <v>0.94858749624629246</v>
      </c>
    </row>
    <row r="156" spans="1:12" ht="12.75">
      <c r="A156" s="695" t="s">
        <v>883</v>
      </c>
      <c r="B156" s="99" t="s">
        <v>882</v>
      </c>
      <c r="C156" s="109">
        <v>29399.349999999995</v>
      </c>
      <c r="D156" s="109">
        <v>29399.349999999995</v>
      </c>
      <c r="E156" s="109">
        <v>-29399.349999999995</v>
      </c>
      <c r="F156" s="109">
        <v>0</v>
      </c>
      <c r="G156" s="109">
        <v>0</v>
      </c>
      <c r="H156" s="109">
        <v>27844.75868105772</v>
      </c>
      <c r="I156" s="109">
        <v>-27844.75868105772</v>
      </c>
      <c r="J156" s="109">
        <v>0</v>
      </c>
      <c r="K156" s="109">
        <v>0</v>
      </c>
      <c r="L156" s="696">
        <v>0.94712157517284312</v>
      </c>
    </row>
    <row r="157" spans="1:12" ht="12.75">
      <c r="A157" s="695" t="s">
        <v>881</v>
      </c>
      <c r="B157" s="99" t="s">
        <v>874</v>
      </c>
      <c r="C157" s="109">
        <v>201253012.49000001</v>
      </c>
      <c r="D157" s="109">
        <v>201253012.49000001</v>
      </c>
      <c r="E157" s="109">
        <v>-201253012.49000001</v>
      </c>
      <c r="F157" s="109">
        <v>0</v>
      </c>
      <c r="G157" s="109">
        <v>0</v>
      </c>
      <c r="H157" s="109">
        <v>190611070.19780868</v>
      </c>
      <c r="I157" s="109">
        <v>-190611070.19780868</v>
      </c>
      <c r="J157" s="109">
        <v>0</v>
      </c>
      <c r="K157" s="109">
        <v>0</v>
      </c>
      <c r="L157" s="696">
        <v>0.94712157517284312</v>
      </c>
    </row>
    <row r="158" spans="1:12" ht="12.75">
      <c r="A158" s="695" t="s">
        <v>880</v>
      </c>
      <c r="B158" s="99" t="s">
        <v>874</v>
      </c>
      <c r="C158" s="109">
        <v>0</v>
      </c>
      <c r="D158" s="109">
        <v>0</v>
      </c>
      <c r="E158" s="109">
        <v>0</v>
      </c>
      <c r="F158" s="109">
        <v>0</v>
      </c>
      <c r="G158" s="109">
        <v>0</v>
      </c>
      <c r="H158" s="109">
        <v>0</v>
      </c>
      <c r="I158" s="109">
        <v>0</v>
      </c>
      <c r="J158" s="109">
        <v>0</v>
      </c>
      <c r="K158" s="109">
        <v>0</v>
      </c>
      <c r="L158" s="696">
        <v>1</v>
      </c>
    </row>
    <row r="159" spans="1:12" ht="12.75">
      <c r="A159" s="695" t="s">
        <v>879</v>
      </c>
      <c r="B159" s="99" t="s">
        <v>874</v>
      </c>
      <c r="C159" s="109">
        <v>0</v>
      </c>
      <c r="D159" s="109">
        <v>0</v>
      </c>
      <c r="E159" s="109">
        <v>0</v>
      </c>
      <c r="F159" s="109">
        <v>0</v>
      </c>
      <c r="G159" s="109">
        <v>0</v>
      </c>
      <c r="H159" s="109">
        <v>0</v>
      </c>
      <c r="I159" s="109">
        <v>0</v>
      </c>
      <c r="J159" s="109">
        <v>0</v>
      </c>
      <c r="K159" s="109">
        <v>0</v>
      </c>
      <c r="L159" s="696">
        <v>1</v>
      </c>
    </row>
    <row r="160" spans="1:12" ht="12.75">
      <c r="A160" s="695" t="s">
        <v>878</v>
      </c>
      <c r="B160" s="99" t="s">
        <v>874</v>
      </c>
      <c r="C160" s="109">
        <v>0</v>
      </c>
      <c r="D160" s="109">
        <v>0</v>
      </c>
      <c r="E160" s="109">
        <v>0</v>
      </c>
      <c r="F160" s="109">
        <v>0</v>
      </c>
      <c r="G160" s="109">
        <v>0</v>
      </c>
      <c r="H160" s="109">
        <v>0</v>
      </c>
      <c r="I160" s="109">
        <v>0</v>
      </c>
      <c r="J160" s="109">
        <v>0</v>
      </c>
      <c r="K160" s="109">
        <v>0</v>
      </c>
      <c r="L160" s="696">
        <v>0.95059518137784804</v>
      </c>
    </row>
    <row r="161" spans="1:12" ht="12.75">
      <c r="A161" s="695" t="s">
        <v>877</v>
      </c>
      <c r="B161" s="99" t="s">
        <v>874</v>
      </c>
      <c r="C161" s="109">
        <v>0</v>
      </c>
      <c r="D161" s="109">
        <v>0</v>
      </c>
      <c r="E161" s="109">
        <v>0</v>
      </c>
      <c r="F161" s="109">
        <v>0</v>
      </c>
      <c r="G161" s="109">
        <v>0</v>
      </c>
      <c r="H161" s="109">
        <v>0</v>
      </c>
      <c r="I161" s="109">
        <v>0</v>
      </c>
      <c r="J161" s="109">
        <v>0</v>
      </c>
      <c r="K161" s="109">
        <v>0</v>
      </c>
      <c r="L161" s="696">
        <v>1</v>
      </c>
    </row>
    <row r="162" spans="1:12" ht="12.75">
      <c r="A162" s="695" t="s">
        <v>876</v>
      </c>
      <c r="B162" s="99" t="s">
        <v>874</v>
      </c>
      <c r="C162" s="109">
        <v>161357422.10999998</v>
      </c>
      <c r="D162" s="109">
        <v>161357422.10999998</v>
      </c>
      <c r="E162" s="109">
        <v>-161357422.10999998</v>
      </c>
      <c r="F162" s="109">
        <v>0</v>
      </c>
      <c r="G162" s="109">
        <v>0</v>
      </c>
      <c r="H162" s="109">
        <v>152825095.79465252</v>
      </c>
      <c r="I162" s="109">
        <v>-152825095.79465252</v>
      </c>
      <c r="J162" s="109">
        <v>0</v>
      </c>
      <c r="K162" s="109">
        <v>0</v>
      </c>
      <c r="L162" s="696">
        <v>0.94712157517284312</v>
      </c>
    </row>
    <row r="163" spans="1:12" ht="12.75">
      <c r="A163" s="695" t="s">
        <v>875</v>
      </c>
      <c r="B163" s="99" t="s">
        <v>874</v>
      </c>
      <c r="C163" s="109">
        <v>0</v>
      </c>
      <c r="D163" s="109">
        <v>0</v>
      </c>
      <c r="E163" s="109">
        <v>0</v>
      </c>
      <c r="F163" s="109">
        <v>0</v>
      </c>
      <c r="G163" s="109">
        <v>0</v>
      </c>
      <c r="H163" s="109">
        <v>0</v>
      </c>
      <c r="I163" s="109">
        <v>0</v>
      </c>
      <c r="J163" s="109">
        <v>0</v>
      </c>
      <c r="K163" s="109">
        <v>0</v>
      </c>
      <c r="L163" s="696">
        <v>1</v>
      </c>
    </row>
    <row r="164" spans="1:12" ht="12.75">
      <c r="A164" s="695" t="s">
        <v>873</v>
      </c>
      <c r="B164" s="99" t="s">
        <v>872</v>
      </c>
      <c r="C164" s="109">
        <v>3954104.3199999994</v>
      </c>
      <c r="D164" s="109">
        <v>3954104.3199999994</v>
      </c>
      <c r="E164" s="109">
        <v>0</v>
      </c>
      <c r="F164" s="109">
        <v>0</v>
      </c>
      <c r="G164" s="109">
        <v>3954104.3199999994</v>
      </c>
      <c r="H164" s="109">
        <v>3758752.5132573317</v>
      </c>
      <c r="I164" s="109">
        <v>0</v>
      </c>
      <c r="J164" s="109">
        <v>0</v>
      </c>
      <c r="K164" s="109">
        <v>3758752.5132573317</v>
      </c>
      <c r="L164" s="696">
        <v>0.95059518137784804</v>
      </c>
    </row>
    <row r="165" spans="1:12" ht="12.75">
      <c r="A165" s="695" t="s">
        <v>871</v>
      </c>
      <c r="B165" s="99" t="s">
        <v>848</v>
      </c>
      <c r="C165" s="109">
        <v>2569341.3600000008</v>
      </c>
      <c r="D165" s="109">
        <v>2569341.3600000008</v>
      </c>
      <c r="E165" s="109">
        <v>0</v>
      </c>
      <c r="F165" s="109">
        <v>0</v>
      </c>
      <c r="G165" s="109">
        <v>2569341.3600000008</v>
      </c>
      <c r="H165" s="109">
        <v>2442403.5161308073</v>
      </c>
      <c r="I165" s="109">
        <v>0</v>
      </c>
      <c r="J165" s="109">
        <v>0</v>
      </c>
      <c r="K165" s="109">
        <v>2442403.5161308073</v>
      </c>
      <c r="L165" s="696">
        <v>0.95059518137784804</v>
      </c>
    </row>
    <row r="166" spans="1:12" ht="12.75">
      <c r="A166" s="695" t="s">
        <v>870</v>
      </c>
      <c r="B166" s="99" t="s">
        <v>848</v>
      </c>
      <c r="C166" s="109">
        <v>231505.97394184489</v>
      </c>
      <c r="D166" s="109">
        <v>231505.97394184489</v>
      </c>
      <c r="E166" s="109">
        <v>-231505.97394184489</v>
      </c>
      <c r="F166" s="109">
        <v>0</v>
      </c>
      <c r="G166" s="109">
        <v>0</v>
      </c>
      <c r="H166" s="109">
        <v>231505.97394184489</v>
      </c>
      <c r="I166" s="109">
        <v>-231505.97394184489</v>
      </c>
      <c r="J166" s="109">
        <v>0</v>
      </c>
      <c r="K166" s="109">
        <v>0</v>
      </c>
      <c r="L166" s="696">
        <v>1</v>
      </c>
    </row>
    <row r="167" spans="1:12" ht="12.75">
      <c r="A167" s="695" t="s">
        <v>869</v>
      </c>
      <c r="B167" s="99" t="s">
        <v>848</v>
      </c>
      <c r="C167" s="109">
        <v>90031969.607142866</v>
      </c>
      <c r="D167" s="109">
        <v>90031969.607142866</v>
      </c>
      <c r="E167" s="109">
        <v>-90031969.607142866</v>
      </c>
      <c r="F167" s="109">
        <v>0</v>
      </c>
      <c r="G167" s="109">
        <v>0</v>
      </c>
      <c r="H167" s="109">
        <v>85271220.87023069</v>
      </c>
      <c r="I167" s="109">
        <v>-85271220.87023069</v>
      </c>
      <c r="J167" s="109">
        <v>0</v>
      </c>
      <c r="K167" s="109">
        <v>0</v>
      </c>
      <c r="L167" s="696">
        <v>0.94712157517284312</v>
      </c>
    </row>
    <row r="168" spans="1:12" ht="12.75">
      <c r="A168" s="695" t="s">
        <v>868</v>
      </c>
      <c r="B168" s="99" t="s">
        <v>848</v>
      </c>
      <c r="C168" s="109">
        <v>0</v>
      </c>
      <c r="D168" s="109">
        <v>0</v>
      </c>
      <c r="E168" s="109">
        <v>0</v>
      </c>
      <c r="F168" s="109">
        <v>0</v>
      </c>
      <c r="G168" s="109">
        <v>0</v>
      </c>
      <c r="H168" s="109">
        <v>0</v>
      </c>
      <c r="I168" s="109">
        <v>0</v>
      </c>
      <c r="J168" s="109">
        <v>0</v>
      </c>
      <c r="K168" s="109">
        <v>0</v>
      </c>
      <c r="L168" s="696">
        <v>1</v>
      </c>
    </row>
    <row r="169" spans="1:12" ht="12.75">
      <c r="A169" s="695" t="s">
        <v>867</v>
      </c>
      <c r="B169" s="99" t="s">
        <v>848</v>
      </c>
      <c r="C169" s="109">
        <v>0</v>
      </c>
      <c r="D169" s="109">
        <v>0</v>
      </c>
      <c r="E169" s="109">
        <v>0</v>
      </c>
      <c r="F169" s="109">
        <v>0</v>
      </c>
      <c r="G169" s="109">
        <v>0</v>
      </c>
      <c r="H169" s="109">
        <v>0</v>
      </c>
      <c r="I169" s="109">
        <v>0</v>
      </c>
      <c r="J169" s="109">
        <v>0</v>
      </c>
      <c r="K169" s="109">
        <v>0</v>
      </c>
      <c r="L169" s="696">
        <v>1</v>
      </c>
    </row>
    <row r="170" spans="1:12" ht="12.75">
      <c r="A170" s="695" t="s">
        <v>866</v>
      </c>
      <c r="B170" s="99" t="s">
        <v>552</v>
      </c>
      <c r="C170" s="109">
        <v>0</v>
      </c>
      <c r="D170" s="109">
        <v>0</v>
      </c>
      <c r="E170" s="109">
        <v>0</v>
      </c>
      <c r="F170" s="109">
        <v>0</v>
      </c>
      <c r="G170" s="109">
        <v>0</v>
      </c>
      <c r="H170" s="109">
        <v>0</v>
      </c>
      <c r="I170" s="109">
        <v>0</v>
      </c>
      <c r="J170" s="109">
        <v>0</v>
      </c>
      <c r="K170" s="109">
        <v>0</v>
      </c>
      <c r="L170" s="696">
        <v>0.94712157517284312</v>
      </c>
    </row>
    <row r="171" spans="1:12" ht="12.75">
      <c r="A171" s="695" t="s">
        <v>865</v>
      </c>
      <c r="B171" s="99" t="s">
        <v>552</v>
      </c>
      <c r="C171" s="109">
        <v>0</v>
      </c>
      <c r="D171" s="109">
        <v>0</v>
      </c>
      <c r="E171" s="109">
        <v>0</v>
      </c>
      <c r="F171" s="109">
        <v>0</v>
      </c>
      <c r="G171" s="109">
        <v>0</v>
      </c>
      <c r="H171" s="109">
        <v>0</v>
      </c>
      <c r="I171" s="109">
        <v>0</v>
      </c>
      <c r="J171" s="109">
        <v>0</v>
      </c>
      <c r="K171" s="109">
        <v>0</v>
      </c>
      <c r="L171" s="696">
        <v>0.94712157517284312</v>
      </c>
    </row>
    <row r="172" spans="1:12" ht="12.75">
      <c r="A172" s="695" t="s">
        <v>864</v>
      </c>
      <c r="B172" s="99" t="s">
        <v>552</v>
      </c>
      <c r="C172" s="109">
        <v>2678713</v>
      </c>
      <c r="D172" s="109">
        <v>2678713</v>
      </c>
      <c r="E172" s="109">
        <v>-2678713</v>
      </c>
      <c r="F172" s="109">
        <v>0</v>
      </c>
      <c r="G172" s="109">
        <v>0</v>
      </c>
      <c r="H172" s="109">
        <v>2537066.8759959722</v>
      </c>
      <c r="I172" s="109">
        <v>-2537066.8759959722</v>
      </c>
      <c r="J172" s="109">
        <v>0</v>
      </c>
      <c r="K172" s="109">
        <v>0</v>
      </c>
      <c r="L172" s="696">
        <v>0.94712157517284312</v>
      </c>
    </row>
    <row r="173" spans="1:12" ht="12.75">
      <c r="A173" s="695" t="s">
        <v>863</v>
      </c>
      <c r="B173" s="99" t="s">
        <v>552</v>
      </c>
      <c r="C173" s="109">
        <v>0</v>
      </c>
      <c r="D173" s="109">
        <v>0</v>
      </c>
      <c r="E173" s="109">
        <v>0</v>
      </c>
      <c r="F173" s="109">
        <v>0</v>
      </c>
      <c r="G173" s="109">
        <v>0</v>
      </c>
      <c r="H173" s="109">
        <v>0</v>
      </c>
      <c r="I173" s="109">
        <v>0</v>
      </c>
      <c r="J173" s="109">
        <v>0</v>
      </c>
      <c r="K173" s="109">
        <v>0</v>
      </c>
      <c r="L173" s="696">
        <v>0.94712157517284312</v>
      </c>
    </row>
    <row r="174" spans="1:12" ht="12.75">
      <c r="A174" s="695" t="s">
        <v>862</v>
      </c>
      <c r="B174" s="99" t="s">
        <v>552</v>
      </c>
      <c r="C174" s="109">
        <v>0</v>
      </c>
      <c r="D174" s="109">
        <v>0</v>
      </c>
      <c r="E174" s="109">
        <v>0</v>
      </c>
      <c r="F174" s="109">
        <v>0</v>
      </c>
      <c r="G174" s="109">
        <v>0</v>
      </c>
      <c r="H174" s="109">
        <v>0</v>
      </c>
      <c r="I174" s="109">
        <v>0</v>
      </c>
      <c r="J174" s="109">
        <v>0</v>
      </c>
      <c r="K174" s="109">
        <v>0</v>
      </c>
      <c r="L174" s="696">
        <v>0.94712157517284312</v>
      </c>
    </row>
    <row r="175" spans="1:12" ht="12.75">
      <c r="A175" s="695" t="s">
        <v>861</v>
      </c>
      <c r="B175" s="99" t="s">
        <v>552</v>
      </c>
      <c r="C175" s="109">
        <v>0</v>
      </c>
      <c r="D175" s="109">
        <v>0</v>
      </c>
      <c r="E175" s="109">
        <v>0</v>
      </c>
      <c r="F175" s="109">
        <v>0</v>
      </c>
      <c r="G175" s="109">
        <v>0</v>
      </c>
      <c r="H175" s="109">
        <v>0</v>
      </c>
      <c r="I175" s="109">
        <v>0</v>
      </c>
      <c r="J175" s="109">
        <v>0</v>
      </c>
      <c r="K175" s="109">
        <v>0</v>
      </c>
      <c r="L175" s="696">
        <v>0.94712157517284312</v>
      </c>
    </row>
    <row r="176" spans="1:12" ht="12.75">
      <c r="A176" s="695" t="s">
        <v>860</v>
      </c>
      <c r="B176" s="99" t="s">
        <v>552</v>
      </c>
      <c r="C176" s="109">
        <v>0</v>
      </c>
      <c r="D176" s="109">
        <v>0</v>
      </c>
      <c r="E176" s="109">
        <v>0</v>
      </c>
      <c r="F176" s="109">
        <v>0</v>
      </c>
      <c r="G176" s="109">
        <v>0</v>
      </c>
      <c r="H176" s="109">
        <v>0</v>
      </c>
      <c r="I176" s="109">
        <v>0</v>
      </c>
      <c r="J176" s="109">
        <v>0</v>
      </c>
      <c r="K176" s="109">
        <v>0</v>
      </c>
      <c r="L176" s="696">
        <v>0.94712157517284312</v>
      </c>
    </row>
    <row r="177" spans="1:12" ht="12.75">
      <c r="A177" s="695" t="s">
        <v>859</v>
      </c>
      <c r="B177" s="99" t="s">
        <v>552</v>
      </c>
      <c r="C177" s="109">
        <v>0</v>
      </c>
      <c r="D177" s="109">
        <v>0</v>
      </c>
      <c r="E177" s="109">
        <v>0</v>
      </c>
      <c r="F177" s="109">
        <v>0</v>
      </c>
      <c r="G177" s="109">
        <v>0</v>
      </c>
      <c r="H177" s="109">
        <v>0</v>
      </c>
      <c r="I177" s="109">
        <v>0</v>
      </c>
      <c r="J177" s="109">
        <v>0</v>
      </c>
      <c r="K177" s="109">
        <v>0</v>
      </c>
      <c r="L177" s="696">
        <v>0.94712157517284312</v>
      </c>
    </row>
    <row r="178" spans="1:12" ht="12.75">
      <c r="A178" s="695" t="s">
        <v>858</v>
      </c>
      <c r="B178" s="99" t="s">
        <v>552</v>
      </c>
      <c r="C178" s="109">
        <v>58187950</v>
      </c>
      <c r="D178" s="109">
        <v>58187950</v>
      </c>
      <c r="E178" s="109">
        <v>-58187950</v>
      </c>
      <c r="F178" s="109">
        <v>0</v>
      </c>
      <c r="G178" s="109">
        <v>0</v>
      </c>
      <c r="H178" s="109">
        <v>55111062.86007864</v>
      </c>
      <c r="I178" s="109">
        <v>-55111062.86007864</v>
      </c>
      <c r="J178" s="109">
        <v>0</v>
      </c>
      <c r="K178" s="109">
        <v>0</v>
      </c>
      <c r="L178" s="696">
        <v>0.94712157517284312</v>
      </c>
    </row>
    <row r="179" spans="1:12" ht="12.75">
      <c r="A179" s="695" t="s">
        <v>857</v>
      </c>
      <c r="B179" s="99" t="s">
        <v>552</v>
      </c>
      <c r="C179" s="109">
        <v>0</v>
      </c>
      <c r="D179" s="109">
        <v>0</v>
      </c>
      <c r="E179" s="109">
        <v>0</v>
      </c>
      <c r="F179" s="109">
        <v>0</v>
      </c>
      <c r="G179" s="109">
        <v>0</v>
      </c>
      <c r="H179" s="109">
        <v>0</v>
      </c>
      <c r="I179" s="109">
        <v>0</v>
      </c>
      <c r="J179" s="109">
        <v>0</v>
      </c>
      <c r="K179" s="109">
        <v>0</v>
      </c>
      <c r="L179" s="696">
        <v>0.94712157517284312</v>
      </c>
    </row>
    <row r="180" spans="1:12" ht="12.75">
      <c r="A180" s="695" t="s">
        <v>856</v>
      </c>
      <c r="B180" s="99" t="s">
        <v>552</v>
      </c>
      <c r="C180" s="109">
        <v>0</v>
      </c>
      <c r="D180" s="109">
        <v>0</v>
      </c>
      <c r="E180" s="109">
        <v>0</v>
      </c>
      <c r="F180" s="109">
        <v>0</v>
      </c>
      <c r="G180" s="109">
        <v>0</v>
      </c>
      <c r="H180" s="109">
        <v>0</v>
      </c>
      <c r="I180" s="109">
        <v>0</v>
      </c>
      <c r="J180" s="109">
        <v>0</v>
      </c>
      <c r="K180" s="109">
        <v>0</v>
      </c>
      <c r="L180" s="696">
        <v>0.94712157517284312</v>
      </c>
    </row>
    <row r="181" spans="1:12" ht="12.75">
      <c r="A181" s="695" t="s">
        <v>855</v>
      </c>
      <c r="B181" s="99" t="s">
        <v>552</v>
      </c>
      <c r="C181" s="109">
        <v>0</v>
      </c>
      <c r="D181" s="109">
        <v>0</v>
      </c>
      <c r="E181" s="109">
        <v>0</v>
      </c>
      <c r="F181" s="109">
        <v>0</v>
      </c>
      <c r="G181" s="109">
        <v>0</v>
      </c>
      <c r="H181" s="109">
        <v>0</v>
      </c>
      <c r="I181" s="109">
        <v>0</v>
      </c>
      <c r="J181" s="109">
        <v>0</v>
      </c>
      <c r="K181" s="109">
        <v>0</v>
      </c>
      <c r="L181" s="696">
        <v>0.94712157517284312</v>
      </c>
    </row>
    <row r="182" spans="1:12" ht="12.75">
      <c r="A182" s="695" t="s">
        <v>854</v>
      </c>
      <c r="B182" s="99" t="s">
        <v>552</v>
      </c>
      <c r="C182" s="109">
        <v>0</v>
      </c>
      <c r="D182" s="109">
        <v>0</v>
      </c>
      <c r="E182" s="109">
        <v>0</v>
      </c>
      <c r="F182" s="109">
        <v>0</v>
      </c>
      <c r="G182" s="109">
        <v>0</v>
      </c>
      <c r="H182" s="109">
        <v>0</v>
      </c>
      <c r="I182" s="109">
        <v>0</v>
      </c>
      <c r="J182" s="109">
        <v>0</v>
      </c>
      <c r="K182" s="109">
        <v>0</v>
      </c>
      <c r="L182" s="696">
        <v>0.94712157517284312</v>
      </c>
    </row>
    <row r="183" spans="1:12" ht="12.75">
      <c r="A183" s="695" t="s">
        <v>853</v>
      </c>
      <c r="B183" s="99" t="s">
        <v>552</v>
      </c>
      <c r="C183" s="109">
        <v>0</v>
      </c>
      <c r="D183" s="109">
        <v>0</v>
      </c>
      <c r="E183" s="109">
        <v>0</v>
      </c>
      <c r="F183" s="109">
        <v>0</v>
      </c>
      <c r="G183" s="109">
        <v>0</v>
      </c>
      <c r="H183" s="109">
        <v>0</v>
      </c>
      <c r="I183" s="109">
        <v>0</v>
      </c>
      <c r="J183" s="109">
        <v>0</v>
      </c>
      <c r="K183" s="109">
        <v>0</v>
      </c>
      <c r="L183" s="696">
        <v>0.94712157517284312</v>
      </c>
    </row>
    <row r="184" spans="1:12" ht="12.75">
      <c r="A184" s="695" t="s">
        <v>852</v>
      </c>
      <c r="B184" s="99" t="s">
        <v>552</v>
      </c>
      <c r="C184" s="109">
        <v>0</v>
      </c>
      <c r="D184" s="109">
        <v>0</v>
      </c>
      <c r="E184" s="109">
        <v>0</v>
      </c>
      <c r="F184" s="109">
        <v>0</v>
      </c>
      <c r="G184" s="109">
        <v>0</v>
      </c>
      <c r="H184" s="109">
        <v>0</v>
      </c>
      <c r="I184" s="109">
        <v>0</v>
      </c>
      <c r="J184" s="109">
        <v>0</v>
      </c>
      <c r="K184" s="109">
        <v>0</v>
      </c>
      <c r="L184" s="696">
        <v>0.94712157517284312</v>
      </c>
    </row>
    <row r="185" spans="1:12" ht="12.75">
      <c r="A185" s="695" t="s">
        <v>851</v>
      </c>
      <c r="B185" s="99" t="s">
        <v>552</v>
      </c>
      <c r="C185" s="109">
        <v>0</v>
      </c>
      <c r="D185" s="109">
        <v>0</v>
      </c>
      <c r="E185" s="109">
        <v>0</v>
      </c>
      <c r="F185" s="109">
        <v>0</v>
      </c>
      <c r="G185" s="109">
        <v>0</v>
      </c>
      <c r="H185" s="109">
        <v>0</v>
      </c>
      <c r="I185" s="109">
        <v>0</v>
      </c>
      <c r="J185" s="109">
        <v>0</v>
      </c>
      <c r="K185" s="109">
        <v>0</v>
      </c>
      <c r="L185" s="696">
        <v>0.94712157517284312</v>
      </c>
    </row>
    <row r="186" spans="1:12" ht="12.75">
      <c r="A186" s="695" t="s">
        <v>850</v>
      </c>
      <c r="B186" s="99" t="s">
        <v>848</v>
      </c>
      <c r="C186" s="109">
        <v>0</v>
      </c>
      <c r="D186" s="109">
        <v>0</v>
      </c>
      <c r="E186" s="109">
        <v>0</v>
      </c>
      <c r="F186" s="109">
        <v>0</v>
      </c>
      <c r="G186" s="109">
        <v>0</v>
      </c>
      <c r="H186" s="109">
        <v>0</v>
      </c>
      <c r="I186" s="109">
        <v>0</v>
      </c>
      <c r="J186" s="109">
        <v>0</v>
      </c>
      <c r="K186" s="109">
        <v>0</v>
      </c>
      <c r="L186" s="696">
        <v>0.95059518137784804</v>
      </c>
    </row>
    <row r="187" spans="1:12" ht="13.5" thickBot="1">
      <c r="A187" s="695" t="s">
        <v>849</v>
      </c>
      <c r="B187" s="99" t="s">
        <v>848</v>
      </c>
      <c r="C187" s="109">
        <v>0</v>
      </c>
      <c r="D187" s="109">
        <v>0</v>
      </c>
      <c r="E187" s="109">
        <v>0</v>
      </c>
      <c r="F187" s="109">
        <v>0</v>
      </c>
      <c r="G187" s="109">
        <v>0</v>
      </c>
      <c r="H187" s="109">
        <v>0</v>
      </c>
      <c r="I187" s="109">
        <v>0</v>
      </c>
      <c r="J187" s="109">
        <v>0</v>
      </c>
      <c r="K187" s="109">
        <v>0</v>
      </c>
      <c r="L187" s="696">
        <v>0.94712157517284312</v>
      </c>
    </row>
    <row r="188" spans="1:12" ht="12.75">
      <c r="A188" s="110" t="s">
        <v>847</v>
      </c>
      <c r="B188" s="697" t="s">
        <v>5</v>
      </c>
      <c r="C188" s="698">
        <v>3022023364.5961676</v>
      </c>
      <c r="D188" s="698">
        <v>3022023364.5961676</v>
      </c>
      <c r="E188" s="698">
        <v>-2845521158.8711672</v>
      </c>
      <c r="F188" s="698">
        <v>0</v>
      </c>
      <c r="G188" s="698">
        <v>176502205.72500005</v>
      </c>
      <c r="H188" s="698">
        <v>2862677420.542141</v>
      </c>
      <c r="I188" s="698">
        <v>-2695066723.8489537</v>
      </c>
      <c r="J188" s="698">
        <v>0</v>
      </c>
      <c r="K188" s="698">
        <v>167610696.69318646</v>
      </c>
      <c r="L188" s="450" t="s">
        <v>5</v>
      </c>
    </row>
    <row r="189" spans="1:12" ht="15">
      <c r="A189" s="122"/>
      <c r="B189" s="699"/>
      <c r="C189" s="122"/>
      <c r="D189" s="122"/>
      <c r="E189" s="122"/>
      <c r="F189" s="122"/>
      <c r="G189" s="122"/>
      <c r="H189" s="122"/>
      <c r="I189" s="122"/>
      <c r="J189" s="122"/>
      <c r="K189" s="122"/>
      <c r="L189" s="122"/>
    </row>
    <row r="190" spans="1:12" ht="12.75">
      <c r="A190" s="110" t="s">
        <v>813</v>
      </c>
      <c r="B190" s="99"/>
      <c r="C190" s="109"/>
      <c r="D190" s="109"/>
      <c r="E190" s="109"/>
      <c r="F190" s="109"/>
      <c r="G190" s="109"/>
      <c r="H190" s="109"/>
      <c r="I190" s="109"/>
      <c r="J190" s="109"/>
      <c r="K190" s="109"/>
      <c r="L190" s="109"/>
    </row>
    <row r="191" spans="1:12" ht="12.75">
      <c r="A191" s="695" t="s">
        <v>846</v>
      </c>
      <c r="B191" s="99" t="s">
        <v>845</v>
      </c>
      <c r="C191" s="109">
        <v>6917557.5100000035</v>
      </c>
      <c r="D191" s="109">
        <v>6917557.5100000035</v>
      </c>
      <c r="E191" s="109">
        <v>0</v>
      </c>
      <c r="F191" s="109">
        <v>0</v>
      </c>
      <c r="G191" s="109">
        <v>6917557.5100000035</v>
      </c>
      <c r="H191" s="109">
        <v>6203256.493015605</v>
      </c>
      <c r="I191" s="109">
        <v>0</v>
      </c>
      <c r="J191" s="109">
        <v>0</v>
      </c>
      <c r="K191" s="109">
        <v>6203256.493015605</v>
      </c>
      <c r="L191" s="696">
        <v>0.89674086323795554</v>
      </c>
    </row>
    <row r="192" spans="1:12" ht="12.75">
      <c r="A192" s="695" t="s">
        <v>844</v>
      </c>
      <c r="B192" s="99" t="s">
        <v>843</v>
      </c>
      <c r="C192" s="109">
        <v>10823215.369999999</v>
      </c>
      <c r="D192" s="109">
        <v>10823215.369999999</v>
      </c>
      <c r="E192" s="109">
        <v>0</v>
      </c>
      <c r="F192" s="109">
        <v>0</v>
      </c>
      <c r="G192" s="109">
        <v>10823215.369999999</v>
      </c>
      <c r="H192" s="109">
        <v>9705619.4939041082</v>
      </c>
      <c r="I192" s="109">
        <v>0</v>
      </c>
      <c r="J192" s="109">
        <v>0</v>
      </c>
      <c r="K192" s="109">
        <v>9705619.4939041082</v>
      </c>
      <c r="L192" s="696">
        <v>0.89674086323795554</v>
      </c>
    </row>
    <row r="193" spans="1:12" ht="12.75">
      <c r="A193" s="695" t="s">
        <v>842</v>
      </c>
      <c r="B193" s="99" t="s">
        <v>841</v>
      </c>
      <c r="C193" s="109">
        <v>3325046.8200000003</v>
      </c>
      <c r="D193" s="109">
        <v>3325046.8200000003</v>
      </c>
      <c r="E193" s="109">
        <v>0</v>
      </c>
      <c r="F193" s="109">
        <v>0</v>
      </c>
      <c r="G193" s="109">
        <v>3325046.8200000003</v>
      </c>
      <c r="H193" s="109">
        <v>2981705.3556734193</v>
      </c>
      <c r="I193" s="109">
        <v>0</v>
      </c>
      <c r="J193" s="109">
        <v>0</v>
      </c>
      <c r="K193" s="109">
        <v>2981705.3556734193</v>
      </c>
      <c r="L193" s="696">
        <v>0.89674086323795554</v>
      </c>
    </row>
    <row r="194" spans="1:12" ht="12.75">
      <c r="A194" s="695" t="s">
        <v>840</v>
      </c>
      <c r="B194" s="99" t="s">
        <v>839</v>
      </c>
      <c r="C194" s="109">
        <v>375000</v>
      </c>
      <c r="D194" s="109">
        <v>375000</v>
      </c>
      <c r="E194" s="109">
        <v>0</v>
      </c>
      <c r="F194" s="109">
        <v>0</v>
      </c>
      <c r="G194" s="109">
        <v>375000</v>
      </c>
      <c r="H194" s="109">
        <v>336277.82371423335</v>
      </c>
      <c r="I194" s="109">
        <v>0</v>
      </c>
      <c r="J194" s="109">
        <v>0</v>
      </c>
      <c r="K194" s="109">
        <v>336277.82371423335</v>
      </c>
      <c r="L194" s="696">
        <v>0.89674086323795554</v>
      </c>
    </row>
    <row r="195" spans="1:12" ht="12.75">
      <c r="A195" s="695" t="s">
        <v>838</v>
      </c>
      <c r="B195" s="99" t="s">
        <v>837</v>
      </c>
      <c r="C195" s="109">
        <v>0</v>
      </c>
      <c r="D195" s="109">
        <v>0</v>
      </c>
      <c r="E195" s="109">
        <v>0</v>
      </c>
      <c r="F195" s="109">
        <v>0</v>
      </c>
      <c r="G195" s="109">
        <v>0</v>
      </c>
      <c r="H195" s="109">
        <v>0</v>
      </c>
      <c r="I195" s="109">
        <v>0</v>
      </c>
      <c r="J195" s="109">
        <v>0</v>
      </c>
      <c r="K195" s="109">
        <v>0</v>
      </c>
      <c r="L195" s="696">
        <v>0.89674086323795554</v>
      </c>
    </row>
    <row r="196" spans="1:12" ht="12.75">
      <c r="A196" s="695" t="s">
        <v>836</v>
      </c>
      <c r="B196" s="99" t="s">
        <v>832</v>
      </c>
      <c r="C196" s="109">
        <v>18491427.080000002</v>
      </c>
      <c r="D196" s="109">
        <v>18491427.080000002</v>
      </c>
      <c r="E196" s="109">
        <v>0</v>
      </c>
      <c r="F196" s="109">
        <v>0</v>
      </c>
      <c r="G196" s="109">
        <v>18491427.080000002</v>
      </c>
      <c r="H196" s="109">
        <v>16582018.282220909</v>
      </c>
      <c r="I196" s="109">
        <v>0</v>
      </c>
      <c r="J196" s="109">
        <v>0</v>
      </c>
      <c r="K196" s="109">
        <v>16582018.282220909</v>
      </c>
      <c r="L196" s="696">
        <v>0.89674086323795554</v>
      </c>
    </row>
    <row r="197" spans="1:12" ht="12.75">
      <c r="A197" s="695" t="s">
        <v>835</v>
      </c>
      <c r="B197" s="99" t="s">
        <v>832</v>
      </c>
      <c r="C197" s="109">
        <v>1874690.9899999995</v>
      </c>
      <c r="D197" s="109">
        <v>1874690.9899999995</v>
      </c>
      <c r="E197" s="109">
        <v>-1874690.9899999995</v>
      </c>
      <c r="F197" s="109">
        <v>0</v>
      </c>
      <c r="G197" s="109">
        <v>0</v>
      </c>
      <c r="H197" s="109">
        <v>1775560.2834111361</v>
      </c>
      <c r="I197" s="109">
        <v>-1775560.2834111361</v>
      </c>
      <c r="J197" s="109">
        <v>0</v>
      </c>
      <c r="K197" s="109">
        <v>0</v>
      </c>
      <c r="L197" s="696">
        <v>0.94712157517284312</v>
      </c>
    </row>
    <row r="198" spans="1:12" ht="12.75">
      <c r="A198" s="695" t="s">
        <v>834</v>
      </c>
      <c r="B198" s="99" t="s">
        <v>832</v>
      </c>
      <c r="C198" s="109">
        <v>2128606.92</v>
      </c>
      <c r="D198" s="109">
        <v>2128606.92</v>
      </c>
      <c r="E198" s="109">
        <v>-2128606.92</v>
      </c>
      <c r="F198" s="109">
        <v>0</v>
      </c>
      <c r="G198" s="109">
        <v>0</v>
      </c>
      <c r="H198" s="109">
        <v>2016049.538994214</v>
      </c>
      <c r="I198" s="109">
        <v>-2016049.538994214</v>
      </c>
      <c r="J198" s="109">
        <v>0</v>
      </c>
      <c r="K198" s="109">
        <v>0</v>
      </c>
      <c r="L198" s="696">
        <v>0.94712157517284312</v>
      </c>
    </row>
    <row r="199" spans="1:12" ht="12.75">
      <c r="A199" s="695" t="s">
        <v>833</v>
      </c>
      <c r="B199" s="99" t="s">
        <v>832</v>
      </c>
      <c r="C199" s="109">
        <v>0</v>
      </c>
      <c r="D199" s="109">
        <v>0</v>
      </c>
      <c r="E199" s="109">
        <v>0</v>
      </c>
      <c r="F199" s="109">
        <v>0</v>
      </c>
      <c r="G199" s="109">
        <v>0</v>
      </c>
      <c r="H199" s="109">
        <v>0</v>
      </c>
      <c r="I199" s="109">
        <v>0</v>
      </c>
      <c r="J199" s="109">
        <v>0</v>
      </c>
      <c r="K199" s="109">
        <v>0</v>
      </c>
      <c r="L199" s="696">
        <v>0.89674086323795554</v>
      </c>
    </row>
    <row r="200" spans="1:12" ht="12.75">
      <c r="A200" s="695" t="s">
        <v>831</v>
      </c>
      <c r="B200" s="99" t="s">
        <v>829</v>
      </c>
      <c r="C200" s="109">
        <v>4108463.0399999977</v>
      </c>
      <c r="D200" s="109">
        <v>4108463.0399999977</v>
      </c>
      <c r="E200" s="109">
        <v>0</v>
      </c>
      <c r="F200" s="109">
        <v>0</v>
      </c>
      <c r="G200" s="109">
        <v>4108463.0399999977</v>
      </c>
      <c r="H200" s="109">
        <v>3684226.6930708331</v>
      </c>
      <c r="I200" s="109">
        <v>0</v>
      </c>
      <c r="J200" s="109">
        <v>0</v>
      </c>
      <c r="K200" s="109">
        <v>3684226.6930708331</v>
      </c>
      <c r="L200" s="696">
        <v>0.89674086323795554</v>
      </c>
    </row>
    <row r="201" spans="1:12" ht="12.75">
      <c r="A201" s="695" t="s">
        <v>830</v>
      </c>
      <c r="B201" s="99" t="s">
        <v>829</v>
      </c>
      <c r="C201" s="109">
        <v>0</v>
      </c>
      <c r="D201" s="109">
        <v>0</v>
      </c>
      <c r="E201" s="109">
        <v>0</v>
      </c>
      <c r="F201" s="109">
        <v>0</v>
      </c>
      <c r="G201" s="109">
        <v>0</v>
      </c>
      <c r="H201" s="109">
        <v>0</v>
      </c>
      <c r="I201" s="109">
        <v>0</v>
      </c>
      <c r="J201" s="109">
        <v>0</v>
      </c>
      <c r="K201" s="109">
        <v>0</v>
      </c>
      <c r="L201" s="696">
        <v>0.89674086323795554</v>
      </c>
    </row>
    <row r="202" spans="1:12" ht="12.75">
      <c r="A202" s="695" t="s">
        <v>828</v>
      </c>
      <c r="B202" s="99" t="s">
        <v>827</v>
      </c>
      <c r="C202" s="109">
        <v>12000</v>
      </c>
      <c r="D202" s="109">
        <v>12000</v>
      </c>
      <c r="E202" s="109">
        <v>0</v>
      </c>
      <c r="F202" s="109">
        <v>0</v>
      </c>
      <c r="G202" s="109">
        <v>12000</v>
      </c>
      <c r="H202" s="109">
        <v>10760.890358855466</v>
      </c>
      <c r="I202" s="109">
        <v>0</v>
      </c>
      <c r="J202" s="109">
        <v>0</v>
      </c>
      <c r="K202" s="109">
        <v>10760.890358855466</v>
      </c>
      <c r="L202" s="696">
        <v>0.89674086323795554</v>
      </c>
    </row>
    <row r="203" spans="1:12" ht="12.75">
      <c r="A203" s="695" t="s">
        <v>826</v>
      </c>
      <c r="B203" s="99" t="s">
        <v>825</v>
      </c>
      <c r="C203" s="109">
        <v>609360.59</v>
      </c>
      <c r="D203" s="109">
        <v>609360.59</v>
      </c>
      <c r="E203" s="109">
        <v>0</v>
      </c>
      <c r="F203" s="109">
        <v>0</v>
      </c>
      <c r="G203" s="109">
        <v>609360.59</v>
      </c>
      <c r="H203" s="109">
        <v>546438.54149978992</v>
      </c>
      <c r="I203" s="109">
        <v>0</v>
      </c>
      <c r="J203" s="109">
        <v>0</v>
      </c>
      <c r="K203" s="109">
        <v>546438.54149978992</v>
      </c>
      <c r="L203" s="696">
        <v>0.89674086323795554</v>
      </c>
    </row>
    <row r="204" spans="1:12" ht="12.75">
      <c r="A204" s="695" t="s">
        <v>824</v>
      </c>
      <c r="B204" s="99" t="s">
        <v>823</v>
      </c>
      <c r="C204" s="109">
        <v>4125513.9799999995</v>
      </c>
      <c r="D204" s="109">
        <v>4125513.9799999995</v>
      </c>
      <c r="E204" s="109">
        <v>0</v>
      </c>
      <c r="F204" s="109">
        <v>0</v>
      </c>
      <c r="G204" s="109">
        <v>4125513.9799999995</v>
      </c>
      <c r="H204" s="109">
        <v>3699516.9677254534</v>
      </c>
      <c r="I204" s="109">
        <v>0</v>
      </c>
      <c r="J204" s="109">
        <v>0</v>
      </c>
      <c r="K204" s="109">
        <v>3699516.9677254534</v>
      </c>
      <c r="L204" s="696">
        <v>0.89674086323795554</v>
      </c>
    </row>
    <row r="205" spans="1:12" ht="12.75">
      <c r="A205" s="695" t="s">
        <v>822</v>
      </c>
      <c r="B205" s="99" t="s">
        <v>820</v>
      </c>
      <c r="C205" s="109">
        <v>4695042.5099999988</v>
      </c>
      <c r="D205" s="109">
        <v>4695042.5099999988</v>
      </c>
      <c r="E205" s="109">
        <v>0</v>
      </c>
      <c r="F205" s="109">
        <v>0</v>
      </c>
      <c r="G205" s="109">
        <v>4695042.5099999988</v>
      </c>
      <c r="H205" s="109">
        <v>4210236.4733562963</v>
      </c>
      <c r="I205" s="109">
        <v>0</v>
      </c>
      <c r="J205" s="109">
        <v>0</v>
      </c>
      <c r="K205" s="109">
        <v>4210236.4733562963</v>
      </c>
      <c r="L205" s="696">
        <v>0.89674086323795554</v>
      </c>
    </row>
    <row r="206" spans="1:12" ht="12.75">
      <c r="A206" s="695" t="s">
        <v>821</v>
      </c>
      <c r="B206" s="99" t="s">
        <v>820</v>
      </c>
      <c r="C206" s="109">
        <v>1184440.01</v>
      </c>
      <c r="D206" s="109">
        <v>1184440.01</v>
      </c>
      <c r="E206" s="109">
        <v>-1184440.01</v>
      </c>
      <c r="F206" s="109">
        <v>0</v>
      </c>
      <c r="G206" s="109">
        <v>0</v>
      </c>
      <c r="H206" s="109">
        <v>1121808.6879689381</v>
      </c>
      <c r="I206" s="109">
        <v>-1121808.6879689381</v>
      </c>
      <c r="J206" s="109">
        <v>0</v>
      </c>
      <c r="K206" s="109">
        <v>0</v>
      </c>
      <c r="L206" s="696">
        <v>0.94712157517284312</v>
      </c>
    </row>
    <row r="207" spans="1:12" ht="12.75">
      <c r="A207" s="695" t="s">
        <v>819</v>
      </c>
      <c r="B207" s="99" t="s">
        <v>818</v>
      </c>
      <c r="C207" s="109">
        <v>11419948.070000004</v>
      </c>
      <c r="D207" s="109">
        <v>11419948.070000004</v>
      </c>
      <c r="E207" s="109">
        <v>0</v>
      </c>
      <c r="F207" s="109">
        <v>0</v>
      </c>
      <c r="G207" s="109">
        <v>11419948.070000004</v>
      </c>
      <c r="H207" s="109">
        <v>10240734.090424428</v>
      </c>
      <c r="I207" s="109">
        <v>0</v>
      </c>
      <c r="J207" s="109">
        <v>0</v>
      </c>
      <c r="K207" s="109">
        <v>10240734.090424428</v>
      </c>
      <c r="L207" s="696">
        <v>0.89674086323795554</v>
      </c>
    </row>
    <row r="208" spans="1:12" ht="12.75">
      <c r="A208" s="695" t="s">
        <v>817</v>
      </c>
      <c r="B208" s="99" t="s">
        <v>816</v>
      </c>
      <c r="C208" s="109">
        <v>1254000</v>
      </c>
      <c r="D208" s="109">
        <v>1254000</v>
      </c>
      <c r="E208" s="109">
        <v>0</v>
      </c>
      <c r="F208" s="109">
        <v>0</v>
      </c>
      <c r="G208" s="109">
        <v>1254000</v>
      </c>
      <c r="H208" s="109">
        <v>1124513.0425003963</v>
      </c>
      <c r="I208" s="109">
        <v>0</v>
      </c>
      <c r="J208" s="109">
        <v>0</v>
      </c>
      <c r="K208" s="109">
        <v>1124513.0425003963</v>
      </c>
      <c r="L208" s="696">
        <v>0.89674086323795554</v>
      </c>
    </row>
    <row r="209" spans="1:12" ht="13.5" thickBot="1">
      <c r="A209" s="695" t="s">
        <v>815</v>
      </c>
      <c r="B209" s="99" t="s">
        <v>814</v>
      </c>
      <c r="C209" s="109">
        <v>643783.55000000016</v>
      </c>
      <c r="D209" s="109">
        <v>643783.55000000016</v>
      </c>
      <c r="E209" s="109">
        <v>0</v>
      </c>
      <c r="F209" s="109">
        <v>0</v>
      </c>
      <c r="G209" s="109">
        <v>643783.55000000016</v>
      </c>
      <c r="H209" s="109">
        <v>577307.01636539563</v>
      </c>
      <c r="I209" s="109">
        <v>0</v>
      </c>
      <c r="J209" s="109">
        <v>0</v>
      </c>
      <c r="K209" s="109">
        <v>577307.01636539563</v>
      </c>
      <c r="L209" s="696">
        <v>0.89674086323795554</v>
      </c>
    </row>
    <row r="210" spans="1:12" ht="12.75">
      <c r="A210" s="110" t="s">
        <v>813</v>
      </c>
      <c r="B210" s="697" t="s">
        <v>5</v>
      </c>
      <c r="C210" s="698">
        <v>71988096.439999998</v>
      </c>
      <c r="D210" s="698">
        <v>71988096.439999998</v>
      </c>
      <c r="E210" s="698">
        <v>-5187737.919999999</v>
      </c>
      <c r="F210" s="698">
        <v>0</v>
      </c>
      <c r="G210" s="698">
        <v>66800358.519999996</v>
      </c>
      <c r="H210" s="698">
        <v>64816029.674204029</v>
      </c>
      <c r="I210" s="698">
        <v>-4913418.510374289</v>
      </c>
      <c r="J210" s="698">
        <v>0</v>
      </c>
      <c r="K210" s="698">
        <v>59902611.163829736</v>
      </c>
      <c r="L210" s="450" t="s">
        <v>5</v>
      </c>
    </row>
    <row r="211" spans="1:12" ht="15">
      <c r="A211" s="122"/>
      <c r="B211" s="699"/>
      <c r="C211" s="122"/>
      <c r="D211" s="122"/>
      <c r="E211" s="122"/>
      <c r="F211" s="122"/>
      <c r="G211" s="122"/>
      <c r="H211" s="122"/>
      <c r="I211" s="122"/>
      <c r="J211" s="122"/>
      <c r="K211" s="122"/>
      <c r="L211" s="122"/>
    </row>
    <row r="212" spans="1:12" ht="12.75">
      <c r="A212" s="110" t="s">
        <v>771</v>
      </c>
      <c r="B212" s="99"/>
      <c r="C212" s="109"/>
      <c r="D212" s="109"/>
      <c r="E212" s="109"/>
      <c r="F212" s="109"/>
      <c r="G212" s="109"/>
      <c r="H212" s="109"/>
      <c r="I212" s="109"/>
      <c r="J212" s="109"/>
      <c r="K212" s="109"/>
      <c r="L212" s="109"/>
    </row>
    <row r="213" spans="1:12" ht="12.75">
      <c r="A213" s="695" t="s">
        <v>812</v>
      </c>
      <c r="B213" s="99" t="s">
        <v>811</v>
      </c>
      <c r="C213" s="109">
        <v>21701549.749999996</v>
      </c>
      <c r="D213" s="109">
        <v>21701549.749999996</v>
      </c>
      <c r="E213" s="109">
        <v>0</v>
      </c>
      <c r="F213" s="109">
        <v>0</v>
      </c>
      <c r="G213" s="109">
        <v>21701549.749999996</v>
      </c>
      <c r="H213" s="109">
        <v>21701549.749999996</v>
      </c>
      <c r="I213" s="109">
        <v>0</v>
      </c>
      <c r="J213" s="109">
        <v>0</v>
      </c>
      <c r="K213" s="109">
        <v>21701549.749999996</v>
      </c>
      <c r="L213" s="696">
        <v>1</v>
      </c>
    </row>
    <row r="214" spans="1:12" ht="12.75">
      <c r="A214" s="695" t="s">
        <v>810</v>
      </c>
      <c r="B214" s="99" t="s">
        <v>809</v>
      </c>
      <c r="C214" s="109">
        <v>5768134.9100000001</v>
      </c>
      <c r="D214" s="109">
        <v>5768134.9100000001</v>
      </c>
      <c r="E214" s="109">
        <v>0</v>
      </c>
      <c r="F214" s="109">
        <v>0</v>
      </c>
      <c r="G214" s="109">
        <v>5768134.9100000001</v>
      </c>
      <c r="H214" s="109">
        <v>5768134.9100000001</v>
      </c>
      <c r="I214" s="109">
        <v>0</v>
      </c>
      <c r="J214" s="109">
        <v>0</v>
      </c>
      <c r="K214" s="109">
        <v>5768134.9100000001</v>
      </c>
      <c r="L214" s="696">
        <v>1</v>
      </c>
    </row>
    <row r="215" spans="1:12" ht="12.75">
      <c r="A215" s="695" t="s">
        <v>808</v>
      </c>
      <c r="B215" s="99" t="s">
        <v>807</v>
      </c>
      <c r="C215" s="109">
        <v>2696034.77</v>
      </c>
      <c r="D215" s="109">
        <v>2696034.77</v>
      </c>
      <c r="E215" s="109">
        <v>0</v>
      </c>
      <c r="F215" s="109">
        <v>0</v>
      </c>
      <c r="G215" s="109">
        <v>2696034.77</v>
      </c>
      <c r="H215" s="109">
        <v>2696034.77</v>
      </c>
      <c r="I215" s="109">
        <v>0</v>
      </c>
      <c r="J215" s="109">
        <v>0</v>
      </c>
      <c r="K215" s="109">
        <v>2696034.77</v>
      </c>
      <c r="L215" s="696">
        <v>1</v>
      </c>
    </row>
    <row r="216" spans="1:12" ht="12.75">
      <c r="A216" s="695" t="s">
        <v>806</v>
      </c>
      <c r="B216" s="99" t="s">
        <v>805</v>
      </c>
      <c r="C216" s="109">
        <v>14426977.470000027</v>
      </c>
      <c r="D216" s="109">
        <v>14426977.470000027</v>
      </c>
      <c r="E216" s="109">
        <v>0</v>
      </c>
      <c r="F216" s="109">
        <v>0</v>
      </c>
      <c r="G216" s="109">
        <v>14426977.470000027</v>
      </c>
      <c r="H216" s="109">
        <v>14426977.470000025</v>
      </c>
      <c r="I216" s="109">
        <v>0</v>
      </c>
      <c r="J216" s="109">
        <v>0</v>
      </c>
      <c r="K216" s="109">
        <v>14426977.470000025</v>
      </c>
      <c r="L216" s="696">
        <v>0.99999999999999989</v>
      </c>
    </row>
    <row r="217" spans="1:12" ht="12.75">
      <c r="A217" s="695" t="s">
        <v>804</v>
      </c>
      <c r="B217" s="99" t="s">
        <v>803</v>
      </c>
      <c r="C217" s="109">
        <v>5792958.209999999</v>
      </c>
      <c r="D217" s="109">
        <v>5792958.209999999</v>
      </c>
      <c r="E217" s="109">
        <v>0</v>
      </c>
      <c r="F217" s="109">
        <v>0</v>
      </c>
      <c r="G217" s="109">
        <v>5792958.209999999</v>
      </c>
      <c r="H217" s="109">
        <v>5792958.2099999981</v>
      </c>
      <c r="I217" s="109">
        <v>0</v>
      </c>
      <c r="J217" s="109">
        <v>0</v>
      </c>
      <c r="K217" s="109">
        <v>5792958.2099999981</v>
      </c>
      <c r="L217" s="696">
        <v>0.99999999999999989</v>
      </c>
    </row>
    <row r="218" spans="1:12" ht="12.75">
      <c r="A218" s="695" t="s">
        <v>802</v>
      </c>
      <c r="B218" s="99" t="s">
        <v>801</v>
      </c>
      <c r="C218" s="109">
        <v>267528.5</v>
      </c>
      <c r="D218" s="109">
        <v>267528.5</v>
      </c>
      <c r="E218" s="109">
        <v>0</v>
      </c>
      <c r="F218" s="109">
        <v>0</v>
      </c>
      <c r="G218" s="109">
        <v>267528.5</v>
      </c>
      <c r="H218" s="109">
        <v>267528.5</v>
      </c>
      <c r="I218" s="109">
        <v>0</v>
      </c>
      <c r="J218" s="109">
        <v>0</v>
      </c>
      <c r="K218" s="109">
        <v>267528.5</v>
      </c>
      <c r="L218" s="696">
        <v>1</v>
      </c>
    </row>
    <row r="219" spans="1:12" ht="12.75">
      <c r="A219" s="695" t="s">
        <v>800</v>
      </c>
      <c r="B219" s="99" t="s">
        <v>799</v>
      </c>
      <c r="C219" s="109">
        <v>3470409.920000005</v>
      </c>
      <c r="D219" s="109">
        <v>3470409.920000005</v>
      </c>
      <c r="E219" s="109">
        <v>0</v>
      </c>
      <c r="F219" s="109">
        <v>0</v>
      </c>
      <c r="G219" s="109">
        <v>3470409.920000005</v>
      </c>
      <c r="H219" s="109">
        <v>3462498.7355810548</v>
      </c>
      <c r="I219" s="109">
        <v>0</v>
      </c>
      <c r="J219" s="109">
        <v>0</v>
      </c>
      <c r="K219" s="109">
        <v>3462498.7355810548</v>
      </c>
      <c r="L219" s="696">
        <v>0.99772038906027838</v>
      </c>
    </row>
    <row r="220" spans="1:12" ht="12.75">
      <c r="A220" s="695" t="s">
        <v>798</v>
      </c>
      <c r="B220" s="99" t="s">
        <v>796</v>
      </c>
      <c r="C220" s="109">
        <v>2442656.8100000005</v>
      </c>
      <c r="D220" s="109">
        <v>2442656.8100000005</v>
      </c>
      <c r="E220" s="109">
        <v>0</v>
      </c>
      <c r="F220" s="109">
        <v>0</v>
      </c>
      <c r="G220" s="109">
        <v>2442656.8100000005</v>
      </c>
      <c r="H220" s="109">
        <v>2442656.8100000005</v>
      </c>
      <c r="I220" s="109">
        <v>0</v>
      </c>
      <c r="J220" s="109">
        <v>0</v>
      </c>
      <c r="K220" s="109">
        <v>2442656.8100000005</v>
      </c>
      <c r="L220" s="696">
        <v>1</v>
      </c>
    </row>
    <row r="221" spans="1:12" ht="12.75">
      <c r="A221" s="695" t="s">
        <v>797</v>
      </c>
      <c r="B221" s="99" t="s">
        <v>796</v>
      </c>
      <c r="C221" s="109">
        <v>1535523.4</v>
      </c>
      <c r="D221" s="109">
        <v>1535523.4</v>
      </c>
      <c r="E221" s="109">
        <v>-1535523.4</v>
      </c>
      <c r="F221" s="109">
        <v>0</v>
      </c>
      <c r="G221" s="109">
        <v>0</v>
      </c>
      <c r="H221" s="109">
        <v>1535523.4</v>
      </c>
      <c r="I221" s="109">
        <v>-1535523.4</v>
      </c>
      <c r="J221" s="109">
        <v>0</v>
      </c>
      <c r="K221" s="109">
        <v>0</v>
      </c>
      <c r="L221" s="696">
        <v>1</v>
      </c>
    </row>
    <row r="222" spans="1:12" ht="12.75">
      <c r="A222" s="695" t="s">
        <v>795</v>
      </c>
      <c r="B222" s="99" t="s">
        <v>794</v>
      </c>
      <c r="C222" s="109">
        <v>37628020.389999963</v>
      </c>
      <c r="D222" s="109">
        <v>37628020.389999963</v>
      </c>
      <c r="E222" s="109">
        <v>0</v>
      </c>
      <c r="F222" s="109">
        <v>0</v>
      </c>
      <c r="G222" s="109">
        <v>37628020.389999963</v>
      </c>
      <c r="H222" s="109">
        <v>37628020.389999963</v>
      </c>
      <c r="I222" s="109">
        <v>0</v>
      </c>
      <c r="J222" s="109">
        <v>0</v>
      </c>
      <c r="K222" s="109">
        <v>37628020.389999963</v>
      </c>
      <c r="L222" s="696">
        <v>1</v>
      </c>
    </row>
    <row r="223" spans="1:12" ht="12.75">
      <c r="A223" s="695" t="s">
        <v>793</v>
      </c>
      <c r="B223" s="99" t="s">
        <v>792</v>
      </c>
      <c r="C223" s="109">
        <v>10358000</v>
      </c>
      <c r="D223" s="109">
        <v>10358000</v>
      </c>
      <c r="E223" s="109">
        <v>0</v>
      </c>
      <c r="F223" s="109">
        <v>0</v>
      </c>
      <c r="G223" s="109">
        <v>10358000</v>
      </c>
      <c r="H223" s="109">
        <v>10358000</v>
      </c>
      <c r="I223" s="109">
        <v>0</v>
      </c>
      <c r="J223" s="109">
        <v>0</v>
      </c>
      <c r="K223" s="109">
        <v>10358000</v>
      </c>
      <c r="L223" s="696">
        <v>1</v>
      </c>
    </row>
    <row r="224" spans="1:12" ht="12.75">
      <c r="A224" s="695" t="s">
        <v>791</v>
      </c>
      <c r="B224" s="99" t="s">
        <v>789</v>
      </c>
      <c r="C224" s="109">
        <v>16097705.640000006</v>
      </c>
      <c r="D224" s="109">
        <v>16097705.640000006</v>
      </c>
      <c r="E224" s="109">
        <v>0</v>
      </c>
      <c r="F224" s="109">
        <v>0</v>
      </c>
      <c r="G224" s="109">
        <v>16097705.640000006</v>
      </c>
      <c r="H224" s="109">
        <v>16097705.640000006</v>
      </c>
      <c r="I224" s="109">
        <v>0</v>
      </c>
      <c r="J224" s="109">
        <v>0</v>
      </c>
      <c r="K224" s="109">
        <v>16097705.640000006</v>
      </c>
      <c r="L224" s="696">
        <v>1</v>
      </c>
    </row>
    <row r="225" spans="1:12" ht="12.75">
      <c r="A225" s="695" t="s">
        <v>790</v>
      </c>
      <c r="B225" s="99" t="s">
        <v>789</v>
      </c>
      <c r="C225" s="109">
        <v>1262182.42</v>
      </c>
      <c r="D225" s="109">
        <v>1262182.42</v>
      </c>
      <c r="E225" s="109">
        <v>-1262182.42</v>
      </c>
      <c r="F225" s="109">
        <v>0</v>
      </c>
      <c r="G225" s="109">
        <v>0</v>
      </c>
      <c r="H225" s="109">
        <v>1262182.42</v>
      </c>
      <c r="I225" s="109">
        <v>-1262182.42</v>
      </c>
      <c r="J225" s="109">
        <v>0</v>
      </c>
      <c r="K225" s="109">
        <v>0</v>
      </c>
      <c r="L225" s="696">
        <v>1</v>
      </c>
    </row>
    <row r="226" spans="1:12" ht="12.75">
      <c r="A226" s="695" t="s">
        <v>788</v>
      </c>
      <c r="B226" s="99" t="s">
        <v>787</v>
      </c>
      <c r="C226" s="109">
        <v>0</v>
      </c>
      <c r="D226" s="109">
        <v>0</v>
      </c>
      <c r="E226" s="109">
        <v>0</v>
      </c>
      <c r="F226" s="109">
        <v>0</v>
      </c>
      <c r="G226" s="109">
        <v>0</v>
      </c>
      <c r="H226" s="109">
        <v>0</v>
      </c>
      <c r="I226" s="109">
        <v>0</v>
      </c>
      <c r="J226" s="109">
        <v>0</v>
      </c>
      <c r="K226" s="109">
        <v>0</v>
      </c>
      <c r="L226" s="696">
        <v>1</v>
      </c>
    </row>
    <row r="227" spans="1:12" ht="12.75">
      <c r="A227" s="695" t="s">
        <v>786</v>
      </c>
      <c r="B227" s="99" t="s">
        <v>784</v>
      </c>
      <c r="C227" s="109">
        <v>11073958.000000002</v>
      </c>
      <c r="D227" s="109">
        <v>11073958.000000002</v>
      </c>
      <c r="E227" s="109">
        <v>0</v>
      </c>
      <c r="F227" s="109">
        <v>0</v>
      </c>
      <c r="G227" s="109">
        <v>11073958.000000002</v>
      </c>
      <c r="H227" s="109">
        <v>11073958.000000002</v>
      </c>
      <c r="I227" s="109">
        <v>0</v>
      </c>
      <c r="J227" s="109">
        <v>0</v>
      </c>
      <c r="K227" s="109">
        <v>11073958.000000002</v>
      </c>
      <c r="L227" s="696">
        <v>1</v>
      </c>
    </row>
    <row r="228" spans="1:12" ht="12.75">
      <c r="A228" s="695" t="s">
        <v>785</v>
      </c>
      <c r="B228" s="99" t="s">
        <v>784</v>
      </c>
      <c r="C228" s="109">
        <v>3327434.5500000003</v>
      </c>
      <c r="D228" s="109">
        <v>3327434.5500000003</v>
      </c>
      <c r="E228" s="109">
        <v>-3327434.5500000003</v>
      </c>
      <c r="F228" s="109">
        <v>0</v>
      </c>
      <c r="G228" s="109">
        <v>0</v>
      </c>
      <c r="H228" s="109">
        <v>3151485.0522805406</v>
      </c>
      <c r="I228" s="109">
        <v>-3151485.0522805406</v>
      </c>
      <c r="J228" s="109">
        <v>0</v>
      </c>
      <c r="K228" s="109">
        <v>0</v>
      </c>
      <c r="L228" s="696">
        <v>0.94712157517284312</v>
      </c>
    </row>
    <row r="229" spans="1:12" ht="12.75">
      <c r="A229" s="695" t="s">
        <v>783</v>
      </c>
      <c r="B229" s="99" t="s">
        <v>782</v>
      </c>
      <c r="C229" s="109">
        <v>116078114.41000013</v>
      </c>
      <c r="D229" s="109">
        <v>116078114.41000013</v>
      </c>
      <c r="E229" s="109">
        <v>0</v>
      </c>
      <c r="F229" s="109">
        <v>0</v>
      </c>
      <c r="G229" s="109">
        <v>116078114.41000013</v>
      </c>
      <c r="H229" s="109">
        <v>116078114.41000012</v>
      </c>
      <c r="I229" s="109">
        <v>0</v>
      </c>
      <c r="J229" s="109">
        <v>0</v>
      </c>
      <c r="K229" s="109">
        <v>116078114.41000012</v>
      </c>
      <c r="L229" s="696">
        <v>0.99999999999999989</v>
      </c>
    </row>
    <row r="230" spans="1:12" ht="12.75">
      <c r="A230" s="695" t="s">
        <v>781</v>
      </c>
      <c r="B230" s="99" t="s">
        <v>780</v>
      </c>
      <c r="C230" s="109">
        <v>25091133.760000005</v>
      </c>
      <c r="D230" s="109">
        <v>25091133.760000005</v>
      </c>
      <c r="E230" s="109">
        <v>0</v>
      </c>
      <c r="F230" s="109">
        <v>0</v>
      </c>
      <c r="G230" s="109">
        <v>25091133.760000005</v>
      </c>
      <c r="H230" s="109">
        <v>25091133.760000002</v>
      </c>
      <c r="I230" s="109">
        <v>0</v>
      </c>
      <c r="J230" s="109">
        <v>0</v>
      </c>
      <c r="K230" s="109">
        <v>25091133.760000002</v>
      </c>
      <c r="L230" s="696">
        <v>0.99999999999999989</v>
      </c>
    </row>
    <row r="231" spans="1:12" ht="12.75">
      <c r="A231" s="695" t="s">
        <v>779</v>
      </c>
      <c r="B231" s="99" t="s">
        <v>778</v>
      </c>
      <c r="C231" s="109">
        <v>39032.089999999997</v>
      </c>
      <c r="D231" s="109">
        <v>39032.089999999997</v>
      </c>
      <c r="E231" s="109">
        <v>0</v>
      </c>
      <c r="F231" s="109">
        <v>0</v>
      </c>
      <c r="G231" s="109">
        <v>39032.089999999997</v>
      </c>
      <c r="H231" s="109">
        <v>39032.089999999997</v>
      </c>
      <c r="I231" s="109">
        <v>0</v>
      </c>
      <c r="J231" s="109">
        <v>0</v>
      </c>
      <c r="K231" s="109">
        <v>39032.089999999997</v>
      </c>
      <c r="L231" s="696">
        <v>1</v>
      </c>
    </row>
    <row r="232" spans="1:12" ht="12.75">
      <c r="A232" s="695" t="s">
        <v>777</v>
      </c>
      <c r="B232" s="99" t="s">
        <v>776</v>
      </c>
      <c r="C232" s="109">
        <v>11158299.170000015</v>
      </c>
      <c r="D232" s="109">
        <v>11158299.170000015</v>
      </c>
      <c r="E232" s="109">
        <v>0</v>
      </c>
      <c r="F232" s="109">
        <v>0</v>
      </c>
      <c r="G232" s="109">
        <v>11158299.170000015</v>
      </c>
      <c r="H232" s="109">
        <v>11158299.170000015</v>
      </c>
      <c r="I232" s="109">
        <v>0</v>
      </c>
      <c r="J232" s="109">
        <v>0</v>
      </c>
      <c r="K232" s="109">
        <v>11158299.170000015</v>
      </c>
      <c r="L232" s="696">
        <v>1</v>
      </c>
    </row>
    <row r="233" spans="1:12" ht="12.75">
      <c r="A233" s="695" t="s">
        <v>775</v>
      </c>
      <c r="B233" s="99" t="s">
        <v>774</v>
      </c>
      <c r="C233" s="109">
        <v>3998619.9500000016</v>
      </c>
      <c r="D233" s="109">
        <v>3998619.9500000016</v>
      </c>
      <c r="E233" s="109">
        <v>0</v>
      </c>
      <c r="F233" s="109">
        <v>0</v>
      </c>
      <c r="G233" s="109">
        <v>3998619.9500000016</v>
      </c>
      <c r="H233" s="109">
        <v>3989504.6522181924</v>
      </c>
      <c r="I233" s="109">
        <v>0</v>
      </c>
      <c r="J233" s="109">
        <v>0</v>
      </c>
      <c r="K233" s="109">
        <v>3989504.6522181924</v>
      </c>
      <c r="L233" s="696">
        <v>0.99772038906027838</v>
      </c>
    </row>
    <row r="234" spans="1:12" ht="13.5" thickBot="1">
      <c r="A234" s="695" t="s">
        <v>773</v>
      </c>
      <c r="B234" s="99" t="s">
        <v>772</v>
      </c>
      <c r="C234" s="109">
        <v>6170583.2400000058</v>
      </c>
      <c r="D234" s="109">
        <v>6170583.2400000058</v>
      </c>
      <c r="E234" s="109">
        <v>0</v>
      </c>
      <c r="F234" s="109">
        <v>0</v>
      </c>
      <c r="G234" s="109">
        <v>6170583.2400000058</v>
      </c>
      <c r="H234" s="109">
        <v>6170583.2400000058</v>
      </c>
      <c r="I234" s="109">
        <v>0</v>
      </c>
      <c r="J234" s="109">
        <v>0</v>
      </c>
      <c r="K234" s="109">
        <v>6170583.2400000058</v>
      </c>
      <c r="L234" s="696">
        <v>1</v>
      </c>
    </row>
    <row r="235" spans="1:12" ht="12.75">
      <c r="A235" s="110" t="s">
        <v>771</v>
      </c>
      <c r="B235" s="697" t="s">
        <v>5</v>
      </c>
      <c r="C235" s="698">
        <v>300384857.36000013</v>
      </c>
      <c r="D235" s="698">
        <v>300384857.36000013</v>
      </c>
      <c r="E235" s="698">
        <v>-6125140.3700000001</v>
      </c>
      <c r="F235" s="698">
        <v>0</v>
      </c>
      <c r="G235" s="698">
        <v>294259716.99000013</v>
      </c>
      <c r="H235" s="698">
        <v>300191881.38007987</v>
      </c>
      <c r="I235" s="698">
        <v>-5949190.8722805399</v>
      </c>
      <c r="J235" s="698">
        <v>0</v>
      </c>
      <c r="K235" s="698">
        <v>294242690.50779933</v>
      </c>
      <c r="L235" s="450" t="s">
        <v>5</v>
      </c>
    </row>
    <row r="236" spans="1:12" ht="15">
      <c r="A236" s="122"/>
      <c r="B236" s="699"/>
      <c r="C236" s="122"/>
      <c r="D236" s="122"/>
      <c r="E236" s="122"/>
      <c r="F236" s="122"/>
      <c r="G236" s="122"/>
      <c r="H236" s="122"/>
      <c r="I236" s="122"/>
      <c r="J236" s="122"/>
      <c r="K236" s="122"/>
      <c r="L236" s="122"/>
    </row>
    <row r="237" spans="1:12" ht="12.75">
      <c r="A237" s="110" t="s">
        <v>759</v>
      </c>
      <c r="B237" s="99"/>
      <c r="C237" s="109"/>
      <c r="D237" s="109"/>
      <c r="E237" s="109"/>
      <c r="F237" s="109"/>
      <c r="G237" s="109"/>
      <c r="H237" s="109"/>
      <c r="I237" s="109"/>
      <c r="J237" s="109"/>
      <c r="K237" s="109"/>
      <c r="L237" s="109"/>
    </row>
    <row r="238" spans="1:12" ht="12.75">
      <c r="A238" s="695" t="s">
        <v>770</v>
      </c>
      <c r="B238" s="99" t="s">
        <v>769</v>
      </c>
      <c r="C238" s="109">
        <v>6379931.7100000009</v>
      </c>
      <c r="D238" s="109">
        <v>6379931.7100000009</v>
      </c>
      <c r="E238" s="109">
        <v>0</v>
      </c>
      <c r="F238" s="109">
        <v>0</v>
      </c>
      <c r="G238" s="109">
        <v>6379931.7100000009</v>
      </c>
      <c r="H238" s="109">
        <v>6379919.5490102563</v>
      </c>
      <c r="I238" s="109">
        <v>0</v>
      </c>
      <c r="J238" s="109">
        <v>0</v>
      </c>
      <c r="K238" s="109">
        <v>6379919.5490102563</v>
      </c>
      <c r="L238" s="696">
        <v>0.99999809386835203</v>
      </c>
    </row>
    <row r="239" spans="1:12" ht="12.75">
      <c r="A239" s="695" t="s">
        <v>768</v>
      </c>
      <c r="B239" s="99" t="s">
        <v>767</v>
      </c>
      <c r="C239" s="109">
        <v>12031202.190000001</v>
      </c>
      <c r="D239" s="109">
        <v>12031202.190000001</v>
      </c>
      <c r="E239" s="109">
        <v>0</v>
      </c>
      <c r="F239" s="109">
        <v>0</v>
      </c>
      <c r="G239" s="109">
        <v>12031202.190000001</v>
      </c>
      <c r="H239" s="109">
        <v>12031007.314114474</v>
      </c>
      <c r="I239" s="109">
        <v>0</v>
      </c>
      <c r="J239" s="109">
        <v>0</v>
      </c>
      <c r="K239" s="109">
        <v>12031007.314114474</v>
      </c>
      <c r="L239" s="696">
        <v>0.99998380245943419</v>
      </c>
    </row>
    <row r="240" spans="1:12" ht="12.75">
      <c r="A240" s="695" t="s">
        <v>766</v>
      </c>
      <c r="B240" s="99" t="s">
        <v>765</v>
      </c>
      <c r="C240" s="109">
        <v>83759406.650000006</v>
      </c>
      <c r="D240" s="109">
        <v>83759406.650000006</v>
      </c>
      <c r="E240" s="109">
        <v>0</v>
      </c>
      <c r="F240" s="109">
        <v>0</v>
      </c>
      <c r="G240" s="109">
        <v>83759406.650000006</v>
      </c>
      <c r="H240" s="109">
        <v>83759406.650000006</v>
      </c>
      <c r="I240" s="109">
        <v>0</v>
      </c>
      <c r="J240" s="109">
        <v>0</v>
      </c>
      <c r="K240" s="109">
        <v>83759406.650000006</v>
      </c>
      <c r="L240" s="696">
        <v>1</v>
      </c>
    </row>
    <row r="241" spans="1:12" ht="12.75">
      <c r="A241" s="695" t="s">
        <v>764</v>
      </c>
      <c r="B241" s="99" t="s">
        <v>762</v>
      </c>
      <c r="C241" s="109">
        <v>6445711.3699999992</v>
      </c>
      <c r="D241" s="109">
        <v>6445711.3699999992</v>
      </c>
      <c r="E241" s="109">
        <v>0</v>
      </c>
      <c r="F241" s="109">
        <v>0</v>
      </c>
      <c r="G241" s="109">
        <v>6445711.3699999992</v>
      </c>
      <c r="H241" s="109">
        <v>6445711.3699999992</v>
      </c>
      <c r="I241" s="109">
        <v>0</v>
      </c>
      <c r="J241" s="109">
        <v>0</v>
      </c>
      <c r="K241" s="109">
        <v>6445711.3699999992</v>
      </c>
      <c r="L241" s="696">
        <v>1</v>
      </c>
    </row>
    <row r="242" spans="1:12" ht="12.75">
      <c r="A242" s="695" t="s">
        <v>763</v>
      </c>
      <c r="B242" s="99" t="s">
        <v>762</v>
      </c>
      <c r="C242" s="109">
        <v>106531.84000000001</v>
      </c>
      <c r="D242" s="109">
        <v>106531.84000000001</v>
      </c>
      <c r="E242" s="109">
        <v>-106531.84000000001</v>
      </c>
      <c r="F242" s="109">
        <v>0</v>
      </c>
      <c r="G242" s="109">
        <v>0</v>
      </c>
      <c r="H242" s="109">
        <v>106531.84000000001</v>
      </c>
      <c r="I242" s="109">
        <v>-106531.84000000001</v>
      </c>
      <c r="J242" s="109">
        <v>0</v>
      </c>
      <c r="K242" s="109">
        <v>0</v>
      </c>
      <c r="L242" s="696">
        <v>1</v>
      </c>
    </row>
    <row r="243" spans="1:12" ht="13.5" thickBot="1">
      <c r="A243" s="695" t="s">
        <v>761</v>
      </c>
      <c r="B243" s="99" t="s">
        <v>760</v>
      </c>
      <c r="C243" s="109">
        <v>0</v>
      </c>
      <c r="D243" s="109">
        <v>0</v>
      </c>
      <c r="E243" s="109">
        <v>0</v>
      </c>
      <c r="F243" s="109">
        <v>0</v>
      </c>
      <c r="G243" s="109">
        <v>0</v>
      </c>
      <c r="H243" s="109">
        <v>0</v>
      </c>
      <c r="I243" s="109">
        <v>0</v>
      </c>
      <c r="J243" s="109">
        <v>0</v>
      </c>
      <c r="K243" s="109">
        <v>0</v>
      </c>
      <c r="L243" s="696">
        <v>0.99937364288452957</v>
      </c>
    </row>
    <row r="244" spans="1:12" ht="12.75">
      <c r="A244" s="110" t="s">
        <v>759</v>
      </c>
      <c r="B244" s="697" t="s">
        <v>5</v>
      </c>
      <c r="C244" s="698">
        <v>108722783.76000002</v>
      </c>
      <c r="D244" s="698">
        <v>108722783.76000002</v>
      </c>
      <c r="E244" s="698">
        <v>-106531.84000000001</v>
      </c>
      <c r="F244" s="698">
        <v>0</v>
      </c>
      <c r="G244" s="698">
        <v>108616251.92000002</v>
      </c>
      <c r="H244" s="698">
        <v>108722576.72312474</v>
      </c>
      <c r="I244" s="698">
        <v>-106531.84000000001</v>
      </c>
      <c r="J244" s="698">
        <v>0</v>
      </c>
      <c r="K244" s="698">
        <v>108616044.88312474</v>
      </c>
      <c r="L244" s="450" t="s">
        <v>5</v>
      </c>
    </row>
    <row r="245" spans="1:12" ht="15">
      <c r="A245" s="122"/>
      <c r="B245" s="699"/>
      <c r="C245" s="122"/>
      <c r="D245" s="122"/>
      <c r="E245" s="122"/>
      <c r="F245" s="122"/>
      <c r="G245" s="122"/>
      <c r="H245" s="122"/>
      <c r="I245" s="122"/>
      <c r="J245" s="122"/>
      <c r="K245" s="122"/>
      <c r="L245" s="122"/>
    </row>
    <row r="246" spans="1:12" ht="12.75">
      <c r="A246" s="110" t="s">
        <v>746</v>
      </c>
      <c r="B246" s="99"/>
      <c r="C246" s="109"/>
      <c r="D246" s="109"/>
      <c r="E246" s="109"/>
      <c r="F246" s="109"/>
      <c r="G246" s="109"/>
      <c r="H246" s="109"/>
      <c r="I246" s="109"/>
      <c r="J246" s="109"/>
      <c r="K246" s="109"/>
      <c r="L246" s="109"/>
    </row>
    <row r="247" spans="1:12" ht="12.75">
      <c r="A247" s="695" t="s">
        <v>758</v>
      </c>
      <c r="B247" s="99" t="s">
        <v>756</v>
      </c>
      <c r="C247" s="109">
        <v>2874460.1099999994</v>
      </c>
      <c r="D247" s="109">
        <v>2874460.1099999994</v>
      </c>
      <c r="E247" s="109">
        <v>0</v>
      </c>
      <c r="F247" s="109">
        <v>0</v>
      </c>
      <c r="G247" s="109">
        <v>2874460.1099999994</v>
      </c>
      <c r="H247" s="109">
        <v>2874460.1099999994</v>
      </c>
      <c r="I247" s="109">
        <v>0</v>
      </c>
      <c r="J247" s="109">
        <v>0</v>
      </c>
      <c r="K247" s="109">
        <v>2874460.1099999994</v>
      </c>
      <c r="L247" s="696">
        <v>1</v>
      </c>
    </row>
    <row r="248" spans="1:12" ht="12.75">
      <c r="A248" s="695" t="s">
        <v>757</v>
      </c>
      <c r="B248" s="99" t="s">
        <v>756</v>
      </c>
      <c r="C248" s="109">
        <v>5238827.1199999992</v>
      </c>
      <c r="D248" s="109">
        <v>5238827.1199999992</v>
      </c>
      <c r="E248" s="109">
        <v>-5238827.1199999992</v>
      </c>
      <c r="F248" s="109">
        <v>0</v>
      </c>
      <c r="G248" s="109">
        <v>0</v>
      </c>
      <c r="H248" s="109">
        <v>5238827.1199999992</v>
      </c>
      <c r="I248" s="109">
        <v>-5238827.1199999992</v>
      </c>
      <c r="J248" s="109">
        <v>0</v>
      </c>
      <c r="K248" s="109">
        <v>0</v>
      </c>
      <c r="L248" s="696">
        <v>1</v>
      </c>
    </row>
    <row r="249" spans="1:12" ht="12.75">
      <c r="A249" s="695" t="s">
        <v>755</v>
      </c>
      <c r="B249" s="99" t="s">
        <v>753</v>
      </c>
      <c r="C249" s="109">
        <v>2786728.2600000007</v>
      </c>
      <c r="D249" s="109">
        <v>2786728.2600000007</v>
      </c>
      <c r="E249" s="109">
        <v>0</v>
      </c>
      <c r="F249" s="109">
        <v>0</v>
      </c>
      <c r="G249" s="109">
        <v>2786728.2600000007</v>
      </c>
      <c r="H249" s="109">
        <v>2786728.2600000007</v>
      </c>
      <c r="I249" s="109">
        <v>0</v>
      </c>
      <c r="J249" s="109">
        <v>0</v>
      </c>
      <c r="K249" s="109">
        <v>2786728.2600000007</v>
      </c>
      <c r="L249" s="696">
        <v>1</v>
      </c>
    </row>
    <row r="250" spans="1:12" ht="12.75">
      <c r="A250" s="695" t="s">
        <v>754</v>
      </c>
      <c r="B250" s="99" t="s">
        <v>753</v>
      </c>
      <c r="C250" s="109">
        <v>34884127.950000033</v>
      </c>
      <c r="D250" s="109">
        <v>34884127.950000033</v>
      </c>
      <c r="E250" s="109">
        <v>-34884127.950000033</v>
      </c>
      <c r="F250" s="109">
        <v>0</v>
      </c>
      <c r="G250" s="109">
        <v>0</v>
      </c>
      <c r="H250" s="109">
        <v>34884127.950000033</v>
      </c>
      <c r="I250" s="109">
        <v>-34884127.950000033</v>
      </c>
      <c r="J250" s="109">
        <v>0</v>
      </c>
      <c r="K250" s="109">
        <v>0</v>
      </c>
      <c r="L250" s="696">
        <v>1</v>
      </c>
    </row>
    <row r="251" spans="1:12" ht="12.75">
      <c r="A251" s="695" t="s">
        <v>752</v>
      </c>
      <c r="B251" s="99" t="s">
        <v>750</v>
      </c>
      <c r="C251" s="109">
        <v>82829.72</v>
      </c>
      <c r="D251" s="109">
        <v>82829.72</v>
      </c>
      <c r="E251" s="109">
        <v>0</v>
      </c>
      <c r="F251" s="109">
        <v>0</v>
      </c>
      <c r="G251" s="109">
        <v>82829.72</v>
      </c>
      <c r="H251" s="109">
        <v>82829.72</v>
      </c>
      <c r="I251" s="109">
        <v>0</v>
      </c>
      <c r="J251" s="109">
        <v>0</v>
      </c>
      <c r="K251" s="109">
        <v>82829.72</v>
      </c>
      <c r="L251" s="696">
        <v>1</v>
      </c>
    </row>
    <row r="252" spans="1:12" ht="12.75">
      <c r="A252" s="695" t="s">
        <v>751</v>
      </c>
      <c r="B252" s="99" t="s">
        <v>750</v>
      </c>
      <c r="C252" s="109">
        <v>8566468.3300000001</v>
      </c>
      <c r="D252" s="109">
        <v>8566468.3300000001</v>
      </c>
      <c r="E252" s="109">
        <v>-8566468.3300000001</v>
      </c>
      <c r="F252" s="109">
        <v>0</v>
      </c>
      <c r="G252" s="109">
        <v>0</v>
      </c>
      <c r="H252" s="109">
        <v>8566468.3300000001</v>
      </c>
      <c r="I252" s="109">
        <v>-8566468.3300000001</v>
      </c>
      <c r="J252" s="109">
        <v>0</v>
      </c>
      <c r="K252" s="109">
        <v>0</v>
      </c>
      <c r="L252" s="696">
        <v>1</v>
      </c>
    </row>
    <row r="253" spans="1:12" ht="12.75">
      <c r="A253" s="695" t="s">
        <v>749</v>
      </c>
      <c r="B253" s="99" t="s">
        <v>747</v>
      </c>
      <c r="C253" s="109">
        <v>8193602.8599999985</v>
      </c>
      <c r="D253" s="109">
        <v>8193602.8599999985</v>
      </c>
      <c r="E253" s="109">
        <v>0</v>
      </c>
      <c r="F253" s="109">
        <v>0</v>
      </c>
      <c r="G253" s="109">
        <v>8193602.8599999985</v>
      </c>
      <c r="H253" s="109">
        <v>8193602.8599999985</v>
      </c>
      <c r="I253" s="109">
        <v>0</v>
      </c>
      <c r="J253" s="109">
        <v>0</v>
      </c>
      <c r="K253" s="109">
        <v>8193602.8599999985</v>
      </c>
      <c r="L253" s="696">
        <v>1</v>
      </c>
    </row>
    <row r="254" spans="1:12" ht="13.5" thickBot="1">
      <c r="A254" s="695" t="s">
        <v>748</v>
      </c>
      <c r="B254" s="99" t="s">
        <v>747</v>
      </c>
      <c r="C254" s="109">
        <v>3438251.350000001</v>
      </c>
      <c r="D254" s="109">
        <v>3438251.350000001</v>
      </c>
      <c r="E254" s="109">
        <v>-3438251.350000001</v>
      </c>
      <c r="F254" s="109">
        <v>0</v>
      </c>
      <c r="G254" s="109">
        <v>0</v>
      </c>
      <c r="H254" s="109">
        <v>3438251.350000001</v>
      </c>
      <c r="I254" s="109">
        <v>-3438251.350000001</v>
      </c>
      <c r="J254" s="109">
        <v>0</v>
      </c>
      <c r="K254" s="109">
        <v>0</v>
      </c>
      <c r="L254" s="696">
        <v>1</v>
      </c>
    </row>
    <row r="255" spans="1:12" ht="12.75">
      <c r="A255" s="110" t="s">
        <v>746</v>
      </c>
      <c r="B255" s="697" t="s">
        <v>5</v>
      </c>
      <c r="C255" s="698">
        <v>66065295.700000025</v>
      </c>
      <c r="D255" s="698">
        <v>66065295.700000025</v>
      </c>
      <c r="E255" s="698">
        <v>-52127674.75000003</v>
      </c>
      <c r="F255" s="698">
        <v>0</v>
      </c>
      <c r="G255" s="698">
        <v>13937620.949999999</v>
      </c>
      <c r="H255" s="698">
        <v>66065295.700000025</v>
      </c>
      <c r="I255" s="698">
        <v>-52127674.75000003</v>
      </c>
      <c r="J255" s="698">
        <v>0</v>
      </c>
      <c r="K255" s="698">
        <v>13937620.949999999</v>
      </c>
      <c r="L255" s="450" t="s">
        <v>5</v>
      </c>
    </row>
    <row r="256" spans="1:12" ht="15">
      <c r="A256" s="122"/>
      <c r="B256" s="699"/>
      <c r="C256" s="122"/>
      <c r="D256" s="122"/>
      <c r="E256" s="122"/>
      <c r="F256" s="122"/>
      <c r="G256" s="122"/>
      <c r="H256" s="122"/>
      <c r="I256" s="122"/>
      <c r="J256" s="122"/>
      <c r="K256" s="122"/>
      <c r="L256" s="122"/>
    </row>
    <row r="257" spans="1:12" ht="12.75">
      <c r="A257" s="110" t="s">
        <v>739</v>
      </c>
      <c r="B257" s="99"/>
      <c r="C257" s="109"/>
      <c r="D257" s="109"/>
      <c r="E257" s="109"/>
      <c r="F257" s="109"/>
      <c r="G257" s="109"/>
      <c r="H257" s="109"/>
      <c r="I257" s="109"/>
      <c r="J257" s="109"/>
      <c r="K257" s="109"/>
      <c r="L257" s="109"/>
    </row>
    <row r="258" spans="1:12" ht="12.75">
      <c r="A258" s="695" t="s">
        <v>745</v>
      </c>
      <c r="B258" s="99" t="s">
        <v>744</v>
      </c>
      <c r="C258" s="109">
        <v>0</v>
      </c>
      <c r="D258" s="109">
        <v>0</v>
      </c>
      <c r="E258" s="109">
        <v>0</v>
      </c>
      <c r="F258" s="109">
        <v>0</v>
      </c>
      <c r="G258" s="109">
        <v>0</v>
      </c>
      <c r="H258" s="109">
        <v>0</v>
      </c>
      <c r="I258" s="109">
        <v>0</v>
      </c>
      <c r="J258" s="109">
        <v>0</v>
      </c>
      <c r="K258" s="109">
        <v>0</v>
      </c>
      <c r="L258" s="696">
        <v>1</v>
      </c>
    </row>
    <row r="259" spans="1:12" ht="12.75">
      <c r="A259" s="695" t="s">
        <v>743</v>
      </c>
      <c r="B259" s="99" t="s">
        <v>742</v>
      </c>
      <c r="C259" s="109">
        <v>0</v>
      </c>
      <c r="D259" s="109">
        <v>0</v>
      </c>
      <c r="E259" s="109">
        <v>0</v>
      </c>
      <c r="F259" s="109">
        <v>0</v>
      </c>
      <c r="G259" s="109">
        <v>0</v>
      </c>
      <c r="H259" s="109">
        <v>0</v>
      </c>
      <c r="I259" s="109">
        <v>0</v>
      </c>
      <c r="J259" s="109">
        <v>0</v>
      </c>
      <c r="K259" s="109">
        <v>0</v>
      </c>
      <c r="L259" s="696">
        <v>1</v>
      </c>
    </row>
    <row r="260" spans="1:12" ht="13.5" thickBot="1">
      <c r="A260" s="695" t="s">
        <v>741</v>
      </c>
      <c r="B260" s="99" t="s">
        <v>740</v>
      </c>
      <c r="C260" s="109">
        <v>14241782.479999999</v>
      </c>
      <c r="D260" s="109">
        <v>14241782.479999999</v>
      </c>
      <c r="E260" s="109">
        <v>0</v>
      </c>
      <c r="F260" s="109">
        <v>0</v>
      </c>
      <c r="G260" s="109">
        <v>14241782.479999999</v>
      </c>
      <c r="H260" s="109">
        <v>14241782.479999999</v>
      </c>
      <c r="I260" s="109">
        <v>0</v>
      </c>
      <c r="J260" s="109">
        <v>0</v>
      </c>
      <c r="K260" s="109">
        <v>14241782.479999999</v>
      </c>
      <c r="L260" s="696">
        <v>1</v>
      </c>
    </row>
    <row r="261" spans="1:12" ht="12.75">
      <c r="A261" s="110" t="s">
        <v>739</v>
      </c>
      <c r="B261" s="697" t="s">
        <v>5</v>
      </c>
      <c r="C261" s="698">
        <v>14241782.479999999</v>
      </c>
      <c r="D261" s="698">
        <v>14241782.479999999</v>
      </c>
      <c r="E261" s="698">
        <v>0</v>
      </c>
      <c r="F261" s="698">
        <v>0</v>
      </c>
      <c r="G261" s="698">
        <v>14241782.479999999</v>
      </c>
      <c r="H261" s="698">
        <v>14241782.479999999</v>
      </c>
      <c r="I261" s="698">
        <v>0</v>
      </c>
      <c r="J261" s="698">
        <v>0</v>
      </c>
      <c r="K261" s="698">
        <v>14241782.479999999</v>
      </c>
      <c r="L261" s="450" t="s">
        <v>5</v>
      </c>
    </row>
    <row r="262" spans="1:12" ht="15">
      <c r="A262" s="122"/>
      <c r="B262" s="699"/>
      <c r="C262" s="122"/>
      <c r="D262" s="122"/>
      <c r="E262" s="122"/>
      <c r="F262" s="122"/>
      <c r="G262" s="122"/>
      <c r="H262" s="122"/>
      <c r="I262" s="122"/>
      <c r="J262" s="122"/>
      <c r="K262" s="122"/>
      <c r="L262" s="122"/>
    </row>
    <row r="263" spans="1:12" ht="12.75">
      <c r="A263" s="110" t="s">
        <v>688</v>
      </c>
      <c r="B263" s="99"/>
      <c r="C263" s="109"/>
      <c r="D263" s="109"/>
      <c r="E263" s="109"/>
      <c r="F263" s="109"/>
      <c r="G263" s="109"/>
      <c r="H263" s="109"/>
      <c r="I263" s="109"/>
      <c r="J263" s="109"/>
      <c r="K263" s="109"/>
      <c r="L263" s="109"/>
    </row>
    <row r="264" spans="1:12" ht="12.75">
      <c r="A264" s="695" t="s">
        <v>738</v>
      </c>
      <c r="B264" s="99" t="s">
        <v>737</v>
      </c>
      <c r="C264" s="109">
        <v>213331773.59000012</v>
      </c>
      <c r="D264" s="109">
        <v>213331773.59000012</v>
      </c>
      <c r="E264" s="109">
        <v>-27160870.824831005</v>
      </c>
      <c r="F264" s="109">
        <v>0</v>
      </c>
      <c r="G264" s="109">
        <v>186170902.76516911</v>
      </c>
      <c r="H264" s="109">
        <v>206388574.0493004</v>
      </c>
      <c r="I264" s="109">
        <v>-26276879.928105012</v>
      </c>
      <c r="J264" s="109">
        <v>0</v>
      </c>
      <c r="K264" s="109">
        <v>180111694.12119538</v>
      </c>
      <c r="L264" s="696">
        <v>0.96745351419595016</v>
      </c>
    </row>
    <row r="265" spans="1:12" ht="12.75">
      <c r="A265" s="695" t="s">
        <v>736</v>
      </c>
      <c r="B265" s="99" t="s">
        <v>734</v>
      </c>
      <c r="C265" s="109">
        <v>44907687.470000021</v>
      </c>
      <c r="D265" s="109">
        <v>44907687.470000021</v>
      </c>
      <c r="E265" s="109">
        <v>-437982.57</v>
      </c>
      <c r="F265" s="109">
        <v>0</v>
      </c>
      <c r="G265" s="109">
        <v>44469704.900000021</v>
      </c>
      <c r="H265" s="109">
        <v>43446100.057264961</v>
      </c>
      <c r="I265" s="109">
        <v>-423727.77650307375</v>
      </c>
      <c r="J265" s="109">
        <v>0</v>
      </c>
      <c r="K265" s="109">
        <v>43022372.28076189</v>
      </c>
      <c r="L265" s="696">
        <v>0.96745351419595016</v>
      </c>
    </row>
    <row r="266" spans="1:12" ht="12.75">
      <c r="A266" s="695" t="s">
        <v>735</v>
      </c>
      <c r="B266" s="99" t="s">
        <v>734</v>
      </c>
      <c r="C266" s="109">
        <v>515499.99999999988</v>
      </c>
      <c r="D266" s="109">
        <v>515499.99999999988</v>
      </c>
      <c r="E266" s="109">
        <v>-515499.99999999988</v>
      </c>
      <c r="F266" s="109">
        <v>0</v>
      </c>
      <c r="G266" s="109">
        <v>0</v>
      </c>
      <c r="H266" s="109">
        <v>515499.99999999988</v>
      </c>
      <c r="I266" s="109">
        <v>-515499.99999999988</v>
      </c>
      <c r="J266" s="109">
        <v>0</v>
      </c>
      <c r="K266" s="109">
        <v>0</v>
      </c>
      <c r="L266" s="696">
        <v>1</v>
      </c>
    </row>
    <row r="267" spans="1:12" ht="12.75">
      <c r="A267" s="695" t="s">
        <v>733</v>
      </c>
      <c r="B267" s="99" t="s">
        <v>552</v>
      </c>
      <c r="C267" s="109">
        <v>0</v>
      </c>
      <c r="D267" s="109">
        <v>0</v>
      </c>
      <c r="E267" s="109">
        <v>0</v>
      </c>
      <c r="F267" s="109">
        <v>0</v>
      </c>
      <c r="G267" s="109">
        <v>0</v>
      </c>
      <c r="H267" s="109">
        <v>0</v>
      </c>
      <c r="I267" s="109">
        <v>0</v>
      </c>
      <c r="J267" s="109">
        <v>0</v>
      </c>
      <c r="K267" s="109">
        <v>0</v>
      </c>
      <c r="L267" s="696">
        <v>0.94712157517284312</v>
      </c>
    </row>
    <row r="268" spans="1:12" ht="12.75">
      <c r="A268" s="695" t="s">
        <v>732</v>
      </c>
      <c r="B268" s="99" t="s">
        <v>730</v>
      </c>
      <c r="C268" s="109">
        <v>-99223787.140000001</v>
      </c>
      <c r="D268" s="109">
        <v>-99223787.140000001</v>
      </c>
      <c r="E268" s="109">
        <v>0</v>
      </c>
      <c r="F268" s="109">
        <v>0</v>
      </c>
      <c r="G268" s="109">
        <v>-99223787.140000001</v>
      </c>
      <c r="H268" s="109">
        <v>-95994401.560423926</v>
      </c>
      <c r="I268" s="109">
        <v>0</v>
      </c>
      <c r="J268" s="109">
        <v>0</v>
      </c>
      <c r="K268" s="109">
        <v>-95994401.560423926</v>
      </c>
      <c r="L268" s="696">
        <v>0.96745351419595016</v>
      </c>
    </row>
    <row r="269" spans="1:12" ht="12.75">
      <c r="A269" s="695" t="s">
        <v>731</v>
      </c>
      <c r="B269" s="99" t="s">
        <v>730</v>
      </c>
      <c r="C269" s="109">
        <v>-450999.99999999988</v>
      </c>
      <c r="D269" s="109">
        <v>-450999.99999999988</v>
      </c>
      <c r="E269" s="109">
        <v>450999.99999999988</v>
      </c>
      <c r="F269" s="109">
        <v>0</v>
      </c>
      <c r="G269" s="109">
        <v>0</v>
      </c>
      <c r="H269" s="109">
        <v>-450999.99999999988</v>
      </c>
      <c r="I269" s="109">
        <v>450999.99999999988</v>
      </c>
      <c r="J269" s="109">
        <v>0</v>
      </c>
      <c r="K269" s="109">
        <v>0</v>
      </c>
      <c r="L269" s="696">
        <v>1</v>
      </c>
    </row>
    <row r="270" spans="1:12" ht="12.75">
      <c r="A270" s="695" t="s">
        <v>729</v>
      </c>
      <c r="B270" s="99" t="s">
        <v>726</v>
      </c>
      <c r="C270" s="109">
        <v>39002008.720000029</v>
      </c>
      <c r="D270" s="109">
        <v>39002008.720000029</v>
      </c>
      <c r="E270" s="109">
        <v>0</v>
      </c>
      <c r="F270" s="109">
        <v>0</v>
      </c>
      <c r="G270" s="109">
        <v>39002008.720000029</v>
      </c>
      <c r="H270" s="109">
        <v>37732630.396865122</v>
      </c>
      <c r="I270" s="109">
        <v>0</v>
      </c>
      <c r="J270" s="109">
        <v>0</v>
      </c>
      <c r="K270" s="109">
        <v>37732630.396865122</v>
      </c>
      <c r="L270" s="696">
        <v>0.96745351419595016</v>
      </c>
    </row>
    <row r="271" spans="1:12" ht="12.75">
      <c r="A271" s="695" t="s">
        <v>728</v>
      </c>
      <c r="B271" s="99" t="s">
        <v>726</v>
      </c>
      <c r="C271" s="109">
        <v>0</v>
      </c>
      <c r="D271" s="109">
        <v>0</v>
      </c>
      <c r="E271" s="109">
        <v>0</v>
      </c>
      <c r="F271" s="109">
        <v>0</v>
      </c>
      <c r="G271" s="109">
        <v>0</v>
      </c>
      <c r="H271" s="109">
        <v>0</v>
      </c>
      <c r="I271" s="109">
        <v>0</v>
      </c>
      <c r="J271" s="109">
        <v>0</v>
      </c>
      <c r="K271" s="109">
        <v>0</v>
      </c>
      <c r="L271" s="696">
        <v>1</v>
      </c>
    </row>
    <row r="272" spans="1:12" ht="12.75">
      <c r="A272" s="695" t="s">
        <v>727</v>
      </c>
      <c r="B272" s="99" t="s">
        <v>726</v>
      </c>
      <c r="C272" s="109">
        <v>0</v>
      </c>
      <c r="D272" s="109">
        <v>0</v>
      </c>
      <c r="E272" s="109">
        <v>0</v>
      </c>
      <c r="F272" s="109">
        <v>0</v>
      </c>
      <c r="G272" s="109">
        <v>0</v>
      </c>
      <c r="H272" s="109">
        <v>0</v>
      </c>
      <c r="I272" s="109">
        <v>0</v>
      </c>
      <c r="J272" s="109">
        <v>0</v>
      </c>
      <c r="K272" s="109">
        <v>0</v>
      </c>
      <c r="L272" s="696">
        <v>0.94712157517284312</v>
      </c>
    </row>
    <row r="273" spans="1:12" ht="12.75">
      <c r="A273" s="695" t="s">
        <v>725</v>
      </c>
      <c r="B273" s="99" t="s">
        <v>552</v>
      </c>
      <c r="C273" s="109">
        <v>1411824</v>
      </c>
      <c r="D273" s="109">
        <v>1411824</v>
      </c>
      <c r="E273" s="109">
        <v>-1411824</v>
      </c>
      <c r="F273" s="109">
        <v>0</v>
      </c>
      <c r="G273" s="109">
        <v>0</v>
      </c>
      <c r="H273" s="109">
        <v>1337168.9707468241</v>
      </c>
      <c r="I273" s="109">
        <v>-1337168.9707468241</v>
      </c>
      <c r="J273" s="109">
        <v>0</v>
      </c>
      <c r="K273" s="109">
        <v>0</v>
      </c>
      <c r="L273" s="696">
        <v>0.94712157517284312</v>
      </c>
    </row>
    <row r="274" spans="1:12" ht="12.75">
      <c r="A274" s="695" t="s">
        <v>724</v>
      </c>
      <c r="B274" s="99" t="s">
        <v>721</v>
      </c>
      <c r="C274" s="109">
        <v>14539117.02</v>
      </c>
      <c r="D274" s="109">
        <v>14539117.02</v>
      </c>
      <c r="E274" s="109">
        <v>0</v>
      </c>
      <c r="F274" s="109">
        <v>0</v>
      </c>
      <c r="G274" s="109">
        <v>14539117.02</v>
      </c>
      <c r="H274" s="109">
        <v>13994172.594325539</v>
      </c>
      <c r="I274" s="109">
        <v>0</v>
      </c>
      <c r="J274" s="109">
        <v>0</v>
      </c>
      <c r="K274" s="109">
        <v>13994172.594325539</v>
      </c>
      <c r="L274" s="696">
        <v>0.96251873996716342</v>
      </c>
    </row>
    <row r="275" spans="1:12" ht="12.75">
      <c r="A275" s="695" t="s">
        <v>723</v>
      </c>
      <c r="B275" s="99" t="s">
        <v>721</v>
      </c>
      <c r="C275" s="109">
        <v>1110030.9200000002</v>
      </c>
      <c r="D275" s="109">
        <v>1110030.9200000002</v>
      </c>
      <c r="E275" s="109">
        <v>0</v>
      </c>
      <c r="F275" s="109">
        <v>0</v>
      </c>
      <c r="G275" s="109">
        <v>1110030.9200000002</v>
      </c>
      <c r="H275" s="109">
        <v>1055190.0437324196</v>
      </c>
      <c r="I275" s="109">
        <v>0</v>
      </c>
      <c r="J275" s="109">
        <v>0</v>
      </c>
      <c r="K275" s="109">
        <v>1055190.0437324196</v>
      </c>
      <c r="L275" s="696">
        <v>0.95059518137784804</v>
      </c>
    </row>
    <row r="276" spans="1:12" ht="12.75">
      <c r="A276" s="695" t="s">
        <v>722</v>
      </c>
      <c r="B276" s="99" t="s">
        <v>721</v>
      </c>
      <c r="C276" s="109">
        <v>482874.3899999999</v>
      </c>
      <c r="D276" s="109">
        <v>482874.3899999999</v>
      </c>
      <c r="E276" s="109">
        <v>-482874.3899999999</v>
      </c>
      <c r="F276" s="109">
        <v>0</v>
      </c>
      <c r="G276" s="109">
        <v>0</v>
      </c>
      <c r="H276" s="109">
        <v>464775.64942521258</v>
      </c>
      <c r="I276" s="109">
        <v>-464775.64942521258</v>
      </c>
      <c r="J276" s="109">
        <v>0</v>
      </c>
      <c r="K276" s="109">
        <v>0</v>
      </c>
      <c r="L276" s="696">
        <v>0.96251873996716342</v>
      </c>
    </row>
    <row r="277" spans="1:12" ht="12.75">
      <c r="A277" s="695" t="s">
        <v>720</v>
      </c>
      <c r="B277" s="99" t="s">
        <v>552</v>
      </c>
      <c r="C277" s="109">
        <v>0</v>
      </c>
      <c r="D277" s="109">
        <v>0</v>
      </c>
      <c r="E277" s="109">
        <v>0</v>
      </c>
      <c r="F277" s="109">
        <v>0</v>
      </c>
      <c r="G277" s="109">
        <v>0</v>
      </c>
      <c r="H277" s="109">
        <v>0</v>
      </c>
      <c r="I277" s="109">
        <v>0</v>
      </c>
      <c r="J277" s="109">
        <v>0</v>
      </c>
      <c r="K277" s="109">
        <v>0</v>
      </c>
      <c r="L277" s="696">
        <v>0.94712157517284312</v>
      </c>
    </row>
    <row r="278" spans="1:12" ht="12.75">
      <c r="A278" s="695" t="s">
        <v>719</v>
      </c>
      <c r="B278" s="99" t="s">
        <v>713</v>
      </c>
      <c r="C278" s="109">
        <v>28139406.899999999</v>
      </c>
      <c r="D278" s="109">
        <v>28139406.899999999</v>
      </c>
      <c r="E278" s="109">
        <v>0</v>
      </c>
      <c r="F278" s="109">
        <v>0</v>
      </c>
      <c r="G278" s="109">
        <v>28139406.899999999</v>
      </c>
      <c r="H278" s="109">
        <v>27223568.092794765</v>
      </c>
      <c r="I278" s="109">
        <v>0</v>
      </c>
      <c r="J278" s="109">
        <v>0</v>
      </c>
      <c r="K278" s="109">
        <v>27223568.092794765</v>
      </c>
      <c r="L278" s="696">
        <v>0.96745351419595016</v>
      </c>
    </row>
    <row r="279" spans="1:12" ht="12.75">
      <c r="A279" s="695" t="s">
        <v>718</v>
      </c>
      <c r="B279" s="99" t="s">
        <v>713</v>
      </c>
      <c r="C279" s="109">
        <v>726120.15000000014</v>
      </c>
      <c r="D279" s="109">
        <v>726120.15000000014</v>
      </c>
      <c r="E279" s="109">
        <v>-726120.15000000014</v>
      </c>
      <c r="F279" s="109">
        <v>0</v>
      </c>
      <c r="G279" s="109">
        <v>0</v>
      </c>
      <c r="H279" s="109">
        <v>687724.06023274129</v>
      </c>
      <c r="I279" s="109">
        <v>-687724.06023274129</v>
      </c>
      <c r="J279" s="109">
        <v>0</v>
      </c>
      <c r="K279" s="109">
        <v>0</v>
      </c>
      <c r="L279" s="696">
        <v>0.94712157517284312</v>
      </c>
    </row>
    <row r="280" spans="1:12" ht="12.75">
      <c r="A280" s="695" t="s">
        <v>717</v>
      </c>
      <c r="B280" s="99" t="s">
        <v>713</v>
      </c>
      <c r="C280" s="109">
        <v>0</v>
      </c>
      <c r="D280" s="109">
        <v>0</v>
      </c>
      <c r="E280" s="109">
        <v>0</v>
      </c>
      <c r="F280" s="109">
        <v>0</v>
      </c>
      <c r="G280" s="109">
        <v>0</v>
      </c>
      <c r="H280" s="109">
        <v>0</v>
      </c>
      <c r="I280" s="109">
        <v>0</v>
      </c>
      <c r="J280" s="109">
        <v>0</v>
      </c>
      <c r="K280" s="109">
        <v>0</v>
      </c>
      <c r="L280" s="696">
        <v>0.94712157517284312</v>
      </c>
    </row>
    <row r="281" spans="1:12" ht="12.75">
      <c r="A281" s="695" t="s">
        <v>716</v>
      </c>
      <c r="B281" s="99" t="s">
        <v>713</v>
      </c>
      <c r="C281" s="109">
        <v>186.41</v>
      </c>
      <c r="D281" s="109">
        <v>186.41</v>
      </c>
      <c r="E281" s="109">
        <v>-186.41</v>
      </c>
      <c r="F281" s="109">
        <v>0</v>
      </c>
      <c r="G281" s="109">
        <v>0</v>
      </c>
      <c r="H281" s="109">
        <v>176.55293282796967</v>
      </c>
      <c r="I281" s="109">
        <v>-176.55293282796967</v>
      </c>
      <c r="J281" s="109">
        <v>0</v>
      </c>
      <c r="K281" s="109">
        <v>0</v>
      </c>
      <c r="L281" s="696">
        <v>0.94712157517284312</v>
      </c>
    </row>
    <row r="282" spans="1:12" ht="12.75">
      <c r="A282" s="695" t="s">
        <v>715</v>
      </c>
      <c r="B282" s="99" t="s">
        <v>713</v>
      </c>
      <c r="C282" s="109">
        <v>108800.69</v>
      </c>
      <c r="D282" s="109">
        <v>108800.69</v>
      </c>
      <c r="E282" s="109">
        <v>-108800.69</v>
      </c>
      <c r="F282" s="109">
        <v>0</v>
      </c>
      <c r="G282" s="109">
        <v>0</v>
      </c>
      <c r="H282" s="109">
        <v>108800.69</v>
      </c>
      <c r="I282" s="109">
        <v>-108800.69</v>
      </c>
      <c r="J282" s="109">
        <v>0</v>
      </c>
      <c r="K282" s="109">
        <v>0</v>
      </c>
      <c r="L282" s="696">
        <v>1</v>
      </c>
    </row>
    <row r="283" spans="1:12" ht="12.75">
      <c r="A283" s="695" t="s">
        <v>714</v>
      </c>
      <c r="B283" s="99" t="s">
        <v>713</v>
      </c>
      <c r="C283" s="109">
        <v>13087.890000000003</v>
      </c>
      <c r="D283" s="109">
        <v>13087.890000000003</v>
      </c>
      <c r="E283" s="109">
        <v>-13087.890000000003</v>
      </c>
      <c r="F283" s="109">
        <v>0</v>
      </c>
      <c r="G283" s="109">
        <v>0</v>
      </c>
      <c r="H283" s="109">
        <v>12395.822992488904</v>
      </c>
      <c r="I283" s="109">
        <v>-12395.822992488904</v>
      </c>
      <c r="J283" s="109">
        <v>0</v>
      </c>
      <c r="K283" s="109">
        <v>0</v>
      </c>
      <c r="L283" s="696">
        <v>0.94712157517284312</v>
      </c>
    </row>
    <row r="284" spans="1:12" ht="12.75">
      <c r="A284" s="695" t="s">
        <v>712</v>
      </c>
      <c r="B284" s="99" t="s">
        <v>705</v>
      </c>
      <c r="C284" s="109">
        <v>60156096.379999869</v>
      </c>
      <c r="D284" s="109">
        <v>60156096.379999869</v>
      </c>
      <c r="E284" s="109">
        <v>0</v>
      </c>
      <c r="F284" s="109">
        <v>0</v>
      </c>
      <c r="G284" s="109">
        <v>60156096.379999869</v>
      </c>
      <c r="H284" s="109">
        <v>58198226.843141146</v>
      </c>
      <c r="I284" s="109">
        <v>0</v>
      </c>
      <c r="J284" s="109">
        <v>0</v>
      </c>
      <c r="K284" s="109">
        <v>58198226.843141146</v>
      </c>
      <c r="L284" s="696">
        <v>0.96745351419595016</v>
      </c>
    </row>
    <row r="285" spans="1:12" ht="12.75">
      <c r="A285" s="695" t="s">
        <v>711</v>
      </c>
      <c r="B285" s="99" t="s">
        <v>705</v>
      </c>
      <c r="C285" s="109">
        <v>30125.830000000005</v>
      </c>
      <c r="D285" s="109">
        <v>30125.830000000005</v>
      </c>
      <c r="E285" s="109">
        <v>-30125.830000000005</v>
      </c>
      <c r="F285" s="109">
        <v>0</v>
      </c>
      <c r="G285" s="109">
        <v>0</v>
      </c>
      <c r="H285" s="109">
        <v>28532.823562989299</v>
      </c>
      <c r="I285" s="109">
        <v>-28532.823562989299</v>
      </c>
      <c r="J285" s="109">
        <v>0</v>
      </c>
      <c r="K285" s="109">
        <v>0</v>
      </c>
      <c r="L285" s="696">
        <v>0.94712157517284312</v>
      </c>
    </row>
    <row r="286" spans="1:12" ht="12.75">
      <c r="A286" s="695" t="s">
        <v>710</v>
      </c>
      <c r="B286" s="99" t="s">
        <v>705</v>
      </c>
      <c r="C286" s="109">
        <v>237197.07000000007</v>
      </c>
      <c r="D286" s="109">
        <v>237197.07000000007</v>
      </c>
      <c r="E286" s="109">
        <v>-237197.07000000007</v>
      </c>
      <c r="F286" s="109">
        <v>0</v>
      </c>
      <c r="G286" s="109">
        <v>0</v>
      </c>
      <c r="H286" s="109">
        <v>224654.4625647832</v>
      </c>
      <c r="I286" s="109">
        <v>-224654.4625647832</v>
      </c>
      <c r="J286" s="109">
        <v>0</v>
      </c>
      <c r="K286" s="109">
        <v>0</v>
      </c>
      <c r="L286" s="696">
        <v>0.94712157517284312</v>
      </c>
    </row>
    <row r="287" spans="1:12" ht="12.75">
      <c r="A287" s="695" t="s">
        <v>709</v>
      </c>
      <c r="B287" s="99" t="s">
        <v>705</v>
      </c>
      <c r="C287" s="109">
        <v>221500.18</v>
      </c>
      <c r="D287" s="109">
        <v>221500.18</v>
      </c>
      <c r="E287" s="109">
        <v>-221500.18</v>
      </c>
      <c r="F287" s="109">
        <v>0</v>
      </c>
      <c r="G287" s="109">
        <v>0</v>
      </c>
      <c r="H287" s="109">
        <v>209787.59938266827</v>
      </c>
      <c r="I287" s="109">
        <v>-209787.59938266827</v>
      </c>
      <c r="J287" s="109">
        <v>0</v>
      </c>
      <c r="K287" s="109">
        <v>0</v>
      </c>
      <c r="L287" s="696">
        <v>0.94712157517284312</v>
      </c>
    </row>
    <row r="288" spans="1:12" ht="12.75">
      <c r="A288" s="695" t="s">
        <v>708</v>
      </c>
      <c r="B288" s="99" t="s">
        <v>705</v>
      </c>
      <c r="C288" s="109">
        <v>0</v>
      </c>
      <c r="D288" s="109">
        <v>0</v>
      </c>
      <c r="E288" s="109">
        <v>0</v>
      </c>
      <c r="F288" s="109">
        <v>0</v>
      </c>
      <c r="G288" s="109">
        <v>0</v>
      </c>
      <c r="H288" s="109">
        <v>0</v>
      </c>
      <c r="I288" s="109">
        <v>0</v>
      </c>
      <c r="J288" s="109">
        <v>0</v>
      </c>
      <c r="K288" s="109">
        <v>0</v>
      </c>
      <c r="L288" s="696">
        <v>0.94712157517284312</v>
      </c>
    </row>
    <row r="289" spans="1:12" ht="12.75">
      <c r="A289" s="695" t="s">
        <v>707</v>
      </c>
      <c r="B289" s="99" t="s">
        <v>705</v>
      </c>
      <c r="C289" s="109">
        <v>1652953.0199999996</v>
      </c>
      <c r="D289" s="109">
        <v>1652953.0199999996</v>
      </c>
      <c r="E289" s="109">
        <v>-1652953.0199999996</v>
      </c>
      <c r="F289" s="109">
        <v>0</v>
      </c>
      <c r="G289" s="109">
        <v>0</v>
      </c>
      <c r="H289" s="109">
        <v>1652953.0199999996</v>
      </c>
      <c r="I289" s="109">
        <v>-1652953.0199999996</v>
      </c>
      <c r="J289" s="109">
        <v>0</v>
      </c>
      <c r="K289" s="109">
        <v>0</v>
      </c>
      <c r="L289" s="696">
        <v>1</v>
      </c>
    </row>
    <row r="290" spans="1:12" ht="12.75">
      <c r="A290" s="695" t="s">
        <v>706</v>
      </c>
      <c r="B290" s="99" t="s">
        <v>705</v>
      </c>
      <c r="C290" s="109">
        <v>0</v>
      </c>
      <c r="D290" s="109">
        <v>0</v>
      </c>
      <c r="E290" s="109">
        <v>0</v>
      </c>
      <c r="F290" s="109">
        <v>0</v>
      </c>
      <c r="G290" s="109">
        <v>0</v>
      </c>
      <c r="H290" s="109">
        <v>0</v>
      </c>
      <c r="I290" s="109">
        <v>0</v>
      </c>
      <c r="J290" s="109">
        <v>0</v>
      </c>
      <c r="K290" s="109">
        <v>0</v>
      </c>
      <c r="L290" s="696">
        <v>0.96745351419595016</v>
      </c>
    </row>
    <row r="291" spans="1:12" ht="12.75">
      <c r="A291" s="695" t="s">
        <v>704</v>
      </c>
      <c r="B291" s="99" t="s">
        <v>701</v>
      </c>
      <c r="C291" s="109">
        <v>1857863.0999999994</v>
      </c>
      <c r="D291" s="109">
        <v>1857863.0999999994</v>
      </c>
      <c r="E291" s="109">
        <v>0</v>
      </c>
      <c r="F291" s="109">
        <v>1231250.000000004</v>
      </c>
      <c r="G291" s="109">
        <v>3089113.1000000034</v>
      </c>
      <c r="H291" s="109">
        <v>1857863.0999999994</v>
      </c>
      <c r="I291" s="109">
        <v>0</v>
      </c>
      <c r="J291" s="109">
        <v>1231250.000000004</v>
      </c>
      <c r="K291" s="109">
        <v>3089113.1000000034</v>
      </c>
      <c r="L291" s="696">
        <v>1</v>
      </c>
    </row>
    <row r="292" spans="1:12" ht="12.75">
      <c r="A292" s="695" t="s">
        <v>703</v>
      </c>
      <c r="B292" s="99" t="s">
        <v>701</v>
      </c>
      <c r="C292" s="109">
        <v>110600.04000000001</v>
      </c>
      <c r="D292" s="109">
        <v>110600.04000000001</v>
      </c>
      <c r="E292" s="109">
        <v>0</v>
      </c>
      <c r="F292" s="109">
        <v>0</v>
      </c>
      <c r="G292" s="109">
        <v>110600.04000000001</v>
      </c>
      <c r="H292" s="109">
        <v>0</v>
      </c>
      <c r="I292" s="109">
        <v>0</v>
      </c>
      <c r="J292" s="109">
        <v>0</v>
      </c>
      <c r="K292" s="109">
        <v>0</v>
      </c>
      <c r="L292" s="696">
        <v>0</v>
      </c>
    </row>
    <row r="293" spans="1:12" ht="12.75">
      <c r="A293" s="695" t="s">
        <v>702</v>
      </c>
      <c r="B293" s="99" t="s">
        <v>701</v>
      </c>
      <c r="C293" s="109">
        <v>320760</v>
      </c>
      <c r="D293" s="109">
        <v>320760</v>
      </c>
      <c r="E293" s="109">
        <v>0</v>
      </c>
      <c r="F293" s="109">
        <v>0</v>
      </c>
      <c r="G293" s="109">
        <v>320760</v>
      </c>
      <c r="H293" s="109">
        <v>0</v>
      </c>
      <c r="I293" s="109">
        <v>0</v>
      </c>
      <c r="J293" s="109">
        <v>0</v>
      </c>
      <c r="K293" s="109">
        <v>0</v>
      </c>
      <c r="L293" s="696">
        <v>0</v>
      </c>
    </row>
    <row r="294" spans="1:12" ht="12.75">
      <c r="A294" s="695" t="s">
        <v>700</v>
      </c>
      <c r="B294" s="99" t="s">
        <v>699</v>
      </c>
      <c r="C294" s="109">
        <v>2253386.2895031814</v>
      </c>
      <c r="D294" s="109">
        <v>2253386.2895031814</v>
      </c>
      <c r="E294" s="109">
        <v>-2253386.2895031814</v>
      </c>
      <c r="F294" s="109">
        <v>0</v>
      </c>
      <c r="G294" s="109">
        <v>0</v>
      </c>
      <c r="H294" s="109">
        <v>2253386.2895031814</v>
      </c>
      <c r="I294" s="109">
        <v>-2253386.2895031814</v>
      </c>
      <c r="J294" s="109">
        <v>0</v>
      </c>
      <c r="K294" s="109">
        <v>0</v>
      </c>
      <c r="L294" s="696">
        <v>1</v>
      </c>
    </row>
    <row r="295" spans="1:12" ht="12.75">
      <c r="A295" s="695" t="s">
        <v>698</v>
      </c>
      <c r="B295" s="99" t="s">
        <v>695</v>
      </c>
      <c r="C295" s="109">
        <v>13406844.320000004</v>
      </c>
      <c r="D295" s="109">
        <v>13406844.320000004</v>
      </c>
      <c r="E295" s="109">
        <v>-2369308.4835000006</v>
      </c>
      <c r="F295" s="109">
        <v>0</v>
      </c>
      <c r="G295" s="109">
        <v>11037535.836500004</v>
      </c>
      <c r="H295" s="109">
        <v>12970498.651662018</v>
      </c>
      <c r="I295" s="109">
        <v>-2292195.8185763531</v>
      </c>
      <c r="J295" s="109">
        <v>0</v>
      </c>
      <c r="K295" s="109">
        <v>10678302.833085665</v>
      </c>
      <c r="L295" s="696">
        <v>0.96745351419595016</v>
      </c>
    </row>
    <row r="296" spans="1:12" ht="12.75">
      <c r="A296" s="695" t="s">
        <v>697</v>
      </c>
      <c r="B296" s="99" t="s">
        <v>695</v>
      </c>
      <c r="C296" s="109">
        <v>0</v>
      </c>
      <c r="D296" s="109">
        <v>0</v>
      </c>
      <c r="E296" s="109">
        <v>0</v>
      </c>
      <c r="F296" s="109">
        <v>0</v>
      </c>
      <c r="G296" s="109">
        <v>0</v>
      </c>
      <c r="H296" s="109">
        <v>0</v>
      </c>
      <c r="I296" s="109">
        <v>0</v>
      </c>
      <c r="J296" s="109">
        <v>0</v>
      </c>
      <c r="K296" s="109">
        <v>0</v>
      </c>
      <c r="L296" s="696">
        <v>1</v>
      </c>
    </row>
    <row r="297" spans="1:12" ht="12.75">
      <c r="A297" s="695" t="s">
        <v>696</v>
      </c>
      <c r="B297" s="99" t="s">
        <v>695</v>
      </c>
      <c r="C297" s="109">
        <v>0</v>
      </c>
      <c r="D297" s="109">
        <v>0</v>
      </c>
      <c r="E297" s="109">
        <v>0</v>
      </c>
      <c r="F297" s="109">
        <v>0</v>
      </c>
      <c r="G297" s="109">
        <v>0</v>
      </c>
      <c r="H297" s="109">
        <v>0</v>
      </c>
      <c r="I297" s="109">
        <v>0</v>
      </c>
      <c r="J297" s="109">
        <v>0</v>
      </c>
      <c r="K297" s="109">
        <v>0</v>
      </c>
      <c r="L297" s="696">
        <v>1</v>
      </c>
    </row>
    <row r="298" spans="1:12" ht="12.75">
      <c r="A298" s="695" t="s">
        <v>694</v>
      </c>
      <c r="B298" s="99" t="s">
        <v>692</v>
      </c>
      <c r="C298" s="109">
        <v>10118683.459999999</v>
      </c>
      <c r="D298" s="109">
        <v>10118683.459999999</v>
      </c>
      <c r="E298" s="109">
        <v>0</v>
      </c>
      <c r="F298" s="109">
        <v>0</v>
      </c>
      <c r="G298" s="109">
        <v>10118683.459999999</v>
      </c>
      <c r="H298" s="109">
        <v>9789355.872413436</v>
      </c>
      <c r="I298" s="109">
        <v>0</v>
      </c>
      <c r="J298" s="109">
        <v>0</v>
      </c>
      <c r="K298" s="109">
        <v>9789355.872413436</v>
      </c>
      <c r="L298" s="696">
        <v>0.96745351419595016</v>
      </c>
    </row>
    <row r="299" spans="1:12" ht="12.75">
      <c r="A299" s="695" t="s">
        <v>693</v>
      </c>
      <c r="B299" s="99" t="s">
        <v>692</v>
      </c>
      <c r="C299" s="109">
        <v>0</v>
      </c>
      <c r="D299" s="109">
        <v>0</v>
      </c>
      <c r="E299" s="109">
        <v>0</v>
      </c>
      <c r="F299" s="109">
        <v>0</v>
      </c>
      <c r="G299" s="109">
        <v>0</v>
      </c>
      <c r="H299" s="109">
        <v>0</v>
      </c>
      <c r="I299" s="109">
        <v>0</v>
      </c>
      <c r="J299" s="109">
        <v>0</v>
      </c>
      <c r="K299" s="109">
        <v>0</v>
      </c>
      <c r="L299" s="696">
        <v>1</v>
      </c>
    </row>
    <row r="300" spans="1:12" ht="12.75">
      <c r="A300" s="695" t="s">
        <v>691</v>
      </c>
      <c r="B300" s="99" t="s">
        <v>689</v>
      </c>
      <c r="C300" s="109">
        <v>14197526.220000003</v>
      </c>
      <c r="D300" s="109">
        <v>14197526.220000003</v>
      </c>
      <c r="E300" s="109">
        <v>0</v>
      </c>
      <c r="F300" s="109">
        <v>0</v>
      </c>
      <c r="G300" s="109">
        <v>14197526.220000003</v>
      </c>
      <c r="H300" s="109">
        <v>13735446.634428147</v>
      </c>
      <c r="I300" s="109">
        <v>0</v>
      </c>
      <c r="J300" s="109">
        <v>0</v>
      </c>
      <c r="K300" s="109">
        <v>13735446.634428147</v>
      </c>
      <c r="L300" s="696">
        <v>0.96745351419595016</v>
      </c>
    </row>
    <row r="301" spans="1:12" ht="13.5" thickBot="1">
      <c r="A301" s="695" t="s">
        <v>690</v>
      </c>
      <c r="B301" s="99" t="s">
        <v>689</v>
      </c>
      <c r="C301" s="109">
        <v>0</v>
      </c>
      <c r="D301" s="109">
        <v>0</v>
      </c>
      <c r="E301" s="109">
        <v>0</v>
      </c>
      <c r="F301" s="109">
        <v>0</v>
      </c>
      <c r="G301" s="109">
        <v>0</v>
      </c>
      <c r="H301" s="109">
        <v>0</v>
      </c>
      <c r="I301" s="109">
        <v>0</v>
      </c>
      <c r="J301" s="109">
        <v>0</v>
      </c>
      <c r="K301" s="109">
        <v>0</v>
      </c>
      <c r="L301" s="696">
        <v>0.94712157517284312</v>
      </c>
    </row>
    <row r="302" spans="1:12" ht="12.75">
      <c r="A302" s="110" t="s">
        <v>688</v>
      </c>
      <c r="B302" s="697" t="s">
        <v>5</v>
      </c>
      <c r="C302" s="698">
        <v>349177166.91950315</v>
      </c>
      <c r="D302" s="698">
        <v>349177166.91950315</v>
      </c>
      <c r="E302" s="698">
        <v>-37170717.797834188</v>
      </c>
      <c r="F302" s="698">
        <v>1231250.000000004</v>
      </c>
      <c r="G302" s="698">
        <v>313237699.12166905</v>
      </c>
      <c r="H302" s="698">
        <v>337442080.71684766</v>
      </c>
      <c r="I302" s="698">
        <v>-36037659.464528158</v>
      </c>
      <c r="J302" s="698">
        <v>1231250.000000004</v>
      </c>
      <c r="K302" s="698">
        <v>302635671.25231963</v>
      </c>
      <c r="L302" s="450" t="s">
        <v>5</v>
      </c>
    </row>
    <row r="303" spans="1:12" ht="15.75" thickBot="1">
      <c r="A303" s="122"/>
      <c r="B303" s="699"/>
      <c r="C303" s="122"/>
      <c r="D303" s="122"/>
      <c r="E303" s="122"/>
      <c r="F303" s="122"/>
      <c r="G303" s="122"/>
      <c r="H303" s="122"/>
      <c r="I303" s="122"/>
      <c r="J303" s="122"/>
      <c r="K303" s="122"/>
      <c r="L303" s="122"/>
    </row>
    <row r="304" spans="1:12" ht="12.75">
      <c r="A304" s="694" t="s">
        <v>687</v>
      </c>
      <c r="B304" s="697" t="s">
        <v>5</v>
      </c>
      <c r="C304" s="698">
        <v>5007149408.7562275</v>
      </c>
      <c r="D304" s="698">
        <v>5007149408.7562275</v>
      </c>
      <c r="E304" s="698">
        <v>-3566713363.7895584</v>
      </c>
      <c r="F304" s="698">
        <v>-38671189.811610229</v>
      </c>
      <c r="G304" s="698">
        <v>1401764855.1550591</v>
      </c>
      <c r="H304" s="698">
        <v>4773091990.2767038</v>
      </c>
      <c r="I304" s="698">
        <v>-3381865892.4906406</v>
      </c>
      <c r="J304" s="698">
        <v>-36619705.475013703</v>
      </c>
      <c r="K304" s="698">
        <v>1354606392.3110492</v>
      </c>
      <c r="L304" s="450" t="s">
        <v>5</v>
      </c>
    </row>
    <row r="305" spans="1:12" ht="15">
      <c r="A305" s="122"/>
      <c r="B305" s="699"/>
      <c r="C305" s="122"/>
      <c r="D305" s="122"/>
      <c r="E305" s="122"/>
      <c r="F305" s="122"/>
      <c r="G305" s="122"/>
      <c r="H305" s="122"/>
      <c r="I305" s="122"/>
      <c r="J305" s="122"/>
      <c r="K305" s="122"/>
      <c r="L305" s="122"/>
    </row>
    <row r="306" spans="1:12" ht="12.75">
      <c r="A306" s="694" t="s">
        <v>610</v>
      </c>
      <c r="B306" s="99"/>
      <c r="C306" s="109"/>
      <c r="D306" s="109"/>
      <c r="E306" s="109"/>
      <c r="F306" s="109"/>
      <c r="G306" s="109"/>
      <c r="H306" s="109"/>
      <c r="I306" s="109"/>
      <c r="J306" s="109"/>
      <c r="K306" s="109"/>
      <c r="L306" s="109"/>
    </row>
    <row r="307" spans="1:12" ht="12.75">
      <c r="A307" s="110" t="s">
        <v>678</v>
      </c>
      <c r="B307" s="99"/>
      <c r="C307" s="109"/>
      <c r="D307" s="109"/>
      <c r="E307" s="109"/>
      <c r="F307" s="109"/>
      <c r="G307" s="109"/>
      <c r="H307" s="109"/>
      <c r="I307" s="109"/>
      <c r="J307" s="109"/>
      <c r="K307" s="109"/>
      <c r="L307" s="109"/>
    </row>
    <row r="308" spans="1:12" ht="12.75">
      <c r="A308" s="695" t="s">
        <v>686</v>
      </c>
      <c r="B308" s="99" t="s">
        <v>612</v>
      </c>
      <c r="C308" s="109">
        <v>102433386.02604645</v>
      </c>
      <c r="D308" s="109">
        <v>102433386.02604645</v>
      </c>
      <c r="E308" s="109">
        <v>0</v>
      </c>
      <c r="F308" s="109">
        <v>-92317.562446489057</v>
      </c>
      <c r="G308" s="109">
        <v>102341068.46359996</v>
      </c>
      <c r="H308" s="109">
        <v>99099539.281888977</v>
      </c>
      <c r="I308" s="109">
        <v>0</v>
      </c>
      <c r="J308" s="109">
        <v>-89312.950210859912</v>
      </c>
      <c r="K308" s="109">
        <v>99010226.331678122</v>
      </c>
      <c r="L308" s="696">
        <v>0.96745351419595016</v>
      </c>
    </row>
    <row r="309" spans="1:12" ht="12.75">
      <c r="A309" s="695" t="s">
        <v>685</v>
      </c>
      <c r="B309" s="99" t="s">
        <v>612</v>
      </c>
      <c r="C309" s="109">
        <v>-864263.79645727878</v>
      </c>
      <c r="D309" s="109">
        <v>-864263.79645727878</v>
      </c>
      <c r="E309" s="109">
        <v>0</v>
      </c>
      <c r="F309" s="109">
        <v>0</v>
      </c>
      <c r="G309" s="109">
        <v>-864263.79645727878</v>
      </c>
      <c r="H309" s="109">
        <v>-836135.04707492772</v>
      </c>
      <c r="I309" s="109">
        <v>0</v>
      </c>
      <c r="J309" s="109">
        <v>0</v>
      </c>
      <c r="K309" s="109">
        <v>-836135.04707492772</v>
      </c>
      <c r="L309" s="696">
        <v>0.96745351419595016</v>
      </c>
    </row>
    <row r="310" spans="1:12" ht="12.75">
      <c r="A310" s="695" t="s">
        <v>684</v>
      </c>
      <c r="B310" s="99" t="s">
        <v>612</v>
      </c>
      <c r="C310" s="109">
        <v>1143857.9659328319</v>
      </c>
      <c r="D310" s="109">
        <v>1143857.9659328319</v>
      </c>
      <c r="E310" s="109">
        <v>0</v>
      </c>
      <c r="F310" s="109">
        <v>0</v>
      </c>
      <c r="G310" s="109">
        <v>1143857.9659328319</v>
      </c>
      <c r="H310" s="109">
        <v>0</v>
      </c>
      <c r="I310" s="109">
        <v>0</v>
      </c>
      <c r="J310" s="109">
        <v>0</v>
      </c>
      <c r="K310" s="109">
        <v>0</v>
      </c>
      <c r="L310" s="696">
        <v>0</v>
      </c>
    </row>
    <row r="311" spans="1:12" ht="12.75">
      <c r="A311" s="695" t="s">
        <v>683</v>
      </c>
      <c r="B311" s="99" t="s">
        <v>612</v>
      </c>
      <c r="C311" s="109">
        <v>1108999.232660912</v>
      </c>
      <c r="D311" s="109">
        <v>1108999.232660912</v>
      </c>
      <c r="E311" s="109">
        <v>-1108999.232660912</v>
      </c>
      <c r="F311" s="109">
        <v>0</v>
      </c>
      <c r="G311" s="109">
        <v>0</v>
      </c>
      <c r="H311" s="109">
        <v>1108999.232660912</v>
      </c>
      <c r="I311" s="109">
        <v>-1108999.232660912</v>
      </c>
      <c r="J311" s="109">
        <v>0</v>
      </c>
      <c r="K311" s="109">
        <v>0</v>
      </c>
      <c r="L311" s="696">
        <v>1</v>
      </c>
    </row>
    <row r="312" spans="1:12" ht="12.75">
      <c r="A312" s="695" t="s">
        <v>682</v>
      </c>
      <c r="B312" s="99" t="s">
        <v>612</v>
      </c>
      <c r="C312" s="109">
        <v>0</v>
      </c>
      <c r="D312" s="109">
        <v>0</v>
      </c>
      <c r="E312" s="109">
        <v>0</v>
      </c>
      <c r="F312" s="109">
        <v>0</v>
      </c>
      <c r="G312" s="109">
        <v>0</v>
      </c>
      <c r="H312" s="109">
        <v>0</v>
      </c>
      <c r="I312" s="109">
        <v>0</v>
      </c>
      <c r="J312" s="109">
        <v>0</v>
      </c>
      <c r="K312" s="109">
        <v>0</v>
      </c>
      <c r="L312" s="696">
        <v>1</v>
      </c>
    </row>
    <row r="313" spans="1:12" ht="12.75">
      <c r="A313" s="695" t="s">
        <v>681</v>
      </c>
      <c r="B313" s="99" t="s">
        <v>612</v>
      </c>
      <c r="C313" s="109">
        <v>0</v>
      </c>
      <c r="D313" s="109">
        <v>0</v>
      </c>
      <c r="E313" s="109">
        <v>0</v>
      </c>
      <c r="F313" s="109">
        <v>0</v>
      </c>
      <c r="G313" s="109">
        <v>0</v>
      </c>
      <c r="H313" s="109">
        <v>0</v>
      </c>
      <c r="I313" s="109">
        <v>0</v>
      </c>
      <c r="J313" s="109">
        <v>0</v>
      </c>
      <c r="K313" s="109">
        <v>0</v>
      </c>
      <c r="L313" s="696">
        <v>0.96251873996716342</v>
      </c>
    </row>
    <row r="314" spans="1:12" ht="12.75">
      <c r="A314" s="695" t="s">
        <v>680</v>
      </c>
      <c r="B314" s="99" t="s">
        <v>612</v>
      </c>
      <c r="C314" s="109">
        <v>225120.44928702011</v>
      </c>
      <c r="D314" s="109">
        <v>225120.44928702011</v>
      </c>
      <c r="E314" s="109">
        <v>-225120.44928702011</v>
      </c>
      <c r="F314" s="109">
        <v>0</v>
      </c>
      <c r="G314" s="109">
        <v>0</v>
      </c>
      <c r="H314" s="109">
        <v>213216.43453234065</v>
      </c>
      <c r="I314" s="109">
        <v>-213216.43453234065</v>
      </c>
      <c r="J314" s="109">
        <v>0</v>
      </c>
      <c r="K314" s="109">
        <v>0</v>
      </c>
      <c r="L314" s="696">
        <v>0.94712157517284312</v>
      </c>
    </row>
    <row r="315" spans="1:12" ht="13.5" thickBot="1">
      <c r="A315" s="695" t="s">
        <v>679</v>
      </c>
      <c r="B315" s="99" t="s">
        <v>552</v>
      </c>
      <c r="C315" s="109">
        <v>9672</v>
      </c>
      <c r="D315" s="109">
        <v>9672</v>
      </c>
      <c r="E315" s="109">
        <v>-9672</v>
      </c>
      <c r="F315" s="109">
        <v>0</v>
      </c>
      <c r="G315" s="109">
        <v>0</v>
      </c>
      <c r="H315" s="109">
        <v>9160.5598750717381</v>
      </c>
      <c r="I315" s="109">
        <v>-9160.5598750717381</v>
      </c>
      <c r="J315" s="109">
        <v>0</v>
      </c>
      <c r="K315" s="109">
        <v>0</v>
      </c>
      <c r="L315" s="696">
        <v>0.94712157517284312</v>
      </c>
    </row>
    <row r="316" spans="1:12" ht="12.75">
      <c r="A316" s="110" t="s">
        <v>678</v>
      </c>
      <c r="B316" s="697" t="s">
        <v>5</v>
      </c>
      <c r="C316" s="698">
        <v>104056771.87746996</v>
      </c>
      <c r="D316" s="698">
        <v>104056771.87746996</v>
      </c>
      <c r="E316" s="698">
        <v>-1343791.6819479321</v>
      </c>
      <c r="F316" s="698">
        <v>-92317.562446489057</v>
      </c>
      <c r="G316" s="698">
        <v>102620662.63307552</v>
      </c>
      <c r="H316" s="698">
        <v>99594780.461882383</v>
      </c>
      <c r="I316" s="698">
        <v>-1331376.2270683243</v>
      </c>
      <c r="J316" s="698">
        <v>-89312.950210859912</v>
      </c>
      <c r="K316" s="698">
        <v>98174091.284603193</v>
      </c>
      <c r="L316" s="450" t="s">
        <v>5</v>
      </c>
    </row>
    <row r="317" spans="1:12" ht="15">
      <c r="A317" s="122"/>
      <c r="B317" s="699"/>
      <c r="C317" s="122"/>
      <c r="D317" s="122"/>
      <c r="E317" s="122"/>
      <c r="F317" s="122"/>
      <c r="G317" s="122"/>
      <c r="H317" s="122"/>
      <c r="I317" s="122"/>
      <c r="J317" s="122"/>
      <c r="K317" s="122"/>
      <c r="L317" s="122"/>
    </row>
    <row r="318" spans="1:12" ht="12.75">
      <c r="A318" s="110" t="s">
        <v>670</v>
      </c>
      <c r="B318" s="99"/>
      <c r="C318" s="109"/>
      <c r="D318" s="109"/>
      <c r="E318" s="109"/>
      <c r="F318" s="109"/>
      <c r="G318" s="109"/>
      <c r="H318" s="109"/>
      <c r="I318" s="109"/>
      <c r="J318" s="109"/>
      <c r="K318" s="109"/>
      <c r="L318" s="109"/>
    </row>
    <row r="319" spans="1:12" ht="12.75">
      <c r="A319" s="695" t="s">
        <v>677</v>
      </c>
      <c r="B319" s="99" t="s">
        <v>612</v>
      </c>
      <c r="C319" s="109">
        <v>57281463.660765253</v>
      </c>
      <c r="D319" s="109">
        <v>57281463.660765253</v>
      </c>
      <c r="E319" s="109">
        <v>0</v>
      </c>
      <c r="F319" s="109">
        <v>31449233.555971567</v>
      </c>
      <c r="G319" s="109">
        <v>88730697.216736823</v>
      </c>
      <c r="H319" s="109">
        <v>54451483.338193759</v>
      </c>
      <c r="I319" s="109">
        <v>0</v>
      </c>
      <c r="J319" s="109">
        <v>29895489.876333095</v>
      </c>
      <c r="K319" s="109">
        <v>84346973.214526862</v>
      </c>
      <c r="L319" s="696">
        <v>0.95059518137784804</v>
      </c>
    </row>
    <row r="320" spans="1:12" ht="12.75">
      <c r="A320" s="695" t="s">
        <v>676</v>
      </c>
      <c r="B320" s="99" t="s">
        <v>612</v>
      </c>
      <c r="C320" s="109">
        <v>9711696</v>
      </c>
      <c r="D320" s="109">
        <v>9711696</v>
      </c>
      <c r="E320" s="109">
        <v>0</v>
      </c>
      <c r="F320" s="109">
        <v>2889061.0536463675</v>
      </c>
      <c r="G320" s="109">
        <v>12600757.053646367</v>
      </c>
      <c r="H320" s="109">
        <v>9231891.4206065219</v>
      </c>
      <c r="I320" s="109">
        <v>0</v>
      </c>
      <c r="J320" s="109">
        <v>2746327.5163026457</v>
      </c>
      <c r="K320" s="109">
        <v>11978218.936909167</v>
      </c>
      <c r="L320" s="696">
        <v>0.95059518137784804</v>
      </c>
    </row>
    <row r="321" spans="1:12" ht="12.75">
      <c r="A321" s="695" t="s">
        <v>675</v>
      </c>
      <c r="B321" s="99" t="s">
        <v>612</v>
      </c>
      <c r="C321" s="109">
        <v>23034939.798594698</v>
      </c>
      <c r="D321" s="109">
        <v>23034939.798594698</v>
      </c>
      <c r="E321" s="109">
        <v>-23034939.798594698</v>
      </c>
      <c r="F321" s="109">
        <v>0</v>
      </c>
      <c r="G321" s="109">
        <v>0</v>
      </c>
      <c r="H321" s="109">
        <v>21816888.466056623</v>
      </c>
      <c r="I321" s="109">
        <v>-21816888.466056623</v>
      </c>
      <c r="J321" s="109">
        <v>0</v>
      </c>
      <c r="K321" s="109">
        <v>0</v>
      </c>
      <c r="L321" s="696">
        <v>0.94712157517284312</v>
      </c>
    </row>
    <row r="322" spans="1:12" ht="12.75">
      <c r="A322" s="695" t="s">
        <v>674</v>
      </c>
      <c r="B322" s="99" t="s">
        <v>612</v>
      </c>
      <c r="C322" s="109">
        <v>0</v>
      </c>
      <c r="D322" s="109">
        <v>0</v>
      </c>
      <c r="E322" s="109">
        <v>0</v>
      </c>
      <c r="F322" s="109">
        <v>0</v>
      </c>
      <c r="G322" s="109">
        <v>0</v>
      </c>
      <c r="H322" s="109">
        <v>0</v>
      </c>
      <c r="I322" s="109">
        <v>0</v>
      </c>
      <c r="J322" s="109">
        <v>0</v>
      </c>
      <c r="K322" s="109">
        <v>0</v>
      </c>
      <c r="L322" s="696">
        <v>0.94712157517284312</v>
      </c>
    </row>
    <row r="323" spans="1:12" ht="12.75">
      <c r="A323" s="695" t="s">
        <v>673</v>
      </c>
      <c r="B323" s="99" t="s">
        <v>612</v>
      </c>
      <c r="C323" s="109">
        <v>0</v>
      </c>
      <c r="D323" s="109">
        <v>0</v>
      </c>
      <c r="E323" s="109">
        <v>0</v>
      </c>
      <c r="F323" s="109">
        <v>0</v>
      </c>
      <c r="G323" s="109">
        <v>0</v>
      </c>
      <c r="H323" s="109">
        <v>0</v>
      </c>
      <c r="I323" s="109">
        <v>0</v>
      </c>
      <c r="J323" s="109">
        <v>0</v>
      </c>
      <c r="K323" s="109">
        <v>0</v>
      </c>
      <c r="L323" s="696">
        <v>0.95059518137784804</v>
      </c>
    </row>
    <row r="324" spans="1:12" ht="12.75">
      <c r="A324" s="695" t="s">
        <v>672</v>
      </c>
      <c r="B324" s="99" t="s">
        <v>612</v>
      </c>
      <c r="C324" s="109">
        <v>0</v>
      </c>
      <c r="D324" s="109">
        <v>0</v>
      </c>
      <c r="E324" s="109">
        <v>0</v>
      </c>
      <c r="F324" s="109">
        <v>0</v>
      </c>
      <c r="G324" s="109">
        <v>0</v>
      </c>
      <c r="H324" s="109">
        <v>0</v>
      </c>
      <c r="I324" s="109">
        <v>0</v>
      </c>
      <c r="J324" s="109">
        <v>0</v>
      </c>
      <c r="K324" s="109">
        <v>0</v>
      </c>
      <c r="L324" s="696">
        <v>0.94712157517284312</v>
      </c>
    </row>
    <row r="325" spans="1:12" ht="13.5" thickBot="1">
      <c r="A325" s="695" t="s">
        <v>671</v>
      </c>
      <c r="B325" s="99" t="s">
        <v>612</v>
      </c>
      <c r="C325" s="109">
        <v>1656000</v>
      </c>
      <c r="D325" s="109">
        <v>1656000</v>
      </c>
      <c r="E325" s="109">
        <v>0</v>
      </c>
      <c r="F325" s="109">
        <v>0</v>
      </c>
      <c r="G325" s="109">
        <v>1656000</v>
      </c>
      <c r="H325" s="109">
        <v>1656000</v>
      </c>
      <c r="I325" s="109">
        <v>0</v>
      </c>
      <c r="J325" s="109">
        <v>0</v>
      </c>
      <c r="K325" s="109">
        <v>1656000</v>
      </c>
      <c r="L325" s="696">
        <v>1</v>
      </c>
    </row>
    <row r="326" spans="1:12" ht="12.75">
      <c r="A326" s="110" t="s">
        <v>670</v>
      </c>
      <c r="B326" s="697" t="s">
        <v>5</v>
      </c>
      <c r="C326" s="698">
        <v>91684099.459359944</v>
      </c>
      <c r="D326" s="698">
        <v>91684099.459359944</v>
      </c>
      <c r="E326" s="698">
        <v>-23034939.798594698</v>
      </c>
      <c r="F326" s="698">
        <v>34338294.609617934</v>
      </c>
      <c r="G326" s="698">
        <v>102987454.27038319</v>
      </c>
      <c r="H326" s="698">
        <v>87156263.224856913</v>
      </c>
      <c r="I326" s="698">
        <v>-21816888.466056623</v>
      </c>
      <c r="J326" s="698">
        <v>32641817.39263574</v>
      </c>
      <c r="K326" s="698">
        <v>97981192.151436031</v>
      </c>
      <c r="L326" s="450" t="s">
        <v>5</v>
      </c>
    </row>
    <row r="327" spans="1:12" ht="15">
      <c r="A327" s="122"/>
      <c r="B327" s="699"/>
      <c r="C327" s="122"/>
      <c r="D327" s="122"/>
      <c r="E327" s="122"/>
      <c r="F327" s="122"/>
      <c r="G327" s="122"/>
      <c r="H327" s="122"/>
      <c r="I327" s="122"/>
      <c r="J327" s="122"/>
      <c r="K327" s="122"/>
      <c r="L327" s="122"/>
    </row>
    <row r="328" spans="1:12" ht="12.75">
      <c r="A328" s="110" t="s">
        <v>661</v>
      </c>
      <c r="B328" s="99"/>
      <c r="C328" s="109"/>
      <c r="D328" s="109"/>
      <c r="E328" s="109"/>
      <c r="F328" s="109"/>
      <c r="G328" s="109"/>
      <c r="H328" s="109"/>
      <c r="I328" s="109"/>
      <c r="J328" s="109"/>
      <c r="K328" s="109"/>
      <c r="L328" s="109"/>
    </row>
    <row r="329" spans="1:12" ht="12.75">
      <c r="A329" s="695" t="s">
        <v>669</v>
      </c>
      <c r="B329" s="99" t="s">
        <v>612</v>
      </c>
      <c r="C329" s="109">
        <v>78101445.165355012</v>
      </c>
      <c r="D329" s="109">
        <v>78101445.165355012</v>
      </c>
      <c r="E329" s="109">
        <v>0</v>
      </c>
      <c r="F329" s="109">
        <v>158560589.19079608</v>
      </c>
      <c r="G329" s="109">
        <v>236662034.3561511</v>
      </c>
      <c r="H329" s="109">
        <v>74242857.432832703</v>
      </c>
      <c r="I329" s="109">
        <v>0</v>
      </c>
      <c r="J329" s="109">
        <v>150726932.04120326</v>
      </c>
      <c r="K329" s="109">
        <v>224969789.47403598</v>
      </c>
      <c r="L329" s="696">
        <v>0.95059518137784804</v>
      </c>
    </row>
    <row r="330" spans="1:12" ht="12.75">
      <c r="A330" s="695" t="s">
        <v>668</v>
      </c>
      <c r="B330" s="99" t="s">
        <v>612</v>
      </c>
      <c r="C330" s="109">
        <v>31418202.703133762</v>
      </c>
      <c r="D330" s="109">
        <v>31418202.703133762</v>
      </c>
      <c r="E330" s="109">
        <v>0</v>
      </c>
      <c r="F330" s="109">
        <v>0</v>
      </c>
      <c r="G330" s="109">
        <v>31418202.703133762</v>
      </c>
      <c r="H330" s="109">
        <v>29865992.097151432</v>
      </c>
      <c r="I330" s="109">
        <v>0</v>
      </c>
      <c r="J330" s="109">
        <v>0</v>
      </c>
      <c r="K330" s="109">
        <v>29865992.097151432</v>
      </c>
      <c r="L330" s="696">
        <v>0.95059518137784804</v>
      </c>
    </row>
    <row r="331" spans="1:12" ht="12.75">
      <c r="A331" s="695" t="s">
        <v>667</v>
      </c>
      <c r="B331" s="99" t="s">
        <v>612</v>
      </c>
      <c r="C331" s="109">
        <v>13651560.317047128</v>
      </c>
      <c r="D331" s="109">
        <v>13651560.317047128</v>
      </c>
      <c r="E331" s="109">
        <v>0</v>
      </c>
      <c r="F331" s="109">
        <v>0</v>
      </c>
      <c r="G331" s="109">
        <v>13651560.317047128</v>
      </c>
      <c r="H331" s="109">
        <v>12977107.455674049</v>
      </c>
      <c r="I331" s="109">
        <v>0</v>
      </c>
      <c r="J331" s="109">
        <v>0</v>
      </c>
      <c r="K331" s="109">
        <v>12977107.455674049</v>
      </c>
      <c r="L331" s="696">
        <v>0.95059518137784804</v>
      </c>
    </row>
    <row r="332" spans="1:12" ht="12.75">
      <c r="A332" s="695" t="s">
        <v>666</v>
      </c>
      <c r="B332" s="99" t="s">
        <v>612</v>
      </c>
      <c r="C332" s="109">
        <v>39941028.695096299</v>
      </c>
      <c r="D332" s="109">
        <v>39941028.695096299</v>
      </c>
      <c r="E332" s="109">
        <v>0</v>
      </c>
      <c r="F332" s="109">
        <v>0</v>
      </c>
      <c r="G332" s="109">
        <v>39941028.695096299</v>
      </c>
      <c r="H332" s="109">
        <v>37967749.416832902</v>
      </c>
      <c r="I332" s="109">
        <v>0</v>
      </c>
      <c r="J332" s="109">
        <v>0</v>
      </c>
      <c r="K332" s="109">
        <v>37967749.416832902</v>
      </c>
      <c r="L332" s="696">
        <v>0.95059518137784804</v>
      </c>
    </row>
    <row r="333" spans="1:12" ht="12.75">
      <c r="A333" s="695" t="s">
        <v>665</v>
      </c>
      <c r="B333" s="99" t="s">
        <v>612</v>
      </c>
      <c r="C333" s="109">
        <v>3337501.7577378112</v>
      </c>
      <c r="D333" s="109">
        <v>3337501.7577378112</v>
      </c>
      <c r="E333" s="109">
        <v>0</v>
      </c>
      <c r="F333" s="109">
        <v>0</v>
      </c>
      <c r="G333" s="109">
        <v>3337501.7577378112</v>
      </c>
      <c r="H333" s="109">
        <v>0</v>
      </c>
      <c r="I333" s="109">
        <v>0</v>
      </c>
      <c r="J333" s="109">
        <v>0</v>
      </c>
      <c r="K333" s="109">
        <v>0</v>
      </c>
      <c r="L333" s="696">
        <v>0</v>
      </c>
    </row>
    <row r="334" spans="1:12" ht="12.75">
      <c r="A334" s="695" t="s">
        <v>664</v>
      </c>
      <c r="B334" s="99" t="s">
        <v>612</v>
      </c>
      <c r="C334" s="109">
        <v>1708328.7085669627</v>
      </c>
      <c r="D334" s="109">
        <v>1708328.7085669627</v>
      </c>
      <c r="E334" s="109">
        <v>-1708328.7085669627</v>
      </c>
      <c r="F334" s="109">
        <v>0</v>
      </c>
      <c r="G334" s="109">
        <v>0</v>
      </c>
      <c r="H334" s="109">
        <v>1617994.9773709306</v>
      </c>
      <c r="I334" s="109">
        <v>-1617994.9773709306</v>
      </c>
      <c r="J334" s="109">
        <v>0</v>
      </c>
      <c r="K334" s="109">
        <v>0</v>
      </c>
      <c r="L334" s="696">
        <v>0.94712157517284312</v>
      </c>
    </row>
    <row r="335" spans="1:12" ht="12.75">
      <c r="A335" s="695" t="s">
        <v>663</v>
      </c>
      <c r="B335" s="99" t="s">
        <v>612</v>
      </c>
      <c r="C335" s="109">
        <v>0</v>
      </c>
      <c r="D335" s="109">
        <v>0</v>
      </c>
      <c r="E335" s="109">
        <v>0</v>
      </c>
      <c r="F335" s="109">
        <v>0</v>
      </c>
      <c r="G335" s="109">
        <v>0</v>
      </c>
      <c r="H335" s="109">
        <v>0</v>
      </c>
      <c r="I335" s="109">
        <v>0</v>
      </c>
      <c r="J335" s="109">
        <v>0</v>
      </c>
      <c r="K335" s="109">
        <v>0</v>
      </c>
      <c r="L335" s="696">
        <v>0.95059518137784804</v>
      </c>
    </row>
    <row r="336" spans="1:12" ht="13.5" thickBot="1">
      <c r="A336" s="695" t="s">
        <v>662</v>
      </c>
      <c r="B336" s="99" t="s">
        <v>612</v>
      </c>
      <c r="C336" s="109">
        <v>0</v>
      </c>
      <c r="D336" s="109">
        <v>0</v>
      </c>
      <c r="E336" s="109">
        <v>0</v>
      </c>
      <c r="F336" s="109">
        <v>0</v>
      </c>
      <c r="G336" s="109">
        <v>0</v>
      </c>
      <c r="H336" s="109">
        <v>0</v>
      </c>
      <c r="I336" s="109">
        <v>0</v>
      </c>
      <c r="J336" s="109">
        <v>0</v>
      </c>
      <c r="K336" s="109">
        <v>0</v>
      </c>
      <c r="L336" s="696">
        <v>0.94712157517284312</v>
      </c>
    </row>
    <row r="337" spans="1:12" ht="12.75">
      <c r="A337" s="110" t="s">
        <v>661</v>
      </c>
      <c r="B337" s="697" t="s">
        <v>5</v>
      </c>
      <c r="C337" s="698">
        <v>168158067.346937</v>
      </c>
      <c r="D337" s="698">
        <v>168158067.346937</v>
      </c>
      <c r="E337" s="698">
        <v>-1708328.7085669627</v>
      </c>
      <c r="F337" s="698">
        <v>158560589.19079608</v>
      </c>
      <c r="G337" s="698">
        <v>325010327.82916611</v>
      </c>
      <c r="H337" s="698">
        <v>156671701.37986201</v>
      </c>
      <c r="I337" s="698">
        <v>-1617994.9773709306</v>
      </c>
      <c r="J337" s="698">
        <v>150726932.04120326</v>
      </c>
      <c r="K337" s="698">
        <v>305780638.44369435</v>
      </c>
      <c r="L337" s="450" t="s">
        <v>5</v>
      </c>
    </row>
    <row r="338" spans="1:12" ht="15">
      <c r="A338" s="122"/>
      <c r="B338" s="699"/>
      <c r="C338" s="122"/>
      <c r="D338" s="122"/>
      <c r="E338" s="122"/>
      <c r="F338" s="122"/>
      <c r="G338" s="122"/>
      <c r="H338" s="122"/>
      <c r="I338" s="122"/>
      <c r="J338" s="122"/>
      <c r="K338" s="122"/>
      <c r="L338" s="122"/>
    </row>
    <row r="339" spans="1:12" ht="12.75">
      <c r="A339" s="110" t="s">
        <v>653</v>
      </c>
      <c r="B339" s="99"/>
      <c r="C339" s="109"/>
      <c r="D339" s="109"/>
      <c r="E339" s="109"/>
      <c r="F339" s="109"/>
      <c r="G339" s="109"/>
      <c r="H339" s="109"/>
      <c r="I339" s="109"/>
      <c r="J339" s="109"/>
      <c r="K339" s="109"/>
      <c r="L339" s="109"/>
    </row>
    <row r="340" spans="1:12" ht="12.75">
      <c r="A340" s="695" t="s">
        <v>660</v>
      </c>
      <c r="B340" s="99" t="s">
        <v>612</v>
      </c>
      <c r="C340" s="109">
        <v>432996025.21375674</v>
      </c>
      <c r="D340" s="109">
        <v>432996025.21375674</v>
      </c>
      <c r="E340" s="109">
        <v>0</v>
      </c>
      <c r="F340" s="109">
        <v>86039298.516184151</v>
      </c>
      <c r="G340" s="109">
        <v>519035323.72994089</v>
      </c>
      <c r="H340" s="109">
        <v>411603935.12395835</v>
      </c>
      <c r="I340" s="109">
        <v>0</v>
      </c>
      <c r="J340" s="109">
        <v>81788542.578614891</v>
      </c>
      <c r="K340" s="109">
        <v>493392477.70257324</v>
      </c>
      <c r="L340" s="696">
        <v>0.95059518137784804</v>
      </c>
    </row>
    <row r="341" spans="1:12" ht="12.75">
      <c r="A341" s="695" t="s">
        <v>659</v>
      </c>
      <c r="B341" s="99" t="s">
        <v>612</v>
      </c>
      <c r="C341" s="109">
        <v>8272812</v>
      </c>
      <c r="D341" s="109">
        <v>8272812</v>
      </c>
      <c r="E341" s="109">
        <v>0</v>
      </c>
      <c r="F341" s="109">
        <v>5933141.4858807242</v>
      </c>
      <c r="G341" s="109">
        <v>14205953.485880725</v>
      </c>
      <c r="H341" s="109">
        <v>7864095.2236448377</v>
      </c>
      <c r="I341" s="109">
        <v>0</v>
      </c>
      <c r="J341" s="109">
        <v>5640015.7069112221</v>
      </c>
      <c r="K341" s="109">
        <v>13504110.930556059</v>
      </c>
      <c r="L341" s="696">
        <v>0.95059518137784804</v>
      </c>
    </row>
    <row r="342" spans="1:12" ht="12.75">
      <c r="A342" s="695" t="s">
        <v>658</v>
      </c>
      <c r="B342" s="99" t="s">
        <v>612</v>
      </c>
      <c r="C342" s="109">
        <v>453816</v>
      </c>
      <c r="D342" s="109">
        <v>453816</v>
      </c>
      <c r="E342" s="109">
        <v>-453816</v>
      </c>
      <c r="F342" s="109">
        <v>0</v>
      </c>
      <c r="G342" s="109">
        <v>0</v>
      </c>
      <c r="H342" s="109">
        <v>429818.92475863895</v>
      </c>
      <c r="I342" s="109">
        <v>-429818.92475863895</v>
      </c>
      <c r="J342" s="109">
        <v>0</v>
      </c>
      <c r="K342" s="109">
        <v>0</v>
      </c>
      <c r="L342" s="696">
        <v>0.94712157517284312</v>
      </c>
    </row>
    <row r="343" spans="1:12" ht="12.75">
      <c r="A343" s="695" t="s">
        <v>657</v>
      </c>
      <c r="B343" s="99" t="s">
        <v>612</v>
      </c>
      <c r="C343" s="109">
        <v>1658922.0670017994</v>
      </c>
      <c r="D343" s="109">
        <v>1658922.0670017994</v>
      </c>
      <c r="E343" s="109">
        <v>-1658922.0670017994</v>
      </c>
      <c r="F343" s="109">
        <v>0</v>
      </c>
      <c r="G343" s="109">
        <v>0</v>
      </c>
      <c r="H343" s="109">
        <v>1571200.881187733</v>
      </c>
      <c r="I343" s="109">
        <v>-1571200.881187733</v>
      </c>
      <c r="J343" s="109">
        <v>0</v>
      </c>
      <c r="K343" s="109">
        <v>0</v>
      </c>
      <c r="L343" s="696">
        <v>0.94712157517284312</v>
      </c>
    </row>
    <row r="344" spans="1:12" ht="12.75">
      <c r="A344" s="695" t="s">
        <v>656</v>
      </c>
      <c r="B344" s="99" t="s">
        <v>612</v>
      </c>
      <c r="C344" s="109">
        <v>21320679.657033768</v>
      </c>
      <c r="D344" s="109">
        <v>21320679.657033768</v>
      </c>
      <c r="E344" s="109">
        <v>-21320679.657033768</v>
      </c>
      <c r="F344" s="109">
        <v>0</v>
      </c>
      <c r="G344" s="109">
        <v>0</v>
      </c>
      <c r="H344" s="109">
        <v>20193275.700525414</v>
      </c>
      <c r="I344" s="109">
        <v>-20193275.700525414</v>
      </c>
      <c r="J344" s="109">
        <v>0</v>
      </c>
      <c r="K344" s="109">
        <v>0</v>
      </c>
      <c r="L344" s="696">
        <v>0.94712157517284312</v>
      </c>
    </row>
    <row r="345" spans="1:12" ht="12.75">
      <c r="A345" s="695" t="s">
        <v>655</v>
      </c>
      <c r="B345" s="99" t="s">
        <v>612</v>
      </c>
      <c r="C345" s="109">
        <v>0</v>
      </c>
      <c r="D345" s="109">
        <v>0</v>
      </c>
      <c r="E345" s="109">
        <v>0</v>
      </c>
      <c r="F345" s="109">
        <v>0</v>
      </c>
      <c r="G345" s="109">
        <v>0</v>
      </c>
      <c r="H345" s="109">
        <v>0</v>
      </c>
      <c r="I345" s="109">
        <v>0</v>
      </c>
      <c r="J345" s="109">
        <v>0</v>
      </c>
      <c r="K345" s="109">
        <v>0</v>
      </c>
      <c r="L345" s="696">
        <v>0.94712157517284312</v>
      </c>
    </row>
    <row r="346" spans="1:12" ht="13.5" thickBot="1">
      <c r="A346" s="695" t="s">
        <v>654</v>
      </c>
      <c r="B346" s="99" t="s">
        <v>552</v>
      </c>
      <c r="C346" s="109">
        <v>0</v>
      </c>
      <c r="D346" s="109">
        <v>0</v>
      </c>
      <c r="E346" s="109">
        <v>0</v>
      </c>
      <c r="F346" s="109">
        <v>0</v>
      </c>
      <c r="G346" s="109">
        <v>0</v>
      </c>
      <c r="H346" s="109">
        <v>0</v>
      </c>
      <c r="I346" s="109">
        <v>0</v>
      </c>
      <c r="J346" s="109">
        <v>0</v>
      </c>
      <c r="K346" s="109">
        <v>0</v>
      </c>
      <c r="L346" s="696">
        <v>0.94712157517284312</v>
      </c>
    </row>
    <row r="347" spans="1:12" ht="12.75">
      <c r="A347" s="110" t="s">
        <v>653</v>
      </c>
      <c r="B347" s="697" t="s">
        <v>5</v>
      </c>
      <c r="C347" s="698">
        <v>464702254.9377923</v>
      </c>
      <c r="D347" s="698">
        <v>464702254.9377923</v>
      </c>
      <c r="E347" s="698">
        <v>-23433417.724035569</v>
      </c>
      <c r="F347" s="698">
        <v>91972440.002064869</v>
      </c>
      <c r="G347" s="698">
        <v>533241277.21582162</v>
      </c>
      <c r="H347" s="698">
        <v>441662325.85407495</v>
      </c>
      <c r="I347" s="698">
        <v>-22194295.506471787</v>
      </c>
      <c r="J347" s="698">
        <v>87428558.285526112</v>
      </c>
      <c r="K347" s="698">
        <v>506896588.6331293</v>
      </c>
      <c r="L347" s="450" t="s">
        <v>5</v>
      </c>
    </row>
    <row r="348" spans="1:12" ht="15">
      <c r="A348" s="122"/>
      <c r="B348" s="699"/>
      <c r="C348" s="122"/>
      <c r="D348" s="122"/>
      <c r="E348" s="122"/>
      <c r="F348" s="122"/>
      <c r="G348" s="122"/>
      <c r="H348" s="122"/>
      <c r="I348" s="122"/>
      <c r="J348" s="122"/>
      <c r="K348" s="122"/>
      <c r="L348" s="122"/>
    </row>
    <row r="349" spans="1:12" ht="12.75">
      <c r="A349" s="110" t="s">
        <v>645</v>
      </c>
      <c r="B349" s="99"/>
      <c r="C349" s="109"/>
      <c r="D349" s="109"/>
      <c r="E349" s="109"/>
      <c r="F349" s="109"/>
      <c r="G349" s="109"/>
      <c r="H349" s="109"/>
      <c r="I349" s="109"/>
      <c r="J349" s="109"/>
      <c r="K349" s="109"/>
      <c r="L349" s="109"/>
    </row>
    <row r="350" spans="1:12" ht="12.75">
      <c r="A350" s="695" t="s">
        <v>652</v>
      </c>
      <c r="B350" s="99" t="s">
        <v>612</v>
      </c>
      <c r="C350" s="109">
        <v>128604795.19499685</v>
      </c>
      <c r="D350" s="109">
        <v>128604795.19499685</v>
      </c>
      <c r="E350" s="109">
        <v>0</v>
      </c>
      <c r="F350" s="109">
        <v>-6416455.1926012235</v>
      </c>
      <c r="G350" s="109">
        <v>122188340.00239563</v>
      </c>
      <c r="H350" s="109">
        <v>115325175.05970195</v>
      </c>
      <c r="I350" s="109">
        <v>0</v>
      </c>
      <c r="J350" s="109">
        <v>-5753897.5683408864</v>
      </c>
      <c r="K350" s="109">
        <v>109571277.49136107</v>
      </c>
      <c r="L350" s="696">
        <v>0.89674086323795554</v>
      </c>
    </row>
    <row r="351" spans="1:12" ht="12.75">
      <c r="A351" s="695" t="s">
        <v>651</v>
      </c>
      <c r="B351" s="99" t="s">
        <v>612</v>
      </c>
      <c r="C351" s="109">
        <v>235451.74043150456</v>
      </c>
      <c r="D351" s="109">
        <v>235451.74043150456</v>
      </c>
      <c r="E351" s="109">
        <v>-235451.74043150456</v>
      </c>
      <c r="F351" s="109">
        <v>0</v>
      </c>
      <c r="G351" s="109">
        <v>0</v>
      </c>
      <c r="H351" s="109">
        <v>223001.42327467399</v>
      </c>
      <c r="I351" s="109">
        <v>-223001.42327467399</v>
      </c>
      <c r="J351" s="109">
        <v>0</v>
      </c>
      <c r="K351" s="109">
        <v>0</v>
      </c>
      <c r="L351" s="696">
        <v>0.94712157517284312</v>
      </c>
    </row>
    <row r="352" spans="1:12" ht="12.75">
      <c r="A352" s="695" t="s">
        <v>650</v>
      </c>
      <c r="B352" s="99" t="s">
        <v>612</v>
      </c>
      <c r="C352" s="109">
        <v>0</v>
      </c>
      <c r="D352" s="109">
        <v>0</v>
      </c>
      <c r="E352" s="109">
        <v>0</v>
      </c>
      <c r="F352" s="109">
        <v>0</v>
      </c>
      <c r="G352" s="109">
        <v>0</v>
      </c>
      <c r="H352" s="109">
        <v>0</v>
      </c>
      <c r="I352" s="109">
        <v>0</v>
      </c>
      <c r="J352" s="109">
        <v>0</v>
      </c>
      <c r="K352" s="109">
        <v>0</v>
      </c>
      <c r="L352" s="696">
        <v>1</v>
      </c>
    </row>
    <row r="353" spans="1:12" ht="12.75">
      <c r="A353" s="695" t="s">
        <v>649</v>
      </c>
      <c r="B353" s="99" t="s">
        <v>612</v>
      </c>
      <c r="C353" s="109">
        <v>19007.075910511943</v>
      </c>
      <c r="D353" s="109">
        <v>19007.075910511943</v>
      </c>
      <c r="E353" s="109">
        <v>0</v>
      </c>
      <c r="F353" s="109">
        <v>0</v>
      </c>
      <c r="G353" s="109">
        <v>19007.075910511943</v>
      </c>
      <c r="H353" s="109">
        <v>0</v>
      </c>
      <c r="I353" s="109">
        <v>0</v>
      </c>
      <c r="J353" s="109">
        <v>0</v>
      </c>
      <c r="K353" s="109">
        <v>0</v>
      </c>
      <c r="L353" s="696">
        <v>0</v>
      </c>
    </row>
    <row r="354" spans="1:12" ht="12.75">
      <c r="A354" s="695" t="s">
        <v>648</v>
      </c>
      <c r="B354" s="99" t="s">
        <v>612</v>
      </c>
      <c r="C354" s="109">
        <v>12094814.488115111</v>
      </c>
      <c r="D354" s="109">
        <v>12094814.488115111</v>
      </c>
      <c r="E354" s="109">
        <v>0</v>
      </c>
      <c r="F354" s="109">
        <v>0</v>
      </c>
      <c r="G354" s="109">
        <v>12094814.488115111</v>
      </c>
      <c r="H354" s="109">
        <v>11497272.372061208</v>
      </c>
      <c r="I354" s="109">
        <v>0</v>
      </c>
      <c r="J354" s="109">
        <v>0</v>
      </c>
      <c r="K354" s="109">
        <v>11497272.372061208</v>
      </c>
      <c r="L354" s="696">
        <v>0.95059518137784804</v>
      </c>
    </row>
    <row r="355" spans="1:12" ht="12.75">
      <c r="A355" s="695" t="s">
        <v>647</v>
      </c>
      <c r="B355" s="99" t="s">
        <v>612</v>
      </c>
      <c r="C355" s="109">
        <v>1916365.2569913475</v>
      </c>
      <c r="D355" s="109">
        <v>1916365.2569913475</v>
      </c>
      <c r="E355" s="109">
        <v>0</v>
      </c>
      <c r="F355" s="109">
        <v>0</v>
      </c>
      <c r="G355" s="109">
        <v>1916365.2569913475</v>
      </c>
      <c r="H355" s="109">
        <v>1916365.2569913475</v>
      </c>
      <c r="I355" s="109">
        <v>0</v>
      </c>
      <c r="J355" s="109">
        <v>0</v>
      </c>
      <c r="K355" s="109">
        <v>1916365.2569913475</v>
      </c>
      <c r="L355" s="696">
        <v>1</v>
      </c>
    </row>
    <row r="356" spans="1:12" ht="13.5" thickBot="1">
      <c r="A356" s="695" t="s">
        <v>646</v>
      </c>
      <c r="B356" s="99" t="s">
        <v>612</v>
      </c>
      <c r="C356" s="109">
        <v>142823.98852234814</v>
      </c>
      <c r="D356" s="109">
        <v>142823.98852234814</v>
      </c>
      <c r="E356" s="109">
        <v>0</v>
      </c>
      <c r="F356" s="109">
        <v>0</v>
      </c>
      <c r="G356" s="109">
        <v>142823.98852234814</v>
      </c>
      <c r="H356" s="109">
        <v>0</v>
      </c>
      <c r="I356" s="109">
        <v>0</v>
      </c>
      <c r="J356" s="109">
        <v>0</v>
      </c>
      <c r="K356" s="109">
        <v>0</v>
      </c>
      <c r="L356" s="696">
        <v>0</v>
      </c>
    </row>
    <row r="357" spans="1:12" ht="12.75">
      <c r="A357" s="110" t="s">
        <v>645</v>
      </c>
      <c r="B357" s="697" t="s">
        <v>5</v>
      </c>
      <c r="C357" s="698">
        <v>143013257.74496767</v>
      </c>
      <c r="D357" s="698">
        <v>143013257.74496767</v>
      </c>
      <c r="E357" s="698">
        <v>-235451.74043150456</v>
      </c>
      <c r="F357" s="698">
        <v>-6416455.1926012235</v>
      </c>
      <c r="G357" s="698">
        <v>136361350.81193495</v>
      </c>
      <c r="H357" s="698">
        <v>128961814.11202918</v>
      </c>
      <c r="I357" s="698">
        <v>-223001.42327467399</v>
      </c>
      <c r="J357" s="698">
        <v>-5753897.5683408864</v>
      </c>
      <c r="K357" s="698">
        <v>122984915.12041362</v>
      </c>
      <c r="L357" s="450" t="s">
        <v>5</v>
      </c>
    </row>
    <row r="358" spans="1:12" ht="15">
      <c r="A358" s="122"/>
      <c r="B358" s="699"/>
      <c r="C358" s="122"/>
      <c r="D358" s="122"/>
      <c r="E358" s="122"/>
      <c r="F358" s="122"/>
      <c r="G358" s="122"/>
      <c r="H358" s="122"/>
      <c r="I358" s="122"/>
      <c r="J358" s="122"/>
      <c r="K358" s="122"/>
      <c r="L358" s="122"/>
    </row>
    <row r="359" spans="1:12" ht="12.75">
      <c r="A359" s="110" t="s">
        <v>622</v>
      </c>
      <c r="B359" s="99"/>
      <c r="C359" s="109"/>
      <c r="D359" s="109"/>
      <c r="E359" s="109"/>
      <c r="F359" s="109"/>
      <c r="G359" s="109"/>
      <c r="H359" s="109"/>
      <c r="I359" s="109"/>
      <c r="J359" s="109"/>
      <c r="K359" s="109"/>
      <c r="L359" s="109"/>
    </row>
    <row r="360" spans="1:12" ht="12.75">
      <c r="A360" s="695" t="s">
        <v>644</v>
      </c>
      <c r="B360" s="99" t="s">
        <v>612</v>
      </c>
      <c r="C360" s="109">
        <v>3726393.1823173692</v>
      </c>
      <c r="D360" s="109">
        <v>3726393.1823173692</v>
      </c>
      <c r="E360" s="109">
        <v>0</v>
      </c>
      <c r="F360" s="109">
        <v>0</v>
      </c>
      <c r="G360" s="109">
        <v>3726393.1823173692</v>
      </c>
      <c r="H360" s="109">
        <v>3726393.1823173692</v>
      </c>
      <c r="I360" s="109">
        <v>0</v>
      </c>
      <c r="J360" s="109">
        <v>0</v>
      </c>
      <c r="K360" s="109">
        <v>3726393.1823173692</v>
      </c>
      <c r="L360" s="696">
        <v>1</v>
      </c>
    </row>
    <row r="361" spans="1:12" ht="12.75">
      <c r="A361" s="695" t="s">
        <v>643</v>
      </c>
      <c r="B361" s="99" t="s">
        <v>612</v>
      </c>
      <c r="C361" s="109">
        <v>46984233.825812265</v>
      </c>
      <c r="D361" s="109">
        <v>46984233.825812265</v>
      </c>
      <c r="E361" s="109">
        <v>0</v>
      </c>
      <c r="F361" s="109">
        <v>0</v>
      </c>
      <c r="G361" s="109">
        <v>46984233.825812265</v>
      </c>
      <c r="H361" s="109">
        <v>46984233.825812265</v>
      </c>
      <c r="I361" s="109">
        <v>0</v>
      </c>
      <c r="J361" s="109">
        <v>0</v>
      </c>
      <c r="K361" s="109">
        <v>46984233.825812265</v>
      </c>
      <c r="L361" s="696">
        <v>1</v>
      </c>
    </row>
    <row r="362" spans="1:12" ht="12.75">
      <c r="A362" s="695" t="s">
        <v>642</v>
      </c>
      <c r="B362" s="99" t="s">
        <v>612</v>
      </c>
      <c r="C362" s="109">
        <v>79301413.862068877</v>
      </c>
      <c r="D362" s="109">
        <v>79301413.862068877</v>
      </c>
      <c r="E362" s="109">
        <v>0</v>
      </c>
      <c r="F362" s="109">
        <v>0</v>
      </c>
      <c r="G362" s="109">
        <v>79301413.862068877</v>
      </c>
      <c r="H362" s="109">
        <v>79301413.862068877</v>
      </c>
      <c r="I362" s="109">
        <v>0</v>
      </c>
      <c r="J362" s="109">
        <v>0</v>
      </c>
      <c r="K362" s="109">
        <v>79301413.862068877</v>
      </c>
      <c r="L362" s="696">
        <v>1</v>
      </c>
    </row>
    <row r="363" spans="1:12" ht="12.75">
      <c r="A363" s="695" t="s">
        <v>641</v>
      </c>
      <c r="B363" s="99" t="s">
        <v>612</v>
      </c>
      <c r="C363" s="109">
        <v>82277943.767491296</v>
      </c>
      <c r="D363" s="109">
        <v>82277943.767491296</v>
      </c>
      <c r="E363" s="109">
        <v>0</v>
      </c>
      <c r="F363" s="109">
        <v>0</v>
      </c>
      <c r="G363" s="109">
        <v>82277943.767491296</v>
      </c>
      <c r="H363" s="109">
        <v>82277943.767491296</v>
      </c>
      <c r="I363" s="109">
        <v>0</v>
      </c>
      <c r="J363" s="109">
        <v>0</v>
      </c>
      <c r="K363" s="109">
        <v>82277943.767491296</v>
      </c>
      <c r="L363" s="696">
        <v>1</v>
      </c>
    </row>
    <row r="364" spans="1:12" ht="12.75">
      <c r="A364" s="695" t="s">
        <v>640</v>
      </c>
      <c r="B364" s="99" t="s">
        <v>612</v>
      </c>
      <c r="C364" s="109">
        <v>26899389.312896844</v>
      </c>
      <c r="D364" s="109">
        <v>26899389.312896844</v>
      </c>
      <c r="E364" s="109">
        <v>0</v>
      </c>
      <c r="F364" s="109">
        <v>0</v>
      </c>
      <c r="G364" s="109">
        <v>26899389.312896844</v>
      </c>
      <c r="H364" s="109">
        <v>26899389.312896844</v>
      </c>
      <c r="I364" s="109">
        <v>0</v>
      </c>
      <c r="J364" s="109">
        <v>0</v>
      </c>
      <c r="K364" s="109">
        <v>26899389.312896844</v>
      </c>
      <c r="L364" s="696">
        <v>1</v>
      </c>
    </row>
    <row r="365" spans="1:12" ht="12.75">
      <c r="A365" s="695" t="s">
        <v>639</v>
      </c>
      <c r="B365" s="99" t="s">
        <v>612</v>
      </c>
      <c r="C365" s="109">
        <v>68296922.011014655</v>
      </c>
      <c r="D365" s="109">
        <v>68296922.011014655</v>
      </c>
      <c r="E365" s="109">
        <v>0</v>
      </c>
      <c r="F365" s="109">
        <v>0</v>
      </c>
      <c r="G365" s="109">
        <v>68296922.011014655</v>
      </c>
      <c r="H365" s="109">
        <v>68296922.011014655</v>
      </c>
      <c r="I365" s="109">
        <v>0</v>
      </c>
      <c r="J365" s="109">
        <v>0</v>
      </c>
      <c r="K365" s="109">
        <v>68296922.011014655</v>
      </c>
      <c r="L365" s="696">
        <v>1</v>
      </c>
    </row>
    <row r="366" spans="1:12" ht="12.75">
      <c r="A366" s="695" t="s">
        <v>638</v>
      </c>
      <c r="B366" s="99" t="s">
        <v>612</v>
      </c>
      <c r="C366" s="109">
        <v>83462393.294078618</v>
      </c>
      <c r="D366" s="109">
        <v>83462393.294078618</v>
      </c>
      <c r="E366" s="109">
        <v>0</v>
      </c>
      <c r="F366" s="109">
        <v>-21875315.213089112</v>
      </c>
      <c r="G366" s="109">
        <v>61587078.08098951</v>
      </c>
      <c r="H366" s="109">
        <v>83462393.294078618</v>
      </c>
      <c r="I366" s="109">
        <v>0</v>
      </c>
      <c r="J366" s="109">
        <v>-21875315.213089112</v>
      </c>
      <c r="K366" s="109">
        <v>61587078.08098951</v>
      </c>
      <c r="L366" s="696">
        <v>1</v>
      </c>
    </row>
    <row r="367" spans="1:12" ht="12.75">
      <c r="A367" s="695" t="s">
        <v>637</v>
      </c>
      <c r="B367" s="99" t="s">
        <v>612</v>
      </c>
      <c r="C367" s="109">
        <v>39338326.450008981</v>
      </c>
      <c r="D367" s="109">
        <v>39338326.450008981</v>
      </c>
      <c r="E367" s="109">
        <v>0</v>
      </c>
      <c r="F367" s="109">
        <v>0</v>
      </c>
      <c r="G367" s="109">
        <v>39338326.450008981</v>
      </c>
      <c r="H367" s="109">
        <v>39338326.450008981</v>
      </c>
      <c r="I367" s="109">
        <v>0</v>
      </c>
      <c r="J367" s="109">
        <v>0</v>
      </c>
      <c r="K367" s="109">
        <v>39338326.450008981</v>
      </c>
      <c r="L367" s="696">
        <v>1</v>
      </c>
    </row>
    <row r="368" spans="1:12" ht="12.75">
      <c r="A368" s="695" t="s">
        <v>636</v>
      </c>
      <c r="B368" s="99" t="s">
        <v>612</v>
      </c>
      <c r="C368" s="109">
        <v>54948325.940522775</v>
      </c>
      <c r="D368" s="109">
        <v>54948325.940522775</v>
      </c>
      <c r="E368" s="109">
        <v>0</v>
      </c>
      <c r="F368" s="109">
        <v>0</v>
      </c>
      <c r="G368" s="109">
        <v>54948325.940522775</v>
      </c>
      <c r="H368" s="109">
        <v>54823065.135589369</v>
      </c>
      <c r="I368" s="109">
        <v>0</v>
      </c>
      <c r="J368" s="109">
        <v>0</v>
      </c>
      <c r="K368" s="109">
        <v>54823065.135589369</v>
      </c>
      <c r="L368" s="696">
        <v>0.99772038906027838</v>
      </c>
    </row>
    <row r="369" spans="1:12" ht="12.75">
      <c r="A369" s="695" t="s">
        <v>635</v>
      </c>
      <c r="B369" s="99" t="s">
        <v>612</v>
      </c>
      <c r="C369" s="109">
        <v>3356096.0031430372</v>
      </c>
      <c r="D369" s="109">
        <v>3356096.0031430372</v>
      </c>
      <c r="E369" s="109">
        <v>0</v>
      </c>
      <c r="F369" s="109">
        <v>0</v>
      </c>
      <c r="G369" s="109">
        <v>3356096.0031430372</v>
      </c>
      <c r="H369" s="109">
        <v>3356096.0031430372</v>
      </c>
      <c r="I369" s="109">
        <v>0</v>
      </c>
      <c r="J369" s="109">
        <v>0</v>
      </c>
      <c r="K369" s="109">
        <v>3356096.0031430372</v>
      </c>
      <c r="L369" s="696">
        <v>1</v>
      </c>
    </row>
    <row r="370" spans="1:12" ht="12.75">
      <c r="A370" s="695" t="s">
        <v>634</v>
      </c>
      <c r="B370" s="99" t="s">
        <v>612</v>
      </c>
      <c r="C370" s="109">
        <v>18999919.082505837</v>
      </c>
      <c r="D370" s="109">
        <v>18999919.082505837</v>
      </c>
      <c r="E370" s="109">
        <v>0</v>
      </c>
      <c r="F370" s="109">
        <v>0</v>
      </c>
      <c r="G370" s="109">
        <v>18999919.082505837</v>
      </c>
      <c r="H370" s="109">
        <v>18999919.082505837</v>
      </c>
      <c r="I370" s="109">
        <v>0</v>
      </c>
      <c r="J370" s="109">
        <v>0</v>
      </c>
      <c r="K370" s="109">
        <v>18999919.082505837</v>
      </c>
      <c r="L370" s="696">
        <v>1</v>
      </c>
    </row>
    <row r="371" spans="1:12" ht="12.75">
      <c r="A371" s="695" t="s">
        <v>633</v>
      </c>
      <c r="B371" s="99" t="s">
        <v>612</v>
      </c>
      <c r="C371" s="109">
        <v>189231.69630803377</v>
      </c>
      <c r="D371" s="109">
        <v>189231.69630803377</v>
      </c>
      <c r="E371" s="109">
        <v>-189231.69630803377</v>
      </c>
      <c r="F371" s="109">
        <v>0</v>
      </c>
      <c r="G371" s="109">
        <v>0</v>
      </c>
      <c r="H371" s="109">
        <v>179225.42227989403</v>
      </c>
      <c r="I371" s="109">
        <v>-179225.42227989403</v>
      </c>
      <c r="J371" s="109">
        <v>0</v>
      </c>
      <c r="K371" s="109">
        <v>0</v>
      </c>
      <c r="L371" s="696">
        <v>0.94712157517284312</v>
      </c>
    </row>
    <row r="372" spans="1:12" ht="12.75">
      <c r="A372" s="695" t="s">
        <v>632</v>
      </c>
      <c r="B372" s="99" t="s">
        <v>612</v>
      </c>
      <c r="C372" s="109">
        <v>0</v>
      </c>
      <c r="D372" s="109">
        <v>0</v>
      </c>
      <c r="E372" s="109">
        <v>0</v>
      </c>
      <c r="F372" s="109">
        <v>0</v>
      </c>
      <c r="G372" s="109">
        <v>0</v>
      </c>
      <c r="H372" s="109">
        <v>0</v>
      </c>
      <c r="I372" s="109">
        <v>0</v>
      </c>
      <c r="J372" s="109">
        <v>0</v>
      </c>
      <c r="K372" s="109">
        <v>0</v>
      </c>
      <c r="L372" s="696">
        <v>1</v>
      </c>
    </row>
    <row r="373" spans="1:12" ht="12.75">
      <c r="A373" s="695" t="s">
        <v>631</v>
      </c>
      <c r="B373" s="99" t="s">
        <v>612</v>
      </c>
      <c r="C373" s="109">
        <v>3881199.8081582161</v>
      </c>
      <c r="D373" s="109">
        <v>3881199.8081582161</v>
      </c>
      <c r="E373" s="109">
        <v>-3881199.8081582161</v>
      </c>
      <c r="F373" s="109">
        <v>0</v>
      </c>
      <c r="G373" s="109">
        <v>0</v>
      </c>
      <c r="H373" s="109">
        <v>3881199.8081582161</v>
      </c>
      <c r="I373" s="109">
        <v>-3881199.8081582161</v>
      </c>
      <c r="J373" s="109">
        <v>0</v>
      </c>
      <c r="K373" s="109">
        <v>0</v>
      </c>
      <c r="L373" s="696">
        <v>1</v>
      </c>
    </row>
    <row r="374" spans="1:12" ht="12.75">
      <c r="A374" s="695" t="s">
        <v>630</v>
      </c>
      <c r="B374" s="99" t="s">
        <v>612</v>
      </c>
      <c r="C374" s="109">
        <v>0</v>
      </c>
      <c r="D374" s="109">
        <v>0</v>
      </c>
      <c r="E374" s="109">
        <v>0</v>
      </c>
      <c r="F374" s="109">
        <v>0</v>
      </c>
      <c r="G374" s="109">
        <v>0</v>
      </c>
      <c r="H374" s="109">
        <v>0</v>
      </c>
      <c r="I374" s="109">
        <v>0</v>
      </c>
      <c r="J374" s="109">
        <v>0</v>
      </c>
      <c r="K374" s="109">
        <v>0</v>
      </c>
      <c r="L374" s="696">
        <v>1</v>
      </c>
    </row>
    <row r="375" spans="1:12" ht="12.75">
      <c r="A375" s="695" t="s">
        <v>629</v>
      </c>
      <c r="B375" s="99" t="s">
        <v>612</v>
      </c>
      <c r="C375" s="109">
        <v>0</v>
      </c>
      <c r="D375" s="109">
        <v>0</v>
      </c>
      <c r="E375" s="109">
        <v>0</v>
      </c>
      <c r="F375" s="109">
        <v>0</v>
      </c>
      <c r="G375" s="109">
        <v>0</v>
      </c>
      <c r="H375" s="109">
        <v>0</v>
      </c>
      <c r="I375" s="109">
        <v>0</v>
      </c>
      <c r="J375" s="109">
        <v>0</v>
      </c>
      <c r="K375" s="109">
        <v>0</v>
      </c>
      <c r="L375" s="696">
        <v>1</v>
      </c>
    </row>
    <row r="376" spans="1:12" ht="12.75">
      <c r="A376" s="695" t="s">
        <v>628</v>
      </c>
      <c r="B376" s="99" t="s">
        <v>612</v>
      </c>
      <c r="C376" s="109">
        <v>0</v>
      </c>
      <c r="D376" s="109">
        <v>0</v>
      </c>
      <c r="E376" s="109">
        <v>0</v>
      </c>
      <c r="F376" s="109">
        <v>0</v>
      </c>
      <c r="G376" s="109">
        <v>0</v>
      </c>
      <c r="H376" s="109">
        <v>0</v>
      </c>
      <c r="I376" s="109">
        <v>0</v>
      </c>
      <c r="J376" s="109">
        <v>0</v>
      </c>
      <c r="K376" s="109">
        <v>0</v>
      </c>
      <c r="L376" s="696">
        <v>1</v>
      </c>
    </row>
    <row r="377" spans="1:12" ht="12.75">
      <c r="A377" s="695" t="s">
        <v>627</v>
      </c>
      <c r="B377" s="99" t="s">
        <v>612</v>
      </c>
      <c r="C377" s="109">
        <v>0</v>
      </c>
      <c r="D377" s="109">
        <v>0</v>
      </c>
      <c r="E377" s="109">
        <v>0</v>
      </c>
      <c r="F377" s="109">
        <v>0</v>
      </c>
      <c r="G377" s="109">
        <v>0</v>
      </c>
      <c r="H377" s="109">
        <v>0</v>
      </c>
      <c r="I377" s="109">
        <v>0</v>
      </c>
      <c r="J377" s="109">
        <v>0</v>
      </c>
      <c r="K377" s="109">
        <v>0</v>
      </c>
      <c r="L377" s="696">
        <v>1</v>
      </c>
    </row>
    <row r="378" spans="1:12" ht="12.75">
      <c r="A378" s="695" t="s">
        <v>626</v>
      </c>
      <c r="B378" s="99" t="s">
        <v>612</v>
      </c>
      <c r="C378" s="109">
        <v>0</v>
      </c>
      <c r="D378" s="109">
        <v>0</v>
      </c>
      <c r="E378" s="109">
        <v>0</v>
      </c>
      <c r="F378" s="109">
        <v>0</v>
      </c>
      <c r="G378" s="109">
        <v>0</v>
      </c>
      <c r="H378" s="109">
        <v>0</v>
      </c>
      <c r="I378" s="109">
        <v>0</v>
      </c>
      <c r="J378" s="109">
        <v>0</v>
      </c>
      <c r="K378" s="109">
        <v>0</v>
      </c>
      <c r="L378" s="696">
        <v>1</v>
      </c>
    </row>
    <row r="379" spans="1:12" ht="12.75">
      <c r="A379" s="695" t="s">
        <v>625</v>
      </c>
      <c r="B379" s="99" t="s">
        <v>612</v>
      </c>
      <c r="C379" s="109">
        <v>4404904.1357174879</v>
      </c>
      <c r="D379" s="109">
        <v>4404904.1357174879</v>
      </c>
      <c r="E379" s="109">
        <v>-4404904.1357174879</v>
      </c>
      <c r="F379" s="109">
        <v>0</v>
      </c>
      <c r="G379" s="109">
        <v>0</v>
      </c>
      <c r="H379" s="109">
        <v>4404904.1357174879</v>
      </c>
      <c r="I379" s="109">
        <v>-4404904.1357174879</v>
      </c>
      <c r="J379" s="109">
        <v>0</v>
      </c>
      <c r="K379" s="109">
        <v>0</v>
      </c>
      <c r="L379" s="696">
        <v>1</v>
      </c>
    </row>
    <row r="380" spans="1:12" ht="12.75">
      <c r="A380" s="695" t="s">
        <v>624</v>
      </c>
      <c r="B380" s="99" t="s">
        <v>612</v>
      </c>
      <c r="C380" s="109">
        <v>0</v>
      </c>
      <c r="D380" s="109">
        <v>0</v>
      </c>
      <c r="E380" s="109">
        <v>0</v>
      </c>
      <c r="F380" s="109">
        <v>0</v>
      </c>
      <c r="G380" s="109">
        <v>0</v>
      </c>
      <c r="H380" s="109">
        <v>0</v>
      </c>
      <c r="I380" s="109">
        <v>0</v>
      </c>
      <c r="J380" s="109">
        <v>0</v>
      </c>
      <c r="K380" s="109">
        <v>0</v>
      </c>
      <c r="L380" s="696">
        <v>1</v>
      </c>
    </row>
    <row r="381" spans="1:12" ht="13.5" thickBot="1">
      <c r="A381" s="695" t="s">
        <v>623</v>
      </c>
      <c r="B381" s="99" t="s">
        <v>612</v>
      </c>
      <c r="C381" s="109">
        <v>0</v>
      </c>
      <c r="D381" s="109">
        <v>0</v>
      </c>
      <c r="E381" s="109">
        <v>0</v>
      </c>
      <c r="F381" s="109">
        <v>0</v>
      </c>
      <c r="G381" s="109">
        <v>0</v>
      </c>
      <c r="H381" s="109">
        <v>0</v>
      </c>
      <c r="I381" s="109">
        <v>0</v>
      </c>
      <c r="J381" s="109">
        <v>0</v>
      </c>
      <c r="K381" s="109">
        <v>0</v>
      </c>
      <c r="L381" s="696">
        <v>0.99999999999999989</v>
      </c>
    </row>
    <row r="382" spans="1:12" ht="12.75">
      <c r="A382" s="110" t="s">
        <v>622</v>
      </c>
      <c r="B382" s="697" t="s">
        <v>5</v>
      </c>
      <c r="C382" s="698">
        <v>516066692.37204432</v>
      </c>
      <c r="D382" s="698">
        <v>516066692.37204432</v>
      </c>
      <c r="E382" s="698">
        <v>-8475335.6401837375</v>
      </c>
      <c r="F382" s="698">
        <v>-21875315.213089112</v>
      </c>
      <c r="G382" s="698">
        <v>485716041.51877147</v>
      </c>
      <c r="H382" s="698">
        <v>515931425.29308277</v>
      </c>
      <c r="I382" s="698">
        <v>-8465329.3661555983</v>
      </c>
      <c r="J382" s="698">
        <v>-21875315.213089112</v>
      </c>
      <c r="K382" s="698">
        <v>485590780.71383804</v>
      </c>
      <c r="L382" s="450" t="s">
        <v>5</v>
      </c>
    </row>
    <row r="383" spans="1:12" ht="15">
      <c r="A383" s="122"/>
      <c r="B383" s="699"/>
      <c r="C383" s="122"/>
      <c r="D383" s="122"/>
      <c r="E383" s="122"/>
      <c r="F383" s="122"/>
      <c r="G383" s="122"/>
      <c r="H383" s="122"/>
      <c r="I383" s="122"/>
      <c r="J383" s="122"/>
      <c r="K383" s="122"/>
      <c r="L383" s="122"/>
    </row>
    <row r="384" spans="1:12" ht="12.75">
      <c r="A384" s="110" t="s">
        <v>615</v>
      </c>
      <c r="B384" s="99"/>
      <c r="C384" s="109"/>
      <c r="D384" s="109"/>
      <c r="E384" s="109"/>
      <c r="F384" s="109"/>
      <c r="G384" s="109"/>
      <c r="H384" s="109"/>
      <c r="I384" s="109"/>
      <c r="J384" s="109"/>
      <c r="K384" s="109"/>
      <c r="L384" s="109"/>
    </row>
    <row r="385" spans="1:12" ht="12.75">
      <c r="A385" s="695" t="s">
        <v>621</v>
      </c>
      <c r="B385" s="99" t="s">
        <v>612</v>
      </c>
      <c r="C385" s="109">
        <v>10193914.166115997</v>
      </c>
      <c r="D385" s="109">
        <v>10193914.166115997</v>
      </c>
      <c r="E385" s="109">
        <v>0</v>
      </c>
      <c r="F385" s="109">
        <v>0</v>
      </c>
      <c r="G385" s="109">
        <v>10193914.166115997</v>
      </c>
      <c r="H385" s="109">
        <v>9862138.0834208</v>
      </c>
      <c r="I385" s="109">
        <v>0</v>
      </c>
      <c r="J385" s="109">
        <v>0</v>
      </c>
      <c r="K385" s="109">
        <v>9862138.0834208</v>
      </c>
      <c r="L385" s="696">
        <v>0.96745351419595016</v>
      </c>
    </row>
    <row r="386" spans="1:12" ht="12.75">
      <c r="A386" s="695" t="s">
        <v>620</v>
      </c>
      <c r="B386" s="99" t="s">
        <v>612</v>
      </c>
      <c r="C386" s="109">
        <v>49002480.719240911</v>
      </c>
      <c r="D386" s="109">
        <v>49002480.719240911</v>
      </c>
      <c r="E386" s="109">
        <v>0</v>
      </c>
      <c r="F386" s="109">
        <v>-2657149.6220995495</v>
      </c>
      <c r="G386" s="109">
        <v>46345331.097141363</v>
      </c>
      <c r="H386" s="109">
        <v>47407622.176148914</v>
      </c>
      <c r="I386" s="109">
        <v>0</v>
      </c>
      <c r="J386" s="109">
        <v>-2570668.7396446499</v>
      </c>
      <c r="K386" s="109">
        <v>44836953.436504267</v>
      </c>
      <c r="L386" s="696">
        <v>0.96745351419595016</v>
      </c>
    </row>
    <row r="387" spans="1:12" ht="12.75">
      <c r="A387" s="695" t="s">
        <v>619</v>
      </c>
      <c r="B387" s="99" t="s">
        <v>612</v>
      </c>
      <c r="C387" s="109">
        <v>531361.11396905582</v>
      </c>
      <c r="D387" s="109">
        <v>531361.11396905582</v>
      </c>
      <c r="E387" s="109">
        <v>-531361.11396905582</v>
      </c>
      <c r="F387" s="109">
        <v>0</v>
      </c>
      <c r="G387" s="109">
        <v>0</v>
      </c>
      <c r="H387" s="109">
        <v>531361.11396905582</v>
      </c>
      <c r="I387" s="109">
        <v>-531361.11396905582</v>
      </c>
      <c r="J387" s="109">
        <v>0</v>
      </c>
      <c r="K387" s="109">
        <v>0</v>
      </c>
      <c r="L387" s="696">
        <v>1</v>
      </c>
    </row>
    <row r="388" spans="1:12" ht="12.75">
      <c r="A388" s="695" t="s">
        <v>618</v>
      </c>
      <c r="B388" s="99" t="s">
        <v>612</v>
      </c>
      <c r="C388" s="109">
        <v>193513.45077712828</v>
      </c>
      <c r="D388" s="109">
        <v>193513.45077712828</v>
      </c>
      <c r="E388" s="109">
        <v>-193513.45077712828</v>
      </c>
      <c r="F388" s="109">
        <v>0</v>
      </c>
      <c r="G388" s="109">
        <v>0</v>
      </c>
      <c r="H388" s="109">
        <v>183280.76431716618</v>
      </c>
      <c r="I388" s="109">
        <v>-183280.76431716618</v>
      </c>
      <c r="J388" s="109">
        <v>0</v>
      </c>
      <c r="K388" s="109">
        <v>0</v>
      </c>
      <c r="L388" s="696">
        <v>0.94712157517284312</v>
      </c>
    </row>
    <row r="389" spans="1:12" ht="12.75">
      <c r="A389" s="695" t="s">
        <v>617</v>
      </c>
      <c r="B389" s="99"/>
      <c r="C389" s="109">
        <v>0</v>
      </c>
      <c r="D389" s="109">
        <v>0</v>
      </c>
      <c r="E389" s="109">
        <v>0</v>
      </c>
      <c r="F389" s="109">
        <v>0</v>
      </c>
      <c r="G389" s="109">
        <v>0</v>
      </c>
      <c r="H389" s="109">
        <v>0</v>
      </c>
      <c r="I389" s="109">
        <v>0</v>
      </c>
      <c r="J389" s="109">
        <v>0</v>
      </c>
      <c r="K389" s="109">
        <v>0</v>
      </c>
      <c r="L389" s="696">
        <v>0.94712157517284312</v>
      </c>
    </row>
    <row r="390" spans="1:12" ht="13.5" thickBot="1">
      <c r="A390" s="695" t="s">
        <v>616</v>
      </c>
      <c r="B390" s="99" t="s">
        <v>612</v>
      </c>
      <c r="C390" s="109">
        <v>0</v>
      </c>
      <c r="D390" s="109">
        <v>0</v>
      </c>
      <c r="E390" s="109">
        <v>0</v>
      </c>
      <c r="F390" s="109">
        <v>0</v>
      </c>
      <c r="G390" s="109">
        <v>0</v>
      </c>
      <c r="H390" s="109">
        <v>0</v>
      </c>
      <c r="I390" s="109">
        <v>0</v>
      </c>
      <c r="J390" s="109">
        <v>0</v>
      </c>
      <c r="K390" s="109">
        <v>0</v>
      </c>
      <c r="L390" s="696">
        <v>0.96745351419595016</v>
      </c>
    </row>
    <row r="391" spans="1:12" ht="12.75">
      <c r="A391" s="110" t="s">
        <v>615</v>
      </c>
      <c r="B391" s="697" t="s">
        <v>5</v>
      </c>
      <c r="C391" s="698">
        <v>59921269.450103097</v>
      </c>
      <c r="D391" s="698">
        <v>59921269.450103097</v>
      </c>
      <c r="E391" s="698">
        <v>-724874.56474618404</v>
      </c>
      <c r="F391" s="698">
        <v>-2657149.6220995495</v>
      </c>
      <c r="G391" s="698">
        <v>56539245.263257362</v>
      </c>
      <c r="H391" s="698">
        <v>57984402.13785594</v>
      </c>
      <c r="I391" s="698">
        <v>-714641.878286222</v>
      </c>
      <c r="J391" s="698">
        <v>-2570668.7396446499</v>
      </c>
      <c r="K391" s="698">
        <v>54699091.519925065</v>
      </c>
      <c r="L391" s="450" t="s">
        <v>5</v>
      </c>
    </row>
    <row r="392" spans="1:12" ht="15">
      <c r="A392" s="122"/>
      <c r="B392" s="699"/>
      <c r="C392" s="122"/>
      <c r="D392" s="122"/>
      <c r="E392" s="122"/>
      <c r="F392" s="122"/>
      <c r="G392" s="122"/>
      <c r="H392" s="122"/>
      <c r="I392" s="122"/>
      <c r="J392" s="122"/>
      <c r="K392" s="122"/>
      <c r="L392" s="122"/>
    </row>
    <row r="393" spans="1:12" ht="12.75">
      <c r="A393" s="110" t="s">
        <v>611</v>
      </c>
      <c r="B393" s="99"/>
      <c r="C393" s="109"/>
      <c r="D393" s="109"/>
      <c r="E393" s="109"/>
      <c r="F393" s="109"/>
      <c r="G393" s="109"/>
      <c r="H393" s="109"/>
      <c r="I393" s="109"/>
      <c r="J393" s="109"/>
      <c r="K393" s="109"/>
      <c r="L393" s="109"/>
    </row>
    <row r="394" spans="1:12" ht="12.75">
      <c r="A394" s="695" t="s">
        <v>614</v>
      </c>
      <c r="B394" s="99" t="s">
        <v>612</v>
      </c>
      <c r="C394" s="109">
        <v>0</v>
      </c>
      <c r="D394" s="109">
        <v>0</v>
      </c>
      <c r="E394" s="109">
        <v>0</v>
      </c>
      <c r="F394" s="109">
        <v>0</v>
      </c>
      <c r="G394" s="109">
        <v>0</v>
      </c>
      <c r="H394" s="109">
        <v>0</v>
      </c>
      <c r="I394" s="109">
        <v>0</v>
      </c>
      <c r="J394" s="109">
        <v>0</v>
      </c>
      <c r="K394" s="109">
        <v>0</v>
      </c>
      <c r="L394" s="696">
        <v>0.95059518137784804</v>
      </c>
    </row>
    <row r="395" spans="1:12" ht="13.5" thickBot="1">
      <c r="A395" s="695" t="s">
        <v>613</v>
      </c>
      <c r="B395" s="99" t="s">
        <v>612</v>
      </c>
      <c r="C395" s="109">
        <v>0</v>
      </c>
      <c r="D395" s="109">
        <v>0</v>
      </c>
      <c r="E395" s="109">
        <v>0</v>
      </c>
      <c r="F395" s="109">
        <v>0</v>
      </c>
      <c r="G395" s="109">
        <v>0</v>
      </c>
      <c r="H395" s="109">
        <v>0</v>
      </c>
      <c r="I395" s="109">
        <v>0</v>
      </c>
      <c r="J395" s="109">
        <v>0</v>
      </c>
      <c r="K395" s="109">
        <v>0</v>
      </c>
      <c r="L395" s="696">
        <v>0.96745351419595016</v>
      </c>
    </row>
    <row r="396" spans="1:12" ht="12.75">
      <c r="A396" s="110" t="s">
        <v>611</v>
      </c>
      <c r="B396" s="697" t="s">
        <v>5</v>
      </c>
      <c r="C396" s="698">
        <v>0</v>
      </c>
      <c r="D396" s="698">
        <v>0</v>
      </c>
      <c r="E396" s="698">
        <v>0</v>
      </c>
      <c r="F396" s="698">
        <v>0</v>
      </c>
      <c r="G396" s="698">
        <v>0</v>
      </c>
      <c r="H396" s="698">
        <v>0</v>
      </c>
      <c r="I396" s="698">
        <v>0</v>
      </c>
      <c r="J396" s="698">
        <v>0</v>
      </c>
      <c r="K396" s="698">
        <v>0</v>
      </c>
      <c r="L396" s="450" t="s">
        <v>5</v>
      </c>
    </row>
    <row r="397" spans="1:12" ht="15.75" thickBot="1">
      <c r="A397" s="122"/>
      <c r="B397" s="699"/>
      <c r="C397" s="122"/>
      <c r="D397" s="122"/>
      <c r="E397" s="122"/>
      <c r="F397" s="122"/>
      <c r="G397" s="122"/>
      <c r="H397" s="122"/>
      <c r="I397" s="122"/>
      <c r="J397" s="122"/>
      <c r="K397" s="122"/>
      <c r="L397" s="122"/>
    </row>
    <row r="398" spans="1:12" ht="12.75">
      <c r="A398" s="694" t="s">
        <v>610</v>
      </c>
      <c r="B398" s="697" t="s">
        <v>5</v>
      </c>
      <c r="C398" s="698">
        <v>1547602413.1886742</v>
      </c>
      <c r="D398" s="698">
        <v>1547602413.1886742</v>
      </c>
      <c r="E398" s="698">
        <v>-58956139.85850659</v>
      </c>
      <c r="F398" s="698">
        <v>253830086.21224251</v>
      </c>
      <c r="G398" s="698">
        <v>1742476359.5424101</v>
      </c>
      <c r="H398" s="698">
        <v>1487962712.4636443</v>
      </c>
      <c r="I398" s="698">
        <v>-56363527.844684161</v>
      </c>
      <c r="J398" s="698">
        <v>240508113.2480796</v>
      </c>
      <c r="K398" s="698">
        <v>1672107297.8670397</v>
      </c>
      <c r="L398" s="450" t="s">
        <v>5</v>
      </c>
    </row>
    <row r="399" spans="1:12" ht="15">
      <c r="A399" s="122"/>
      <c r="B399" s="699"/>
      <c r="C399" s="122"/>
      <c r="D399" s="122"/>
      <c r="E399" s="122"/>
      <c r="F399" s="122"/>
      <c r="G399" s="122"/>
      <c r="H399" s="122"/>
      <c r="I399" s="122"/>
      <c r="J399" s="122"/>
      <c r="K399" s="122"/>
      <c r="L399" s="122"/>
    </row>
    <row r="400" spans="1:12" ht="12.75">
      <c r="A400" s="694" t="s">
        <v>585</v>
      </c>
      <c r="B400" s="99"/>
      <c r="C400" s="109"/>
      <c r="D400" s="109"/>
      <c r="E400" s="109"/>
      <c r="F400" s="109"/>
      <c r="G400" s="109"/>
      <c r="H400" s="109"/>
      <c r="I400" s="109"/>
      <c r="J400" s="109"/>
      <c r="K400" s="109"/>
      <c r="L400" s="109"/>
    </row>
    <row r="401" spans="1:12" ht="12.75">
      <c r="A401" s="695" t="s">
        <v>609</v>
      </c>
      <c r="B401" s="99" t="s">
        <v>607</v>
      </c>
      <c r="C401" s="109">
        <v>0</v>
      </c>
      <c r="D401" s="109">
        <v>0</v>
      </c>
      <c r="E401" s="109">
        <v>0</v>
      </c>
      <c r="F401" s="109">
        <v>0</v>
      </c>
      <c r="G401" s="109">
        <v>0</v>
      </c>
      <c r="H401" s="109">
        <v>0</v>
      </c>
      <c r="I401" s="109">
        <v>0</v>
      </c>
      <c r="J401" s="109">
        <v>0</v>
      </c>
      <c r="K401" s="109">
        <v>0</v>
      </c>
      <c r="L401" s="696">
        <v>0.96745351419595016</v>
      </c>
    </row>
    <row r="402" spans="1:12" ht="12.75">
      <c r="A402" s="695" t="s">
        <v>608</v>
      </c>
      <c r="B402" s="99" t="s">
        <v>607</v>
      </c>
      <c r="C402" s="109">
        <v>82553065.840000004</v>
      </c>
      <c r="D402" s="109">
        <v>82553065.840000004</v>
      </c>
      <c r="E402" s="109">
        <v>0</v>
      </c>
      <c r="F402" s="109">
        <v>0</v>
      </c>
      <c r="G402" s="109">
        <v>82553065.840000004</v>
      </c>
      <c r="H402" s="109">
        <v>79866253.654557645</v>
      </c>
      <c r="I402" s="109">
        <v>0</v>
      </c>
      <c r="J402" s="109">
        <v>0</v>
      </c>
      <c r="K402" s="109">
        <v>79866253.654557645</v>
      </c>
      <c r="L402" s="696">
        <v>0.96745351419595016</v>
      </c>
    </row>
    <row r="403" spans="1:12" ht="12.75">
      <c r="A403" s="695" t="s">
        <v>606</v>
      </c>
      <c r="B403" s="99" t="s">
        <v>586</v>
      </c>
      <c r="C403" s="109">
        <v>-10600238</v>
      </c>
      <c r="D403" s="109">
        <v>-10600238</v>
      </c>
      <c r="E403" s="109">
        <v>0</v>
      </c>
      <c r="F403" s="109">
        <v>0</v>
      </c>
      <c r="G403" s="109">
        <v>-10600238</v>
      </c>
      <c r="H403" s="109">
        <v>-10220885.249371288</v>
      </c>
      <c r="I403" s="109">
        <v>0</v>
      </c>
      <c r="J403" s="109">
        <v>0</v>
      </c>
      <c r="K403" s="109">
        <v>-10220885.249371288</v>
      </c>
      <c r="L403" s="696">
        <v>0.96421280818140953</v>
      </c>
    </row>
    <row r="404" spans="1:12" ht="12.75">
      <c r="A404" s="695" t="s">
        <v>605</v>
      </c>
      <c r="B404" s="99" t="s">
        <v>586</v>
      </c>
      <c r="C404" s="109">
        <v>-81688801.600000009</v>
      </c>
      <c r="D404" s="109">
        <v>-81688801.600000009</v>
      </c>
      <c r="E404" s="109">
        <v>0</v>
      </c>
      <c r="F404" s="109">
        <v>0</v>
      </c>
      <c r="G404" s="109">
        <v>-81688801.600000009</v>
      </c>
      <c r="H404" s="109">
        <v>-79030118.178375766</v>
      </c>
      <c r="I404" s="109">
        <v>0</v>
      </c>
      <c r="J404" s="109">
        <v>0</v>
      </c>
      <c r="K404" s="109">
        <v>-79030118.178375766</v>
      </c>
      <c r="L404" s="696">
        <v>0.96745351419595016</v>
      </c>
    </row>
    <row r="405" spans="1:12" ht="12.75">
      <c r="A405" s="695" t="s">
        <v>604</v>
      </c>
      <c r="B405" s="99" t="s">
        <v>586</v>
      </c>
      <c r="C405" s="109">
        <v>0</v>
      </c>
      <c r="D405" s="109">
        <v>0</v>
      </c>
      <c r="E405" s="109">
        <v>0</v>
      </c>
      <c r="F405" s="109">
        <v>0</v>
      </c>
      <c r="G405" s="109">
        <v>0</v>
      </c>
      <c r="H405" s="109">
        <v>0</v>
      </c>
      <c r="I405" s="109">
        <v>0</v>
      </c>
      <c r="J405" s="109">
        <v>0</v>
      </c>
      <c r="K405" s="109">
        <v>0</v>
      </c>
      <c r="L405" s="696">
        <v>0.96745351419595016</v>
      </c>
    </row>
    <row r="406" spans="1:12" ht="12.75">
      <c r="A406" s="695" t="s">
        <v>603</v>
      </c>
      <c r="B406" s="99" t="s">
        <v>586</v>
      </c>
      <c r="C406" s="109">
        <v>0</v>
      </c>
      <c r="D406" s="109">
        <v>0</v>
      </c>
      <c r="E406" s="109">
        <v>0</v>
      </c>
      <c r="F406" s="109">
        <v>0</v>
      </c>
      <c r="G406" s="109">
        <v>0</v>
      </c>
      <c r="H406" s="109">
        <v>0</v>
      </c>
      <c r="I406" s="109">
        <v>0</v>
      </c>
      <c r="J406" s="109">
        <v>0</v>
      </c>
      <c r="K406" s="109">
        <v>0</v>
      </c>
      <c r="L406" s="696">
        <v>0.94712157517284312</v>
      </c>
    </row>
    <row r="407" spans="1:12" ht="12.75">
      <c r="A407" s="695" t="s">
        <v>602</v>
      </c>
      <c r="B407" s="99" t="s">
        <v>586</v>
      </c>
      <c r="C407" s="109">
        <v>0</v>
      </c>
      <c r="D407" s="109">
        <v>0</v>
      </c>
      <c r="E407" s="109">
        <v>0</v>
      </c>
      <c r="F407" s="109">
        <v>0</v>
      </c>
      <c r="G407" s="109">
        <v>0</v>
      </c>
      <c r="H407" s="109">
        <v>0</v>
      </c>
      <c r="I407" s="109">
        <v>0</v>
      </c>
      <c r="J407" s="109">
        <v>0</v>
      </c>
      <c r="K407" s="109">
        <v>0</v>
      </c>
      <c r="L407" s="696">
        <v>0.95059518137784804</v>
      </c>
    </row>
    <row r="408" spans="1:12" ht="12.75">
      <c r="A408" s="695" t="s">
        <v>601</v>
      </c>
      <c r="B408" s="99" t="s">
        <v>586</v>
      </c>
      <c r="C408" s="109">
        <v>0</v>
      </c>
      <c r="D408" s="109">
        <v>0</v>
      </c>
      <c r="E408" s="109">
        <v>0</v>
      </c>
      <c r="F408" s="109">
        <v>0</v>
      </c>
      <c r="G408" s="109">
        <v>0</v>
      </c>
      <c r="H408" s="109">
        <v>0</v>
      </c>
      <c r="I408" s="109">
        <v>0</v>
      </c>
      <c r="J408" s="109">
        <v>0</v>
      </c>
      <c r="K408" s="109">
        <v>0</v>
      </c>
      <c r="L408" s="696">
        <v>0.99772038906027838</v>
      </c>
    </row>
    <row r="409" spans="1:12" ht="12.75">
      <c r="A409" s="695" t="s">
        <v>600</v>
      </c>
      <c r="B409" s="99" t="s">
        <v>586</v>
      </c>
      <c r="C409" s="109">
        <v>0</v>
      </c>
      <c r="D409" s="109">
        <v>0</v>
      </c>
      <c r="E409" s="109">
        <v>0</v>
      </c>
      <c r="F409" s="109">
        <v>0</v>
      </c>
      <c r="G409" s="109">
        <v>0</v>
      </c>
      <c r="H409" s="109">
        <v>0</v>
      </c>
      <c r="I409" s="109">
        <v>0</v>
      </c>
      <c r="J409" s="109">
        <v>0</v>
      </c>
      <c r="K409" s="109">
        <v>0</v>
      </c>
      <c r="L409" s="696">
        <v>1</v>
      </c>
    </row>
    <row r="410" spans="1:12" ht="12.75">
      <c r="A410" s="695" t="s">
        <v>599</v>
      </c>
      <c r="B410" s="99" t="s">
        <v>586</v>
      </c>
      <c r="C410" s="109">
        <v>107376244.14889705</v>
      </c>
      <c r="D410" s="109">
        <v>107376244.14889705</v>
      </c>
      <c r="E410" s="109">
        <v>-107376244.14889705</v>
      </c>
      <c r="F410" s="109">
        <v>0</v>
      </c>
      <c r="G410" s="109">
        <v>0</v>
      </c>
      <c r="H410" s="109">
        <v>107376244.14889705</v>
      </c>
      <c r="I410" s="109">
        <v>-107376244.14889705</v>
      </c>
      <c r="J410" s="109">
        <v>0</v>
      </c>
      <c r="K410" s="109">
        <v>0</v>
      </c>
      <c r="L410" s="696">
        <v>1</v>
      </c>
    </row>
    <row r="411" spans="1:12" ht="12.75">
      <c r="A411" s="695" t="s">
        <v>598</v>
      </c>
      <c r="B411" s="99" t="s">
        <v>586</v>
      </c>
      <c r="C411" s="109">
        <v>0</v>
      </c>
      <c r="D411" s="109">
        <v>0</v>
      </c>
      <c r="E411" s="109">
        <v>0</v>
      </c>
      <c r="F411" s="109">
        <v>0</v>
      </c>
      <c r="G411" s="109">
        <v>0</v>
      </c>
      <c r="H411" s="109">
        <v>0</v>
      </c>
      <c r="I411" s="109">
        <v>0</v>
      </c>
      <c r="J411" s="109">
        <v>0</v>
      </c>
      <c r="K411" s="109">
        <v>0</v>
      </c>
      <c r="L411" s="696">
        <v>1</v>
      </c>
    </row>
    <row r="412" spans="1:12" ht="12.75">
      <c r="A412" s="695" t="s">
        <v>597</v>
      </c>
      <c r="B412" s="99" t="s">
        <v>586</v>
      </c>
      <c r="C412" s="109">
        <v>0</v>
      </c>
      <c r="D412" s="109">
        <v>0</v>
      </c>
      <c r="E412" s="109">
        <v>0</v>
      </c>
      <c r="F412" s="109">
        <v>0</v>
      </c>
      <c r="G412" s="109">
        <v>0</v>
      </c>
      <c r="H412" s="109">
        <v>0</v>
      </c>
      <c r="I412" s="109">
        <v>0</v>
      </c>
      <c r="J412" s="109">
        <v>0</v>
      </c>
      <c r="K412" s="109">
        <v>0</v>
      </c>
      <c r="L412" s="696">
        <v>1</v>
      </c>
    </row>
    <row r="413" spans="1:12" ht="12.75">
      <c r="A413" s="695" t="s">
        <v>596</v>
      </c>
      <c r="B413" s="99" t="s">
        <v>586</v>
      </c>
      <c r="C413" s="109">
        <v>0</v>
      </c>
      <c r="D413" s="109">
        <v>0</v>
      </c>
      <c r="E413" s="109">
        <v>0</v>
      </c>
      <c r="F413" s="109">
        <v>0</v>
      </c>
      <c r="G413" s="109">
        <v>0</v>
      </c>
      <c r="H413" s="109">
        <v>0</v>
      </c>
      <c r="I413" s="109">
        <v>0</v>
      </c>
      <c r="J413" s="109">
        <v>0</v>
      </c>
      <c r="K413" s="109">
        <v>0</v>
      </c>
      <c r="L413" s="696">
        <v>1</v>
      </c>
    </row>
    <row r="414" spans="1:12" ht="12.75">
      <c r="A414" s="695" t="s">
        <v>595</v>
      </c>
      <c r="B414" s="99" t="s">
        <v>586</v>
      </c>
      <c r="C414" s="109">
        <v>0</v>
      </c>
      <c r="D414" s="109">
        <v>0</v>
      </c>
      <c r="E414" s="109">
        <v>0</v>
      </c>
      <c r="F414" s="109">
        <v>0</v>
      </c>
      <c r="G414" s="109">
        <v>0</v>
      </c>
      <c r="H414" s="109">
        <v>0</v>
      </c>
      <c r="I414" s="109">
        <v>0</v>
      </c>
      <c r="J414" s="109">
        <v>0</v>
      </c>
      <c r="K414" s="109">
        <v>0</v>
      </c>
      <c r="L414" s="696">
        <v>0.96615085005884116</v>
      </c>
    </row>
    <row r="415" spans="1:12" ht="12.75">
      <c r="A415" s="695" t="s">
        <v>594</v>
      </c>
      <c r="B415" s="99" t="s">
        <v>586</v>
      </c>
      <c r="C415" s="109">
        <v>0</v>
      </c>
      <c r="D415" s="109">
        <v>0</v>
      </c>
      <c r="E415" s="109">
        <v>0</v>
      </c>
      <c r="F415" s="109">
        <v>0</v>
      </c>
      <c r="G415" s="109">
        <v>0</v>
      </c>
      <c r="H415" s="109">
        <v>0</v>
      </c>
      <c r="I415" s="109">
        <v>0</v>
      </c>
      <c r="J415" s="109">
        <v>0</v>
      </c>
      <c r="K415" s="109">
        <v>0</v>
      </c>
      <c r="L415" s="696">
        <v>1</v>
      </c>
    </row>
    <row r="416" spans="1:12" ht="12.75">
      <c r="A416" s="695" t="s">
        <v>593</v>
      </c>
      <c r="B416" s="99" t="s">
        <v>586</v>
      </c>
      <c r="C416" s="109">
        <v>8940363.7599999942</v>
      </c>
      <c r="D416" s="109">
        <v>8940363.7599999942</v>
      </c>
      <c r="E416" s="109">
        <v>-8940363.7599999942</v>
      </c>
      <c r="F416" s="109">
        <v>0</v>
      </c>
      <c r="G416" s="109">
        <v>0</v>
      </c>
      <c r="H416" s="109">
        <v>8940363.7599999942</v>
      </c>
      <c r="I416" s="109">
        <v>-8940363.7599999942</v>
      </c>
      <c r="J416" s="109">
        <v>0</v>
      </c>
      <c r="K416" s="109">
        <v>0</v>
      </c>
      <c r="L416" s="696">
        <v>1</v>
      </c>
    </row>
    <row r="417" spans="1:12" ht="12.75">
      <c r="A417" s="695" t="s">
        <v>592</v>
      </c>
      <c r="B417" s="99" t="s">
        <v>586</v>
      </c>
      <c r="C417" s="109">
        <v>4392095.76</v>
      </c>
      <c r="D417" s="109">
        <v>4392095.76</v>
      </c>
      <c r="E417" s="109">
        <v>0</v>
      </c>
      <c r="F417" s="109">
        <v>0</v>
      </c>
      <c r="G417" s="109">
        <v>4392095.76</v>
      </c>
      <c r="H417" s="109">
        <v>4392095.76</v>
      </c>
      <c r="I417" s="109">
        <v>0</v>
      </c>
      <c r="J417" s="109">
        <v>0</v>
      </c>
      <c r="K417" s="109">
        <v>4392095.76</v>
      </c>
      <c r="L417" s="696">
        <v>1</v>
      </c>
    </row>
    <row r="418" spans="1:12" ht="12.75">
      <c r="A418" s="695" t="s">
        <v>591</v>
      </c>
      <c r="B418" s="99" t="s">
        <v>586</v>
      </c>
      <c r="C418" s="109">
        <v>1948260</v>
      </c>
      <c r="D418" s="109">
        <v>1948260</v>
      </c>
      <c r="E418" s="109">
        <v>-1948260</v>
      </c>
      <c r="F418" s="109">
        <v>0</v>
      </c>
      <c r="G418" s="109">
        <v>0</v>
      </c>
      <c r="H418" s="109">
        <v>1845239.0800462433</v>
      </c>
      <c r="I418" s="109">
        <v>-1845239.0800462433</v>
      </c>
      <c r="J418" s="109">
        <v>0</v>
      </c>
      <c r="K418" s="109">
        <v>0</v>
      </c>
      <c r="L418" s="696">
        <v>0.94712157517284312</v>
      </c>
    </row>
    <row r="419" spans="1:12" ht="12.75">
      <c r="A419" s="695" t="s">
        <v>590</v>
      </c>
      <c r="B419" s="99" t="s">
        <v>586</v>
      </c>
      <c r="C419" s="109">
        <v>-10101168</v>
      </c>
      <c r="D419" s="109">
        <v>-10101168</v>
      </c>
      <c r="E419" s="109">
        <v>10101168</v>
      </c>
      <c r="F419" s="109">
        <v>0</v>
      </c>
      <c r="G419" s="109">
        <v>0</v>
      </c>
      <c r="H419" s="109">
        <v>-9567034.147245517</v>
      </c>
      <c r="I419" s="109">
        <v>9567034.147245517</v>
      </c>
      <c r="J419" s="109">
        <v>0</v>
      </c>
      <c r="K419" s="109">
        <v>0</v>
      </c>
      <c r="L419" s="696">
        <v>0.94712157517284312</v>
      </c>
    </row>
    <row r="420" spans="1:12" ht="12.75">
      <c r="A420" s="695" t="s">
        <v>589</v>
      </c>
      <c r="B420" s="99" t="s">
        <v>586</v>
      </c>
      <c r="C420" s="109">
        <v>-1229710.44</v>
      </c>
      <c r="D420" s="109">
        <v>-1229710.44</v>
      </c>
      <c r="E420" s="109">
        <v>0</v>
      </c>
      <c r="F420" s="109">
        <v>0</v>
      </c>
      <c r="G420" s="109">
        <v>-1229710.44</v>
      </c>
      <c r="H420" s="109">
        <v>-1189687.686621448</v>
      </c>
      <c r="I420" s="109">
        <v>0</v>
      </c>
      <c r="J420" s="109">
        <v>0</v>
      </c>
      <c r="K420" s="109">
        <v>-1189687.686621448</v>
      </c>
      <c r="L420" s="696">
        <v>0.96745351419595016</v>
      </c>
    </row>
    <row r="421" spans="1:12" ht="12.75">
      <c r="A421" s="695" t="s">
        <v>588</v>
      </c>
      <c r="B421" s="99" t="s">
        <v>552</v>
      </c>
      <c r="C421" s="109">
        <v>115696914</v>
      </c>
      <c r="D421" s="109">
        <v>115696914</v>
      </c>
      <c r="E421" s="109">
        <v>-115696914</v>
      </c>
      <c r="F421" s="109">
        <v>0</v>
      </c>
      <c r="G421" s="109">
        <v>0</v>
      </c>
      <c r="H421" s="109">
        <v>109579043.43031697</v>
      </c>
      <c r="I421" s="109">
        <v>-109579043.43031697</v>
      </c>
      <c r="J421" s="109">
        <v>0</v>
      </c>
      <c r="K421" s="109">
        <v>0</v>
      </c>
      <c r="L421" s="696">
        <v>0.94712157517284312</v>
      </c>
    </row>
    <row r="422" spans="1:12" ht="13.5" thickBot="1">
      <c r="A422" s="695" t="s">
        <v>587</v>
      </c>
      <c r="B422" s="99" t="s">
        <v>586</v>
      </c>
      <c r="C422" s="109">
        <v>-4500366.7995811542</v>
      </c>
      <c r="D422" s="109">
        <v>-4500366.7995811542</v>
      </c>
      <c r="E422" s="109">
        <v>0</v>
      </c>
      <c r="F422" s="109">
        <v>0</v>
      </c>
      <c r="G422" s="109">
        <v>-4500366.7995811542</v>
      </c>
      <c r="H422" s="109">
        <v>0</v>
      </c>
      <c r="I422" s="109">
        <v>0</v>
      </c>
      <c r="J422" s="109">
        <v>0</v>
      </c>
      <c r="K422" s="109">
        <v>0</v>
      </c>
      <c r="L422" s="696">
        <v>0</v>
      </c>
    </row>
    <row r="423" spans="1:12" ht="12.75">
      <c r="A423" s="694" t="s">
        <v>585</v>
      </c>
      <c r="B423" s="697" t="s">
        <v>5</v>
      </c>
      <c r="C423" s="698">
        <v>212786658.6693159</v>
      </c>
      <c r="D423" s="698">
        <v>212786658.6693159</v>
      </c>
      <c r="E423" s="698">
        <v>-223860613.90889704</v>
      </c>
      <c r="F423" s="698">
        <v>0</v>
      </c>
      <c r="G423" s="698">
        <v>-11073955.23958116</v>
      </c>
      <c r="H423" s="698">
        <v>211991514.57220387</v>
      </c>
      <c r="I423" s="698">
        <v>-218173856.27201474</v>
      </c>
      <c r="J423" s="698">
        <v>0</v>
      </c>
      <c r="K423" s="698">
        <v>-6182341.6998108588</v>
      </c>
      <c r="L423" s="450" t="s">
        <v>5</v>
      </c>
    </row>
    <row r="424" spans="1:12" ht="15">
      <c r="A424" s="122"/>
      <c r="B424" s="699"/>
      <c r="C424" s="122"/>
      <c r="D424" s="122"/>
      <c r="E424" s="122"/>
      <c r="F424" s="122"/>
      <c r="G424" s="122"/>
      <c r="H424" s="122"/>
      <c r="I424" s="122"/>
      <c r="J424" s="122"/>
      <c r="K424" s="122"/>
      <c r="L424" s="122"/>
    </row>
    <row r="425" spans="1:12" ht="12.75">
      <c r="A425" s="694" t="s">
        <v>551</v>
      </c>
      <c r="B425" s="99"/>
      <c r="C425" s="109"/>
      <c r="D425" s="109"/>
      <c r="E425" s="109"/>
      <c r="F425" s="109"/>
      <c r="G425" s="109"/>
      <c r="H425" s="109"/>
      <c r="I425" s="109"/>
      <c r="J425" s="109"/>
      <c r="K425" s="109"/>
      <c r="L425" s="109"/>
    </row>
    <row r="426" spans="1:12" ht="12.75">
      <c r="A426" s="695" t="s">
        <v>584</v>
      </c>
      <c r="B426" s="99" t="s">
        <v>555</v>
      </c>
      <c r="C426" s="109">
        <v>48636696.991453618</v>
      </c>
      <c r="D426" s="109">
        <v>48636696.991453618</v>
      </c>
      <c r="E426" s="109">
        <v>0</v>
      </c>
      <c r="F426" s="109">
        <v>0</v>
      </c>
      <c r="G426" s="109">
        <v>48636696.991453618</v>
      </c>
      <c r="H426" s="109">
        <v>47053743.423265398</v>
      </c>
      <c r="I426" s="109">
        <v>0</v>
      </c>
      <c r="J426" s="109">
        <v>0</v>
      </c>
      <c r="K426" s="109">
        <v>47053743.423265398</v>
      </c>
      <c r="L426" s="696">
        <v>0.96745351419595016</v>
      </c>
    </row>
    <row r="427" spans="1:12" ht="12.75">
      <c r="A427" s="695" t="s">
        <v>583</v>
      </c>
      <c r="B427" s="99" t="s">
        <v>555</v>
      </c>
      <c r="C427" s="109">
        <v>165352.19999999998</v>
      </c>
      <c r="D427" s="109">
        <v>165352.19999999998</v>
      </c>
      <c r="E427" s="109">
        <v>-165352.19999999998</v>
      </c>
      <c r="F427" s="109">
        <v>0</v>
      </c>
      <c r="G427" s="109">
        <v>0</v>
      </c>
      <c r="H427" s="109">
        <v>156608.63612229496</v>
      </c>
      <c r="I427" s="109">
        <v>-156608.63612229496</v>
      </c>
      <c r="J427" s="109">
        <v>0</v>
      </c>
      <c r="K427" s="109">
        <v>0</v>
      </c>
      <c r="L427" s="696">
        <v>0.94712157517284312</v>
      </c>
    </row>
    <row r="428" spans="1:12" ht="12.75">
      <c r="A428" s="695" t="s">
        <v>582</v>
      </c>
      <c r="B428" s="99" t="s">
        <v>555</v>
      </c>
      <c r="C428" s="109">
        <v>1177095.01</v>
      </c>
      <c r="D428" s="109">
        <v>1177095.01</v>
      </c>
      <c r="E428" s="109">
        <v>-1177095.01</v>
      </c>
      <c r="F428" s="109">
        <v>0</v>
      </c>
      <c r="G428" s="109">
        <v>0</v>
      </c>
      <c r="H428" s="109">
        <v>1177095.01</v>
      </c>
      <c r="I428" s="109">
        <v>-1177095.01</v>
      </c>
      <c r="J428" s="109">
        <v>0</v>
      </c>
      <c r="K428" s="109">
        <v>0</v>
      </c>
      <c r="L428" s="696">
        <v>1</v>
      </c>
    </row>
    <row r="429" spans="1:12" ht="12.75">
      <c r="A429" s="695" t="s">
        <v>581</v>
      </c>
      <c r="B429" s="99" t="s">
        <v>555</v>
      </c>
      <c r="C429" s="109">
        <v>167427.26999999999</v>
      </c>
      <c r="D429" s="109">
        <v>167427.26999999999</v>
      </c>
      <c r="E429" s="109">
        <v>-167427.26999999999</v>
      </c>
      <c r="F429" s="109">
        <v>0</v>
      </c>
      <c r="G429" s="109">
        <v>0</v>
      </c>
      <c r="H429" s="109">
        <v>158573.97968928888</v>
      </c>
      <c r="I429" s="109">
        <v>-158573.97968928888</v>
      </c>
      <c r="J429" s="109">
        <v>0</v>
      </c>
      <c r="K429" s="109">
        <v>0</v>
      </c>
      <c r="L429" s="696">
        <v>0.94712157517284312</v>
      </c>
    </row>
    <row r="430" spans="1:12" ht="12.75">
      <c r="A430" s="695" t="s">
        <v>580</v>
      </c>
      <c r="B430" s="99" t="s">
        <v>555</v>
      </c>
      <c r="C430" s="109">
        <v>0</v>
      </c>
      <c r="D430" s="109">
        <v>0</v>
      </c>
      <c r="E430" s="109">
        <v>0</v>
      </c>
      <c r="F430" s="109">
        <v>0</v>
      </c>
      <c r="G430" s="109">
        <v>0</v>
      </c>
      <c r="H430" s="109">
        <v>0</v>
      </c>
      <c r="I430" s="109">
        <v>0</v>
      </c>
      <c r="J430" s="109">
        <v>0</v>
      </c>
      <c r="K430" s="109">
        <v>0</v>
      </c>
      <c r="L430" s="696">
        <v>0.94712157517284312</v>
      </c>
    </row>
    <row r="431" spans="1:12" ht="12.75">
      <c r="A431" s="695" t="s">
        <v>579</v>
      </c>
      <c r="B431" s="99" t="s">
        <v>555</v>
      </c>
      <c r="C431" s="109">
        <v>546170000.00000036</v>
      </c>
      <c r="D431" s="109">
        <v>546170000.00000036</v>
      </c>
      <c r="E431" s="109">
        <v>0</v>
      </c>
      <c r="F431" s="109">
        <v>0</v>
      </c>
      <c r="G431" s="109">
        <v>546170000.00000036</v>
      </c>
      <c r="H431" s="109">
        <v>526624109.44444078</v>
      </c>
      <c r="I431" s="109">
        <v>0</v>
      </c>
      <c r="J431" s="109">
        <v>0</v>
      </c>
      <c r="K431" s="109">
        <v>526624109.44444078</v>
      </c>
      <c r="L431" s="696">
        <v>0.96421280818140953</v>
      </c>
    </row>
    <row r="432" spans="1:12" ht="12.75">
      <c r="A432" s="695" t="s">
        <v>578</v>
      </c>
      <c r="B432" s="99" t="s">
        <v>555</v>
      </c>
      <c r="C432" s="109">
        <v>22190.65</v>
      </c>
      <c r="D432" s="109">
        <v>22190.65</v>
      </c>
      <c r="E432" s="109">
        <v>-22190.65</v>
      </c>
      <c r="F432" s="109">
        <v>0</v>
      </c>
      <c r="G432" s="109">
        <v>0</v>
      </c>
      <c r="H432" s="109">
        <v>21017.243382109253</v>
      </c>
      <c r="I432" s="109">
        <v>-21017.243382109253</v>
      </c>
      <c r="J432" s="109">
        <v>0</v>
      </c>
      <c r="K432" s="109">
        <v>0</v>
      </c>
      <c r="L432" s="696">
        <v>0.94712157517284312</v>
      </c>
    </row>
    <row r="433" spans="1:12" ht="12.75">
      <c r="A433" s="695" t="s">
        <v>577</v>
      </c>
      <c r="B433" s="99" t="s">
        <v>555</v>
      </c>
      <c r="C433" s="109">
        <v>450663415.16330546</v>
      </c>
      <c r="D433" s="109">
        <v>450663415.16330546</v>
      </c>
      <c r="E433" s="109">
        <v>-450663415.16330546</v>
      </c>
      <c r="F433" s="109">
        <v>0</v>
      </c>
      <c r="G433" s="109">
        <v>0</v>
      </c>
      <c r="H433" s="109">
        <v>450663415.16330546</v>
      </c>
      <c r="I433" s="109">
        <v>-450663415.16330546</v>
      </c>
      <c r="J433" s="109">
        <v>0</v>
      </c>
      <c r="K433" s="109">
        <v>0</v>
      </c>
      <c r="L433" s="696">
        <v>1</v>
      </c>
    </row>
    <row r="434" spans="1:12" ht="12.75">
      <c r="A434" s="695" t="s">
        <v>576</v>
      </c>
      <c r="B434" s="99" t="s">
        <v>555</v>
      </c>
      <c r="C434" s="109">
        <v>0</v>
      </c>
      <c r="D434" s="109">
        <v>0</v>
      </c>
      <c r="E434" s="109">
        <v>0</v>
      </c>
      <c r="F434" s="109">
        <v>0</v>
      </c>
      <c r="G434" s="109">
        <v>0</v>
      </c>
      <c r="H434" s="109">
        <v>0</v>
      </c>
      <c r="I434" s="109">
        <v>0</v>
      </c>
      <c r="J434" s="109">
        <v>0</v>
      </c>
      <c r="K434" s="109">
        <v>0</v>
      </c>
      <c r="L434" s="696">
        <v>0.96745351419595016</v>
      </c>
    </row>
    <row r="435" spans="1:12" ht="12.75">
      <c r="A435" s="695" t="s">
        <v>575</v>
      </c>
      <c r="B435" s="99" t="s">
        <v>555</v>
      </c>
      <c r="C435" s="109">
        <v>0</v>
      </c>
      <c r="D435" s="109">
        <v>0</v>
      </c>
      <c r="E435" s="109">
        <v>0</v>
      </c>
      <c r="F435" s="109">
        <v>0</v>
      </c>
      <c r="G435" s="109">
        <v>0</v>
      </c>
      <c r="H435" s="109">
        <v>0</v>
      </c>
      <c r="I435" s="109">
        <v>0</v>
      </c>
      <c r="J435" s="109">
        <v>0</v>
      </c>
      <c r="K435" s="109">
        <v>0</v>
      </c>
      <c r="L435" s="696">
        <v>0.96745351419595016</v>
      </c>
    </row>
    <row r="436" spans="1:12" ht="12.75">
      <c r="A436" s="695" t="s">
        <v>574</v>
      </c>
      <c r="B436" s="99" t="s">
        <v>555</v>
      </c>
      <c r="C436" s="109">
        <v>0</v>
      </c>
      <c r="D436" s="109">
        <v>0</v>
      </c>
      <c r="E436" s="109">
        <v>0</v>
      </c>
      <c r="F436" s="109">
        <v>0</v>
      </c>
      <c r="G436" s="109">
        <v>0</v>
      </c>
      <c r="H436" s="109">
        <v>0</v>
      </c>
      <c r="I436" s="109">
        <v>0</v>
      </c>
      <c r="J436" s="109">
        <v>0</v>
      </c>
      <c r="K436" s="109">
        <v>0</v>
      </c>
      <c r="L436" s="696">
        <v>0.96745351419595016</v>
      </c>
    </row>
    <row r="437" spans="1:12" ht="12.75">
      <c r="A437" s="695" t="s">
        <v>573</v>
      </c>
      <c r="B437" s="99" t="s">
        <v>555</v>
      </c>
      <c r="C437" s="109">
        <v>0</v>
      </c>
      <c r="D437" s="109">
        <v>0</v>
      </c>
      <c r="E437" s="109">
        <v>0</v>
      </c>
      <c r="F437" s="109">
        <v>0</v>
      </c>
      <c r="G437" s="109">
        <v>0</v>
      </c>
      <c r="H437" s="109">
        <v>0</v>
      </c>
      <c r="I437" s="109">
        <v>0</v>
      </c>
      <c r="J437" s="109">
        <v>0</v>
      </c>
      <c r="K437" s="109">
        <v>0</v>
      </c>
      <c r="L437" s="696">
        <v>1</v>
      </c>
    </row>
    <row r="438" spans="1:12" ht="12.75">
      <c r="A438" s="695" t="s">
        <v>572</v>
      </c>
      <c r="B438" s="99" t="s">
        <v>555</v>
      </c>
      <c r="C438" s="109">
        <v>0</v>
      </c>
      <c r="D438" s="109">
        <v>0</v>
      </c>
      <c r="E438" s="109">
        <v>0</v>
      </c>
      <c r="F438" s="109">
        <v>0</v>
      </c>
      <c r="G438" s="109">
        <v>0</v>
      </c>
      <c r="H438" s="109">
        <v>0</v>
      </c>
      <c r="I438" s="109">
        <v>0</v>
      </c>
      <c r="J438" s="109">
        <v>0</v>
      </c>
      <c r="K438" s="109">
        <v>0</v>
      </c>
      <c r="L438" s="696">
        <v>1</v>
      </c>
    </row>
    <row r="439" spans="1:12" ht="12.75">
      <c r="A439" s="695" t="s">
        <v>571</v>
      </c>
      <c r="B439" s="99" t="s">
        <v>555</v>
      </c>
      <c r="C439" s="109">
        <v>245046588.23929924</v>
      </c>
      <c r="D439" s="109">
        <v>245046588.23929924</v>
      </c>
      <c r="E439" s="109">
        <v>-245046588.23929924</v>
      </c>
      <c r="F439" s="109">
        <v>0</v>
      </c>
      <c r="G439" s="109">
        <v>0</v>
      </c>
      <c r="H439" s="109">
        <v>245046588.23929924</v>
      </c>
      <c r="I439" s="109">
        <v>-245046588.23929924</v>
      </c>
      <c r="J439" s="109">
        <v>0</v>
      </c>
      <c r="K439" s="109">
        <v>0</v>
      </c>
      <c r="L439" s="696">
        <v>1</v>
      </c>
    </row>
    <row r="440" spans="1:12" ht="12.75">
      <c r="A440" s="695" t="s">
        <v>570</v>
      </c>
      <c r="B440" s="99" t="s">
        <v>555</v>
      </c>
      <c r="C440" s="109">
        <v>11564011.761590751</v>
      </c>
      <c r="D440" s="109">
        <v>11564011.761590751</v>
      </c>
      <c r="E440" s="109">
        <v>-11564011.761590751</v>
      </c>
      <c r="F440" s="109">
        <v>0</v>
      </c>
      <c r="G440" s="109">
        <v>0</v>
      </c>
      <c r="H440" s="109">
        <v>11564011.761590751</v>
      </c>
      <c r="I440" s="109">
        <v>-11564011.761590751</v>
      </c>
      <c r="J440" s="109">
        <v>0</v>
      </c>
      <c r="K440" s="109">
        <v>0</v>
      </c>
      <c r="L440" s="696">
        <v>1</v>
      </c>
    </row>
    <row r="441" spans="1:12" ht="12.75">
      <c r="A441" s="695" t="s">
        <v>569</v>
      </c>
      <c r="B441" s="99" t="s">
        <v>555</v>
      </c>
      <c r="C441" s="109">
        <v>0</v>
      </c>
      <c r="D441" s="109">
        <v>0</v>
      </c>
      <c r="E441" s="109">
        <v>0</v>
      </c>
      <c r="F441" s="109">
        <v>0</v>
      </c>
      <c r="G441" s="109">
        <v>0</v>
      </c>
      <c r="H441" s="109">
        <v>0</v>
      </c>
      <c r="I441" s="109">
        <v>0</v>
      </c>
      <c r="J441" s="109">
        <v>0</v>
      </c>
      <c r="K441" s="109">
        <v>0</v>
      </c>
      <c r="L441" s="696">
        <v>1</v>
      </c>
    </row>
    <row r="442" spans="1:12" ht="12.75">
      <c r="A442" s="695" t="s">
        <v>568</v>
      </c>
      <c r="B442" s="99" t="s">
        <v>555</v>
      </c>
      <c r="C442" s="109">
        <v>0</v>
      </c>
      <c r="D442" s="109">
        <v>0</v>
      </c>
      <c r="E442" s="109">
        <v>0</v>
      </c>
      <c r="F442" s="109">
        <v>0</v>
      </c>
      <c r="G442" s="109">
        <v>0</v>
      </c>
      <c r="H442" s="109">
        <v>0</v>
      </c>
      <c r="I442" s="109">
        <v>0</v>
      </c>
      <c r="J442" s="109">
        <v>0</v>
      </c>
      <c r="K442" s="109">
        <v>0</v>
      </c>
      <c r="L442" s="696">
        <v>1</v>
      </c>
    </row>
    <row r="443" spans="1:12" ht="12.75">
      <c r="A443" s="695" t="s">
        <v>567</v>
      </c>
      <c r="B443" s="99" t="s">
        <v>555</v>
      </c>
      <c r="C443" s="109">
        <v>0</v>
      </c>
      <c r="D443" s="109">
        <v>0</v>
      </c>
      <c r="E443" s="109">
        <v>0</v>
      </c>
      <c r="F443" s="109">
        <v>0</v>
      </c>
      <c r="G443" s="109">
        <v>0</v>
      </c>
      <c r="H443" s="109">
        <v>0</v>
      </c>
      <c r="I443" s="109">
        <v>0</v>
      </c>
      <c r="J443" s="109">
        <v>0</v>
      </c>
      <c r="K443" s="109">
        <v>0</v>
      </c>
      <c r="L443" s="696">
        <v>1</v>
      </c>
    </row>
    <row r="444" spans="1:12" ht="12.75">
      <c r="A444" s="695" t="s">
        <v>566</v>
      </c>
      <c r="B444" s="99" t="s">
        <v>555</v>
      </c>
      <c r="C444" s="109">
        <v>4451080.3537645787</v>
      </c>
      <c r="D444" s="109">
        <v>4451080.3537645787</v>
      </c>
      <c r="E444" s="109">
        <v>0</v>
      </c>
      <c r="F444" s="109">
        <v>0</v>
      </c>
      <c r="G444" s="109">
        <v>4451080.3537645787</v>
      </c>
      <c r="H444" s="109">
        <v>4451080.3537645787</v>
      </c>
      <c r="I444" s="109">
        <v>0</v>
      </c>
      <c r="J444" s="109">
        <v>0</v>
      </c>
      <c r="K444" s="109">
        <v>4451080.3537645787</v>
      </c>
      <c r="L444" s="696">
        <v>1</v>
      </c>
    </row>
    <row r="445" spans="1:12" ht="12.75">
      <c r="A445" s="695" t="s">
        <v>565</v>
      </c>
      <c r="B445" s="99" t="s">
        <v>555</v>
      </c>
      <c r="C445" s="109">
        <v>333043.53873381362</v>
      </c>
      <c r="D445" s="109">
        <v>333043.53873381362</v>
      </c>
      <c r="E445" s="109">
        <v>-333043.53873381362</v>
      </c>
      <c r="F445" s="109">
        <v>0</v>
      </c>
      <c r="G445" s="109">
        <v>0</v>
      </c>
      <c r="H445" s="109">
        <v>333043.53873381362</v>
      </c>
      <c r="I445" s="109">
        <v>-333043.53873381362</v>
      </c>
      <c r="J445" s="109">
        <v>0</v>
      </c>
      <c r="K445" s="109">
        <v>0</v>
      </c>
      <c r="L445" s="696">
        <v>1</v>
      </c>
    </row>
    <row r="446" spans="1:12" ht="12.75">
      <c r="A446" s="695" t="s">
        <v>564</v>
      </c>
      <c r="B446" s="99" t="s">
        <v>555</v>
      </c>
      <c r="C446" s="109">
        <v>52151.745168113681</v>
      </c>
      <c r="D446" s="109">
        <v>52151.745168113681</v>
      </c>
      <c r="E446" s="109">
        <v>-52151.745168113681</v>
      </c>
      <c r="F446" s="109">
        <v>0</v>
      </c>
      <c r="G446" s="109">
        <v>0</v>
      </c>
      <c r="H446" s="109">
        <v>52151.745168113681</v>
      </c>
      <c r="I446" s="109">
        <v>-52151.745168113681</v>
      </c>
      <c r="J446" s="109">
        <v>0</v>
      </c>
      <c r="K446" s="109">
        <v>0</v>
      </c>
      <c r="L446" s="696">
        <v>1</v>
      </c>
    </row>
    <row r="447" spans="1:12" ht="12.75">
      <c r="A447" s="695" t="s">
        <v>563</v>
      </c>
      <c r="B447" s="99" t="s">
        <v>555</v>
      </c>
      <c r="C447" s="109">
        <v>2247556.1963200257</v>
      </c>
      <c r="D447" s="109">
        <v>2247556.1963200257</v>
      </c>
      <c r="E447" s="109">
        <v>-2247556.1963200257</v>
      </c>
      <c r="F447" s="109">
        <v>0</v>
      </c>
      <c r="G447" s="109">
        <v>0</v>
      </c>
      <c r="H447" s="109">
        <v>2247556.1963200257</v>
      </c>
      <c r="I447" s="109">
        <v>-2247556.1963200257</v>
      </c>
      <c r="J447" s="109">
        <v>0</v>
      </c>
      <c r="K447" s="109">
        <v>0</v>
      </c>
      <c r="L447" s="696">
        <v>1</v>
      </c>
    </row>
    <row r="448" spans="1:12" ht="12.75">
      <c r="A448" s="695" t="s">
        <v>562</v>
      </c>
      <c r="B448" s="99" t="s">
        <v>555</v>
      </c>
      <c r="C448" s="109">
        <v>0</v>
      </c>
      <c r="D448" s="109">
        <v>0</v>
      </c>
      <c r="E448" s="109">
        <v>0</v>
      </c>
      <c r="F448" s="109">
        <v>0</v>
      </c>
      <c r="G448" s="109">
        <v>0</v>
      </c>
      <c r="H448" s="109">
        <v>0</v>
      </c>
      <c r="I448" s="109">
        <v>0</v>
      </c>
      <c r="J448" s="109">
        <v>0</v>
      </c>
      <c r="K448" s="109">
        <v>0</v>
      </c>
      <c r="L448" s="696">
        <v>1</v>
      </c>
    </row>
    <row r="449" spans="1:12" ht="12.75">
      <c r="A449" s="695" t="s">
        <v>561</v>
      </c>
      <c r="B449" s="99" t="s">
        <v>555</v>
      </c>
      <c r="C449" s="109">
        <v>236657.61544372479</v>
      </c>
      <c r="D449" s="109">
        <v>236657.61544372479</v>
      </c>
      <c r="E449" s="109">
        <v>-236657.61544372479</v>
      </c>
      <c r="F449" s="109">
        <v>0</v>
      </c>
      <c r="G449" s="109">
        <v>0</v>
      </c>
      <c r="H449" s="109">
        <v>236657.61544372479</v>
      </c>
      <c r="I449" s="109">
        <v>-236657.61544372479</v>
      </c>
      <c r="J449" s="109">
        <v>0</v>
      </c>
      <c r="K449" s="109">
        <v>0</v>
      </c>
      <c r="L449" s="696">
        <v>1</v>
      </c>
    </row>
    <row r="450" spans="1:12" ht="12.75">
      <c r="A450" s="695" t="s">
        <v>560</v>
      </c>
      <c r="B450" s="99" t="s">
        <v>555</v>
      </c>
      <c r="C450" s="109">
        <v>0</v>
      </c>
      <c r="D450" s="109">
        <v>0</v>
      </c>
      <c r="E450" s="109">
        <v>0</v>
      </c>
      <c r="F450" s="109">
        <v>0</v>
      </c>
      <c r="G450" s="109">
        <v>0</v>
      </c>
      <c r="H450" s="109">
        <v>0</v>
      </c>
      <c r="I450" s="109">
        <v>0</v>
      </c>
      <c r="J450" s="109">
        <v>0</v>
      </c>
      <c r="K450" s="109">
        <v>0</v>
      </c>
      <c r="L450" s="696">
        <v>0.96745351419595016</v>
      </c>
    </row>
    <row r="451" spans="1:12" ht="12.75">
      <c r="A451" s="695" t="s">
        <v>559</v>
      </c>
      <c r="B451" s="99" t="s">
        <v>555</v>
      </c>
      <c r="C451" s="109">
        <v>0</v>
      </c>
      <c r="D451" s="109">
        <v>0</v>
      </c>
      <c r="E451" s="109">
        <v>0</v>
      </c>
      <c r="F451" s="109">
        <v>0</v>
      </c>
      <c r="G451" s="109">
        <v>0</v>
      </c>
      <c r="H451" s="109">
        <v>0</v>
      </c>
      <c r="I451" s="109">
        <v>0</v>
      </c>
      <c r="J451" s="109">
        <v>0</v>
      </c>
      <c r="K451" s="109">
        <v>0</v>
      </c>
      <c r="L451" s="696">
        <v>1</v>
      </c>
    </row>
    <row r="452" spans="1:12" ht="12.75">
      <c r="A452" s="695" t="s">
        <v>558</v>
      </c>
      <c r="B452" s="99" t="s">
        <v>555</v>
      </c>
      <c r="C452" s="109">
        <v>153728.98481668675</v>
      </c>
      <c r="D452" s="109">
        <v>153728.98481668675</v>
      </c>
      <c r="E452" s="109">
        <v>-153728.98481668675</v>
      </c>
      <c r="F452" s="109">
        <v>0</v>
      </c>
      <c r="G452" s="109">
        <v>0</v>
      </c>
      <c r="H452" s="109">
        <v>153728.98481668675</v>
      </c>
      <c r="I452" s="109">
        <v>-153728.98481668675</v>
      </c>
      <c r="J452" s="109">
        <v>0</v>
      </c>
      <c r="K452" s="109">
        <v>0</v>
      </c>
      <c r="L452" s="696">
        <v>1</v>
      </c>
    </row>
    <row r="453" spans="1:12" ht="12.75">
      <c r="A453" s="695" t="s">
        <v>557</v>
      </c>
      <c r="B453" s="99" t="s">
        <v>555</v>
      </c>
      <c r="C453" s="109">
        <v>63733.44000000001</v>
      </c>
      <c r="D453" s="109">
        <v>63733.44000000001</v>
      </c>
      <c r="E453" s="109">
        <v>0</v>
      </c>
      <c r="F453" s="109">
        <v>0</v>
      </c>
      <c r="G453" s="109">
        <v>63733.44000000001</v>
      </c>
      <c r="H453" s="109">
        <v>61659.140499796747</v>
      </c>
      <c r="I453" s="109">
        <v>0</v>
      </c>
      <c r="J453" s="109">
        <v>0</v>
      </c>
      <c r="K453" s="109">
        <v>61659.140499796747</v>
      </c>
      <c r="L453" s="696">
        <v>0.96745351419595016</v>
      </c>
    </row>
    <row r="454" spans="1:12" ht="12.75">
      <c r="A454" s="695" t="s">
        <v>556</v>
      </c>
      <c r="B454" s="99" t="s">
        <v>555</v>
      </c>
      <c r="C454" s="109">
        <v>0</v>
      </c>
      <c r="D454" s="109">
        <v>0</v>
      </c>
      <c r="E454" s="109">
        <v>0</v>
      </c>
      <c r="F454" s="109">
        <v>0</v>
      </c>
      <c r="G454" s="109">
        <v>0</v>
      </c>
      <c r="H454" s="109">
        <v>0</v>
      </c>
      <c r="I454" s="109">
        <v>0</v>
      </c>
      <c r="J454" s="109">
        <v>0</v>
      </c>
      <c r="K454" s="109">
        <v>0</v>
      </c>
      <c r="L454" s="696">
        <v>0.96421280818140953</v>
      </c>
    </row>
    <row r="455" spans="1:12" ht="12.75">
      <c r="A455" s="695" t="s">
        <v>554</v>
      </c>
      <c r="B455" s="99" t="s">
        <v>552</v>
      </c>
      <c r="C455" s="109">
        <v>4192123</v>
      </c>
      <c r="D455" s="109">
        <v>4192123</v>
      </c>
      <c r="E455" s="109">
        <v>-4192123</v>
      </c>
      <c r="F455" s="109">
        <v>0</v>
      </c>
      <c r="G455" s="109">
        <v>0</v>
      </c>
      <c r="H455" s="109">
        <v>3970450.1390783046</v>
      </c>
      <c r="I455" s="109">
        <v>-3970450.1390783046</v>
      </c>
      <c r="J455" s="109">
        <v>0</v>
      </c>
      <c r="K455" s="109">
        <v>0</v>
      </c>
      <c r="L455" s="696">
        <v>0.94712157517284312</v>
      </c>
    </row>
    <row r="456" spans="1:12" ht="13.5" thickBot="1">
      <c r="A456" s="695" t="s">
        <v>553</v>
      </c>
      <c r="B456" s="99" t="s">
        <v>552</v>
      </c>
      <c r="C456" s="109">
        <v>0</v>
      </c>
      <c r="D456" s="109">
        <v>0</v>
      </c>
      <c r="E456" s="109">
        <v>0</v>
      </c>
      <c r="F456" s="109">
        <v>0</v>
      </c>
      <c r="G456" s="109">
        <v>0</v>
      </c>
      <c r="H456" s="109">
        <v>0</v>
      </c>
      <c r="I456" s="109">
        <v>0</v>
      </c>
      <c r="J456" s="109">
        <v>0</v>
      </c>
      <c r="K456" s="109">
        <v>0</v>
      </c>
      <c r="L456" s="696">
        <v>0.94712157517284312</v>
      </c>
    </row>
    <row r="457" spans="1:12" ht="12.75">
      <c r="A457" s="694" t="s">
        <v>551</v>
      </c>
      <c r="B457" s="697" t="s">
        <v>5</v>
      </c>
      <c r="C457" s="698">
        <v>1315342852.1598966</v>
      </c>
      <c r="D457" s="698">
        <v>1315342852.1598966</v>
      </c>
      <c r="E457" s="698">
        <v>-716021341.37467778</v>
      </c>
      <c r="F457" s="698">
        <v>0</v>
      </c>
      <c r="G457" s="698">
        <v>599321510.7852186</v>
      </c>
      <c r="H457" s="698">
        <v>1293971490.6149206</v>
      </c>
      <c r="I457" s="698">
        <v>-715780898.25294971</v>
      </c>
      <c r="J457" s="698">
        <v>0</v>
      </c>
      <c r="K457" s="698">
        <v>578190592.36197054</v>
      </c>
      <c r="L457" s="450" t="s">
        <v>5</v>
      </c>
    </row>
    <row r="458" spans="1:12" ht="15">
      <c r="A458" s="122"/>
      <c r="B458" s="699"/>
      <c r="C458" s="122"/>
      <c r="D458" s="122"/>
      <c r="E458" s="122"/>
      <c r="F458" s="122"/>
      <c r="G458" s="122"/>
      <c r="H458" s="122"/>
      <c r="I458" s="122"/>
      <c r="J458" s="122"/>
      <c r="K458" s="122"/>
      <c r="L458" s="122"/>
    </row>
    <row r="459" spans="1:12" ht="12.75">
      <c r="A459" s="694" t="s">
        <v>540</v>
      </c>
      <c r="B459" s="99"/>
      <c r="C459" s="109"/>
      <c r="D459" s="109"/>
      <c r="E459" s="109"/>
      <c r="F459" s="109"/>
      <c r="G459" s="109"/>
      <c r="H459" s="109"/>
      <c r="I459" s="109"/>
      <c r="J459" s="109"/>
      <c r="K459" s="109"/>
      <c r="L459" s="109"/>
    </row>
    <row r="460" spans="1:12" ht="12.75">
      <c r="A460" s="110" t="s">
        <v>547</v>
      </c>
      <c r="B460" s="99"/>
      <c r="C460" s="109"/>
      <c r="D460" s="109"/>
      <c r="E460" s="109"/>
      <c r="F460" s="109"/>
      <c r="G460" s="109"/>
      <c r="H460" s="109"/>
      <c r="I460" s="109"/>
      <c r="J460" s="109"/>
      <c r="K460" s="109"/>
      <c r="L460" s="109"/>
    </row>
    <row r="461" spans="1:12" ht="12.75">
      <c r="A461" s="695" t="s">
        <v>550</v>
      </c>
      <c r="B461" s="99" t="s">
        <v>548</v>
      </c>
      <c r="C461" s="109">
        <v>261613725.93339357</v>
      </c>
      <c r="D461" s="109">
        <v>261613725.93339357</v>
      </c>
      <c r="E461" s="109">
        <v>-51773980.395585977</v>
      </c>
      <c r="F461" s="109">
        <v>-71163804.98450911</v>
      </c>
      <c r="G461" s="109">
        <v>138675940.55329847</v>
      </c>
      <c r="H461" s="109">
        <v>250941373.78527719</v>
      </c>
      <c r="I461" s="109">
        <v>-57466536.680907279</v>
      </c>
      <c r="J461" s="109">
        <v>-67436090.870941535</v>
      </c>
      <c r="K461" s="109">
        <v>126038746.23342836</v>
      </c>
      <c r="L461" s="696">
        <v>1.9234184954593259</v>
      </c>
    </row>
    <row r="462" spans="1:12" ht="13.5" thickBot="1">
      <c r="A462" s="695" t="s">
        <v>549</v>
      </c>
      <c r="B462" s="99" t="s">
        <v>548</v>
      </c>
      <c r="C462" s="109">
        <v>42605256.687148891</v>
      </c>
      <c r="D462" s="109">
        <v>42605256.687148891</v>
      </c>
      <c r="E462" s="109">
        <v>-7645529.338646194</v>
      </c>
      <c r="F462" s="109">
        <v>-11833739.302034777</v>
      </c>
      <c r="G462" s="109">
        <v>23125988.046467919</v>
      </c>
      <c r="H462" s="109">
        <v>40867204.522248693</v>
      </c>
      <c r="I462" s="109">
        <v>-8643106.8782668095</v>
      </c>
      <c r="J462" s="109">
        <v>-11213862.427518625</v>
      </c>
      <c r="K462" s="109">
        <v>21010235.21646326</v>
      </c>
      <c r="L462" s="696">
        <v>1.9234184954593259</v>
      </c>
    </row>
    <row r="463" spans="1:12" ht="12.75">
      <c r="A463" s="110" t="s">
        <v>547</v>
      </c>
      <c r="B463" s="697" t="s">
        <v>5</v>
      </c>
      <c r="C463" s="698">
        <v>304218982.62054247</v>
      </c>
      <c r="D463" s="698">
        <v>304218982.62054247</v>
      </c>
      <c r="E463" s="698">
        <v>-59419509.734232172</v>
      </c>
      <c r="F463" s="698">
        <v>-82997544.286543891</v>
      </c>
      <c r="G463" s="698">
        <v>161801928.5997664</v>
      </c>
      <c r="H463" s="698">
        <v>291808578.30752587</v>
      </c>
      <c r="I463" s="698">
        <v>-66109643.559174091</v>
      </c>
      <c r="J463" s="698">
        <v>-78649953.298460156</v>
      </c>
      <c r="K463" s="698">
        <v>147048981.44989163</v>
      </c>
      <c r="L463" s="450" t="s">
        <v>5</v>
      </c>
    </row>
    <row r="464" spans="1:12" ht="15">
      <c r="A464" s="122"/>
      <c r="B464" s="699"/>
      <c r="C464" s="122"/>
      <c r="D464" s="122"/>
      <c r="E464" s="122"/>
      <c r="F464" s="122"/>
      <c r="G464" s="122"/>
      <c r="H464" s="122"/>
      <c r="I464" s="122"/>
      <c r="J464" s="122"/>
      <c r="K464" s="122"/>
      <c r="L464" s="122"/>
    </row>
    <row r="465" spans="1:12" ht="12.75">
      <c r="A465" s="110" t="s">
        <v>543</v>
      </c>
      <c r="B465" s="99"/>
      <c r="C465" s="109"/>
      <c r="D465" s="109"/>
      <c r="E465" s="109"/>
      <c r="F465" s="109"/>
      <c r="G465" s="109"/>
      <c r="H465" s="109"/>
      <c r="I465" s="109"/>
      <c r="J465" s="109"/>
      <c r="K465" s="109"/>
      <c r="L465" s="109"/>
    </row>
    <row r="466" spans="1:12" ht="12.75">
      <c r="A466" s="695" t="s">
        <v>546</v>
      </c>
      <c r="B466" s="99" t="s">
        <v>545</v>
      </c>
      <c r="C466" s="109">
        <v>516216700.74841511</v>
      </c>
      <c r="D466" s="109">
        <v>516216700.74841511</v>
      </c>
      <c r="E466" s="109">
        <v>-8998807.9332288429</v>
      </c>
      <c r="F466" s="109">
        <v>0</v>
      </c>
      <c r="G466" s="109">
        <v>507217892.81518626</v>
      </c>
      <c r="H466" s="109">
        <v>495131331.48386329</v>
      </c>
      <c r="I466" s="109">
        <v>-8886052.1497316025</v>
      </c>
      <c r="J466" s="109">
        <v>0</v>
      </c>
      <c r="K466" s="109">
        <v>486245279.33413172</v>
      </c>
      <c r="L466" s="696">
        <v>1.9233668432330031</v>
      </c>
    </row>
    <row r="467" spans="1:12" ht="13.5" thickBot="1">
      <c r="A467" s="695" t="s">
        <v>544</v>
      </c>
      <c r="B467" s="99" t="s">
        <v>536</v>
      </c>
      <c r="C467" s="109">
        <v>86432376.946632773</v>
      </c>
      <c r="D467" s="109">
        <v>86432376.946632773</v>
      </c>
      <c r="E467" s="109">
        <v>-1496400.4121771329</v>
      </c>
      <c r="F467" s="109">
        <v>0</v>
      </c>
      <c r="G467" s="109">
        <v>84935976.534455642</v>
      </c>
      <c r="H467" s="109">
        <v>82900977.18715167</v>
      </c>
      <c r="I467" s="109">
        <v>-1477650.3952690507</v>
      </c>
      <c r="J467" s="109">
        <v>0</v>
      </c>
      <c r="K467" s="109">
        <v>81423326.791882619</v>
      </c>
      <c r="L467" s="696">
        <v>1.9233554363928083</v>
      </c>
    </row>
    <row r="468" spans="1:12" ht="12.75">
      <c r="A468" s="110" t="s">
        <v>543</v>
      </c>
      <c r="B468" s="697" t="s">
        <v>5</v>
      </c>
      <c r="C468" s="698">
        <v>602649077.69504786</v>
      </c>
      <c r="D468" s="698">
        <v>602649077.69504786</v>
      </c>
      <c r="E468" s="698">
        <v>-10495208.345405975</v>
      </c>
      <c r="F468" s="698">
        <v>0</v>
      </c>
      <c r="G468" s="698">
        <v>592153869.34964192</v>
      </c>
      <c r="H468" s="698">
        <v>578032308.67101502</v>
      </c>
      <c r="I468" s="698">
        <v>-10363702.545000654</v>
      </c>
      <c r="J468" s="698">
        <v>0</v>
      </c>
      <c r="K468" s="698">
        <v>567668606.12601435</v>
      </c>
      <c r="L468" s="450" t="s">
        <v>5</v>
      </c>
    </row>
    <row r="469" spans="1:12" ht="15">
      <c r="A469" s="122"/>
      <c r="B469" s="699"/>
      <c r="C469" s="122"/>
      <c r="D469" s="122"/>
      <c r="E469" s="122"/>
      <c r="F469" s="122"/>
      <c r="G469" s="122"/>
      <c r="H469" s="122"/>
      <c r="I469" s="122"/>
      <c r="J469" s="122"/>
      <c r="K469" s="122"/>
      <c r="L469" s="122"/>
    </row>
    <row r="470" spans="1:12" ht="12.75">
      <c r="A470" s="110" t="s">
        <v>541</v>
      </c>
      <c r="B470" s="99"/>
      <c r="C470" s="109"/>
      <c r="D470" s="109"/>
      <c r="E470" s="109"/>
      <c r="F470" s="109"/>
      <c r="G470" s="109"/>
      <c r="H470" s="109"/>
      <c r="I470" s="109"/>
      <c r="J470" s="109"/>
      <c r="K470" s="109"/>
      <c r="L470" s="109"/>
    </row>
    <row r="471" spans="1:12" ht="13.5" thickBot="1">
      <c r="A471" s="695" t="s">
        <v>542</v>
      </c>
      <c r="B471" s="99" t="s">
        <v>536</v>
      </c>
      <c r="C471" s="109">
        <v>-3802880.1062057726</v>
      </c>
      <c r="D471" s="109">
        <v>-3802880.1062057726</v>
      </c>
      <c r="E471" s="109">
        <v>0</v>
      </c>
      <c r="F471" s="109">
        <v>0</v>
      </c>
      <c r="G471" s="109">
        <v>-3802880.1062057726</v>
      </c>
      <c r="H471" s="109">
        <v>-3666785.7063818849</v>
      </c>
      <c r="I471" s="109">
        <v>0</v>
      </c>
      <c r="J471" s="109">
        <v>0</v>
      </c>
      <c r="K471" s="109">
        <v>-3666785.7063818849</v>
      </c>
      <c r="L471" s="696">
        <v>0.96421280818140953</v>
      </c>
    </row>
    <row r="472" spans="1:12" ht="12.75">
      <c r="A472" s="110" t="s">
        <v>541</v>
      </c>
      <c r="B472" s="697" t="s">
        <v>5</v>
      </c>
      <c r="C472" s="698">
        <v>-3802880.1062057726</v>
      </c>
      <c r="D472" s="698">
        <v>-3802880.1062057726</v>
      </c>
      <c r="E472" s="698">
        <v>0</v>
      </c>
      <c r="F472" s="698">
        <v>0</v>
      </c>
      <c r="G472" s="698">
        <v>-3802880.1062057726</v>
      </c>
      <c r="H472" s="698">
        <v>-3666785.7063818849</v>
      </c>
      <c r="I472" s="698">
        <v>0</v>
      </c>
      <c r="J472" s="698">
        <v>0</v>
      </c>
      <c r="K472" s="698">
        <v>-3666785.7063818849</v>
      </c>
      <c r="L472" s="450" t="s">
        <v>5</v>
      </c>
    </row>
    <row r="473" spans="1:12" ht="15.75" thickBot="1">
      <c r="A473" s="122"/>
      <c r="B473" s="699"/>
      <c r="C473" s="122"/>
      <c r="D473" s="122"/>
      <c r="E473" s="122"/>
      <c r="F473" s="122"/>
      <c r="G473" s="122"/>
      <c r="H473" s="122"/>
      <c r="I473" s="122"/>
      <c r="J473" s="122"/>
      <c r="K473" s="122"/>
      <c r="L473" s="122"/>
    </row>
    <row r="474" spans="1:12" ht="12.75">
      <c r="A474" s="694" t="s">
        <v>540</v>
      </c>
      <c r="B474" s="697" t="s">
        <v>5</v>
      </c>
      <c r="C474" s="698">
        <v>903065180.20938456</v>
      </c>
      <c r="D474" s="698">
        <v>903065180.20938456</v>
      </c>
      <c r="E474" s="698">
        <v>-69914718.079638153</v>
      </c>
      <c r="F474" s="698">
        <v>-82997544.286543891</v>
      </c>
      <c r="G474" s="698">
        <v>750152917.84320247</v>
      </c>
      <c r="H474" s="698">
        <v>866174101.27215898</v>
      </c>
      <c r="I474" s="698">
        <v>-76473346.104174748</v>
      </c>
      <c r="J474" s="698">
        <v>-78649953.298460156</v>
      </c>
      <c r="K474" s="698">
        <v>711050801.86952412</v>
      </c>
      <c r="L474" s="450" t="s">
        <v>5</v>
      </c>
    </row>
    <row r="475" spans="1:12" ht="15">
      <c r="A475" s="122"/>
      <c r="B475" s="699"/>
      <c r="C475" s="122"/>
      <c r="D475" s="122"/>
      <c r="E475" s="122"/>
      <c r="F475" s="122"/>
      <c r="G475" s="122"/>
      <c r="H475" s="122"/>
      <c r="I475" s="122"/>
      <c r="J475" s="122"/>
      <c r="K475" s="122"/>
      <c r="L475" s="122"/>
    </row>
    <row r="476" spans="1:12" ht="12.75">
      <c r="A476" s="694" t="s">
        <v>535</v>
      </c>
      <c r="B476" s="99"/>
      <c r="C476" s="109"/>
      <c r="D476" s="109"/>
      <c r="E476" s="109"/>
      <c r="F476" s="109"/>
      <c r="G476" s="109"/>
      <c r="H476" s="109"/>
      <c r="I476" s="109"/>
      <c r="J476" s="109"/>
      <c r="K476" s="109"/>
      <c r="L476" s="109"/>
    </row>
    <row r="477" spans="1:12" ht="12.75">
      <c r="A477" s="695" t="s">
        <v>539</v>
      </c>
      <c r="B477" s="99" t="s">
        <v>536</v>
      </c>
      <c r="C477" s="109">
        <v>-5759289</v>
      </c>
      <c r="D477" s="109">
        <v>-5759289</v>
      </c>
      <c r="E477" s="109">
        <v>0</v>
      </c>
      <c r="F477" s="109">
        <v>0</v>
      </c>
      <c r="G477" s="109">
        <v>-5759289</v>
      </c>
      <c r="H477" s="109">
        <v>-5759289</v>
      </c>
      <c r="I477" s="109">
        <v>0</v>
      </c>
      <c r="J477" s="109">
        <v>0</v>
      </c>
      <c r="K477" s="109">
        <v>-5759289</v>
      </c>
      <c r="L477" s="696">
        <v>1</v>
      </c>
    </row>
    <row r="478" spans="1:12" ht="12.75">
      <c r="A478" s="695" t="s">
        <v>538</v>
      </c>
      <c r="B478" s="99" t="s">
        <v>536</v>
      </c>
      <c r="C478" s="109">
        <v>0</v>
      </c>
      <c r="D478" s="109">
        <v>0</v>
      </c>
      <c r="E478" s="109">
        <v>0</v>
      </c>
      <c r="F478" s="109">
        <v>0</v>
      </c>
      <c r="G478" s="109">
        <v>0</v>
      </c>
      <c r="H478" s="109">
        <v>0</v>
      </c>
      <c r="I478" s="109">
        <v>0</v>
      </c>
      <c r="J478" s="109">
        <v>0</v>
      </c>
      <c r="K478" s="109">
        <v>0</v>
      </c>
      <c r="L478" s="696">
        <v>1</v>
      </c>
    </row>
    <row r="479" spans="1:12" ht="13.5" thickBot="1">
      <c r="A479" s="695" t="s">
        <v>537</v>
      </c>
      <c r="B479" s="99" t="s">
        <v>536</v>
      </c>
      <c r="C479" s="109">
        <v>-4160.7400000000034</v>
      </c>
      <c r="D479" s="109">
        <v>-4160.7400000000034</v>
      </c>
      <c r="E479" s="109">
        <v>4160.7400000000034</v>
      </c>
      <c r="F479" s="109">
        <v>0</v>
      </c>
      <c r="G479" s="109">
        <v>0</v>
      </c>
      <c r="H479" s="109">
        <v>-3940.7266226846587</v>
      </c>
      <c r="I479" s="109">
        <v>3940.7266226846587</v>
      </c>
      <c r="J479" s="109">
        <v>0</v>
      </c>
      <c r="K479" s="109">
        <v>0</v>
      </c>
      <c r="L479" s="696">
        <v>0.94712157517284312</v>
      </c>
    </row>
    <row r="480" spans="1:12" ht="12.75">
      <c r="A480" s="694" t="s">
        <v>535</v>
      </c>
      <c r="B480" s="697" t="s">
        <v>5</v>
      </c>
      <c r="C480" s="698">
        <v>-5763449.7400000002</v>
      </c>
      <c r="D480" s="698">
        <v>-5763449.7400000002</v>
      </c>
      <c r="E480" s="698">
        <v>4160.7400000000034</v>
      </c>
      <c r="F480" s="698">
        <v>0</v>
      </c>
      <c r="G480" s="698">
        <v>-5759289</v>
      </c>
      <c r="H480" s="698">
        <v>-5763229.7266226849</v>
      </c>
      <c r="I480" s="698">
        <v>3940.7266226846587</v>
      </c>
      <c r="J480" s="698">
        <v>0</v>
      </c>
      <c r="K480" s="698">
        <v>-5759289</v>
      </c>
      <c r="L480" s="450" t="s">
        <v>5</v>
      </c>
    </row>
    <row r="481" spans="1:12" ht="15.75" thickBot="1">
      <c r="A481" s="122"/>
      <c r="B481" s="699"/>
      <c r="C481" s="122"/>
      <c r="D481" s="122"/>
      <c r="E481" s="122"/>
      <c r="F481" s="122"/>
      <c r="G481" s="122"/>
      <c r="H481" s="122"/>
      <c r="I481" s="122"/>
      <c r="J481" s="122"/>
      <c r="K481" s="122"/>
      <c r="L481" s="122"/>
    </row>
    <row r="482" spans="1:12" ht="13.5" thickBot="1">
      <c r="A482" s="660" t="s">
        <v>80</v>
      </c>
      <c r="B482" s="700" t="s">
        <v>5</v>
      </c>
      <c r="C482" s="75">
        <v>-1981484762.9616773</v>
      </c>
      <c r="D482" s="75">
        <v>-1981484762.9616773</v>
      </c>
      <c r="E482" s="75">
        <v>149697825.28521284</v>
      </c>
      <c r="F482" s="75">
        <v>132161352.1140884</v>
      </c>
      <c r="G482" s="75">
        <v>-1699625585.5623717</v>
      </c>
      <c r="H482" s="75">
        <v>-1903071443.7593083</v>
      </c>
      <c r="I482" s="75">
        <v>159641380.91139159</v>
      </c>
      <c r="J482" s="75">
        <v>125238454.47460574</v>
      </c>
      <c r="K482" s="75">
        <v>-1618191608.3733106</v>
      </c>
      <c r="L482" s="74" t="s">
        <v>5</v>
      </c>
    </row>
    <row r="483" spans="1:12" ht="12" thickTop="1"/>
  </sheetData>
  <mergeCells count="3">
    <mergeCell ref="A5:A6"/>
    <mergeCell ref="B5:B6"/>
    <mergeCell ref="C5:L5"/>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5"/>
  <sheetViews>
    <sheetView zoomScale="40" zoomScaleNormal="40" workbookViewId="0">
      <selection sqref="A1:A2"/>
    </sheetView>
  </sheetViews>
  <sheetFormatPr defaultColWidth="9.33203125" defaultRowHeight="11.25"/>
  <cols>
    <col min="1" max="1" width="121" style="1" bestFit="1" customWidth="1"/>
    <col min="2" max="2" width="64.1640625" style="1" bestFit="1" customWidth="1"/>
    <col min="3" max="4" width="17.6640625" style="1" bestFit="1" customWidth="1"/>
    <col min="5" max="5" width="16.33203125" style="1" bestFit="1" customWidth="1"/>
    <col min="6" max="6" width="13.83203125" style="1" bestFit="1" customWidth="1"/>
    <col min="7" max="7" width="16.33203125" style="1" bestFit="1" customWidth="1"/>
    <col min="8" max="8" width="17.6640625" style="1" bestFit="1" customWidth="1"/>
    <col min="9" max="9" width="16.33203125" style="1" bestFit="1" customWidth="1"/>
    <col min="10" max="10" width="13.83203125" style="1" bestFit="1" customWidth="1"/>
    <col min="11" max="11" width="16.33203125" style="1" bestFit="1" customWidth="1"/>
    <col min="12" max="12" width="10.6640625" style="1" bestFit="1" customWidth="1"/>
    <col min="13" max="13" width="9.33203125" style="1"/>
    <col min="14" max="14" width="14.1640625" style="1" bestFit="1" customWidth="1"/>
    <col min="15" max="15" width="13.5" style="1" customWidth="1"/>
    <col min="16" max="16384" width="9.33203125" style="1"/>
  </cols>
  <sheetData>
    <row r="1" spans="1:12">
      <c r="A1" s="299" t="s">
        <v>3300</v>
      </c>
    </row>
    <row r="2" spans="1:12">
      <c r="A2" s="299" t="s">
        <v>3288</v>
      </c>
    </row>
    <row r="5" spans="1:12" ht="12" thickBot="1"/>
    <row r="6" spans="1:12" ht="15.75" thickBot="1">
      <c r="A6" s="758" t="s">
        <v>1066</v>
      </c>
      <c r="B6" s="762" t="s">
        <v>1065</v>
      </c>
      <c r="C6" s="758" t="s">
        <v>532</v>
      </c>
      <c r="D6" s="759"/>
      <c r="E6" s="759"/>
      <c r="F6" s="759"/>
      <c r="G6" s="759"/>
      <c r="H6" s="759"/>
      <c r="I6" s="759"/>
      <c r="J6" s="759"/>
      <c r="K6" s="759"/>
      <c r="L6" s="758"/>
    </row>
    <row r="7" spans="1:12" ht="39" thickBot="1">
      <c r="A7" s="758"/>
      <c r="B7" s="763"/>
      <c r="C7" s="693" t="s">
        <v>531</v>
      </c>
      <c r="D7" s="693" t="s">
        <v>1064</v>
      </c>
      <c r="E7" s="693" t="s">
        <v>1063</v>
      </c>
      <c r="F7" s="693" t="s">
        <v>1062</v>
      </c>
      <c r="G7" s="693" t="s">
        <v>1061</v>
      </c>
      <c r="H7" s="693" t="s">
        <v>530</v>
      </c>
      <c r="I7" s="693" t="s">
        <v>1060</v>
      </c>
      <c r="J7" s="693" t="s">
        <v>1059</v>
      </c>
      <c r="K7" s="693" t="s">
        <v>1058</v>
      </c>
      <c r="L7" s="693" t="s">
        <v>529</v>
      </c>
    </row>
    <row r="8" spans="1:12" ht="12.75">
      <c r="A8" s="660" t="s">
        <v>80</v>
      </c>
      <c r="B8" s="99"/>
      <c r="C8" s="109"/>
      <c r="D8" s="109"/>
      <c r="E8" s="109"/>
      <c r="F8" s="109"/>
      <c r="G8" s="109"/>
      <c r="H8" s="109"/>
      <c r="I8" s="109"/>
      <c r="J8" s="109"/>
      <c r="K8" s="109"/>
      <c r="L8" s="109"/>
    </row>
    <row r="9" spans="1:12" ht="12.75">
      <c r="A9" s="694" t="s">
        <v>981</v>
      </c>
      <c r="B9" s="99"/>
      <c r="C9" s="109"/>
      <c r="D9" s="109"/>
      <c r="E9" s="109"/>
      <c r="F9" s="109"/>
      <c r="G9" s="109"/>
      <c r="H9" s="109"/>
      <c r="I9" s="109"/>
      <c r="J9" s="109"/>
      <c r="K9" s="109"/>
      <c r="L9" s="109"/>
    </row>
    <row r="10" spans="1:12" ht="12.75">
      <c r="A10" s="110" t="s">
        <v>1027</v>
      </c>
      <c r="B10" s="99"/>
      <c r="C10" s="109"/>
      <c r="D10" s="109"/>
      <c r="E10" s="109"/>
      <c r="F10" s="109"/>
      <c r="G10" s="109"/>
      <c r="H10" s="109"/>
      <c r="I10" s="109"/>
      <c r="J10" s="109"/>
      <c r="K10" s="109"/>
      <c r="L10" s="109"/>
    </row>
    <row r="11" spans="1:12" ht="12.75">
      <c r="A11" s="695" t="s">
        <v>1057</v>
      </c>
      <c r="B11" s="99" t="s">
        <v>1044</v>
      </c>
      <c r="C11" s="109">
        <v>-5698652491.7832079</v>
      </c>
      <c r="D11" s="109">
        <v>-5698652491.7832079</v>
      </c>
      <c r="E11" s="109">
        <v>0</v>
      </c>
      <c r="F11" s="109">
        <v>0</v>
      </c>
      <c r="G11" s="109">
        <v>-5698652491.7832079</v>
      </c>
      <c r="H11" s="109">
        <v>-5698652491.7832079</v>
      </c>
      <c r="I11" s="109">
        <v>0</v>
      </c>
      <c r="J11" s="109">
        <v>0</v>
      </c>
      <c r="K11" s="109">
        <v>-5698652491.7832079</v>
      </c>
      <c r="L11" s="696">
        <v>1</v>
      </c>
    </row>
    <row r="12" spans="1:12" ht="12.75">
      <c r="A12" s="695" t="s">
        <v>1056</v>
      </c>
      <c r="B12" s="99" t="s">
        <v>1044</v>
      </c>
      <c r="C12" s="109">
        <v>-3336312467.5027752</v>
      </c>
      <c r="D12" s="109">
        <v>-3336312467.5027752</v>
      </c>
      <c r="E12" s="109">
        <v>3336312467.5027752</v>
      </c>
      <c r="F12" s="109">
        <v>0</v>
      </c>
      <c r="G12" s="109">
        <v>0</v>
      </c>
      <c r="H12" s="109">
        <v>-3336312467.5027752</v>
      </c>
      <c r="I12" s="109">
        <v>3336312467.5027752</v>
      </c>
      <c r="J12" s="109">
        <v>0</v>
      </c>
      <c r="K12" s="109">
        <v>0</v>
      </c>
      <c r="L12" s="696">
        <v>1</v>
      </c>
    </row>
    <row r="13" spans="1:12" ht="12.75">
      <c r="A13" s="695" t="s">
        <v>1055</v>
      </c>
      <c r="B13" s="99" t="s">
        <v>552</v>
      </c>
      <c r="C13" s="109">
        <v>0</v>
      </c>
      <c r="D13" s="109">
        <v>0</v>
      </c>
      <c r="E13" s="109">
        <v>0</v>
      </c>
      <c r="F13" s="109">
        <v>0</v>
      </c>
      <c r="G13" s="109">
        <v>0</v>
      </c>
      <c r="H13" s="109">
        <v>0</v>
      </c>
      <c r="I13" s="109">
        <v>0</v>
      </c>
      <c r="J13" s="109">
        <v>0</v>
      </c>
      <c r="K13" s="109">
        <v>0</v>
      </c>
      <c r="L13" s="696">
        <v>1</v>
      </c>
    </row>
    <row r="14" spans="1:12" ht="12.75">
      <c r="A14" s="695" t="s">
        <v>1054</v>
      </c>
      <c r="B14" s="99" t="s">
        <v>1044</v>
      </c>
      <c r="C14" s="109">
        <v>-476013711.07693344</v>
      </c>
      <c r="D14" s="109">
        <v>-476013711.07693344</v>
      </c>
      <c r="E14" s="109">
        <v>476013711.07693344</v>
      </c>
      <c r="F14" s="109">
        <v>0</v>
      </c>
      <c r="G14" s="109">
        <v>0</v>
      </c>
      <c r="H14" s="109">
        <v>-476013711.07693344</v>
      </c>
      <c r="I14" s="109">
        <v>476013711.07693344</v>
      </c>
      <c r="J14" s="109">
        <v>0</v>
      </c>
      <c r="K14" s="109">
        <v>0</v>
      </c>
      <c r="L14" s="696">
        <v>1</v>
      </c>
    </row>
    <row r="15" spans="1:12" ht="12.75">
      <c r="A15" s="695" t="s">
        <v>1053</v>
      </c>
      <c r="B15" s="99" t="s">
        <v>1044</v>
      </c>
      <c r="C15" s="109">
        <v>-134693723.28294411</v>
      </c>
      <c r="D15" s="109">
        <v>-134693723.28294411</v>
      </c>
      <c r="E15" s="109">
        <v>134693723.28294411</v>
      </c>
      <c r="F15" s="109">
        <v>0</v>
      </c>
      <c r="G15" s="109">
        <v>0</v>
      </c>
      <c r="H15" s="109">
        <v>-134693723.28294411</v>
      </c>
      <c r="I15" s="109">
        <v>134693723.28294411</v>
      </c>
      <c r="J15" s="109">
        <v>0</v>
      </c>
      <c r="K15" s="109">
        <v>0</v>
      </c>
      <c r="L15" s="696">
        <v>1</v>
      </c>
    </row>
    <row r="16" spans="1:12" ht="12.75">
      <c r="A16" s="695" t="s">
        <v>1052</v>
      </c>
      <c r="B16" s="99" t="s">
        <v>1044</v>
      </c>
      <c r="C16" s="109">
        <v>-191715913.41084468</v>
      </c>
      <c r="D16" s="109">
        <v>-191715913.41084468</v>
      </c>
      <c r="E16" s="109">
        <v>191715913.41084468</v>
      </c>
      <c r="F16" s="109">
        <v>0</v>
      </c>
      <c r="G16" s="109">
        <v>0</v>
      </c>
      <c r="H16" s="109">
        <v>-191715913.41084468</v>
      </c>
      <c r="I16" s="109">
        <v>191715913.41084468</v>
      </c>
      <c r="J16" s="109">
        <v>0</v>
      </c>
      <c r="K16" s="109">
        <v>0</v>
      </c>
      <c r="L16" s="696">
        <v>1</v>
      </c>
    </row>
    <row r="17" spans="1:12" ht="12.75">
      <c r="A17" s="695" t="s">
        <v>1051</v>
      </c>
      <c r="B17" s="99" t="s">
        <v>1044</v>
      </c>
      <c r="C17" s="109">
        <v>-119138036.77015612</v>
      </c>
      <c r="D17" s="109">
        <v>-119138036.77015612</v>
      </c>
      <c r="E17" s="109">
        <v>119138036.77015612</v>
      </c>
      <c r="F17" s="109">
        <v>0</v>
      </c>
      <c r="G17" s="109">
        <v>0</v>
      </c>
      <c r="H17" s="109">
        <v>-119138036.77015612</v>
      </c>
      <c r="I17" s="109">
        <v>119138036.77015612</v>
      </c>
      <c r="J17" s="109">
        <v>0</v>
      </c>
      <c r="K17" s="109">
        <v>0</v>
      </c>
      <c r="L17" s="696">
        <v>1</v>
      </c>
    </row>
    <row r="18" spans="1:12" ht="12.75">
      <c r="A18" s="695" t="s">
        <v>1050</v>
      </c>
      <c r="B18" s="99" t="s">
        <v>1044</v>
      </c>
      <c r="C18" s="109">
        <v>0</v>
      </c>
      <c r="D18" s="109">
        <v>0</v>
      </c>
      <c r="E18" s="109">
        <v>0</v>
      </c>
      <c r="F18" s="109">
        <v>0</v>
      </c>
      <c r="G18" s="109">
        <v>0</v>
      </c>
      <c r="H18" s="109">
        <v>0</v>
      </c>
      <c r="I18" s="109">
        <v>0</v>
      </c>
      <c r="J18" s="109">
        <v>0</v>
      </c>
      <c r="K18" s="109">
        <v>0</v>
      </c>
      <c r="L18" s="696">
        <v>1</v>
      </c>
    </row>
    <row r="19" spans="1:12" ht="12.75">
      <c r="A19" s="695" t="s">
        <v>1049</v>
      </c>
      <c r="B19" s="99" t="s">
        <v>1044</v>
      </c>
      <c r="C19" s="109">
        <v>-302345099.35227889</v>
      </c>
      <c r="D19" s="109">
        <v>-302345099.35227889</v>
      </c>
      <c r="E19" s="109">
        <v>302345099.35227889</v>
      </c>
      <c r="F19" s="109">
        <v>0</v>
      </c>
      <c r="G19" s="109">
        <v>0</v>
      </c>
      <c r="H19" s="109">
        <v>-302345099.35227889</v>
      </c>
      <c r="I19" s="109">
        <v>302345099.35227889</v>
      </c>
      <c r="J19" s="109">
        <v>0</v>
      </c>
      <c r="K19" s="109">
        <v>0</v>
      </c>
      <c r="L19" s="696">
        <v>1</v>
      </c>
    </row>
    <row r="20" spans="1:12" ht="12.75">
      <c r="A20" s="695" t="s">
        <v>1048</v>
      </c>
      <c r="B20" s="99" t="s">
        <v>1044</v>
      </c>
      <c r="C20" s="109">
        <v>-250721646.62413806</v>
      </c>
      <c r="D20" s="109">
        <v>-250721646.62413806</v>
      </c>
      <c r="E20" s="109">
        <v>250721646.62413806</v>
      </c>
      <c r="F20" s="109">
        <v>0</v>
      </c>
      <c r="G20" s="109">
        <v>0</v>
      </c>
      <c r="H20" s="109">
        <v>-250721646.62413806</v>
      </c>
      <c r="I20" s="109">
        <v>250721646.62413806</v>
      </c>
      <c r="J20" s="109">
        <v>0</v>
      </c>
      <c r="K20" s="109">
        <v>0</v>
      </c>
      <c r="L20" s="696">
        <v>1</v>
      </c>
    </row>
    <row r="21" spans="1:12" ht="12.75">
      <c r="A21" s="695" t="s">
        <v>1047</v>
      </c>
      <c r="B21" s="99" t="s">
        <v>1044</v>
      </c>
      <c r="C21" s="109">
        <v>63098805.926638804</v>
      </c>
      <c r="D21" s="109">
        <v>63098805.926638804</v>
      </c>
      <c r="E21" s="109">
        <v>-63098805.926638804</v>
      </c>
      <c r="F21" s="109">
        <v>0</v>
      </c>
      <c r="G21" s="109">
        <v>0</v>
      </c>
      <c r="H21" s="109">
        <v>63098805.926638804</v>
      </c>
      <c r="I21" s="109">
        <v>-63098805.926638804</v>
      </c>
      <c r="J21" s="109">
        <v>0</v>
      </c>
      <c r="K21" s="109">
        <v>0</v>
      </c>
      <c r="L21" s="696">
        <v>1</v>
      </c>
    </row>
    <row r="22" spans="1:12" ht="12.75">
      <c r="A22" s="695" t="s">
        <v>1046</v>
      </c>
      <c r="B22" s="99" t="s">
        <v>1044</v>
      </c>
      <c r="C22" s="109">
        <v>0</v>
      </c>
      <c r="D22" s="109">
        <v>0</v>
      </c>
      <c r="E22" s="109">
        <v>0</v>
      </c>
      <c r="F22" s="109">
        <v>0</v>
      </c>
      <c r="G22" s="109">
        <v>0</v>
      </c>
      <c r="H22" s="109">
        <v>0</v>
      </c>
      <c r="I22" s="109">
        <v>0</v>
      </c>
      <c r="J22" s="109">
        <v>0</v>
      </c>
      <c r="K22" s="109">
        <v>0</v>
      </c>
      <c r="L22" s="696">
        <v>1</v>
      </c>
    </row>
    <row r="23" spans="1:12" ht="12.75">
      <c r="A23" s="695" t="s">
        <v>1045</v>
      </c>
      <c r="B23" s="99" t="s">
        <v>1044</v>
      </c>
      <c r="C23" s="109">
        <v>-63098805.926638804</v>
      </c>
      <c r="D23" s="109">
        <v>-63098805.926638804</v>
      </c>
      <c r="E23" s="109">
        <v>0</v>
      </c>
      <c r="F23" s="109">
        <v>0</v>
      </c>
      <c r="G23" s="109">
        <v>-63098805.926638804</v>
      </c>
      <c r="H23" s="109">
        <v>-63098805.926638804</v>
      </c>
      <c r="I23" s="109">
        <v>0</v>
      </c>
      <c r="J23" s="109">
        <v>0</v>
      </c>
      <c r="K23" s="109">
        <v>-63098805.926638804</v>
      </c>
      <c r="L23" s="696">
        <v>1</v>
      </c>
    </row>
    <row r="24" spans="1:12" ht="12.75">
      <c r="A24" s="695" t="s">
        <v>1043</v>
      </c>
      <c r="B24" s="99" t="s">
        <v>1034</v>
      </c>
      <c r="C24" s="109">
        <v>-181837885.05507192</v>
      </c>
      <c r="D24" s="109">
        <v>-181837885.05507192</v>
      </c>
      <c r="E24" s="109">
        <v>0</v>
      </c>
      <c r="F24" s="109">
        <v>0</v>
      </c>
      <c r="G24" s="109">
        <v>-181837885.05507192</v>
      </c>
      <c r="H24" s="109">
        <v>0</v>
      </c>
      <c r="I24" s="109">
        <v>0</v>
      </c>
      <c r="J24" s="109">
        <v>0</v>
      </c>
      <c r="K24" s="109">
        <v>0</v>
      </c>
      <c r="L24" s="696">
        <v>0</v>
      </c>
    </row>
    <row r="25" spans="1:12" ht="12.75">
      <c r="A25" s="695" t="s">
        <v>1042</v>
      </c>
      <c r="B25" s="99" t="s">
        <v>1034</v>
      </c>
      <c r="C25" s="109">
        <v>-30992513.699999999</v>
      </c>
      <c r="D25" s="109">
        <v>-30992513.699999999</v>
      </c>
      <c r="E25" s="109">
        <v>0</v>
      </c>
      <c r="F25" s="109">
        <v>0</v>
      </c>
      <c r="G25" s="109">
        <v>-30992513.699999999</v>
      </c>
      <c r="H25" s="109">
        <v>0</v>
      </c>
      <c r="I25" s="109">
        <v>0</v>
      </c>
      <c r="J25" s="109">
        <v>0</v>
      </c>
      <c r="K25" s="109">
        <v>0</v>
      </c>
      <c r="L25" s="696">
        <v>0</v>
      </c>
    </row>
    <row r="26" spans="1:12" ht="12.75">
      <c r="A26" s="695" t="s">
        <v>1041</v>
      </c>
      <c r="B26" s="99" t="s">
        <v>1034</v>
      </c>
      <c r="C26" s="109">
        <v>-185764776.40031701</v>
      </c>
      <c r="D26" s="109">
        <v>-185764776.40031701</v>
      </c>
      <c r="E26" s="109">
        <v>185764776.40031701</v>
      </c>
      <c r="F26" s="109">
        <v>0</v>
      </c>
      <c r="G26" s="109">
        <v>0</v>
      </c>
      <c r="H26" s="109">
        <v>0</v>
      </c>
      <c r="I26" s="109">
        <v>0</v>
      </c>
      <c r="J26" s="109">
        <v>0</v>
      </c>
      <c r="K26" s="109">
        <v>0</v>
      </c>
      <c r="L26" s="696">
        <v>0</v>
      </c>
    </row>
    <row r="27" spans="1:12" ht="12.75">
      <c r="A27" s="695" t="s">
        <v>1040</v>
      </c>
      <c r="B27" s="99" t="s">
        <v>1034</v>
      </c>
      <c r="C27" s="109">
        <v>-64794226.226323903</v>
      </c>
      <c r="D27" s="109">
        <v>-64794226.226323903</v>
      </c>
      <c r="E27" s="109">
        <v>64794226.226323903</v>
      </c>
      <c r="F27" s="109">
        <v>0</v>
      </c>
      <c r="G27" s="109">
        <v>0</v>
      </c>
      <c r="H27" s="109">
        <v>-61374360.422666281</v>
      </c>
      <c r="I27" s="109">
        <v>61374360.422666281</v>
      </c>
      <c r="J27" s="109">
        <v>0</v>
      </c>
      <c r="K27" s="109">
        <v>0</v>
      </c>
      <c r="L27" s="696">
        <v>0.94721959034263092</v>
      </c>
    </row>
    <row r="28" spans="1:12" ht="12.75">
      <c r="A28" s="695" t="s">
        <v>1039</v>
      </c>
      <c r="B28" s="99" t="s">
        <v>1034</v>
      </c>
      <c r="C28" s="109">
        <v>0</v>
      </c>
      <c r="D28" s="109">
        <v>0</v>
      </c>
      <c r="E28" s="109">
        <v>0</v>
      </c>
      <c r="F28" s="109">
        <v>0</v>
      </c>
      <c r="G28" s="109">
        <v>0</v>
      </c>
      <c r="H28" s="109">
        <v>0</v>
      </c>
      <c r="I28" s="109">
        <v>0</v>
      </c>
      <c r="J28" s="109">
        <v>0</v>
      </c>
      <c r="K28" s="109">
        <v>0</v>
      </c>
      <c r="L28" s="696">
        <v>1</v>
      </c>
    </row>
    <row r="29" spans="1:12" ht="12.75">
      <c r="A29" s="695" t="s">
        <v>1038</v>
      </c>
      <c r="B29" s="99" t="s">
        <v>1034</v>
      </c>
      <c r="C29" s="109">
        <v>-4823238.3727014279</v>
      </c>
      <c r="D29" s="109">
        <v>-4823238.3727014279</v>
      </c>
      <c r="E29" s="109">
        <v>4823238.3727014279</v>
      </c>
      <c r="F29" s="109">
        <v>0</v>
      </c>
      <c r="G29" s="109">
        <v>0</v>
      </c>
      <c r="H29" s="109">
        <v>-4568665.8755151043</v>
      </c>
      <c r="I29" s="109">
        <v>4568665.8755151043</v>
      </c>
      <c r="J29" s="109">
        <v>0</v>
      </c>
      <c r="K29" s="109">
        <v>0</v>
      </c>
      <c r="L29" s="696">
        <v>0.94721959034263092</v>
      </c>
    </row>
    <row r="30" spans="1:12" ht="12.75">
      <c r="A30" s="695" t="s">
        <v>1037</v>
      </c>
      <c r="B30" s="99" t="s">
        <v>1034</v>
      </c>
      <c r="C30" s="109">
        <v>0</v>
      </c>
      <c r="D30" s="109">
        <v>0</v>
      </c>
      <c r="E30" s="109">
        <v>0</v>
      </c>
      <c r="F30" s="109">
        <v>0</v>
      </c>
      <c r="G30" s="109">
        <v>0</v>
      </c>
      <c r="H30" s="109">
        <v>0</v>
      </c>
      <c r="I30" s="109">
        <v>0</v>
      </c>
      <c r="J30" s="109">
        <v>0</v>
      </c>
      <c r="K30" s="109">
        <v>0</v>
      </c>
      <c r="L30" s="696">
        <v>1</v>
      </c>
    </row>
    <row r="31" spans="1:12" ht="12.75">
      <c r="A31" s="695" t="s">
        <v>1036</v>
      </c>
      <c r="B31" s="99" t="s">
        <v>1034</v>
      </c>
      <c r="C31" s="109">
        <v>-3300017.69</v>
      </c>
      <c r="D31" s="109">
        <v>-3300017.69</v>
      </c>
      <c r="E31" s="109">
        <v>0</v>
      </c>
      <c r="F31" s="109">
        <v>0</v>
      </c>
      <c r="G31" s="109">
        <v>-3300017.69</v>
      </c>
      <c r="H31" s="109">
        <v>-3139253.1610515132</v>
      </c>
      <c r="I31" s="109">
        <v>0</v>
      </c>
      <c r="J31" s="109">
        <v>0</v>
      </c>
      <c r="K31" s="109">
        <v>-3139253.1610515132</v>
      </c>
      <c r="L31" s="696">
        <v>0.95128373722490955</v>
      </c>
    </row>
    <row r="32" spans="1:12" ht="12.75">
      <c r="A32" s="695" t="s">
        <v>1035</v>
      </c>
      <c r="B32" s="99" t="s">
        <v>1034</v>
      </c>
      <c r="C32" s="109">
        <v>0</v>
      </c>
      <c r="D32" s="109">
        <v>0</v>
      </c>
      <c r="E32" s="109">
        <v>0</v>
      </c>
      <c r="F32" s="109">
        <v>0</v>
      </c>
      <c r="G32" s="109">
        <v>0</v>
      </c>
      <c r="H32" s="109">
        <v>0</v>
      </c>
      <c r="I32" s="109">
        <v>0</v>
      </c>
      <c r="J32" s="109">
        <v>0</v>
      </c>
      <c r="K32" s="109">
        <v>0</v>
      </c>
      <c r="L32" s="696">
        <v>1</v>
      </c>
    </row>
    <row r="33" spans="1:16" ht="12.75">
      <c r="A33" s="695" t="s">
        <v>1033</v>
      </c>
      <c r="B33" s="99" t="s">
        <v>1032</v>
      </c>
      <c r="C33" s="109">
        <v>0</v>
      </c>
      <c r="D33" s="109">
        <v>0</v>
      </c>
      <c r="E33" s="109">
        <v>0</v>
      </c>
      <c r="F33" s="109">
        <v>0</v>
      </c>
      <c r="G33" s="109">
        <v>0</v>
      </c>
      <c r="H33" s="109">
        <v>0</v>
      </c>
      <c r="I33" s="109">
        <v>0</v>
      </c>
      <c r="J33" s="109">
        <v>0</v>
      </c>
      <c r="K33" s="109">
        <v>0</v>
      </c>
      <c r="L33" s="696">
        <v>1</v>
      </c>
    </row>
    <row r="34" spans="1:16" ht="12.75">
      <c r="A34" s="695" t="s">
        <v>1031</v>
      </c>
      <c r="B34" s="99" t="s">
        <v>983</v>
      </c>
      <c r="C34" s="109">
        <v>0</v>
      </c>
      <c r="D34" s="109">
        <v>0</v>
      </c>
      <c r="E34" s="109">
        <v>0</v>
      </c>
      <c r="F34" s="109">
        <v>0</v>
      </c>
      <c r="G34" s="109">
        <v>0</v>
      </c>
      <c r="H34" s="109">
        <v>0</v>
      </c>
      <c r="I34" s="109">
        <v>0</v>
      </c>
      <c r="J34" s="109">
        <v>0</v>
      </c>
      <c r="K34" s="109">
        <v>0</v>
      </c>
      <c r="L34" s="696">
        <v>1</v>
      </c>
    </row>
    <row r="35" spans="1:16" ht="12.75">
      <c r="A35" s="695" t="s">
        <v>1030</v>
      </c>
      <c r="B35" s="99" t="s">
        <v>983</v>
      </c>
      <c r="C35" s="109">
        <v>-1740350.0961336195</v>
      </c>
      <c r="D35" s="109">
        <v>-1740350.0961336195</v>
      </c>
      <c r="E35" s="109">
        <v>0</v>
      </c>
      <c r="F35" s="109">
        <v>0</v>
      </c>
      <c r="G35" s="109">
        <v>-1740350.0961336195</v>
      </c>
      <c r="H35" s="109">
        <v>-1740350.0961336195</v>
      </c>
      <c r="I35" s="109">
        <v>0</v>
      </c>
      <c r="J35" s="109">
        <v>0</v>
      </c>
      <c r="K35" s="109">
        <v>-1740350.0961336195</v>
      </c>
      <c r="L35" s="696">
        <v>1</v>
      </c>
    </row>
    <row r="36" spans="1:16" ht="12.75">
      <c r="A36" s="695" t="s">
        <v>1029</v>
      </c>
      <c r="B36" s="99" t="s">
        <v>983</v>
      </c>
      <c r="C36" s="109">
        <v>0</v>
      </c>
      <c r="D36" s="109">
        <v>0</v>
      </c>
      <c r="E36" s="109">
        <v>0</v>
      </c>
      <c r="F36" s="109">
        <v>0</v>
      </c>
      <c r="G36" s="109">
        <v>0</v>
      </c>
      <c r="H36" s="109">
        <v>0</v>
      </c>
      <c r="I36" s="109">
        <v>0</v>
      </c>
      <c r="J36" s="109">
        <v>0</v>
      </c>
      <c r="K36" s="109">
        <v>0</v>
      </c>
      <c r="L36" s="696">
        <v>1</v>
      </c>
    </row>
    <row r="37" spans="1:16" ht="13.5" thickBot="1">
      <c r="A37" s="695" t="s">
        <v>1028</v>
      </c>
      <c r="B37" s="99" t="s">
        <v>983</v>
      </c>
      <c r="C37" s="109">
        <v>-942486.03855286352</v>
      </c>
      <c r="D37" s="109">
        <v>-942486.03855286352</v>
      </c>
      <c r="E37" s="109">
        <v>0</v>
      </c>
      <c r="F37" s="109">
        <v>0</v>
      </c>
      <c r="G37" s="109">
        <v>-942486.03855286352</v>
      </c>
      <c r="H37" s="109">
        <v>0</v>
      </c>
      <c r="I37" s="109">
        <v>0</v>
      </c>
      <c r="J37" s="109">
        <v>0</v>
      </c>
      <c r="K37" s="109">
        <v>0</v>
      </c>
      <c r="L37" s="696">
        <v>0</v>
      </c>
    </row>
    <row r="38" spans="1:16" ht="12.75">
      <c r="A38" s="110" t="s">
        <v>1027</v>
      </c>
      <c r="B38" s="697" t="s">
        <v>5</v>
      </c>
      <c r="C38" s="698">
        <v>-10983788583.382383</v>
      </c>
      <c r="D38" s="698">
        <v>-10983788583.382383</v>
      </c>
      <c r="E38" s="698">
        <v>5003224033.0927744</v>
      </c>
      <c r="F38" s="698">
        <v>0</v>
      </c>
      <c r="G38" s="698">
        <v>-5980564550.2896042</v>
      </c>
      <c r="H38" s="698">
        <v>-10580415719.358646</v>
      </c>
      <c r="I38" s="698">
        <v>4813784818.391613</v>
      </c>
      <c r="J38" s="698">
        <v>0</v>
      </c>
      <c r="K38" s="698">
        <v>-5766630900.9670315</v>
      </c>
      <c r="L38" s="450" t="s">
        <v>5</v>
      </c>
    </row>
    <row r="39" spans="1:16" ht="15">
      <c r="A39" s="122"/>
      <c r="B39" s="699"/>
      <c r="C39" s="122"/>
      <c r="D39" s="122"/>
      <c r="E39" s="122"/>
      <c r="F39" s="122"/>
      <c r="G39" s="122"/>
      <c r="H39" s="122"/>
      <c r="I39" s="122"/>
      <c r="J39" s="122"/>
      <c r="K39" s="122"/>
      <c r="L39" s="122"/>
    </row>
    <row r="40" spans="1:16" ht="12.75">
      <c r="A40" s="110" t="s">
        <v>982</v>
      </c>
      <c r="B40" s="99"/>
      <c r="C40" s="109"/>
      <c r="D40" s="109"/>
      <c r="E40" s="109"/>
      <c r="F40" s="109"/>
      <c r="G40" s="109"/>
      <c r="H40" s="109"/>
      <c r="I40" s="109"/>
      <c r="J40" s="109"/>
      <c r="K40" s="109"/>
      <c r="L40" s="109"/>
    </row>
    <row r="41" spans="1:16" ht="12.75">
      <c r="A41" s="695" t="s">
        <v>1026</v>
      </c>
      <c r="B41" s="99" t="s">
        <v>1024</v>
      </c>
      <c r="C41" s="109">
        <v>0</v>
      </c>
      <c r="D41" s="109">
        <v>0</v>
      </c>
      <c r="E41" s="109">
        <v>0</v>
      </c>
      <c r="F41" s="109">
        <v>0</v>
      </c>
      <c r="G41" s="109">
        <v>0</v>
      </c>
      <c r="H41" s="109">
        <v>0</v>
      </c>
      <c r="I41" s="109">
        <v>0</v>
      </c>
      <c r="J41" s="109">
        <v>0</v>
      </c>
      <c r="K41" s="109">
        <v>0</v>
      </c>
      <c r="L41" s="696">
        <v>1</v>
      </c>
    </row>
    <row r="42" spans="1:16" ht="12.75">
      <c r="A42" s="695" t="s">
        <v>1025</v>
      </c>
      <c r="B42" s="99" t="s">
        <v>1024</v>
      </c>
      <c r="C42" s="109">
        <v>-61610367.428383633</v>
      </c>
      <c r="D42" s="109">
        <v>-61610367.428383633</v>
      </c>
      <c r="E42" s="109">
        <v>0</v>
      </c>
      <c r="F42" s="109">
        <v>0</v>
      </c>
      <c r="G42" s="109">
        <v>-61610367.428383633</v>
      </c>
      <c r="H42" s="109">
        <v>-61610367.428383633</v>
      </c>
      <c r="I42" s="109">
        <v>0</v>
      </c>
      <c r="J42" s="109">
        <v>0</v>
      </c>
      <c r="K42" s="109">
        <v>-61610367.428383633</v>
      </c>
      <c r="L42" s="696">
        <v>1</v>
      </c>
      <c r="N42" s="489">
        <v>61422790</v>
      </c>
      <c r="O42" s="1" t="s">
        <v>3019</v>
      </c>
      <c r="P42" s="1" t="s">
        <v>3020</v>
      </c>
    </row>
    <row r="43" spans="1:16" ht="12.75">
      <c r="A43" s="695" t="s">
        <v>1023</v>
      </c>
      <c r="B43" s="99" t="s">
        <v>1016</v>
      </c>
      <c r="C43" s="109">
        <v>-1099584.9175506788</v>
      </c>
      <c r="D43" s="109">
        <v>-1099584.9175506788</v>
      </c>
      <c r="E43" s="109">
        <v>0</v>
      </c>
      <c r="F43" s="109">
        <v>0</v>
      </c>
      <c r="G43" s="109">
        <v>-1099584.9175506788</v>
      </c>
      <c r="H43" s="109">
        <v>-1099584.9175506788</v>
      </c>
      <c r="I43" s="109">
        <v>0</v>
      </c>
      <c r="J43" s="109">
        <v>0</v>
      </c>
      <c r="K43" s="109">
        <v>-1099584.9175506788</v>
      </c>
      <c r="L43" s="696">
        <v>1</v>
      </c>
    </row>
    <row r="44" spans="1:16" ht="12.75">
      <c r="A44" s="695" t="s">
        <v>1022</v>
      </c>
      <c r="B44" s="99" t="s">
        <v>1016</v>
      </c>
      <c r="C44" s="109">
        <v>-14693791</v>
      </c>
      <c r="D44" s="109">
        <v>-14693791</v>
      </c>
      <c r="E44" s="109">
        <v>0</v>
      </c>
      <c r="F44" s="109">
        <v>0</v>
      </c>
      <c r="G44" s="109">
        <v>-14693791</v>
      </c>
      <c r="H44" s="109">
        <v>-14693791</v>
      </c>
      <c r="I44" s="109">
        <v>0</v>
      </c>
      <c r="J44" s="109">
        <v>0</v>
      </c>
      <c r="K44" s="109">
        <v>-14693791</v>
      </c>
      <c r="L44" s="696">
        <v>1</v>
      </c>
    </row>
    <row r="45" spans="1:16" ht="12.75">
      <c r="A45" s="695" t="s">
        <v>1021</v>
      </c>
      <c r="B45" s="99" t="s">
        <v>1016</v>
      </c>
      <c r="C45" s="109">
        <v>-17541660</v>
      </c>
      <c r="D45" s="109">
        <v>-17541660</v>
      </c>
      <c r="E45" s="109">
        <v>0</v>
      </c>
      <c r="F45" s="109">
        <v>0</v>
      </c>
      <c r="G45" s="109">
        <v>-17541660</v>
      </c>
      <c r="H45" s="109">
        <v>-17541660</v>
      </c>
      <c r="I45" s="109">
        <v>0</v>
      </c>
      <c r="J45" s="109">
        <v>0</v>
      </c>
      <c r="K45" s="109">
        <v>-17541660</v>
      </c>
      <c r="L45" s="696">
        <v>1</v>
      </c>
    </row>
    <row r="46" spans="1:16" ht="12.75">
      <c r="A46" s="695" t="s">
        <v>1020</v>
      </c>
      <c r="B46" s="99" t="s">
        <v>1016</v>
      </c>
      <c r="C46" s="109">
        <v>-6156500.7920494163</v>
      </c>
      <c r="D46" s="109">
        <v>-6156500.7920494163</v>
      </c>
      <c r="E46" s="109">
        <v>0</v>
      </c>
      <c r="F46" s="109">
        <v>0</v>
      </c>
      <c r="G46" s="109">
        <v>-6156500.7920494163</v>
      </c>
      <c r="H46" s="109">
        <v>-6156500.7920494163</v>
      </c>
      <c r="I46" s="109">
        <v>0</v>
      </c>
      <c r="J46" s="109">
        <v>0</v>
      </c>
      <c r="K46" s="109">
        <v>-6156500.7920494163</v>
      </c>
      <c r="L46" s="696">
        <v>1</v>
      </c>
    </row>
    <row r="47" spans="1:16" ht="12.75">
      <c r="A47" s="695" t="s">
        <v>1019</v>
      </c>
      <c r="B47" s="99" t="s">
        <v>1016</v>
      </c>
      <c r="C47" s="109">
        <v>-1417506.12</v>
      </c>
      <c r="D47" s="109">
        <v>-1417506.12</v>
      </c>
      <c r="E47" s="109">
        <v>0</v>
      </c>
      <c r="F47" s="109">
        <v>0</v>
      </c>
      <c r="G47" s="109">
        <v>-1417506.12</v>
      </c>
      <c r="H47" s="109">
        <v>-1417506.12</v>
      </c>
      <c r="I47" s="109">
        <v>0</v>
      </c>
      <c r="J47" s="109">
        <v>0</v>
      </c>
      <c r="K47" s="109">
        <v>-1417506.12</v>
      </c>
      <c r="L47" s="696">
        <v>1</v>
      </c>
    </row>
    <row r="48" spans="1:16" ht="12.75">
      <c r="A48" s="695" t="s">
        <v>1018</v>
      </c>
      <c r="B48" s="99" t="s">
        <v>1016</v>
      </c>
      <c r="C48" s="109">
        <v>-1811268.4800000002</v>
      </c>
      <c r="D48" s="109">
        <v>-1811268.4800000002</v>
      </c>
      <c r="E48" s="109">
        <v>0</v>
      </c>
      <c r="F48" s="109">
        <v>0</v>
      </c>
      <c r="G48" s="109">
        <v>-1811268.4800000002</v>
      </c>
      <c r="H48" s="109">
        <v>-1811268.4800000002</v>
      </c>
      <c r="I48" s="109">
        <v>0</v>
      </c>
      <c r="J48" s="109">
        <v>0</v>
      </c>
      <c r="K48" s="109">
        <v>-1811268.4800000002</v>
      </c>
      <c r="L48" s="696">
        <v>1</v>
      </c>
    </row>
    <row r="49" spans="1:12" ht="12.75">
      <c r="A49" s="695" t="s">
        <v>1017</v>
      </c>
      <c r="B49" s="99" t="s">
        <v>1016</v>
      </c>
      <c r="C49" s="109">
        <v>1426032.1199999999</v>
      </c>
      <c r="D49" s="109">
        <v>1426032.1199999999</v>
      </c>
      <c r="E49" s="109">
        <v>0</v>
      </c>
      <c r="F49" s="109">
        <v>0</v>
      </c>
      <c r="G49" s="109">
        <v>1426032.1199999999</v>
      </c>
      <c r="H49" s="109">
        <v>1426032.1199999999</v>
      </c>
      <c r="I49" s="109">
        <v>0</v>
      </c>
      <c r="J49" s="109">
        <v>0</v>
      </c>
      <c r="K49" s="109">
        <v>1426032.1199999999</v>
      </c>
      <c r="L49" s="696">
        <v>1</v>
      </c>
    </row>
    <row r="50" spans="1:12" ht="12.75">
      <c r="A50" s="695" t="s">
        <v>1015</v>
      </c>
      <c r="B50" s="99" t="s">
        <v>1012</v>
      </c>
      <c r="C50" s="109">
        <v>-21381882.288027946</v>
      </c>
      <c r="D50" s="109">
        <v>-21381882.288027946</v>
      </c>
      <c r="E50" s="109">
        <v>0</v>
      </c>
      <c r="F50" s="109">
        <v>0</v>
      </c>
      <c r="G50" s="109">
        <v>-21381882.288027946</v>
      </c>
      <c r="H50" s="109">
        <v>-20702028.943731245</v>
      </c>
      <c r="I50" s="109">
        <v>0</v>
      </c>
      <c r="J50" s="109">
        <v>0</v>
      </c>
      <c r="K50" s="109">
        <v>-20702028.943731245</v>
      </c>
      <c r="L50" s="696">
        <v>0.96820423313819459</v>
      </c>
    </row>
    <row r="51" spans="1:12" ht="12.75">
      <c r="A51" s="695" t="s">
        <v>1014</v>
      </c>
      <c r="B51" s="99" t="s">
        <v>1012</v>
      </c>
      <c r="C51" s="109">
        <v>-1993692</v>
      </c>
      <c r="D51" s="109">
        <v>-1993692</v>
      </c>
      <c r="E51" s="109">
        <v>0</v>
      </c>
      <c r="F51" s="109">
        <v>0</v>
      </c>
      <c r="G51" s="109">
        <v>-1993692</v>
      </c>
      <c r="H51" s="109">
        <v>-1930301.0339737535</v>
      </c>
      <c r="I51" s="109">
        <v>0</v>
      </c>
      <c r="J51" s="109">
        <v>0</v>
      </c>
      <c r="K51" s="109">
        <v>-1930301.0339737535</v>
      </c>
      <c r="L51" s="696">
        <v>0.96820423313819459</v>
      </c>
    </row>
    <row r="52" spans="1:12" ht="12.75">
      <c r="A52" s="695" t="s">
        <v>1013</v>
      </c>
      <c r="B52" s="99" t="s">
        <v>1012</v>
      </c>
      <c r="C52" s="109">
        <v>-34195000</v>
      </c>
      <c r="D52" s="109">
        <v>-34195000</v>
      </c>
      <c r="E52" s="109">
        <v>0</v>
      </c>
      <c r="F52" s="109">
        <v>0</v>
      </c>
      <c r="G52" s="109">
        <v>-34195000</v>
      </c>
      <c r="H52" s="109">
        <v>-34195000</v>
      </c>
      <c r="I52" s="109">
        <v>0</v>
      </c>
      <c r="J52" s="109">
        <v>0</v>
      </c>
      <c r="K52" s="109">
        <v>-34195000</v>
      </c>
      <c r="L52" s="696">
        <v>1</v>
      </c>
    </row>
    <row r="53" spans="1:12" ht="12.75">
      <c r="A53" s="695" t="s">
        <v>1011</v>
      </c>
      <c r="B53" s="99" t="s">
        <v>983</v>
      </c>
      <c r="C53" s="109">
        <v>0</v>
      </c>
      <c r="D53" s="109">
        <v>0</v>
      </c>
      <c r="E53" s="109">
        <v>0</v>
      </c>
      <c r="F53" s="109">
        <v>0</v>
      </c>
      <c r="G53" s="109">
        <v>0</v>
      </c>
      <c r="H53" s="109">
        <v>0</v>
      </c>
      <c r="I53" s="109">
        <v>0</v>
      </c>
      <c r="J53" s="109">
        <v>0</v>
      </c>
      <c r="K53" s="109">
        <v>0</v>
      </c>
      <c r="L53" s="696">
        <v>0.95128373722490955</v>
      </c>
    </row>
    <row r="54" spans="1:12" ht="12.75">
      <c r="A54" s="695" t="s">
        <v>1010</v>
      </c>
      <c r="B54" s="99" t="s">
        <v>983</v>
      </c>
      <c r="C54" s="109">
        <v>0</v>
      </c>
      <c r="D54" s="109">
        <v>0</v>
      </c>
      <c r="E54" s="109">
        <v>0</v>
      </c>
      <c r="F54" s="109">
        <v>0</v>
      </c>
      <c r="G54" s="109">
        <v>0</v>
      </c>
      <c r="H54" s="109">
        <v>0</v>
      </c>
      <c r="I54" s="109">
        <v>0</v>
      </c>
      <c r="J54" s="109">
        <v>0</v>
      </c>
      <c r="K54" s="109">
        <v>0</v>
      </c>
      <c r="L54" s="696">
        <v>1</v>
      </c>
    </row>
    <row r="55" spans="1:12" ht="12.75">
      <c r="A55" s="695" t="s">
        <v>1009</v>
      </c>
      <c r="B55" s="99" t="s">
        <v>983</v>
      </c>
      <c r="C55" s="109">
        <v>0</v>
      </c>
      <c r="D55" s="109">
        <v>0</v>
      </c>
      <c r="E55" s="109">
        <v>0</v>
      </c>
      <c r="F55" s="109">
        <v>0</v>
      </c>
      <c r="G55" s="109">
        <v>0</v>
      </c>
      <c r="H55" s="109">
        <v>0</v>
      </c>
      <c r="I55" s="109">
        <v>0</v>
      </c>
      <c r="J55" s="109">
        <v>0</v>
      </c>
      <c r="K55" s="109">
        <v>0</v>
      </c>
      <c r="L55" s="696">
        <v>0.89873521778242393</v>
      </c>
    </row>
    <row r="56" spans="1:12" ht="12.75">
      <c r="A56" s="695" t="s">
        <v>1008</v>
      </c>
      <c r="B56" s="99" t="s">
        <v>983</v>
      </c>
      <c r="C56" s="109">
        <v>-44465901.552999221</v>
      </c>
      <c r="D56" s="109">
        <v>-44465901.552999221</v>
      </c>
      <c r="E56" s="109">
        <v>0</v>
      </c>
      <c r="F56" s="109">
        <v>0</v>
      </c>
      <c r="G56" s="109">
        <v>-44465901.552999221</v>
      </c>
      <c r="H56" s="109">
        <v>0</v>
      </c>
      <c r="I56" s="109">
        <v>0</v>
      </c>
      <c r="J56" s="109">
        <v>0</v>
      </c>
      <c r="K56" s="109">
        <v>0</v>
      </c>
      <c r="L56" s="696">
        <v>0</v>
      </c>
    </row>
    <row r="57" spans="1:12" ht="12.75">
      <c r="A57" s="695" t="s">
        <v>1007</v>
      </c>
      <c r="B57" s="99" t="s">
        <v>983</v>
      </c>
      <c r="C57" s="109">
        <v>-241122</v>
      </c>
      <c r="D57" s="109">
        <v>-241122</v>
      </c>
      <c r="E57" s="109">
        <v>0</v>
      </c>
      <c r="F57" s="109">
        <v>0</v>
      </c>
      <c r="G57" s="109">
        <v>-241122</v>
      </c>
      <c r="H57" s="109">
        <v>0</v>
      </c>
      <c r="I57" s="109">
        <v>0</v>
      </c>
      <c r="J57" s="109">
        <v>0</v>
      </c>
      <c r="K57" s="109">
        <v>0</v>
      </c>
      <c r="L57" s="696">
        <v>0</v>
      </c>
    </row>
    <row r="58" spans="1:12" ht="12.75">
      <c r="A58" s="695" t="s">
        <v>1006</v>
      </c>
      <c r="B58" s="99" t="s">
        <v>983</v>
      </c>
      <c r="C58" s="109">
        <v>-3665636.97</v>
      </c>
      <c r="D58" s="109">
        <v>-3665636.97</v>
      </c>
      <c r="E58" s="109">
        <v>0</v>
      </c>
      <c r="F58" s="109">
        <v>0</v>
      </c>
      <c r="G58" s="109">
        <v>-3665636.97</v>
      </c>
      <c r="H58" s="109">
        <v>-3294437.0405442547</v>
      </c>
      <c r="I58" s="109">
        <v>0</v>
      </c>
      <c r="J58" s="109">
        <v>0</v>
      </c>
      <c r="K58" s="109">
        <v>-3294437.0405442547</v>
      </c>
      <c r="L58" s="696">
        <v>0.89873521778242393</v>
      </c>
    </row>
    <row r="59" spans="1:12" ht="12.75">
      <c r="A59" s="695" t="s">
        <v>1005</v>
      </c>
      <c r="B59" s="99" t="s">
        <v>983</v>
      </c>
      <c r="C59" s="109">
        <v>-1113839.067903396</v>
      </c>
      <c r="D59" s="109">
        <v>-1113839.067903396</v>
      </c>
      <c r="E59" s="109">
        <v>0</v>
      </c>
      <c r="F59" s="109">
        <v>0</v>
      </c>
      <c r="G59" s="109">
        <v>-1113839.067903396</v>
      </c>
      <c r="H59" s="109">
        <v>-1059576.9911822523</v>
      </c>
      <c r="I59" s="109">
        <v>0</v>
      </c>
      <c r="J59" s="109">
        <v>0</v>
      </c>
      <c r="K59" s="109">
        <v>-1059576.9911822523</v>
      </c>
      <c r="L59" s="696">
        <v>0.95128373722490944</v>
      </c>
    </row>
    <row r="60" spans="1:12" ht="12.75">
      <c r="A60" s="695" t="s">
        <v>1004</v>
      </c>
      <c r="B60" s="99" t="s">
        <v>983</v>
      </c>
      <c r="C60" s="109">
        <v>-431725.84497096285</v>
      </c>
      <c r="D60" s="109">
        <v>-431725.84497096285</v>
      </c>
      <c r="E60" s="109">
        <v>0</v>
      </c>
      <c r="F60" s="109">
        <v>0</v>
      </c>
      <c r="G60" s="109">
        <v>-431725.84497096285</v>
      </c>
      <c r="H60" s="109">
        <v>-410693.77526055946</v>
      </c>
      <c r="I60" s="109">
        <v>0</v>
      </c>
      <c r="J60" s="109">
        <v>0</v>
      </c>
      <c r="K60" s="109">
        <v>-410693.77526055946</v>
      </c>
      <c r="L60" s="696">
        <v>0.95128373722490955</v>
      </c>
    </row>
    <row r="61" spans="1:12" ht="12.75">
      <c r="A61" s="695" t="s">
        <v>1003</v>
      </c>
      <c r="B61" s="99" t="s">
        <v>983</v>
      </c>
      <c r="C61" s="109">
        <v>-253464.56222569416</v>
      </c>
      <c r="D61" s="109">
        <v>-253464.56222569416</v>
      </c>
      <c r="E61" s="109">
        <v>0</v>
      </c>
      <c r="F61" s="109">
        <v>0</v>
      </c>
      <c r="G61" s="109">
        <v>-253464.56222569416</v>
      </c>
      <c r="H61" s="109">
        <v>-253464.56222569416</v>
      </c>
      <c r="I61" s="109">
        <v>0</v>
      </c>
      <c r="J61" s="109">
        <v>0</v>
      </c>
      <c r="K61" s="109">
        <v>-253464.56222569416</v>
      </c>
      <c r="L61" s="696">
        <v>1</v>
      </c>
    </row>
    <row r="62" spans="1:12" ht="12.75">
      <c r="A62" s="695" t="s">
        <v>1002</v>
      </c>
      <c r="B62" s="99" t="s">
        <v>983</v>
      </c>
      <c r="C62" s="109">
        <v>0</v>
      </c>
      <c r="D62" s="109">
        <v>0</v>
      </c>
      <c r="E62" s="109">
        <v>0</v>
      </c>
      <c r="F62" s="109">
        <v>0</v>
      </c>
      <c r="G62" s="109">
        <v>0</v>
      </c>
      <c r="H62" s="109">
        <v>0</v>
      </c>
      <c r="I62" s="109">
        <v>0</v>
      </c>
      <c r="J62" s="109">
        <v>0</v>
      </c>
      <c r="K62" s="109">
        <v>0</v>
      </c>
      <c r="L62" s="696">
        <v>0.89873521778242393</v>
      </c>
    </row>
    <row r="63" spans="1:12" ht="12.75">
      <c r="A63" s="695" t="s">
        <v>1001</v>
      </c>
      <c r="B63" s="99" t="s">
        <v>983</v>
      </c>
      <c r="C63" s="109">
        <v>0</v>
      </c>
      <c r="D63" s="109">
        <v>0</v>
      </c>
      <c r="E63" s="109">
        <v>0</v>
      </c>
      <c r="F63" s="109">
        <v>0</v>
      </c>
      <c r="G63" s="109">
        <v>0</v>
      </c>
      <c r="H63" s="109">
        <v>0</v>
      </c>
      <c r="I63" s="109">
        <v>0</v>
      </c>
      <c r="J63" s="109">
        <v>0</v>
      </c>
      <c r="K63" s="109">
        <v>0</v>
      </c>
      <c r="L63" s="696">
        <v>1</v>
      </c>
    </row>
    <row r="64" spans="1:12" ht="12.75">
      <c r="A64" s="695" t="s">
        <v>1000</v>
      </c>
      <c r="B64" s="99" t="s">
        <v>983</v>
      </c>
      <c r="C64" s="109">
        <v>-1684507.61</v>
      </c>
      <c r="D64" s="109">
        <v>-1684507.61</v>
      </c>
      <c r="E64" s="109">
        <v>0</v>
      </c>
      <c r="F64" s="109">
        <v>0</v>
      </c>
      <c r="G64" s="109">
        <v>-1684507.61</v>
      </c>
      <c r="H64" s="109">
        <v>-1602444.6946246005</v>
      </c>
      <c r="I64" s="109">
        <v>0</v>
      </c>
      <c r="J64" s="109">
        <v>0</v>
      </c>
      <c r="K64" s="109">
        <v>-1602444.6946246005</v>
      </c>
      <c r="L64" s="696">
        <v>0.95128373722490955</v>
      </c>
    </row>
    <row r="65" spans="1:12" ht="12.75">
      <c r="A65" s="695" t="s">
        <v>999</v>
      </c>
      <c r="B65" s="99" t="s">
        <v>983</v>
      </c>
      <c r="C65" s="109">
        <v>-34545427.739999995</v>
      </c>
      <c r="D65" s="109">
        <v>-34545427.739999995</v>
      </c>
      <c r="E65" s="109">
        <v>0</v>
      </c>
      <c r="F65" s="109">
        <v>0</v>
      </c>
      <c r="G65" s="109">
        <v>-34545427.739999995</v>
      </c>
      <c r="H65" s="109">
        <v>-34545427.739999995</v>
      </c>
      <c r="I65" s="109">
        <v>0</v>
      </c>
      <c r="J65" s="109">
        <v>0</v>
      </c>
      <c r="K65" s="109">
        <v>-34545427.739999995</v>
      </c>
      <c r="L65" s="696">
        <v>1</v>
      </c>
    </row>
    <row r="66" spans="1:12" ht="12.75">
      <c r="A66" s="695" t="s">
        <v>998</v>
      </c>
      <c r="B66" s="99" t="s">
        <v>983</v>
      </c>
      <c r="C66" s="109">
        <v>0</v>
      </c>
      <c r="D66" s="109">
        <v>0</v>
      </c>
      <c r="E66" s="109">
        <v>0</v>
      </c>
      <c r="F66" s="109">
        <v>0</v>
      </c>
      <c r="G66" s="109">
        <v>0</v>
      </c>
      <c r="H66" s="109">
        <v>0</v>
      </c>
      <c r="I66" s="109">
        <v>0</v>
      </c>
      <c r="J66" s="109">
        <v>0</v>
      </c>
      <c r="K66" s="109">
        <v>0</v>
      </c>
      <c r="L66" s="696">
        <v>0.94721959034263092</v>
      </c>
    </row>
    <row r="67" spans="1:12" ht="12.75">
      <c r="A67" s="695" t="s">
        <v>997</v>
      </c>
      <c r="B67" s="99" t="s">
        <v>983</v>
      </c>
      <c r="C67" s="109">
        <v>-1197633.2800400355</v>
      </c>
      <c r="D67" s="109">
        <v>-1197633.2800400355</v>
      </c>
      <c r="E67" s="109">
        <v>1197633.2800400355</v>
      </c>
      <c r="F67" s="109">
        <v>0</v>
      </c>
      <c r="G67" s="109">
        <v>0</v>
      </c>
      <c r="H67" s="109">
        <v>-1134421.7049002238</v>
      </c>
      <c r="I67" s="109">
        <v>1134421.7049002238</v>
      </c>
      <c r="J67" s="109">
        <v>0</v>
      </c>
      <c r="K67" s="109">
        <v>0</v>
      </c>
      <c r="L67" s="696">
        <v>0.94721959034263092</v>
      </c>
    </row>
    <row r="68" spans="1:12" ht="12.75">
      <c r="A68" s="695" t="s">
        <v>996</v>
      </c>
      <c r="B68" s="99" t="s">
        <v>983</v>
      </c>
      <c r="C68" s="109">
        <v>0</v>
      </c>
      <c r="D68" s="109">
        <v>0</v>
      </c>
      <c r="E68" s="109">
        <v>0</v>
      </c>
      <c r="F68" s="109">
        <v>0</v>
      </c>
      <c r="G68" s="109">
        <v>0</v>
      </c>
      <c r="H68" s="109">
        <v>0</v>
      </c>
      <c r="I68" s="109">
        <v>0</v>
      </c>
      <c r="J68" s="109">
        <v>0</v>
      </c>
      <c r="K68" s="109">
        <v>0</v>
      </c>
      <c r="L68" s="696">
        <v>0.94721959034263092</v>
      </c>
    </row>
    <row r="69" spans="1:12" ht="12.75">
      <c r="A69" s="695" t="s">
        <v>995</v>
      </c>
      <c r="B69" s="99" t="s">
        <v>983</v>
      </c>
      <c r="C69" s="109">
        <v>-2840084.6386436382</v>
      </c>
      <c r="D69" s="109">
        <v>-2840084.6386436382</v>
      </c>
      <c r="E69" s="109">
        <v>2840084.6386436382</v>
      </c>
      <c r="F69" s="109">
        <v>0</v>
      </c>
      <c r="G69" s="109">
        <v>0</v>
      </c>
      <c r="H69" s="109">
        <v>-2840084.6386436382</v>
      </c>
      <c r="I69" s="109">
        <v>2840084.6386436382</v>
      </c>
      <c r="J69" s="109">
        <v>0</v>
      </c>
      <c r="K69" s="109">
        <v>0</v>
      </c>
      <c r="L69" s="696">
        <v>1</v>
      </c>
    </row>
    <row r="70" spans="1:12" ht="12.75">
      <c r="A70" s="695" t="s">
        <v>994</v>
      </c>
      <c r="B70" s="99" t="s">
        <v>983</v>
      </c>
      <c r="C70" s="109">
        <v>0</v>
      </c>
      <c r="D70" s="109">
        <v>0</v>
      </c>
      <c r="E70" s="109">
        <v>0</v>
      </c>
      <c r="F70" s="109">
        <v>0</v>
      </c>
      <c r="G70" s="109">
        <v>0</v>
      </c>
      <c r="H70" s="109">
        <v>0</v>
      </c>
      <c r="I70" s="109">
        <v>0</v>
      </c>
      <c r="J70" s="109">
        <v>0</v>
      </c>
      <c r="K70" s="109">
        <v>0</v>
      </c>
      <c r="L70" s="696">
        <v>1</v>
      </c>
    </row>
    <row r="71" spans="1:12" ht="12.75">
      <c r="A71" s="695" t="s">
        <v>993</v>
      </c>
      <c r="B71" s="99" t="s">
        <v>983</v>
      </c>
      <c r="C71" s="109">
        <v>0</v>
      </c>
      <c r="D71" s="109">
        <v>0</v>
      </c>
      <c r="E71" s="109">
        <v>0</v>
      </c>
      <c r="F71" s="109">
        <v>0</v>
      </c>
      <c r="G71" s="109">
        <v>0</v>
      </c>
      <c r="H71" s="109">
        <v>0</v>
      </c>
      <c r="I71" s="109">
        <v>0</v>
      </c>
      <c r="J71" s="109">
        <v>0</v>
      </c>
      <c r="K71" s="109">
        <v>0</v>
      </c>
      <c r="L71" s="696">
        <v>1</v>
      </c>
    </row>
    <row r="72" spans="1:12" ht="12.75">
      <c r="A72" s="695" t="s">
        <v>992</v>
      </c>
      <c r="B72" s="99" t="s">
        <v>983</v>
      </c>
      <c r="C72" s="109">
        <v>0</v>
      </c>
      <c r="D72" s="109">
        <v>0</v>
      </c>
      <c r="E72" s="109">
        <v>0</v>
      </c>
      <c r="F72" s="109">
        <v>0</v>
      </c>
      <c r="G72" s="109">
        <v>0</v>
      </c>
      <c r="H72" s="109">
        <v>0</v>
      </c>
      <c r="I72" s="109">
        <v>0</v>
      </c>
      <c r="J72" s="109">
        <v>0</v>
      </c>
      <c r="K72" s="109">
        <v>0</v>
      </c>
      <c r="L72" s="696">
        <v>1</v>
      </c>
    </row>
    <row r="73" spans="1:12" ht="12.75">
      <c r="A73" s="695" t="s">
        <v>991</v>
      </c>
      <c r="B73" s="99" t="s">
        <v>983</v>
      </c>
      <c r="C73" s="109">
        <v>0</v>
      </c>
      <c r="D73" s="109">
        <v>0</v>
      </c>
      <c r="E73" s="109">
        <v>0</v>
      </c>
      <c r="F73" s="109">
        <v>0</v>
      </c>
      <c r="G73" s="109">
        <v>0</v>
      </c>
      <c r="H73" s="109">
        <v>0</v>
      </c>
      <c r="I73" s="109">
        <v>0</v>
      </c>
      <c r="J73" s="109">
        <v>0</v>
      </c>
      <c r="K73" s="109">
        <v>0</v>
      </c>
      <c r="L73" s="696">
        <v>1</v>
      </c>
    </row>
    <row r="74" spans="1:12" ht="12.75">
      <c r="A74" s="695" t="s">
        <v>990</v>
      </c>
      <c r="B74" s="99" t="s">
        <v>983</v>
      </c>
      <c r="C74" s="109">
        <v>0</v>
      </c>
      <c r="D74" s="109">
        <v>0</v>
      </c>
      <c r="E74" s="109">
        <v>0</v>
      </c>
      <c r="F74" s="109">
        <v>0</v>
      </c>
      <c r="G74" s="109">
        <v>0</v>
      </c>
      <c r="H74" s="109">
        <v>0</v>
      </c>
      <c r="I74" s="109">
        <v>0</v>
      </c>
      <c r="J74" s="109">
        <v>0</v>
      </c>
      <c r="K74" s="109">
        <v>0</v>
      </c>
      <c r="L74" s="696">
        <v>1</v>
      </c>
    </row>
    <row r="75" spans="1:12" ht="12.75">
      <c r="A75" s="695" t="s">
        <v>989</v>
      </c>
      <c r="B75" s="99" t="s">
        <v>983</v>
      </c>
      <c r="C75" s="109">
        <v>0</v>
      </c>
      <c r="D75" s="109">
        <v>0</v>
      </c>
      <c r="E75" s="109">
        <v>0</v>
      </c>
      <c r="F75" s="109">
        <v>0</v>
      </c>
      <c r="G75" s="109">
        <v>0</v>
      </c>
      <c r="H75" s="109">
        <v>0</v>
      </c>
      <c r="I75" s="109">
        <v>0</v>
      </c>
      <c r="J75" s="109">
        <v>0</v>
      </c>
      <c r="K75" s="109">
        <v>0</v>
      </c>
      <c r="L75" s="696">
        <v>1</v>
      </c>
    </row>
    <row r="76" spans="1:12" ht="12.75">
      <c r="A76" s="695" t="s">
        <v>988</v>
      </c>
      <c r="B76" s="99" t="s">
        <v>983</v>
      </c>
      <c r="C76" s="109">
        <v>5.1222741603851318E-8</v>
      </c>
      <c r="D76" s="109">
        <v>5.1222741603851318E-8</v>
      </c>
      <c r="E76" s="109">
        <v>-5.1222741603851318E-8</v>
      </c>
      <c r="F76" s="109">
        <v>0</v>
      </c>
      <c r="G76" s="109">
        <v>0</v>
      </c>
      <c r="H76" s="109">
        <v>5.1222741603851318E-8</v>
      </c>
      <c r="I76" s="109">
        <v>-5.1222741603851318E-8</v>
      </c>
      <c r="J76" s="109">
        <v>0</v>
      </c>
      <c r="K76" s="109">
        <v>0</v>
      </c>
      <c r="L76" s="696">
        <v>1</v>
      </c>
    </row>
    <row r="77" spans="1:12" ht="12.75">
      <c r="A77" s="695" t="s">
        <v>987</v>
      </c>
      <c r="B77" s="99" t="s">
        <v>983</v>
      </c>
      <c r="C77" s="109">
        <v>-4.377216100692749E-8</v>
      </c>
      <c r="D77" s="109">
        <v>-4.377216100692749E-8</v>
      </c>
      <c r="E77" s="109">
        <v>4.377216100692749E-8</v>
      </c>
      <c r="F77" s="109">
        <v>0</v>
      </c>
      <c r="G77" s="109">
        <v>0</v>
      </c>
      <c r="H77" s="109">
        <v>0</v>
      </c>
      <c r="I77" s="109">
        <v>0</v>
      </c>
      <c r="J77" s="109">
        <v>0</v>
      </c>
      <c r="K77" s="109">
        <v>0</v>
      </c>
      <c r="L77" s="696">
        <v>0</v>
      </c>
    </row>
    <row r="78" spans="1:12" ht="12.75">
      <c r="A78" s="695" t="s">
        <v>986</v>
      </c>
      <c r="B78" s="99" t="s">
        <v>983</v>
      </c>
      <c r="C78" s="109">
        <v>0</v>
      </c>
      <c r="D78" s="109">
        <v>0</v>
      </c>
      <c r="E78" s="109">
        <v>0</v>
      </c>
      <c r="F78" s="109">
        <v>0</v>
      </c>
      <c r="G78" s="109">
        <v>0</v>
      </c>
      <c r="H78" s="109">
        <v>0</v>
      </c>
      <c r="I78" s="109">
        <v>0</v>
      </c>
      <c r="J78" s="109">
        <v>0</v>
      </c>
      <c r="K78" s="109">
        <v>0</v>
      </c>
      <c r="L78" s="696">
        <v>1</v>
      </c>
    </row>
    <row r="79" spans="1:12" ht="12.75">
      <c r="A79" s="695" t="s">
        <v>985</v>
      </c>
      <c r="B79" s="99" t="s">
        <v>983</v>
      </c>
      <c r="C79" s="109">
        <v>0</v>
      </c>
      <c r="D79" s="109">
        <v>0</v>
      </c>
      <c r="E79" s="109">
        <v>0</v>
      </c>
      <c r="F79" s="109">
        <v>0</v>
      </c>
      <c r="G79" s="109">
        <v>0</v>
      </c>
      <c r="H79" s="109">
        <v>0</v>
      </c>
      <c r="I79" s="109">
        <v>0</v>
      </c>
      <c r="J79" s="109">
        <v>0</v>
      </c>
      <c r="K79" s="109">
        <v>0</v>
      </c>
      <c r="L79" s="696">
        <v>1</v>
      </c>
    </row>
    <row r="80" spans="1:12" ht="13.5" thickBot="1">
      <c r="A80" s="695" t="s">
        <v>984</v>
      </c>
      <c r="B80" s="99" t="s">
        <v>983</v>
      </c>
      <c r="C80" s="109">
        <v>-8138.2420795634389</v>
      </c>
      <c r="D80" s="109">
        <v>-8138.2420795634389</v>
      </c>
      <c r="E80" s="109">
        <v>8138.2420795634389</v>
      </c>
      <c r="F80" s="109">
        <v>0</v>
      </c>
      <c r="G80" s="109">
        <v>0</v>
      </c>
      <c r="H80" s="109">
        <v>-8138.2420795634389</v>
      </c>
      <c r="I80" s="109">
        <v>8138.2420795634389</v>
      </c>
      <c r="J80" s="109">
        <v>0</v>
      </c>
      <c r="K80" s="109">
        <v>0</v>
      </c>
      <c r="L80" s="696">
        <v>1</v>
      </c>
    </row>
    <row r="81" spans="1:12" ht="12.75">
      <c r="A81" s="110" t="s">
        <v>982</v>
      </c>
      <c r="B81" s="697" t="s">
        <v>5</v>
      </c>
      <c r="C81" s="698">
        <v>-250922702.4148742</v>
      </c>
      <c r="D81" s="698">
        <v>-250922702.4148742</v>
      </c>
      <c r="E81" s="698">
        <v>4045856.1607632325</v>
      </c>
      <c r="F81" s="698">
        <v>0</v>
      </c>
      <c r="G81" s="698">
        <v>-246876846.25411099</v>
      </c>
      <c r="H81" s="698">
        <v>-204880665.98514944</v>
      </c>
      <c r="I81" s="698">
        <v>3982644.585623377</v>
      </c>
      <c r="J81" s="698">
        <v>0</v>
      </c>
      <c r="K81" s="698">
        <v>-200898021.39952606</v>
      </c>
      <c r="L81" s="450" t="s">
        <v>5</v>
      </c>
    </row>
    <row r="82" spans="1:12" ht="15.75" thickBot="1">
      <c r="A82" s="122"/>
      <c r="B82" s="699"/>
      <c r="C82" s="122"/>
      <c r="D82" s="122"/>
      <c r="E82" s="122"/>
      <c r="F82" s="122"/>
      <c r="G82" s="122"/>
      <c r="H82" s="122"/>
      <c r="I82" s="122"/>
      <c r="J82" s="122"/>
      <c r="K82" s="122"/>
      <c r="L82" s="122"/>
    </row>
    <row r="83" spans="1:12" ht="12.75">
      <c r="A83" s="694" t="s">
        <v>981</v>
      </c>
      <c r="B83" s="697" t="s">
        <v>5</v>
      </c>
      <c r="C83" s="698">
        <v>-11234711285.797258</v>
      </c>
      <c r="D83" s="698">
        <v>-11234711285.797258</v>
      </c>
      <c r="E83" s="698">
        <v>5007269889.2535372</v>
      </c>
      <c r="F83" s="698">
        <v>0</v>
      </c>
      <c r="G83" s="698">
        <v>-6227441396.5437155</v>
      </c>
      <c r="H83" s="698">
        <v>-10785296385.343796</v>
      </c>
      <c r="I83" s="698">
        <v>4817767462.9772367</v>
      </c>
      <c r="J83" s="698">
        <v>0</v>
      </c>
      <c r="K83" s="698">
        <v>-5967528922.3665571</v>
      </c>
      <c r="L83" s="450" t="s">
        <v>5</v>
      </c>
    </row>
    <row r="84" spans="1:12" ht="15">
      <c r="A84" s="122"/>
      <c r="B84" s="699"/>
      <c r="C84" s="122"/>
      <c r="D84" s="122"/>
      <c r="E84" s="122"/>
      <c r="F84" s="122"/>
      <c r="G84" s="122"/>
      <c r="H84" s="122"/>
      <c r="I84" s="122"/>
      <c r="J84" s="122"/>
      <c r="K84" s="122"/>
      <c r="L84" s="122"/>
    </row>
    <row r="85" spans="1:12" ht="12.75">
      <c r="A85" s="694" t="s">
        <v>687</v>
      </c>
      <c r="B85" s="99"/>
      <c r="C85" s="109"/>
      <c r="D85" s="109"/>
      <c r="E85" s="109"/>
      <c r="F85" s="109"/>
      <c r="G85" s="109"/>
      <c r="H85" s="109"/>
      <c r="I85" s="109"/>
      <c r="J85" s="109"/>
      <c r="K85" s="109"/>
      <c r="L85" s="109"/>
    </row>
    <row r="86" spans="1:12" ht="12.75">
      <c r="A86" s="110" t="s">
        <v>949</v>
      </c>
      <c r="B86" s="99"/>
      <c r="C86" s="109"/>
      <c r="D86" s="109"/>
      <c r="E86" s="109"/>
      <c r="F86" s="109"/>
      <c r="G86" s="109"/>
      <c r="H86" s="109"/>
      <c r="I86" s="109"/>
      <c r="J86" s="109"/>
      <c r="K86" s="109"/>
      <c r="L86" s="109"/>
    </row>
    <row r="87" spans="1:12" ht="12.75">
      <c r="A87" s="695" t="s">
        <v>980</v>
      </c>
      <c r="B87" s="99" t="s">
        <v>979</v>
      </c>
      <c r="C87" s="109">
        <v>5164888.4199999981</v>
      </c>
      <c r="D87" s="109">
        <v>5164888.4199999981</v>
      </c>
      <c r="E87" s="109">
        <v>0</v>
      </c>
      <c r="F87" s="109">
        <v>0</v>
      </c>
      <c r="G87" s="109">
        <v>5164888.4199999981</v>
      </c>
      <c r="H87" s="109">
        <v>4913274.3585272562</v>
      </c>
      <c r="I87" s="109">
        <v>0</v>
      </c>
      <c r="J87" s="109">
        <v>0</v>
      </c>
      <c r="K87" s="109">
        <v>4913274.3585272562</v>
      </c>
      <c r="L87" s="696">
        <v>0.95128373722490955</v>
      </c>
    </row>
    <row r="88" spans="1:12" ht="12.75">
      <c r="A88" s="695" t="s">
        <v>978</v>
      </c>
      <c r="B88" s="99" t="s">
        <v>976</v>
      </c>
      <c r="C88" s="109">
        <v>365144534.71000004</v>
      </c>
      <c r="D88" s="109">
        <v>365144534.71000004</v>
      </c>
      <c r="E88" s="109">
        <v>-365144534.71000004</v>
      </c>
      <c r="F88" s="109">
        <v>0</v>
      </c>
      <c r="G88" s="109">
        <v>0</v>
      </c>
      <c r="H88" s="109">
        <v>345872056.58385682</v>
      </c>
      <c r="I88" s="109">
        <v>-345872056.58385682</v>
      </c>
      <c r="J88" s="109">
        <v>0</v>
      </c>
      <c r="K88" s="109">
        <v>0</v>
      </c>
      <c r="L88" s="696">
        <v>0.94721959034263092</v>
      </c>
    </row>
    <row r="89" spans="1:12" ht="12.75">
      <c r="A89" s="695" t="s">
        <v>977</v>
      </c>
      <c r="B89" s="99" t="s">
        <v>976</v>
      </c>
      <c r="C89" s="109">
        <v>9338423.9599999972</v>
      </c>
      <c r="D89" s="109">
        <v>9338423.9599999972</v>
      </c>
      <c r="E89" s="109">
        <v>0</v>
      </c>
      <c r="F89" s="109">
        <v>0</v>
      </c>
      <c r="G89" s="109">
        <v>9338423.9599999972</v>
      </c>
      <c r="H89" s="109">
        <v>8858982.3237897847</v>
      </c>
      <c r="I89" s="109">
        <v>0</v>
      </c>
      <c r="J89" s="109">
        <v>0</v>
      </c>
      <c r="K89" s="109">
        <v>8858982.3237897847</v>
      </c>
      <c r="L89" s="696">
        <v>0.94865925575195109</v>
      </c>
    </row>
    <row r="90" spans="1:12" ht="12.75">
      <c r="A90" s="695" t="s">
        <v>975</v>
      </c>
      <c r="B90" s="99" t="s">
        <v>974</v>
      </c>
      <c r="C90" s="109">
        <v>4947119.6400000006</v>
      </c>
      <c r="D90" s="109">
        <v>4947119.6400000006</v>
      </c>
      <c r="E90" s="109">
        <v>0</v>
      </c>
      <c r="F90" s="109">
        <v>0</v>
      </c>
      <c r="G90" s="109">
        <v>4947119.6400000006</v>
      </c>
      <c r="H90" s="109">
        <v>4706114.4596379502</v>
      </c>
      <c r="I90" s="109">
        <v>0</v>
      </c>
      <c r="J90" s="109">
        <v>0</v>
      </c>
      <c r="K90" s="109">
        <v>4706114.4596379502</v>
      </c>
      <c r="L90" s="696">
        <v>0.95128373722490955</v>
      </c>
    </row>
    <row r="91" spans="1:12" ht="12.75">
      <c r="A91" s="695" t="s">
        <v>973</v>
      </c>
      <c r="B91" s="99" t="s">
        <v>972</v>
      </c>
      <c r="C91" s="109">
        <v>1734288.8199999996</v>
      </c>
      <c r="D91" s="109">
        <v>1734288.8199999996</v>
      </c>
      <c r="E91" s="109">
        <v>0</v>
      </c>
      <c r="F91" s="109">
        <v>0</v>
      </c>
      <c r="G91" s="109">
        <v>1734288.8199999996</v>
      </c>
      <c r="H91" s="109">
        <v>1649800.7501169781</v>
      </c>
      <c r="I91" s="109">
        <v>0</v>
      </c>
      <c r="J91" s="109">
        <v>0</v>
      </c>
      <c r="K91" s="109">
        <v>1649800.7501169781</v>
      </c>
      <c r="L91" s="696">
        <v>0.95128373722490955</v>
      </c>
    </row>
    <row r="92" spans="1:12" ht="12.75">
      <c r="A92" s="695" t="s">
        <v>971</v>
      </c>
      <c r="B92" s="99" t="s">
        <v>968</v>
      </c>
      <c r="C92" s="109">
        <v>16556614.289999999</v>
      </c>
      <c r="D92" s="109">
        <v>16556614.289999999</v>
      </c>
      <c r="E92" s="109">
        <v>0</v>
      </c>
      <c r="F92" s="109">
        <v>0</v>
      </c>
      <c r="G92" s="109">
        <v>16556614.289999999</v>
      </c>
      <c r="H92" s="109">
        <v>15750037.917582542</v>
      </c>
      <c r="I92" s="109">
        <v>0</v>
      </c>
      <c r="J92" s="109">
        <v>0</v>
      </c>
      <c r="K92" s="109">
        <v>15750037.917582542</v>
      </c>
      <c r="L92" s="696">
        <v>0.95128373722490955</v>
      </c>
    </row>
    <row r="93" spans="1:12" ht="12.75">
      <c r="A93" s="695" t="s">
        <v>970</v>
      </c>
      <c r="B93" s="99" t="s">
        <v>968</v>
      </c>
      <c r="C93" s="109">
        <v>4358730.47</v>
      </c>
      <c r="D93" s="109">
        <v>4358730.47</v>
      </c>
      <c r="E93" s="109">
        <v>-4358730.47</v>
      </c>
      <c r="F93" s="109">
        <v>0</v>
      </c>
      <c r="G93" s="109">
        <v>0</v>
      </c>
      <c r="H93" s="109">
        <v>4128674.8902073428</v>
      </c>
      <c r="I93" s="109">
        <v>-4128674.8902073428</v>
      </c>
      <c r="J93" s="109">
        <v>0</v>
      </c>
      <c r="K93" s="109">
        <v>0</v>
      </c>
      <c r="L93" s="696">
        <v>0.94721959034263092</v>
      </c>
    </row>
    <row r="94" spans="1:12" ht="12.75">
      <c r="A94" s="695" t="s">
        <v>969</v>
      </c>
      <c r="B94" s="99" t="s">
        <v>968</v>
      </c>
      <c r="C94" s="109">
        <v>477955.6999999999</v>
      </c>
      <c r="D94" s="109">
        <v>477955.6999999999</v>
      </c>
      <c r="E94" s="109">
        <v>-477955.6999999999</v>
      </c>
      <c r="F94" s="109">
        <v>0</v>
      </c>
      <c r="G94" s="109">
        <v>0</v>
      </c>
      <c r="H94" s="109">
        <v>452729.00235592533</v>
      </c>
      <c r="I94" s="109">
        <v>-452729.00235592533</v>
      </c>
      <c r="J94" s="109">
        <v>0</v>
      </c>
      <c r="K94" s="109">
        <v>0</v>
      </c>
      <c r="L94" s="696">
        <v>0.94721959034263092</v>
      </c>
    </row>
    <row r="95" spans="1:12" ht="12.75">
      <c r="A95" s="695" t="s">
        <v>967</v>
      </c>
      <c r="B95" s="99" t="s">
        <v>966</v>
      </c>
      <c r="C95" s="109">
        <v>66795.909999999989</v>
      </c>
      <c r="D95" s="109">
        <v>66795.909999999989</v>
      </c>
      <c r="E95" s="109">
        <v>0</v>
      </c>
      <c r="F95" s="109">
        <v>0</v>
      </c>
      <c r="G95" s="109">
        <v>66795.909999999989</v>
      </c>
      <c r="H95" s="109">
        <v>63541.8628961387</v>
      </c>
      <c r="I95" s="109">
        <v>0</v>
      </c>
      <c r="J95" s="109">
        <v>0</v>
      </c>
      <c r="K95" s="109">
        <v>63541.8628961387</v>
      </c>
      <c r="L95" s="696">
        <v>0.95128373722490955</v>
      </c>
    </row>
    <row r="96" spans="1:12" ht="12.75">
      <c r="A96" s="695" t="s">
        <v>965</v>
      </c>
      <c r="B96" s="99" t="s">
        <v>964</v>
      </c>
      <c r="C96" s="109">
        <v>0</v>
      </c>
      <c r="D96" s="109">
        <v>0</v>
      </c>
      <c r="E96" s="109">
        <v>0</v>
      </c>
      <c r="F96" s="109">
        <v>0</v>
      </c>
      <c r="G96" s="109">
        <v>0</v>
      </c>
      <c r="H96" s="109">
        <v>0</v>
      </c>
      <c r="I96" s="109">
        <v>0</v>
      </c>
      <c r="J96" s="109">
        <v>0</v>
      </c>
      <c r="K96" s="109">
        <v>0</v>
      </c>
      <c r="L96" s="696">
        <v>0.94721959034263092</v>
      </c>
    </row>
    <row r="97" spans="1:12" ht="12.75">
      <c r="A97" s="695" t="s">
        <v>963</v>
      </c>
      <c r="B97" s="99" t="s">
        <v>959</v>
      </c>
      <c r="C97" s="109">
        <v>5763026.0800000019</v>
      </c>
      <c r="D97" s="109">
        <v>5763026.0800000019</v>
      </c>
      <c r="E97" s="109">
        <v>0</v>
      </c>
      <c r="F97" s="109">
        <v>0</v>
      </c>
      <c r="G97" s="109">
        <v>5763026.0800000019</v>
      </c>
      <c r="H97" s="109">
        <v>5467148.0319318864</v>
      </c>
      <c r="I97" s="109">
        <v>0</v>
      </c>
      <c r="J97" s="109">
        <v>0</v>
      </c>
      <c r="K97" s="109">
        <v>5467148.0319318864</v>
      </c>
      <c r="L97" s="696">
        <v>0.94865925575195109</v>
      </c>
    </row>
    <row r="98" spans="1:12" ht="12.75">
      <c r="A98" s="695" t="s">
        <v>962</v>
      </c>
      <c r="B98" s="99" t="s">
        <v>959</v>
      </c>
      <c r="C98" s="109">
        <v>8056035.8499999996</v>
      </c>
      <c r="D98" s="109">
        <v>8056035.8499999996</v>
      </c>
      <c r="E98" s="109">
        <v>0</v>
      </c>
      <c r="F98" s="109">
        <v>0</v>
      </c>
      <c r="G98" s="109">
        <v>8056035.8499999996</v>
      </c>
      <c r="H98" s="109">
        <v>7663575.8906058501</v>
      </c>
      <c r="I98" s="109">
        <v>0</v>
      </c>
      <c r="J98" s="109">
        <v>0</v>
      </c>
      <c r="K98" s="109">
        <v>7663575.8906058501</v>
      </c>
      <c r="L98" s="696">
        <v>0.95128373722490955</v>
      </c>
    </row>
    <row r="99" spans="1:12" ht="12.75">
      <c r="A99" s="695" t="s">
        <v>961</v>
      </c>
      <c r="B99" s="99" t="s">
        <v>959</v>
      </c>
      <c r="C99" s="109">
        <v>1613457.96</v>
      </c>
      <c r="D99" s="109">
        <v>1613457.96</v>
      </c>
      <c r="E99" s="109">
        <v>-1613457.96</v>
      </c>
      <c r="F99" s="109">
        <v>0</v>
      </c>
      <c r="G99" s="109">
        <v>0</v>
      </c>
      <c r="H99" s="109">
        <v>1528298.9879062569</v>
      </c>
      <c r="I99" s="109">
        <v>-1528298.9879062569</v>
      </c>
      <c r="J99" s="109">
        <v>0</v>
      </c>
      <c r="K99" s="109">
        <v>0</v>
      </c>
      <c r="L99" s="696">
        <v>0.94721959034263092</v>
      </c>
    </row>
    <row r="100" spans="1:12" ht="12.75">
      <c r="A100" s="695" t="s">
        <v>960</v>
      </c>
      <c r="B100" s="99" t="s">
        <v>959</v>
      </c>
      <c r="C100" s="109">
        <v>0</v>
      </c>
      <c r="D100" s="109">
        <v>0</v>
      </c>
      <c r="E100" s="109">
        <v>0</v>
      </c>
      <c r="F100" s="109">
        <v>0</v>
      </c>
      <c r="G100" s="109">
        <v>0</v>
      </c>
      <c r="H100" s="109">
        <v>0</v>
      </c>
      <c r="I100" s="109">
        <v>0</v>
      </c>
      <c r="J100" s="109">
        <v>0</v>
      </c>
      <c r="K100" s="109">
        <v>0</v>
      </c>
      <c r="L100" s="696">
        <v>0.94721959034263092</v>
      </c>
    </row>
    <row r="101" spans="1:12" ht="12.75">
      <c r="A101" s="695" t="s">
        <v>958</v>
      </c>
      <c r="B101" s="99" t="s">
        <v>956</v>
      </c>
      <c r="C101" s="109">
        <v>32594455.99000001</v>
      </c>
      <c r="D101" s="109">
        <v>32594455.99000001</v>
      </c>
      <c r="E101" s="109">
        <v>0</v>
      </c>
      <c r="F101" s="109">
        <v>0</v>
      </c>
      <c r="G101" s="109">
        <v>32594455.99000001</v>
      </c>
      <c r="H101" s="109">
        <v>30921032.361113135</v>
      </c>
      <c r="I101" s="109">
        <v>0</v>
      </c>
      <c r="J101" s="109">
        <v>0</v>
      </c>
      <c r="K101" s="109">
        <v>30921032.361113135</v>
      </c>
      <c r="L101" s="696">
        <v>0.94865925575195109</v>
      </c>
    </row>
    <row r="102" spans="1:12" ht="12.75">
      <c r="A102" s="695" t="s">
        <v>957</v>
      </c>
      <c r="B102" s="99" t="s">
        <v>956</v>
      </c>
      <c r="C102" s="109">
        <v>8904201.0599999987</v>
      </c>
      <c r="D102" s="109">
        <v>8904201.0599999987</v>
      </c>
      <c r="E102" s="109">
        <v>-8904201.0599999987</v>
      </c>
      <c r="F102" s="109">
        <v>0</v>
      </c>
      <c r="G102" s="109">
        <v>0</v>
      </c>
      <c r="H102" s="109">
        <v>8434233.6803816184</v>
      </c>
      <c r="I102" s="109">
        <v>-8434233.6803816184</v>
      </c>
      <c r="J102" s="109">
        <v>0</v>
      </c>
      <c r="K102" s="109">
        <v>0</v>
      </c>
      <c r="L102" s="696">
        <v>0.94721959034263092</v>
      </c>
    </row>
    <row r="103" spans="1:12" ht="12.75">
      <c r="A103" s="695" t="s">
        <v>955</v>
      </c>
      <c r="B103" s="99" t="s">
        <v>953</v>
      </c>
      <c r="C103" s="109">
        <v>6246708.2900000038</v>
      </c>
      <c r="D103" s="109">
        <v>6246708.2900000038</v>
      </c>
      <c r="E103" s="109">
        <v>0</v>
      </c>
      <c r="F103" s="109">
        <v>0</v>
      </c>
      <c r="G103" s="109">
        <v>6246708.2900000038</v>
      </c>
      <c r="H103" s="109">
        <v>5925997.6372909462</v>
      </c>
      <c r="I103" s="109">
        <v>0</v>
      </c>
      <c r="J103" s="109">
        <v>0</v>
      </c>
      <c r="K103" s="109">
        <v>5925997.6372909462</v>
      </c>
      <c r="L103" s="696">
        <v>0.94865925575195109</v>
      </c>
    </row>
    <row r="104" spans="1:12" ht="12.75">
      <c r="A104" s="695" t="s">
        <v>954</v>
      </c>
      <c r="B104" s="99" t="s">
        <v>953</v>
      </c>
      <c r="C104" s="109">
        <v>5000</v>
      </c>
      <c r="D104" s="109">
        <v>5000</v>
      </c>
      <c r="E104" s="109">
        <v>-5000</v>
      </c>
      <c r="F104" s="109">
        <v>0</v>
      </c>
      <c r="G104" s="109">
        <v>0</v>
      </c>
      <c r="H104" s="109">
        <v>4736.0979517131545</v>
      </c>
      <c r="I104" s="109">
        <v>-4736.0979517131545</v>
      </c>
      <c r="J104" s="109">
        <v>0</v>
      </c>
      <c r="K104" s="109">
        <v>0</v>
      </c>
      <c r="L104" s="696">
        <v>0.94721959034263092</v>
      </c>
    </row>
    <row r="105" spans="1:12" ht="12.75">
      <c r="A105" s="695" t="s">
        <v>952</v>
      </c>
      <c r="B105" s="99" t="s">
        <v>950</v>
      </c>
      <c r="C105" s="109">
        <v>1890604.6199999996</v>
      </c>
      <c r="D105" s="109">
        <v>1890604.6199999996</v>
      </c>
      <c r="E105" s="109">
        <v>0</v>
      </c>
      <c r="F105" s="109">
        <v>0</v>
      </c>
      <c r="G105" s="109">
        <v>1890604.6199999996</v>
      </c>
      <c r="H105" s="109">
        <v>1793539.5717304</v>
      </c>
      <c r="I105" s="109">
        <v>0</v>
      </c>
      <c r="J105" s="109">
        <v>0</v>
      </c>
      <c r="K105" s="109">
        <v>1793539.5717304</v>
      </c>
      <c r="L105" s="696">
        <v>0.94865925575195109</v>
      </c>
    </row>
    <row r="106" spans="1:12" ht="13.5" thickBot="1">
      <c r="A106" s="695" t="s">
        <v>951</v>
      </c>
      <c r="B106" s="99" t="s">
        <v>950</v>
      </c>
      <c r="C106" s="109">
        <v>70831.44</v>
      </c>
      <c r="D106" s="109">
        <v>70831.44</v>
      </c>
      <c r="E106" s="109">
        <v>-70831.44</v>
      </c>
      <c r="F106" s="109">
        <v>0</v>
      </c>
      <c r="G106" s="109">
        <v>0</v>
      </c>
      <c r="H106" s="109">
        <v>67092.927580178643</v>
      </c>
      <c r="I106" s="109">
        <v>-67092.927580178643</v>
      </c>
      <c r="J106" s="109">
        <v>0</v>
      </c>
      <c r="K106" s="109">
        <v>0</v>
      </c>
      <c r="L106" s="696">
        <v>0.94721959034263092</v>
      </c>
    </row>
    <row r="107" spans="1:12" ht="12.75">
      <c r="A107" s="110" t="s">
        <v>949</v>
      </c>
      <c r="B107" s="697" t="s">
        <v>5</v>
      </c>
      <c r="C107" s="698">
        <v>472933673.2100001</v>
      </c>
      <c r="D107" s="698">
        <v>472933673.2100001</v>
      </c>
      <c r="E107" s="698">
        <v>-380574711.34000003</v>
      </c>
      <c r="F107" s="698">
        <v>0</v>
      </c>
      <c r="G107" s="698">
        <v>92358961.87000002</v>
      </c>
      <c r="H107" s="698">
        <v>448200867.33546269</v>
      </c>
      <c r="I107" s="698">
        <v>-360487822.17023987</v>
      </c>
      <c r="J107" s="698">
        <v>0</v>
      </c>
      <c r="K107" s="698">
        <v>87713045.165222868</v>
      </c>
      <c r="L107" s="450" t="s">
        <v>5</v>
      </c>
    </row>
    <row r="108" spans="1:12" ht="15">
      <c r="A108" s="122"/>
      <c r="B108" s="699"/>
      <c r="C108" s="122"/>
      <c r="D108" s="122"/>
      <c r="E108" s="122"/>
      <c r="F108" s="122"/>
      <c r="G108" s="122"/>
      <c r="H108" s="122"/>
      <c r="I108" s="122"/>
      <c r="J108" s="122"/>
      <c r="K108" s="122"/>
      <c r="L108" s="122"/>
    </row>
    <row r="109" spans="1:12" ht="12.75">
      <c r="A109" s="110" t="s">
        <v>910</v>
      </c>
      <c r="B109" s="99"/>
      <c r="C109" s="109"/>
      <c r="D109" s="109"/>
      <c r="E109" s="109"/>
      <c r="F109" s="109"/>
      <c r="G109" s="109"/>
      <c r="H109" s="109"/>
      <c r="I109" s="109"/>
      <c r="J109" s="109"/>
      <c r="K109" s="109"/>
      <c r="L109" s="109"/>
    </row>
    <row r="110" spans="1:12" ht="12.75">
      <c r="A110" s="695" t="s">
        <v>948</v>
      </c>
      <c r="B110" s="99" t="s">
        <v>947</v>
      </c>
      <c r="C110" s="109">
        <v>81567988.36999999</v>
      </c>
      <c r="D110" s="109">
        <v>81567988.36999999</v>
      </c>
      <c r="E110" s="109">
        <v>0</v>
      </c>
      <c r="F110" s="109">
        <v>0</v>
      </c>
      <c r="G110" s="109">
        <v>81567988.36999999</v>
      </c>
      <c r="H110" s="109">
        <v>77594300.81453155</v>
      </c>
      <c r="I110" s="109">
        <v>0</v>
      </c>
      <c r="J110" s="109">
        <v>0</v>
      </c>
      <c r="K110" s="109">
        <v>77594300.81453155</v>
      </c>
      <c r="L110" s="696">
        <v>0.95128373722490955</v>
      </c>
    </row>
    <row r="111" spans="1:12" ht="12.75">
      <c r="A111" s="695" t="s">
        <v>946</v>
      </c>
      <c r="B111" s="99" t="s">
        <v>938</v>
      </c>
      <c r="C111" s="109">
        <v>181948456.39373511</v>
      </c>
      <c r="D111" s="109">
        <v>181948456.39373511</v>
      </c>
      <c r="E111" s="109">
        <v>-181948456.39373511</v>
      </c>
      <c r="F111" s="109">
        <v>0</v>
      </c>
      <c r="G111" s="109">
        <v>0</v>
      </c>
      <c r="H111" s="109">
        <v>172345142.32874781</v>
      </c>
      <c r="I111" s="109">
        <v>-172345142.32874781</v>
      </c>
      <c r="J111" s="109">
        <v>0</v>
      </c>
      <c r="K111" s="109">
        <v>0</v>
      </c>
      <c r="L111" s="696">
        <v>0.94721959034263092</v>
      </c>
    </row>
    <row r="112" spans="1:12" ht="12.75">
      <c r="A112" s="695" t="s">
        <v>945</v>
      </c>
      <c r="B112" s="99" t="s">
        <v>938</v>
      </c>
      <c r="C112" s="109">
        <v>0</v>
      </c>
      <c r="D112" s="109">
        <v>0</v>
      </c>
      <c r="E112" s="109">
        <v>0</v>
      </c>
      <c r="F112" s="109">
        <v>0</v>
      </c>
      <c r="G112" s="109">
        <v>0</v>
      </c>
      <c r="H112" s="109">
        <v>0</v>
      </c>
      <c r="I112" s="109">
        <v>0</v>
      </c>
      <c r="J112" s="109">
        <v>0</v>
      </c>
      <c r="K112" s="109">
        <v>0</v>
      </c>
      <c r="L112" s="696">
        <v>0.94721959034263092</v>
      </c>
    </row>
    <row r="113" spans="1:12" ht="12.75">
      <c r="A113" s="695" t="s">
        <v>944</v>
      </c>
      <c r="B113" s="99" t="s">
        <v>938</v>
      </c>
      <c r="C113" s="109">
        <v>32358752.149999999</v>
      </c>
      <c r="D113" s="109">
        <v>32358752.149999999</v>
      </c>
      <c r="E113" s="109">
        <v>-32358752.149999999</v>
      </c>
      <c r="F113" s="109">
        <v>0</v>
      </c>
      <c r="G113" s="109">
        <v>0</v>
      </c>
      <c r="H113" s="109">
        <v>30650843.955521725</v>
      </c>
      <c r="I113" s="109">
        <v>-30650843.955521725</v>
      </c>
      <c r="J113" s="109">
        <v>0</v>
      </c>
      <c r="K113" s="109">
        <v>0</v>
      </c>
      <c r="L113" s="696">
        <v>0.94721959034263092</v>
      </c>
    </row>
    <row r="114" spans="1:12" ht="12.75">
      <c r="A114" s="695" t="s">
        <v>943</v>
      </c>
      <c r="B114" s="99" t="s">
        <v>938</v>
      </c>
      <c r="C114" s="109">
        <v>0</v>
      </c>
      <c r="D114" s="109">
        <v>0</v>
      </c>
      <c r="E114" s="109">
        <v>0</v>
      </c>
      <c r="F114" s="109">
        <v>0</v>
      </c>
      <c r="G114" s="109">
        <v>0</v>
      </c>
      <c r="H114" s="109">
        <v>0</v>
      </c>
      <c r="I114" s="109">
        <v>0</v>
      </c>
      <c r="J114" s="109">
        <v>0</v>
      </c>
      <c r="K114" s="109">
        <v>0</v>
      </c>
      <c r="L114" s="696">
        <v>1</v>
      </c>
    </row>
    <row r="115" spans="1:12" ht="12.75">
      <c r="A115" s="695" t="s">
        <v>942</v>
      </c>
      <c r="B115" s="99" t="s">
        <v>938</v>
      </c>
      <c r="C115" s="109">
        <v>0</v>
      </c>
      <c r="D115" s="109">
        <v>0</v>
      </c>
      <c r="E115" s="109">
        <v>0</v>
      </c>
      <c r="F115" s="109">
        <v>0</v>
      </c>
      <c r="G115" s="109">
        <v>0</v>
      </c>
      <c r="H115" s="109">
        <v>0</v>
      </c>
      <c r="I115" s="109">
        <v>0</v>
      </c>
      <c r="J115" s="109">
        <v>0</v>
      </c>
      <c r="K115" s="109">
        <v>0</v>
      </c>
      <c r="L115" s="696">
        <v>1</v>
      </c>
    </row>
    <row r="116" spans="1:12" ht="12.75">
      <c r="A116" s="695" t="s">
        <v>941</v>
      </c>
      <c r="B116" s="99" t="s">
        <v>938</v>
      </c>
      <c r="C116" s="109">
        <v>0</v>
      </c>
      <c r="D116" s="109">
        <v>0</v>
      </c>
      <c r="E116" s="109">
        <v>0</v>
      </c>
      <c r="F116" s="109">
        <v>0</v>
      </c>
      <c r="G116" s="109">
        <v>0</v>
      </c>
      <c r="H116" s="109">
        <v>0</v>
      </c>
      <c r="I116" s="109">
        <v>0</v>
      </c>
      <c r="J116" s="109">
        <v>0</v>
      </c>
      <c r="K116" s="109">
        <v>0</v>
      </c>
      <c r="L116" s="696">
        <v>0.94721959034263092</v>
      </c>
    </row>
    <row r="117" spans="1:12" ht="12.75">
      <c r="A117" s="695" t="s">
        <v>940</v>
      </c>
      <c r="B117" s="99" t="s">
        <v>938</v>
      </c>
      <c r="C117" s="109">
        <v>0</v>
      </c>
      <c r="D117" s="109">
        <v>0</v>
      </c>
      <c r="E117" s="109">
        <v>0</v>
      </c>
      <c r="F117" s="109">
        <v>0</v>
      </c>
      <c r="G117" s="109">
        <v>0</v>
      </c>
      <c r="H117" s="109">
        <v>0</v>
      </c>
      <c r="I117" s="109">
        <v>0</v>
      </c>
      <c r="J117" s="109">
        <v>0</v>
      </c>
      <c r="K117" s="109">
        <v>0</v>
      </c>
      <c r="L117" s="696">
        <v>0.94721959034263092</v>
      </c>
    </row>
    <row r="118" spans="1:12" ht="12.75">
      <c r="A118" s="695" t="s">
        <v>939</v>
      </c>
      <c r="B118" s="99" t="s">
        <v>938</v>
      </c>
      <c r="C118" s="109">
        <v>11753694.840000002</v>
      </c>
      <c r="D118" s="109">
        <v>11753694.840000002</v>
      </c>
      <c r="E118" s="109">
        <v>0</v>
      </c>
      <c r="F118" s="109">
        <v>0</v>
      </c>
      <c r="G118" s="109">
        <v>11753694.840000002</v>
      </c>
      <c r="H118" s="109">
        <v>11150251.399249949</v>
      </c>
      <c r="I118" s="109">
        <v>0</v>
      </c>
      <c r="J118" s="109">
        <v>0</v>
      </c>
      <c r="K118" s="109">
        <v>11150251.399249949</v>
      </c>
      <c r="L118" s="696">
        <v>0.94865925575195109</v>
      </c>
    </row>
    <row r="119" spans="1:12" ht="12.75">
      <c r="A119" s="695" t="s">
        <v>937</v>
      </c>
      <c r="B119" s="99" t="s">
        <v>936</v>
      </c>
      <c r="C119" s="109">
        <v>10678965.18</v>
      </c>
      <c r="D119" s="109">
        <v>10678965.18</v>
      </c>
      <c r="E119" s="109">
        <v>0</v>
      </c>
      <c r="F119" s="109">
        <v>0</v>
      </c>
      <c r="G119" s="109">
        <v>10678965.18</v>
      </c>
      <c r="H119" s="109">
        <v>10158725.906125078</v>
      </c>
      <c r="I119" s="109">
        <v>0</v>
      </c>
      <c r="J119" s="109">
        <v>0</v>
      </c>
      <c r="K119" s="109">
        <v>10158725.906125078</v>
      </c>
      <c r="L119" s="696">
        <v>0.95128373722490955</v>
      </c>
    </row>
    <row r="120" spans="1:12" ht="12.75">
      <c r="A120" s="695" t="s">
        <v>935</v>
      </c>
      <c r="B120" s="99" t="s">
        <v>933</v>
      </c>
      <c r="C120" s="109">
        <v>49802962.179999992</v>
      </c>
      <c r="D120" s="109">
        <v>49802962.179999992</v>
      </c>
      <c r="E120" s="109">
        <v>0</v>
      </c>
      <c r="F120" s="109">
        <v>0</v>
      </c>
      <c r="G120" s="109">
        <v>49802962.179999992</v>
      </c>
      <c r="H120" s="109">
        <v>47376747.987461224</v>
      </c>
      <c r="I120" s="109">
        <v>0</v>
      </c>
      <c r="J120" s="109">
        <v>0</v>
      </c>
      <c r="K120" s="109">
        <v>47376747.987461224</v>
      </c>
      <c r="L120" s="696">
        <v>0.95128373722490955</v>
      </c>
    </row>
    <row r="121" spans="1:12" ht="12.75">
      <c r="A121" s="695" t="s">
        <v>934</v>
      </c>
      <c r="B121" s="99" t="s">
        <v>933</v>
      </c>
      <c r="C121" s="109">
        <v>0</v>
      </c>
      <c r="D121" s="109">
        <v>0</v>
      </c>
      <c r="E121" s="109">
        <v>0</v>
      </c>
      <c r="F121" s="109">
        <v>0</v>
      </c>
      <c r="G121" s="109">
        <v>0</v>
      </c>
      <c r="H121" s="109">
        <v>0</v>
      </c>
      <c r="I121" s="109">
        <v>0</v>
      </c>
      <c r="J121" s="109">
        <v>0</v>
      </c>
      <c r="K121" s="109">
        <v>0</v>
      </c>
      <c r="L121" s="696">
        <v>0.94721959034263092</v>
      </c>
    </row>
    <row r="122" spans="1:12" ht="12.75">
      <c r="A122" s="695" t="s">
        <v>932</v>
      </c>
      <c r="B122" s="99" t="s">
        <v>931</v>
      </c>
      <c r="C122" s="109">
        <v>243864.36999999997</v>
      </c>
      <c r="D122" s="109">
        <v>243864.36999999997</v>
      </c>
      <c r="E122" s="109">
        <v>0</v>
      </c>
      <c r="F122" s="109">
        <v>0</v>
      </c>
      <c r="G122" s="109">
        <v>243864.36999999997</v>
      </c>
      <c r="H122" s="109">
        <v>231984.2092695981</v>
      </c>
      <c r="I122" s="109">
        <v>0</v>
      </c>
      <c r="J122" s="109">
        <v>0</v>
      </c>
      <c r="K122" s="109">
        <v>231984.2092695981</v>
      </c>
      <c r="L122" s="696">
        <v>0.95128373722490955</v>
      </c>
    </row>
    <row r="123" spans="1:12" ht="12.75">
      <c r="A123" s="695" t="s">
        <v>930</v>
      </c>
      <c r="B123" s="99" t="s">
        <v>927</v>
      </c>
      <c r="C123" s="109">
        <v>83646833.150000006</v>
      </c>
      <c r="D123" s="109">
        <v>83646833.150000006</v>
      </c>
      <c r="E123" s="109">
        <v>0</v>
      </c>
      <c r="F123" s="109">
        <v>0</v>
      </c>
      <c r="G123" s="109">
        <v>83646833.150000006</v>
      </c>
      <c r="H123" s="109">
        <v>79571872.045960456</v>
      </c>
      <c r="I123" s="109">
        <v>0</v>
      </c>
      <c r="J123" s="109">
        <v>0</v>
      </c>
      <c r="K123" s="109">
        <v>79571872.045960456</v>
      </c>
      <c r="L123" s="696">
        <v>0.95128373722490955</v>
      </c>
    </row>
    <row r="124" spans="1:12" ht="12.75">
      <c r="A124" s="695" t="s">
        <v>929</v>
      </c>
      <c r="B124" s="99" t="s">
        <v>927</v>
      </c>
      <c r="C124" s="109">
        <v>72873.72</v>
      </c>
      <c r="D124" s="109">
        <v>72873.72</v>
      </c>
      <c r="E124" s="109">
        <v>-72873.72</v>
      </c>
      <c r="F124" s="109">
        <v>0</v>
      </c>
      <c r="G124" s="109">
        <v>0</v>
      </c>
      <c r="H124" s="109">
        <v>69027.415205143596</v>
      </c>
      <c r="I124" s="109">
        <v>-69027.415205143596</v>
      </c>
      <c r="J124" s="109">
        <v>0</v>
      </c>
      <c r="K124" s="109">
        <v>0</v>
      </c>
      <c r="L124" s="696">
        <v>0.94721959034263092</v>
      </c>
    </row>
    <row r="125" spans="1:12" ht="12.75">
      <c r="A125" s="695" t="s">
        <v>928</v>
      </c>
      <c r="B125" s="99" t="s">
        <v>927</v>
      </c>
      <c r="C125" s="109">
        <v>0</v>
      </c>
      <c r="D125" s="109">
        <v>0</v>
      </c>
      <c r="E125" s="109">
        <v>0</v>
      </c>
      <c r="F125" s="109">
        <v>0</v>
      </c>
      <c r="G125" s="109">
        <v>0</v>
      </c>
      <c r="H125" s="109">
        <v>0</v>
      </c>
      <c r="I125" s="109">
        <v>0</v>
      </c>
      <c r="J125" s="109">
        <v>0</v>
      </c>
      <c r="K125" s="109">
        <v>0</v>
      </c>
      <c r="L125" s="696">
        <v>1</v>
      </c>
    </row>
    <row r="126" spans="1:12" ht="12.75">
      <c r="A126" s="695" t="s">
        <v>926</v>
      </c>
      <c r="B126" s="99" t="s">
        <v>925</v>
      </c>
      <c r="C126" s="109">
        <v>0</v>
      </c>
      <c r="D126" s="109">
        <v>0</v>
      </c>
      <c r="E126" s="109">
        <v>0</v>
      </c>
      <c r="F126" s="109">
        <v>0</v>
      </c>
      <c r="G126" s="109">
        <v>0</v>
      </c>
      <c r="H126" s="109">
        <v>0</v>
      </c>
      <c r="I126" s="109">
        <v>0</v>
      </c>
      <c r="J126" s="109">
        <v>0</v>
      </c>
      <c r="K126" s="109">
        <v>0</v>
      </c>
      <c r="L126" s="696">
        <v>0.95128373722490955</v>
      </c>
    </row>
    <row r="127" spans="1:12" ht="12.75">
      <c r="A127" s="695" t="s">
        <v>924</v>
      </c>
      <c r="B127" s="99" t="s">
        <v>923</v>
      </c>
      <c r="C127" s="109">
        <v>91165449.900000006</v>
      </c>
      <c r="D127" s="109">
        <v>91165449.900000006</v>
      </c>
      <c r="E127" s="109">
        <v>0</v>
      </c>
      <c r="F127" s="109">
        <v>-47371293.38014733</v>
      </c>
      <c r="G127" s="109">
        <v>43794156.519852675</v>
      </c>
      <c r="H127" s="109">
        <v>86484947.852425784</v>
      </c>
      <c r="I127" s="109">
        <v>0</v>
      </c>
      <c r="J127" s="109">
        <v>-44939215.922017887</v>
      </c>
      <c r="K127" s="109">
        <v>41545731.930407897</v>
      </c>
      <c r="L127" s="696">
        <v>0.94865925575195109</v>
      </c>
    </row>
    <row r="128" spans="1:12" ht="12.75">
      <c r="A128" s="695" t="s">
        <v>922</v>
      </c>
      <c r="B128" s="99" t="s">
        <v>919</v>
      </c>
      <c r="C128" s="109">
        <v>11232051.85</v>
      </c>
      <c r="D128" s="109">
        <v>11232051.85</v>
      </c>
      <c r="E128" s="109">
        <v>0</v>
      </c>
      <c r="F128" s="109">
        <v>0</v>
      </c>
      <c r="G128" s="109">
        <v>11232051.85</v>
      </c>
      <c r="H128" s="109">
        <v>10684868.260571958</v>
      </c>
      <c r="I128" s="109">
        <v>0</v>
      </c>
      <c r="J128" s="109">
        <v>0</v>
      </c>
      <c r="K128" s="109">
        <v>10684868.260571958</v>
      </c>
      <c r="L128" s="696">
        <v>0.95128373722490955</v>
      </c>
    </row>
    <row r="129" spans="1:12" ht="12.75">
      <c r="A129" s="695" t="s">
        <v>921</v>
      </c>
      <c r="B129" s="99" t="s">
        <v>919</v>
      </c>
      <c r="C129" s="109">
        <v>610000</v>
      </c>
      <c r="D129" s="109">
        <v>610000</v>
      </c>
      <c r="E129" s="109">
        <v>-610000</v>
      </c>
      <c r="F129" s="109">
        <v>0</v>
      </c>
      <c r="G129" s="109">
        <v>0</v>
      </c>
      <c r="H129" s="109">
        <v>577803.95010900486</v>
      </c>
      <c r="I129" s="109">
        <v>-577803.95010900486</v>
      </c>
      <c r="J129" s="109">
        <v>0</v>
      </c>
      <c r="K129" s="109">
        <v>0</v>
      </c>
      <c r="L129" s="696">
        <v>0.94721959034263092</v>
      </c>
    </row>
    <row r="130" spans="1:12" ht="12.75">
      <c r="A130" s="695" t="s">
        <v>920</v>
      </c>
      <c r="B130" s="99" t="s">
        <v>919</v>
      </c>
      <c r="C130" s="109">
        <v>0</v>
      </c>
      <c r="D130" s="109">
        <v>0</v>
      </c>
      <c r="E130" s="109">
        <v>0</v>
      </c>
      <c r="F130" s="109">
        <v>0</v>
      </c>
      <c r="G130" s="109">
        <v>0</v>
      </c>
      <c r="H130" s="109">
        <v>0</v>
      </c>
      <c r="I130" s="109">
        <v>0</v>
      </c>
      <c r="J130" s="109">
        <v>0</v>
      </c>
      <c r="K130" s="109">
        <v>0</v>
      </c>
      <c r="L130" s="696">
        <v>0.94721959034263092</v>
      </c>
    </row>
    <row r="131" spans="1:12" ht="12.75">
      <c r="A131" s="695" t="s">
        <v>918</v>
      </c>
      <c r="B131" s="99" t="s">
        <v>917</v>
      </c>
      <c r="C131" s="109">
        <v>17146986.82</v>
      </c>
      <c r="D131" s="109">
        <v>17146986.82</v>
      </c>
      <c r="E131" s="109">
        <v>0</v>
      </c>
      <c r="F131" s="109">
        <v>0</v>
      </c>
      <c r="G131" s="109">
        <v>17146986.82</v>
      </c>
      <c r="H131" s="109">
        <v>16266647.755049715</v>
      </c>
      <c r="I131" s="109">
        <v>0</v>
      </c>
      <c r="J131" s="109">
        <v>0</v>
      </c>
      <c r="K131" s="109">
        <v>16266647.755049715</v>
      </c>
      <c r="L131" s="696">
        <v>0.94865925575195109</v>
      </c>
    </row>
    <row r="132" spans="1:12" ht="12.75">
      <c r="A132" s="695" t="s">
        <v>916</v>
      </c>
      <c r="B132" s="99" t="s">
        <v>914</v>
      </c>
      <c r="C132" s="109">
        <v>12880892.829999998</v>
      </c>
      <c r="D132" s="109">
        <v>12880892.829999998</v>
      </c>
      <c r="E132" s="109">
        <v>0</v>
      </c>
      <c r="F132" s="109">
        <v>0</v>
      </c>
      <c r="G132" s="109">
        <v>12880892.829999998</v>
      </c>
      <c r="H132" s="109">
        <v>12219578.205528442</v>
      </c>
      <c r="I132" s="109">
        <v>0</v>
      </c>
      <c r="J132" s="109">
        <v>0</v>
      </c>
      <c r="K132" s="109">
        <v>12219578.205528442</v>
      </c>
      <c r="L132" s="696">
        <v>0.94865925575195109</v>
      </c>
    </row>
    <row r="133" spans="1:12" ht="12.75">
      <c r="A133" s="695" t="s">
        <v>915</v>
      </c>
      <c r="B133" s="99" t="s">
        <v>914</v>
      </c>
      <c r="C133" s="109">
        <v>0</v>
      </c>
      <c r="D133" s="109">
        <v>0</v>
      </c>
      <c r="E133" s="109">
        <v>0</v>
      </c>
      <c r="F133" s="109">
        <v>0</v>
      </c>
      <c r="G133" s="109">
        <v>0</v>
      </c>
      <c r="H133" s="109">
        <v>0</v>
      </c>
      <c r="I133" s="109">
        <v>0</v>
      </c>
      <c r="J133" s="109">
        <v>0</v>
      </c>
      <c r="K133" s="109">
        <v>0</v>
      </c>
      <c r="L133" s="696">
        <v>0.94721959034263092</v>
      </c>
    </row>
    <row r="134" spans="1:12" ht="12.75">
      <c r="A134" s="695" t="s">
        <v>913</v>
      </c>
      <c r="B134" s="99" t="s">
        <v>911</v>
      </c>
      <c r="C134" s="109">
        <v>21131209.120000001</v>
      </c>
      <c r="D134" s="109">
        <v>21131209.120000001</v>
      </c>
      <c r="E134" s="109">
        <v>0</v>
      </c>
      <c r="F134" s="109">
        <v>0</v>
      </c>
      <c r="G134" s="109">
        <v>21131209.120000001</v>
      </c>
      <c r="H134" s="109">
        <v>20046317.116918042</v>
      </c>
      <c r="I134" s="109">
        <v>0</v>
      </c>
      <c r="J134" s="109">
        <v>0</v>
      </c>
      <c r="K134" s="109">
        <v>20046317.116918042</v>
      </c>
      <c r="L134" s="696">
        <v>0.94865925575195109</v>
      </c>
    </row>
    <row r="135" spans="1:12" ht="13.5" thickBot="1">
      <c r="A135" s="695" t="s">
        <v>912</v>
      </c>
      <c r="B135" s="99" t="s">
        <v>911</v>
      </c>
      <c r="C135" s="109">
        <v>0</v>
      </c>
      <c r="D135" s="109">
        <v>0</v>
      </c>
      <c r="E135" s="109">
        <v>0</v>
      </c>
      <c r="F135" s="109">
        <v>0</v>
      </c>
      <c r="G135" s="109">
        <v>0</v>
      </c>
      <c r="H135" s="109">
        <v>0</v>
      </c>
      <c r="I135" s="109">
        <v>0</v>
      </c>
      <c r="J135" s="109">
        <v>0</v>
      </c>
      <c r="K135" s="109">
        <v>0</v>
      </c>
      <c r="L135" s="696">
        <v>0.94721959034263092</v>
      </c>
    </row>
    <row r="136" spans="1:12" ht="12.75">
      <c r="A136" s="110" t="s">
        <v>910</v>
      </c>
      <c r="B136" s="697" t="s">
        <v>5</v>
      </c>
      <c r="C136" s="698">
        <v>606240980.87373519</v>
      </c>
      <c r="D136" s="698">
        <v>606240980.87373519</v>
      </c>
      <c r="E136" s="698">
        <v>-214990082.26373512</v>
      </c>
      <c r="F136" s="698">
        <v>-47371293.38014733</v>
      </c>
      <c r="G136" s="698">
        <v>343879605.22985268</v>
      </c>
      <c r="H136" s="698">
        <v>575429059.20267558</v>
      </c>
      <c r="I136" s="698">
        <v>-203642817.6495837</v>
      </c>
      <c r="J136" s="698">
        <v>-44939215.922017887</v>
      </c>
      <c r="K136" s="698">
        <v>326847025.63107389</v>
      </c>
      <c r="L136" s="450" t="s">
        <v>5</v>
      </c>
    </row>
    <row r="137" spans="1:12" ht="15">
      <c r="A137" s="122"/>
      <c r="B137" s="699"/>
      <c r="C137" s="122"/>
      <c r="D137" s="122"/>
      <c r="E137" s="122"/>
      <c r="F137" s="122"/>
      <c r="G137" s="122"/>
      <c r="H137" s="122"/>
      <c r="I137" s="122"/>
      <c r="J137" s="122"/>
      <c r="K137" s="122"/>
      <c r="L137" s="122"/>
    </row>
    <row r="138" spans="1:12" ht="12.75">
      <c r="A138" s="110" t="s">
        <v>847</v>
      </c>
      <c r="B138" s="99"/>
      <c r="C138" s="109"/>
      <c r="D138" s="109"/>
      <c r="E138" s="109"/>
      <c r="F138" s="109"/>
      <c r="G138" s="109"/>
      <c r="H138" s="109"/>
      <c r="I138" s="109"/>
      <c r="J138" s="109"/>
      <c r="K138" s="109"/>
      <c r="L138" s="109"/>
    </row>
    <row r="139" spans="1:12" ht="12.75">
      <c r="A139" s="695" t="s">
        <v>909</v>
      </c>
      <c r="B139" s="99" t="s">
        <v>908</v>
      </c>
      <c r="C139" s="109">
        <v>16670758.119999997</v>
      </c>
      <c r="D139" s="109">
        <v>16670758.119999997</v>
      </c>
      <c r="E139" s="109">
        <v>0</v>
      </c>
      <c r="F139" s="109">
        <v>0</v>
      </c>
      <c r="G139" s="109">
        <v>16670758.119999997</v>
      </c>
      <c r="H139" s="109">
        <v>15858621.086766105</v>
      </c>
      <c r="I139" s="109">
        <v>0</v>
      </c>
      <c r="J139" s="109">
        <v>0</v>
      </c>
      <c r="K139" s="109">
        <v>15858621.086766105</v>
      </c>
      <c r="L139" s="696">
        <v>0.95128373722490955</v>
      </c>
    </row>
    <row r="140" spans="1:12" ht="12.75">
      <c r="A140" s="695" t="s">
        <v>907</v>
      </c>
      <c r="B140" s="99" t="s">
        <v>889</v>
      </c>
      <c r="C140" s="109">
        <v>284036.03000000009</v>
      </c>
      <c r="D140" s="109">
        <v>284036.03000000009</v>
      </c>
      <c r="E140" s="109">
        <v>-284036.03000000009</v>
      </c>
      <c r="F140" s="109">
        <v>0</v>
      </c>
      <c r="G140" s="109">
        <v>0</v>
      </c>
      <c r="H140" s="109">
        <v>269044.49197914731</v>
      </c>
      <c r="I140" s="109">
        <v>-269044.49197914731</v>
      </c>
      <c r="J140" s="109">
        <v>0</v>
      </c>
      <c r="K140" s="109">
        <v>0</v>
      </c>
      <c r="L140" s="696">
        <v>0.94721959034263092</v>
      </c>
    </row>
    <row r="141" spans="1:12" ht="12.75">
      <c r="A141" s="695" t="s">
        <v>906</v>
      </c>
      <c r="B141" s="99" t="s">
        <v>904</v>
      </c>
      <c r="C141" s="109">
        <v>2470786768.4292831</v>
      </c>
      <c r="D141" s="109">
        <v>2470786768.4292831</v>
      </c>
      <c r="E141" s="109">
        <v>-2470786768.4292831</v>
      </c>
      <c r="F141" s="109">
        <v>0</v>
      </c>
      <c r="G141" s="109">
        <v>0</v>
      </c>
      <c r="H141" s="109">
        <v>2340377630.6155787</v>
      </c>
      <c r="I141" s="109">
        <v>-2340377630.6155787</v>
      </c>
      <c r="J141" s="109">
        <v>0</v>
      </c>
      <c r="K141" s="109">
        <v>0</v>
      </c>
      <c r="L141" s="696">
        <v>0.94721959034263092</v>
      </c>
    </row>
    <row r="142" spans="1:12" ht="12.75">
      <c r="A142" s="695" t="s">
        <v>905</v>
      </c>
      <c r="B142" s="99" t="s">
        <v>904</v>
      </c>
      <c r="C142" s="109">
        <v>4482704.1100000003</v>
      </c>
      <c r="D142" s="109">
        <v>4482704.1100000003</v>
      </c>
      <c r="E142" s="109">
        <v>0</v>
      </c>
      <c r="F142" s="109">
        <v>0</v>
      </c>
      <c r="G142" s="109">
        <v>4482704.1100000003</v>
      </c>
      <c r="H142" s="109">
        <v>4252558.7447488122</v>
      </c>
      <c r="I142" s="109">
        <v>0</v>
      </c>
      <c r="J142" s="109">
        <v>0</v>
      </c>
      <c r="K142" s="109">
        <v>4252558.7447488122</v>
      </c>
      <c r="L142" s="696">
        <v>0.94865925575195109</v>
      </c>
    </row>
    <row r="143" spans="1:12" ht="12.75">
      <c r="A143" s="695" t="s">
        <v>903</v>
      </c>
      <c r="B143" s="99" t="s">
        <v>902</v>
      </c>
      <c r="C143" s="109">
        <v>19641032.740000002</v>
      </c>
      <c r="D143" s="109">
        <v>19641032.740000002</v>
      </c>
      <c r="E143" s="109">
        <v>0</v>
      </c>
      <c r="F143" s="109">
        <v>0</v>
      </c>
      <c r="G143" s="109">
        <v>19641032.740000002</v>
      </c>
      <c r="H143" s="109">
        <v>18684195.027864005</v>
      </c>
      <c r="I143" s="109">
        <v>0</v>
      </c>
      <c r="J143" s="109">
        <v>0</v>
      </c>
      <c r="K143" s="109">
        <v>18684195.027864005</v>
      </c>
      <c r="L143" s="696">
        <v>0.95128373722490955</v>
      </c>
    </row>
    <row r="144" spans="1:12" ht="12.75">
      <c r="A144" s="695" t="s">
        <v>901</v>
      </c>
      <c r="B144" s="99" t="s">
        <v>897</v>
      </c>
      <c r="C144" s="109">
        <v>30608175.239999987</v>
      </c>
      <c r="D144" s="109">
        <v>30608175.239999987</v>
      </c>
      <c r="E144" s="109">
        <v>0</v>
      </c>
      <c r="F144" s="109">
        <v>0</v>
      </c>
      <c r="G144" s="109">
        <v>30608175.239999987</v>
      </c>
      <c r="H144" s="109">
        <v>29117059.33194213</v>
      </c>
      <c r="I144" s="109">
        <v>0</v>
      </c>
      <c r="J144" s="109">
        <v>0</v>
      </c>
      <c r="K144" s="109">
        <v>29117059.33194213</v>
      </c>
      <c r="L144" s="696">
        <v>0.95128373722490955</v>
      </c>
    </row>
    <row r="145" spans="1:12" ht="12.75">
      <c r="A145" s="695" t="s">
        <v>900</v>
      </c>
      <c r="B145" s="99" t="s">
        <v>897</v>
      </c>
      <c r="C145" s="109">
        <v>2036554.0400000005</v>
      </c>
      <c r="D145" s="109">
        <v>2036554.0400000005</v>
      </c>
      <c r="E145" s="109">
        <v>-2036554.0400000005</v>
      </c>
      <c r="F145" s="109">
        <v>0</v>
      </c>
      <c r="G145" s="109">
        <v>0</v>
      </c>
      <c r="H145" s="109">
        <v>1929063.8834794306</v>
      </c>
      <c r="I145" s="109">
        <v>-1929063.8834794306</v>
      </c>
      <c r="J145" s="109">
        <v>0</v>
      </c>
      <c r="K145" s="109">
        <v>0</v>
      </c>
      <c r="L145" s="696">
        <v>0.94721959034263092</v>
      </c>
    </row>
    <row r="146" spans="1:12" ht="12.75">
      <c r="A146" s="695" t="s">
        <v>899</v>
      </c>
      <c r="B146" s="99" t="s">
        <v>897</v>
      </c>
      <c r="C146" s="109">
        <v>4246490.0000000009</v>
      </c>
      <c r="D146" s="109">
        <v>4246490.0000000009</v>
      </c>
      <c r="E146" s="109">
        <v>0</v>
      </c>
      <c r="F146" s="109">
        <v>0</v>
      </c>
      <c r="G146" s="109">
        <v>4246490.0000000009</v>
      </c>
      <c r="H146" s="109">
        <v>4039616.8772882069</v>
      </c>
      <c r="I146" s="109">
        <v>0</v>
      </c>
      <c r="J146" s="109">
        <v>0</v>
      </c>
      <c r="K146" s="109">
        <v>4039616.8772882069</v>
      </c>
      <c r="L146" s="696">
        <v>0.95128373722490955</v>
      </c>
    </row>
    <row r="147" spans="1:12" ht="12.75">
      <c r="A147" s="695" t="s">
        <v>898</v>
      </c>
      <c r="B147" s="99" t="s">
        <v>897</v>
      </c>
      <c r="C147" s="109">
        <v>1354250.8900000001</v>
      </c>
      <c r="D147" s="109">
        <v>1354250.8900000001</v>
      </c>
      <c r="E147" s="109">
        <v>-1354250.8900000001</v>
      </c>
      <c r="F147" s="109">
        <v>0</v>
      </c>
      <c r="G147" s="109">
        <v>0</v>
      </c>
      <c r="H147" s="109">
        <v>1282772.9732469434</v>
      </c>
      <c r="I147" s="109">
        <v>-1282772.9732469434</v>
      </c>
      <c r="J147" s="109">
        <v>0</v>
      </c>
      <c r="K147" s="109">
        <v>0</v>
      </c>
      <c r="L147" s="696">
        <v>0.94721959034263092</v>
      </c>
    </row>
    <row r="148" spans="1:12" ht="12.75">
      <c r="A148" s="695" t="s">
        <v>896</v>
      </c>
      <c r="B148" s="99" t="s">
        <v>895</v>
      </c>
      <c r="C148" s="109">
        <v>0</v>
      </c>
      <c r="D148" s="109">
        <v>0</v>
      </c>
      <c r="E148" s="109">
        <v>0</v>
      </c>
      <c r="F148" s="109">
        <v>0</v>
      </c>
      <c r="G148" s="109">
        <v>0</v>
      </c>
      <c r="H148" s="109">
        <v>0</v>
      </c>
      <c r="I148" s="109">
        <v>0</v>
      </c>
      <c r="J148" s="109">
        <v>0</v>
      </c>
      <c r="K148" s="109">
        <v>0</v>
      </c>
      <c r="L148" s="696">
        <v>0.95128373722490955</v>
      </c>
    </row>
    <row r="149" spans="1:12" ht="12.75">
      <c r="A149" s="695" t="s">
        <v>894</v>
      </c>
      <c r="B149" s="99" t="s">
        <v>893</v>
      </c>
      <c r="C149" s="109">
        <v>10700397.600000003</v>
      </c>
      <c r="D149" s="109">
        <v>10700397.600000003</v>
      </c>
      <c r="E149" s="109">
        <v>0</v>
      </c>
      <c r="F149" s="109">
        <v>0</v>
      </c>
      <c r="G149" s="109">
        <v>10700397.600000003</v>
      </c>
      <c r="H149" s="109">
        <v>10151031.223465966</v>
      </c>
      <c r="I149" s="109">
        <v>0</v>
      </c>
      <c r="J149" s="109">
        <v>0</v>
      </c>
      <c r="K149" s="109">
        <v>10151031.223465966</v>
      </c>
      <c r="L149" s="696">
        <v>0.94865925575195109</v>
      </c>
    </row>
    <row r="150" spans="1:12" ht="12.75">
      <c r="A150" s="695" t="s">
        <v>892</v>
      </c>
      <c r="B150" s="99" t="s">
        <v>889</v>
      </c>
      <c r="C150" s="109">
        <v>272937.72000000003</v>
      </c>
      <c r="D150" s="109">
        <v>272937.72000000003</v>
      </c>
      <c r="E150" s="109">
        <v>-272937.72000000003</v>
      </c>
      <c r="F150" s="109">
        <v>0</v>
      </c>
      <c r="G150" s="109">
        <v>0</v>
      </c>
      <c r="H150" s="109">
        <v>258531.95532745172</v>
      </c>
      <c r="I150" s="109">
        <v>-258531.95532745172</v>
      </c>
      <c r="J150" s="109">
        <v>0</v>
      </c>
      <c r="K150" s="109">
        <v>0</v>
      </c>
      <c r="L150" s="696">
        <v>0.94721959034263092</v>
      </c>
    </row>
    <row r="151" spans="1:12" ht="12.75">
      <c r="A151" s="695" t="s">
        <v>891</v>
      </c>
      <c r="B151" s="99" t="s">
        <v>889</v>
      </c>
      <c r="C151" s="109">
        <v>18169353.409999993</v>
      </c>
      <c r="D151" s="109">
        <v>18169353.409999993</v>
      </c>
      <c r="E151" s="109">
        <v>0</v>
      </c>
      <c r="F151" s="109">
        <v>0</v>
      </c>
      <c r="G151" s="109">
        <v>18169353.409999993</v>
      </c>
      <c r="H151" s="109">
        <v>17284210.414824948</v>
      </c>
      <c r="I151" s="109">
        <v>0</v>
      </c>
      <c r="J151" s="109">
        <v>0</v>
      </c>
      <c r="K151" s="109">
        <v>17284210.414824948</v>
      </c>
      <c r="L151" s="696">
        <v>0.95128373722490955</v>
      </c>
    </row>
    <row r="152" spans="1:12" ht="12.75">
      <c r="A152" s="695" t="s">
        <v>890</v>
      </c>
      <c r="B152" s="99" t="s">
        <v>889</v>
      </c>
      <c r="C152" s="109">
        <v>387171.16</v>
      </c>
      <c r="D152" s="109">
        <v>387171.16</v>
      </c>
      <c r="E152" s="109">
        <v>-387171.16</v>
      </c>
      <c r="F152" s="109">
        <v>0</v>
      </c>
      <c r="G152" s="109">
        <v>0</v>
      </c>
      <c r="H152" s="109">
        <v>366736.10756768117</v>
      </c>
      <c r="I152" s="109">
        <v>-366736.10756768117</v>
      </c>
      <c r="J152" s="109">
        <v>0</v>
      </c>
      <c r="K152" s="109">
        <v>0</v>
      </c>
      <c r="L152" s="696">
        <v>0.94721959034263092</v>
      </c>
    </row>
    <row r="153" spans="1:12" ht="12.75">
      <c r="A153" s="695" t="s">
        <v>888</v>
      </c>
      <c r="B153" s="99" t="s">
        <v>885</v>
      </c>
      <c r="C153" s="109">
        <v>51989554.590000018</v>
      </c>
      <c r="D153" s="109">
        <v>51989554.590000018</v>
      </c>
      <c r="E153" s="109">
        <v>0</v>
      </c>
      <c r="F153" s="109">
        <v>0</v>
      </c>
      <c r="G153" s="109">
        <v>51989554.590000018</v>
      </c>
      <c r="H153" s="109">
        <v>49320372.164224848</v>
      </c>
      <c r="I153" s="109">
        <v>0</v>
      </c>
      <c r="J153" s="109">
        <v>0</v>
      </c>
      <c r="K153" s="109">
        <v>49320372.164224848</v>
      </c>
      <c r="L153" s="696">
        <v>0.94865925575195109</v>
      </c>
    </row>
    <row r="154" spans="1:12" ht="12.75">
      <c r="A154" s="695" t="s">
        <v>887</v>
      </c>
      <c r="B154" s="99" t="s">
        <v>885</v>
      </c>
      <c r="C154" s="109">
        <v>0</v>
      </c>
      <c r="D154" s="109">
        <v>0</v>
      </c>
      <c r="E154" s="109">
        <v>0</v>
      </c>
      <c r="F154" s="109">
        <v>0</v>
      </c>
      <c r="G154" s="109">
        <v>0</v>
      </c>
      <c r="H154" s="109">
        <v>0</v>
      </c>
      <c r="I154" s="109">
        <v>0</v>
      </c>
      <c r="J154" s="109">
        <v>0</v>
      </c>
      <c r="K154" s="109">
        <v>0</v>
      </c>
      <c r="L154" s="696">
        <v>0.94721959034263092</v>
      </c>
    </row>
    <row r="155" spans="1:12" ht="12.75">
      <c r="A155" s="695" t="s">
        <v>886</v>
      </c>
      <c r="B155" s="99" t="s">
        <v>885</v>
      </c>
      <c r="C155" s="109">
        <v>4176758.1300000008</v>
      </c>
      <c r="D155" s="109">
        <v>4176758.1300000008</v>
      </c>
      <c r="E155" s="109">
        <v>-4176758.1300000008</v>
      </c>
      <c r="F155" s="109">
        <v>0</v>
      </c>
      <c r="G155" s="109">
        <v>0</v>
      </c>
      <c r="H155" s="109">
        <v>3956307.1248588539</v>
      </c>
      <c r="I155" s="109">
        <v>-3956307.1248588539</v>
      </c>
      <c r="J155" s="109">
        <v>0</v>
      </c>
      <c r="K155" s="109">
        <v>0</v>
      </c>
      <c r="L155" s="696">
        <v>0.94721959034263092</v>
      </c>
    </row>
    <row r="156" spans="1:12" ht="12.75">
      <c r="A156" s="695" t="s">
        <v>884</v>
      </c>
      <c r="B156" s="99" t="s">
        <v>882</v>
      </c>
      <c r="C156" s="109">
        <v>6954363.8799999999</v>
      </c>
      <c r="D156" s="109">
        <v>6954363.8799999999</v>
      </c>
      <c r="E156" s="109">
        <v>0</v>
      </c>
      <c r="F156" s="109">
        <v>0</v>
      </c>
      <c r="G156" s="109">
        <v>6954363.8799999999</v>
      </c>
      <c r="H156" s="109">
        <v>6597321.6626290511</v>
      </c>
      <c r="I156" s="109">
        <v>0</v>
      </c>
      <c r="J156" s="109">
        <v>0</v>
      </c>
      <c r="K156" s="109">
        <v>6597321.6626290511</v>
      </c>
      <c r="L156" s="696">
        <v>0.94865925575195109</v>
      </c>
    </row>
    <row r="157" spans="1:12" ht="12.75">
      <c r="A157" s="695" t="s">
        <v>883</v>
      </c>
      <c r="B157" s="99" t="s">
        <v>882</v>
      </c>
      <c r="C157" s="109">
        <v>35867.68</v>
      </c>
      <c r="D157" s="109">
        <v>35867.68</v>
      </c>
      <c r="E157" s="109">
        <v>-35867.68</v>
      </c>
      <c r="F157" s="109">
        <v>0</v>
      </c>
      <c r="G157" s="109">
        <v>0</v>
      </c>
      <c r="H157" s="109">
        <v>33974.569156140577</v>
      </c>
      <c r="I157" s="109">
        <v>-33974.569156140577</v>
      </c>
      <c r="J157" s="109">
        <v>0</v>
      </c>
      <c r="K157" s="109">
        <v>0</v>
      </c>
      <c r="L157" s="696">
        <v>0.94721959034263092</v>
      </c>
    </row>
    <row r="158" spans="1:12" ht="12.75">
      <c r="A158" s="695" t="s">
        <v>881</v>
      </c>
      <c r="B158" s="99" t="s">
        <v>874</v>
      </c>
      <c r="C158" s="109">
        <v>206926379.56</v>
      </c>
      <c r="D158" s="109">
        <v>206926379.56</v>
      </c>
      <c r="E158" s="109">
        <v>-206926379.56</v>
      </c>
      <c r="F158" s="109">
        <v>0</v>
      </c>
      <c r="G158" s="109">
        <v>0</v>
      </c>
      <c r="H158" s="109">
        <v>196004720.47790697</v>
      </c>
      <c r="I158" s="109">
        <v>-196004720.47790697</v>
      </c>
      <c r="J158" s="109">
        <v>0</v>
      </c>
      <c r="K158" s="109">
        <v>0</v>
      </c>
      <c r="L158" s="696">
        <v>0.94721959034263092</v>
      </c>
    </row>
    <row r="159" spans="1:12" ht="12.75">
      <c r="A159" s="695" t="s">
        <v>880</v>
      </c>
      <c r="B159" s="99" t="s">
        <v>874</v>
      </c>
      <c r="C159" s="109">
        <v>0</v>
      </c>
      <c r="D159" s="109">
        <v>0</v>
      </c>
      <c r="E159" s="109">
        <v>0</v>
      </c>
      <c r="F159" s="109">
        <v>0</v>
      </c>
      <c r="G159" s="109">
        <v>0</v>
      </c>
      <c r="H159" s="109">
        <v>0</v>
      </c>
      <c r="I159" s="109">
        <v>0</v>
      </c>
      <c r="J159" s="109">
        <v>0</v>
      </c>
      <c r="K159" s="109">
        <v>0</v>
      </c>
      <c r="L159" s="696">
        <v>1</v>
      </c>
    </row>
    <row r="160" spans="1:12" ht="12.75">
      <c r="A160" s="695" t="s">
        <v>879</v>
      </c>
      <c r="B160" s="99" t="s">
        <v>874</v>
      </c>
      <c r="C160" s="109">
        <v>0</v>
      </c>
      <c r="D160" s="109">
        <v>0</v>
      </c>
      <c r="E160" s="109">
        <v>0</v>
      </c>
      <c r="F160" s="109">
        <v>0</v>
      </c>
      <c r="G160" s="109">
        <v>0</v>
      </c>
      <c r="H160" s="109">
        <v>0</v>
      </c>
      <c r="I160" s="109">
        <v>0</v>
      </c>
      <c r="J160" s="109">
        <v>0</v>
      </c>
      <c r="K160" s="109">
        <v>0</v>
      </c>
      <c r="L160" s="696">
        <v>1</v>
      </c>
    </row>
    <row r="161" spans="1:12" ht="12.75">
      <c r="A161" s="695" t="s">
        <v>878</v>
      </c>
      <c r="B161" s="99" t="s">
        <v>874</v>
      </c>
      <c r="C161" s="109">
        <v>0</v>
      </c>
      <c r="D161" s="109">
        <v>0</v>
      </c>
      <c r="E161" s="109">
        <v>0</v>
      </c>
      <c r="F161" s="109">
        <v>0</v>
      </c>
      <c r="G161" s="109">
        <v>0</v>
      </c>
      <c r="H161" s="109">
        <v>0</v>
      </c>
      <c r="I161" s="109">
        <v>0</v>
      </c>
      <c r="J161" s="109">
        <v>0</v>
      </c>
      <c r="K161" s="109">
        <v>0</v>
      </c>
      <c r="L161" s="696">
        <v>0.95128373722490955</v>
      </c>
    </row>
    <row r="162" spans="1:12" ht="12.75">
      <c r="A162" s="695" t="s">
        <v>877</v>
      </c>
      <c r="B162" s="99" t="s">
        <v>874</v>
      </c>
      <c r="C162" s="109">
        <v>0</v>
      </c>
      <c r="D162" s="109">
        <v>0</v>
      </c>
      <c r="E162" s="109">
        <v>0</v>
      </c>
      <c r="F162" s="109">
        <v>0</v>
      </c>
      <c r="G162" s="109">
        <v>0</v>
      </c>
      <c r="H162" s="109">
        <v>0</v>
      </c>
      <c r="I162" s="109">
        <v>0</v>
      </c>
      <c r="J162" s="109">
        <v>0</v>
      </c>
      <c r="K162" s="109">
        <v>0</v>
      </c>
      <c r="L162" s="696">
        <v>1</v>
      </c>
    </row>
    <row r="163" spans="1:12" ht="12.75">
      <c r="A163" s="695" t="s">
        <v>876</v>
      </c>
      <c r="B163" s="99" t="s">
        <v>874</v>
      </c>
      <c r="C163" s="109">
        <v>150878260.54999998</v>
      </c>
      <c r="D163" s="109">
        <v>150878260.54999998</v>
      </c>
      <c r="E163" s="109">
        <v>-150878260.54999998</v>
      </c>
      <c r="F163" s="109">
        <v>0</v>
      </c>
      <c r="G163" s="109">
        <v>0</v>
      </c>
      <c r="H163" s="109">
        <v>142914844.14977971</v>
      </c>
      <c r="I163" s="109">
        <v>-142914844.14977971</v>
      </c>
      <c r="J163" s="109">
        <v>0</v>
      </c>
      <c r="K163" s="109">
        <v>0</v>
      </c>
      <c r="L163" s="696">
        <v>0.94721959034263092</v>
      </c>
    </row>
    <row r="164" spans="1:12" ht="12.75">
      <c r="A164" s="695" t="s">
        <v>875</v>
      </c>
      <c r="B164" s="99" t="s">
        <v>874</v>
      </c>
      <c r="C164" s="109">
        <v>0</v>
      </c>
      <c r="D164" s="109">
        <v>0</v>
      </c>
      <c r="E164" s="109">
        <v>0</v>
      </c>
      <c r="F164" s="109">
        <v>0</v>
      </c>
      <c r="G164" s="109">
        <v>0</v>
      </c>
      <c r="H164" s="109">
        <v>0</v>
      </c>
      <c r="I164" s="109">
        <v>0</v>
      </c>
      <c r="J164" s="109">
        <v>0</v>
      </c>
      <c r="K164" s="109">
        <v>0</v>
      </c>
      <c r="L164" s="696">
        <v>1</v>
      </c>
    </row>
    <row r="165" spans="1:12" ht="12.75">
      <c r="A165" s="695" t="s">
        <v>873</v>
      </c>
      <c r="B165" s="99" t="s">
        <v>872</v>
      </c>
      <c r="C165" s="109">
        <v>4089182.3200000008</v>
      </c>
      <c r="D165" s="109">
        <v>4089182.3200000008</v>
      </c>
      <c r="E165" s="109">
        <v>0</v>
      </c>
      <c r="F165" s="109">
        <v>0</v>
      </c>
      <c r="G165" s="109">
        <v>4089182.3200000008</v>
      </c>
      <c r="H165" s="109">
        <v>3889972.6395636266</v>
      </c>
      <c r="I165" s="109">
        <v>0</v>
      </c>
      <c r="J165" s="109">
        <v>0</v>
      </c>
      <c r="K165" s="109">
        <v>3889972.6395636266</v>
      </c>
      <c r="L165" s="696">
        <v>0.95128373722490955</v>
      </c>
    </row>
    <row r="166" spans="1:12" ht="12.75">
      <c r="A166" s="695" t="s">
        <v>871</v>
      </c>
      <c r="B166" s="99" t="s">
        <v>848</v>
      </c>
      <c r="C166" s="109">
        <v>2645055.0500000003</v>
      </c>
      <c r="D166" s="109">
        <v>2645055.0500000003</v>
      </c>
      <c r="E166" s="109">
        <v>0</v>
      </c>
      <c r="F166" s="109">
        <v>0</v>
      </c>
      <c r="G166" s="109">
        <v>2645055.0500000003</v>
      </c>
      <c r="H166" s="109">
        <v>2516197.8531296202</v>
      </c>
      <c r="I166" s="109">
        <v>0</v>
      </c>
      <c r="J166" s="109">
        <v>0</v>
      </c>
      <c r="K166" s="109">
        <v>2516197.8531296202</v>
      </c>
      <c r="L166" s="696">
        <v>0.95128373722490955</v>
      </c>
    </row>
    <row r="167" spans="1:12" ht="12.75">
      <c r="A167" s="695" t="s">
        <v>870</v>
      </c>
      <c r="B167" s="99" t="s">
        <v>848</v>
      </c>
      <c r="C167" s="109">
        <v>0</v>
      </c>
      <c r="D167" s="109">
        <v>0</v>
      </c>
      <c r="E167" s="109">
        <v>0</v>
      </c>
      <c r="F167" s="109">
        <v>0</v>
      </c>
      <c r="G167" s="109">
        <v>0</v>
      </c>
      <c r="H167" s="109">
        <v>0</v>
      </c>
      <c r="I167" s="109">
        <v>0</v>
      </c>
      <c r="J167" s="109">
        <v>0</v>
      </c>
      <c r="K167" s="109">
        <v>0</v>
      </c>
      <c r="L167" s="696">
        <v>1</v>
      </c>
    </row>
    <row r="168" spans="1:12" ht="12.75">
      <c r="A168" s="695" t="s">
        <v>869</v>
      </c>
      <c r="B168" s="99" t="s">
        <v>848</v>
      </c>
      <c r="C168" s="109">
        <v>90031969.607142866</v>
      </c>
      <c r="D168" s="109">
        <v>90031969.607142866</v>
      </c>
      <c r="E168" s="109">
        <v>-90031969.607142866</v>
      </c>
      <c r="F168" s="109">
        <v>0</v>
      </c>
      <c r="G168" s="109">
        <v>0</v>
      </c>
      <c r="H168" s="109">
        <v>85280045.369018063</v>
      </c>
      <c r="I168" s="109">
        <v>-85280045.369018063</v>
      </c>
      <c r="J168" s="109">
        <v>0</v>
      </c>
      <c r="K168" s="109">
        <v>0</v>
      </c>
      <c r="L168" s="696">
        <v>0.94721959034263092</v>
      </c>
    </row>
    <row r="169" spans="1:12" ht="12.75">
      <c r="A169" s="695" t="s">
        <v>868</v>
      </c>
      <c r="B169" s="99" t="s">
        <v>848</v>
      </c>
      <c r="C169" s="109">
        <v>0</v>
      </c>
      <c r="D169" s="109">
        <v>0</v>
      </c>
      <c r="E169" s="109">
        <v>0</v>
      </c>
      <c r="F169" s="109">
        <v>0</v>
      </c>
      <c r="G169" s="109">
        <v>0</v>
      </c>
      <c r="H169" s="109">
        <v>0</v>
      </c>
      <c r="I169" s="109">
        <v>0</v>
      </c>
      <c r="J169" s="109">
        <v>0</v>
      </c>
      <c r="K169" s="109">
        <v>0</v>
      </c>
      <c r="L169" s="696">
        <v>1</v>
      </c>
    </row>
    <row r="170" spans="1:12" ht="12.75">
      <c r="A170" s="695" t="s">
        <v>867</v>
      </c>
      <c r="B170" s="99" t="s">
        <v>848</v>
      </c>
      <c r="C170" s="109">
        <v>-3.9231963455677032E-8</v>
      </c>
      <c r="D170" s="109">
        <v>-3.9231963455677032E-8</v>
      </c>
      <c r="E170" s="109">
        <v>3.9231963455677032E-8</v>
      </c>
      <c r="F170" s="109">
        <v>0</v>
      </c>
      <c r="G170" s="109">
        <v>0</v>
      </c>
      <c r="H170" s="109">
        <v>-3.9231963455677032E-8</v>
      </c>
      <c r="I170" s="109">
        <v>3.9231963455677032E-8</v>
      </c>
      <c r="J170" s="109">
        <v>0</v>
      </c>
      <c r="K170" s="109">
        <v>0</v>
      </c>
      <c r="L170" s="696">
        <v>1</v>
      </c>
    </row>
    <row r="171" spans="1:12" ht="12.75">
      <c r="A171" s="695" t="s">
        <v>1067</v>
      </c>
      <c r="B171" s="99" t="s">
        <v>848</v>
      </c>
      <c r="C171" s="109">
        <v>0</v>
      </c>
      <c r="D171" s="109">
        <v>0</v>
      </c>
      <c r="E171" s="109">
        <v>0</v>
      </c>
      <c r="F171" s="109">
        <v>0</v>
      </c>
      <c r="G171" s="109">
        <v>0</v>
      </c>
      <c r="H171" s="109">
        <v>0</v>
      </c>
      <c r="I171" s="109">
        <v>0</v>
      </c>
      <c r="J171" s="109">
        <v>0</v>
      </c>
      <c r="K171" s="109">
        <v>0</v>
      </c>
      <c r="L171" s="696">
        <v>0</v>
      </c>
    </row>
    <row r="172" spans="1:12" ht="12.75">
      <c r="A172" s="695" t="s">
        <v>866</v>
      </c>
      <c r="B172" s="99" t="s">
        <v>552</v>
      </c>
      <c r="C172" s="109">
        <v>0</v>
      </c>
      <c r="D172" s="109">
        <v>0</v>
      </c>
      <c r="E172" s="109">
        <v>0</v>
      </c>
      <c r="F172" s="109">
        <v>0</v>
      </c>
      <c r="G172" s="109">
        <v>0</v>
      </c>
      <c r="H172" s="109">
        <v>0</v>
      </c>
      <c r="I172" s="109">
        <v>0</v>
      </c>
      <c r="J172" s="109">
        <v>0</v>
      </c>
      <c r="K172" s="109">
        <v>0</v>
      </c>
      <c r="L172" s="696">
        <v>0.94721959034263092</v>
      </c>
    </row>
    <row r="173" spans="1:12" ht="12.75">
      <c r="A173" s="695" t="s">
        <v>865</v>
      </c>
      <c r="B173" s="99" t="s">
        <v>552</v>
      </c>
      <c r="C173" s="109">
        <v>0</v>
      </c>
      <c r="D173" s="109">
        <v>0</v>
      </c>
      <c r="E173" s="109">
        <v>0</v>
      </c>
      <c r="F173" s="109">
        <v>0</v>
      </c>
      <c r="G173" s="109">
        <v>0</v>
      </c>
      <c r="H173" s="109">
        <v>0</v>
      </c>
      <c r="I173" s="109">
        <v>0</v>
      </c>
      <c r="J173" s="109">
        <v>0</v>
      </c>
      <c r="K173" s="109">
        <v>0</v>
      </c>
      <c r="L173" s="696">
        <v>0.94721959034263092</v>
      </c>
    </row>
    <row r="174" spans="1:12" ht="12.75">
      <c r="A174" s="695" t="s">
        <v>864</v>
      </c>
      <c r="B174" s="99" t="s">
        <v>552</v>
      </c>
      <c r="C174" s="109">
        <v>2234074</v>
      </c>
      <c r="D174" s="109">
        <v>2234074</v>
      </c>
      <c r="E174" s="109">
        <v>-2234074</v>
      </c>
      <c r="F174" s="109">
        <v>0</v>
      </c>
      <c r="G174" s="109">
        <v>0</v>
      </c>
      <c r="H174" s="109">
        <v>2116158.6590751228</v>
      </c>
      <c r="I174" s="109">
        <v>-2116158.6590751228</v>
      </c>
      <c r="J174" s="109">
        <v>0</v>
      </c>
      <c r="K174" s="109">
        <v>0</v>
      </c>
      <c r="L174" s="696">
        <v>0.94721959034263092</v>
      </c>
    </row>
    <row r="175" spans="1:12" ht="12.75">
      <c r="A175" s="695" t="s">
        <v>863</v>
      </c>
      <c r="B175" s="99" t="s">
        <v>552</v>
      </c>
      <c r="C175" s="109">
        <v>0</v>
      </c>
      <c r="D175" s="109">
        <v>0</v>
      </c>
      <c r="E175" s="109">
        <v>0</v>
      </c>
      <c r="F175" s="109">
        <v>0</v>
      </c>
      <c r="G175" s="109">
        <v>0</v>
      </c>
      <c r="H175" s="109">
        <v>0</v>
      </c>
      <c r="I175" s="109">
        <v>0</v>
      </c>
      <c r="J175" s="109">
        <v>0</v>
      </c>
      <c r="K175" s="109">
        <v>0</v>
      </c>
      <c r="L175" s="696">
        <v>0.94721959034263092</v>
      </c>
    </row>
    <row r="176" spans="1:12" ht="12.75">
      <c r="A176" s="695" t="s">
        <v>862</v>
      </c>
      <c r="B176" s="99" t="s">
        <v>552</v>
      </c>
      <c r="C176" s="109">
        <v>0</v>
      </c>
      <c r="D176" s="109">
        <v>0</v>
      </c>
      <c r="E176" s="109">
        <v>0</v>
      </c>
      <c r="F176" s="109">
        <v>0</v>
      </c>
      <c r="G176" s="109">
        <v>0</v>
      </c>
      <c r="H176" s="109">
        <v>0</v>
      </c>
      <c r="I176" s="109">
        <v>0</v>
      </c>
      <c r="J176" s="109">
        <v>0</v>
      </c>
      <c r="K176" s="109">
        <v>0</v>
      </c>
      <c r="L176" s="696">
        <v>0.94721959034263092</v>
      </c>
    </row>
    <row r="177" spans="1:12" ht="12.75">
      <c r="A177" s="695" t="s">
        <v>861</v>
      </c>
      <c r="B177" s="99" t="s">
        <v>552</v>
      </c>
      <c r="C177" s="109">
        <v>0</v>
      </c>
      <c r="D177" s="109">
        <v>0</v>
      </c>
      <c r="E177" s="109">
        <v>0</v>
      </c>
      <c r="F177" s="109">
        <v>0</v>
      </c>
      <c r="G177" s="109">
        <v>0</v>
      </c>
      <c r="H177" s="109">
        <v>0</v>
      </c>
      <c r="I177" s="109">
        <v>0</v>
      </c>
      <c r="J177" s="109">
        <v>0</v>
      </c>
      <c r="K177" s="109">
        <v>0</v>
      </c>
      <c r="L177" s="696">
        <v>0.94721959034263092</v>
      </c>
    </row>
    <row r="178" spans="1:12" ht="12.75">
      <c r="A178" s="695" t="s">
        <v>860</v>
      </c>
      <c r="B178" s="99" t="s">
        <v>552</v>
      </c>
      <c r="C178" s="109">
        <v>0</v>
      </c>
      <c r="D178" s="109">
        <v>0</v>
      </c>
      <c r="E178" s="109">
        <v>0</v>
      </c>
      <c r="F178" s="109">
        <v>0</v>
      </c>
      <c r="G178" s="109">
        <v>0</v>
      </c>
      <c r="H178" s="109">
        <v>0</v>
      </c>
      <c r="I178" s="109">
        <v>0</v>
      </c>
      <c r="J178" s="109">
        <v>0</v>
      </c>
      <c r="K178" s="109">
        <v>0</v>
      </c>
      <c r="L178" s="696">
        <v>0.94721959034263092</v>
      </c>
    </row>
    <row r="179" spans="1:12" ht="12.75">
      <c r="A179" s="695" t="s">
        <v>859</v>
      </c>
      <c r="B179" s="99" t="s">
        <v>552</v>
      </c>
      <c r="C179" s="109">
        <v>0</v>
      </c>
      <c r="D179" s="109">
        <v>0</v>
      </c>
      <c r="E179" s="109">
        <v>0</v>
      </c>
      <c r="F179" s="109">
        <v>0</v>
      </c>
      <c r="G179" s="109">
        <v>0</v>
      </c>
      <c r="H179" s="109">
        <v>0</v>
      </c>
      <c r="I179" s="109">
        <v>0</v>
      </c>
      <c r="J179" s="109">
        <v>0</v>
      </c>
      <c r="K179" s="109">
        <v>0</v>
      </c>
      <c r="L179" s="696">
        <v>0.94721959034263092</v>
      </c>
    </row>
    <row r="180" spans="1:12" ht="12.75">
      <c r="A180" s="695" t="s">
        <v>858</v>
      </c>
      <c r="B180" s="99" t="s">
        <v>552</v>
      </c>
      <c r="C180" s="109">
        <v>69862014</v>
      </c>
      <c r="D180" s="109">
        <v>69862014</v>
      </c>
      <c r="E180" s="109">
        <v>-69862014</v>
      </c>
      <c r="F180" s="109">
        <v>0</v>
      </c>
      <c r="G180" s="109">
        <v>0</v>
      </c>
      <c r="H180" s="109">
        <v>66174668.281591147</v>
      </c>
      <c r="I180" s="109">
        <v>-66174668.281591147</v>
      </c>
      <c r="J180" s="109">
        <v>0</v>
      </c>
      <c r="K180" s="109">
        <v>0</v>
      </c>
      <c r="L180" s="696">
        <v>0.94721959034263092</v>
      </c>
    </row>
    <row r="181" spans="1:12" ht="12.75">
      <c r="A181" s="695" t="s">
        <v>857</v>
      </c>
      <c r="B181" s="99" t="s">
        <v>552</v>
      </c>
      <c r="C181" s="109">
        <v>0</v>
      </c>
      <c r="D181" s="109">
        <v>0</v>
      </c>
      <c r="E181" s="109">
        <v>0</v>
      </c>
      <c r="F181" s="109">
        <v>0</v>
      </c>
      <c r="G181" s="109">
        <v>0</v>
      </c>
      <c r="H181" s="109">
        <v>0</v>
      </c>
      <c r="I181" s="109">
        <v>0</v>
      </c>
      <c r="J181" s="109">
        <v>0</v>
      </c>
      <c r="K181" s="109">
        <v>0</v>
      </c>
      <c r="L181" s="696">
        <v>0.94721959034263092</v>
      </c>
    </row>
    <row r="182" spans="1:12" ht="12.75">
      <c r="A182" s="695" t="s">
        <v>856</v>
      </c>
      <c r="B182" s="99" t="s">
        <v>552</v>
      </c>
      <c r="C182" s="109">
        <v>0</v>
      </c>
      <c r="D182" s="109">
        <v>0</v>
      </c>
      <c r="E182" s="109">
        <v>0</v>
      </c>
      <c r="F182" s="109">
        <v>0</v>
      </c>
      <c r="G182" s="109">
        <v>0</v>
      </c>
      <c r="H182" s="109">
        <v>0</v>
      </c>
      <c r="I182" s="109">
        <v>0</v>
      </c>
      <c r="J182" s="109">
        <v>0</v>
      </c>
      <c r="K182" s="109">
        <v>0</v>
      </c>
      <c r="L182" s="696">
        <v>0.94721959034263092</v>
      </c>
    </row>
    <row r="183" spans="1:12" ht="12.75">
      <c r="A183" s="695" t="s">
        <v>855</v>
      </c>
      <c r="B183" s="99" t="s">
        <v>552</v>
      </c>
      <c r="C183" s="109">
        <v>0</v>
      </c>
      <c r="D183" s="109">
        <v>0</v>
      </c>
      <c r="E183" s="109">
        <v>0</v>
      </c>
      <c r="F183" s="109">
        <v>0</v>
      </c>
      <c r="G183" s="109">
        <v>0</v>
      </c>
      <c r="H183" s="109">
        <v>0</v>
      </c>
      <c r="I183" s="109">
        <v>0</v>
      </c>
      <c r="J183" s="109">
        <v>0</v>
      </c>
      <c r="K183" s="109">
        <v>0</v>
      </c>
      <c r="L183" s="696">
        <v>0.94721959034263092</v>
      </c>
    </row>
    <row r="184" spans="1:12" ht="12.75">
      <c r="A184" s="695" t="s">
        <v>854</v>
      </c>
      <c r="B184" s="99" t="s">
        <v>552</v>
      </c>
      <c r="C184" s="109">
        <v>0</v>
      </c>
      <c r="D184" s="109">
        <v>0</v>
      </c>
      <c r="E184" s="109">
        <v>0</v>
      </c>
      <c r="F184" s="109">
        <v>0</v>
      </c>
      <c r="G184" s="109">
        <v>0</v>
      </c>
      <c r="H184" s="109">
        <v>0</v>
      </c>
      <c r="I184" s="109">
        <v>0</v>
      </c>
      <c r="J184" s="109">
        <v>0</v>
      </c>
      <c r="K184" s="109">
        <v>0</v>
      </c>
      <c r="L184" s="696">
        <v>0.94721959034263092</v>
      </c>
    </row>
    <row r="185" spans="1:12" ht="12.75">
      <c r="A185" s="695" t="s">
        <v>853</v>
      </c>
      <c r="B185" s="99" t="s">
        <v>552</v>
      </c>
      <c r="C185" s="109">
        <v>0</v>
      </c>
      <c r="D185" s="109">
        <v>0</v>
      </c>
      <c r="E185" s="109">
        <v>0</v>
      </c>
      <c r="F185" s="109">
        <v>0</v>
      </c>
      <c r="G185" s="109">
        <v>0</v>
      </c>
      <c r="H185" s="109">
        <v>0</v>
      </c>
      <c r="I185" s="109">
        <v>0</v>
      </c>
      <c r="J185" s="109">
        <v>0</v>
      </c>
      <c r="K185" s="109">
        <v>0</v>
      </c>
      <c r="L185" s="696">
        <v>0.94721959034263092</v>
      </c>
    </row>
    <row r="186" spans="1:12" ht="12.75">
      <c r="A186" s="695" t="s">
        <v>852</v>
      </c>
      <c r="B186" s="99" t="s">
        <v>552</v>
      </c>
      <c r="C186" s="109">
        <v>0</v>
      </c>
      <c r="D186" s="109">
        <v>0</v>
      </c>
      <c r="E186" s="109">
        <v>0</v>
      </c>
      <c r="F186" s="109">
        <v>0</v>
      </c>
      <c r="G186" s="109">
        <v>0</v>
      </c>
      <c r="H186" s="109">
        <v>0</v>
      </c>
      <c r="I186" s="109">
        <v>0</v>
      </c>
      <c r="J186" s="109">
        <v>0</v>
      </c>
      <c r="K186" s="109">
        <v>0</v>
      </c>
      <c r="L186" s="696">
        <v>0.94721959034263092</v>
      </c>
    </row>
    <row r="187" spans="1:12" ht="12.75">
      <c r="A187" s="695" t="s">
        <v>851</v>
      </c>
      <c r="B187" s="99" t="s">
        <v>552</v>
      </c>
      <c r="C187" s="109">
        <v>0</v>
      </c>
      <c r="D187" s="109">
        <v>0</v>
      </c>
      <c r="E187" s="109">
        <v>0</v>
      </c>
      <c r="F187" s="109">
        <v>0</v>
      </c>
      <c r="G187" s="109">
        <v>0</v>
      </c>
      <c r="H187" s="109">
        <v>0</v>
      </c>
      <c r="I187" s="109">
        <v>0</v>
      </c>
      <c r="J187" s="109">
        <v>0</v>
      </c>
      <c r="K187" s="109">
        <v>0</v>
      </c>
      <c r="L187" s="696">
        <v>0.94721959034263092</v>
      </c>
    </row>
    <row r="188" spans="1:12" ht="12.75">
      <c r="A188" s="695" t="s">
        <v>850</v>
      </c>
      <c r="B188" s="99" t="s">
        <v>848</v>
      </c>
      <c r="C188" s="109">
        <v>0</v>
      </c>
      <c r="D188" s="109">
        <v>0</v>
      </c>
      <c r="E188" s="109">
        <v>0</v>
      </c>
      <c r="F188" s="109">
        <v>0</v>
      </c>
      <c r="G188" s="109">
        <v>0</v>
      </c>
      <c r="H188" s="109">
        <v>0</v>
      </c>
      <c r="I188" s="109">
        <v>0</v>
      </c>
      <c r="J188" s="109">
        <v>0</v>
      </c>
      <c r="K188" s="109">
        <v>0</v>
      </c>
      <c r="L188" s="696">
        <v>0.95128373722490955</v>
      </c>
    </row>
    <row r="189" spans="1:12" ht="13.5" thickBot="1">
      <c r="A189" s="695" t="s">
        <v>849</v>
      </c>
      <c r="B189" s="99" t="s">
        <v>848</v>
      </c>
      <c r="C189" s="109">
        <v>0</v>
      </c>
      <c r="D189" s="109">
        <v>0</v>
      </c>
      <c r="E189" s="109">
        <v>0</v>
      </c>
      <c r="F189" s="109">
        <v>0</v>
      </c>
      <c r="G189" s="109">
        <v>0</v>
      </c>
      <c r="H189" s="109">
        <v>0</v>
      </c>
      <c r="I189" s="109">
        <v>0</v>
      </c>
      <c r="J189" s="109">
        <v>0</v>
      </c>
      <c r="K189" s="109">
        <v>0</v>
      </c>
      <c r="L189" s="696">
        <v>0.94721959034263092</v>
      </c>
    </row>
    <row r="190" spans="1:12" ht="12.75">
      <c r="A190" s="110" t="s">
        <v>847</v>
      </c>
      <c r="B190" s="697" t="s">
        <v>5</v>
      </c>
      <c r="C190" s="698">
        <v>3169464108.8564258</v>
      </c>
      <c r="D190" s="698">
        <v>3169464108.8564258</v>
      </c>
      <c r="E190" s="698">
        <v>-2999267041.7964258</v>
      </c>
      <c r="F190" s="698">
        <v>0</v>
      </c>
      <c r="G190" s="698">
        <v>170197067.06</v>
      </c>
      <c r="H190" s="698">
        <v>3002675655.6850128</v>
      </c>
      <c r="I190" s="698">
        <v>-2840964498.658566</v>
      </c>
      <c r="J190" s="698">
        <v>0</v>
      </c>
      <c r="K190" s="698">
        <v>161711157.0264473</v>
      </c>
      <c r="L190" s="450" t="s">
        <v>5</v>
      </c>
    </row>
    <row r="191" spans="1:12" ht="15">
      <c r="A191" s="122"/>
      <c r="B191" s="699"/>
      <c r="C191" s="122"/>
      <c r="D191" s="122"/>
      <c r="E191" s="122"/>
      <c r="F191" s="122"/>
      <c r="G191" s="122"/>
      <c r="H191" s="122"/>
      <c r="I191" s="122"/>
      <c r="J191" s="122"/>
      <c r="K191" s="122"/>
      <c r="L191" s="122"/>
    </row>
    <row r="192" spans="1:12" ht="12.75">
      <c r="A192" s="110" t="s">
        <v>813</v>
      </c>
      <c r="B192" s="99"/>
      <c r="C192" s="109"/>
      <c r="D192" s="109"/>
      <c r="E192" s="109"/>
      <c r="F192" s="109"/>
      <c r="G192" s="109"/>
      <c r="H192" s="109"/>
      <c r="I192" s="109"/>
      <c r="J192" s="109"/>
      <c r="K192" s="109"/>
      <c r="L192" s="109"/>
    </row>
    <row r="193" spans="1:12" ht="12.75">
      <c r="A193" s="695" t="s">
        <v>846</v>
      </c>
      <c r="B193" s="99" t="s">
        <v>845</v>
      </c>
      <c r="C193" s="109">
        <v>7370787.2200000016</v>
      </c>
      <c r="D193" s="109">
        <v>7370787.2200000016</v>
      </c>
      <c r="E193" s="109">
        <v>0</v>
      </c>
      <c r="F193" s="109">
        <v>0</v>
      </c>
      <c r="G193" s="109">
        <v>7370787.2200000016</v>
      </c>
      <c r="H193" s="109">
        <v>6624386.0573946089</v>
      </c>
      <c r="I193" s="109">
        <v>0</v>
      </c>
      <c r="J193" s="109">
        <v>0</v>
      </c>
      <c r="K193" s="109">
        <v>6624386.0573946089</v>
      </c>
      <c r="L193" s="696">
        <v>0.89873521778242393</v>
      </c>
    </row>
    <row r="194" spans="1:12" ht="12.75">
      <c r="A194" s="695" t="s">
        <v>844</v>
      </c>
      <c r="B194" s="99" t="s">
        <v>843</v>
      </c>
      <c r="C194" s="109">
        <v>11111678.5</v>
      </c>
      <c r="D194" s="109">
        <v>11111678.5</v>
      </c>
      <c r="E194" s="109">
        <v>0</v>
      </c>
      <c r="F194" s="109">
        <v>0</v>
      </c>
      <c r="G194" s="109">
        <v>11111678.5</v>
      </c>
      <c r="H194" s="109">
        <v>9986456.7966257781</v>
      </c>
      <c r="I194" s="109">
        <v>0</v>
      </c>
      <c r="J194" s="109">
        <v>0</v>
      </c>
      <c r="K194" s="109">
        <v>9986456.7966257781</v>
      </c>
      <c r="L194" s="696">
        <v>0.89873521778242393</v>
      </c>
    </row>
    <row r="195" spans="1:12" ht="12.75">
      <c r="A195" s="695" t="s">
        <v>842</v>
      </c>
      <c r="B195" s="99" t="s">
        <v>841</v>
      </c>
      <c r="C195" s="109">
        <v>3252433.41</v>
      </c>
      <c r="D195" s="109">
        <v>3252433.41</v>
      </c>
      <c r="E195" s="109">
        <v>0</v>
      </c>
      <c r="F195" s="109">
        <v>0</v>
      </c>
      <c r="G195" s="109">
        <v>3252433.41</v>
      </c>
      <c r="H195" s="109">
        <v>2923076.4490591818</v>
      </c>
      <c r="I195" s="109">
        <v>0</v>
      </c>
      <c r="J195" s="109">
        <v>0</v>
      </c>
      <c r="K195" s="109">
        <v>2923076.4490591818</v>
      </c>
      <c r="L195" s="696">
        <v>0.89873521778242393</v>
      </c>
    </row>
    <row r="196" spans="1:12" ht="12.75">
      <c r="A196" s="695" t="s">
        <v>840</v>
      </c>
      <c r="B196" s="99" t="s">
        <v>839</v>
      </c>
      <c r="C196" s="109">
        <v>375000</v>
      </c>
      <c r="D196" s="109">
        <v>375000</v>
      </c>
      <c r="E196" s="109">
        <v>0</v>
      </c>
      <c r="F196" s="109">
        <v>0</v>
      </c>
      <c r="G196" s="109">
        <v>375000</v>
      </c>
      <c r="H196" s="109">
        <v>337025.706668409</v>
      </c>
      <c r="I196" s="109">
        <v>0</v>
      </c>
      <c r="J196" s="109">
        <v>0</v>
      </c>
      <c r="K196" s="109">
        <v>337025.706668409</v>
      </c>
      <c r="L196" s="696">
        <v>0.89873521778242393</v>
      </c>
    </row>
    <row r="197" spans="1:12" ht="12.75">
      <c r="A197" s="695" t="s">
        <v>838</v>
      </c>
      <c r="B197" s="99" t="s">
        <v>837</v>
      </c>
      <c r="C197" s="109">
        <v>0</v>
      </c>
      <c r="D197" s="109">
        <v>0</v>
      </c>
      <c r="E197" s="109">
        <v>0</v>
      </c>
      <c r="F197" s="109">
        <v>0</v>
      </c>
      <c r="G197" s="109">
        <v>0</v>
      </c>
      <c r="H197" s="109">
        <v>0</v>
      </c>
      <c r="I197" s="109">
        <v>0</v>
      </c>
      <c r="J197" s="109">
        <v>0</v>
      </c>
      <c r="K197" s="109">
        <v>0</v>
      </c>
      <c r="L197" s="696">
        <v>0.89873521778242393</v>
      </c>
    </row>
    <row r="198" spans="1:12" ht="12.75">
      <c r="A198" s="695" t="s">
        <v>836</v>
      </c>
      <c r="B198" s="99" t="s">
        <v>832</v>
      </c>
      <c r="C198" s="109">
        <v>18911182.470000003</v>
      </c>
      <c r="D198" s="109">
        <v>18911182.470000003</v>
      </c>
      <c r="E198" s="109">
        <v>0</v>
      </c>
      <c r="F198" s="109">
        <v>0</v>
      </c>
      <c r="G198" s="109">
        <v>18911182.470000003</v>
      </c>
      <c r="H198" s="109">
        <v>16996145.695698611</v>
      </c>
      <c r="I198" s="109">
        <v>0</v>
      </c>
      <c r="J198" s="109">
        <v>0</v>
      </c>
      <c r="K198" s="109">
        <v>16996145.695698611</v>
      </c>
      <c r="L198" s="696">
        <v>0.89873521778242393</v>
      </c>
    </row>
    <row r="199" spans="1:12" ht="12.75">
      <c r="A199" s="695" t="s">
        <v>835</v>
      </c>
      <c r="B199" s="99" t="s">
        <v>832</v>
      </c>
      <c r="C199" s="109">
        <v>1940017.1900000004</v>
      </c>
      <c r="D199" s="109">
        <v>1940017.1900000004</v>
      </c>
      <c r="E199" s="109">
        <v>-1940017.1900000004</v>
      </c>
      <c r="F199" s="109">
        <v>0</v>
      </c>
      <c r="G199" s="109">
        <v>0</v>
      </c>
      <c r="H199" s="109">
        <v>1837622.2879694623</v>
      </c>
      <c r="I199" s="109">
        <v>-1837622.2879694623</v>
      </c>
      <c r="J199" s="109">
        <v>0</v>
      </c>
      <c r="K199" s="109">
        <v>0</v>
      </c>
      <c r="L199" s="696">
        <v>0.94721959034263092</v>
      </c>
    </row>
    <row r="200" spans="1:12" ht="12.75">
      <c r="A200" s="695" t="s">
        <v>834</v>
      </c>
      <c r="B200" s="99" t="s">
        <v>832</v>
      </c>
      <c r="C200" s="109">
        <v>1885191.1599999997</v>
      </c>
      <c r="D200" s="109">
        <v>1885191.1599999997</v>
      </c>
      <c r="E200" s="109">
        <v>-1885191.1599999997</v>
      </c>
      <c r="F200" s="109">
        <v>0</v>
      </c>
      <c r="G200" s="109">
        <v>0</v>
      </c>
      <c r="H200" s="109">
        <v>1785689.9982927488</v>
      </c>
      <c r="I200" s="109">
        <v>-1785689.9982927488</v>
      </c>
      <c r="J200" s="109">
        <v>0</v>
      </c>
      <c r="K200" s="109">
        <v>0</v>
      </c>
      <c r="L200" s="696">
        <v>0.94721959034263092</v>
      </c>
    </row>
    <row r="201" spans="1:12" ht="12.75">
      <c r="A201" s="695" t="s">
        <v>833</v>
      </c>
      <c r="B201" s="99" t="s">
        <v>832</v>
      </c>
      <c r="C201" s="109">
        <v>0</v>
      </c>
      <c r="D201" s="109">
        <v>0</v>
      </c>
      <c r="E201" s="109">
        <v>0</v>
      </c>
      <c r="F201" s="109">
        <v>0</v>
      </c>
      <c r="G201" s="109">
        <v>0</v>
      </c>
      <c r="H201" s="109">
        <v>0</v>
      </c>
      <c r="I201" s="109">
        <v>0</v>
      </c>
      <c r="J201" s="109">
        <v>0</v>
      </c>
      <c r="K201" s="109">
        <v>0</v>
      </c>
      <c r="L201" s="696">
        <v>0.89873521778242393</v>
      </c>
    </row>
    <row r="202" spans="1:12" ht="12.75">
      <c r="A202" s="695" t="s">
        <v>831</v>
      </c>
      <c r="B202" s="99" t="s">
        <v>829</v>
      </c>
      <c r="C202" s="109">
        <v>4210198.17</v>
      </c>
      <c r="D202" s="109">
        <v>4210198.17</v>
      </c>
      <c r="E202" s="109">
        <v>0</v>
      </c>
      <c r="F202" s="109">
        <v>0</v>
      </c>
      <c r="G202" s="109">
        <v>4210198.17</v>
      </c>
      <c r="H202" s="109">
        <v>3783853.3692221125</v>
      </c>
      <c r="I202" s="109">
        <v>0</v>
      </c>
      <c r="J202" s="109">
        <v>0</v>
      </c>
      <c r="K202" s="109">
        <v>3783853.3692221125</v>
      </c>
      <c r="L202" s="696">
        <v>0.89873521778242393</v>
      </c>
    </row>
    <row r="203" spans="1:12" ht="12.75">
      <c r="A203" s="695" t="s">
        <v>830</v>
      </c>
      <c r="B203" s="99" t="s">
        <v>829</v>
      </c>
      <c r="C203" s="109">
        <v>0</v>
      </c>
      <c r="D203" s="109">
        <v>0</v>
      </c>
      <c r="E203" s="109">
        <v>0</v>
      </c>
      <c r="F203" s="109">
        <v>0</v>
      </c>
      <c r="G203" s="109">
        <v>0</v>
      </c>
      <c r="H203" s="109">
        <v>0</v>
      </c>
      <c r="I203" s="109">
        <v>0</v>
      </c>
      <c r="J203" s="109">
        <v>0</v>
      </c>
      <c r="K203" s="109">
        <v>0</v>
      </c>
      <c r="L203" s="696">
        <v>0.89873521778242393</v>
      </c>
    </row>
    <row r="204" spans="1:12" ht="12.75">
      <c r="A204" s="695" t="s">
        <v>828</v>
      </c>
      <c r="B204" s="99" t="s">
        <v>827</v>
      </c>
      <c r="C204" s="109">
        <v>-12000</v>
      </c>
      <c r="D204" s="109">
        <v>-12000</v>
      </c>
      <c r="E204" s="109">
        <v>0</v>
      </c>
      <c r="F204" s="109">
        <v>0</v>
      </c>
      <c r="G204" s="109">
        <v>-12000</v>
      </c>
      <c r="H204" s="109">
        <v>-10784.822613389088</v>
      </c>
      <c r="I204" s="109">
        <v>0</v>
      </c>
      <c r="J204" s="109">
        <v>0</v>
      </c>
      <c r="K204" s="109">
        <v>-10784.822613389088</v>
      </c>
      <c r="L204" s="696">
        <v>0.89873521778242393</v>
      </c>
    </row>
    <row r="205" spans="1:12" ht="12.75">
      <c r="A205" s="695" t="s">
        <v>826</v>
      </c>
      <c r="B205" s="99" t="s">
        <v>825</v>
      </c>
      <c r="C205" s="109">
        <v>605679.13</v>
      </c>
      <c r="D205" s="109">
        <v>605679.13</v>
      </c>
      <c r="E205" s="109">
        <v>0</v>
      </c>
      <c r="F205" s="109">
        <v>0</v>
      </c>
      <c r="G205" s="109">
        <v>605679.13</v>
      </c>
      <c r="H205" s="109">
        <v>544345.16480681906</v>
      </c>
      <c r="I205" s="109">
        <v>0</v>
      </c>
      <c r="J205" s="109">
        <v>0</v>
      </c>
      <c r="K205" s="109">
        <v>544345.16480681906</v>
      </c>
      <c r="L205" s="696">
        <v>0.89873521778242393</v>
      </c>
    </row>
    <row r="206" spans="1:12" ht="12.75">
      <c r="A206" s="695" t="s">
        <v>824</v>
      </c>
      <c r="B206" s="99" t="s">
        <v>823</v>
      </c>
      <c r="C206" s="109">
        <v>4196676.41</v>
      </c>
      <c r="D206" s="109">
        <v>4196676.41</v>
      </c>
      <c r="E206" s="109">
        <v>0</v>
      </c>
      <c r="F206" s="109">
        <v>0</v>
      </c>
      <c r="G206" s="109">
        <v>4196676.41</v>
      </c>
      <c r="H206" s="109">
        <v>3771700.8873037114</v>
      </c>
      <c r="I206" s="109">
        <v>0</v>
      </c>
      <c r="J206" s="109">
        <v>0</v>
      </c>
      <c r="K206" s="109">
        <v>3771700.8873037114</v>
      </c>
      <c r="L206" s="696">
        <v>0.89873521778242393</v>
      </c>
    </row>
    <row r="207" spans="1:12" ht="12.75">
      <c r="A207" s="695" t="s">
        <v>822</v>
      </c>
      <c r="B207" s="99" t="s">
        <v>820</v>
      </c>
      <c r="C207" s="109">
        <v>4425864.08</v>
      </c>
      <c r="D207" s="109">
        <v>4425864.08</v>
      </c>
      <c r="E207" s="109">
        <v>0</v>
      </c>
      <c r="F207" s="109">
        <v>0</v>
      </c>
      <c r="G207" s="109">
        <v>4425864.08</v>
      </c>
      <c r="H207" s="109">
        <v>3977679.9178142073</v>
      </c>
      <c r="I207" s="109">
        <v>0</v>
      </c>
      <c r="J207" s="109">
        <v>0</v>
      </c>
      <c r="K207" s="109">
        <v>3977679.9178142073</v>
      </c>
      <c r="L207" s="696">
        <v>0.89873521778242393</v>
      </c>
    </row>
    <row r="208" spans="1:12" ht="12.75">
      <c r="A208" s="695" t="s">
        <v>821</v>
      </c>
      <c r="B208" s="99" t="s">
        <v>820</v>
      </c>
      <c r="C208" s="109">
        <v>1126939.97</v>
      </c>
      <c r="D208" s="109">
        <v>1126939.97</v>
      </c>
      <c r="E208" s="109">
        <v>-1126939.97</v>
      </c>
      <c r="F208" s="109">
        <v>0</v>
      </c>
      <c r="G208" s="109">
        <v>0</v>
      </c>
      <c r="H208" s="109">
        <v>1067459.6167241368</v>
      </c>
      <c r="I208" s="109">
        <v>-1067459.6167241368</v>
      </c>
      <c r="J208" s="109">
        <v>0</v>
      </c>
      <c r="K208" s="109">
        <v>0</v>
      </c>
      <c r="L208" s="696">
        <v>0.94721959034263092</v>
      </c>
    </row>
    <row r="209" spans="1:12" ht="12.75">
      <c r="A209" s="695" t="s">
        <v>819</v>
      </c>
      <c r="B209" s="99" t="s">
        <v>818</v>
      </c>
      <c r="C209" s="109">
        <v>11739224.52</v>
      </c>
      <c r="D209" s="109">
        <v>11739224.52</v>
      </c>
      <c r="E209" s="109">
        <v>0</v>
      </c>
      <c r="F209" s="109">
        <v>0</v>
      </c>
      <c r="G209" s="109">
        <v>11739224.52</v>
      </c>
      <c r="H209" s="109">
        <v>10550454.505578971</v>
      </c>
      <c r="I209" s="109">
        <v>0</v>
      </c>
      <c r="J209" s="109">
        <v>0</v>
      </c>
      <c r="K209" s="109">
        <v>10550454.505578971</v>
      </c>
      <c r="L209" s="696">
        <v>0.89873521778242393</v>
      </c>
    </row>
    <row r="210" spans="1:12" ht="12.75">
      <c r="A210" s="695" t="s">
        <v>817</v>
      </c>
      <c r="B210" s="99" t="s">
        <v>816</v>
      </c>
      <c r="C210" s="109">
        <v>1254000</v>
      </c>
      <c r="D210" s="109">
        <v>1254000</v>
      </c>
      <c r="E210" s="109">
        <v>0</v>
      </c>
      <c r="F210" s="109">
        <v>0</v>
      </c>
      <c r="G210" s="109">
        <v>1254000</v>
      </c>
      <c r="H210" s="109">
        <v>1127013.9630991595</v>
      </c>
      <c r="I210" s="109">
        <v>0</v>
      </c>
      <c r="J210" s="109">
        <v>0</v>
      </c>
      <c r="K210" s="109">
        <v>1127013.9630991595</v>
      </c>
      <c r="L210" s="696">
        <v>0.89873521778242393</v>
      </c>
    </row>
    <row r="211" spans="1:12" ht="13.5" thickBot="1">
      <c r="A211" s="695" t="s">
        <v>815</v>
      </c>
      <c r="B211" s="99" t="s">
        <v>814</v>
      </c>
      <c r="C211" s="109">
        <v>667497.79999999981</v>
      </c>
      <c r="D211" s="109">
        <v>667497.79999999981</v>
      </c>
      <c r="E211" s="109">
        <v>0</v>
      </c>
      <c r="F211" s="109">
        <v>0</v>
      </c>
      <c r="G211" s="109">
        <v>667497.79999999981</v>
      </c>
      <c r="H211" s="109">
        <v>599903.7806522887</v>
      </c>
      <c r="I211" s="109">
        <v>0</v>
      </c>
      <c r="J211" s="109">
        <v>0</v>
      </c>
      <c r="K211" s="109">
        <v>599903.7806522887</v>
      </c>
      <c r="L211" s="696">
        <v>0.89873521778242393</v>
      </c>
    </row>
    <row r="212" spans="1:12" ht="12.75">
      <c r="A212" s="110" t="s">
        <v>813</v>
      </c>
      <c r="B212" s="697" t="s">
        <v>5</v>
      </c>
      <c r="C212" s="698">
        <v>73060370.030000001</v>
      </c>
      <c r="D212" s="698">
        <v>73060370.030000001</v>
      </c>
      <c r="E212" s="698">
        <v>-4952148.32</v>
      </c>
      <c r="F212" s="698">
        <v>0</v>
      </c>
      <c r="G212" s="698">
        <v>68108221.710000008</v>
      </c>
      <c r="H212" s="698">
        <v>65902029.374296822</v>
      </c>
      <c r="I212" s="698">
        <v>-4690771.9029863477</v>
      </c>
      <c r="J212" s="698">
        <v>0</v>
      </c>
      <c r="K212" s="698">
        <v>61211257.471310474</v>
      </c>
      <c r="L212" s="450" t="s">
        <v>5</v>
      </c>
    </row>
    <row r="213" spans="1:12" ht="15">
      <c r="A213" s="122"/>
      <c r="B213" s="699"/>
      <c r="C213" s="122"/>
      <c r="D213" s="122"/>
      <c r="E213" s="122"/>
      <c r="F213" s="122"/>
      <c r="G213" s="122"/>
      <c r="H213" s="122"/>
      <c r="I213" s="122"/>
      <c r="J213" s="122"/>
      <c r="K213" s="122"/>
      <c r="L213" s="122"/>
    </row>
    <row r="214" spans="1:12" ht="12.75">
      <c r="A214" s="110" t="s">
        <v>771</v>
      </c>
      <c r="B214" s="99"/>
      <c r="C214" s="109"/>
      <c r="D214" s="109"/>
      <c r="E214" s="109"/>
      <c r="F214" s="109"/>
      <c r="G214" s="109"/>
      <c r="H214" s="109"/>
      <c r="I214" s="109"/>
      <c r="J214" s="109"/>
      <c r="K214" s="109"/>
      <c r="L214" s="109"/>
    </row>
    <row r="215" spans="1:12" ht="12.75">
      <c r="A215" s="695" t="s">
        <v>812</v>
      </c>
      <c r="B215" s="99" t="s">
        <v>811</v>
      </c>
      <c r="C215" s="109">
        <v>22178624.260000002</v>
      </c>
      <c r="D215" s="109">
        <v>22178624.260000002</v>
      </c>
      <c r="E215" s="109">
        <v>0</v>
      </c>
      <c r="F215" s="109">
        <v>0</v>
      </c>
      <c r="G215" s="109">
        <v>22178624.260000002</v>
      </c>
      <c r="H215" s="109">
        <v>22178624.260000002</v>
      </c>
      <c r="I215" s="109">
        <v>0</v>
      </c>
      <c r="J215" s="109">
        <v>0</v>
      </c>
      <c r="K215" s="109">
        <v>22178624.260000002</v>
      </c>
      <c r="L215" s="696">
        <v>1</v>
      </c>
    </row>
    <row r="216" spans="1:12" ht="12.75">
      <c r="A216" s="695" t="s">
        <v>810</v>
      </c>
      <c r="B216" s="99" t="s">
        <v>809</v>
      </c>
      <c r="C216" s="109">
        <v>5995483.25</v>
      </c>
      <c r="D216" s="109">
        <v>5995483.25</v>
      </c>
      <c r="E216" s="109">
        <v>0</v>
      </c>
      <c r="F216" s="109">
        <v>0</v>
      </c>
      <c r="G216" s="109">
        <v>5995483.25</v>
      </c>
      <c r="H216" s="109">
        <v>5995483.25</v>
      </c>
      <c r="I216" s="109">
        <v>0</v>
      </c>
      <c r="J216" s="109">
        <v>0</v>
      </c>
      <c r="K216" s="109">
        <v>5995483.25</v>
      </c>
      <c r="L216" s="696">
        <v>1</v>
      </c>
    </row>
    <row r="217" spans="1:12" ht="12.75">
      <c r="A217" s="695" t="s">
        <v>808</v>
      </c>
      <c r="B217" s="99" t="s">
        <v>807</v>
      </c>
      <c r="C217" s="109">
        <v>2650228.1000000006</v>
      </c>
      <c r="D217" s="109">
        <v>2650228.1000000006</v>
      </c>
      <c r="E217" s="109">
        <v>0</v>
      </c>
      <c r="F217" s="109">
        <v>0</v>
      </c>
      <c r="G217" s="109">
        <v>2650228.1000000006</v>
      </c>
      <c r="H217" s="109">
        <v>2650228.1000000006</v>
      </c>
      <c r="I217" s="109">
        <v>0</v>
      </c>
      <c r="J217" s="109">
        <v>0</v>
      </c>
      <c r="K217" s="109">
        <v>2650228.1000000006</v>
      </c>
      <c r="L217" s="696">
        <v>1</v>
      </c>
    </row>
    <row r="218" spans="1:12" ht="12.75">
      <c r="A218" s="695" t="s">
        <v>806</v>
      </c>
      <c r="B218" s="99" t="s">
        <v>805</v>
      </c>
      <c r="C218" s="109">
        <v>14872852.460000036</v>
      </c>
      <c r="D218" s="109">
        <v>14872852.460000036</v>
      </c>
      <c r="E218" s="109">
        <v>0</v>
      </c>
      <c r="F218" s="109">
        <v>0</v>
      </c>
      <c r="G218" s="109">
        <v>14872852.460000036</v>
      </c>
      <c r="H218" s="109">
        <v>14872852.460000034</v>
      </c>
      <c r="I218" s="109">
        <v>0</v>
      </c>
      <c r="J218" s="109">
        <v>0</v>
      </c>
      <c r="K218" s="109">
        <v>14872852.460000034</v>
      </c>
      <c r="L218" s="696">
        <v>0.99999999999999989</v>
      </c>
    </row>
    <row r="219" spans="1:12" ht="12.75">
      <c r="A219" s="695" t="s">
        <v>804</v>
      </c>
      <c r="B219" s="99" t="s">
        <v>803</v>
      </c>
      <c r="C219" s="109">
        <v>6436904.5199999958</v>
      </c>
      <c r="D219" s="109">
        <v>6436904.5199999958</v>
      </c>
      <c r="E219" s="109">
        <v>0</v>
      </c>
      <c r="F219" s="109">
        <v>0</v>
      </c>
      <c r="G219" s="109">
        <v>6436904.5199999958</v>
      </c>
      <c r="H219" s="109">
        <v>6436904.5199999958</v>
      </c>
      <c r="I219" s="109">
        <v>0</v>
      </c>
      <c r="J219" s="109">
        <v>0</v>
      </c>
      <c r="K219" s="109">
        <v>6436904.5199999958</v>
      </c>
      <c r="L219" s="696">
        <v>1</v>
      </c>
    </row>
    <row r="220" spans="1:12" ht="12.75">
      <c r="A220" s="695" t="s">
        <v>802</v>
      </c>
      <c r="B220" s="99" t="s">
        <v>801</v>
      </c>
      <c r="C220" s="109">
        <v>267111.12</v>
      </c>
      <c r="D220" s="109">
        <v>267111.12</v>
      </c>
      <c r="E220" s="109">
        <v>0</v>
      </c>
      <c r="F220" s="109">
        <v>0</v>
      </c>
      <c r="G220" s="109">
        <v>267111.12</v>
      </c>
      <c r="H220" s="109">
        <v>267111.12</v>
      </c>
      <c r="I220" s="109">
        <v>0</v>
      </c>
      <c r="J220" s="109">
        <v>0</v>
      </c>
      <c r="K220" s="109">
        <v>267111.12</v>
      </c>
      <c r="L220" s="696">
        <v>1</v>
      </c>
    </row>
    <row r="221" spans="1:12" ht="12.75">
      <c r="A221" s="695" t="s">
        <v>800</v>
      </c>
      <c r="B221" s="99" t="s">
        <v>799</v>
      </c>
      <c r="C221" s="109">
        <v>4059443.1</v>
      </c>
      <c r="D221" s="109">
        <v>4059443.1</v>
      </c>
      <c r="E221" s="109">
        <v>0</v>
      </c>
      <c r="F221" s="109">
        <v>0</v>
      </c>
      <c r="G221" s="109">
        <v>4059443.1</v>
      </c>
      <c r="H221" s="109">
        <v>4050189.1491000624</v>
      </c>
      <c r="I221" s="109">
        <v>0</v>
      </c>
      <c r="J221" s="109">
        <v>0</v>
      </c>
      <c r="K221" s="109">
        <v>4050189.1491000624</v>
      </c>
      <c r="L221" s="696">
        <v>0.99772038906027838</v>
      </c>
    </row>
    <row r="222" spans="1:12" ht="12.75">
      <c r="A222" s="695" t="s">
        <v>798</v>
      </c>
      <c r="B222" s="99" t="s">
        <v>796</v>
      </c>
      <c r="C222" s="109">
        <v>2524805.9500000007</v>
      </c>
      <c r="D222" s="109">
        <v>2524805.9500000007</v>
      </c>
      <c r="E222" s="109">
        <v>0</v>
      </c>
      <c r="F222" s="109">
        <v>0</v>
      </c>
      <c r="G222" s="109">
        <v>2524805.9500000007</v>
      </c>
      <c r="H222" s="109">
        <v>2524805.9500000007</v>
      </c>
      <c r="I222" s="109">
        <v>0</v>
      </c>
      <c r="J222" s="109">
        <v>0</v>
      </c>
      <c r="K222" s="109">
        <v>2524805.9500000007</v>
      </c>
      <c r="L222" s="696">
        <v>1</v>
      </c>
    </row>
    <row r="223" spans="1:12" ht="12.75">
      <c r="A223" s="695" t="s">
        <v>797</v>
      </c>
      <c r="B223" s="99" t="s">
        <v>796</v>
      </c>
      <c r="C223" s="109">
        <v>1538519.3600000003</v>
      </c>
      <c r="D223" s="109">
        <v>1538519.3600000003</v>
      </c>
      <c r="E223" s="109">
        <v>-1538519.3600000003</v>
      </c>
      <c r="F223" s="109">
        <v>0</v>
      </c>
      <c r="G223" s="109">
        <v>0</v>
      </c>
      <c r="H223" s="109">
        <v>1538519.3600000003</v>
      </c>
      <c r="I223" s="109">
        <v>-1538519.3600000003</v>
      </c>
      <c r="J223" s="109">
        <v>0</v>
      </c>
      <c r="K223" s="109">
        <v>0</v>
      </c>
      <c r="L223" s="696">
        <v>1</v>
      </c>
    </row>
    <row r="224" spans="1:12" ht="12.75">
      <c r="A224" s="695" t="s">
        <v>795</v>
      </c>
      <c r="B224" s="99" t="s">
        <v>794</v>
      </c>
      <c r="C224" s="109">
        <v>42803122.00999999</v>
      </c>
      <c r="D224" s="109">
        <v>42803122.00999999</v>
      </c>
      <c r="E224" s="109">
        <v>0</v>
      </c>
      <c r="F224" s="109">
        <v>0</v>
      </c>
      <c r="G224" s="109">
        <v>42803122.00999999</v>
      </c>
      <c r="H224" s="109">
        <v>42803122.00999999</v>
      </c>
      <c r="I224" s="109">
        <v>0</v>
      </c>
      <c r="J224" s="109">
        <v>0</v>
      </c>
      <c r="K224" s="109">
        <v>42803122.00999999</v>
      </c>
      <c r="L224" s="696">
        <v>1</v>
      </c>
    </row>
    <row r="225" spans="1:12" ht="12.75">
      <c r="A225" s="695" t="s">
        <v>793</v>
      </c>
      <c r="B225" s="99" t="s">
        <v>792</v>
      </c>
      <c r="C225" s="109">
        <v>10622000</v>
      </c>
      <c r="D225" s="109">
        <v>10622000</v>
      </c>
      <c r="E225" s="109">
        <v>0</v>
      </c>
      <c r="F225" s="109">
        <v>0</v>
      </c>
      <c r="G225" s="109">
        <v>10622000</v>
      </c>
      <c r="H225" s="109">
        <v>10622000</v>
      </c>
      <c r="I225" s="109">
        <v>0</v>
      </c>
      <c r="J225" s="109">
        <v>0</v>
      </c>
      <c r="K225" s="109">
        <v>10622000</v>
      </c>
      <c r="L225" s="696">
        <v>1</v>
      </c>
    </row>
    <row r="226" spans="1:12" ht="12.75">
      <c r="A226" s="695" t="s">
        <v>791</v>
      </c>
      <c r="B226" s="99" t="s">
        <v>789</v>
      </c>
      <c r="C226" s="109">
        <v>16598421.670000004</v>
      </c>
      <c r="D226" s="109">
        <v>16598421.670000004</v>
      </c>
      <c r="E226" s="109">
        <v>0</v>
      </c>
      <c r="F226" s="109">
        <v>0</v>
      </c>
      <c r="G226" s="109">
        <v>16598421.670000004</v>
      </c>
      <c r="H226" s="109">
        <v>16598421.670000004</v>
      </c>
      <c r="I226" s="109">
        <v>0</v>
      </c>
      <c r="J226" s="109">
        <v>0</v>
      </c>
      <c r="K226" s="109">
        <v>16598421.670000004</v>
      </c>
      <c r="L226" s="696">
        <v>1</v>
      </c>
    </row>
    <row r="227" spans="1:12" ht="12.75">
      <c r="A227" s="695" t="s">
        <v>790</v>
      </c>
      <c r="B227" s="99" t="s">
        <v>789</v>
      </c>
      <c r="C227" s="109">
        <v>1283227.21</v>
      </c>
      <c r="D227" s="109">
        <v>1283227.21</v>
      </c>
      <c r="E227" s="109">
        <v>-1283227.21</v>
      </c>
      <c r="F227" s="109">
        <v>0</v>
      </c>
      <c r="G227" s="109">
        <v>0</v>
      </c>
      <c r="H227" s="109">
        <v>1283227.21</v>
      </c>
      <c r="I227" s="109">
        <v>-1283227.21</v>
      </c>
      <c r="J227" s="109">
        <v>0</v>
      </c>
      <c r="K227" s="109">
        <v>0</v>
      </c>
      <c r="L227" s="696">
        <v>1</v>
      </c>
    </row>
    <row r="228" spans="1:12" ht="12.75">
      <c r="A228" s="695" t="s">
        <v>788</v>
      </c>
      <c r="B228" s="99" t="s">
        <v>787</v>
      </c>
      <c r="C228" s="109">
        <v>0</v>
      </c>
      <c r="D228" s="109">
        <v>0</v>
      </c>
      <c r="E228" s="109">
        <v>0</v>
      </c>
      <c r="F228" s="109">
        <v>0</v>
      </c>
      <c r="G228" s="109">
        <v>0</v>
      </c>
      <c r="H228" s="109">
        <v>0</v>
      </c>
      <c r="I228" s="109">
        <v>0</v>
      </c>
      <c r="J228" s="109">
        <v>0</v>
      </c>
      <c r="K228" s="109">
        <v>0</v>
      </c>
      <c r="L228" s="696">
        <v>1</v>
      </c>
    </row>
    <row r="229" spans="1:12" ht="12.75">
      <c r="A229" s="695" t="s">
        <v>786</v>
      </c>
      <c r="B229" s="99" t="s">
        <v>784</v>
      </c>
      <c r="C229" s="109">
        <v>11037854.910000006</v>
      </c>
      <c r="D229" s="109">
        <v>11037854.910000006</v>
      </c>
      <c r="E229" s="109">
        <v>0</v>
      </c>
      <c r="F229" s="109">
        <v>0</v>
      </c>
      <c r="G229" s="109">
        <v>11037854.910000006</v>
      </c>
      <c r="H229" s="109">
        <v>11037854.910000006</v>
      </c>
      <c r="I229" s="109">
        <v>0</v>
      </c>
      <c r="J229" s="109">
        <v>0</v>
      </c>
      <c r="K229" s="109">
        <v>11037854.910000006</v>
      </c>
      <c r="L229" s="696">
        <v>1</v>
      </c>
    </row>
    <row r="230" spans="1:12" ht="12.75">
      <c r="A230" s="695" t="s">
        <v>785</v>
      </c>
      <c r="B230" s="99" t="s">
        <v>784</v>
      </c>
      <c r="C230" s="109">
        <v>3187619.4600000004</v>
      </c>
      <c r="D230" s="109">
        <v>3187619.4600000004</v>
      </c>
      <c r="E230" s="109">
        <v>-3187619.4600000004</v>
      </c>
      <c r="F230" s="109">
        <v>0</v>
      </c>
      <c r="G230" s="109">
        <v>0</v>
      </c>
      <c r="H230" s="109">
        <v>3019375.5990693988</v>
      </c>
      <c r="I230" s="109">
        <v>-3019375.5990693988</v>
      </c>
      <c r="J230" s="109">
        <v>0</v>
      </c>
      <c r="K230" s="109">
        <v>0</v>
      </c>
      <c r="L230" s="696">
        <v>0.94721959034263092</v>
      </c>
    </row>
    <row r="231" spans="1:12" ht="12.75">
      <c r="A231" s="695" t="s">
        <v>783</v>
      </c>
      <c r="B231" s="99" t="s">
        <v>782</v>
      </c>
      <c r="C231" s="109">
        <v>127045723.69999997</v>
      </c>
      <c r="D231" s="109">
        <v>127045723.69999997</v>
      </c>
      <c r="E231" s="109">
        <v>0</v>
      </c>
      <c r="F231" s="109">
        <v>0</v>
      </c>
      <c r="G231" s="109">
        <v>127045723.69999997</v>
      </c>
      <c r="H231" s="109">
        <v>127045723.69999996</v>
      </c>
      <c r="I231" s="109">
        <v>0</v>
      </c>
      <c r="J231" s="109">
        <v>0</v>
      </c>
      <c r="K231" s="109">
        <v>127045723.69999996</v>
      </c>
      <c r="L231" s="696">
        <v>0.99999999999999989</v>
      </c>
    </row>
    <row r="232" spans="1:12" ht="12.75">
      <c r="A232" s="695" t="s">
        <v>781</v>
      </c>
      <c r="B232" s="99" t="s">
        <v>780</v>
      </c>
      <c r="C232" s="109">
        <v>28531696.430000018</v>
      </c>
      <c r="D232" s="109">
        <v>28531696.430000018</v>
      </c>
      <c r="E232" s="109">
        <v>0</v>
      </c>
      <c r="F232" s="109">
        <v>0</v>
      </c>
      <c r="G232" s="109">
        <v>28531696.430000018</v>
      </c>
      <c r="H232" s="109">
        <v>28531696.430000018</v>
      </c>
      <c r="I232" s="109">
        <v>0</v>
      </c>
      <c r="J232" s="109">
        <v>0</v>
      </c>
      <c r="K232" s="109">
        <v>28531696.430000018</v>
      </c>
      <c r="L232" s="696">
        <v>1</v>
      </c>
    </row>
    <row r="233" spans="1:12" ht="12.75">
      <c r="A233" s="695" t="s">
        <v>779</v>
      </c>
      <c r="B233" s="99" t="s">
        <v>778</v>
      </c>
      <c r="C233" s="109">
        <v>-0.91000000000000036</v>
      </c>
      <c r="D233" s="109">
        <v>-0.91000000000000036</v>
      </c>
      <c r="E233" s="109">
        <v>0</v>
      </c>
      <c r="F233" s="109">
        <v>0</v>
      </c>
      <c r="G233" s="109">
        <v>-0.91000000000000036</v>
      </c>
      <c r="H233" s="109">
        <v>-0.91000000000000036</v>
      </c>
      <c r="I233" s="109">
        <v>0</v>
      </c>
      <c r="J233" s="109">
        <v>0</v>
      </c>
      <c r="K233" s="109">
        <v>-0.91000000000000036</v>
      </c>
      <c r="L233" s="696">
        <v>1</v>
      </c>
    </row>
    <row r="234" spans="1:12" ht="12.75">
      <c r="A234" s="695" t="s">
        <v>777</v>
      </c>
      <c r="B234" s="99" t="s">
        <v>776</v>
      </c>
      <c r="C234" s="109">
        <v>11802670.370000014</v>
      </c>
      <c r="D234" s="109">
        <v>11802670.370000014</v>
      </c>
      <c r="E234" s="109">
        <v>0</v>
      </c>
      <c r="F234" s="109">
        <v>0</v>
      </c>
      <c r="G234" s="109">
        <v>11802670.370000014</v>
      </c>
      <c r="H234" s="109">
        <v>11802670.370000014</v>
      </c>
      <c r="I234" s="109">
        <v>0</v>
      </c>
      <c r="J234" s="109">
        <v>0</v>
      </c>
      <c r="K234" s="109">
        <v>11802670.370000014</v>
      </c>
      <c r="L234" s="696">
        <v>1</v>
      </c>
    </row>
    <row r="235" spans="1:12" ht="12.75">
      <c r="A235" s="695" t="s">
        <v>775</v>
      </c>
      <c r="B235" s="99" t="s">
        <v>774</v>
      </c>
      <c r="C235" s="109">
        <v>4142111.7899999991</v>
      </c>
      <c r="D235" s="109">
        <v>4142111.7899999991</v>
      </c>
      <c r="E235" s="109">
        <v>0</v>
      </c>
      <c r="F235" s="109">
        <v>0</v>
      </c>
      <c r="G235" s="109">
        <v>4142111.7899999991</v>
      </c>
      <c r="H235" s="109">
        <v>4132669.3866499653</v>
      </c>
      <c r="I235" s="109">
        <v>0</v>
      </c>
      <c r="J235" s="109">
        <v>0</v>
      </c>
      <c r="K235" s="109">
        <v>4132669.3866499653</v>
      </c>
      <c r="L235" s="696">
        <v>0.99772038906027838</v>
      </c>
    </row>
    <row r="236" spans="1:12" ht="13.5" thickBot="1">
      <c r="A236" s="695" t="s">
        <v>773</v>
      </c>
      <c r="B236" s="99" t="s">
        <v>772</v>
      </c>
      <c r="C236" s="109">
        <v>5635928.350000008</v>
      </c>
      <c r="D236" s="109">
        <v>5635928.350000008</v>
      </c>
      <c r="E236" s="109">
        <v>0</v>
      </c>
      <c r="F236" s="109">
        <v>0</v>
      </c>
      <c r="G236" s="109">
        <v>5635928.350000008</v>
      </c>
      <c r="H236" s="109">
        <v>5635928.350000008</v>
      </c>
      <c r="I236" s="109">
        <v>0</v>
      </c>
      <c r="J236" s="109">
        <v>0</v>
      </c>
      <c r="K236" s="109">
        <v>5635928.350000008</v>
      </c>
      <c r="L236" s="696">
        <v>1</v>
      </c>
    </row>
    <row r="237" spans="1:12" ht="12.75">
      <c r="A237" s="110" t="s">
        <v>771</v>
      </c>
      <c r="B237" s="697" t="s">
        <v>5</v>
      </c>
      <c r="C237" s="698">
        <v>323214347.11000001</v>
      </c>
      <c r="D237" s="698">
        <v>323214347.11000001</v>
      </c>
      <c r="E237" s="698">
        <v>-6009366.0300000012</v>
      </c>
      <c r="F237" s="698">
        <v>0</v>
      </c>
      <c r="G237" s="698">
        <v>317204981.08000004</v>
      </c>
      <c r="H237" s="698">
        <v>323027406.89481938</v>
      </c>
      <c r="I237" s="698">
        <v>-5841122.1690693991</v>
      </c>
      <c r="J237" s="698">
        <v>0</v>
      </c>
      <c r="K237" s="698">
        <v>317186284.72575003</v>
      </c>
      <c r="L237" s="450" t="s">
        <v>5</v>
      </c>
    </row>
    <row r="238" spans="1:12" ht="15">
      <c r="A238" s="122"/>
      <c r="B238" s="699"/>
      <c r="C238" s="122"/>
      <c r="D238" s="122"/>
      <c r="E238" s="122"/>
      <c r="F238" s="122"/>
      <c r="G238" s="122"/>
      <c r="H238" s="122"/>
      <c r="I238" s="122"/>
      <c r="J238" s="122"/>
      <c r="K238" s="122"/>
      <c r="L238" s="122"/>
    </row>
    <row r="239" spans="1:12" ht="12.75">
      <c r="A239" s="110" t="s">
        <v>759</v>
      </c>
      <c r="B239" s="99"/>
      <c r="C239" s="109"/>
      <c r="D239" s="109"/>
      <c r="E239" s="109"/>
      <c r="F239" s="109"/>
      <c r="G239" s="109"/>
      <c r="H239" s="109"/>
      <c r="I239" s="109"/>
      <c r="J239" s="109"/>
      <c r="K239" s="109"/>
      <c r="L239" s="109"/>
    </row>
    <row r="240" spans="1:12" ht="12.75">
      <c r="A240" s="695" t="s">
        <v>770</v>
      </c>
      <c r="B240" s="99" t="s">
        <v>769</v>
      </c>
      <c r="C240" s="109">
        <v>6524268.2500000009</v>
      </c>
      <c r="D240" s="109">
        <v>6524268.2500000009</v>
      </c>
      <c r="E240" s="109">
        <v>0</v>
      </c>
      <c r="F240" s="109">
        <v>0</v>
      </c>
      <c r="G240" s="109">
        <v>6524268.2500000009</v>
      </c>
      <c r="H240" s="109">
        <v>6524255.8283698969</v>
      </c>
      <c r="I240" s="109">
        <v>0</v>
      </c>
      <c r="J240" s="109">
        <v>0</v>
      </c>
      <c r="K240" s="109">
        <v>6524255.8283698969</v>
      </c>
      <c r="L240" s="696">
        <v>0.99999809608838441</v>
      </c>
    </row>
    <row r="241" spans="1:12" ht="12.75">
      <c r="A241" s="695" t="s">
        <v>768</v>
      </c>
      <c r="B241" s="99" t="s">
        <v>767</v>
      </c>
      <c r="C241" s="109">
        <v>12109453.75</v>
      </c>
      <c r="D241" s="109">
        <v>12109453.75</v>
      </c>
      <c r="E241" s="109">
        <v>0</v>
      </c>
      <c r="F241" s="109">
        <v>0</v>
      </c>
      <c r="G241" s="109">
        <v>12109453.75</v>
      </c>
      <c r="H241" s="109">
        <v>12109257.606631657</v>
      </c>
      <c r="I241" s="109">
        <v>0</v>
      </c>
      <c r="J241" s="109">
        <v>0</v>
      </c>
      <c r="K241" s="109">
        <v>12109257.606631657</v>
      </c>
      <c r="L241" s="696">
        <v>0.99998380245943441</v>
      </c>
    </row>
    <row r="242" spans="1:12" ht="12.75">
      <c r="A242" s="695" t="s">
        <v>766</v>
      </c>
      <c r="B242" s="99" t="s">
        <v>765</v>
      </c>
      <c r="C242" s="109">
        <v>83906718.950000033</v>
      </c>
      <c r="D242" s="109">
        <v>83906718.950000033</v>
      </c>
      <c r="E242" s="109">
        <v>0</v>
      </c>
      <c r="F242" s="109">
        <v>0</v>
      </c>
      <c r="G242" s="109">
        <v>83906718.950000033</v>
      </c>
      <c r="H242" s="109">
        <v>83906718.950000033</v>
      </c>
      <c r="I242" s="109">
        <v>0</v>
      </c>
      <c r="J242" s="109">
        <v>0</v>
      </c>
      <c r="K242" s="109">
        <v>83906718.950000033</v>
      </c>
      <c r="L242" s="696">
        <v>1</v>
      </c>
    </row>
    <row r="243" spans="1:12" ht="12.75">
      <c r="A243" s="695" t="s">
        <v>764</v>
      </c>
      <c r="B243" s="99" t="s">
        <v>762</v>
      </c>
      <c r="C243" s="109">
        <v>7005084.5500000007</v>
      </c>
      <c r="D243" s="109">
        <v>7005084.5500000007</v>
      </c>
      <c r="E243" s="109">
        <v>0</v>
      </c>
      <c r="F243" s="109">
        <v>0</v>
      </c>
      <c r="G243" s="109">
        <v>7005084.5500000007</v>
      </c>
      <c r="H243" s="109">
        <v>7005084.5500000007</v>
      </c>
      <c r="I243" s="109">
        <v>0</v>
      </c>
      <c r="J243" s="109">
        <v>0</v>
      </c>
      <c r="K243" s="109">
        <v>7005084.5500000007</v>
      </c>
      <c r="L243" s="696">
        <v>1</v>
      </c>
    </row>
    <row r="244" spans="1:12" ht="12.75">
      <c r="A244" s="695" t="s">
        <v>763</v>
      </c>
      <c r="B244" s="99" t="s">
        <v>762</v>
      </c>
      <c r="C244" s="109">
        <v>106531.84000000001</v>
      </c>
      <c r="D244" s="109">
        <v>106531.84000000001</v>
      </c>
      <c r="E244" s="109">
        <v>-106531.84000000001</v>
      </c>
      <c r="F244" s="109">
        <v>0</v>
      </c>
      <c r="G244" s="109">
        <v>0</v>
      </c>
      <c r="H244" s="109">
        <v>106531.84000000001</v>
      </c>
      <c r="I244" s="109">
        <v>-106531.84000000001</v>
      </c>
      <c r="J244" s="109">
        <v>0</v>
      </c>
      <c r="K244" s="109">
        <v>0</v>
      </c>
      <c r="L244" s="696">
        <v>1</v>
      </c>
    </row>
    <row r="245" spans="1:12" ht="13.5" thickBot="1">
      <c r="A245" s="695" t="s">
        <v>761</v>
      </c>
      <c r="B245" s="99" t="s">
        <v>760</v>
      </c>
      <c r="C245" s="109">
        <v>0</v>
      </c>
      <c r="D245" s="109">
        <v>0</v>
      </c>
      <c r="E245" s="109">
        <v>0</v>
      </c>
      <c r="F245" s="109">
        <v>0</v>
      </c>
      <c r="G245" s="109">
        <v>0</v>
      </c>
      <c r="H245" s="109">
        <v>0</v>
      </c>
      <c r="I245" s="109">
        <v>0</v>
      </c>
      <c r="J245" s="109">
        <v>0</v>
      </c>
      <c r="K245" s="109">
        <v>0</v>
      </c>
      <c r="L245" s="696">
        <v>0.99938256618738563</v>
      </c>
    </row>
    <row r="246" spans="1:12" ht="12.75">
      <c r="A246" s="110" t="s">
        <v>759</v>
      </c>
      <c r="B246" s="697" t="s">
        <v>5</v>
      </c>
      <c r="C246" s="698">
        <v>109652057.34000003</v>
      </c>
      <c r="D246" s="698">
        <v>109652057.34000003</v>
      </c>
      <c r="E246" s="698">
        <v>-106531.84000000001</v>
      </c>
      <c r="F246" s="698">
        <v>0</v>
      </c>
      <c r="G246" s="698">
        <v>109545525.50000003</v>
      </c>
      <c r="H246" s="698">
        <v>109651848.77500159</v>
      </c>
      <c r="I246" s="698">
        <v>-106531.84000000001</v>
      </c>
      <c r="J246" s="698">
        <v>0</v>
      </c>
      <c r="K246" s="698">
        <v>109545316.93500158</v>
      </c>
      <c r="L246" s="450" t="s">
        <v>5</v>
      </c>
    </row>
    <row r="247" spans="1:12" ht="15">
      <c r="A247" s="122"/>
      <c r="B247" s="699"/>
      <c r="C247" s="122"/>
      <c r="D247" s="122"/>
      <c r="E247" s="122"/>
      <c r="F247" s="122"/>
      <c r="G247" s="122"/>
      <c r="H247" s="122"/>
      <c r="I247" s="122"/>
      <c r="J247" s="122"/>
      <c r="K247" s="122"/>
      <c r="L247" s="122"/>
    </row>
    <row r="248" spans="1:12" ht="12.75">
      <c r="A248" s="110" t="s">
        <v>746</v>
      </c>
      <c r="B248" s="99"/>
      <c r="C248" s="109"/>
      <c r="D248" s="109"/>
      <c r="E248" s="109"/>
      <c r="F248" s="109"/>
      <c r="G248" s="109"/>
      <c r="H248" s="109"/>
      <c r="I248" s="109"/>
      <c r="J248" s="109"/>
      <c r="K248" s="109"/>
      <c r="L248" s="109"/>
    </row>
    <row r="249" spans="1:12" ht="12.75">
      <c r="A249" s="695" t="s">
        <v>758</v>
      </c>
      <c r="B249" s="99" t="s">
        <v>756</v>
      </c>
      <c r="C249" s="109">
        <v>2968640.69</v>
      </c>
      <c r="D249" s="109">
        <v>2968640.69</v>
      </c>
      <c r="E249" s="109">
        <v>0</v>
      </c>
      <c r="F249" s="109">
        <v>0</v>
      </c>
      <c r="G249" s="109">
        <v>2968640.69</v>
      </c>
      <c r="H249" s="109">
        <v>2968640.69</v>
      </c>
      <c r="I249" s="109">
        <v>0</v>
      </c>
      <c r="J249" s="109">
        <v>0</v>
      </c>
      <c r="K249" s="109">
        <v>2968640.69</v>
      </c>
      <c r="L249" s="696">
        <v>1</v>
      </c>
    </row>
    <row r="250" spans="1:12" ht="12.75">
      <c r="A250" s="695" t="s">
        <v>757</v>
      </c>
      <c r="B250" s="99" t="s">
        <v>756</v>
      </c>
      <c r="C250" s="109">
        <v>5401976.2000000002</v>
      </c>
      <c r="D250" s="109">
        <v>5401976.2000000002</v>
      </c>
      <c r="E250" s="109">
        <v>-5401976.2000000002</v>
      </c>
      <c r="F250" s="109">
        <v>0</v>
      </c>
      <c r="G250" s="109">
        <v>0</v>
      </c>
      <c r="H250" s="109">
        <v>5401976.2000000002</v>
      </c>
      <c r="I250" s="109">
        <v>-5401976.2000000002</v>
      </c>
      <c r="J250" s="109">
        <v>0</v>
      </c>
      <c r="K250" s="109">
        <v>0</v>
      </c>
      <c r="L250" s="696">
        <v>1</v>
      </c>
    </row>
    <row r="251" spans="1:12" ht="12.75">
      <c r="A251" s="695" t="s">
        <v>755</v>
      </c>
      <c r="B251" s="99" t="s">
        <v>753</v>
      </c>
      <c r="C251" s="109">
        <v>2474392.62</v>
      </c>
      <c r="D251" s="109">
        <v>2474392.62</v>
      </c>
      <c r="E251" s="109">
        <v>0</v>
      </c>
      <c r="F251" s="109">
        <v>0</v>
      </c>
      <c r="G251" s="109">
        <v>2474392.62</v>
      </c>
      <c r="H251" s="109">
        <v>2474392.62</v>
      </c>
      <c r="I251" s="109">
        <v>0</v>
      </c>
      <c r="J251" s="109">
        <v>0</v>
      </c>
      <c r="K251" s="109">
        <v>2474392.62</v>
      </c>
      <c r="L251" s="696">
        <v>1</v>
      </c>
    </row>
    <row r="252" spans="1:12" ht="12.75">
      <c r="A252" s="695" t="s">
        <v>754</v>
      </c>
      <c r="B252" s="99" t="s">
        <v>753</v>
      </c>
      <c r="C252" s="109">
        <v>34758159.00999999</v>
      </c>
      <c r="D252" s="109">
        <v>34758159.00999999</v>
      </c>
      <c r="E252" s="109">
        <v>-34758159.00999999</v>
      </c>
      <c r="F252" s="109">
        <v>0</v>
      </c>
      <c r="G252" s="109">
        <v>0</v>
      </c>
      <c r="H252" s="109">
        <v>34758159.00999999</v>
      </c>
      <c r="I252" s="109">
        <v>-34758159.00999999</v>
      </c>
      <c r="J252" s="109">
        <v>0</v>
      </c>
      <c r="K252" s="109">
        <v>0</v>
      </c>
      <c r="L252" s="696">
        <v>1</v>
      </c>
    </row>
    <row r="253" spans="1:12" ht="12.75">
      <c r="A253" s="695" t="s">
        <v>752</v>
      </c>
      <c r="B253" s="99" t="s">
        <v>750</v>
      </c>
      <c r="C253" s="109">
        <v>82829.72</v>
      </c>
      <c r="D253" s="109">
        <v>82829.72</v>
      </c>
      <c r="E253" s="109">
        <v>0</v>
      </c>
      <c r="F253" s="109">
        <v>0</v>
      </c>
      <c r="G253" s="109">
        <v>82829.72</v>
      </c>
      <c r="H253" s="109">
        <v>82829.72</v>
      </c>
      <c r="I253" s="109">
        <v>0</v>
      </c>
      <c r="J253" s="109">
        <v>0</v>
      </c>
      <c r="K253" s="109">
        <v>82829.72</v>
      </c>
      <c r="L253" s="696">
        <v>1</v>
      </c>
    </row>
    <row r="254" spans="1:12" ht="12.75">
      <c r="A254" s="695" t="s">
        <v>751</v>
      </c>
      <c r="B254" s="99" t="s">
        <v>750</v>
      </c>
      <c r="C254" s="109">
        <v>8789196.5500000007</v>
      </c>
      <c r="D254" s="109">
        <v>8789196.5500000007</v>
      </c>
      <c r="E254" s="109">
        <v>-8789196.5500000007</v>
      </c>
      <c r="F254" s="109">
        <v>0</v>
      </c>
      <c r="G254" s="109">
        <v>0</v>
      </c>
      <c r="H254" s="109">
        <v>8789196.5500000007</v>
      </c>
      <c r="I254" s="109">
        <v>-8789196.5500000007</v>
      </c>
      <c r="J254" s="109">
        <v>0</v>
      </c>
      <c r="K254" s="109">
        <v>0</v>
      </c>
      <c r="L254" s="696">
        <v>1</v>
      </c>
    </row>
    <row r="255" spans="1:12" ht="12.75">
      <c r="A255" s="695" t="s">
        <v>749</v>
      </c>
      <c r="B255" s="99" t="s">
        <v>747</v>
      </c>
      <c r="C255" s="109">
        <v>7939478.3000000007</v>
      </c>
      <c r="D255" s="109">
        <v>7939478.3000000007</v>
      </c>
      <c r="E255" s="109">
        <v>0</v>
      </c>
      <c r="F255" s="109">
        <v>0</v>
      </c>
      <c r="G255" s="109">
        <v>7939478.3000000007</v>
      </c>
      <c r="H255" s="109">
        <v>7939478.3000000007</v>
      </c>
      <c r="I255" s="109">
        <v>0</v>
      </c>
      <c r="J255" s="109">
        <v>0</v>
      </c>
      <c r="K255" s="109">
        <v>7939478.3000000007</v>
      </c>
      <c r="L255" s="696">
        <v>1</v>
      </c>
    </row>
    <row r="256" spans="1:12" ht="13.5" thickBot="1">
      <c r="A256" s="695" t="s">
        <v>748</v>
      </c>
      <c r="B256" s="99" t="s">
        <v>747</v>
      </c>
      <c r="C256" s="109">
        <v>3191613.83</v>
      </c>
      <c r="D256" s="109">
        <v>3191613.83</v>
      </c>
      <c r="E256" s="109">
        <v>-3191613.83</v>
      </c>
      <c r="F256" s="109">
        <v>0</v>
      </c>
      <c r="G256" s="109">
        <v>0</v>
      </c>
      <c r="H256" s="109">
        <v>3191613.83</v>
      </c>
      <c r="I256" s="109">
        <v>-3191613.83</v>
      </c>
      <c r="J256" s="109">
        <v>0</v>
      </c>
      <c r="K256" s="109">
        <v>0</v>
      </c>
      <c r="L256" s="696">
        <v>1</v>
      </c>
    </row>
    <row r="257" spans="1:12" ht="12.75">
      <c r="A257" s="110" t="s">
        <v>746</v>
      </c>
      <c r="B257" s="697" t="s">
        <v>5</v>
      </c>
      <c r="C257" s="698">
        <v>65606286.919999987</v>
      </c>
      <c r="D257" s="698">
        <v>65606286.919999987</v>
      </c>
      <c r="E257" s="698">
        <v>-52140945.589999989</v>
      </c>
      <c r="F257" s="698">
        <v>0</v>
      </c>
      <c r="G257" s="698">
        <v>13465341.330000002</v>
      </c>
      <c r="H257" s="698">
        <v>65606286.919999987</v>
      </c>
      <c r="I257" s="698">
        <v>-52140945.589999989</v>
      </c>
      <c r="J257" s="698">
        <v>0</v>
      </c>
      <c r="K257" s="698">
        <v>13465341.330000002</v>
      </c>
      <c r="L257" s="450" t="s">
        <v>5</v>
      </c>
    </row>
    <row r="258" spans="1:12" ht="15">
      <c r="A258" s="122"/>
      <c r="B258" s="699"/>
      <c r="C258" s="122"/>
      <c r="D258" s="122"/>
      <c r="E258" s="122"/>
      <c r="F258" s="122"/>
      <c r="G258" s="122"/>
      <c r="H258" s="122"/>
      <c r="I258" s="122"/>
      <c r="J258" s="122"/>
      <c r="K258" s="122"/>
      <c r="L258" s="122"/>
    </row>
    <row r="259" spans="1:12" ht="12.75">
      <c r="A259" s="110" t="s">
        <v>739</v>
      </c>
      <c r="B259" s="99"/>
      <c r="C259" s="109"/>
      <c r="D259" s="109"/>
      <c r="E259" s="109"/>
      <c r="F259" s="109"/>
      <c r="G259" s="109"/>
      <c r="H259" s="109"/>
      <c r="I259" s="109"/>
      <c r="J259" s="109"/>
      <c r="K259" s="109"/>
      <c r="L259" s="109"/>
    </row>
    <row r="260" spans="1:12" ht="12.75">
      <c r="A260" s="695" t="s">
        <v>745</v>
      </c>
      <c r="B260" s="99" t="s">
        <v>744</v>
      </c>
      <c r="C260" s="109">
        <v>0</v>
      </c>
      <c r="D260" s="109">
        <v>0</v>
      </c>
      <c r="E260" s="109">
        <v>0</v>
      </c>
      <c r="F260" s="109">
        <v>0</v>
      </c>
      <c r="G260" s="109">
        <v>0</v>
      </c>
      <c r="H260" s="109">
        <v>0</v>
      </c>
      <c r="I260" s="109">
        <v>0</v>
      </c>
      <c r="J260" s="109">
        <v>0</v>
      </c>
      <c r="K260" s="109">
        <v>0</v>
      </c>
      <c r="L260" s="696">
        <v>1</v>
      </c>
    </row>
    <row r="261" spans="1:12" ht="12.75">
      <c r="A261" s="695" t="s">
        <v>743</v>
      </c>
      <c r="B261" s="99" t="s">
        <v>742</v>
      </c>
      <c r="C261" s="109">
        <v>0</v>
      </c>
      <c r="D261" s="109">
        <v>0</v>
      </c>
      <c r="E261" s="109">
        <v>0</v>
      </c>
      <c r="F261" s="109">
        <v>0</v>
      </c>
      <c r="G261" s="109">
        <v>0</v>
      </c>
      <c r="H261" s="109">
        <v>0</v>
      </c>
      <c r="I261" s="109">
        <v>0</v>
      </c>
      <c r="J261" s="109">
        <v>0</v>
      </c>
      <c r="K261" s="109">
        <v>0</v>
      </c>
      <c r="L261" s="696">
        <v>1</v>
      </c>
    </row>
    <row r="262" spans="1:12" ht="13.5" thickBot="1">
      <c r="A262" s="695" t="s">
        <v>741</v>
      </c>
      <c r="B262" s="99" t="s">
        <v>740</v>
      </c>
      <c r="C262" s="109">
        <v>15746958.650000002</v>
      </c>
      <c r="D262" s="109">
        <v>15746958.650000002</v>
      </c>
      <c r="E262" s="109">
        <v>0</v>
      </c>
      <c r="F262" s="109">
        <v>0</v>
      </c>
      <c r="G262" s="109">
        <v>15746958.650000002</v>
      </c>
      <c r="H262" s="109">
        <v>15746958.650000002</v>
      </c>
      <c r="I262" s="109">
        <v>0</v>
      </c>
      <c r="J262" s="109">
        <v>0</v>
      </c>
      <c r="K262" s="109">
        <v>15746958.650000002</v>
      </c>
      <c r="L262" s="696">
        <v>1</v>
      </c>
    </row>
    <row r="263" spans="1:12" ht="12.75">
      <c r="A263" s="110" t="s">
        <v>739</v>
      </c>
      <c r="B263" s="697" t="s">
        <v>5</v>
      </c>
      <c r="C263" s="698">
        <v>15746958.650000002</v>
      </c>
      <c r="D263" s="698">
        <v>15746958.650000002</v>
      </c>
      <c r="E263" s="698">
        <v>0</v>
      </c>
      <c r="F263" s="698">
        <v>0</v>
      </c>
      <c r="G263" s="698">
        <v>15746958.650000002</v>
      </c>
      <c r="H263" s="698">
        <v>15746958.650000002</v>
      </c>
      <c r="I263" s="698">
        <v>0</v>
      </c>
      <c r="J263" s="698">
        <v>0</v>
      </c>
      <c r="K263" s="698">
        <v>15746958.650000002</v>
      </c>
      <c r="L263" s="450" t="s">
        <v>5</v>
      </c>
    </row>
    <row r="264" spans="1:12" ht="15">
      <c r="A264" s="122"/>
      <c r="B264" s="699"/>
      <c r="C264" s="122"/>
      <c r="D264" s="122"/>
      <c r="E264" s="122"/>
      <c r="F264" s="122"/>
      <c r="G264" s="122"/>
      <c r="H264" s="122"/>
      <c r="I264" s="122"/>
      <c r="J264" s="122"/>
      <c r="K264" s="122"/>
      <c r="L264" s="122"/>
    </row>
    <row r="265" spans="1:12" ht="12.75">
      <c r="A265" s="110" t="s">
        <v>688</v>
      </c>
      <c r="B265" s="99"/>
      <c r="C265" s="109"/>
      <c r="D265" s="109"/>
      <c r="E265" s="109"/>
      <c r="F265" s="109"/>
      <c r="G265" s="109"/>
      <c r="H265" s="109"/>
      <c r="I265" s="109"/>
      <c r="J265" s="109"/>
      <c r="K265" s="109"/>
      <c r="L265" s="109"/>
    </row>
    <row r="266" spans="1:12" ht="12.75">
      <c r="A266" s="695" t="s">
        <v>738</v>
      </c>
      <c r="B266" s="99" t="s">
        <v>737</v>
      </c>
      <c r="C266" s="109">
        <v>217876456.16000044</v>
      </c>
      <c r="D266" s="109">
        <v>217876456.16000044</v>
      </c>
      <c r="E266" s="109">
        <v>-27723052.575182315</v>
      </c>
      <c r="F266" s="109">
        <v>0</v>
      </c>
      <c r="G266" s="109">
        <v>190153403.58481812</v>
      </c>
      <c r="H266" s="109">
        <v>210948907.15526071</v>
      </c>
      <c r="I266" s="109">
        <v>-26841576.858804245</v>
      </c>
      <c r="J266" s="109">
        <v>0</v>
      </c>
      <c r="K266" s="109">
        <v>184107330.29645646</v>
      </c>
      <c r="L266" s="696">
        <v>0.96820423313819459</v>
      </c>
    </row>
    <row r="267" spans="1:12" ht="12.75">
      <c r="A267" s="695" t="s">
        <v>736</v>
      </c>
      <c r="B267" s="99" t="s">
        <v>734</v>
      </c>
      <c r="C267" s="109">
        <v>45583242.32000003</v>
      </c>
      <c r="D267" s="109">
        <v>45583242.32000003</v>
      </c>
      <c r="E267" s="109">
        <v>-437982.57</v>
      </c>
      <c r="F267" s="109">
        <v>0</v>
      </c>
      <c r="G267" s="109">
        <v>45145259.75000003</v>
      </c>
      <c r="H267" s="109">
        <v>44133888.174388126</v>
      </c>
      <c r="I267" s="109">
        <v>-424056.57831474562</v>
      </c>
      <c r="J267" s="109">
        <v>0</v>
      </c>
      <c r="K267" s="109">
        <v>43709831.596073382</v>
      </c>
      <c r="L267" s="696">
        <v>0.96820423313819459</v>
      </c>
    </row>
    <row r="268" spans="1:12" ht="12.75">
      <c r="A268" s="695" t="s">
        <v>735</v>
      </c>
      <c r="B268" s="99" t="s">
        <v>734</v>
      </c>
      <c r="C268" s="109">
        <v>515499.99999999988</v>
      </c>
      <c r="D268" s="109">
        <v>515499.99999999988</v>
      </c>
      <c r="E268" s="109">
        <v>-515499.99999999988</v>
      </c>
      <c r="F268" s="109">
        <v>0</v>
      </c>
      <c r="G268" s="109">
        <v>0</v>
      </c>
      <c r="H268" s="109">
        <v>515499.99999999988</v>
      </c>
      <c r="I268" s="109">
        <v>-515499.99999999988</v>
      </c>
      <c r="J268" s="109">
        <v>0</v>
      </c>
      <c r="K268" s="109">
        <v>0</v>
      </c>
      <c r="L268" s="696">
        <v>1</v>
      </c>
    </row>
    <row r="269" spans="1:12" ht="12.75">
      <c r="A269" s="695" t="s">
        <v>733</v>
      </c>
      <c r="B269" s="99" t="s">
        <v>552</v>
      </c>
      <c r="C269" s="109">
        <v>0</v>
      </c>
      <c r="D269" s="109">
        <v>0</v>
      </c>
      <c r="E269" s="109">
        <v>0</v>
      </c>
      <c r="F269" s="109">
        <v>0</v>
      </c>
      <c r="G269" s="109">
        <v>0</v>
      </c>
      <c r="H269" s="109">
        <v>0</v>
      </c>
      <c r="I269" s="109">
        <v>0</v>
      </c>
      <c r="J269" s="109">
        <v>0</v>
      </c>
      <c r="K269" s="109">
        <v>0</v>
      </c>
      <c r="L269" s="696">
        <v>0.94721959034263092</v>
      </c>
    </row>
    <row r="270" spans="1:12" ht="12.75">
      <c r="A270" s="695" t="s">
        <v>732</v>
      </c>
      <c r="B270" s="99" t="s">
        <v>730</v>
      </c>
      <c r="C270" s="109">
        <v>-103067989.48000005</v>
      </c>
      <c r="D270" s="109">
        <v>-103067989.48000005</v>
      </c>
      <c r="E270" s="109">
        <v>0</v>
      </c>
      <c r="F270" s="109">
        <v>0</v>
      </c>
      <c r="G270" s="109">
        <v>-103067989.48000005</v>
      </c>
      <c r="H270" s="109">
        <v>-99790863.715578958</v>
      </c>
      <c r="I270" s="109">
        <v>0</v>
      </c>
      <c r="J270" s="109">
        <v>0</v>
      </c>
      <c r="K270" s="109">
        <v>-99790863.715578958</v>
      </c>
      <c r="L270" s="696">
        <v>0.96820423313819459</v>
      </c>
    </row>
    <row r="271" spans="1:12" ht="12.75">
      <c r="A271" s="695" t="s">
        <v>731</v>
      </c>
      <c r="B271" s="99" t="s">
        <v>730</v>
      </c>
      <c r="C271" s="109">
        <v>-450999.99999999988</v>
      </c>
      <c r="D271" s="109">
        <v>-450999.99999999988</v>
      </c>
      <c r="E271" s="109">
        <v>450999.99999999988</v>
      </c>
      <c r="F271" s="109">
        <v>0</v>
      </c>
      <c r="G271" s="109">
        <v>0</v>
      </c>
      <c r="H271" s="109">
        <v>-450999.99999999988</v>
      </c>
      <c r="I271" s="109">
        <v>450999.99999999988</v>
      </c>
      <c r="J271" s="109">
        <v>0</v>
      </c>
      <c r="K271" s="109">
        <v>0</v>
      </c>
      <c r="L271" s="696">
        <v>1</v>
      </c>
    </row>
    <row r="272" spans="1:12" ht="12.75">
      <c r="A272" s="695" t="s">
        <v>729</v>
      </c>
      <c r="B272" s="99" t="s">
        <v>726</v>
      </c>
      <c r="C272" s="109">
        <v>41673686.330000013</v>
      </c>
      <c r="D272" s="109">
        <v>41673686.330000013</v>
      </c>
      <c r="E272" s="109">
        <v>0</v>
      </c>
      <c r="F272" s="109">
        <v>0</v>
      </c>
      <c r="G272" s="109">
        <v>41673686.330000013</v>
      </c>
      <c r="H272" s="109">
        <v>40348639.515179329</v>
      </c>
      <c r="I272" s="109">
        <v>0</v>
      </c>
      <c r="J272" s="109">
        <v>0</v>
      </c>
      <c r="K272" s="109">
        <v>40348639.515179329</v>
      </c>
      <c r="L272" s="696">
        <v>0.96820423313819459</v>
      </c>
    </row>
    <row r="273" spans="1:12" ht="12.75">
      <c r="A273" s="695" t="s">
        <v>728</v>
      </c>
      <c r="B273" s="99" t="s">
        <v>726</v>
      </c>
      <c r="C273" s="109">
        <v>0</v>
      </c>
      <c r="D273" s="109">
        <v>0</v>
      </c>
      <c r="E273" s="109">
        <v>0</v>
      </c>
      <c r="F273" s="109">
        <v>0</v>
      </c>
      <c r="G273" s="109">
        <v>0</v>
      </c>
      <c r="H273" s="109">
        <v>0</v>
      </c>
      <c r="I273" s="109">
        <v>0</v>
      </c>
      <c r="J273" s="109">
        <v>0</v>
      </c>
      <c r="K273" s="109">
        <v>0</v>
      </c>
      <c r="L273" s="696">
        <v>1</v>
      </c>
    </row>
    <row r="274" spans="1:12" ht="12.75">
      <c r="A274" s="695" t="s">
        <v>727</v>
      </c>
      <c r="B274" s="99" t="s">
        <v>726</v>
      </c>
      <c r="C274" s="109">
        <v>0</v>
      </c>
      <c r="D274" s="109">
        <v>0</v>
      </c>
      <c r="E274" s="109">
        <v>0</v>
      </c>
      <c r="F274" s="109">
        <v>0</v>
      </c>
      <c r="G274" s="109">
        <v>0</v>
      </c>
      <c r="H274" s="109">
        <v>0</v>
      </c>
      <c r="I274" s="109">
        <v>0</v>
      </c>
      <c r="J274" s="109">
        <v>0</v>
      </c>
      <c r="K274" s="109">
        <v>0</v>
      </c>
      <c r="L274" s="696">
        <v>0.94721959034263092</v>
      </c>
    </row>
    <row r="275" spans="1:12" ht="12.75">
      <c r="A275" s="695" t="s">
        <v>725</v>
      </c>
      <c r="B275" s="99" t="s">
        <v>552</v>
      </c>
      <c r="C275" s="109">
        <v>1440060</v>
      </c>
      <c r="D275" s="109">
        <v>1440060</v>
      </c>
      <c r="E275" s="109">
        <v>-1440060</v>
      </c>
      <c r="F275" s="109">
        <v>0</v>
      </c>
      <c r="G275" s="109">
        <v>0</v>
      </c>
      <c r="H275" s="109">
        <v>1364053.0432688091</v>
      </c>
      <c r="I275" s="109">
        <v>-1364053.0432688091</v>
      </c>
      <c r="J275" s="109">
        <v>0</v>
      </c>
      <c r="K275" s="109">
        <v>0</v>
      </c>
      <c r="L275" s="696">
        <v>0.94721959034263092</v>
      </c>
    </row>
    <row r="276" spans="1:12" ht="12.75">
      <c r="A276" s="695" t="s">
        <v>724</v>
      </c>
      <c r="B276" s="99" t="s">
        <v>721</v>
      </c>
      <c r="C276" s="109">
        <v>15579693.51</v>
      </c>
      <c r="D276" s="109">
        <v>15579693.51</v>
      </c>
      <c r="E276" s="109">
        <v>0</v>
      </c>
      <c r="F276" s="109">
        <v>0</v>
      </c>
      <c r="G276" s="109">
        <v>15579693.51</v>
      </c>
      <c r="H276" s="109">
        <v>15011156.85787702</v>
      </c>
      <c r="I276" s="109">
        <v>0</v>
      </c>
      <c r="J276" s="109">
        <v>0</v>
      </c>
      <c r="K276" s="109">
        <v>15011156.85787702</v>
      </c>
      <c r="L276" s="696">
        <v>0.96350784103948783</v>
      </c>
    </row>
    <row r="277" spans="1:12" ht="12.75">
      <c r="A277" s="695" t="s">
        <v>723</v>
      </c>
      <c r="B277" s="99" t="s">
        <v>721</v>
      </c>
      <c r="C277" s="109">
        <v>1176229.9200000002</v>
      </c>
      <c r="D277" s="109">
        <v>1176229.9200000002</v>
      </c>
      <c r="E277" s="109">
        <v>0</v>
      </c>
      <c r="F277" s="109">
        <v>0</v>
      </c>
      <c r="G277" s="109">
        <v>1176229.9200000002</v>
      </c>
      <c r="H277" s="109">
        <v>1118928.3941333566</v>
      </c>
      <c r="I277" s="109">
        <v>0</v>
      </c>
      <c r="J277" s="109">
        <v>0</v>
      </c>
      <c r="K277" s="109">
        <v>1118928.3941333566</v>
      </c>
      <c r="L277" s="696">
        <v>0.95128373722490955</v>
      </c>
    </row>
    <row r="278" spans="1:12" ht="12.75">
      <c r="A278" s="695" t="s">
        <v>722</v>
      </c>
      <c r="B278" s="99" t="s">
        <v>721</v>
      </c>
      <c r="C278" s="109">
        <v>482874.3899999999</v>
      </c>
      <c r="D278" s="109">
        <v>482874.3899999999</v>
      </c>
      <c r="E278" s="109">
        <v>-482874.3899999999</v>
      </c>
      <c r="F278" s="109">
        <v>0</v>
      </c>
      <c r="G278" s="109">
        <v>0</v>
      </c>
      <c r="H278" s="109">
        <v>465253.26100215956</v>
      </c>
      <c r="I278" s="109">
        <v>-465253.26100215956</v>
      </c>
      <c r="J278" s="109">
        <v>0</v>
      </c>
      <c r="K278" s="109">
        <v>0</v>
      </c>
      <c r="L278" s="696">
        <v>0.96350784103948783</v>
      </c>
    </row>
    <row r="279" spans="1:12" ht="12.75">
      <c r="A279" s="695" t="s">
        <v>720</v>
      </c>
      <c r="B279" s="99" t="s">
        <v>552</v>
      </c>
      <c r="C279" s="109">
        <v>0</v>
      </c>
      <c r="D279" s="109">
        <v>0</v>
      </c>
      <c r="E279" s="109">
        <v>0</v>
      </c>
      <c r="F279" s="109">
        <v>0</v>
      </c>
      <c r="G279" s="109">
        <v>0</v>
      </c>
      <c r="H279" s="109">
        <v>0</v>
      </c>
      <c r="I279" s="109">
        <v>0</v>
      </c>
      <c r="J279" s="109">
        <v>0</v>
      </c>
      <c r="K279" s="109">
        <v>0</v>
      </c>
      <c r="L279" s="696">
        <v>0.94721959034263092</v>
      </c>
    </row>
    <row r="280" spans="1:12" ht="12.75">
      <c r="A280" s="695" t="s">
        <v>719</v>
      </c>
      <c r="B280" s="99" t="s">
        <v>713</v>
      </c>
      <c r="C280" s="109">
        <v>28589507.359999999</v>
      </c>
      <c r="D280" s="109">
        <v>28589507.359999999</v>
      </c>
      <c r="E280" s="109">
        <v>0</v>
      </c>
      <c r="F280" s="109">
        <v>0</v>
      </c>
      <c r="G280" s="109">
        <v>28589507.359999999</v>
      </c>
      <c r="H280" s="109">
        <v>27680482.049287569</v>
      </c>
      <c r="I280" s="109">
        <v>0</v>
      </c>
      <c r="J280" s="109">
        <v>0</v>
      </c>
      <c r="K280" s="109">
        <v>27680482.049287569</v>
      </c>
      <c r="L280" s="696">
        <v>0.96820423313819459</v>
      </c>
    </row>
    <row r="281" spans="1:12" ht="12.75">
      <c r="A281" s="695" t="s">
        <v>718</v>
      </c>
      <c r="B281" s="99" t="s">
        <v>713</v>
      </c>
      <c r="C281" s="109">
        <v>764747.72000000009</v>
      </c>
      <c r="D281" s="109">
        <v>764747.72000000009</v>
      </c>
      <c r="E281" s="109">
        <v>-764747.72000000009</v>
      </c>
      <c r="F281" s="109">
        <v>0</v>
      </c>
      <c r="G281" s="109">
        <v>0</v>
      </c>
      <c r="H281" s="109">
        <v>724384.02205386106</v>
      </c>
      <c r="I281" s="109">
        <v>-724384.02205386106</v>
      </c>
      <c r="J281" s="109">
        <v>0</v>
      </c>
      <c r="K281" s="109">
        <v>0</v>
      </c>
      <c r="L281" s="696">
        <v>0.94721959034263092</v>
      </c>
    </row>
    <row r="282" spans="1:12" ht="12.75">
      <c r="A282" s="695" t="s">
        <v>717</v>
      </c>
      <c r="B282" s="99" t="s">
        <v>713</v>
      </c>
      <c r="C282" s="109">
        <v>0</v>
      </c>
      <c r="D282" s="109">
        <v>0</v>
      </c>
      <c r="E282" s="109">
        <v>0</v>
      </c>
      <c r="F282" s="109">
        <v>0</v>
      </c>
      <c r="G282" s="109">
        <v>0</v>
      </c>
      <c r="H282" s="109">
        <v>0</v>
      </c>
      <c r="I282" s="109">
        <v>0</v>
      </c>
      <c r="J282" s="109">
        <v>0</v>
      </c>
      <c r="K282" s="109">
        <v>0</v>
      </c>
      <c r="L282" s="696">
        <v>0.94721959034263092</v>
      </c>
    </row>
    <row r="283" spans="1:12" ht="12.75">
      <c r="A283" s="695" t="s">
        <v>716</v>
      </c>
      <c r="B283" s="99" t="s">
        <v>713</v>
      </c>
      <c r="C283" s="109">
        <v>180.38000000000002</v>
      </c>
      <c r="D283" s="109">
        <v>180.38000000000002</v>
      </c>
      <c r="E283" s="109">
        <v>-180.38000000000002</v>
      </c>
      <c r="F283" s="109">
        <v>0</v>
      </c>
      <c r="G283" s="109">
        <v>0</v>
      </c>
      <c r="H283" s="109">
        <v>170.85946970600378</v>
      </c>
      <c r="I283" s="109">
        <v>-170.85946970600378</v>
      </c>
      <c r="J283" s="109">
        <v>0</v>
      </c>
      <c r="K283" s="109">
        <v>0</v>
      </c>
      <c r="L283" s="696">
        <v>0.94721959034263092</v>
      </c>
    </row>
    <row r="284" spans="1:12" ht="12.75">
      <c r="A284" s="695" t="s">
        <v>715</v>
      </c>
      <c r="B284" s="99" t="s">
        <v>713</v>
      </c>
      <c r="C284" s="109">
        <v>106686.41000000002</v>
      </c>
      <c r="D284" s="109">
        <v>106686.41000000002</v>
      </c>
      <c r="E284" s="109">
        <v>-106686.41000000002</v>
      </c>
      <c r="F284" s="109">
        <v>0</v>
      </c>
      <c r="G284" s="109">
        <v>0</v>
      </c>
      <c r="H284" s="109">
        <v>106686.41000000002</v>
      </c>
      <c r="I284" s="109">
        <v>-106686.41000000002</v>
      </c>
      <c r="J284" s="109">
        <v>0</v>
      </c>
      <c r="K284" s="109">
        <v>0</v>
      </c>
      <c r="L284" s="696">
        <v>1</v>
      </c>
    </row>
    <row r="285" spans="1:12" ht="12.75">
      <c r="A285" s="695" t="s">
        <v>714</v>
      </c>
      <c r="B285" s="99" t="s">
        <v>713</v>
      </c>
      <c r="C285" s="109">
        <v>13060.719999999998</v>
      </c>
      <c r="D285" s="109">
        <v>13060.719999999998</v>
      </c>
      <c r="E285" s="109">
        <v>-13060.719999999998</v>
      </c>
      <c r="F285" s="109">
        <v>0</v>
      </c>
      <c r="G285" s="109">
        <v>0</v>
      </c>
      <c r="H285" s="109">
        <v>12371.369847979804</v>
      </c>
      <c r="I285" s="109">
        <v>-12371.369847979804</v>
      </c>
      <c r="J285" s="109">
        <v>0</v>
      </c>
      <c r="K285" s="109">
        <v>0</v>
      </c>
      <c r="L285" s="696">
        <v>0.94721959034263092</v>
      </c>
    </row>
    <row r="286" spans="1:12" ht="12.75">
      <c r="A286" s="695" t="s">
        <v>712</v>
      </c>
      <c r="B286" s="99" t="s">
        <v>705</v>
      </c>
      <c r="C286" s="109">
        <v>61766103.479999959</v>
      </c>
      <c r="D286" s="109">
        <v>61766103.479999959</v>
      </c>
      <c r="E286" s="109">
        <v>0</v>
      </c>
      <c r="F286" s="109">
        <v>0</v>
      </c>
      <c r="G286" s="109">
        <v>61766103.479999959</v>
      </c>
      <c r="H286" s="109">
        <v>59802202.853787735</v>
      </c>
      <c r="I286" s="109">
        <v>0</v>
      </c>
      <c r="J286" s="109">
        <v>0</v>
      </c>
      <c r="K286" s="109">
        <v>59802202.853787735</v>
      </c>
      <c r="L286" s="696">
        <v>0.96820423313819459</v>
      </c>
    </row>
    <row r="287" spans="1:12" ht="12.75">
      <c r="A287" s="695" t="s">
        <v>711</v>
      </c>
      <c r="B287" s="99" t="s">
        <v>705</v>
      </c>
      <c r="C287" s="109">
        <v>30246.100000000006</v>
      </c>
      <c r="D287" s="109">
        <v>30246.100000000006</v>
      </c>
      <c r="E287" s="109">
        <v>-30246.100000000006</v>
      </c>
      <c r="F287" s="109">
        <v>0</v>
      </c>
      <c r="G287" s="109">
        <v>0</v>
      </c>
      <c r="H287" s="109">
        <v>28649.698451462256</v>
      </c>
      <c r="I287" s="109">
        <v>-28649.698451462256</v>
      </c>
      <c r="J287" s="109">
        <v>0</v>
      </c>
      <c r="K287" s="109">
        <v>0</v>
      </c>
      <c r="L287" s="696">
        <v>0.94721959034263092</v>
      </c>
    </row>
    <row r="288" spans="1:12" ht="12.75">
      <c r="A288" s="695" t="s">
        <v>710</v>
      </c>
      <c r="B288" s="99" t="s">
        <v>705</v>
      </c>
      <c r="C288" s="109">
        <v>233483.54000000004</v>
      </c>
      <c r="D288" s="109">
        <v>233483.54000000004</v>
      </c>
      <c r="E288" s="109">
        <v>-233483.54000000004</v>
      </c>
      <c r="F288" s="109">
        <v>0</v>
      </c>
      <c r="G288" s="109">
        <v>0</v>
      </c>
      <c r="H288" s="109">
        <v>221160.18311054731</v>
      </c>
      <c r="I288" s="109">
        <v>-221160.18311054731</v>
      </c>
      <c r="J288" s="109">
        <v>0</v>
      </c>
      <c r="K288" s="109">
        <v>0</v>
      </c>
      <c r="L288" s="696">
        <v>0.94721959034263092</v>
      </c>
    </row>
    <row r="289" spans="1:12" ht="12.75">
      <c r="A289" s="695" t="s">
        <v>709</v>
      </c>
      <c r="B289" s="99" t="s">
        <v>705</v>
      </c>
      <c r="C289" s="109">
        <v>229590.92000000004</v>
      </c>
      <c r="D289" s="109">
        <v>229590.92000000004</v>
      </c>
      <c r="E289" s="109">
        <v>-229590.92000000004</v>
      </c>
      <c r="F289" s="109">
        <v>0</v>
      </c>
      <c r="G289" s="109">
        <v>0</v>
      </c>
      <c r="H289" s="109">
        <v>217473.01718878778</v>
      </c>
      <c r="I289" s="109">
        <v>-217473.01718878778</v>
      </c>
      <c r="J289" s="109">
        <v>0</v>
      </c>
      <c r="K289" s="109">
        <v>0</v>
      </c>
      <c r="L289" s="696">
        <v>0.94721959034263092</v>
      </c>
    </row>
    <row r="290" spans="1:12" ht="12.75">
      <c r="A290" s="695" t="s">
        <v>708</v>
      </c>
      <c r="B290" s="99" t="s">
        <v>705</v>
      </c>
      <c r="C290" s="109">
        <v>0</v>
      </c>
      <c r="D290" s="109">
        <v>0</v>
      </c>
      <c r="E290" s="109">
        <v>0</v>
      </c>
      <c r="F290" s="109">
        <v>0</v>
      </c>
      <c r="G290" s="109">
        <v>0</v>
      </c>
      <c r="H290" s="109">
        <v>0</v>
      </c>
      <c r="I290" s="109">
        <v>0</v>
      </c>
      <c r="J290" s="109">
        <v>0</v>
      </c>
      <c r="K290" s="109">
        <v>0</v>
      </c>
      <c r="L290" s="696">
        <v>0.94721959034263092</v>
      </c>
    </row>
    <row r="291" spans="1:12" ht="12.75">
      <c r="A291" s="695" t="s">
        <v>707</v>
      </c>
      <c r="B291" s="99" t="s">
        <v>705</v>
      </c>
      <c r="C291" s="109">
        <v>1647112.6900000004</v>
      </c>
      <c r="D291" s="109">
        <v>1647112.6900000004</v>
      </c>
      <c r="E291" s="109">
        <v>-1647112.6900000004</v>
      </c>
      <c r="F291" s="109">
        <v>0</v>
      </c>
      <c r="G291" s="109">
        <v>0</v>
      </c>
      <c r="H291" s="109">
        <v>1647112.6900000004</v>
      </c>
      <c r="I291" s="109">
        <v>-1647112.6900000004</v>
      </c>
      <c r="J291" s="109">
        <v>0</v>
      </c>
      <c r="K291" s="109">
        <v>0</v>
      </c>
      <c r="L291" s="696">
        <v>1</v>
      </c>
    </row>
    <row r="292" spans="1:12" ht="12.75">
      <c r="A292" s="695" t="s">
        <v>706</v>
      </c>
      <c r="B292" s="99" t="s">
        <v>705</v>
      </c>
      <c r="C292" s="109">
        <v>0</v>
      </c>
      <c r="D292" s="109">
        <v>0</v>
      </c>
      <c r="E292" s="109">
        <v>0</v>
      </c>
      <c r="F292" s="109">
        <v>0</v>
      </c>
      <c r="G292" s="109">
        <v>0</v>
      </c>
      <c r="H292" s="109">
        <v>0</v>
      </c>
      <c r="I292" s="109">
        <v>0</v>
      </c>
      <c r="J292" s="109">
        <v>0</v>
      </c>
      <c r="K292" s="109">
        <v>0</v>
      </c>
      <c r="L292" s="696">
        <v>0.96820423313819459</v>
      </c>
    </row>
    <row r="293" spans="1:12" ht="12.75">
      <c r="A293" s="695" t="s">
        <v>704</v>
      </c>
      <c r="B293" s="99" t="s">
        <v>701</v>
      </c>
      <c r="C293" s="109">
        <v>1786035.1400000001</v>
      </c>
      <c r="D293" s="109">
        <v>1786035.1400000001</v>
      </c>
      <c r="E293" s="109">
        <v>0</v>
      </c>
      <c r="F293" s="109">
        <v>1231250.000000004</v>
      </c>
      <c r="G293" s="109">
        <v>3017285.1400000043</v>
      </c>
      <c r="H293" s="109">
        <v>1786035.1400000001</v>
      </c>
      <c r="I293" s="109">
        <v>0</v>
      </c>
      <c r="J293" s="109">
        <v>1231250.000000004</v>
      </c>
      <c r="K293" s="109">
        <v>3017285.1400000043</v>
      </c>
      <c r="L293" s="696">
        <v>1</v>
      </c>
    </row>
    <row r="294" spans="1:12" ht="12.75">
      <c r="A294" s="695" t="s">
        <v>703</v>
      </c>
      <c r="B294" s="99" t="s">
        <v>701</v>
      </c>
      <c r="C294" s="109">
        <v>5396.8499999999995</v>
      </c>
      <c r="D294" s="109">
        <v>5396.8499999999995</v>
      </c>
      <c r="E294" s="109">
        <v>0</v>
      </c>
      <c r="F294" s="109">
        <v>0</v>
      </c>
      <c r="G294" s="109">
        <v>5396.8499999999995</v>
      </c>
      <c r="H294" s="109">
        <v>0</v>
      </c>
      <c r="I294" s="109">
        <v>0</v>
      </c>
      <c r="J294" s="109">
        <v>0</v>
      </c>
      <c r="K294" s="109">
        <v>0</v>
      </c>
      <c r="L294" s="696">
        <v>0</v>
      </c>
    </row>
    <row r="295" spans="1:12" ht="12.75">
      <c r="A295" s="695" t="s">
        <v>702</v>
      </c>
      <c r="B295" s="99" t="s">
        <v>701</v>
      </c>
      <c r="C295" s="109">
        <v>359790</v>
      </c>
      <c r="D295" s="109">
        <v>359790</v>
      </c>
      <c r="E295" s="109">
        <v>0</v>
      </c>
      <c r="F295" s="109">
        <v>0</v>
      </c>
      <c r="G295" s="109">
        <v>359790</v>
      </c>
      <c r="H295" s="109">
        <v>0</v>
      </c>
      <c r="I295" s="109">
        <v>0</v>
      </c>
      <c r="J295" s="109">
        <v>0</v>
      </c>
      <c r="K295" s="109">
        <v>0</v>
      </c>
      <c r="L295" s="696">
        <v>0</v>
      </c>
    </row>
    <row r="296" spans="1:12" ht="12.75">
      <c r="A296" s="695" t="s">
        <v>700</v>
      </c>
      <c r="B296" s="99" t="s">
        <v>699</v>
      </c>
      <c r="C296" s="109">
        <v>0</v>
      </c>
      <c r="D296" s="109">
        <v>0</v>
      </c>
      <c r="E296" s="109">
        <v>0</v>
      </c>
      <c r="F296" s="109">
        <v>0</v>
      </c>
      <c r="G296" s="109">
        <v>0</v>
      </c>
      <c r="H296" s="109">
        <v>0</v>
      </c>
      <c r="I296" s="109">
        <v>0</v>
      </c>
      <c r="J296" s="109">
        <v>0</v>
      </c>
      <c r="K296" s="109">
        <v>0</v>
      </c>
      <c r="L296" s="696">
        <v>1</v>
      </c>
    </row>
    <row r="297" spans="1:12" ht="12.75">
      <c r="A297" s="695" t="s">
        <v>698</v>
      </c>
      <c r="B297" s="99" t="s">
        <v>695</v>
      </c>
      <c r="C297" s="109">
        <v>13804789.930000003</v>
      </c>
      <c r="D297" s="109">
        <v>13804789.930000003</v>
      </c>
      <c r="E297" s="109">
        <v>-2299910.4835000006</v>
      </c>
      <c r="F297" s="109">
        <v>0</v>
      </c>
      <c r="G297" s="109">
        <v>11504879.446500003</v>
      </c>
      <c r="H297" s="109">
        <v>13365856.047809524</v>
      </c>
      <c r="I297" s="109">
        <v>-2226783.0659636119</v>
      </c>
      <c r="J297" s="109">
        <v>0</v>
      </c>
      <c r="K297" s="109">
        <v>11139072.981845912</v>
      </c>
      <c r="L297" s="696">
        <v>0.96820423313819459</v>
      </c>
    </row>
    <row r="298" spans="1:12" ht="12.75">
      <c r="A298" s="695" t="s">
        <v>697</v>
      </c>
      <c r="B298" s="99" t="s">
        <v>695</v>
      </c>
      <c r="C298" s="109">
        <v>0</v>
      </c>
      <c r="D298" s="109">
        <v>0</v>
      </c>
      <c r="E298" s="109">
        <v>0</v>
      </c>
      <c r="F298" s="109">
        <v>0</v>
      </c>
      <c r="G298" s="109">
        <v>0</v>
      </c>
      <c r="H298" s="109">
        <v>0</v>
      </c>
      <c r="I298" s="109">
        <v>0</v>
      </c>
      <c r="J298" s="109">
        <v>0</v>
      </c>
      <c r="K298" s="109">
        <v>0</v>
      </c>
      <c r="L298" s="696">
        <v>1</v>
      </c>
    </row>
    <row r="299" spans="1:12" ht="12.75">
      <c r="A299" s="695" t="s">
        <v>696</v>
      </c>
      <c r="B299" s="99" t="s">
        <v>695</v>
      </c>
      <c r="C299" s="109">
        <v>0</v>
      </c>
      <c r="D299" s="109">
        <v>0</v>
      </c>
      <c r="E299" s="109">
        <v>0</v>
      </c>
      <c r="F299" s="109">
        <v>0</v>
      </c>
      <c r="G299" s="109">
        <v>0</v>
      </c>
      <c r="H299" s="109">
        <v>0</v>
      </c>
      <c r="I299" s="109">
        <v>0</v>
      </c>
      <c r="J299" s="109">
        <v>0</v>
      </c>
      <c r="K299" s="109">
        <v>0</v>
      </c>
      <c r="L299" s="696">
        <v>1</v>
      </c>
    </row>
    <row r="300" spans="1:12" ht="12.75">
      <c r="A300" s="695" t="s">
        <v>694</v>
      </c>
      <c r="B300" s="99" t="s">
        <v>692</v>
      </c>
      <c r="C300" s="109">
        <v>10270107.380000001</v>
      </c>
      <c r="D300" s="109">
        <v>10270107.380000001</v>
      </c>
      <c r="E300" s="109">
        <v>0</v>
      </c>
      <c r="F300" s="109">
        <v>0</v>
      </c>
      <c r="G300" s="109">
        <v>10270107.380000001</v>
      </c>
      <c r="H300" s="109">
        <v>9943561.440099813</v>
      </c>
      <c r="I300" s="109">
        <v>0</v>
      </c>
      <c r="J300" s="109">
        <v>0</v>
      </c>
      <c r="K300" s="109">
        <v>9943561.440099813</v>
      </c>
      <c r="L300" s="696">
        <v>0.96820423313819459</v>
      </c>
    </row>
    <row r="301" spans="1:12" ht="12.75">
      <c r="A301" s="695" t="s">
        <v>693</v>
      </c>
      <c r="B301" s="99" t="s">
        <v>692</v>
      </c>
      <c r="C301" s="109">
        <v>0</v>
      </c>
      <c r="D301" s="109">
        <v>0</v>
      </c>
      <c r="E301" s="109">
        <v>0</v>
      </c>
      <c r="F301" s="109">
        <v>0</v>
      </c>
      <c r="G301" s="109">
        <v>0</v>
      </c>
      <c r="H301" s="109">
        <v>0</v>
      </c>
      <c r="I301" s="109">
        <v>0</v>
      </c>
      <c r="J301" s="109">
        <v>0</v>
      </c>
      <c r="K301" s="109">
        <v>0</v>
      </c>
      <c r="L301" s="696">
        <v>1</v>
      </c>
    </row>
    <row r="302" spans="1:12" ht="12.75">
      <c r="A302" s="695" t="s">
        <v>691</v>
      </c>
      <c r="B302" s="99" t="s">
        <v>689</v>
      </c>
      <c r="C302" s="109">
        <v>14605582.589999994</v>
      </c>
      <c r="D302" s="109">
        <v>14605582.589999994</v>
      </c>
      <c r="E302" s="109">
        <v>0</v>
      </c>
      <c r="F302" s="109">
        <v>0</v>
      </c>
      <c r="G302" s="109">
        <v>14605582.589999994</v>
      </c>
      <c r="H302" s="109">
        <v>14141186.89108751</v>
      </c>
      <c r="I302" s="109">
        <v>0</v>
      </c>
      <c r="J302" s="109">
        <v>0</v>
      </c>
      <c r="K302" s="109">
        <v>14141186.89108751</v>
      </c>
      <c r="L302" s="696">
        <v>0.96820423313819459</v>
      </c>
    </row>
    <row r="303" spans="1:12" ht="13.5" thickBot="1">
      <c r="A303" s="695" t="s">
        <v>690</v>
      </c>
      <c r="B303" s="99" t="s">
        <v>689</v>
      </c>
      <c r="C303" s="109">
        <v>0</v>
      </c>
      <c r="D303" s="109">
        <v>0</v>
      </c>
      <c r="E303" s="109">
        <v>0</v>
      </c>
      <c r="F303" s="109">
        <v>0</v>
      </c>
      <c r="G303" s="109">
        <v>0</v>
      </c>
      <c r="H303" s="109">
        <v>0</v>
      </c>
      <c r="I303" s="109">
        <v>0</v>
      </c>
      <c r="J303" s="109">
        <v>0</v>
      </c>
      <c r="K303" s="109">
        <v>0</v>
      </c>
      <c r="L303" s="696">
        <v>0.94721959034263092</v>
      </c>
    </row>
    <row r="304" spans="1:12" ht="12.75">
      <c r="A304" s="110" t="s">
        <v>688</v>
      </c>
      <c r="B304" s="697" t="s">
        <v>5</v>
      </c>
      <c r="C304" s="698">
        <v>355021174.36000043</v>
      </c>
      <c r="D304" s="698">
        <v>355021174.36000043</v>
      </c>
      <c r="E304" s="698">
        <v>-35473488.49868232</v>
      </c>
      <c r="F304" s="698">
        <v>1231250.000000004</v>
      </c>
      <c r="G304" s="698">
        <v>320778935.86131805</v>
      </c>
      <c r="H304" s="698">
        <v>343341795.35772508</v>
      </c>
      <c r="I304" s="698">
        <v>-34344231.057475917</v>
      </c>
      <c r="J304" s="698">
        <v>1231250.000000004</v>
      </c>
      <c r="K304" s="698">
        <v>310228814.30024916</v>
      </c>
      <c r="L304" s="450" t="s">
        <v>5</v>
      </c>
    </row>
    <row r="305" spans="1:12" ht="15.75" thickBot="1">
      <c r="A305" s="122"/>
      <c r="B305" s="699"/>
      <c r="C305" s="122"/>
      <c r="D305" s="122"/>
      <c r="E305" s="122"/>
      <c r="F305" s="122"/>
      <c r="G305" s="122"/>
      <c r="H305" s="122"/>
      <c r="I305" s="122"/>
      <c r="J305" s="122"/>
      <c r="K305" s="122"/>
      <c r="L305" s="122"/>
    </row>
    <row r="306" spans="1:12" ht="12.75">
      <c r="A306" s="694" t="s">
        <v>687</v>
      </c>
      <c r="B306" s="697" t="s">
        <v>5</v>
      </c>
      <c r="C306" s="698">
        <v>5190939957.3501606</v>
      </c>
      <c r="D306" s="698">
        <v>5190939957.3501606</v>
      </c>
      <c r="E306" s="698">
        <v>-3693514315.678844</v>
      </c>
      <c r="F306" s="698">
        <v>-46140043.380147323</v>
      </c>
      <c r="G306" s="698">
        <v>1451285598.2911711</v>
      </c>
      <c r="H306" s="698">
        <v>4949581908.194994</v>
      </c>
      <c r="I306" s="698">
        <v>-3502218741.0379219</v>
      </c>
      <c r="J306" s="698">
        <v>-43707965.92201788</v>
      </c>
      <c r="K306" s="698">
        <v>1403655201.2350554</v>
      </c>
      <c r="L306" s="450" t="s">
        <v>5</v>
      </c>
    </row>
    <row r="307" spans="1:12" ht="15">
      <c r="A307" s="122"/>
      <c r="B307" s="699"/>
      <c r="C307" s="122"/>
      <c r="D307" s="122"/>
      <c r="E307" s="122"/>
      <c r="F307" s="122"/>
      <c r="G307" s="122"/>
      <c r="H307" s="122"/>
      <c r="I307" s="122"/>
      <c r="J307" s="122"/>
      <c r="K307" s="122"/>
      <c r="L307" s="122"/>
    </row>
    <row r="308" spans="1:12" ht="12.75">
      <c r="A308" s="694" t="s">
        <v>610</v>
      </c>
      <c r="B308" s="99"/>
      <c r="C308" s="109"/>
      <c r="D308" s="109"/>
      <c r="E308" s="109"/>
      <c r="F308" s="109"/>
      <c r="G308" s="109"/>
      <c r="H308" s="109"/>
      <c r="I308" s="109"/>
      <c r="J308" s="109"/>
      <c r="K308" s="109"/>
      <c r="L308" s="109"/>
    </row>
    <row r="309" spans="1:12" ht="12.75">
      <c r="A309" s="110" t="s">
        <v>678</v>
      </c>
      <c r="B309" s="99"/>
      <c r="C309" s="109"/>
      <c r="D309" s="109"/>
      <c r="E309" s="109"/>
      <c r="F309" s="109"/>
      <c r="G309" s="109"/>
      <c r="H309" s="109"/>
      <c r="I309" s="109"/>
      <c r="J309" s="109"/>
      <c r="K309" s="109"/>
      <c r="L309" s="109"/>
    </row>
    <row r="310" spans="1:12" ht="12.75">
      <c r="A310" s="695" t="s">
        <v>686</v>
      </c>
      <c r="B310" s="99" t="s">
        <v>612</v>
      </c>
      <c r="C310" s="109">
        <v>107963097.74967262</v>
      </c>
      <c r="D310" s="109">
        <v>107963097.74967262</v>
      </c>
      <c r="E310" s="109">
        <v>0</v>
      </c>
      <c r="F310" s="109">
        <v>-92317.562446489057</v>
      </c>
      <c r="G310" s="109">
        <v>107870780.18722613</v>
      </c>
      <c r="H310" s="109">
        <v>104530328.26394573</v>
      </c>
      <c r="I310" s="109">
        <v>0</v>
      </c>
      <c r="J310" s="109">
        <v>-89382.254753690373</v>
      </c>
      <c r="K310" s="109">
        <v>104440946.00919203</v>
      </c>
      <c r="L310" s="696">
        <v>0.96820423313819459</v>
      </c>
    </row>
    <row r="311" spans="1:12" ht="12.75">
      <c r="A311" s="695" t="s">
        <v>685</v>
      </c>
      <c r="B311" s="99" t="s">
        <v>612</v>
      </c>
      <c r="C311" s="109">
        <v>-910223.37867950008</v>
      </c>
      <c r="D311" s="109">
        <v>-910223.37867950008</v>
      </c>
      <c r="E311" s="109">
        <v>0</v>
      </c>
      <c r="F311" s="109">
        <v>0</v>
      </c>
      <c r="G311" s="109">
        <v>-910223.37867950008</v>
      </c>
      <c r="H311" s="109">
        <v>-881282.12833884184</v>
      </c>
      <c r="I311" s="109">
        <v>0</v>
      </c>
      <c r="J311" s="109">
        <v>0</v>
      </c>
      <c r="K311" s="109">
        <v>-881282.12833884184</v>
      </c>
      <c r="L311" s="696">
        <v>0.96820423313819459</v>
      </c>
    </row>
    <row r="312" spans="1:12" ht="12.75">
      <c r="A312" s="695" t="s">
        <v>684</v>
      </c>
      <c r="B312" s="99" t="s">
        <v>612</v>
      </c>
      <c r="C312" s="109">
        <v>1143857.9659328319</v>
      </c>
      <c r="D312" s="109">
        <v>1143857.9659328319</v>
      </c>
      <c r="E312" s="109">
        <v>0</v>
      </c>
      <c r="F312" s="109">
        <v>0</v>
      </c>
      <c r="G312" s="109">
        <v>1143857.9659328319</v>
      </c>
      <c r="H312" s="109">
        <v>0</v>
      </c>
      <c r="I312" s="109">
        <v>0</v>
      </c>
      <c r="J312" s="109">
        <v>0</v>
      </c>
      <c r="K312" s="109">
        <v>0</v>
      </c>
      <c r="L312" s="696">
        <v>0</v>
      </c>
    </row>
    <row r="313" spans="1:12" ht="12.75">
      <c r="A313" s="695" t="s">
        <v>683</v>
      </c>
      <c r="B313" s="99" t="s">
        <v>612</v>
      </c>
      <c r="C313" s="109">
        <v>981669.02695489686</v>
      </c>
      <c r="D313" s="109">
        <v>981669.02695489686</v>
      </c>
      <c r="E313" s="109">
        <v>-981669.02695489686</v>
      </c>
      <c r="F313" s="109">
        <v>0</v>
      </c>
      <c r="G313" s="109">
        <v>0</v>
      </c>
      <c r="H313" s="109">
        <v>981669.02695489686</v>
      </c>
      <c r="I313" s="109">
        <v>-981669.02695489686</v>
      </c>
      <c r="J313" s="109">
        <v>0</v>
      </c>
      <c r="K313" s="109">
        <v>0</v>
      </c>
      <c r="L313" s="696">
        <v>1</v>
      </c>
    </row>
    <row r="314" spans="1:12" ht="12.75">
      <c r="A314" s="695" t="s">
        <v>682</v>
      </c>
      <c r="B314" s="99" t="s">
        <v>612</v>
      </c>
      <c r="C314" s="109">
        <v>0</v>
      </c>
      <c r="D314" s="109">
        <v>0</v>
      </c>
      <c r="E314" s="109">
        <v>0</v>
      </c>
      <c r="F314" s="109">
        <v>0</v>
      </c>
      <c r="G314" s="109">
        <v>0</v>
      </c>
      <c r="H314" s="109">
        <v>0</v>
      </c>
      <c r="I314" s="109">
        <v>0</v>
      </c>
      <c r="J314" s="109">
        <v>0</v>
      </c>
      <c r="K314" s="109">
        <v>0</v>
      </c>
      <c r="L314" s="696">
        <v>1</v>
      </c>
    </row>
    <row r="315" spans="1:12" ht="12.75">
      <c r="A315" s="695" t="s">
        <v>681</v>
      </c>
      <c r="B315" s="99" t="s">
        <v>612</v>
      </c>
      <c r="C315" s="109">
        <v>0</v>
      </c>
      <c r="D315" s="109">
        <v>0</v>
      </c>
      <c r="E315" s="109">
        <v>0</v>
      </c>
      <c r="F315" s="109">
        <v>0</v>
      </c>
      <c r="G315" s="109">
        <v>0</v>
      </c>
      <c r="H315" s="109">
        <v>0</v>
      </c>
      <c r="I315" s="109">
        <v>0</v>
      </c>
      <c r="J315" s="109">
        <v>0</v>
      </c>
      <c r="K315" s="109">
        <v>0</v>
      </c>
      <c r="L315" s="696">
        <v>0.96350784103948783</v>
      </c>
    </row>
    <row r="316" spans="1:12" ht="12.75">
      <c r="A316" s="695" t="s">
        <v>680</v>
      </c>
      <c r="B316" s="99" t="s">
        <v>612</v>
      </c>
      <c r="C316" s="109">
        <v>225120.44928702019</v>
      </c>
      <c r="D316" s="109">
        <v>225120.44928702019</v>
      </c>
      <c r="E316" s="109">
        <v>-225120.44928702019</v>
      </c>
      <c r="F316" s="109">
        <v>0</v>
      </c>
      <c r="G316" s="109">
        <v>0</v>
      </c>
      <c r="H316" s="109">
        <v>213238.49975140029</v>
      </c>
      <c r="I316" s="109">
        <v>-213238.49975140029</v>
      </c>
      <c r="J316" s="109">
        <v>0</v>
      </c>
      <c r="K316" s="109">
        <v>0</v>
      </c>
      <c r="L316" s="696">
        <v>0.94721959034263092</v>
      </c>
    </row>
    <row r="317" spans="1:12" ht="13.5" thickBot="1">
      <c r="A317" s="695" t="s">
        <v>679</v>
      </c>
      <c r="B317" s="99" t="s">
        <v>552</v>
      </c>
      <c r="C317" s="109">
        <v>9672</v>
      </c>
      <c r="D317" s="109">
        <v>9672</v>
      </c>
      <c r="E317" s="109">
        <v>-9672</v>
      </c>
      <c r="F317" s="109">
        <v>0</v>
      </c>
      <c r="G317" s="109">
        <v>0</v>
      </c>
      <c r="H317" s="109">
        <v>9161.507877793927</v>
      </c>
      <c r="I317" s="109">
        <v>-9161.507877793927</v>
      </c>
      <c r="J317" s="109">
        <v>0</v>
      </c>
      <c r="K317" s="109">
        <v>0</v>
      </c>
      <c r="L317" s="696">
        <v>0.94721959034263092</v>
      </c>
    </row>
    <row r="318" spans="1:12" ht="12.75">
      <c r="A318" s="110" t="s">
        <v>678</v>
      </c>
      <c r="B318" s="697" t="s">
        <v>5</v>
      </c>
      <c r="C318" s="698">
        <v>109413193.81316788</v>
      </c>
      <c r="D318" s="698">
        <v>109413193.81316788</v>
      </c>
      <c r="E318" s="698">
        <v>-1216461.4762419171</v>
      </c>
      <c r="F318" s="698">
        <v>-92317.562446489057</v>
      </c>
      <c r="G318" s="698">
        <v>108104414.77447946</v>
      </c>
      <c r="H318" s="698">
        <v>104853115.17019099</v>
      </c>
      <c r="I318" s="698">
        <v>-1204069.034584091</v>
      </c>
      <c r="J318" s="698">
        <v>-89382.254753690373</v>
      </c>
      <c r="K318" s="698">
        <v>103559663.88085319</v>
      </c>
      <c r="L318" s="450" t="s">
        <v>5</v>
      </c>
    </row>
    <row r="319" spans="1:12" ht="15">
      <c r="A319" s="122"/>
      <c r="B319" s="699"/>
      <c r="C319" s="122"/>
      <c r="D319" s="122"/>
      <c r="E319" s="122"/>
      <c r="F319" s="122"/>
      <c r="G319" s="122"/>
      <c r="H319" s="122"/>
      <c r="I319" s="122"/>
      <c r="J319" s="122"/>
      <c r="K319" s="122"/>
      <c r="L319" s="122"/>
    </row>
    <row r="320" spans="1:12" ht="12.75">
      <c r="A320" s="110" t="s">
        <v>670</v>
      </c>
      <c r="B320" s="99"/>
      <c r="C320" s="109"/>
      <c r="D320" s="109"/>
      <c r="E320" s="109"/>
      <c r="F320" s="109"/>
      <c r="G320" s="109"/>
      <c r="H320" s="109"/>
      <c r="I320" s="109"/>
      <c r="J320" s="109"/>
      <c r="K320" s="109"/>
      <c r="L320" s="109"/>
    </row>
    <row r="321" spans="1:12" ht="12.75">
      <c r="A321" s="695" t="s">
        <v>677</v>
      </c>
      <c r="B321" s="99" t="s">
        <v>612</v>
      </c>
      <c r="C321" s="109">
        <v>58053254.765364192</v>
      </c>
      <c r="D321" s="109">
        <v>58053254.765364192</v>
      </c>
      <c r="E321" s="109">
        <v>0</v>
      </c>
      <c r="F321" s="109">
        <v>31935323.749054264</v>
      </c>
      <c r="G321" s="109">
        <v>89988578.514418453</v>
      </c>
      <c r="H321" s="109">
        <v>55225117.151265442</v>
      </c>
      <c r="I321" s="109">
        <v>0</v>
      </c>
      <c r="J321" s="109">
        <v>30379554.125487763</v>
      </c>
      <c r="K321" s="109">
        <v>85604671.276753202</v>
      </c>
      <c r="L321" s="696">
        <v>0.95128373722490955</v>
      </c>
    </row>
    <row r="322" spans="1:12" ht="12.75">
      <c r="A322" s="695" t="s">
        <v>676</v>
      </c>
      <c r="B322" s="99" t="s">
        <v>612</v>
      </c>
      <c r="C322" s="109">
        <v>9711696</v>
      </c>
      <c r="D322" s="109">
        <v>9711696</v>
      </c>
      <c r="E322" s="109">
        <v>0</v>
      </c>
      <c r="F322" s="109">
        <v>2889061.0536463675</v>
      </c>
      <c r="G322" s="109">
        <v>12600757.053646367</v>
      </c>
      <c r="H322" s="109">
        <v>9238578.4656722061</v>
      </c>
      <c r="I322" s="109">
        <v>0</v>
      </c>
      <c r="J322" s="109">
        <v>2748316.7961836527</v>
      </c>
      <c r="K322" s="109">
        <v>11986895.261855859</v>
      </c>
      <c r="L322" s="696">
        <v>0.95128373722490955</v>
      </c>
    </row>
    <row r="323" spans="1:12" ht="12.75">
      <c r="A323" s="695" t="s">
        <v>675</v>
      </c>
      <c r="B323" s="99" t="s">
        <v>612</v>
      </c>
      <c r="C323" s="109">
        <v>23304692.494202282</v>
      </c>
      <c r="D323" s="109">
        <v>23304692.494202282</v>
      </c>
      <c r="E323" s="109">
        <v>-23304692.494202282</v>
      </c>
      <c r="F323" s="109">
        <v>0</v>
      </c>
      <c r="G323" s="109">
        <v>0</v>
      </c>
      <c r="H323" s="109">
        <v>22074661.277419273</v>
      </c>
      <c r="I323" s="109">
        <v>-22074661.277419273</v>
      </c>
      <c r="J323" s="109">
        <v>0</v>
      </c>
      <c r="K323" s="109">
        <v>0</v>
      </c>
      <c r="L323" s="696">
        <v>0.94721959034263092</v>
      </c>
    </row>
    <row r="324" spans="1:12" ht="12.75">
      <c r="A324" s="695" t="s">
        <v>674</v>
      </c>
      <c r="B324" s="99" t="s">
        <v>612</v>
      </c>
      <c r="C324" s="109">
        <v>0</v>
      </c>
      <c r="D324" s="109">
        <v>0</v>
      </c>
      <c r="E324" s="109">
        <v>0</v>
      </c>
      <c r="F324" s="109">
        <v>0</v>
      </c>
      <c r="G324" s="109">
        <v>0</v>
      </c>
      <c r="H324" s="109">
        <v>0</v>
      </c>
      <c r="I324" s="109">
        <v>0</v>
      </c>
      <c r="J324" s="109">
        <v>0</v>
      </c>
      <c r="K324" s="109">
        <v>0</v>
      </c>
      <c r="L324" s="696">
        <v>0.94721959034263092</v>
      </c>
    </row>
    <row r="325" spans="1:12" ht="12.75">
      <c r="A325" s="695" t="s">
        <v>673</v>
      </c>
      <c r="B325" s="99" t="s">
        <v>612</v>
      </c>
      <c r="C325" s="109">
        <v>0</v>
      </c>
      <c r="D325" s="109">
        <v>0</v>
      </c>
      <c r="E325" s="109">
        <v>0</v>
      </c>
      <c r="F325" s="109">
        <v>0</v>
      </c>
      <c r="G325" s="109">
        <v>0</v>
      </c>
      <c r="H325" s="109">
        <v>0</v>
      </c>
      <c r="I325" s="109">
        <v>0</v>
      </c>
      <c r="J325" s="109">
        <v>0</v>
      </c>
      <c r="K325" s="109">
        <v>0</v>
      </c>
      <c r="L325" s="696">
        <v>0.95128373722490955</v>
      </c>
    </row>
    <row r="326" spans="1:12" ht="12.75">
      <c r="A326" s="695" t="s">
        <v>672</v>
      </c>
      <c r="B326" s="99" t="s">
        <v>612</v>
      </c>
      <c r="C326" s="109">
        <v>0</v>
      </c>
      <c r="D326" s="109">
        <v>0</v>
      </c>
      <c r="E326" s="109">
        <v>0</v>
      </c>
      <c r="F326" s="109">
        <v>0</v>
      </c>
      <c r="G326" s="109">
        <v>0</v>
      </c>
      <c r="H326" s="109">
        <v>0</v>
      </c>
      <c r="I326" s="109">
        <v>0</v>
      </c>
      <c r="J326" s="109">
        <v>0</v>
      </c>
      <c r="K326" s="109">
        <v>0</v>
      </c>
      <c r="L326" s="696">
        <v>0.94721959034263092</v>
      </c>
    </row>
    <row r="327" spans="1:12" ht="13.5" thickBot="1">
      <c r="A327" s="695" t="s">
        <v>671</v>
      </c>
      <c r="B327" s="99" t="s">
        <v>612</v>
      </c>
      <c r="C327" s="109">
        <v>1656000</v>
      </c>
      <c r="D327" s="109">
        <v>1656000</v>
      </c>
      <c r="E327" s="109">
        <v>0</v>
      </c>
      <c r="F327" s="109">
        <v>0</v>
      </c>
      <c r="G327" s="109">
        <v>1656000</v>
      </c>
      <c r="H327" s="109">
        <v>1656000</v>
      </c>
      <c r="I327" s="109">
        <v>0</v>
      </c>
      <c r="J327" s="109">
        <v>0</v>
      </c>
      <c r="K327" s="109">
        <v>1656000</v>
      </c>
      <c r="L327" s="696">
        <v>1</v>
      </c>
    </row>
    <row r="328" spans="1:12" ht="12.75">
      <c r="A328" s="110" t="s">
        <v>670</v>
      </c>
      <c r="B328" s="697" t="s">
        <v>5</v>
      </c>
      <c r="C328" s="698">
        <v>92725643.259566486</v>
      </c>
      <c r="D328" s="698">
        <v>92725643.259566486</v>
      </c>
      <c r="E328" s="698">
        <v>-23304692.494202282</v>
      </c>
      <c r="F328" s="698">
        <v>34824384.802700631</v>
      </c>
      <c r="G328" s="698">
        <v>104245335.56806482</v>
      </c>
      <c r="H328" s="698">
        <v>88194356.894356921</v>
      </c>
      <c r="I328" s="698">
        <v>-22074661.277419273</v>
      </c>
      <c r="J328" s="698">
        <v>33127870.921671417</v>
      </c>
      <c r="K328" s="698">
        <v>99247566.538609058</v>
      </c>
      <c r="L328" s="450" t="s">
        <v>5</v>
      </c>
    </row>
    <row r="329" spans="1:12" ht="15">
      <c r="A329" s="122"/>
      <c r="B329" s="699"/>
      <c r="C329" s="122"/>
      <c r="D329" s="122"/>
      <c r="E329" s="122"/>
      <c r="F329" s="122"/>
      <c r="G329" s="122"/>
      <c r="H329" s="122"/>
      <c r="I329" s="122"/>
      <c r="J329" s="122"/>
      <c r="K329" s="122"/>
      <c r="L329" s="122"/>
    </row>
    <row r="330" spans="1:12" ht="12.75">
      <c r="A330" s="110" t="s">
        <v>661</v>
      </c>
      <c r="B330" s="99"/>
      <c r="C330" s="109"/>
      <c r="D330" s="109"/>
      <c r="E330" s="109"/>
      <c r="F330" s="109"/>
      <c r="G330" s="109"/>
      <c r="H330" s="109"/>
      <c r="I330" s="109"/>
      <c r="J330" s="109"/>
      <c r="K330" s="109"/>
      <c r="L330" s="109"/>
    </row>
    <row r="331" spans="1:12" ht="12.75">
      <c r="A331" s="695" t="s">
        <v>669</v>
      </c>
      <c r="B331" s="99" t="s">
        <v>612</v>
      </c>
      <c r="C331" s="109">
        <v>78270514.111634701</v>
      </c>
      <c r="D331" s="109">
        <v>78270514.111634701</v>
      </c>
      <c r="E331" s="109">
        <v>0</v>
      </c>
      <c r="F331" s="109">
        <v>159061695.06908107</v>
      </c>
      <c r="G331" s="109">
        <v>237332209.18071577</v>
      </c>
      <c r="H331" s="109">
        <v>74457467.178630874</v>
      </c>
      <c r="I331" s="109">
        <v>0</v>
      </c>
      <c r="J331" s="109">
        <v>151312803.73464447</v>
      </c>
      <c r="K331" s="109">
        <v>225770270.91327536</v>
      </c>
      <c r="L331" s="696">
        <v>0.95128373722490955</v>
      </c>
    </row>
    <row r="332" spans="1:12" ht="12.75">
      <c r="A332" s="695" t="s">
        <v>668</v>
      </c>
      <c r="B332" s="99" t="s">
        <v>612</v>
      </c>
      <c r="C332" s="109">
        <v>31200215.73353377</v>
      </c>
      <c r="D332" s="109">
        <v>31200215.73353377</v>
      </c>
      <c r="E332" s="109">
        <v>0</v>
      </c>
      <c r="F332" s="109">
        <v>0</v>
      </c>
      <c r="G332" s="109">
        <v>31200215.73353377</v>
      </c>
      <c r="H332" s="109">
        <v>29680257.825219426</v>
      </c>
      <c r="I332" s="109">
        <v>0</v>
      </c>
      <c r="J332" s="109">
        <v>0</v>
      </c>
      <c r="K332" s="109">
        <v>29680257.825219426</v>
      </c>
      <c r="L332" s="696">
        <v>0.95128373722490955</v>
      </c>
    </row>
    <row r="333" spans="1:12" ht="12.75">
      <c r="A333" s="695" t="s">
        <v>667</v>
      </c>
      <c r="B333" s="99" t="s">
        <v>612</v>
      </c>
      <c r="C333" s="109">
        <v>13244107.480826985</v>
      </c>
      <c r="D333" s="109">
        <v>13244107.480826985</v>
      </c>
      <c r="E333" s="109">
        <v>0</v>
      </c>
      <c r="F333" s="109">
        <v>0</v>
      </c>
      <c r="G333" s="109">
        <v>13244107.480826985</v>
      </c>
      <c r="H333" s="109">
        <v>12598904.060569476</v>
      </c>
      <c r="I333" s="109">
        <v>0</v>
      </c>
      <c r="J333" s="109">
        <v>0</v>
      </c>
      <c r="K333" s="109">
        <v>12598904.060569476</v>
      </c>
      <c r="L333" s="696">
        <v>0.95128373722490955</v>
      </c>
    </row>
    <row r="334" spans="1:12" ht="12.75">
      <c r="A334" s="695" t="s">
        <v>666</v>
      </c>
      <c r="B334" s="99" t="s">
        <v>612</v>
      </c>
      <c r="C334" s="109">
        <v>40783990.718263038</v>
      </c>
      <c r="D334" s="109">
        <v>40783990.718263038</v>
      </c>
      <c r="E334" s="109">
        <v>0</v>
      </c>
      <c r="F334" s="109">
        <v>0</v>
      </c>
      <c r="G334" s="109">
        <v>40783990.718263038</v>
      </c>
      <c r="H334" s="109">
        <v>38797147.109415285</v>
      </c>
      <c r="I334" s="109">
        <v>0</v>
      </c>
      <c r="J334" s="109">
        <v>0</v>
      </c>
      <c r="K334" s="109">
        <v>38797147.109415285</v>
      </c>
      <c r="L334" s="696">
        <v>0.95128373722490955</v>
      </c>
    </row>
    <row r="335" spans="1:12" ht="12.75">
      <c r="A335" s="695" t="s">
        <v>665</v>
      </c>
      <c r="B335" s="99" t="s">
        <v>612</v>
      </c>
      <c r="C335" s="109">
        <v>3337501.7577378112</v>
      </c>
      <c r="D335" s="109">
        <v>3337501.7577378112</v>
      </c>
      <c r="E335" s="109">
        <v>0</v>
      </c>
      <c r="F335" s="109">
        <v>0</v>
      </c>
      <c r="G335" s="109">
        <v>3337501.7577378112</v>
      </c>
      <c r="H335" s="109">
        <v>0</v>
      </c>
      <c r="I335" s="109">
        <v>0</v>
      </c>
      <c r="J335" s="109">
        <v>0</v>
      </c>
      <c r="K335" s="109">
        <v>0</v>
      </c>
      <c r="L335" s="696">
        <v>0</v>
      </c>
    </row>
    <row r="336" spans="1:12" ht="12.75">
      <c r="A336" s="695" t="s">
        <v>664</v>
      </c>
      <c r="B336" s="99" t="s">
        <v>612</v>
      </c>
      <c r="C336" s="109">
        <v>1856476.1072745577</v>
      </c>
      <c r="D336" s="109">
        <v>1856476.1072745577</v>
      </c>
      <c r="E336" s="109">
        <v>-1856476.1072745577</v>
      </c>
      <c r="F336" s="109">
        <v>0</v>
      </c>
      <c r="G336" s="109">
        <v>0</v>
      </c>
      <c r="H336" s="109">
        <v>1758490.5378134886</v>
      </c>
      <c r="I336" s="109">
        <v>-1758490.5378134886</v>
      </c>
      <c r="J336" s="109">
        <v>0</v>
      </c>
      <c r="K336" s="109">
        <v>0</v>
      </c>
      <c r="L336" s="696">
        <v>0.94721959034263092</v>
      </c>
    </row>
    <row r="337" spans="1:12" ht="12.75">
      <c r="A337" s="695" t="s">
        <v>663</v>
      </c>
      <c r="B337" s="99" t="s">
        <v>612</v>
      </c>
      <c r="C337" s="109">
        <v>0</v>
      </c>
      <c r="D337" s="109">
        <v>0</v>
      </c>
      <c r="E337" s="109">
        <v>0</v>
      </c>
      <c r="F337" s="109">
        <v>0</v>
      </c>
      <c r="G337" s="109">
        <v>0</v>
      </c>
      <c r="H337" s="109">
        <v>0</v>
      </c>
      <c r="I337" s="109">
        <v>0</v>
      </c>
      <c r="J337" s="109">
        <v>0</v>
      </c>
      <c r="K337" s="109">
        <v>0</v>
      </c>
      <c r="L337" s="696">
        <v>0.95128373722490955</v>
      </c>
    </row>
    <row r="338" spans="1:12" ht="13.5" thickBot="1">
      <c r="A338" s="695" t="s">
        <v>662</v>
      </c>
      <c r="B338" s="99" t="s">
        <v>612</v>
      </c>
      <c r="C338" s="109">
        <v>0</v>
      </c>
      <c r="D338" s="109">
        <v>0</v>
      </c>
      <c r="E338" s="109">
        <v>0</v>
      </c>
      <c r="F338" s="109">
        <v>0</v>
      </c>
      <c r="G338" s="109">
        <v>0</v>
      </c>
      <c r="H338" s="109">
        <v>0</v>
      </c>
      <c r="I338" s="109">
        <v>0</v>
      </c>
      <c r="J338" s="109">
        <v>0</v>
      </c>
      <c r="K338" s="109">
        <v>0</v>
      </c>
      <c r="L338" s="696">
        <v>0.94721959034263092</v>
      </c>
    </row>
    <row r="339" spans="1:12" ht="12.75">
      <c r="A339" s="110" t="s">
        <v>661</v>
      </c>
      <c r="B339" s="697" t="s">
        <v>5</v>
      </c>
      <c r="C339" s="698">
        <v>168692805.90927088</v>
      </c>
      <c r="D339" s="698">
        <v>168692805.90927088</v>
      </c>
      <c r="E339" s="698">
        <v>-1856476.1072745577</v>
      </c>
      <c r="F339" s="698">
        <v>159061695.06908107</v>
      </c>
      <c r="G339" s="698">
        <v>325898024.87107736</v>
      </c>
      <c r="H339" s="698">
        <v>157292266.71164855</v>
      </c>
      <c r="I339" s="698">
        <v>-1758490.5378134886</v>
      </c>
      <c r="J339" s="698">
        <v>151312803.73464447</v>
      </c>
      <c r="K339" s="698">
        <v>306846579.90847951</v>
      </c>
      <c r="L339" s="450" t="s">
        <v>5</v>
      </c>
    </row>
    <row r="340" spans="1:12" ht="15">
      <c r="A340" s="122"/>
      <c r="B340" s="699"/>
      <c r="C340" s="122"/>
      <c r="D340" s="122"/>
      <c r="E340" s="122"/>
      <c r="F340" s="122"/>
      <c r="G340" s="122"/>
      <c r="H340" s="122"/>
      <c r="I340" s="122"/>
      <c r="J340" s="122"/>
      <c r="K340" s="122"/>
      <c r="L340" s="122"/>
    </row>
    <row r="341" spans="1:12" ht="12.75">
      <c r="A341" s="110" t="s">
        <v>653</v>
      </c>
      <c r="B341" s="99"/>
      <c r="C341" s="109"/>
      <c r="D341" s="109"/>
      <c r="E341" s="109"/>
      <c r="F341" s="109"/>
      <c r="G341" s="109"/>
      <c r="H341" s="109"/>
      <c r="I341" s="109"/>
      <c r="J341" s="109"/>
      <c r="K341" s="109"/>
      <c r="L341" s="109"/>
    </row>
    <row r="342" spans="1:12" ht="12.75">
      <c r="A342" s="695" t="s">
        <v>660</v>
      </c>
      <c r="B342" s="99" t="s">
        <v>612</v>
      </c>
      <c r="C342" s="109">
        <v>452229527.93665147</v>
      </c>
      <c r="D342" s="109">
        <v>452229527.93665147</v>
      </c>
      <c r="E342" s="109">
        <v>0</v>
      </c>
      <c r="F342" s="109">
        <v>86176958.144046158</v>
      </c>
      <c r="G342" s="109">
        <v>538406486.08069766</v>
      </c>
      <c r="H342" s="109">
        <v>430198595.41903442</v>
      </c>
      <c r="I342" s="109">
        <v>0</v>
      </c>
      <c r="J342" s="109">
        <v>81978738.805942878</v>
      </c>
      <c r="K342" s="109">
        <v>512177334.22497731</v>
      </c>
      <c r="L342" s="696">
        <v>0.95128373722490955</v>
      </c>
    </row>
    <row r="343" spans="1:12" ht="12.75">
      <c r="A343" s="695" t="s">
        <v>659</v>
      </c>
      <c r="B343" s="99" t="s">
        <v>612</v>
      </c>
      <c r="C343" s="109">
        <v>8272812</v>
      </c>
      <c r="D343" s="109">
        <v>8272812</v>
      </c>
      <c r="E343" s="109">
        <v>0</v>
      </c>
      <c r="F343" s="109">
        <v>5933141.4858807242</v>
      </c>
      <c r="G343" s="109">
        <v>14205953.485880725</v>
      </c>
      <c r="H343" s="109">
        <v>7869791.5167190786</v>
      </c>
      <c r="I343" s="109">
        <v>0</v>
      </c>
      <c r="J343" s="109">
        <v>5644101.0061727706</v>
      </c>
      <c r="K343" s="109">
        <v>13513892.522891849</v>
      </c>
      <c r="L343" s="696">
        <v>0.95128373722490955</v>
      </c>
    </row>
    <row r="344" spans="1:12" ht="12.75">
      <c r="A344" s="695" t="s">
        <v>658</v>
      </c>
      <c r="B344" s="99" t="s">
        <v>612</v>
      </c>
      <c r="C344" s="109">
        <v>453816</v>
      </c>
      <c r="D344" s="109">
        <v>453816</v>
      </c>
      <c r="E344" s="109">
        <v>-453816</v>
      </c>
      <c r="F344" s="109">
        <v>0</v>
      </c>
      <c r="G344" s="109">
        <v>0</v>
      </c>
      <c r="H344" s="109">
        <v>429863.4056109314</v>
      </c>
      <c r="I344" s="109">
        <v>-429863.4056109314</v>
      </c>
      <c r="J344" s="109">
        <v>0</v>
      </c>
      <c r="K344" s="109">
        <v>0</v>
      </c>
      <c r="L344" s="696">
        <v>0.94721959034263092</v>
      </c>
    </row>
    <row r="345" spans="1:12" ht="12.75">
      <c r="A345" s="695" t="s">
        <v>657</v>
      </c>
      <c r="B345" s="99" t="s">
        <v>612</v>
      </c>
      <c r="C345" s="109">
        <v>1929410.6652189414</v>
      </c>
      <c r="D345" s="109">
        <v>1929410.6652189414</v>
      </c>
      <c r="E345" s="109">
        <v>-1929410.6652189414</v>
      </c>
      <c r="F345" s="109">
        <v>0</v>
      </c>
      <c r="G345" s="109">
        <v>0</v>
      </c>
      <c r="H345" s="109">
        <v>1827575.5799113887</v>
      </c>
      <c r="I345" s="109">
        <v>-1827575.5799113887</v>
      </c>
      <c r="J345" s="109">
        <v>0</v>
      </c>
      <c r="K345" s="109">
        <v>0</v>
      </c>
      <c r="L345" s="696">
        <v>0.94721959034263092</v>
      </c>
    </row>
    <row r="346" spans="1:12" ht="12.75">
      <c r="A346" s="695" t="s">
        <v>656</v>
      </c>
      <c r="B346" s="99" t="s">
        <v>612</v>
      </c>
      <c r="C346" s="109">
        <v>21317681.412183803</v>
      </c>
      <c r="D346" s="109">
        <v>21317681.412183803</v>
      </c>
      <c r="E346" s="109">
        <v>-21317681.412183803</v>
      </c>
      <c r="F346" s="109">
        <v>0</v>
      </c>
      <c r="G346" s="109">
        <v>0</v>
      </c>
      <c r="H346" s="109">
        <v>20192525.454303458</v>
      </c>
      <c r="I346" s="109">
        <v>-20192525.454303458</v>
      </c>
      <c r="J346" s="109">
        <v>0</v>
      </c>
      <c r="K346" s="109">
        <v>0</v>
      </c>
      <c r="L346" s="696">
        <v>0.94721959034263092</v>
      </c>
    </row>
    <row r="347" spans="1:12" ht="12.75">
      <c r="A347" s="695" t="s">
        <v>655</v>
      </c>
      <c r="B347" s="99" t="s">
        <v>612</v>
      </c>
      <c r="C347" s="109">
        <v>0</v>
      </c>
      <c r="D347" s="109">
        <v>0</v>
      </c>
      <c r="E347" s="109">
        <v>0</v>
      </c>
      <c r="F347" s="109">
        <v>0</v>
      </c>
      <c r="G347" s="109">
        <v>0</v>
      </c>
      <c r="H347" s="109">
        <v>0</v>
      </c>
      <c r="I347" s="109">
        <v>0</v>
      </c>
      <c r="J347" s="109">
        <v>0</v>
      </c>
      <c r="K347" s="109">
        <v>0</v>
      </c>
      <c r="L347" s="696">
        <v>0.94721959034263092</v>
      </c>
    </row>
    <row r="348" spans="1:12" ht="13.5" thickBot="1">
      <c r="A348" s="695" t="s">
        <v>654</v>
      </c>
      <c r="B348" s="99" t="s">
        <v>552</v>
      </c>
      <c r="C348" s="109">
        <v>0</v>
      </c>
      <c r="D348" s="109">
        <v>0</v>
      </c>
      <c r="E348" s="109">
        <v>0</v>
      </c>
      <c r="F348" s="109">
        <v>0</v>
      </c>
      <c r="G348" s="109">
        <v>0</v>
      </c>
      <c r="H348" s="109">
        <v>0</v>
      </c>
      <c r="I348" s="109">
        <v>0</v>
      </c>
      <c r="J348" s="109">
        <v>0</v>
      </c>
      <c r="K348" s="109">
        <v>0</v>
      </c>
      <c r="L348" s="696">
        <v>0.94721959034263092</v>
      </c>
    </row>
    <row r="349" spans="1:12" ht="12.75">
      <c r="A349" s="110" t="s">
        <v>653</v>
      </c>
      <c r="B349" s="697" t="s">
        <v>5</v>
      </c>
      <c r="C349" s="698">
        <v>484203248.01405424</v>
      </c>
      <c r="D349" s="698">
        <v>484203248.01405424</v>
      </c>
      <c r="E349" s="698">
        <v>-23700908.077402744</v>
      </c>
      <c r="F349" s="698">
        <v>92110099.629926875</v>
      </c>
      <c r="G349" s="698">
        <v>552612439.56657839</v>
      </c>
      <c r="H349" s="698">
        <v>460518351.3755793</v>
      </c>
      <c r="I349" s="698">
        <v>-22449964.439825777</v>
      </c>
      <c r="J349" s="698">
        <v>87622839.812115654</v>
      </c>
      <c r="K349" s="698">
        <v>525691226.74786913</v>
      </c>
      <c r="L349" s="450" t="s">
        <v>5</v>
      </c>
    </row>
    <row r="350" spans="1:12" ht="15">
      <c r="A350" s="122"/>
      <c r="B350" s="699"/>
      <c r="C350" s="122"/>
      <c r="D350" s="122"/>
      <c r="E350" s="122"/>
      <c r="F350" s="122"/>
      <c r="G350" s="122"/>
      <c r="H350" s="122"/>
      <c r="I350" s="122"/>
      <c r="J350" s="122"/>
      <c r="K350" s="122"/>
      <c r="L350" s="122"/>
    </row>
    <row r="351" spans="1:12" ht="12.75">
      <c r="A351" s="110" t="s">
        <v>645</v>
      </c>
      <c r="B351" s="99"/>
      <c r="C351" s="109"/>
      <c r="D351" s="109"/>
      <c r="E351" s="109"/>
      <c r="F351" s="109"/>
      <c r="G351" s="109"/>
      <c r="H351" s="109"/>
      <c r="I351" s="109"/>
      <c r="J351" s="109"/>
      <c r="K351" s="109"/>
      <c r="L351" s="109"/>
    </row>
    <row r="352" spans="1:12" ht="12.75">
      <c r="A352" s="695" t="s">
        <v>652</v>
      </c>
      <c r="B352" s="99" t="s">
        <v>612</v>
      </c>
      <c r="C352" s="109">
        <v>140493477.34217313</v>
      </c>
      <c r="D352" s="109">
        <v>140493477.34217313</v>
      </c>
      <c r="E352" s="109">
        <v>0</v>
      </c>
      <c r="F352" s="109">
        <v>-8393740.3004900366</v>
      </c>
      <c r="G352" s="109">
        <v>132099737.04168309</v>
      </c>
      <c r="H352" s="109">
        <v>126266435.95612802</v>
      </c>
      <c r="I352" s="109">
        <v>0</v>
      </c>
      <c r="J352" s="109">
        <v>-7543750.0169700235</v>
      </c>
      <c r="K352" s="109">
        <v>118722685.93915799</v>
      </c>
      <c r="L352" s="696">
        <v>0.89873521778242393</v>
      </c>
    </row>
    <row r="353" spans="1:12" ht="12.75">
      <c r="A353" s="695" t="s">
        <v>651</v>
      </c>
      <c r="B353" s="99" t="s">
        <v>612</v>
      </c>
      <c r="C353" s="109">
        <v>237568.21838600535</v>
      </c>
      <c r="D353" s="109">
        <v>237568.21838600535</v>
      </c>
      <c r="E353" s="109">
        <v>-237568.21838600535</v>
      </c>
      <c r="F353" s="109">
        <v>0</v>
      </c>
      <c r="G353" s="109">
        <v>0</v>
      </c>
      <c r="H353" s="109">
        <v>225029.27049802066</v>
      </c>
      <c r="I353" s="109">
        <v>-225029.27049802066</v>
      </c>
      <c r="J353" s="109">
        <v>0</v>
      </c>
      <c r="K353" s="109">
        <v>0</v>
      </c>
      <c r="L353" s="696">
        <v>0.94721959034263092</v>
      </c>
    </row>
    <row r="354" spans="1:12" ht="12.75">
      <c r="A354" s="695" t="s">
        <v>650</v>
      </c>
      <c r="B354" s="99" t="s">
        <v>612</v>
      </c>
      <c r="C354" s="109">
        <v>0</v>
      </c>
      <c r="D354" s="109">
        <v>0</v>
      </c>
      <c r="E354" s="109">
        <v>0</v>
      </c>
      <c r="F354" s="109">
        <v>0</v>
      </c>
      <c r="G354" s="109">
        <v>0</v>
      </c>
      <c r="H354" s="109">
        <v>0</v>
      </c>
      <c r="I354" s="109">
        <v>0</v>
      </c>
      <c r="J354" s="109">
        <v>0</v>
      </c>
      <c r="K354" s="109">
        <v>0</v>
      </c>
      <c r="L354" s="696">
        <v>1</v>
      </c>
    </row>
    <row r="355" spans="1:12" ht="12.75">
      <c r="A355" s="695" t="s">
        <v>649</v>
      </c>
      <c r="B355" s="99" t="s">
        <v>612</v>
      </c>
      <c r="C355" s="109">
        <v>19007.075910511943</v>
      </c>
      <c r="D355" s="109">
        <v>19007.075910511943</v>
      </c>
      <c r="E355" s="109">
        <v>0</v>
      </c>
      <c r="F355" s="109">
        <v>0</v>
      </c>
      <c r="G355" s="109">
        <v>19007.075910511943</v>
      </c>
      <c r="H355" s="109">
        <v>0</v>
      </c>
      <c r="I355" s="109">
        <v>0</v>
      </c>
      <c r="J355" s="109">
        <v>0</v>
      </c>
      <c r="K355" s="109">
        <v>0</v>
      </c>
      <c r="L355" s="696">
        <v>0</v>
      </c>
    </row>
    <row r="356" spans="1:12" ht="12.75">
      <c r="A356" s="695" t="s">
        <v>648</v>
      </c>
      <c r="B356" s="99" t="s">
        <v>612</v>
      </c>
      <c r="C356" s="109">
        <v>11806701.464520629</v>
      </c>
      <c r="D356" s="109">
        <v>11806701.464520629</v>
      </c>
      <c r="E356" s="109">
        <v>0</v>
      </c>
      <c r="F356" s="109">
        <v>0</v>
      </c>
      <c r="G356" s="109">
        <v>11806701.464520629</v>
      </c>
      <c r="H356" s="109">
        <v>11231523.093467996</v>
      </c>
      <c r="I356" s="109">
        <v>0</v>
      </c>
      <c r="J356" s="109">
        <v>0</v>
      </c>
      <c r="K356" s="109">
        <v>11231523.093467996</v>
      </c>
      <c r="L356" s="696">
        <v>0.95128373722490944</v>
      </c>
    </row>
    <row r="357" spans="1:12" ht="12.75">
      <c r="A357" s="695" t="s">
        <v>647</v>
      </c>
      <c r="B357" s="99" t="s">
        <v>612</v>
      </c>
      <c r="C357" s="109">
        <v>1908836.6511061883</v>
      </c>
      <c r="D357" s="109">
        <v>1908836.6511061883</v>
      </c>
      <c r="E357" s="109">
        <v>0</v>
      </c>
      <c r="F357" s="109">
        <v>0</v>
      </c>
      <c r="G357" s="109">
        <v>1908836.6511061883</v>
      </c>
      <c r="H357" s="109">
        <v>1908836.6511061883</v>
      </c>
      <c r="I357" s="109">
        <v>0</v>
      </c>
      <c r="J357" s="109">
        <v>0</v>
      </c>
      <c r="K357" s="109">
        <v>1908836.6511061883</v>
      </c>
      <c r="L357" s="696">
        <v>1</v>
      </c>
    </row>
    <row r="358" spans="1:12" ht="13.5" thickBot="1">
      <c r="A358" s="695" t="s">
        <v>646</v>
      </c>
      <c r="B358" s="99" t="s">
        <v>612</v>
      </c>
      <c r="C358" s="109">
        <v>142262.89218822893</v>
      </c>
      <c r="D358" s="109">
        <v>142262.89218822893</v>
      </c>
      <c r="E358" s="109">
        <v>0</v>
      </c>
      <c r="F358" s="109">
        <v>0</v>
      </c>
      <c r="G358" s="109">
        <v>142262.89218822893</v>
      </c>
      <c r="H358" s="109">
        <v>0</v>
      </c>
      <c r="I358" s="109">
        <v>0</v>
      </c>
      <c r="J358" s="109">
        <v>0</v>
      </c>
      <c r="K358" s="109">
        <v>0</v>
      </c>
      <c r="L358" s="696">
        <v>0</v>
      </c>
    </row>
    <row r="359" spans="1:12" ht="12.75">
      <c r="A359" s="110" t="s">
        <v>645</v>
      </c>
      <c r="B359" s="697" t="s">
        <v>5</v>
      </c>
      <c r="C359" s="698">
        <v>154607853.64428467</v>
      </c>
      <c r="D359" s="698">
        <v>154607853.64428467</v>
      </c>
      <c r="E359" s="698">
        <v>-237568.21838600535</v>
      </c>
      <c r="F359" s="698">
        <v>-8393740.3004900366</v>
      </c>
      <c r="G359" s="698">
        <v>145976545.12540862</v>
      </c>
      <c r="H359" s="698">
        <v>139631824.97120023</v>
      </c>
      <c r="I359" s="698">
        <v>-225029.27049802066</v>
      </c>
      <c r="J359" s="698">
        <v>-7543750.0169700235</v>
      </c>
      <c r="K359" s="698">
        <v>131863045.68373218</v>
      </c>
      <c r="L359" s="450" t="s">
        <v>5</v>
      </c>
    </row>
    <row r="360" spans="1:12" ht="15">
      <c r="A360" s="122"/>
      <c r="B360" s="699"/>
      <c r="C360" s="122"/>
      <c r="D360" s="122"/>
      <c r="E360" s="122"/>
      <c r="F360" s="122"/>
      <c r="G360" s="122"/>
      <c r="H360" s="122"/>
      <c r="I360" s="122"/>
      <c r="J360" s="122"/>
      <c r="K360" s="122"/>
      <c r="L360" s="122"/>
    </row>
    <row r="361" spans="1:12" ht="12.75">
      <c r="A361" s="110" t="s">
        <v>622</v>
      </c>
      <c r="B361" s="99"/>
      <c r="C361" s="109"/>
      <c r="D361" s="109"/>
      <c r="E361" s="109"/>
      <c r="F361" s="109"/>
      <c r="G361" s="109"/>
      <c r="H361" s="109"/>
      <c r="I361" s="109"/>
      <c r="J361" s="109"/>
      <c r="K361" s="109"/>
      <c r="L361" s="109"/>
    </row>
    <row r="362" spans="1:12" ht="12.75">
      <c r="A362" s="695" t="s">
        <v>644</v>
      </c>
      <c r="B362" s="99" t="s">
        <v>612</v>
      </c>
      <c r="C362" s="109">
        <v>3830892.6346735503</v>
      </c>
      <c r="D362" s="109">
        <v>3830892.6346735503</v>
      </c>
      <c r="E362" s="109">
        <v>0</v>
      </c>
      <c r="F362" s="109">
        <v>0</v>
      </c>
      <c r="G362" s="109">
        <v>3830892.6346735503</v>
      </c>
      <c r="H362" s="109">
        <v>3830892.6346735503</v>
      </c>
      <c r="I362" s="109">
        <v>0</v>
      </c>
      <c r="J362" s="109">
        <v>0</v>
      </c>
      <c r="K362" s="109">
        <v>3830892.6346735503</v>
      </c>
      <c r="L362" s="696">
        <v>1</v>
      </c>
    </row>
    <row r="363" spans="1:12" ht="12.75">
      <c r="A363" s="695" t="s">
        <v>643</v>
      </c>
      <c r="B363" s="99" t="s">
        <v>612</v>
      </c>
      <c r="C363" s="109">
        <v>50906579.84242937</v>
      </c>
      <c r="D363" s="109">
        <v>50906579.84242937</v>
      </c>
      <c r="E363" s="109">
        <v>0</v>
      </c>
      <c r="F363" s="109">
        <v>0</v>
      </c>
      <c r="G363" s="109">
        <v>50906579.84242937</v>
      </c>
      <c r="H363" s="109">
        <v>50906579.84242937</v>
      </c>
      <c r="I363" s="109">
        <v>0</v>
      </c>
      <c r="J363" s="109">
        <v>0</v>
      </c>
      <c r="K363" s="109">
        <v>50906579.84242937</v>
      </c>
      <c r="L363" s="696">
        <v>1</v>
      </c>
    </row>
    <row r="364" spans="1:12" ht="12.75">
      <c r="A364" s="695" t="s">
        <v>642</v>
      </c>
      <c r="B364" s="99" t="s">
        <v>612</v>
      </c>
      <c r="C364" s="109">
        <v>91909919.751632318</v>
      </c>
      <c r="D364" s="109">
        <v>91909919.751632318</v>
      </c>
      <c r="E364" s="109">
        <v>0</v>
      </c>
      <c r="F364" s="109">
        <v>0</v>
      </c>
      <c r="G364" s="109">
        <v>91909919.751632318</v>
      </c>
      <c r="H364" s="109">
        <v>91909919.751632318</v>
      </c>
      <c r="I364" s="109">
        <v>0</v>
      </c>
      <c r="J364" s="109">
        <v>0</v>
      </c>
      <c r="K364" s="109">
        <v>91909919.751632318</v>
      </c>
      <c r="L364" s="696">
        <v>1</v>
      </c>
    </row>
    <row r="365" spans="1:12" ht="12.75">
      <c r="A365" s="695" t="s">
        <v>641</v>
      </c>
      <c r="B365" s="99" t="s">
        <v>612</v>
      </c>
      <c r="C365" s="109">
        <v>92169301.958098799</v>
      </c>
      <c r="D365" s="109">
        <v>92169301.958098799</v>
      </c>
      <c r="E365" s="109">
        <v>0</v>
      </c>
      <c r="F365" s="109">
        <v>0</v>
      </c>
      <c r="G365" s="109">
        <v>92169301.958098799</v>
      </c>
      <c r="H365" s="109">
        <v>92169301.958098799</v>
      </c>
      <c r="I365" s="109">
        <v>0</v>
      </c>
      <c r="J365" s="109">
        <v>0</v>
      </c>
      <c r="K365" s="109">
        <v>92169301.958098799</v>
      </c>
      <c r="L365" s="696">
        <v>1</v>
      </c>
    </row>
    <row r="366" spans="1:12" ht="12.75">
      <c r="A366" s="695" t="s">
        <v>640</v>
      </c>
      <c r="B366" s="99" t="s">
        <v>612</v>
      </c>
      <c r="C366" s="109">
        <v>28345712.615413416</v>
      </c>
      <c r="D366" s="109">
        <v>28345712.615413416</v>
      </c>
      <c r="E366" s="109">
        <v>0</v>
      </c>
      <c r="F366" s="109">
        <v>0</v>
      </c>
      <c r="G366" s="109">
        <v>28345712.615413416</v>
      </c>
      <c r="H366" s="109">
        <v>28345712.615413416</v>
      </c>
      <c r="I366" s="109">
        <v>0</v>
      </c>
      <c r="J366" s="109">
        <v>0</v>
      </c>
      <c r="K366" s="109">
        <v>28345712.615413416</v>
      </c>
      <c r="L366" s="696">
        <v>1</v>
      </c>
    </row>
    <row r="367" spans="1:12" ht="12.75">
      <c r="A367" s="695" t="s">
        <v>639</v>
      </c>
      <c r="B367" s="99" t="s">
        <v>612</v>
      </c>
      <c r="C367" s="109">
        <v>73662458.809009999</v>
      </c>
      <c r="D367" s="109">
        <v>73662458.809009999</v>
      </c>
      <c r="E367" s="109">
        <v>0</v>
      </c>
      <c r="F367" s="109">
        <v>0</v>
      </c>
      <c r="G367" s="109">
        <v>73662458.809009999</v>
      </c>
      <c r="H367" s="109">
        <v>73662458.809009999</v>
      </c>
      <c r="I367" s="109">
        <v>0</v>
      </c>
      <c r="J367" s="109">
        <v>0</v>
      </c>
      <c r="K367" s="109">
        <v>73662458.809009999</v>
      </c>
      <c r="L367" s="696">
        <v>1</v>
      </c>
    </row>
    <row r="368" spans="1:12" ht="12.75">
      <c r="A368" s="695" t="s">
        <v>638</v>
      </c>
      <c r="B368" s="99" t="s">
        <v>612</v>
      </c>
      <c r="C368" s="109">
        <v>85524207.175208151</v>
      </c>
      <c r="D368" s="109">
        <v>85524207.175208151</v>
      </c>
      <c r="E368" s="109">
        <v>0</v>
      </c>
      <c r="F368" s="109">
        <v>-18265429.836744178</v>
      </c>
      <c r="G368" s="109">
        <v>67258777.338463977</v>
      </c>
      <c r="H368" s="109">
        <v>85524207.175208151</v>
      </c>
      <c r="I368" s="109">
        <v>0</v>
      </c>
      <c r="J368" s="109">
        <v>-18265429.836744178</v>
      </c>
      <c r="K368" s="109">
        <v>67258777.338463977</v>
      </c>
      <c r="L368" s="696">
        <v>1</v>
      </c>
    </row>
    <row r="369" spans="1:12" ht="12.75">
      <c r="A369" s="695" t="s">
        <v>637</v>
      </c>
      <c r="B369" s="99" t="s">
        <v>612</v>
      </c>
      <c r="C369" s="109">
        <v>43598354.662680253</v>
      </c>
      <c r="D369" s="109">
        <v>43598354.662680253</v>
      </c>
      <c r="E369" s="109">
        <v>0</v>
      </c>
      <c r="F369" s="109">
        <v>0</v>
      </c>
      <c r="G369" s="109">
        <v>43598354.662680253</v>
      </c>
      <c r="H369" s="109">
        <v>43598354.662680253</v>
      </c>
      <c r="I369" s="109">
        <v>0</v>
      </c>
      <c r="J369" s="109">
        <v>0</v>
      </c>
      <c r="K369" s="109">
        <v>43598354.662680253</v>
      </c>
      <c r="L369" s="696">
        <v>1</v>
      </c>
    </row>
    <row r="370" spans="1:12" ht="12.75">
      <c r="A370" s="695" t="s">
        <v>636</v>
      </c>
      <c r="B370" s="99" t="s">
        <v>612</v>
      </c>
      <c r="C370" s="109">
        <v>61014756.009394199</v>
      </c>
      <c r="D370" s="109">
        <v>61014756.009394199</v>
      </c>
      <c r="E370" s="109">
        <v>0</v>
      </c>
      <c r="F370" s="109">
        <v>0</v>
      </c>
      <c r="G370" s="109">
        <v>61014756.009394199</v>
      </c>
      <c r="H370" s="109">
        <v>60875666.10411074</v>
      </c>
      <c r="I370" s="109">
        <v>0</v>
      </c>
      <c r="J370" s="109">
        <v>0</v>
      </c>
      <c r="K370" s="109">
        <v>60875666.10411074</v>
      </c>
      <c r="L370" s="696">
        <v>0.99772038906027838</v>
      </c>
    </row>
    <row r="371" spans="1:12" ht="12.75">
      <c r="A371" s="695" t="s">
        <v>635</v>
      </c>
      <c r="B371" s="99" t="s">
        <v>612</v>
      </c>
      <c r="C371" s="109">
        <v>3536896.4122137618</v>
      </c>
      <c r="D371" s="109">
        <v>3536896.4122137618</v>
      </c>
      <c r="E371" s="109">
        <v>0</v>
      </c>
      <c r="F371" s="109">
        <v>0</v>
      </c>
      <c r="G371" s="109">
        <v>3536896.4122137618</v>
      </c>
      <c r="H371" s="109">
        <v>3536896.4122137618</v>
      </c>
      <c r="I371" s="109">
        <v>0</v>
      </c>
      <c r="J371" s="109">
        <v>0</v>
      </c>
      <c r="K371" s="109">
        <v>3536896.4122137618</v>
      </c>
      <c r="L371" s="696">
        <v>1</v>
      </c>
    </row>
    <row r="372" spans="1:12" ht="12.75">
      <c r="A372" s="695" t="s">
        <v>634</v>
      </c>
      <c r="B372" s="99" t="s">
        <v>612</v>
      </c>
      <c r="C372" s="109">
        <v>19987451.026051182</v>
      </c>
      <c r="D372" s="109">
        <v>19987451.026051182</v>
      </c>
      <c r="E372" s="109">
        <v>0</v>
      </c>
      <c r="F372" s="109">
        <v>0</v>
      </c>
      <c r="G372" s="109">
        <v>19987451.026051182</v>
      </c>
      <c r="H372" s="109">
        <v>19987451.026051182</v>
      </c>
      <c r="I372" s="109">
        <v>0</v>
      </c>
      <c r="J372" s="109">
        <v>0</v>
      </c>
      <c r="K372" s="109">
        <v>19987451.026051182</v>
      </c>
      <c r="L372" s="696">
        <v>1</v>
      </c>
    </row>
    <row r="373" spans="1:12" ht="12.75">
      <c r="A373" s="695" t="s">
        <v>633</v>
      </c>
      <c r="B373" s="99" t="s">
        <v>612</v>
      </c>
      <c r="C373" s="109">
        <v>189265.19319251989</v>
      </c>
      <c r="D373" s="109">
        <v>189265.19319251989</v>
      </c>
      <c r="E373" s="109">
        <v>-189265.19319251989</v>
      </c>
      <c r="F373" s="109">
        <v>0</v>
      </c>
      <c r="G373" s="109">
        <v>0</v>
      </c>
      <c r="H373" s="109">
        <v>179275.69876193759</v>
      </c>
      <c r="I373" s="109">
        <v>-179275.69876193759</v>
      </c>
      <c r="J373" s="109">
        <v>0</v>
      </c>
      <c r="K373" s="109">
        <v>0</v>
      </c>
      <c r="L373" s="696">
        <v>0.94721959034263092</v>
      </c>
    </row>
    <row r="374" spans="1:12" ht="12.75">
      <c r="A374" s="695" t="s">
        <v>632</v>
      </c>
      <c r="B374" s="99" t="s">
        <v>612</v>
      </c>
      <c r="C374" s="109">
        <v>0</v>
      </c>
      <c r="D374" s="109">
        <v>0</v>
      </c>
      <c r="E374" s="109">
        <v>0</v>
      </c>
      <c r="F374" s="109">
        <v>0</v>
      </c>
      <c r="G374" s="109">
        <v>0</v>
      </c>
      <c r="H374" s="109">
        <v>0</v>
      </c>
      <c r="I374" s="109">
        <v>0</v>
      </c>
      <c r="J374" s="109">
        <v>0</v>
      </c>
      <c r="K374" s="109">
        <v>0</v>
      </c>
      <c r="L374" s="696">
        <v>1</v>
      </c>
    </row>
    <row r="375" spans="1:12" ht="12.75">
      <c r="A375" s="695" t="s">
        <v>631</v>
      </c>
      <c r="B375" s="99" t="s">
        <v>612</v>
      </c>
      <c r="C375" s="109">
        <v>5860492.8596113389</v>
      </c>
      <c r="D375" s="109">
        <v>5860492.8596113389</v>
      </c>
      <c r="E375" s="109">
        <v>-5860492.8596113389</v>
      </c>
      <c r="F375" s="109">
        <v>0</v>
      </c>
      <c r="G375" s="109">
        <v>0</v>
      </c>
      <c r="H375" s="109">
        <v>5860492.8596113389</v>
      </c>
      <c r="I375" s="109">
        <v>-5860492.8596113389</v>
      </c>
      <c r="J375" s="109">
        <v>0</v>
      </c>
      <c r="K375" s="109">
        <v>0</v>
      </c>
      <c r="L375" s="696">
        <v>1</v>
      </c>
    </row>
    <row r="376" spans="1:12" ht="12.75">
      <c r="A376" s="695" t="s">
        <v>630</v>
      </c>
      <c r="B376" s="99" t="s">
        <v>612</v>
      </c>
      <c r="C376" s="109">
        <v>0</v>
      </c>
      <c r="D376" s="109">
        <v>0</v>
      </c>
      <c r="E376" s="109">
        <v>0</v>
      </c>
      <c r="F376" s="109">
        <v>0</v>
      </c>
      <c r="G376" s="109">
        <v>0</v>
      </c>
      <c r="H376" s="109">
        <v>0</v>
      </c>
      <c r="I376" s="109">
        <v>0</v>
      </c>
      <c r="J376" s="109">
        <v>0</v>
      </c>
      <c r="K376" s="109">
        <v>0</v>
      </c>
      <c r="L376" s="696">
        <v>1</v>
      </c>
    </row>
    <row r="377" spans="1:12" ht="12.75">
      <c r="A377" s="695" t="s">
        <v>629</v>
      </c>
      <c r="B377" s="99" t="s">
        <v>612</v>
      </c>
      <c r="C377" s="109">
        <v>0</v>
      </c>
      <c r="D377" s="109">
        <v>0</v>
      </c>
      <c r="E377" s="109">
        <v>0</v>
      </c>
      <c r="F377" s="109">
        <v>0</v>
      </c>
      <c r="G377" s="109">
        <v>0</v>
      </c>
      <c r="H377" s="109">
        <v>0</v>
      </c>
      <c r="I377" s="109">
        <v>0</v>
      </c>
      <c r="J377" s="109">
        <v>0</v>
      </c>
      <c r="K377" s="109">
        <v>0</v>
      </c>
      <c r="L377" s="696">
        <v>1</v>
      </c>
    </row>
    <row r="378" spans="1:12" ht="12.75">
      <c r="A378" s="695" t="s">
        <v>628</v>
      </c>
      <c r="B378" s="99" t="s">
        <v>612</v>
      </c>
      <c r="C378" s="109">
        <v>0</v>
      </c>
      <c r="D378" s="109">
        <v>0</v>
      </c>
      <c r="E378" s="109">
        <v>0</v>
      </c>
      <c r="F378" s="109">
        <v>0</v>
      </c>
      <c r="G378" s="109">
        <v>0</v>
      </c>
      <c r="H378" s="109">
        <v>0</v>
      </c>
      <c r="I378" s="109">
        <v>0</v>
      </c>
      <c r="J378" s="109">
        <v>0</v>
      </c>
      <c r="K378" s="109">
        <v>0</v>
      </c>
      <c r="L378" s="696">
        <v>1</v>
      </c>
    </row>
    <row r="379" spans="1:12" ht="12.75">
      <c r="A379" s="695" t="s">
        <v>627</v>
      </c>
      <c r="B379" s="99" t="s">
        <v>612</v>
      </c>
      <c r="C379" s="109">
        <v>0</v>
      </c>
      <c r="D379" s="109">
        <v>0</v>
      </c>
      <c r="E379" s="109">
        <v>0</v>
      </c>
      <c r="F379" s="109">
        <v>0</v>
      </c>
      <c r="G379" s="109">
        <v>0</v>
      </c>
      <c r="H379" s="109">
        <v>0</v>
      </c>
      <c r="I379" s="109">
        <v>0</v>
      </c>
      <c r="J379" s="109">
        <v>0</v>
      </c>
      <c r="K379" s="109">
        <v>0</v>
      </c>
      <c r="L379" s="696">
        <v>1</v>
      </c>
    </row>
    <row r="380" spans="1:12" ht="12.75">
      <c r="A380" s="695" t="s">
        <v>626</v>
      </c>
      <c r="B380" s="99" t="s">
        <v>612</v>
      </c>
      <c r="C380" s="109">
        <v>0</v>
      </c>
      <c r="D380" s="109">
        <v>0</v>
      </c>
      <c r="E380" s="109">
        <v>0</v>
      </c>
      <c r="F380" s="109">
        <v>0</v>
      </c>
      <c r="G380" s="109">
        <v>0</v>
      </c>
      <c r="H380" s="109">
        <v>0</v>
      </c>
      <c r="I380" s="109">
        <v>0</v>
      </c>
      <c r="J380" s="109">
        <v>0</v>
      </c>
      <c r="K380" s="109">
        <v>0</v>
      </c>
      <c r="L380" s="696">
        <v>1</v>
      </c>
    </row>
    <row r="381" spans="1:12" ht="12.75">
      <c r="A381" s="695" t="s">
        <v>625</v>
      </c>
      <c r="B381" s="99" t="s">
        <v>612</v>
      </c>
      <c r="C381" s="109">
        <v>4057916.5483841547</v>
      </c>
      <c r="D381" s="109">
        <v>4057916.5483841547</v>
      </c>
      <c r="E381" s="109">
        <v>-4057916.5483841547</v>
      </c>
      <c r="F381" s="109">
        <v>0</v>
      </c>
      <c r="G381" s="109">
        <v>0</v>
      </c>
      <c r="H381" s="109">
        <v>4057916.5483841547</v>
      </c>
      <c r="I381" s="109">
        <v>-4057916.5483841547</v>
      </c>
      <c r="J381" s="109">
        <v>0</v>
      </c>
      <c r="K381" s="109">
        <v>0</v>
      </c>
      <c r="L381" s="696">
        <v>1</v>
      </c>
    </row>
    <row r="382" spans="1:12" ht="12.75">
      <c r="A382" s="695" t="s">
        <v>624</v>
      </c>
      <c r="B382" s="99" t="s">
        <v>612</v>
      </c>
      <c r="C382" s="109">
        <v>0</v>
      </c>
      <c r="D382" s="109">
        <v>0</v>
      </c>
      <c r="E382" s="109">
        <v>0</v>
      </c>
      <c r="F382" s="109">
        <v>0</v>
      </c>
      <c r="G382" s="109">
        <v>0</v>
      </c>
      <c r="H382" s="109">
        <v>0</v>
      </c>
      <c r="I382" s="109">
        <v>0</v>
      </c>
      <c r="J382" s="109">
        <v>0</v>
      </c>
      <c r="K382" s="109">
        <v>0</v>
      </c>
      <c r="L382" s="696">
        <v>1</v>
      </c>
    </row>
    <row r="383" spans="1:12" ht="13.5" thickBot="1">
      <c r="A383" s="695" t="s">
        <v>623</v>
      </c>
      <c r="B383" s="99" t="s">
        <v>612</v>
      </c>
      <c r="C383" s="109">
        <v>0</v>
      </c>
      <c r="D383" s="109">
        <v>0</v>
      </c>
      <c r="E383" s="109">
        <v>0</v>
      </c>
      <c r="F383" s="109">
        <v>0</v>
      </c>
      <c r="G383" s="109">
        <v>0</v>
      </c>
      <c r="H383" s="109">
        <v>0</v>
      </c>
      <c r="I383" s="109">
        <v>0</v>
      </c>
      <c r="J383" s="109">
        <v>0</v>
      </c>
      <c r="K383" s="109">
        <v>0</v>
      </c>
      <c r="L383" s="696">
        <v>0.99999999999999989</v>
      </c>
    </row>
    <row r="384" spans="1:12" ht="12.75">
      <c r="A384" s="110" t="s">
        <v>622</v>
      </c>
      <c r="B384" s="697" t="s">
        <v>5</v>
      </c>
      <c r="C384" s="698">
        <v>564594205.49799311</v>
      </c>
      <c r="D384" s="698">
        <v>564594205.49799311</v>
      </c>
      <c r="E384" s="698">
        <v>-10107674.601188013</v>
      </c>
      <c r="F384" s="698">
        <v>-18265429.836744178</v>
      </c>
      <c r="G384" s="698">
        <v>536221101.0600608</v>
      </c>
      <c r="H384" s="698">
        <v>564445126.098279</v>
      </c>
      <c r="I384" s="698">
        <v>-10097685.10675743</v>
      </c>
      <c r="J384" s="698">
        <v>-18265429.836744178</v>
      </c>
      <c r="K384" s="698">
        <v>536082011.15477729</v>
      </c>
      <c r="L384" s="450" t="s">
        <v>5</v>
      </c>
    </row>
    <row r="385" spans="1:12" ht="15">
      <c r="A385" s="122"/>
      <c r="B385" s="699"/>
      <c r="C385" s="122"/>
      <c r="D385" s="122"/>
      <c r="E385" s="122"/>
      <c r="F385" s="122"/>
      <c r="G385" s="122"/>
      <c r="H385" s="122"/>
      <c r="I385" s="122"/>
      <c r="J385" s="122"/>
      <c r="K385" s="122"/>
      <c r="L385" s="122"/>
    </row>
    <row r="386" spans="1:12" ht="12.75">
      <c r="A386" s="110" t="s">
        <v>615</v>
      </c>
      <c r="B386" s="99"/>
      <c r="C386" s="109"/>
      <c r="D386" s="109"/>
      <c r="E386" s="109"/>
      <c r="F386" s="109"/>
      <c r="G386" s="109"/>
      <c r="H386" s="109"/>
      <c r="I386" s="109"/>
      <c r="J386" s="109"/>
      <c r="K386" s="109"/>
      <c r="L386" s="109"/>
    </row>
    <row r="387" spans="1:12" ht="12.75">
      <c r="A387" s="695" t="s">
        <v>621</v>
      </c>
      <c r="B387" s="99" t="s">
        <v>612</v>
      </c>
      <c r="C387" s="109">
        <v>11041017.967435526</v>
      </c>
      <c r="D387" s="109">
        <v>11041017.967435526</v>
      </c>
      <c r="E387" s="109">
        <v>0</v>
      </c>
      <c r="F387" s="109">
        <v>0</v>
      </c>
      <c r="G387" s="109">
        <v>11041017.967435526</v>
      </c>
      <c r="H387" s="109">
        <v>10689960.334225941</v>
      </c>
      <c r="I387" s="109">
        <v>0</v>
      </c>
      <c r="J387" s="109">
        <v>0</v>
      </c>
      <c r="K387" s="109">
        <v>10689960.334225941</v>
      </c>
      <c r="L387" s="696">
        <v>0.96820423313819459</v>
      </c>
    </row>
    <row r="388" spans="1:12" ht="12.75">
      <c r="A388" s="695" t="s">
        <v>620</v>
      </c>
      <c r="B388" s="99" t="s">
        <v>612</v>
      </c>
      <c r="C388" s="109">
        <v>38748417.689675234</v>
      </c>
      <c r="D388" s="109">
        <v>38748417.689675234</v>
      </c>
      <c r="E388" s="109">
        <v>0</v>
      </c>
      <c r="F388" s="109">
        <v>-2572429.6455529612</v>
      </c>
      <c r="G388" s="109">
        <v>36175988.044122271</v>
      </c>
      <c r="H388" s="109">
        <v>37516382.034550466</v>
      </c>
      <c r="I388" s="109">
        <v>0</v>
      </c>
      <c r="J388" s="109">
        <v>-2490637.2722745636</v>
      </c>
      <c r="K388" s="109">
        <v>35025744.762275904</v>
      </c>
      <c r="L388" s="696">
        <v>0.96820423313819459</v>
      </c>
    </row>
    <row r="389" spans="1:12" ht="12.75">
      <c r="A389" s="695" t="s">
        <v>619</v>
      </c>
      <c r="B389" s="99" t="s">
        <v>612</v>
      </c>
      <c r="C389" s="109">
        <v>532415.05510156974</v>
      </c>
      <c r="D389" s="109">
        <v>532415.05510156974</v>
      </c>
      <c r="E389" s="109">
        <v>-532415.05510156974</v>
      </c>
      <c r="F389" s="109">
        <v>0</v>
      </c>
      <c r="G389" s="109">
        <v>0</v>
      </c>
      <c r="H389" s="109">
        <v>532415.05510156974</v>
      </c>
      <c r="I389" s="109">
        <v>-532415.05510156974</v>
      </c>
      <c r="J389" s="109">
        <v>0</v>
      </c>
      <c r="K389" s="109">
        <v>0</v>
      </c>
      <c r="L389" s="696">
        <v>1</v>
      </c>
    </row>
    <row r="390" spans="1:12" ht="12.75">
      <c r="A390" s="695" t="s">
        <v>618</v>
      </c>
      <c r="B390" s="99" t="s">
        <v>612</v>
      </c>
      <c r="C390" s="109">
        <v>190174.54515059903</v>
      </c>
      <c r="D390" s="109">
        <v>190174.54515059903</v>
      </c>
      <c r="E390" s="109">
        <v>-190174.54515059903</v>
      </c>
      <c r="F390" s="109">
        <v>0</v>
      </c>
      <c r="G390" s="109">
        <v>0</v>
      </c>
      <c r="H390" s="109">
        <v>180137.05475114658</v>
      </c>
      <c r="I390" s="109">
        <v>-180137.05475114658</v>
      </c>
      <c r="J390" s="109">
        <v>0</v>
      </c>
      <c r="K390" s="109">
        <v>0</v>
      </c>
      <c r="L390" s="696">
        <v>0.94721959034263092</v>
      </c>
    </row>
    <row r="391" spans="1:12" ht="12.75">
      <c r="A391" s="695" t="s">
        <v>617</v>
      </c>
      <c r="B391" s="99"/>
      <c r="C391" s="109">
        <v>0</v>
      </c>
      <c r="D391" s="109">
        <v>0</v>
      </c>
      <c r="E391" s="109">
        <v>0</v>
      </c>
      <c r="F391" s="109">
        <v>0</v>
      </c>
      <c r="G391" s="109">
        <v>0</v>
      </c>
      <c r="H391" s="109">
        <v>0</v>
      </c>
      <c r="I391" s="109">
        <v>0</v>
      </c>
      <c r="J391" s="109">
        <v>0</v>
      </c>
      <c r="K391" s="109">
        <v>0</v>
      </c>
      <c r="L391" s="696">
        <v>0.94721959034263092</v>
      </c>
    </row>
    <row r="392" spans="1:12" ht="13.5" thickBot="1">
      <c r="A392" s="695" t="s">
        <v>616</v>
      </c>
      <c r="B392" s="99" t="s">
        <v>612</v>
      </c>
      <c r="C392" s="109">
        <v>0</v>
      </c>
      <c r="D392" s="109">
        <v>0</v>
      </c>
      <c r="E392" s="109">
        <v>0</v>
      </c>
      <c r="F392" s="109">
        <v>0</v>
      </c>
      <c r="G392" s="109">
        <v>0</v>
      </c>
      <c r="H392" s="109">
        <v>0</v>
      </c>
      <c r="I392" s="109">
        <v>0</v>
      </c>
      <c r="J392" s="109">
        <v>0</v>
      </c>
      <c r="K392" s="109">
        <v>0</v>
      </c>
      <c r="L392" s="696">
        <v>0.96820423313819459</v>
      </c>
    </row>
    <row r="393" spans="1:12" ht="12.75">
      <c r="A393" s="110" t="s">
        <v>615</v>
      </c>
      <c r="B393" s="697" t="s">
        <v>5</v>
      </c>
      <c r="C393" s="698">
        <v>50512025.257362925</v>
      </c>
      <c r="D393" s="698">
        <v>50512025.257362925</v>
      </c>
      <c r="E393" s="698">
        <v>-722589.60025216872</v>
      </c>
      <c r="F393" s="698">
        <v>-2572429.6455529612</v>
      </c>
      <c r="G393" s="698">
        <v>47217006.011557795</v>
      </c>
      <c r="H393" s="698">
        <v>48918894.478629127</v>
      </c>
      <c r="I393" s="698">
        <v>-712552.10985271633</v>
      </c>
      <c r="J393" s="698">
        <v>-2490637.2722745636</v>
      </c>
      <c r="K393" s="698">
        <v>45715705.096501842</v>
      </c>
      <c r="L393" s="450" t="s">
        <v>5</v>
      </c>
    </row>
    <row r="394" spans="1:12" ht="15">
      <c r="A394" s="122"/>
      <c r="B394" s="699"/>
      <c r="C394" s="122"/>
      <c r="D394" s="122"/>
      <c r="E394" s="122"/>
      <c r="F394" s="122"/>
      <c r="G394" s="122"/>
      <c r="H394" s="122"/>
      <c r="I394" s="122"/>
      <c r="J394" s="122"/>
      <c r="K394" s="122"/>
      <c r="L394" s="122"/>
    </row>
    <row r="395" spans="1:12" ht="12.75">
      <c r="A395" s="110" t="s">
        <v>611</v>
      </c>
      <c r="B395" s="99"/>
      <c r="C395" s="109"/>
      <c r="D395" s="109"/>
      <c r="E395" s="109"/>
      <c r="F395" s="109"/>
      <c r="G395" s="109"/>
      <c r="H395" s="109"/>
      <c r="I395" s="109"/>
      <c r="J395" s="109"/>
      <c r="K395" s="109"/>
      <c r="L395" s="109"/>
    </row>
    <row r="396" spans="1:12" ht="12.75">
      <c r="A396" s="695" t="s">
        <v>614</v>
      </c>
      <c r="B396" s="99" t="s">
        <v>612</v>
      </c>
      <c r="C396" s="109">
        <v>0</v>
      </c>
      <c r="D396" s="109">
        <v>0</v>
      </c>
      <c r="E396" s="109">
        <v>0</v>
      </c>
      <c r="F396" s="109">
        <v>0</v>
      </c>
      <c r="G396" s="109">
        <v>0</v>
      </c>
      <c r="H396" s="109">
        <v>0</v>
      </c>
      <c r="I396" s="109">
        <v>0</v>
      </c>
      <c r="J396" s="109">
        <v>0</v>
      </c>
      <c r="K396" s="109">
        <v>0</v>
      </c>
      <c r="L396" s="696">
        <v>0.95128373722490955</v>
      </c>
    </row>
    <row r="397" spans="1:12" ht="13.5" thickBot="1">
      <c r="A397" s="695" t="s">
        <v>613</v>
      </c>
      <c r="B397" s="99" t="s">
        <v>612</v>
      </c>
      <c r="C397" s="109">
        <v>0</v>
      </c>
      <c r="D397" s="109">
        <v>0</v>
      </c>
      <c r="E397" s="109">
        <v>0</v>
      </c>
      <c r="F397" s="109">
        <v>0</v>
      </c>
      <c r="G397" s="109">
        <v>0</v>
      </c>
      <c r="H397" s="109">
        <v>0</v>
      </c>
      <c r="I397" s="109">
        <v>0</v>
      </c>
      <c r="J397" s="109">
        <v>0</v>
      </c>
      <c r="K397" s="109">
        <v>0</v>
      </c>
      <c r="L397" s="696">
        <v>0.96820423313819459</v>
      </c>
    </row>
    <row r="398" spans="1:12" ht="12.75">
      <c r="A398" s="110" t="s">
        <v>611</v>
      </c>
      <c r="B398" s="697" t="s">
        <v>5</v>
      </c>
      <c r="C398" s="698">
        <v>0</v>
      </c>
      <c r="D398" s="698">
        <v>0</v>
      </c>
      <c r="E398" s="698">
        <v>0</v>
      </c>
      <c r="F398" s="698">
        <v>0</v>
      </c>
      <c r="G398" s="698">
        <v>0</v>
      </c>
      <c r="H398" s="698">
        <v>0</v>
      </c>
      <c r="I398" s="698">
        <v>0</v>
      </c>
      <c r="J398" s="698">
        <v>0</v>
      </c>
      <c r="K398" s="698">
        <v>0</v>
      </c>
      <c r="L398" s="450" t="s">
        <v>5</v>
      </c>
    </row>
    <row r="399" spans="1:12" ht="15.75" thickBot="1">
      <c r="A399" s="122"/>
      <c r="B399" s="699"/>
      <c r="C399" s="122"/>
      <c r="D399" s="122"/>
      <c r="E399" s="122"/>
      <c r="F399" s="122"/>
      <c r="G399" s="122"/>
      <c r="H399" s="122"/>
      <c r="I399" s="122"/>
      <c r="J399" s="122"/>
      <c r="K399" s="122"/>
      <c r="L399" s="122"/>
    </row>
    <row r="400" spans="1:12" ht="12.75">
      <c r="A400" s="694" t="s">
        <v>610</v>
      </c>
      <c r="B400" s="697" t="s">
        <v>5</v>
      </c>
      <c r="C400" s="698">
        <v>1624748975.3957</v>
      </c>
      <c r="D400" s="698">
        <v>1624748975.3957</v>
      </c>
      <c r="E400" s="698">
        <v>-61146370.574947685</v>
      </c>
      <c r="F400" s="698">
        <v>256672262.15647492</v>
      </c>
      <c r="G400" s="698">
        <v>1820274866.9772272</v>
      </c>
      <c r="H400" s="698">
        <v>1563853935.6998842</v>
      </c>
      <c r="I400" s="698">
        <v>-58522451.776750803</v>
      </c>
      <c r="J400" s="698">
        <v>243674315.0876891</v>
      </c>
      <c r="K400" s="698">
        <v>1749005799.0108223</v>
      </c>
      <c r="L400" s="450" t="s">
        <v>5</v>
      </c>
    </row>
    <row r="401" spans="1:12" ht="15">
      <c r="A401" s="122"/>
      <c r="B401" s="699"/>
      <c r="C401" s="122"/>
      <c r="D401" s="122"/>
      <c r="E401" s="122"/>
      <c r="F401" s="122"/>
      <c r="G401" s="122"/>
      <c r="H401" s="122"/>
      <c r="I401" s="122"/>
      <c r="J401" s="122"/>
      <c r="K401" s="122"/>
      <c r="L401" s="122"/>
    </row>
    <row r="402" spans="1:12" ht="12.75">
      <c r="A402" s="694" t="s">
        <v>585</v>
      </c>
      <c r="B402" s="99"/>
      <c r="C402" s="109"/>
      <c r="D402" s="109"/>
      <c r="E402" s="109"/>
      <c r="F402" s="109"/>
      <c r="G402" s="109"/>
      <c r="H402" s="109"/>
      <c r="I402" s="109"/>
      <c r="J402" s="109"/>
      <c r="K402" s="109"/>
      <c r="L402" s="109"/>
    </row>
    <row r="403" spans="1:12" ht="12.75">
      <c r="A403" s="695" t="s">
        <v>609</v>
      </c>
      <c r="B403" s="99" t="s">
        <v>607</v>
      </c>
      <c r="C403" s="109">
        <v>0</v>
      </c>
      <c r="D403" s="109">
        <v>0</v>
      </c>
      <c r="E403" s="109">
        <v>0</v>
      </c>
      <c r="F403" s="109">
        <v>0</v>
      </c>
      <c r="G403" s="109">
        <v>0</v>
      </c>
      <c r="H403" s="109">
        <v>0</v>
      </c>
      <c r="I403" s="109">
        <v>0</v>
      </c>
      <c r="J403" s="109">
        <v>0</v>
      </c>
      <c r="K403" s="109">
        <v>0</v>
      </c>
      <c r="L403" s="696">
        <v>0.96820423313819459</v>
      </c>
    </row>
    <row r="404" spans="1:12" ht="12.75">
      <c r="A404" s="695" t="s">
        <v>608</v>
      </c>
      <c r="B404" s="99" t="s">
        <v>607</v>
      </c>
      <c r="C404" s="109">
        <v>87073918.799999997</v>
      </c>
      <c r="D404" s="109">
        <v>87073918.799999997</v>
      </c>
      <c r="E404" s="109">
        <v>0</v>
      </c>
      <c r="F404" s="109">
        <v>0</v>
      </c>
      <c r="G404" s="109">
        <v>87073918.799999997</v>
      </c>
      <c r="H404" s="109">
        <v>84305336.778091416</v>
      </c>
      <c r="I404" s="109">
        <v>0</v>
      </c>
      <c r="J404" s="109">
        <v>0</v>
      </c>
      <c r="K404" s="109">
        <v>84305336.778091416</v>
      </c>
      <c r="L404" s="696">
        <v>0.96820423313819459</v>
      </c>
    </row>
    <row r="405" spans="1:12" ht="12.75">
      <c r="A405" s="695" t="s">
        <v>606</v>
      </c>
      <c r="B405" s="99" t="s">
        <v>586</v>
      </c>
      <c r="C405" s="109">
        <v>-10600080</v>
      </c>
      <c r="D405" s="109">
        <v>-10600080</v>
      </c>
      <c r="E405" s="109">
        <v>0</v>
      </c>
      <c r="F405" s="109">
        <v>0</v>
      </c>
      <c r="G405" s="109">
        <v>-10600080</v>
      </c>
      <c r="H405" s="109">
        <v>-10232812.061685272</v>
      </c>
      <c r="I405" s="109">
        <v>0</v>
      </c>
      <c r="J405" s="109">
        <v>0</v>
      </c>
      <c r="K405" s="109">
        <v>-10232812.061685272</v>
      </c>
      <c r="L405" s="696">
        <v>0.96535234278281601</v>
      </c>
    </row>
    <row r="406" spans="1:12" ht="12.75">
      <c r="A406" s="695" t="s">
        <v>605</v>
      </c>
      <c r="B406" s="99" t="s">
        <v>586</v>
      </c>
      <c r="C406" s="109">
        <v>-86209654.560000002</v>
      </c>
      <c r="D406" s="109">
        <v>-86209654.560000002</v>
      </c>
      <c r="E406" s="109">
        <v>0</v>
      </c>
      <c r="F406" s="109">
        <v>0</v>
      </c>
      <c r="G406" s="109">
        <v>-86209654.560000002</v>
      </c>
      <c r="H406" s="109">
        <v>-83468552.482373461</v>
      </c>
      <c r="I406" s="109">
        <v>0</v>
      </c>
      <c r="J406" s="109">
        <v>0</v>
      </c>
      <c r="K406" s="109">
        <v>-83468552.482373461</v>
      </c>
      <c r="L406" s="696">
        <v>0.96820423313819459</v>
      </c>
    </row>
    <row r="407" spans="1:12" ht="12.75">
      <c r="A407" s="695" t="s">
        <v>604</v>
      </c>
      <c r="B407" s="99" t="s">
        <v>586</v>
      </c>
      <c r="C407" s="109">
        <v>0</v>
      </c>
      <c r="D407" s="109">
        <v>0</v>
      </c>
      <c r="E407" s="109">
        <v>0</v>
      </c>
      <c r="F407" s="109">
        <v>0</v>
      </c>
      <c r="G407" s="109">
        <v>0</v>
      </c>
      <c r="H407" s="109">
        <v>0</v>
      </c>
      <c r="I407" s="109">
        <v>0</v>
      </c>
      <c r="J407" s="109">
        <v>0</v>
      </c>
      <c r="K407" s="109">
        <v>0</v>
      </c>
      <c r="L407" s="696">
        <v>0.96820423313819459</v>
      </c>
    </row>
    <row r="408" spans="1:12" ht="12.75">
      <c r="A408" s="695" t="s">
        <v>603</v>
      </c>
      <c r="B408" s="99" t="s">
        <v>586</v>
      </c>
      <c r="C408" s="109">
        <v>0</v>
      </c>
      <c r="D408" s="109">
        <v>0</v>
      </c>
      <c r="E408" s="109">
        <v>0</v>
      </c>
      <c r="F408" s="109">
        <v>0</v>
      </c>
      <c r="G408" s="109">
        <v>0</v>
      </c>
      <c r="H408" s="109">
        <v>0</v>
      </c>
      <c r="I408" s="109">
        <v>0</v>
      </c>
      <c r="J408" s="109">
        <v>0</v>
      </c>
      <c r="K408" s="109">
        <v>0</v>
      </c>
      <c r="L408" s="696">
        <v>0.94721959034263092</v>
      </c>
    </row>
    <row r="409" spans="1:12" ht="12.75">
      <c r="A409" s="695" t="s">
        <v>602</v>
      </c>
      <c r="B409" s="99" t="s">
        <v>586</v>
      </c>
      <c r="C409" s="109">
        <v>0</v>
      </c>
      <c r="D409" s="109">
        <v>0</v>
      </c>
      <c r="E409" s="109">
        <v>0</v>
      </c>
      <c r="F409" s="109">
        <v>0</v>
      </c>
      <c r="G409" s="109">
        <v>0</v>
      </c>
      <c r="H409" s="109">
        <v>0</v>
      </c>
      <c r="I409" s="109">
        <v>0</v>
      </c>
      <c r="J409" s="109">
        <v>0</v>
      </c>
      <c r="K409" s="109">
        <v>0</v>
      </c>
      <c r="L409" s="696">
        <v>0.95128373722490955</v>
      </c>
    </row>
    <row r="410" spans="1:12" ht="12.75">
      <c r="A410" s="695" t="s">
        <v>601</v>
      </c>
      <c r="B410" s="99" t="s">
        <v>586</v>
      </c>
      <c r="C410" s="109">
        <v>0</v>
      </c>
      <c r="D410" s="109">
        <v>0</v>
      </c>
      <c r="E410" s="109">
        <v>0</v>
      </c>
      <c r="F410" s="109">
        <v>0</v>
      </c>
      <c r="G410" s="109">
        <v>0</v>
      </c>
      <c r="H410" s="109">
        <v>0</v>
      </c>
      <c r="I410" s="109">
        <v>0</v>
      </c>
      <c r="J410" s="109">
        <v>0</v>
      </c>
      <c r="K410" s="109">
        <v>0</v>
      </c>
      <c r="L410" s="696">
        <v>0.99772038906027838</v>
      </c>
    </row>
    <row r="411" spans="1:12" ht="12.75">
      <c r="A411" s="695" t="s">
        <v>600</v>
      </c>
      <c r="B411" s="99" t="s">
        <v>586</v>
      </c>
      <c r="C411" s="109">
        <v>0</v>
      </c>
      <c r="D411" s="109">
        <v>0</v>
      </c>
      <c r="E411" s="109">
        <v>0</v>
      </c>
      <c r="F411" s="109">
        <v>0</v>
      </c>
      <c r="G411" s="109">
        <v>0</v>
      </c>
      <c r="H411" s="109">
        <v>0</v>
      </c>
      <c r="I411" s="109">
        <v>0</v>
      </c>
      <c r="J411" s="109">
        <v>0</v>
      </c>
      <c r="K411" s="109">
        <v>0</v>
      </c>
      <c r="L411" s="696">
        <v>1</v>
      </c>
    </row>
    <row r="412" spans="1:12" ht="12.75">
      <c r="A412" s="695" t="s">
        <v>599</v>
      </c>
      <c r="B412" s="99" t="s">
        <v>586</v>
      </c>
      <c r="C412" s="109">
        <v>113869815.17046806</v>
      </c>
      <c r="D412" s="109">
        <v>113869815.17046806</v>
      </c>
      <c r="E412" s="109">
        <v>-113869815.17046806</v>
      </c>
      <c r="F412" s="109">
        <v>0</v>
      </c>
      <c r="G412" s="109">
        <v>0</v>
      </c>
      <c r="H412" s="109">
        <v>113869815.17046806</v>
      </c>
      <c r="I412" s="109">
        <v>-113869815.17046806</v>
      </c>
      <c r="J412" s="109">
        <v>0</v>
      </c>
      <c r="K412" s="109">
        <v>0</v>
      </c>
      <c r="L412" s="696">
        <v>1</v>
      </c>
    </row>
    <row r="413" spans="1:12" ht="12.75">
      <c r="A413" s="695" t="s">
        <v>598</v>
      </c>
      <c r="B413" s="99" t="s">
        <v>586</v>
      </c>
      <c r="C413" s="109">
        <v>0</v>
      </c>
      <c r="D413" s="109">
        <v>0</v>
      </c>
      <c r="E413" s="109">
        <v>0</v>
      </c>
      <c r="F413" s="109">
        <v>0</v>
      </c>
      <c r="G413" s="109">
        <v>0</v>
      </c>
      <c r="H413" s="109">
        <v>0</v>
      </c>
      <c r="I413" s="109">
        <v>0</v>
      </c>
      <c r="J413" s="109">
        <v>0</v>
      </c>
      <c r="K413" s="109">
        <v>0</v>
      </c>
      <c r="L413" s="696">
        <v>1</v>
      </c>
    </row>
    <row r="414" spans="1:12" ht="12.75">
      <c r="A414" s="695" t="s">
        <v>597</v>
      </c>
      <c r="B414" s="99" t="s">
        <v>586</v>
      </c>
      <c r="C414" s="109">
        <v>0</v>
      </c>
      <c r="D414" s="109">
        <v>0</v>
      </c>
      <c r="E414" s="109">
        <v>0</v>
      </c>
      <c r="F414" s="109">
        <v>0</v>
      </c>
      <c r="G414" s="109">
        <v>0</v>
      </c>
      <c r="H414" s="109">
        <v>0</v>
      </c>
      <c r="I414" s="109">
        <v>0</v>
      </c>
      <c r="J414" s="109">
        <v>0</v>
      </c>
      <c r="K414" s="109">
        <v>0</v>
      </c>
      <c r="L414" s="696">
        <v>1</v>
      </c>
    </row>
    <row r="415" spans="1:12" ht="12.75">
      <c r="A415" s="695" t="s">
        <v>596</v>
      </c>
      <c r="B415" s="99" t="s">
        <v>586</v>
      </c>
      <c r="C415" s="109">
        <v>0</v>
      </c>
      <c r="D415" s="109">
        <v>0</v>
      </c>
      <c r="E415" s="109">
        <v>0</v>
      </c>
      <c r="F415" s="109">
        <v>0</v>
      </c>
      <c r="G415" s="109">
        <v>0</v>
      </c>
      <c r="H415" s="109">
        <v>0</v>
      </c>
      <c r="I415" s="109">
        <v>0</v>
      </c>
      <c r="J415" s="109">
        <v>0</v>
      </c>
      <c r="K415" s="109">
        <v>0</v>
      </c>
      <c r="L415" s="696">
        <v>1</v>
      </c>
    </row>
    <row r="416" spans="1:12" ht="12.75">
      <c r="A416" s="695" t="s">
        <v>595</v>
      </c>
      <c r="B416" s="99" t="s">
        <v>586</v>
      </c>
      <c r="C416" s="109">
        <v>0</v>
      </c>
      <c r="D416" s="109">
        <v>0</v>
      </c>
      <c r="E416" s="109">
        <v>0</v>
      </c>
      <c r="F416" s="109">
        <v>0</v>
      </c>
      <c r="G416" s="109">
        <v>0</v>
      </c>
      <c r="H416" s="109">
        <v>0</v>
      </c>
      <c r="I416" s="109">
        <v>0</v>
      </c>
      <c r="J416" s="109">
        <v>0</v>
      </c>
      <c r="K416" s="109">
        <v>0</v>
      </c>
      <c r="L416" s="696">
        <v>0.96682919866866823</v>
      </c>
    </row>
    <row r="417" spans="1:12" ht="12.75">
      <c r="A417" s="695" t="s">
        <v>594</v>
      </c>
      <c r="B417" s="99" t="s">
        <v>586</v>
      </c>
      <c r="C417" s="109">
        <v>0</v>
      </c>
      <c r="D417" s="109">
        <v>0</v>
      </c>
      <c r="E417" s="109">
        <v>0</v>
      </c>
      <c r="F417" s="109">
        <v>0</v>
      </c>
      <c r="G417" s="109">
        <v>0</v>
      </c>
      <c r="H417" s="109">
        <v>0</v>
      </c>
      <c r="I417" s="109">
        <v>0</v>
      </c>
      <c r="J417" s="109">
        <v>0</v>
      </c>
      <c r="K417" s="109">
        <v>0</v>
      </c>
      <c r="L417" s="696">
        <v>1</v>
      </c>
    </row>
    <row r="418" spans="1:12" ht="12.75">
      <c r="A418" s="695" t="s">
        <v>593</v>
      </c>
      <c r="B418" s="99" t="s">
        <v>586</v>
      </c>
      <c r="C418" s="109">
        <v>0</v>
      </c>
      <c r="D418" s="109">
        <v>0</v>
      </c>
      <c r="E418" s="109">
        <v>0</v>
      </c>
      <c r="F418" s="109">
        <v>0</v>
      </c>
      <c r="G418" s="109">
        <v>0</v>
      </c>
      <c r="H418" s="109">
        <v>0</v>
      </c>
      <c r="I418" s="109">
        <v>0</v>
      </c>
      <c r="J418" s="109">
        <v>0</v>
      </c>
      <c r="K418" s="109">
        <v>0</v>
      </c>
      <c r="L418" s="696">
        <v>1</v>
      </c>
    </row>
    <row r="419" spans="1:12" ht="12.75">
      <c r="A419" s="695" t="s">
        <v>592</v>
      </c>
      <c r="B419" s="99" t="s">
        <v>586</v>
      </c>
      <c r="C419" s="109">
        <v>0</v>
      </c>
      <c r="D419" s="109">
        <v>0</v>
      </c>
      <c r="E419" s="109">
        <v>0</v>
      </c>
      <c r="F419" s="109">
        <v>0</v>
      </c>
      <c r="G419" s="109">
        <v>0</v>
      </c>
      <c r="H419" s="109">
        <v>0</v>
      </c>
      <c r="I419" s="109">
        <v>0</v>
      </c>
      <c r="J419" s="109">
        <v>0</v>
      </c>
      <c r="K419" s="109">
        <v>0</v>
      </c>
      <c r="L419" s="696">
        <v>1</v>
      </c>
    </row>
    <row r="420" spans="1:12" ht="12.75">
      <c r="A420" s="695" t="s">
        <v>591</v>
      </c>
      <c r="B420" s="99" t="s">
        <v>586</v>
      </c>
      <c r="C420" s="109">
        <v>1948260</v>
      </c>
      <c r="D420" s="109">
        <v>1948260</v>
      </c>
      <c r="E420" s="109">
        <v>-1948260</v>
      </c>
      <c r="F420" s="109">
        <v>0</v>
      </c>
      <c r="G420" s="109">
        <v>0</v>
      </c>
      <c r="H420" s="109">
        <v>1845430.0390809341</v>
      </c>
      <c r="I420" s="109">
        <v>-1845430.0390809341</v>
      </c>
      <c r="J420" s="109">
        <v>0</v>
      </c>
      <c r="K420" s="109">
        <v>0</v>
      </c>
      <c r="L420" s="696">
        <v>0.94721959034263092</v>
      </c>
    </row>
    <row r="421" spans="1:12" ht="12.75">
      <c r="A421" s="695" t="s">
        <v>590</v>
      </c>
      <c r="B421" s="99" t="s">
        <v>586</v>
      </c>
      <c r="C421" s="109">
        <v>-10101168</v>
      </c>
      <c r="D421" s="109">
        <v>-10101168</v>
      </c>
      <c r="E421" s="109">
        <v>10101168</v>
      </c>
      <c r="F421" s="109">
        <v>0</v>
      </c>
      <c r="G421" s="109">
        <v>0</v>
      </c>
      <c r="H421" s="109">
        <v>-9568024.2149420921</v>
      </c>
      <c r="I421" s="109">
        <v>9568024.2149420921</v>
      </c>
      <c r="J421" s="109">
        <v>0</v>
      </c>
      <c r="K421" s="109">
        <v>0</v>
      </c>
      <c r="L421" s="696">
        <v>0.94721959034263092</v>
      </c>
    </row>
    <row r="422" spans="1:12" ht="12.75">
      <c r="A422" s="695" t="s">
        <v>589</v>
      </c>
      <c r="B422" s="99" t="s">
        <v>586</v>
      </c>
      <c r="C422" s="109">
        <v>-1229710.44</v>
      </c>
      <c r="D422" s="109">
        <v>-1229710.44</v>
      </c>
      <c r="E422" s="109">
        <v>0</v>
      </c>
      <c r="F422" s="109">
        <v>0</v>
      </c>
      <c r="G422" s="109">
        <v>-1229710.44</v>
      </c>
      <c r="H422" s="109">
        <v>-1190610.8535422317</v>
      </c>
      <c r="I422" s="109">
        <v>0</v>
      </c>
      <c r="J422" s="109">
        <v>0</v>
      </c>
      <c r="K422" s="109">
        <v>-1190610.8535422317</v>
      </c>
      <c r="L422" s="696">
        <v>0.96820423313819459</v>
      </c>
    </row>
    <row r="423" spans="1:12" ht="12.75">
      <c r="A423" s="695" t="s">
        <v>588</v>
      </c>
      <c r="B423" s="99" t="s">
        <v>552</v>
      </c>
      <c r="C423" s="109">
        <v>153650280</v>
      </c>
      <c r="D423" s="109">
        <v>153650280</v>
      </c>
      <c r="E423" s="109">
        <v>-153650280</v>
      </c>
      <c r="F423" s="109">
        <v>0</v>
      </c>
      <c r="G423" s="109">
        <v>0</v>
      </c>
      <c r="H423" s="109">
        <v>145540555.27763054</v>
      </c>
      <c r="I423" s="109">
        <v>-145540555.27763054</v>
      </c>
      <c r="J423" s="109">
        <v>0</v>
      </c>
      <c r="K423" s="109">
        <v>0</v>
      </c>
      <c r="L423" s="696">
        <v>0.94721959034263092</v>
      </c>
    </row>
    <row r="424" spans="1:12" ht="13.5" thickBot="1">
      <c r="A424" s="695" t="s">
        <v>587</v>
      </c>
      <c r="B424" s="99" t="s">
        <v>586</v>
      </c>
      <c r="C424" s="109">
        <v>-4500366.7995811542</v>
      </c>
      <c r="D424" s="109">
        <v>-4500366.7995811542</v>
      </c>
      <c r="E424" s="109">
        <v>0</v>
      </c>
      <c r="F424" s="109">
        <v>0</v>
      </c>
      <c r="G424" s="109">
        <v>-4500366.7995811542</v>
      </c>
      <c r="H424" s="109">
        <v>0</v>
      </c>
      <c r="I424" s="109">
        <v>0</v>
      </c>
      <c r="J424" s="109">
        <v>0</v>
      </c>
      <c r="K424" s="109">
        <v>0</v>
      </c>
      <c r="L424" s="696">
        <v>0</v>
      </c>
    </row>
    <row r="425" spans="1:12" ht="12.75">
      <c r="A425" s="694" t="s">
        <v>585</v>
      </c>
      <c r="B425" s="697" t="s">
        <v>5</v>
      </c>
      <c r="C425" s="698">
        <v>243901294.1708869</v>
      </c>
      <c r="D425" s="698">
        <v>243901294.1708869</v>
      </c>
      <c r="E425" s="698">
        <v>-259367187.17046806</v>
      </c>
      <c r="F425" s="698">
        <v>0</v>
      </c>
      <c r="G425" s="698">
        <v>-15465892.999581158</v>
      </c>
      <c r="H425" s="698">
        <v>241101137.65272787</v>
      </c>
      <c r="I425" s="698">
        <v>-251687776.27223742</v>
      </c>
      <c r="J425" s="698">
        <v>0</v>
      </c>
      <c r="K425" s="698">
        <v>-10586638.619509555</v>
      </c>
      <c r="L425" s="450" t="s">
        <v>5</v>
      </c>
    </row>
    <row r="426" spans="1:12" ht="15">
      <c r="A426" s="122"/>
      <c r="B426" s="699"/>
      <c r="C426" s="122"/>
      <c r="D426" s="122"/>
      <c r="E426" s="122"/>
      <c r="F426" s="122"/>
      <c r="G426" s="122"/>
      <c r="H426" s="122"/>
      <c r="I426" s="122"/>
      <c r="J426" s="122"/>
      <c r="K426" s="122"/>
      <c r="L426" s="122"/>
    </row>
    <row r="427" spans="1:12" ht="12.75">
      <c r="A427" s="694" t="s">
        <v>551</v>
      </c>
      <c r="B427" s="99"/>
      <c r="C427" s="109"/>
      <c r="D427" s="109"/>
      <c r="E427" s="109"/>
      <c r="F427" s="109"/>
      <c r="G427" s="109"/>
      <c r="H427" s="109"/>
      <c r="I427" s="109"/>
      <c r="J427" s="109"/>
      <c r="K427" s="109"/>
      <c r="L427" s="109"/>
    </row>
    <row r="428" spans="1:12" ht="12.75">
      <c r="A428" s="695" t="s">
        <v>584</v>
      </c>
      <c r="B428" s="99" t="s">
        <v>555</v>
      </c>
      <c r="C428" s="109">
        <v>49972329.846510813</v>
      </c>
      <c r="D428" s="109">
        <v>49972329.846510813</v>
      </c>
      <c r="E428" s="109">
        <v>0</v>
      </c>
      <c r="F428" s="109">
        <v>0</v>
      </c>
      <c r="G428" s="109">
        <v>49972329.846510813</v>
      </c>
      <c r="H428" s="109">
        <v>48383421.297169916</v>
      </c>
      <c r="I428" s="109">
        <v>0</v>
      </c>
      <c r="J428" s="109">
        <v>0</v>
      </c>
      <c r="K428" s="109">
        <v>48383421.297169916</v>
      </c>
      <c r="L428" s="696">
        <v>0.96820423313819459</v>
      </c>
    </row>
    <row r="429" spans="1:12" ht="12.75">
      <c r="A429" s="695" t="s">
        <v>583</v>
      </c>
      <c r="B429" s="99" t="s">
        <v>555</v>
      </c>
      <c r="C429" s="109">
        <v>171133.22000000003</v>
      </c>
      <c r="D429" s="109">
        <v>171133.22000000003</v>
      </c>
      <c r="E429" s="109">
        <v>-171133.22000000003</v>
      </c>
      <c r="F429" s="109">
        <v>0</v>
      </c>
      <c r="G429" s="109">
        <v>0</v>
      </c>
      <c r="H429" s="109">
        <v>162100.73854241538</v>
      </c>
      <c r="I429" s="109">
        <v>-162100.73854241538</v>
      </c>
      <c r="J429" s="109">
        <v>0</v>
      </c>
      <c r="K429" s="109">
        <v>0</v>
      </c>
      <c r="L429" s="696">
        <v>0.94721959034263092</v>
      </c>
    </row>
    <row r="430" spans="1:12" ht="12.75">
      <c r="A430" s="695" t="s">
        <v>582</v>
      </c>
      <c r="B430" s="99" t="s">
        <v>555</v>
      </c>
      <c r="C430" s="109">
        <v>1169308.95</v>
      </c>
      <c r="D430" s="109">
        <v>1169308.95</v>
      </c>
      <c r="E430" s="109">
        <v>-1169308.95</v>
      </c>
      <c r="F430" s="109">
        <v>0</v>
      </c>
      <c r="G430" s="109">
        <v>0</v>
      </c>
      <c r="H430" s="109">
        <v>1169308.95</v>
      </c>
      <c r="I430" s="109">
        <v>-1169308.95</v>
      </c>
      <c r="J430" s="109">
        <v>0</v>
      </c>
      <c r="K430" s="109">
        <v>0</v>
      </c>
      <c r="L430" s="696">
        <v>1</v>
      </c>
    </row>
    <row r="431" spans="1:12" ht="12.75">
      <c r="A431" s="695" t="s">
        <v>581</v>
      </c>
      <c r="B431" s="99" t="s">
        <v>555</v>
      </c>
      <c r="C431" s="109">
        <v>163847.51999999999</v>
      </c>
      <c r="D431" s="109">
        <v>163847.51999999999</v>
      </c>
      <c r="E431" s="109">
        <v>-163847.51999999999</v>
      </c>
      <c r="F431" s="109">
        <v>0</v>
      </c>
      <c r="G431" s="109">
        <v>0</v>
      </c>
      <c r="H431" s="109">
        <v>155199.58077305602</v>
      </c>
      <c r="I431" s="109">
        <v>-155199.58077305602</v>
      </c>
      <c r="J431" s="109">
        <v>0</v>
      </c>
      <c r="K431" s="109">
        <v>0</v>
      </c>
      <c r="L431" s="696">
        <v>0.94721959034263092</v>
      </c>
    </row>
    <row r="432" spans="1:12" ht="12.75">
      <c r="A432" s="695" t="s">
        <v>580</v>
      </c>
      <c r="B432" s="99" t="s">
        <v>555</v>
      </c>
      <c r="C432" s="109">
        <v>0</v>
      </c>
      <c r="D432" s="109">
        <v>0</v>
      </c>
      <c r="E432" s="109">
        <v>0</v>
      </c>
      <c r="F432" s="109">
        <v>0</v>
      </c>
      <c r="G432" s="109">
        <v>0</v>
      </c>
      <c r="H432" s="109">
        <v>0</v>
      </c>
      <c r="I432" s="109">
        <v>0</v>
      </c>
      <c r="J432" s="109">
        <v>0</v>
      </c>
      <c r="K432" s="109">
        <v>0</v>
      </c>
      <c r="L432" s="696">
        <v>0.94721959034263092</v>
      </c>
    </row>
    <row r="433" spans="1:12" ht="12.75">
      <c r="A433" s="695" t="s">
        <v>579</v>
      </c>
      <c r="B433" s="99" t="s">
        <v>555</v>
      </c>
      <c r="C433" s="109">
        <v>582720000</v>
      </c>
      <c r="D433" s="109">
        <v>582720000</v>
      </c>
      <c r="E433" s="109">
        <v>0</v>
      </c>
      <c r="F433" s="109">
        <v>0</v>
      </c>
      <c r="G433" s="109">
        <v>582720000</v>
      </c>
      <c r="H433" s="109">
        <v>562530117.18640256</v>
      </c>
      <c r="I433" s="109">
        <v>0</v>
      </c>
      <c r="J433" s="109">
        <v>0</v>
      </c>
      <c r="K433" s="109">
        <v>562530117.18640256</v>
      </c>
      <c r="L433" s="696">
        <v>0.96535234278281601</v>
      </c>
    </row>
    <row r="434" spans="1:12" ht="12.75">
      <c r="A434" s="695" t="s">
        <v>578</v>
      </c>
      <c r="B434" s="99" t="s">
        <v>555</v>
      </c>
      <c r="C434" s="109">
        <v>22249.089999999997</v>
      </c>
      <c r="D434" s="109">
        <v>22249.089999999997</v>
      </c>
      <c r="E434" s="109">
        <v>-22249.089999999997</v>
      </c>
      <c r="F434" s="109">
        <v>0</v>
      </c>
      <c r="G434" s="109">
        <v>0</v>
      </c>
      <c r="H434" s="109">
        <v>21074.773915296322</v>
      </c>
      <c r="I434" s="109">
        <v>-21074.773915296322</v>
      </c>
      <c r="J434" s="109">
        <v>0</v>
      </c>
      <c r="K434" s="109">
        <v>0</v>
      </c>
      <c r="L434" s="696">
        <v>0.94721959034263092</v>
      </c>
    </row>
    <row r="435" spans="1:12" ht="12.75">
      <c r="A435" s="695" t="s">
        <v>577</v>
      </c>
      <c r="B435" s="99" t="s">
        <v>555</v>
      </c>
      <c r="C435" s="109">
        <v>463770638.42803466</v>
      </c>
      <c r="D435" s="109">
        <v>463770638.42803466</v>
      </c>
      <c r="E435" s="109">
        <v>-463770638.42803466</v>
      </c>
      <c r="F435" s="109">
        <v>0</v>
      </c>
      <c r="G435" s="109">
        <v>0</v>
      </c>
      <c r="H435" s="109">
        <v>463770638.42803466</v>
      </c>
      <c r="I435" s="109">
        <v>-463770638.42803466</v>
      </c>
      <c r="J435" s="109">
        <v>0</v>
      </c>
      <c r="K435" s="109">
        <v>0</v>
      </c>
      <c r="L435" s="696">
        <v>1</v>
      </c>
    </row>
    <row r="436" spans="1:12" ht="12.75">
      <c r="A436" s="695" t="s">
        <v>576</v>
      </c>
      <c r="B436" s="99" t="s">
        <v>555</v>
      </c>
      <c r="C436" s="109">
        <v>0</v>
      </c>
      <c r="D436" s="109">
        <v>0</v>
      </c>
      <c r="E436" s="109">
        <v>0</v>
      </c>
      <c r="F436" s="109">
        <v>0</v>
      </c>
      <c r="G436" s="109">
        <v>0</v>
      </c>
      <c r="H436" s="109">
        <v>0</v>
      </c>
      <c r="I436" s="109">
        <v>0</v>
      </c>
      <c r="J436" s="109">
        <v>0</v>
      </c>
      <c r="K436" s="109">
        <v>0</v>
      </c>
      <c r="L436" s="696">
        <v>0.96820423313819459</v>
      </c>
    </row>
    <row r="437" spans="1:12" ht="12.75">
      <c r="A437" s="695" t="s">
        <v>575</v>
      </c>
      <c r="B437" s="99" t="s">
        <v>555</v>
      </c>
      <c r="C437" s="109">
        <v>0</v>
      </c>
      <c r="D437" s="109">
        <v>0</v>
      </c>
      <c r="E437" s="109">
        <v>0</v>
      </c>
      <c r="F437" s="109">
        <v>0</v>
      </c>
      <c r="G437" s="109">
        <v>0</v>
      </c>
      <c r="H437" s="109">
        <v>0</v>
      </c>
      <c r="I437" s="109">
        <v>0</v>
      </c>
      <c r="J437" s="109">
        <v>0</v>
      </c>
      <c r="K437" s="109">
        <v>0</v>
      </c>
      <c r="L437" s="696">
        <v>0.96820423313819459</v>
      </c>
    </row>
    <row r="438" spans="1:12" ht="12.75">
      <c r="A438" s="695" t="s">
        <v>574</v>
      </c>
      <c r="B438" s="99" t="s">
        <v>555</v>
      </c>
      <c r="C438" s="109">
        <v>0</v>
      </c>
      <c r="D438" s="109">
        <v>0</v>
      </c>
      <c r="E438" s="109">
        <v>0</v>
      </c>
      <c r="F438" s="109">
        <v>0</v>
      </c>
      <c r="G438" s="109">
        <v>0</v>
      </c>
      <c r="H438" s="109">
        <v>0</v>
      </c>
      <c r="I438" s="109">
        <v>0</v>
      </c>
      <c r="J438" s="109">
        <v>0</v>
      </c>
      <c r="K438" s="109">
        <v>0</v>
      </c>
      <c r="L438" s="696">
        <v>0.96820423313819459</v>
      </c>
    </row>
    <row r="439" spans="1:12" ht="12.75">
      <c r="A439" s="695" t="s">
        <v>573</v>
      </c>
      <c r="B439" s="99" t="s">
        <v>555</v>
      </c>
      <c r="C439" s="109">
        <v>0</v>
      </c>
      <c r="D439" s="109">
        <v>0</v>
      </c>
      <c r="E439" s="109">
        <v>0</v>
      </c>
      <c r="F439" s="109">
        <v>0</v>
      </c>
      <c r="G439" s="109">
        <v>0</v>
      </c>
      <c r="H439" s="109">
        <v>0</v>
      </c>
      <c r="I439" s="109">
        <v>0</v>
      </c>
      <c r="J439" s="109">
        <v>0</v>
      </c>
      <c r="K439" s="109">
        <v>0</v>
      </c>
      <c r="L439" s="696">
        <v>1</v>
      </c>
    </row>
    <row r="440" spans="1:12" ht="12.75">
      <c r="A440" s="695" t="s">
        <v>572</v>
      </c>
      <c r="B440" s="99" t="s">
        <v>555</v>
      </c>
      <c r="C440" s="109">
        <v>0</v>
      </c>
      <c r="D440" s="109">
        <v>0</v>
      </c>
      <c r="E440" s="109">
        <v>0</v>
      </c>
      <c r="F440" s="109">
        <v>0</v>
      </c>
      <c r="G440" s="109">
        <v>0</v>
      </c>
      <c r="H440" s="109">
        <v>0</v>
      </c>
      <c r="I440" s="109">
        <v>0</v>
      </c>
      <c r="J440" s="109">
        <v>0</v>
      </c>
      <c r="K440" s="109">
        <v>0</v>
      </c>
      <c r="L440" s="696">
        <v>1</v>
      </c>
    </row>
    <row r="441" spans="1:12" ht="12.75">
      <c r="A441" s="695" t="s">
        <v>571</v>
      </c>
      <c r="B441" s="99" t="s">
        <v>555</v>
      </c>
      <c r="C441" s="109">
        <v>250721646.62413806</v>
      </c>
      <c r="D441" s="109">
        <v>250721646.62413806</v>
      </c>
      <c r="E441" s="109">
        <v>-250721646.62413806</v>
      </c>
      <c r="F441" s="109">
        <v>0</v>
      </c>
      <c r="G441" s="109">
        <v>0</v>
      </c>
      <c r="H441" s="109">
        <v>250721646.62413806</v>
      </c>
      <c r="I441" s="109">
        <v>-250721646.62413806</v>
      </c>
      <c r="J441" s="109">
        <v>0</v>
      </c>
      <c r="K441" s="109">
        <v>0</v>
      </c>
      <c r="L441" s="696">
        <v>1</v>
      </c>
    </row>
    <row r="442" spans="1:12" ht="12.75">
      <c r="A442" s="695" t="s">
        <v>570</v>
      </c>
      <c r="B442" s="99" t="s">
        <v>555</v>
      </c>
      <c r="C442" s="109">
        <v>11900342.776923336</v>
      </c>
      <c r="D442" s="109">
        <v>11900342.776923336</v>
      </c>
      <c r="E442" s="109">
        <v>-11900342.776923336</v>
      </c>
      <c r="F442" s="109">
        <v>0</v>
      </c>
      <c r="G442" s="109">
        <v>0</v>
      </c>
      <c r="H442" s="109">
        <v>11900342.776923336</v>
      </c>
      <c r="I442" s="109">
        <v>-11900342.776923336</v>
      </c>
      <c r="J442" s="109">
        <v>0</v>
      </c>
      <c r="K442" s="109">
        <v>0</v>
      </c>
      <c r="L442" s="696">
        <v>1</v>
      </c>
    </row>
    <row r="443" spans="1:12" ht="12.75">
      <c r="A443" s="695" t="s">
        <v>569</v>
      </c>
      <c r="B443" s="99" t="s">
        <v>555</v>
      </c>
      <c r="C443" s="109">
        <v>0</v>
      </c>
      <c r="D443" s="109">
        <v>0</v>
      </c>
      <c r="E443" s="109">
        <v>0</v>
      </c>
      <c r="F443" s="109">
        <v>0</v>
      </c>
      <c r="G443" s="109">
        <v>0</v>
      </c>
      <c r="H443" s="109">
        <v>0</v>
      </c>
      <c r="I443" s="109">
        <v>0</v>
      </c>
      <c r="J443" s="109">
        <v>0</v>
      </c>
      <c r="K443" s="109">
        <v>0</v>
      </c>
      <c r="L443" s="696">
        <v>1</v>
      </c>
    </row>
    <row r="444" spans="1:12" ht="12.75">
      <c r="A444" s="695" t="s">
        <v>568</v>
      </c>
      <c r="B444" s="99" t="s">
        <v>555</v>
      </c>
      <c r="C444" s="109">
        <v>0</v>
      </c>
      <c r="D444" s="109">
        <v>0</v>
      </c>
      <c r="E444" s="109">
        <v>0</v>
      </c>
      <c r="F444" s="109">
        <v>0</v>
      </c>
      <c r="G444" s="109">
        <v>0</v>
      </c>
      <c r="H444" s="109">
        <v>0</v>
      </c>
      <c r="I444" s="109">
        <v>0</v>
      </c>
      <c r="J444" s="109">
        <v>0</v>
      </c>
      <c r="K444" s="109">
        <v>0</v>
      </c>
      <c r="L444" s="696">
        <v>1</v>
      </c>
    </row>
    <row r="445" spans="1:12" ht="12.75">
      <c r="A445" s="695" t="s">
        <v>567</v>
      </c>
      <c r="B445" s="99" t="s">
        <v>555</v>
      </c>
      <c r="C445" s="109">
        <v>0</v>
      </c>
      <c r="D445" s="109">
        <v>0</v>
      </c>
      <c r="E445" s="109">
        <v>0</v>
      </c>
      <c r="F445" s="109">
        <v>0</v>
      </c>
      <c r="G445" s="109">
        <v>0</v>
      </c>
      <c r="H445" s="109">
        <v>0</v>
      </c>
      <c r="I445" s="109">
        <v>0</v>
      </c>
      <c r="J445" s="109">
        <v>0</v>
      </c>
      <c r="K445" s="109">
        <v>0</v>
      </c>
      <c r="L445" s="696">
        <v>1</v>
      </c>
    </row>
    <row r="446" spans="1:12" ht="12.75">
      <c r="A446" s="695" t="s">
        <v>566</v>
      </c>
      <c r="B446" s="99" t="s">
        <v>555</v>
      </c>
      <c r="C446" s="109">
        <v>4498107.6026024865</v>
      </c>
      <c r="D446" s="109">
        <v>4498107.6026024865</v>
      </c>
      <c r="E446" s="109">
        <v>0</v>
      </c>
      <c r="F446" s="109">
        <v>0</v>
      </c>
      <c r="G446" s="109">
        <v>4498107.6026024865</v>
      </c>
      <c r="H446" s="109">
        <v>4498107.6026024865</v>
      </c>
      <c r="I446" s="109">
        <v>0</v>
      </c>
      <c r="J446" s="109">
        <v>0</v>
      </c>
      <c r="K446" s="109">
        <v>4498107.6026024865</v>
      </c>
      <c r="L446" s="696">
        <v>1</v>
      </c>
    </row>
    <row r="447" spans="1:12" ht="12.75">
      <c r="A447" s="695" t="s">
        <v>565</v>
      </c>
      <c r="B447" s="99" t="s">
        <v>555</v>
      </c>
      <c r="C447" s="109">
        <v>342729.8719753921</v>
      </c>
      <c r="D447" s="109">
        <v>342729.8719753921</v>
      </c>
      <c r="E447" s="109">
        <v>-342729.8719753921</v>
      </c>
      <c r="F447" s="109">
        <v>0</v>
      </c>
      <c r="G447" s="109">
        <v>0</v>
      </c>
      <c r="H447" s="109">
        <v>342729.8719753921</v>
      </c>
      <c r="I447" s="109">
        <v>-342729.8719753921</v>
      </c>
      <c r="J447" s="109">
        <v>0</v>
      </c>
      <c r="K447" s="109">
        <v>0</v>
      </c>
      <c r="L447" s="696">
        <v>1</v>
      </c>
    </row>
    <row r="448" spans="1:12" ht="12.75">
      <c r="A448" s="695" t="s">
        <v>564</v>
      </c>
      <c r="B448" s="99" t="s">
        <v>555</v>
      </c>
      <c r="C448" s="109">
        <v>51548.3404965398</v>
      </c>
      <c r="D448" s="109">
        <v>51548.3404965398</v>
      </c>
      <c r="E448" s="109">
        <v>-51548.3404965398</v>
      </c>
      <c r="F448" s="109">
        <v>0</v>
      </c>
      <c r="G448" s="109">
        <v>0</v>
      </c>
      <c r="H448" s="109">
        <v>51548.3404965398</v>
      </c>
      <c r="I448" s="109">
        <v>-51548.3404965398</v>
      </c>
      <c r="J448" s="109">
        <v>0</v>
      </c>
      <c r="K448" s="109">
        <v>0</v>
      </c>
      <c r="L448" s="696">
        <v>1</v>
      </c>
    </row>
    <row r="449" spans="1:12" ht="12.75">
      <c r="A449" s="695" t="s">
        <v>563</v>
      </c>
      <c r="B449" s="99" t="s">
        <v>555</v>
      </c>
      <c r="C449" s="109">
        <v>2403013.1320979241</v>
      </c>
      <c r="D449" s="109">
        <v>2403013.1320979241</v>
      </c>
      <c r="E449" s="109">
        <v>-2403013.1320979241</v>
      </c>
      <c r="F449" s="109">
        <v>0</v>
      </c>
      <c r="G449" s="109">
        <v>0</v>
      </c>
      <c r="H449" s="109">
        <v>2403013.1320979241</v>
      </c>
      <c r="I449" s="109">
        <v>-2403013.1320979241</v>
      </c>
      <c r="J449" s="109">
        <v>0</v>
      </c>
      <c r="K449" s="109">
        <v>0</v>
      </c>
      <c r="L449" s="696">
        <v>1</v>
      </c>
    </row>
    <row r="450" spans="1:12" ht="12.75">
      <c r="A450" s="695" t="s">
        <v>562</v>
      </c>
      <c r="B450" s="99" t="s">
        <v>555</v>
      </c>
      <c r="C450" s="109">
        <v>0</v>
      </c>
      <c r="D450" s="109">
        <v>0</v>
      </c>
      <c r="E450" s="109">
        <v>0</v>
      </c>
      <c r="F450" s="109">
        <v>0</v>
      </c>
      <c r="G450" s="109">
        <v>0</v>
      </c>
      <c r="H450" s="109">
        <v>0</v>
      </c>
      <c r="I450" s="109">
        <v>0</v>
      </c>
      <c r="J450" s="109">
        <v>0</v>
      </c>
      <c r="K450" s="109">
        <v>0</v>
      </c>
      <c r="L450" s="696">
        <v>1</v>
      </c>
    </row>
    <row r="451" spans="1:12" ht="12.75">
      <c r="A451" s="695" t="s">
        <v>561</v>
      </c>
      <c r="B451" s="99" t="s">
        <v>555</v>
      </c>
      <c r="C451" s="109">
        <v>219733.33247346422</v>
      </c>
      <c r="D451" s="109">
        <v>219733.33247346422</v>
      </c>
      <c r="E451" s="109">
        <v>-219733.33247346422</v>
      </c>
      <c r="F451" s="109">
        <v>0</v>
      </c>
      <c r="G451" s="109">
        <v>0</v>
      </c>
      <c r="H451" s="109">
        <v>219733.33247346422</v>
      </c>
      <c r="I451" s="109">
        <v>-219733.33247346422</v>
      </c>
      <c r="J451" s="109">
        <v>0</v>
      </c>
      <c r="K451" s="109">
        <v>0</v>
      </c>
      <c r="L451" s="696">
        <v>1</v>
      </c>
    </row>
    <row r="452" spans="1:12" ht="12.75">
      <c r="A452" s="695" t="s">
        <v>560</v>
      </c>
      <c r="B452" s="99" t="s">
        <v>555</v>
      </c>
      <c r="C452" s="109">
        <v>0</v>
      </c>
      <c r="D452" s="109">
        <v>0</v>
      </c>
      <c r="E452" s="109">
        <v>0</v>
      </c>
      <c r="F452" s="109">
        <v>0</v>
      </c>
      <c r="G452" s="109">
        <v>0</v>
      </c>
      <c r="H452" s="109">
        <v>0</v>
      </c>
      <c r="I452" s="109">
        <v>0</v>
      </c>
      <c r="J452" s="109">
        <v>0</v>
      </c>
      <c r="K452" s="109">
        <v>0</v>
      </c>
      <c r="L452" s="696">
        <v>0.96820423313819459</v>
      </c>
    </row>
    <row r="453" spans="1:12" ht="12.75">
      <c r="A453" s="695" t="s">
        <v>559</v>
      </c>
      <c r="B453" s="99" t="s">
        <v>555</v>
      </c>
      <c r="C453" s="109">
        <v>0</v>
      </c>
      <c r="D453" s="109">
        <v>0</v>
      </c>
      <c r="E453" s="109">
        <v>0</v>
      </c>
      <c r="F453" s="109">
        <v>0</v>
      </c>
      <c r="G453" s="109">
        <v>0</v>
      </c>
      <c r="H453" s="109">
        <v>0</v>
      </c>
      <c r="I453" s="109">
        <v>0</v>
      </c>
      <c r="J453" s="109">
        <v>0</v>
      </c>
      <c r="K453" s="109">
        <v>0</v>
      </c>
      <c r="L453" s="696">
        <v>1</v>
      </c>
    </row>
    <row r="454" spans="1:12" ht="12.75">
      <c r="A454" s="695" t="s">
        <v>558</v>
      </c>
      <c r="B454" s="99" t="s">
        <v>555</v>
      </c>
      <c r="C454" s="109">
        <v>138035.45765580822</v>
      </c>
      <c r="D454" s="109">
        <v>138035.45765580822</v>
      </c>
      <c r="E454" s="109">
        <v>-138035.45765580822</v>
      </c>
      <c r="F454" s="109">
        <v>0</v>
      </c>
      <c r="G454" s="109">
        <v>0</v>
      </c>
      <c r="H454" s="109">
        <v>138035.45765580822</v>
      </c>
      <c r="I454" s="109">
        <v>-138035.45765580822</v>
      </c>
      <c r="J454" s="109">
        <v>0</v>
      </c>
      <c r="K454" s="109">
        <v>0</v>
      </c>
      <c r="L454" s="696">
        <v>1</v>
      </c>
    </row>
    <row r="455" spans="1:12" ht="12.75">
      <c r="A455" s="695" t="s">
        <v>557</v>
      </c>
      <c r="B455" s="99" t="s">
        <v>555</v>
      </c>
      <c r="C455" s="109">
        <v>63733.44000000001</v>
      </c>
      <c r="D455" s="109">
        <v>63733.44000000001</v>
      </c>
      <c r="E455" s="109">
        <v>0</v>
      </c>
      <c r="F455" s="109">
        <v>0</v>
      </c>
      <c r="G455" s="109">
        <v>63733.44000000001</v>
      </c>
      <c r="H455" s="109">
        <v>61706.986400459144</v>
      </c>
      <c r="I455" s="109">
        <v>0</v>
      </c>
      <c r="J455" s="109">
        <v>0</v>
      </c>
      <c r="K455" s="109">
        <v>61706.986400459144</v>
      </c>
      <c r="L455" s="696">
        <v>0.96820423313819459</v>
      </c>
    </row>
    <row r="456" spans="1:12" ht="12.75">
      <c r="A456" s="695" t="s">
        <v>556</v>
      </c>
      <c r="B456" s="99" t="s">
        <v>555</v>
      </c>
      <c r="C456" s="109">
        <v>0</v>
      </c>
      <c r="D456" s="109">
        <v>0</v>
      </c>
      <c r="E456" s="109">
        <v>0</v>
      </c>
      <c r="F456" s="109">
        <v>0</v>
      </c>
      <c r="G456" s="109">
        <v>0</v>
      </c>
      <c r="H456" s="109">
        <v>0</v>
      </c>
      <c r="I456" s="109">
        <v>0</v>
      </c>
      <c r="J456" s="109">
        <v>0</v>
      </c>
      <c r="K456" s="109">
        <v>0</v>
      </c>
      <c r="L456" s="696">
        <v>0.96535234278281601</v>
      </c>
    </row>
    <row r="457" spans="1:12" ht="12.75">
      <c r="A457" s="695" t="s">
        <v>554</v>
      </c>
      <c r="B457" s="99" t="s">
        <v>552</v>
      </c>
      <c r="C457" s="109">
        <v>8872721</v>
      </c>
      <c r="D457" s="109">
        <v>8872721</v>
      </c>
      <c r="E457" s="109">
        <v>-8872721</v>
      </c>
      <c r="F457" s="109">
        <v>0</v>
      </c>
      <c r="G457" s="109">
        <v>0</v>
      </c>
      <c r="H457" s="109">
        <v>8404415.1508444585</v>
      </c>
      <c r="I457" s="109">
        <v>-8404415.1508444585</v>
      </c>
      <c r="J457" s="109">
        <v>0</v>
      </c>
      <c r="K457" s="109">
        <v>0</v>
      </c>
      <c r="L457" s="696">
        <v>0.94721959034263092</v>
      </c>
    </row>
    <row r="458" spans="1:12" ht="13.5" thickBot="1">
      <c r="A458" s="695" t="s">
        <v>553</v>
      </c>
      <c r="B458" s="99" t="s">
        <v>552</v>
      </c>
      <c r="C458" s="109">
        <v>0</v>
      </c>
      <c r="D458" s="109">
        <v>0</v>
      </c>
      <c r="E458" s="109">
        <v>0</v>
      </c>
      <c r="F458" s="109">
        <v>0</v>
      </c>
      <c r="G458" s="109">
        <v>0</v>
      </c>
      <c r="H458" s="109">
        <v>0</v>
      </c>
      <c r="I458" s="109">
        <v>0</v>
      </c>
      <c r="J458" s="109">
        <v>0</v>
      </c>
      <c r="K458" s="109">
        <v>0</v>
      </c>
      <c r="L458" s="696">
        <v>0.94721959034263092</v>
      </c>
    </row>
    <row r="459" spans="1:12" ht="12.75">
      <c r="A459" s="694" t="s">
        <v>551</v>
      </c>
      <c r="B459" s="697" t="s">
        <v>5</v>
      </c>
      <c r="C459" s="698">
        <v>1377201118.6329088</v>
      </c>
      <c r="D459" s="698">
        <v>1377201118.6329088</v>
      </c>
      <c r="E459" s="698">
        <v>-739946947.74379516</v>
      </c>
      <c r="F459" s="698">
        <v>0</v>
      </c>
      <c r="G459" s="698">
        <v>637254170.88911331</v>
      </c>
      <c r="H459" s="698">
        <v>1354933140.2304461</v>
      </c>
      <c r="I459" s="698">
        <v>-739459787.15787041</v>
      </c>
      <c r="J459" s="698">
        <v>0</v>
      </c>
      <c r="K459" s="698">
        <v>615473353.07257545</v>
      </c>
      <c r="L459" s="450" t="s">
        <v>5</v>
      </c>
    </row>
    <row r="460" spans="1:12" ht="15">
      <c r="A460" s="122"/>
      <c r="B460" s="699"/>
      <c r="C460" s="122"/>
      <c r="D460" s="122"/>
      <c r="E460" s="122"/>
      <c r="F460" s="122"/>
      <c r="G460" s="122"/>
      <c r="H460" s="122"/>
      <c r="I460" s="122"/>
      <c r="J460" s="122"/>
      <c r="K460" s="122"/>
      <c r="L460" s="122"/>
    </row>
    <row r="461" spans="1:12" ht="12.75">
      <c r="A461" s="694" t="s">
        <v>540</v>
      </c>
      <c r="B461" s="99"/>
      <c r="C461" s="109"/>
      <c r="D461" s="109"/>
      <c r="E461" s="109"/>
      <c r="F461" s="109"/>
      <c r="G461" s="109"/>
      <c r="H461" s="109"/>
      <c r="I461" s="109"/>
      <c r="J461" s="109"/>
      <c r="K461" s="109"/>
      <c r="L461" s="109"/>
    </row>
    <row r="462" spans="1:12" ht="12.75">
      <c r="A462" s="110" t="s">
        <v>547</v>
      </c>
      <c r="B462" s="99"/>
      <c r="C462" s="109"/>
      <c r="D462" s="109"/>
      <c r="E462" s="109"/>
      <c r="F462" s="109"/>
      <c r="G462" s="109"/>
      <c r="H462" s="109"/>
      <c r="I462" s="109"/>
      <c r="J462" s="109"/>
      <c r="K462" s="109"/>
      <c r="L462" s="109"/>
    </row>
    <row r="463" spans="1:12" ht="12.75">
      <c r="A463" s="695" t="s">
        <v>550</v>
      </c>
      <c r="B463" s="99" t="s">
        <v>548</v>
      </c>
      <c r="C463" s="109">
        <v>355995477.6363585</v>
      </c>
      <c r="D463" s="109">
        <v>355995477.6363585</v>
      </c>
      <c r="E463" s="109">
        <v>-63337195.873083115</v>
      </c>
      <c r="F463" s="109">
        <v>-69633531.360270336</v>
      </c>
      <c r="G463" s="109">
        <v>223024750.40300506</v>
      </c>
      <c r="H463" s="109">
        <v>339805334.0407784</v>
      </c>
      <c r="I463" s="109">
        <v>-67948811.267211169</v>
      </c>
      <c r="J463" s="109">
        <v>-66138869.986545749</v>
      </c>
      <c r="K463" s="109">
        <v>205717652.78702149</v>
      </c>
      <c r="L463" s="696">
        <v>1.9198738336088372</v>
      </c>
    </row>
    <row r="464" spans="1:12" ht="13.5" thickBot="1">
      <c r="A464" s="695" t="s">
        <v>549</v>
      </c>
      <c r="B464" s="99" t="s">
        <v>548</v>
      </c>
      <c r="C464" s="109">
        <v>41004062.272504531</v>
      </c>
      <c r="D464" s="109">
        <v>41004062.272504531</v>
      </c>
      <c r="E464" s="109">
        <v>-9283220.9713365939</v>
      </c>
      <c r="F464" s="109">
        <v>-11579272.032698017</v>
      </c>
      <c r="G464" s="109">
        <v>20141569.268469919</v>
      </c>
      <c r="H464" s="109">
        <v>39139258.650274038</v>
      </c>
      <c r="I464" s="109">
        <v>-10116005.589829447</v>
      </c>
      <c r="J464" s="109">
        <v>-10998149.204111917</v>
      </c>
      <c r="K464" s="109">
        <v>18025103.856332675</v>
      </c>
      <c r="L464" s="696">
        <v>1.9198738336088372</v>
      </c>
    </row>
    <row r="465" spans="1:12" ht="12.75">
      <c r="A465" s="110" t="s">
        <v>547</v>
      </c>
      <c r="B465" s="697" t="s">
        <v>5</v>
      </c>
      <c r="C465" s="698">
        <v>396999539.90886301</v>
      </c>
      <c r="D465" s="698">
        <v>396999539.90886301</v>
      </c>
      <c r="E465" s="698">
        <v>-72620416.844419703</v>
      </c>
      <c r="F465" s="698">
        <v>-81212803.392968357</v>
      </c>
      <c r="G465" s="698">
        <v>243166319.67147499</v>
      </c>
      <c r="H465" s="698">
        <v>378944592.69105244</v>
      </c>
      <c r="I465" s="698">
        <v>-78064816.857040614</v>
      </c>
      <c r="J465" s="698">
        <v>-77137019.19065766</v>
      </c>
      <c r="K465" s="698">
        <v>223742756.64335418</v>
      </c>
      <c r="L465" s="450" t="s">
        <v>5</v>
      </c>
    </row>
    <row r="466" spans="1:12" ht="15">
      <c r="A466" s="122"/>
      <c r="B466" s="699"/>
      <c r="C466" s="122"/>
      <c r="D466" s="122"/>
      <c r="E466" s="122"/>
      <c r="F466" s="122"/>
      <c r="G466" s="122"/>
      <c r="H466" s="122"/>
      <c r="I466" s="122"/>
      <c r="J466" s="122"/>
      <c r="K466" s="122"/>
      <c r="L466" s="122"/>
    </row>
    <row r="467" spans="1:12" ht="12.75">
      <c r="A467" s="110" t="s">
        <v>543</v>
      </c>
      <c r="B467" s="99"/>
      <c r="C467" s="109"/>
      <c r="D467" s="109"/>
      <c r="E467" s="109"/>
      <c r="F467" s="109"/>
      <c r="G467" s="109"/>
      <c r="H467" s="109"/>
      <c r="I467" s="109"/>
      <c r="J467" s="109"/>
      <c r="K467" s="109"/>
      <c r="L467" s="109"/>
    </row>
    <row r="468" spans="1:12" ht="12.75">
      <c r="A468" s="695" t="s">
        <v>546</v>
      </c>
      <c r="B468" s="99" t="s">
        <v>545</v>
      </c>
      <c r="C468" s="109">
        <v>373371938.37084341</v>
      </c>
      <c r="D468" s="109">
        <v>373371938.37084341</v>
      </c>
      <c r="E468" s="109">
        <v>-6403119.4280680567</v>
      </c>
      <c r="F468" s="109">
        <v>0</v>
      </c>
      <c r="G468" s="109">
        <v>366968818.94277537</v>
      </c>
      <c r="H468" s="109">
        <v>356290476.08247316</v>
      </c>
      <c r="I468" s="109">
        <v>-6229480.5287442664</v>
      </c>
      <c r="J468" s="109">
        <v>0</v>
      </c>
      <c r="K468" s="109">
        <v>350060995.55372888</v>
      </c>
      <c r="L468" s="696">
        <v>1.9196031566953375</v>
      </c>
    </row>
    <row r="469" spans="1:12" ht="13.5" thickBot="1">
      <c r="A469" s="695" t="s">
        <v>544</v>
      </c>
      <c r="B469" s="99" t="s">
        <v>536</v>
      </c>
      <c r="C469" s="109">
        <v>80236372.965910241</v>
      </c>
      <c r="D469" s="109">
        <v>80236372.965910241</v>
      </c>
      <c r="E469" s="109">
        <v>-1064766.6471466157</v>
      </c>
      <c r="F469" s="109">
        <v>0</v>
      </c>
      <c r="G469" s="109">
        <v>79171606.318763629</v>
      </c>
      <c r="H469" s="109">
        <v>76570130.92694144</v>
      </c>
      <c r="I469" s="109">
        <v>-1035892.4537594396</v>
      </c>
      <c r="J469" s="109">
        <v>0</v>
      </c>
      <c r="K469" s="109">
        <v>75534238.473181993</v>
      </c>
      <c r="L469" s="696">
        <v>1.9196593247232077</v>
      </c>
    </row>
    <row r="470" spans="1:12" ht="12.75">
      <c r="A470" s="110" t="s">
        <v>543</v>
      </c>
      <c r="B470" s="697" t="s">
        <v>5</v>
      </c>
      <c r="C470" s="698">
        <v>453608311.33675367</v>
      </c>
      <c r="D470" s="698">
        <v>453608311.33675367</v>
      </c>
      <c r="E470" s="698">
        <v>-7467886.0752146728</v>
      </c>
      <c r="F470" s="698">
        <v>0</v>
      </c>
      <c r="G470" s="698">
        <v>446140425.26153898</v>
      </c>
      <c r="H470" s="698">
        <v>432860607.00941461</v>
      </c>
      <c r="I470" s="698">
        <v>-7265372.9825037057</v>
      </c>
      <c r="J470" s="698">
        <v>0</v>
      </c>
      <c r="K470" s="698">
        <v>425595234.0269109</v>
      </c>
      <c r="L470" s="450" t="s">
        <v>5</v>
      </c>
    </row>
    <row r="471" spans="1:12" ht="15">
      <c r="A471" s="122"/>
      <c r="B471" s="699"/>
      <c r="C471" s="122"/>
      <c r="D471" s="122"/>
      <c r="E471" s="122"/>
      <c r="F471" s="122"/>
      <c r="G471" s="122"/>
      <c r="H471" s="122"/>
      <c r="I471" s="122"/>
      <c r="J471" s="122"/>
      <c r="K471" s="122"/>
      <c r="L471" s="122"/>
    </row>
    <row r="472" spans="1:12" ht="12.75">
      <c r="A472" s="110" t="s">
        <v>541</v>
      </c>
      <c r="B472" s="99"/>
      <c r="C472" s="109"/>
      <c r="D472" s="109"/>
      <c r="E472" s="109"/>
      <c r="F472" s="109"/>
      <c r="G472" s="109"/>
      <c r="H472" s="109"/>
      <c r="I472" s="109"/>
      <c r="J472" s="109"/>
      <c r="K472" s="109"/>
      <c r="L472" s="109"/>
    </row>
    <row r="473" spans="1:12" ht="13.5" thickBot="1">
      <c r="A473" s="695" t="s">
        <v>542</v>
      </c>
      <c r="B473" s="99" t="s">
        <v>536</v>
      </c>
      <c r="C473" s="109">
        <v>-4463569.6905749738</v>
      </c>
      <c r="D473" s="109">
        <v>-4463569.6905749738</v>
      </c>
      <c r="E473" s="109">
        <v>0</v>
      </c>
      <c r="F473" s="109">
        <v>0</v>
      </c>
      <c r="G473" s="109">
        <v>-4463569.6905749738</v>
      </c>
      <c r="H473" s="109">
        <v>-4308917.45797092</v>
      </c>
      <c r="I473" s="109">
        <v>0</v>
      </c>
      <c r="J473" s="109">
        <v>0</v>
      </c>
      <c r="K473" s="109">
        <v>-4308917.45797092</v>
      </c>
      <c r="L473" s="696">
        <v>0.96535234278281601</v>
      </c>
    </row>
    <row r="474" spans="1:12" ht="12.75">
      <c r="A474" s="110" t="s">
        <v>541</v>
      </c>
      <c r="B474" s="697" t="s">
        <v>5</v>
      </c>
      <c r="C474" s="698">
        <v>-4463569.6905749738</v>
      </c>
      <c r="D474" s="698">
        <v>-4463569.6905749738</v>
      </c>
      <c r="E474" s="698">
        <v>0</v>
      </c>
      <c r="F474" s="698">
        <v>0</v>
      </c>
      <c r="G474" s="698">
        <v>-4463569.6905749738</v>
      </c>
      <c r="H474" s="698">
        <v>-4308917.45797092</v>
      </c>
      <c r="I474" s="698">
        <v>0</v>
      </c>
      <c r="J474" s="698">
        <v>0</v>
      </c>
      <c r="K474" s="698">
        <v>-4308917.45797092</v>
      </c>
      <c r="L474" s="450" t="s">
        <v>5</v>
      </c>
    </row>
    <row r="475" spans="1:12" ht="15.75" thickBot="1">
      <c r="A475" s="122"/>
      <c r="B475" s="699"/>
      <c r="C475" s="122"/>
      <c r="D475" s="122"/>
      <c r="E475" s="122"/>
      <c r="F475" s="122"/>
      <c r="G475" s="122"/>
      <c r="H475" s="122"/>
      <c r="I475" s="122"/>
      <c r="J475" s="122"/>
      <c r="K475" s="122"/>
      <c r="L475" s="122"/>
    </row>
    <row r="476" spans="1:12" ht="12.75">
      <c r="A476" s="694" t="s">
        <v>540</v>
      </c>
      <c r="B476" s="697" t="s">
        <v>5</v>
      </c>
      <c r="C476" s="698">
        <v>846144281.55504167</v>
      </c>
      <c r="D476" s="698">
        <v>846144281.55504167</v>
      </c>
      <c r="E476" s="698">
        <v>-80088302.919634372</v>
      </c>
      <c r="F476" s="698">
        <v>-81212803.392968357</v>
      </c>
      <c r="G476" s="698">
        <v>684843175.24243891</v>
      </c>
      <c r="H476" s="698">
        <v>807496282.24249613</v>
      </c>
      <c r="I476" s="698">
        <v>-85330189.839544326</v>
      </c>
      <c r="J476" s="698">
        <v>-77137019.19065766</v>
      </c>
      <c r="K476" s="698">
        <v>645029073.2122941</v>
      </c>
      <c r="L476" s="450" t="s">
        <v>5</v>
      </c>
    </row>
    <row r="477" spans="1:12" ht="15">
      <c r="A477" s="122"/>
      <c r="B477" s="699"/>
      <c r="C477" s="122"/>
      <c r="D477" s="122"/>
      <c r="E477" s="122"/>
      <c r="F477" s="122"/>
      <c r="G477" s="122"/>
      <c r="H477" s="122"/>
      <c r="I477" s="122"/>
      <c r="J477" s="122"/>
      <c r="K477" s="122"/>
      <c r="L477" s="122"/>
    </row>
    <row r="478" spans="1:12" ht="12.75">
      <c r="A478" s="694" t="s">
        <v>535</v>
      </c>
      <c r="B478" s="99"/>
      <c r="C478" s="109"/>
      <c r="D478" s="109"/>
      <c r="E478" s="109"/>
      <c r="F478" s="109"/>
      <c r="G478" s="109"/>
      <c r="H478" s="109"/>
      <c r="I478" s="109"/>
      <c r="J478" s="109"/>
      <c r="K478" s="109"/>
      <c r="L478" s="109"/>
    </row>
    <row r="479" spans="1:12" ht="12.75">
      <c r="A479" s="695" t="s">
        <v>539</v>
      </c>
      <c r="B479" s="99" t="s">
        <v>536</v>
      </c>
      <c r="C479" s="109">
        <v>-10758557</v>
      </c>
      <c r="D479" s="109">
        <v>-10758557</v>
      </c>
      <c r="E479" s="109">
        <v>0</v>
      </c>
      <c r="F479" s="109">
        <v>0</v>
      </c>
      <c r="G479" s="109">
        <v>-10758557</v>
      </c>
      <c r="H479" s="109">
        <v>-10758557</v>
      </c>
      <c r="I479" s="109">
        <v>0</v>
      </c>
      <c r="J479" s="109">
        <v>0</v>
      </c>
      <c r="K479" s="109">
        <v>-10758557</v>
      </c>
      <c r="L479" s="696">
        <v>1</v>
      </c>
    </row>
    <row r="480" spans="1:12" ht="12.75">
      <c r="A480" s="695" t="s">
        <v>538</v>
      </c>
      <c r="B480" s="99" t="s">
        <v>536</v>
      </c>
      <c r="C480" s="109">
        <v>0</v>
      </c>
      <c r="D480" s="109">
        <v>0</v>
      </c>
      <c r="E480" s="109">
        <v>0</v>
      </c>
      <c r="F480" s="109">
        <v>0</v>
      </c>
      <c r="G480" s="109">
        <v>0</v>
      </c>
      <c r="H480" s="109">
        <v>0</v>
      </c>
      <c r="I480" s="109">
        <v>0</v>
      </c>
      <c r="J480" s="109">
        <v>0</v>
      </c>
      <c r="K480" s="109">
        <v>0</v>
      </c>
      <c r="L480" s="696">
        <v>1</v>
      </c>
    </row>
    <row r="481" spans="1:12" ht="13.5" thickBot="1">
      <c r="A481" s="695" t="s">
        <v>537</v>
      </c>
      <c r="B481" s="99" t="s">
        <v>536</v>
      </c>
      <c r="C481" s="109">
        <v>-339.29999999999899</v>
      </c>
      <c r="D481" s="109">
        <v>-339.29999999999899</v>
      </c>
      <c r="E481" s="109">
        <v>339.29999999999899</v>
      </c>
      <c r="F481" s="109">
        <v>0</v>
      </c>
      <c r="G481" s="109">
        <v>0</v>
      </c>
      <c r="H481" s="109">
        <v>-321.39160700325374</v>
      </c>
      <c r="I481" s="109">
        <v>321.39160700325374</v>
      </c>
      <c r="J481" s="109">
        <v>0</v>
      </c>
      <c r="K481" s="109">
        <v>0</v>
      </c>
      <c r="L481" s="696">
        <v>0.94721959034263092</v>
      </c>
    </row>
    <row r="482" spans="1:12" ht="12.75">
      <c r="A482" s="694" t="s">
        <v>535</v>
      </c>
      <c r="B482" s="697" t="s">
        <v>5</v>
      </c>
      <c r="C482" s="698">
        <v>-10758896.300000001</v>
      </c>
      <c r="D482" s="698">
        <v>-10758896.300000001</v>
      </c>
      <c r="E482" s="698">
        <v>339.29999999999899</v>
      </c>
      <c r="F482" s="698">
        <v>0</v>
      </c>
      <c r="G482" s="698">
        <v>-10758557</v>
      </c>
      <c r="H482" s="698">
        <v>-10758878.391607003</v>
      </c>
      <c r="I482" s="698">
        <v>321.39160700325374</v>
      </c>
      <c r="J482" s="698">
        <v>0</v>
      </c>
      <c r="K482" s="698">
        <v>-10758557</v>
      </c>
      <c r="L482" s="450" t="s">
        <v>5</v>
      </c>
    </row>
    <row r="483" spans="1:12" ht="15.75" thickBot="1">
      <c r="A483" s="122"/>
      <c r="B483" s="699"/>
      <c r="C483" s="122"/>
      <c r="D483" s="122"/>
      <c r="E483" s="122"/>
      <c r="F483" s="122"/>
      <c r="G483" s="122"/>
      <c r="H483" s="122"/>
      <c r="I483" s="122"/>
      <c r="J483" s="122"/>
      <c r="K483" s="122"/>
      <c r="L483" s="122"/>
    </row>
    <row r="484" spans="1:12" ht="13.5" thickBot="1">
      <c r="A484" s="660" t="s">
        <v>80</v>
      </c>
      <c r="B484" s="700" t="s">
        <v>5</v>
      </c>
      <c r="C484" s="75">
        <v>-1962534554.9925597</v>
      </c>
      <c r="D484" s="75">
        <v>-1962534554.9925597</v>
      </c>
      <c r="E484" s="75">
        <v>173207104.465848</v>
      </c>
      <c r="F484" s="75">
        <v>129319415.38335925</v>
      </c>
      <c r="G484" s="75">
        <v>-1660008035.1433463</v>
      </c>
      <c r="H484" s="75">
        <v>-1879088859.7148545</v>
      </c>
      <c r="I484" s="75">
        <v>180548838.2845189</v>
      </c>
      <c r="J484" s="75">
        <v>122829329.97501357</v>
      </c>
      <c r="K484" s="75">
        <v>-1575710691.4553199</v>
      </c>
      <c r="L484" s="74" t="s">
        <v>5</v>
      </c>
    </row>
    <row r="485" spans="1:12" ht="12" thickTop="1"/>
  </sheetData>
  <mergeCells count="3">
    <mergeCell ref="A6:A7"/>
    <mergeCell ref="B6:B7"/>
    <mergeCell ref="C6:L6"/>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33"/>
  <sheetViews>
    <sheetView showGridLines="0" showZeros="0" zoomScale="80" zoomScaleNormal="80" workbookViewId="0">
      <selection sqref="A1:A2"/>
    </sheetView>
  </sheetViews>
  <sheetFormatPr defaultColWidth="9.33203125" defaultRowHeight="15"/>
  <cols>
    <col min="1" max="1" width="62" style="77" customWidth="1"/>
    <col min="2" max="47" width="13.6640625" style="77" customWidth="1"/>
    <col min="48" max="49" width="15" style="77" bestFit="1" customWidth="1"/>
    <col min="50" max="51" width="13.6640625" style="77" customWidth="1"/>
    <col min="52" max="52" width="4.6640625" style="77" customWidth="1"/>
    <col min="53" max="53" width="14.5" style="77" customWidth="1"/>
    <col min="54" max="54" width="14.33203125" style="77" customWidth="1"/>
    <col min="55" max="55" width="15.5" style="77" customWidth="1"/>
    <col min="56" max="56" width="3.33203125" style="77" customWidth="1"/>
    <col min="57" max="59" width="15.6640625" style="77" customWidth="1"/>
    <col min="60" max="16384" width="9.33203125" style="77"/>
  </cols>
  <sheetData>
    <row r="1" spans="1:59">
      <c r="A1" s="299" t="s">
        <v>3301</v>
      </c>
    </row>
    <row r="2" spans="1:59">
      <c r="A2" s="299" t="s">
        <v>3288</v>
      </c>
    </row>
    <row r="6" spans="1:59" ht="15.75" thickBot="1">
      <c r="A6" s="128"/>
      <c r="B6" s="128"/>
      <c r="C6" s="128"/>
      <c r="D6" s="128"/>
      <c r="E6" s="128"/>
      <c r="F6" s="128"/>
      <c r="G6" s="128"/>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BA6" s="122"/>
      <c r="BB6" s="122"/>
      <c r="BC6" s="122"/>
      <c r="BD6" s="122"/>
      <c r="BE6" s="122"/>
      <c r="BF6" s="122"/>
      <c r="BG6" s="122"/>
    </row>
    <row r="7" spans="1:59">
      <c r="A7" s="132" t="s">
        <v>1138</v>
      </c>
      <c r="BA7" s="131">
        <v>0.02</v>
      </c>
      <c r="BB7" s="131">
        <v>2.1999999999999999E-2</v>
      </c>
      <c r="BE7" s="131">
        <v>0.02</v>
      </c>
      <c r="BF7" s="131">
        <v>2.1999999999999999E-2</v>
      </c>
    </row>
    <row r="8" spans="1:59">
      <c r="A8" s="129"/>
      <c r="BA8" s="130" t="s">
        <v>1137</v>
      </c>
      <c r="BB8" s="130" t="s">
        <v>1137</v>
      </c>
      <c r="BC8" s="726" t="s">
        <v>1137</v>
      </c>
      <c r="BE8" s="130" t="s">
        <v>1137</v>
      </c>
      <c r="BF8" s="130" t="s">
        <v>1137</v>
      </c>
      <c r="BG8" s="726" t="s">
        <v>1137</v>
      </c>
    </row>
    <row r="9" spans="1:59">
      <c r="A9" s="129"/>
      <c r="BA9" s="726" t="s">
        <v>1136</v>
      </c>
      <c r="BB9" s="726" t="s">
        <v>1135</v>
      </c>
      <c r="BC9" s="726" t="s">
        <v>1134</v>
      </c>
      <c r="BE9" s="726" t="s">
        <v>1136</v>
      </c>
      <c r="BF9" s="726" t="s">
        <v>1135</v>
      </c>
      <c r="BG9" s="726" t="s">
        <v>1134</v>
      </c>
    </row>
    <row r="10" spans="1:59" ht="16.5" thickBot="1">
      <c r="A10" s="692" t="s">
        <v>1133</v>
      </c>
      <c r="B10" s="128"/>
      <c r="C10" s="128"/>
      <c r="D10" s="128"/>
      <c r="E10" s="128"/>
      <c r="F10" s="128"/>
      <c r="G10" s="128"/>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7" t="s">
        <v>1070</v>
      </c>
      <c r="AK10" s="128"/>
      <c r="AL10" s="128"/>
      <c r="AM10" s="128"/>
      <c r="AN10" s="128"/>
      <c r="AO10" s="128"/>
      <c r="AP10" s="128"/>
      <c r="AQ10" s="128"/>
      <c r="AR10" s="128"/>
      <c r="AS10" s="128"/>
      <c r="AT10" s="128"/>
      <c r="AU10" s="128"/>
      <c r="AV10" s="128"/>
      <c r="AW10" s="128"/>
      <c r="AX10" s="128"/>
      <c r="AY10" s="127" t="s">
        <v>1071</v>
      </c>
      <c r="BA10" s="127" t="s">
        <v>1070</v>
      </c>
      <c r="BB10" s="127" t="s">
        <v>1070</v>
      </c>
      <c r="BC10" s="127" t="s">
        <v>1070</v>
      </c>
      <c r="BE10" s="127" t="s">
        <v>1071</v>
      </c>
      <c r="BF10" s="127" t="s">
        <v>1071</v>
      </c>
      <c r="BG10" s="127" t="s">
        <v>1071</v>
      </c>
    </row>
    <row r="11" spans="1:59" ht="26.25" thickBot="1">
      <c r="A11" s="86" t="s">
        <v>1132</v>
      </c>
      <c r="B11" s="86" t="s">
        <v>1130</v>
      </c>
      <c r="C11" s="86" t="s">
        <v>1129</v>
      </c>
      <c r="D11" s="86" t="s">
        <v>1128</v>
      </c>
      <c r="E11" s="126" t="s">
        <v>1093</v>
      </c>
      <c r="F11" s="125" t="s">
        <v>1072</v>
      </c>
      <c r="G11" s="86" t="s">
        <v>1128</v>
      </c>
      <c r="H11" s="86" t="s">
        <v>1127</v>
      </c>
      <c r="I11" s="86" t="s">
        <v>1126</v>
      </c>
      <c r="J11" s="86" t="s">
        <v>1125</v>
      </c>
      <c r="K11" s="86" t="s">
        <v>1124</v>
      </c>
      <c r="L11" s="86" t="s">
        <v>1123</v>
      </c>
      <c r="M11" s="86" t="s">
        <v>1122</v>
      </c>
      <c r="N11" s="86" t="s">
        <v>1121</v>
      </c>
      <c r="O11" s="86" t="s">
        <v>1120</v>
      </c>
      <c r="P11" s="86" t="s">
        <v>1119</v>
      </c>
      <c r="Q11" s="86" t="s">
        <v>1118</v>
      </c>
      <c r="R11" s="86" t="s">
        <v>1117</v>
      </c>
      <c r="S11" s="86" t="s">
        <v>1116</v>
      </c>
      <c r="T11" s="126" t="s">
        <v>1093</v>
      </c>
      <c r="U11" s="125" t="s">
        <v>1072</v>
      </c>
      <c r="V11" s="86" t="s">
        <v>1116</v>
      </c>
      <c r="W11" s="86" t="s">
        <v>1115</v>
      </c>
      <c r="X11" s="86" t="s">
        <v>1114</v>
      </c>
      <c r="Y11" s="86" t="s">
        <v>1113</v>
      </c>
      <c r="Z11" s="86" t="s">
        <v>1112</v>
      </c>
      <c r="AA11" s="86" t="s">
        <v>1111</v>
      </c>
      <c r="AB11" s="86" t="s">
        <v>1110</v>
      </c>
      <c r="AC11" s="86" t="s">
        <v>1109</v>
      </c>
      <c r="AD11" s="86" t="s">
        <v>1108</v>
      </c>
      <c r="AE11" s="86" t="s">
        <v>1107</v>
      </c>
      <c r="AF11" s="86" t="s">
        <v>1106</v>
      </c>
      <c r="AG11" s="86" t="s">
        <v>1105</v>
      </c>
      <c r="AH11" s="86" t="s">
        <v>533</v>
      </c>
      <c r="AI11" s="126" t="s">
        <v>1093</v>
      </c>
      <c r="AJ11" s="125" t="s">
        <v>1072</v>
      </c>
      <c r="AK11" s="86" t="s">
        <v>533</v>
      </c>
      <c r="AL11" s="86" t="s">
        <v>1104</v>
      </c>
      <c r="AM11" s="86" t="s">
        <v>1103</v>
      </c>
      <c r="AN11" s="86" t="s">
        <v>1102</v>
      </c>
      <c r="AO11" s="86" t="s">
        <v>1101</v>
      </c>
      <c r="AP11" s="86" t="s">
        <v>1100</v>
      </c>
      <c r="AQ11" s="86" t="s">
        <v>1099</v>
      </c>
      <c r="AR11" s="86" t="s">
        <v>1098</v>
      </c>
      <c r="AS11" s="86" t="s">
        <v>1097</v>
      </c>
      <c r="AT11" s="86" t="s">
        <v>1096</v>
      </c>
      <c r="AU11" s="86" t="s">
        <v>1095</v>
      </c>
      <c r="AV11" s="86" t="s">
        <v>1094</v>
      </c>
      <c r="AW11" s="86" t="s">
        <v>532</v>
      </c>
      <c r="AX11" s="126" t="s">
        <v>1093</v>
      </c>
      <c r="AY11" s="125" t="s">
        <v>1072</v>
      </c>
      <c r="BA11" s="125" t="s">
        <v>1072</v>
      </c>
      <c r="BB11" s="125" t="s">
        <v>1072</v>
      </c>
      <c r="BC11" s="125" t="s">
        <v>1072</v>
      </c>
      <c r="BE11" s="125" t="s">
        <v>1072</v>
      </c>
      <c r="BF11" s="125" t="s">
        <v>1072</v>
      </c>
      <c r="BG11" s="125" t="s">
        <v>1072</v>
      </c>
    </row>
    <row r="12" spans="1:59">
      <c r="A12" s="124" t="s">
        <v>1092</v>
      </c>
      <c r="B12" s="83"/>
      <c r="C12" s="83"/>
      <c r="D12" s="83"/>
      <c r="E12" s="83"/>
      <c r="F12" s="83"/>
      <c r="G12" s="83"/>
      <c r="H12" s="83"/>
      <c r="I12" s="83"/>
      <c r="J12" s="83"/>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row>
    <row r="13" spans="1:59">
      <c r="A13" s="123"/>
      <c r="B13" s="108"/>
      <c r="C13" s="108"/>
      <c r="D13" s="108"/>
      <c r="E13" s="108"/>
      <c r="F13" s="108"/>
      <c r="G13" s="108"/>
      <c r="H13" s="108"/>
      <c r="I13" s="108"/>
      <c r="J13" s="108"/>
      <c r="K13" s="108"/>
      <c r="L13" s="108"/>
      <c r="M13" s="108"/>
      <c r="N13" s="108"/>
      <c r="O13" s="108"/>
      <c r="P13" s="108"/>
      <c r="Q13" s="108"/>
      <c r="R13" s="108"/>
      <c r="S13" s="122"/>
      <c r="T13" s="122"/>
      <c r="U13" s="122"/>
      <c r="V13" s="122"/>
      <c r="W13" s="108"/>
      <c r="X13" s="108"/>
      <c r="Y13" s="108"/>
      <c r="Z13" s="108"/>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22"/>
      <c r="BA13" s="122"/>
      <c r="BB13" s="122"/>
    </row>
    <row r="14" spans="1:59">
      <c r="A14" s="111"/>
      <c r="B14" s="111"/>
      <c r="C14" s="111"/>
      <c r="D14" s="111"/>
      <c r="E14" s="111"/>
      <c r="F14" s="111"/>
      <c r="G14" s="111"/>
      <c r="H14" s="111"/>
      <c r="I14" s="111"/>
      <c r="J14" s="111"/>
      <c r="K14" s="111"/>
      <c r="L14" s="111"/>
      <c r="M14" s="111"/>
      <c r="N14" s="111"/>
      <c r="O14" s="111"/>
      <c r="P14" s="111"/>
      <c r="Q14" s="111"/>
      <c r="R14" s="111"/>
      <c r="S14" s="111"/>
      <c r="T14" s="111"/>
      <c r="U14" s="111"/>
      <c r="V14" s="111"/>
      <c r="W14" s="111"/>
      <c r="X14" s="111"/>
      <c r="Y14" s="111"/>
      <c r="Z14" s="111"/>
    </row>
    <row r="15" spans="1:59">
      <c r="A15" s="121" t="s">
        <v>1091</v>
      </c>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c r="AV15" s="83"/>
      <c r="AW15" s="83"/>
      <c r="AX15" s="83"/>
      <c r="AY15" s="83"/>
      <c r="BF15" s="83"/>
    </row>
    <row r="16" spans="1:59">
      <c r="A16" s="80" t="s">
        <v>1090</v>
      </c>
      <c r="B16" s="120">
        <v>489274.37226343481</v>
      </c>
      <c r="C16" s="120">
        <v>1228843.6964095174</v>
      </c>
      <c r="D16" s="120">
        <v>20119688.812332343</v>
      </c>
      <c r="E16" s="119"/>
      <c r="F16" s="105">
        <f>AVERAGE(B16:D16)</f>
        <v>7279268.9603350982</v>
      </c>
      <c r="G16" s="120">
        <v>20119688.812332343</v>
      </c>
      <c r="H16" s="120">
        <v>20634733.344915241</v>
      </c>
      <c r="I16" s="120">
        <v>21486775.613560203</v>
      </c>
      <c r="J16" s="120">
        <v>22285292.71643668</v>
      </c>
      <c r="K16" s="120">
        <v>23055018.039301608</v>
      </c>
      <c r="L16" s="120">
        <v>27086219.824335013</v>
      </c>
      <c r="M16" s="120">
        <v>27901906.045498013</v>
      </c>
      <c r="N16" s="120">
        <v>28605316.898231819</v>
      </c>
      <c r="O16" s="120">
        <v>29219602.112492822</v>
      </c>
      <c r="P16" s="120">
        <v>29766608.626422051</v>
      </c>
      <c r="Q16" s="120">
        <v>30249481.015655905</v>
      </c>
      <c r="R16" s="120">
        <v>30673289.19233311</v>
      </c>
      <c r="S16" s="120">
        <v>31046948.745885715</v>
      </c>
      <c r="T16" s="119"/>
      <c r="U16" s="105">
        <f>AVERAGE(G16:S16)</f>
        <v>26317760.075953886</v>
      </c>
      <c r="V16" s="120">
        <v>31046948.745885715</v>
      </c>
      <c r="W16" s="120">
        <v>31438301.03581202</v>
      </c>
      <c r="X16" s="120">
        <v>31830953.301063154</v>
      </c>
      <c r="Y16" s="120">
        <v>32270618.350536518</v>
      </c>
      <c r="Z16" s="120">
        <v>36459540.419125982</v>
      </c>
      <c r="AA16" s="120">
        <v>37329882.275824949</v>
      </c>
      <c r="AB16" s="120">
        <v>40505758.483102284</v>
      </c>
      <c r="AC16" s="120">
        <v>41453268.612568073</v>
      </c>
      <c r="AD16" s="120">
        <v>42407945.97686068</v>
      </c>
      <c r="AE16" s="120">
        <v>43956192.251492031</v>
      </c>
      <c r="AF16" s="120">
        <v>45507499.526710741</v>
      </c>
      <c r="AG16" s="120">
        <v>46928418.93641714</v>
      </c>
      <c r="AH16" s="120">
        <v>53684043.233793318</v>
      </c>
      <c r="AI16" s="119"/>
      <c r="AJ16" s="105">
        <f>AVERAGE(V16:AH16)</f>
        <v>39601490.088399433</v>
      </c>
      <c r="AK16" s="120">
        <v>53684043.233793318</v>
      </c>
      <c r="AL16" s="120">
        <v>54699487.696710385</v>
      </c>
      <c r="AM16" s="120">
        <v>55788184.548218332</v>
      </c>
      <c r="AN16" s="120">
        <v>56921004.475738496</v>
      </c>
      <c r="AO16" s="120">
        <v>58025529.571205579</v>
      </c>
      <c r="AP16" s="120">
        <v>59106026.189949237</v>
      </c>
      <c r="AQ16" s="120">
        <v>62451068.407332249</v>
      </c>
      <c r="AR16" s="120">
        <v>63543650.899523675</v>
      </c>
      <c r="AS16" s="120">
        <v>64608338.016510539</v>
      </c>
      <c r="AT16" s="120">
        <v>65873045.898032427</v>
      </c>
      <c r="AU16" s="120">
        <v>70321350.014017269</v>
      </c>
      <c r="AV16" s="120">
        <v>198401289.49333456</v>
      </c>
      <c r="AW16" s="120">
        <v>208275164.32975501</v>
      </c>
      <c r="AX16" s="119"/>
      <c r="AY16" s="105">
        <f>AVERAGE(AK16:AW16)</f>
        <v>82438321.751855463</v>
      </c>
      <c r="BA16" s="83">
        <f>+AJ16*BA7</f>
        <v>792029.80176798871</v>
      </c>
      <c r="BB16" s="83">
        <f>+AJ16*BB7</f>
        <v>871232.78194478748</v>
      </c>
      <c r="BC16" s="83">
        <f>+BA16-BB16</f>
        <v>-79202.980176798766</v>
      </c>
      <c r="BE16" s="83">
        <f>+AY16*BE7</f>
        <v>1648766.4350371093</v>
      </c>
      <c r="BF16" s="83">
        <f>+AY16*BF7</f>
        <v>1813643.0785408202</v>
      </c>
      <c r="BG16" s="83">
        <f>+BE16-BF16</f>
        <v>-164876.64350371086</v>
      </c>
    </row>
    <row r="17" spans="1:59">
      <c r="A17" s="80"/>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c r="AV17" s="83"/>
      <c r="AW17" s="83"/>
      <c r="AX17" s="83"/>
      <c r="AY17" s="83"/>
      <c r="BA17" s="83"/>
      <c r="BB17" s="83"/>
      <c r="BC17" s="83"/>
      <c r="BE17" s="83"/>
      <c r="BF17" s="83"/>
      <c r="BG17" s="83"/>
    </row>
    <row r="18" spans="1:59">
      <c r="A18" s="118" t="s">
        <v>1089</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c r="AV18" s="83"/>
      <c r="AW18" s="83"/>
      <c r="AX18" s="83"/>
      <c r="AY18" s="83"/>
      <c r="BA18" s="83"/>
      <c r="BB18" s="83"/>
      <c r="BC18" s="83"/>
      <c r="BE18" s="83"/>
      <c r="BF18" s="83"/>
      <c r="BG18" s="83"/>
    </row>
    <row r="19" spans="1:59">
      <c r="A19" s="80" t="s">
        <v>1088</v>
      </c>
      <c r="B19" s="83">
        <f>+B16*0.02</f>
        <v>9785.4874452686963</v>
      </c>
      <c r="C19" s="83">
        <f>+C16*0.02</f>
        <v>24576.873928190351</v>
      </c>
      <c r="D19" s="83">
        <f>+D16*0.02</f>
        <v>402393.77624664688</v>
      </c>
      <c r="E19" s="83">
        <f>SUM(B19:D19)</f>
        <v>436756.13762010593</v>
      </c>
      <c r="F19" s="117"/>
      <c r="G19" s="117"/>
      <c r="H19" s="83">
        <f t="shared" ref="H19:S19" si="0">+H16*0.02</f>
        <v>412694.66689830483</v>
      </c>
      <c r="I19" s="83">
        <f t="shared" si="0"/>
        <v>429735.51227120409</v>
      </c>
      <c r="J19" s="83">
        <f t="shared" si="0"/>
        <v>445705.85432873364</v>
      </c>
      <c r="K19" s="83">
        <f t="shared" si="0"/>
        <v>461100.36078603216</v>
      </c>
      <c r="L19" s="83">
        <f t="shared" si="0"/>
        <v>541724.39648670028</v>
      </c>
      <c r="M19" s="83">
        <f t="shared" si="0"/>
        <v>558038.12090996024</v>
      </c>
      <c r="N19" s="83">
        <f t="shared" si="0"/>
        <v>572106.33796463639</v>
      </c>
      <c r="O19" s="83">
        <f t="shared" si="0"/>
        <v>584392.0422498564</v>
      </c>
      <c r="P19" s="83">
        <f t="shared" si="0"/>
        <v>595332.17252844106</v>
      </c>
      <c r="Q19" s="83">
        <f t="shared" si="0"/>
        <v>604989.6203131181</v>
      </c>
      <c r="R19" s="83">
        <f t="shared" si="0"/>
        <v>613465.78384666226</v>
      </c>
      <c r="S19" s="83">
        <f t="shared" si="0"/>
        <v>620938.97491771437</v>
      </c>
      <c r="T19" s="83">
        <f>SUM(H19:S19)</f>
        <v>6440223.8435013639</v>
      </c>
      <c r="U19" s="117"/>
      <c r="V19" s="117"/>
      <c r="W19" s="83">
        <f t="shared" ref="W19:AH19" si="1">+W16*0.02</f>
        <v>628766.0207162404</v>
      </c>
      <c r="X19" s="83">
        <f t="shared" si="1"/>
        <v>636619.06602126313</v>
      </c>
      <c r="Y19" s="83">
        <f t="shared" si="1"/>
        <v>645412.36701073032</v>
      </c>
      <c r="Z19" s="83">
        <f t="shared" si="1"/>
        <v>729190.80838251964</v>
      </c>
      <c r="AA19" s="83">
        <f t="shared" si="1"/>
        <v>746597.64551649895</v>
      </c>
      <c r="AB19" s="83">
        <f t="shared" si="1"/>
        <v>810115.16966204566</v>
      </c>
      <c r="AC19" s="83">
        <f t="shared" si="1"/>
        <v>829065.37225136149</v>
      </c>
      <c r="AD19" s="83">
        <f t="shared" si="1"/>
        <v>848158.91953721363</v>
      </c>
      <c r="AE19" s="83">
        <f t="shared" si="1"/>
        <v>879123.8450298406</v>
      </c>
      <c r="AF19" s="83">
        <f t="shared" si="1"/>
        <v>910149.99053421488</v>
      </c>
      <c r="AG19" s="83">
        <f t="shared" si="1"/>
        <v>938568.37872834282</v>
      </c>
      <c r="AH19" s="83">
        <f t="shared" si="1"/>
        <v>1073680.8646758664</v>
      </c>
      <c r="AI19" s="83">
        <f>SUM(W19:AH19)</f>
        <v>9675448.4480661377</v>
      </c>
      <c r="AJ19" s="117"/>
      <c r="AK19" s="117"/>
      <c r="AL19" s="83">
        <f t="shared" ref="AL19:AW19" si="2">+AL16*0.02</f>
        <v>1093989.7539342078</v>
      </c>
      <c r="AM19" s="83">
        <f t="shared" si="2"/>
        <v>1115763.6909643668</v>
      </c>
      <c r="AN19" s="83">
        <f t="shared" si="2"/>
        <v>1138420.0895147698</v>
      </c>
      <c r="AO19" s="83">
        <f t="shared" si="2"/>
        <v>1160510.5914241115</v>
      </c>
      <c r="AP19" s="83">
        <f t="shared" si="2"/>
        <v>1182120.5237989847</v>
      </c>
      <c r="AQ19" s="83">
        <f t="shared" si="2"/>
        <v>1249021.3681466449</v>
      </c>
      <c r="AR19" s="83">
        <f t="shared" si="2"/>
        <v>1270873.0179904734</v>
      </c>
      <c r="AS19" s="83">
        <f t="shared" si="2"/>
        <v>1292166.7603302109</v>
      </c>
      <c r="AT19" s="83">
        <f t="shared" si="2"/>
        <v>1317460.9179606487</v>
      </c>
      <c r="AU19" s="83">
        <f t="shared" si="2"/>
        <v>1406427.0002803453</v>
      </c>
      <c r="AV19" s="83">
        <f t="shared" si="2"/>
        <v>3968025.7898666915</v>
      </c>
      <c r="AW19" s="83">
        <f t="shared" si="2"/>
        <v>4165503.2865951001</v>
      </c>
      <c r="AX19" s="83">
        <f>SUM(AL19:AW19)</f>
        <v>20360282.790806554</v>
      </c>
      <c r="AY19" s="117"/>
    </row>
    <row r="20" spans="1:59">
      <c r="A20" s="80"/>
      <c r="B20" s="83"/>
      <c r="C20" s="83"/>
      <c r="D20" s="83"/>
      <c r="E20" s="83">
        <f>SUM(B20:D20)</f>
        <v>0</v>
      </c>
      <c r="F20" s="117"/>
      <c r="G20" s="117"/>
      <c r="H20" s="83"/>
      <c r="I20" s="83"/>
      <c r="J20" s="83"/>
      <c r="K20" s="83"/>
      <c r="L20" s="83"/>
      <c r="M20" s="83"/>
      <c r="N20" s="83"/>
      <c r="O20" s="83"/>
      <c r="P20" s="83"/>
      <c r="Q20" s="83"/>
      <c r="R20" s="83"/>
      <c r="S20" s="83"/>
      <c r="T20" s="83">
        <f>SUM(H20:S20)</f>
        <v>0</v>
      </c>
      <c r="U20" s="117"/>
      <c r="V20" s="117"/>
      <c r="W20" s="83"/>
      <c r="X20" s="83"/>
      <c r="Y20" s="83"/>
      <c r="Z20" s="83"/>
      <c r="AA20" s="83"/>
      <c r="AB20" s="83"/>
      <c r="AC20" s="83"/>
      <c r="AD20" s="83"/>
      <c r="AE20" s="83"/>
      <c r="AF20" s="83"/>
      <c r="AG20" s="83"/>
      <c r="AH20" s="83"/>
      <c r="AI20" s="83"/>
      <c r="AJ20" s="117"/>
      <c r="AK20" s="117"/>
      <c r="AL20" s="83"/>
      <c r="AM20" s="83"/>
      <c r="AN20" s="83"/>
      <c r="AO20" s="83"/>
      <c r="AP20" s="83"/>
      <c r="AQ20" s="83"/>
      <c r="AR20" s="83"/>
      <c r="AS20" s="83"/>
      <c r="AT20" s="83"/>
      <c r="AU20" s="83"/>
      <c r="AV20" s="83"/>
      <c r="AW20" s="83"/>
      <c r="AX20" s="83"/>
      <c r="AY20" s="117"/>
    </row>
    <row r="21" spans="1:59">
      <c r="A21" s="80" t="s">
        <v>1087</v>
      </c>
      <c r="B21" s="83">
        <f>+B16*0.022</f>
        <v>10764.036189795564</v>
      </c>
      <c r="C21" s="83">
        <f>+C16*0.022</f>
        <v>27034.561321009383</v>
      </c>
      <c r="D21" s="83">
        <f>+D16*0.022</f>
        <v>442633.15387131152</v>
      </c>
      <c r="E21" s="83">
        <f>SUM(B21:D21)</f>
        <v>480431.75138211646</v>
      </c>
      <c r="F21" s="117"/>
      <c r="G21" s="117"/>
      <c r="H21" s="83">
        <f t="shared" ref="H21:S21" si="3">+H16*0.022</f>
        <v>453964.1335881353</v>
      </c>
      <c r="I21" s="83">
        <f t="shared" si="3"/>
        <v>472709.06349832442</v>
      </c>
      <c r="J21" s="83">
        <f t="shared" si="3"/>
        <v>490276.43976160692</v>
      </c>
      <c r="K21" s="83">
        <f t="shared" si="3"/>
        <v>507210.39686463535</v>
      </c>
      <c r="L21" s="83">
        <f t="shared" si="3"/>
        <v>595896.83613537019</v>
      </c>
      <c r="M21" s="83">
        <f t="shared" si="3"/>
        <v>613841.93300095631</v>
      </c>
      <c r="N21" s="83">
        <f t="shared" si="3"/>
        <v>629316.97176109999</v>
      </c>
      <c r="O21" s="83">
        <f t="shared" si="3"/>
        <v>642831.24647484208</v>
      </c>
      <c r="P21" s="83">
        <f t="shared" si="3"/>
        <v>654865.38978128508</v>
      </c>
      <c r="Q21" s="83">
        <f t="shared" si="3"/>
        <v>665488.58234442992</v>
      </c>
      <c r="R21" s="83">
        <f t="shared" si="3"/>
        <v>674812.36223132838</v>
      </c>
      <c r="S21" s="83">
        <f t="shared" si="3"/>
        <v>683032.87240948563</v>
      </c>
      <c r="T21" s="83">
        <f>SUM(H21:S21)</f>
        <v>7084246.2278514989</v>
      </c>
      <c r="U21" s="117"/>
      <c r="V21" s="117"/>
      <c r="W21" s="83">
        <f t="shared" ref="W21:AH21" si="4">+W16*0.022</f>
        <v>691642.62278786441</v>
      </c>
      <c r="X21" s="83">
        <f t="shared" si="4"/>
        <v>700280.97262338933</v>
      </c>
      <c r="Y21" s="83">
        <f t="shared" si="4"/>
        <v>709953.60371180333</v>
      </c>
      <c r="Z21" s="83">
        <f t="shared" si="4"/>
        <v>802109.8892207715</v>
      </c>
      <c r="AA21" s="83">
        <f t="shared" si="4"/>
        <v>821257.41006814886</v>
      </c>
      <c r="AB21" s="83">
        <f t="shared" si="4"/>
        <v>891126.68662825017</v>
      </c>
      <c r="AC21" s="83">
        <f t="shared" si="4"/>
        <v>911971.90947649756</v>
      </c>
      <c r="AD21" s="83">
        <f t="shared" si="4"/>
        <v>932974.81149093492</v>
      </c>
      <c r="AE21" s="83">
        <f t="shared" si="4"/>
        <v>967036.2295328246</v>
      </c>
      <c r="AF21" s="83">
        <f t="shared" si="4"/>
        <v>1001164.9895876362</v>
      </c>
      <c r="AG21" s="83">
        <f t="shared" si="4"/>
        <v>1032425.216601177</v>
      </c>
      <c r="AH21" s="83">
        <f t="shared" si="4"/>
        <v>1181048.9511434529</v>
      </c>
      <c r="AI21" s="83">
        <f>SUM(W21:AH21)</f>
        <v>10642993.292872749</v>
      </c>
      <c r="AJ21" s="117"/>
      <c r="AK21" s="117"/>
      <c r="AL21" s="83">
        <f t="shared" ref="AL21:AW21" si="5">+AL16*0.022</f>
        <v>1203388.7293276284</v>
      </c>
      <c r="AM21" s="83">
        <f t="shared" si="5"/>
        <v>1227340.0600608033</v>
      </c>
      <c r="AN21" s="83">
        <f t="shared" si="5"/>
        <v>1252262.0984662469</v>
      </c>
      <c r="AO21" s="83">
        <f t="shared" si="5"/>
        <v>1276561.6505665227</v>
      </c>
      <c r="AP21" s="83">
        <f t="shared" si="5"/>
        <v>1300332.5761788832</v>
      </c>
      <c r="AQ21" s="83">
        <f t="shared" si="5"/>
        <v>1373923.5049613095</v>
      </c>
      <c r="AR21" s="83">
        <f t="shared" si="5"/>
        <v>1397960.3197895207</v>
      </c>
      <c r="AS21" s="83">
        <f t="shared" si="5"/>
        <v>1421383.4363632319</v>
      </c>
      <c r="AT21" s="83">
        <f t="shared" si="5"/>
        <v>1449207.0097567134</v>
      </c>
      <c r="AU21" s="83">
        <f t="shared" si="5"/>
        <v>1547069.7003083797</v>
      </c>
      <c r="AV21" s="83">
        <f t="shared" si="5"/>
        <v>4364828.3688533604</v>
      </c>
      <c r="AW21" s="83">
        <f t="shared" si="5"/>
        <v>4582053.6152546098</v>
      </c>
      <c r="AX21" s="83">
        <f>SUM(AL21:AW21)</f>
        <v>22396311.069887213</v>
      </c>
      <c r="AY21" s="117"/>
    </row>
    <row r="22" spans="1:59">
      <c r="A22" s="80"/>
      <c r="B22" s="83"/>
      <c r="C22" s="83"/>
      <c r="D22" s="83"/>
      <c r="E22" s="83">
        <f>SUM(B22:D22)</f>
        <v>0</v>
      </c>
      <c r="F22" s="117"/>
      <c r="G22" s="117"/>
      <c r="H22" s="83"/>
      <c r="I22" s="83"/>
      <c r="J22" s="83"/>
      <c r="K22" s="83"/>
      <c r="L22" s="83"/>
      <c r="M22" s="83"/>
      <c r="N22" s="83"/>
      <c r="O22" s="83"/>
      <c r="P22" s="83"/>
      <c r="Q22" s="83"/>
      <c r="R22" s="83"/>
      <c r="S22" s="83"/>
      <c r="T22" s="83">
        <f>SUM(H22:S22)</f>
        <v>0</v>
      </c>
      <c r="U22" s="117"/>
      <c r="V22" s="117"/>
      <c r="W22" s="83"/>
      <c r="X22" s="83"/>
      <c r="Y22" s="83"/>
      <c r="Z22" s="83"/>
      <c r="AA22" s="83"/>
      <c r="AB22" s="83"/>
      <c r="AC22" s="83"/>
      <c r="AD22" s="83"/>
      <c r="AE22" s="83"/>
      <c r="AF22" s="83"/>
      <c r="AG22" s="83"/>
      <c r="AH22" s="83"/>
      <c r="AI22" s="83"/>
      <c r="AJ22" s="117"/>
      <c r="AK22" s="116"/>
      <c r="AY22" s="116"/>
    </row>
    <row r="23" spans="1:59" s="111" customFormat="1" ht="20.65" customHeight="1" thickBot="1">
      <c r="A23" s="106" t="s">
        <v>1086</v>
      </c>
      <c r="B23" s="115">
        <f>+B21-B19</f>
        <v>978.54874452686818</v>
      </c>
      <c r="C23" s="115">
        <f>+C21-C19</f>
        <v>2457.6873928190325</v>
      </c>
      <c r="D23" s="115">
        <f>+D21-D19</f>
        <v>40239.37762466463</v>
      </c>
      <c r="E23" s="115">
        <f>SUM(B23:D23)</f>
        <v>43675.613762010529</v>
      </c>
      <c r="F23" s="114"/>
      <c r="G23" s="114"/>
      <c r="H23" s="115">
        <f t="shared" ref="H23:S23" si="6">+H21-H19</f>
        <v>41269.466689830471</v>
      </c>
      <c r="I23" s="115">
        <f t="shared" si="6"/>
        <v>42973.551227120333</v>
      </c>
      <c r="J23" s="115">
        <f t="shared" si="6"/>
        <v>44570.585432873282</v>
      </c>
      <c r="K23" s="115">
        <f t="shared" si="6"/>
        <v>46110.036078603182</v>
      </c>
      <c r="L23" s="115">
        <f t="shared" si="6"/>
        <v>54172.439648669912</v>
      </c>
      <c r="M23" s="115">
        <f t="shared" si="6"/>
        <v>55803.812090996071</v>
      </c>
      <c r="N23" s="115">
        <f t="shared" si="6"/>
        <v>57210.633796463604</v>
      </c>
      <c r="O23" s="115">
        <f t="shared" si="6"/>
        <v>58439.204224985675</v>
      </c>
      <c r="P23" s="115">
        <f t="shared" si="6"/>
        <v>59533.217252844013</v>
      </c>
      <c r="Q23" s="115">
        <f t="shared" si="6"/>
        <v>60498.962031311821</v>
      </c>
      <c r="R23" s="115">
        <f t="shared" si="6"/>
        <v>61346.578384666122</v>
      </c>
      <c r="S23" s="115">
        <f t="shared" si="6"/>
        <v>62093.897491771262</v>
      </c>
      <c r="T23" s="115">
        <f>SUM(H23:S23)</f>
        <v>644022.38435013569</v>
      </c>
      <c r="U23" s="114"/>
      <c r="V23" s="114"/>
      <c r="W23" s="115">
        <f t="shared" ref="W23:AH23" si="7">+W21-W19</f>
        <v>62876.602071624016</v>
      </c>
      <c r="X23" s="115">
        <f t="shared" si="7"/>
        <v>63661.906602126197</v>
      </c>
      <c r="Y23" s="115">
        <f t="shared" si="7"/>
        <v>64541.236701073009</v>
      </c>
      <c r="Z23" s="115">
        <f t="shared" si="7"/>
        <v>72919.080838251859</v>
      </c>
      <c r="AA23" s="115">
        <f t="shared" si="7"/>
        <v>74659.764551649918</v>
      </c>
      <c r="AB23" s="115">
        <f t="shared" si="7"/>
        <v>81011.516966204508</v>
      </c>
      <c r="AC23" s="115">
        <f t="shared" si="7"/>
        <v>82906.537225136068</v>
      </c>
      <c r="AD23" s="115">
        <f t="shared" si="7"/>
        <v>84815.891953721293</v>
      </c>
      <c r="AE23" s="115">
        <f t="shared" si="7"/>
        <v>87912.384502984001</v>
      </c>
      <c r="AF23" s="115">
        <f t="shared" si="7"/>
        <v>91014.999053421314</v>
      </c>
      <c r="AG23" s="115">
        <f t="shared" si="7"/>
        <v>93856.837872834178</v>
      </c>
      <c r="AH23" s="115">
        <f t="shared" si="7"/>
        <v>107368.08646758646</v>
      </c>
      <c r="AI23" s="115">
        <f>SUM(W23:AH23)</f>
        <v>967544.84480661282</v>
      </c>
      <c r="AJ23" s="114"/>
      <c r="AK23" s="112"/>
      <c r="AL23" s="113">
        <f t="shared" ref="AL23:AW23" si="8">+AL21-AL19</f>
        <v>109398.97539342055</v>
      </c>
      <c r="AM23" s="113">
        <f t="shared" si="8"/>
        <v>111576.36909643654</v>
      </c>
      <c r="AN23" s="113">
        <f t="shared" si="8"/>
        <v>113842.00895147701</v>
      </c>
      <c r="AO23" s="113">
        <f t="shared" si="8"/>
        <v>116051.05914241122</v>
      </c>
      <c r="AP23" s="113">
        <f t="shared" si="8"/>
        <v>118212.05237989849</v>
      </c>
      <c r="AQ23" s="113">
        <f t="shared" si="8"/>
        <v>124902.13681466458</v>
      </c>
      <c r="AR23" s="113">
        <f t="shared" si="8"/>
        <v>127087.30179904727</v>
      </c>
      <c r="AS23" s="113">
        <f t="shared" si="8"/>
        <v>129216.67603302095</v>
      </c>
      <c r="AT23" s="113">
        <f t="shared" si="8"/>
        <v>131746.09179606475</v>
      </c>
      <c r="AU23" s="113">
        <f t="shared" si="8"/>
        <v>140642.70002803439</v>
      </c>
      <c r="AV23" s="113">
        <f t="shared" si="8"/>
        <v>396802.57898666896</v>
      </c>
      <c r="AW23" s="113">
        <f t="shared" si="8"/>
        <v>416550.32865950977</v>
      </c>
      <c r="AX23" s="113">
        <f>SUM(AL23:AW23)</f>
        <v>2036028.2790806545</v>
      </c>
      <c r="AY23" s="112"/>
    </row>
    <row r="24" spans="1:59" ht="15.75" thickTop="1">
      <c r="A24" s="80"/>
    </row>
    <row r="25" spans="1:59">
      <c r="A25" s="80"/>
    </row>
    <row r="26" spans="1:59" s="107" customFormat="1">
      <c r="A26" s="110"/>
      <c r="B26" s="108"/>
      <c r="C26" s="108"/>
      <c r="D26" s="108"/>
      <c r="E26" s="108"/>
      <c r="F26" s="108"/>
      <c r="G26" s="108"/>
      <c r="H26" s="108"/>
      <c r="I26" s="108"/>
      <c r="J26" s="108"/>
      <c r="K26" s="108"/>
      <c r="L26" s="108"/>
      <c r="M26" s="108"/>
      <c r="N26" s="108"/>
      <c r="O26" s="108"/>
      <c r="P26" s="108"/>
      <c r="Q26" s="108"/>
      <c r="R26" s="108"/>
      <c r="S26" s="108"/>
      <c r="T26" s="108"/>
      <c r="U26" s="108"/>
      <c r="V26" s="108"/>
      <c r="W26" s="108"/>
      <c r="X26" s="108"/>
      <c r="Y26" s="108"/>
      <c r="Z26" s="108"/>
      <c r="AA26" s="108"/>
      <c r="AB26" s="108"/>
      <c r="AC26" s="108"/>
      <c r="AD26" s="108"/>
      <c r="AE26" s="108"/>
      <c r="AF26" s="108"/>
      <c r="AG26" s="108"/>
      <c r="AH26" s="108"/>
      <c r="AI26" s="108"/>
      <c r="AJ26" s="108"/>
      <c r="AK26" s="108"/>
      <c r="AL26" s="108"/>
      <c r="AM26" s="108"/>
      <c r="AN26" s="108"/>
      <c r="AO26" s="108"/>
      <c r="AP26" s="108"/>
      <c r="AQ26" s="108"/>
      <c r="AR26" s="108"/>
      <c r="AS26" s="108"/>
      <c r="AT26" s="108"/>
      <c r="AU26" s="108"/>
      <c r="AV26" s="108"/>
      <c r="AW26" s="108"/>
      <c r="AX26" s="108"/>
      <c r="AY26" s="108"/>
    </row>
    <row r="27" spans="1:59" s="107" customFormat="1">
      <c r="A27" s="106" t="s">
        <v>1085</v>
      </c>
      <c r="B27" s="108">
        <f>-B23</f>
        <v>-978.54874452686818</v>
      </c>
      <c r="C27" s="108">
        <f>-C23</f>
        <v>-2457.6873928190325</v>
      </c>
      <c r="D27" s="108">
        <f>-D23</f>
        <v>-40239.37762466463</v>
      </c>
      <c r="E27" s="108"/>
      <c r="F27" s="108"/>
      <c r="G27" s="108"/>
      <c r="H27" s="108">
        <f t="shared" ref="H27:S27" si="9">-H23</f>
        <v>-41269.466689830471</v>
      </c>
      <c r="I27" s="108">
        <f t="shared" si="9"/>
        <v>-42973.551227120333</v>
      </c>
      <c r="J27" s="108">
        <f t="shared" si="9"/>
        <v>-44570.585432873282</v>
      </c>
      <c r="K27" s="108">
        <f t="shared" si="9"/>
        <v>-46110.036078603182</v>
      </c>
      <c r="L27" s="108">
        <f t="shared" si="9"/>
        <v>-54172.439648669912</v>
      </c>
      <c r="M27" s="108">
        <f t="shared" si="9"/>
        <v>-55803.812090996071</v>
      </c>
      <c r="N27" s="108">
        <f t="shared" si="9"/>
        <v>-57210.633796463604</v>
      </c>
      <c r="O27" s="108">
        <f t="shared" si="9"/>
        <v>-58439.204224985675</v>
      </c>
      <c r="P27" s="108">
        <f t="shared" si="9"/>
        <v>-59533.217252844013</v>
      </c>
      <c r="Q27" s="108">
        <f t="shared" si="9"/>
        <v>-60498.962031311821</v>
      </c>
      <c r="R27" s="108">
        <f t="shared" si="9"/>
        <v>-61346.578384666122</v>
      </c>
      <c r="S27" s="108">
        <f t="shared" si="9"/>
        <v>-62093.897491771262</v>
      </c>
      <c r="T27" s="109"/>
      <c r="U27" s="109"/>
      <c r="V27" s="109"/>
      <c r="W27" s="109">
        <f t="shared" ref="W27:AH27" si="10">-W23</f>
        <v>-62876.602071624016</v>
      </c>
      <c r="X27" s="109">
        <f t="shared" si="10"/>
        <v>-63661.906602126197</v>
      </c>
      <c r="Y27" s="109">
        <f t="shared" si="10"/>
        <v>-64541.236701073009</v>
      </c>
      <c r="Z27" s="109">
        <f t="shared" si="10"/>
        <v>-72919.080838251859</v>
      </c>
      <c r="AA27" s="109">
        <f t="shared" si="10"/>
        <v>-74659.764551649918</v>
      </c>
      <c r="AB27" s="109">
        <f t="shared" si="10"/>
        <v>-81011.516966204508</v>
      </c>
      <c r="AC27" s="109">
        <f t="shared" si="10"/>
        <v>-82906.537225136068</v>
      </c>
      <c r="AD27" s="109">
        <f t="shared" si="10"/>
        <v>-84815.891953721293</v>
      </c>
      <c r="AE27" s="109">
        <f t="shared" si="10"/>
        <v>-87912.384502984001</v>
      </c>
      <c r="AF27" s="109">
        <f t="shared" si="10"/>
        <v>-91014.999053421314</v>
      </c>
      <c r="AG27" s="109">
        <f t="shared" si="10"/>
        <v>-93856.837872834178</v>
      </c>
      <c r="AH27" s="109">
        <f t="shared" si="10"/>
        <v>-107368.08646758646</v>
      </c>
      <c r="AI27" s="109"/>
      <c r="AJ27" s="108"/>
      <c r="AK27" s="109"/>
      <c r="AL27" s="109">
        <f t="shared" ref="AL27:AW27" si="11">-AL23</f>
        <v>-109398.97539342055</v>
      </c>
      <c r="AM27" s="109">
        <f t="shared" si="11"/>
        <v>-111576.36909643654</v>
      </c>
      <c r="AN27" s="109">
        <f t="shared" si="11"/>
        <v>-113842.00895147701</v>
      </c>
      <c r="AO27" s="109">
        <f t="shared" si="11"/>
        <v>-116051.05914241122</v>
      </c>
      <c r="AP27" s="109">
        <f t="shared" si="11"/>
        <v>-118212.05237989849</v>
      </c>
      <c r="AQ27" s="109">
        <f t="shared" si="11"/>
        <v>-124902.13681466458</v>
      </c>
      <c r="AR27" s="109">
        <f t="shared" si="11"/>
        <v>-127087.30179904727</v>
      </c>
      <c r="AS27" s="109">
        <f t="shared" si="11"/>
        <v>-129216.67603302095</v>
      </c>
      <c r="AT27" s="109">
        <f t="shared" si="11"/>
        <v>-131746.09179606475</v>
      </c>
      <c r="AU27" s="109">
        <f t="shared" si="11"/>
        <v>-140642.70002803439</v>
      </c>
      <c r="AV27" s="109">
        <f t="shared" si="11"/>
        <v>-396802.57898666896</v>
      </c>
      <c r="AW27" s="109">
        <f t="shared" si="11"/>
        <v>-416550.32865950977</v>
      </c>
      <c r="AX27" s="109"/>
      <c r="AY27" s="109"/>
    </row>
    <row r="28" spans="1:59" ht="12.75" customHeight="1">
      <c r="A28" s="106" t="s">
        <v>1084</v>
      </c>
      <c r="B28" s="102"/>
      <c r="C28" s="103">
        <f>+B27+C27</f>
        <v>-3436.2361373459007</v>
      </c>
      <c r="D28" s="103">
        <f>+C28+D27</f>
        <v>-43675.613762010529</v>
      </c>
      <c r="E28" s="102"/>
      <c r="F28" s="105">
        <f>AVERAGE(B28:D28)</f>
        <v>-23555.924949678214</v>
      </c>
      <c r="G28" s="103">
        <f>+D28</f>
        <v>-43675.613762010529</v>
      </c>
      <c r="H28" s="103">
        <f t="shared" ref="H28:S28" si="12">+G28+H27</f>
        <v>-84945.080451841</v>
      </c>
      <c r="I28" s="103">
        <f t="shared" si="12"/>
        <v>-127918.63167896133</v>
      </c>
      <c r="J28" s="103">
        <f t="shared" si="12"/>
        <v>-172489.21711183462</v>
      </c>
      <c r="K28" s="103">
        <f t="shared" si="12"/>
        <v>-218599.2531904378</v>
      </c>
      <c r="L28" s="103">
        <f t="shared" si="12"/>
        <v>-272771.69283910771</v>
      </c>
      <c r="M28" s="103">
        <f t="shared" si="12"/>
        <v>-328575.50493010378</v>
      </c>
      <c r="N28" s="103">
        <f t="shared" si="12"/>
        <v>-385786.13872656738</v>
      </c>
      <c r="O28" s="103">
        <f t="shared" si="12"/>
        <v>-444225.34295155306</v>
      </c>
      <c r="P28" s="103">
        <f t="shared" si="12"/>
        <v>-503758.56020439707</v>
      </c>
      <c r="Q28" s="103">
        <f t="shared" si="12"/>
        <v>-564257.52223570889</v>
      </c>
      <c r="R28" s="103">
        <f t="shared" si="12"/>
        <v>-625604.10062037501</v>
      </c>
      <c r="S28" s="103">
        <f t="shared" si="12"/>
        <v>-687697.99811214628</v>
      </c>
      <c r="T28" s="103"/>
      <c r="U28" s="104">
        <f>AVERAGE(G28:S28)</f>
        <v>-343100.35821654188</v>
      </c>
      <c r="V28" s="103">
        <f>+S28</f>
        <v>-687697.99811214628</v>
      </c>
      <c r="W28" s="103">
        <f t="shared" ref="W28:AH28" si="13">+V28+W27</f>
        <v>-750574.60018377029</v>
      </c>
      <c r="X28" s="103">
        <f t="shared" si="13"/>
        <v>-814236.50678589649</v>
      </c>
      <c r="Y28" s="103">
        <f t="shared" si="13"/>
        <v>-878777.7434869695</v>
      </c>
      <c r="Z28" s="103">
        <f t="shared" si="13"/>
        <v>-951696.82432522136</v>
      </c>
      <c r="AA28" s="103">
        <f t="shared" si="13"/>
        <v>-1026356.5888768713</v>
      </c>
      <c r="AB28" s="103">
        <f t="shared" si="13"/>
        <v>-1107368.1058430758</v>
      </c>
      <c r="AC28" s="103">
        <f t="shared" si="13"/>
        <v>-1190274.6430682119</v>
      </c>
      <c r="AD28" s="103">
        <f t="shared" si="13"/>
        <v>-1275090.5350219333</v>
      </c>
      <c r="AE28" s="103">
        <f t="shared" si="13"/>
        <v>-1363002.9195249174</v>
      </c>
      <c r="AF28" s="103">
        <f t="shared" si="13"/>
        <v>-1454017.9185783388</v>
      </c>
      <c r="AG28" s="103">
        <f t="shared" si="13"/>
        <v>-1547874.756451173</v>
      </c>
      <c r="AH28" s="103">
        <f t="shared" si="13"/>
        <v>-1655242.8429187594</v>
      </c>
      <c r="AI28" s="102"/>
      <c r="AJ28" s="101">
        <f>AVERAGE(V28:AH28)</f>
        <v>-1130939.3833213297</v>
      </c>
      <c r="AK28" s="103">
        <f>+AH28</f>
        <v>-1655242.8429187594</v>
      </c>
      <c r="AL28" s="103">
        <f t="shared" ref="AL28:AW28" si="14">+AK28+AL27</f>
        <v>-1764641.81831218</v>
      </c>
      <c r="AM28" s="103">
        <f t="shared" si="14"/>
        <v>-1876218.1874086165</v>
      </c>
      <c r="AN28" s="103">
        <f t="shared" si="14"/>
        <v>-1990060.1963600935</v>
      </c>
      <c r="AO28" s="103">
        <f t="shared" si="14"/>
        <v>-2106111.2555025048</v>
      </c>
      <c r="AP28" s="103">
        <f t="shared" si="14"/>
        <v>-2224323.307882403</v>
      </c>
      <c r="AQ28" s="103">
        <f t="shared" si="14"/>
        <v>-2349225.4446970676</v>
      </c>
      <c r="AR28" s="103">
        <f t="shared" si="14"/>
        <v>-2476312.7464961149</v>
      </c>
      <c r="AS28" s="103">
        <f t="shared" si="14"/>
        <v>-2605529.4225291358</v>
      </c>
      <c r="AT28" s="103">
        <f t="shared" si="14"/>
        <v>-2737275.5143252006</v>
      </c>
      <c r="AU28" s="103">
        <f t="shared" si="14"/>
        <v>-2877918.214353235</v>
      </c>
      <c r="AV28" s="103">
        <f t="shared" si="14"/>
        <v>-3274720.7933399039</v>
      </c>
      <c r="AW28" s="103">
        <f t="shared" si="14"/>
        <v>-3691271.1219994137</v>
      </c>
      <c r="AX28" s="102"/>
      <c r="AY28" s="101">
        <f>AVERAGE(AK28:AW28)</f>
        <v>-2432988.5281634326</v>
      </c>
    </row>
    <row r="29" spans="1:59">
      <c r="O29" s="100"/>
    </row>
    <row r="30" spans="1:59">
      <c r="A30" s="77" t="s">
        <v>60</v>
      </c>
      <c r="S30" s="100"/>
      <c r="T30" s="100"/>
      <c r="U30" s="100"/>
      <c r="V30" s="100"/>
    </row>
    <row r="31" spans="1:59">
      <c r="A31" s="99" t="s">
        <v>1069</v>
      </c>
    </row>
    <row r="32" spans="1:59">
      <c r="A32" s="77" t="s">
        <v>1083</v>
      </c>
    </row>
    <row r="33" spans="1:1">
      <c r="A33" s="77" t="s">
        <v>1082</v>
      </c>
    </row>
  </sheetData>
  <pageMargins left="0.2" right="0.25" top="0.75" bottom="0.75" header="0.3" footer="0.3"/>
  <pageSetup scale="75" orientation="landscape" r:id="rId1"/>
  <headerFooter>
    <oddHeader>&amp;L&amp;"Arial"&amp;12 &amp;BFlorida Power and Light&amp;B
&amp;B CAP: Plant Detail by Component&amp;B
&amp;B CDR: 2016 Rate Case v3&amp;B&amp;R&amp;"Arial"&amp;10 Page &amp;P of &amp;N</oddHeader>
    <oddFooter>&amp;L&amp;"Arial"&amp;8 &amp;D - &amp;T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41"/>
  <sheetViews>
    <sheetView showGridLines="0" showZeros="0" zoomScale="80" zoomScaleNormal="80" workbookViewId="0">
      <selection sqref="A1:A2"/>
    </sheetView>
  </sheetViews>
  <sheetFormatPr defaultColWidth="9.33203125" defaultRowHeight="15"/>
  <cols>
    <col min="1" max="1" width="56.33203125" style="77" customWidth="1"/>
    <col min="2" max="45" width="13.6640625" style="77" customWidth="1"/>
    <col min="46" max="46" width="4.6640625" style="77" customWidth="1"/>
    <col min="47" max="47" width="14.5" style="77" customWidth="1"/>
    <col min="48" max="48" width="14.33203125" style="77" customWidth="1"/>
    <col min="49" max="49" width="15.5" style="77" customWidth="1"/>
    <col min="50" max="50" width="3.33203125" style="77" customWidth="1"/>
    <col min="51" max="53" width="15.6640625" style="77" customWidth="1"/>
    <col min="54" max="16384" width="9.33203125" style="77"/>
  </cols>
  <sheetData>
    <row r="1" spans="1:53">
      <c r="A1" s="299" t="s">
        <v>3302</v>
      </c>
    </row>
    <row r="2" spans="1:53">
      <c r="A2" s="299" t="s">
        <v>3288</v>
      </c>
    </row>
    <row r="5" spans="1:53" ht="15.75" thickBot="1">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row>
    <row r="6" spans="1:53">
      <c r="A6" s="132" t="s">
        <v>1138</v>
      </c>
      <c r="AU6" s="131">
        <v>0.02</v>
      </c>
      <c r="AV6" s="131">
        <v>2.1999999999999999E-2</v>
      </c>
      <c r="AY6" s="131">
        <v>0.02</v>
      </c>
      <c r="AZ6" s="131">
        <v>2.1999999999999999E-2</v>
      </c>
    </row>
    <row r="7" spans="1:53">
      <c r="A7" s="129"/>
      <c r="AU7" s="130" t="s">
        <v>1137</v>
      </c>
      <c r="AV7" s="130" t="s">
        <v>1137</v>
      </c>
      <c r="AW7" s="726" t="s">
        <v>1137</v>
      </c>
      <c r="AY7" s="726" t="s">
        <v>1137</v>
      </c>
      <c r="AZ7" s="726" t="s">
        <v>1137</v>
      </c>
      <c r="BA7" s="726" t="s">
        <v>1137</v>
      </c>
    </row>
    <row r="8" spans="1:53">
      <c r="A8" s="129"/>
      <c r="AU8" s="726" t="s">
        <v>1136</v>
      </c>
      <c r="AV8" s="726" t="s">
        <v>1135</v>
      </c>
      <c r="AW8" s="726" t="s">
        <v>1134</v>
      </c>
      <c r="AY8" s="726" t="s">
        <v>1136</v>
      </c>
      <c r="AZ8" s="726" t="s">
        <v>1135</v>
      </c>
      <c r="BA8" s="726" t="s">
        <v>1134</v>
      </c>
    </row>
    <row r="9" spans="1:53" ht="16.5" thickBot="1">
      <c r="A9" s="692" t="s">
        <v>1133</v>
      </c>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7" t="s">
        <v>1070</v>
      </c>
      <c r="AF9" s="128"/>
      <c r="AG9" s="128"/>
      <c r="AH9" s="128"/>
      <c r="AI9" s="128"/>
      <c r="AJ9" s="128"/>
      <c r="AK9" s="128"/>
      <c r="AL9" s="128"/>
      <c r="AM9" s="128"/>
      <c r="AN9" s="128"/>
      <c r="AO9" s="128"/>
      <c r="AP9" s="128"/>
      <c r="AQ9" s="128"/>
      <c r="AR9" s="128"/>
      <c r="AS9" s="127" t="s">
        <v>1071</v>
      </c>
      <c r="AU9" s="127" t="s">
        <v>1070</v>
      </c>
      <c r="AV9" s="127" t="s">
        <v>1070</v>
      </c>
      <c r="AW9" s="127" t="s">
        <v>1070</v>
      </c>
      <c r="AY9" s="127" t="s">
        <v>1071</v>
      </c>
      <c r="AZ9" s="127" t="s">
        <v>1071</v>
      </c>
      <c r="BA9" s="127" t="s">
        <v>1071</v>
      </c>
    </row>
    <row r="10" spans="1:53" ht="15.75" thickBot="1">
      <c r="A10" s="86" t="s">
        <v>1132</v>
      </c>
      <c r="B10" s="86" t="s">
        <v>1131</v>
      </c>
      <c r="C10" s="86" t="s">
        <v>1130</v>
      </c>
      <c r="D10" s="86" t="s">
        <v>1129</v>
      </c>
      <c r="E10" s="86" t="s">
        <v>1128</v>
      </c>
      <c r="F10" s="86" t="s">
        <v>1142</v>
      </c>
      <c r="G10" s="86" t="s">
        <v>1127</v>
      </c>
      <c r="H10" s="86" t="s">
        <v>1126</v>
      </c>
      <c r="I10" s="86" t="s">
        <v>1125</v>
      </c>
      <c r="J10" s="86" t="s">
        <v>1124</v>
      </c>
      <c r="K10" s="86" t="s">
        <v>1123</v>
      </c>
      <c r="L10" s="86" t="s">
        <v>1122</v>
      </c>
      <c r="M10" s="86" t="s">
        <v>1121</v>
      </c>
      <c r="N10" s="86" t="s">
        <v>1120</v>
      </c>
      <c r="O10" s="86" t="s">
        <v>1119</v>
      </c>
      <c r="P10" s="86" t="s">
        <v>1118</v>
      </c>
      <c r="Q10" s="86" t="s">
        <v>1117</v>
      </c>
      <c r="R10" s="86" t="s">
        <v>1116</v>
      </c>
      <c r="S10" s="86" t="s">
        <v>1115</v>
      </c>
      <c r="T10" s="86" t="s">
        <v>1114</v>
      </c>
      <c r="U10" s="86" t="s">
        <v>1113</v>
      </c>
      <c r="V10" s="86" t="s">
        <v>1112</v>
      </c>
      <c r="W10" s="86" t="s">
        <v>1111</v>
      </c>
      <c r="X10" s="86" t="s">
        <v>1110</v>
      </c>
      <c r="Y10" s="86" t="s">
        <v>1109</v>
      </c>
      <c r="Z10" s="86" t="s">
        <v>1108</v>
      </c>
      <c r="AA10" s="86" t="s">
        <v>1107</v>
      </c>
      <c r="AB10" s="86" t="s">
        <v>1106</v>
      </c>
      <c r="AC10" s="86" t="s">
        <v>1105</v>
      </c>
      <c r="AD10" s="86" t="s">
        <v>533</v>
      </c>
      <c r="AE10" s="125" t="s">
        <v>1072</v>
      </c>
      <c r="AF10" s="86" t="s">
        <v>533</v>
      </c>
      <c r="AG10" s="86" t="s">
        <v>1104</v>
      </c>
      <c r="AH10" s="86" t="s">
        <v>1103</v>
      </c>
      <c r="AI10" s="86" t="s">
        <v>1102</v>
      </c>
      <c r="AJ10" s="86" t="s">
        <v>1101</v>
      </c>
      <c r="AK10" s="86" t="s">
        <v>1100</v>
      </c>
      <c r="AL10" s="86" t="s">
        <v>1099</v>
      </c>
      <c r="AM10" s="86" t="s">
        <v>1098</v>
      </c>
      <c r="AN10" s="86" t="s">
        <v>1097</v>
      </c>
      <c r="AO10" s="86" t="s">
        <v>1096</v>
      </c>
      <c r="AP10" s="86" t="s">
        <v>1095</v>
      </c>
      <c r="AQ10" s="86" t="s">
        <v>1094</v>
      </c>
      <c r="AR10" s="86" t="s">
        <v>532</v>
      </c>
      <c r="AS10" s="125" t="s">
        <v>1072</v>
      </c>
      <c r="AU10" s="125" t="s">
        <v>1072</v>
      </c>
      <c r="AV10" s="125" t="s">
        <v>1072</v>
      </c>
      <c r="AW10" s="125" t="s">
        <v>1072</v>
      </c>
      <c r="AY10" s="125" t="s">
        <v>1072</v>
      </c>
      <c r="AZ10" s="125" t="s">
        <v>1072</v>
      </c>
      <c r="BA10" s="125" t="s">
        <v>1072</v>
      </c>
    </row>
    <row r="11" spans="1:53">
      <c r="A11" s="124" t="s">
        <v>1092</v>
      </c>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row>
    <row r="12" spans="1:53">
      <c r="A12" s="123"/>
      <c r="B12" s="108"/>
      <c r="C12" s="108"/>
      <c r="D12" s="108"/>
      <c r="E12" s="108"/>
      <c r="F12" s="108"/>
      <c r="G12" s="108"/>
      <c r="H12" s="108"/>
      <c r="I12" s="108"/>
      <c r="J12" s="108"/>
      <c r="K12" s="108"/>
      <c r="L12" s="108"/>
      <c r="M12" s="108"/>
      <c r="N12" s="108"/>
      <c r="O12" s="108"/>
      <c r="P12" s="108"/>
      <c r="Q12" s="108"/>
      <c r="R12" s="122"/>
      <c r="S12" s="108"/>
      <c r="T12" s="108"/>
      <c r="U12" s="108"/>
      <c r="V12" s="108"/>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22"/>
      <c r="AU12" s="122"/>
      <c r="AV12" s="122"/>
    </row>
    <row r="13" spans="1:53">
      <c r="A13" s="111"/>
      <c r="B13" s="111"/>
      <c r="C13" s="111"/>
      <c r="D13" s="111"/>
      <c r="E13" s="111"/>
      <c r="F13" s="111"/>
      <c r="G13" s="111"/>
      <c r="H13" s="111"/>
      <c r="I13" s="111"/>
      <c r="J13" s="111"/>
      <c r="K13" s="111"/>
      <c r="L13" s="111"/>
      <c r="M13" s="111"/>
      <c r="N13" s="111"/>
      <c r="O13" s="111"/>
      <c r="P13" s="111"/>
      <c r="Q13" s="111"/>
      <c r="R13" s="111"/>
      <c r="S13" s="111"/>
      <c r="T13" s="111"/>
      <c r="U13" s="111"/>
      <c r="V13" s="111"/>
    </row>
    <row r="14" spans="1:53">
      <c r="A14" s="121" t="s">
        <v>1091</v>
      </c>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Z14" s="83"/>
    </row>
    <row r="15" spans="1:53">
      <c r="A15" s="80" t="s">
        <v>1090</v>
      </c>
      <c r="B15" s="83">
        <v>0</v>
      </c>
      <c r="C15" s="83">
        <v>489274.37226343481</v>
      </c>
      <c r="D15" s="83">
        <v>1228843.6964095174</v>
      </c>
      <c r="E15" s="83">
        <v>20119688.812332343</v>
      </c>
      <c r="F15" s="83">
        <v>20119688.812332343</v>
      </c>
      <c r="G15" s="83">
        <v>20634733.344915241</v>
      </c>
      <c r="H15" s="83">
        <v>21486775.613560203</v>
      </c>
      <c r="I15" s="83">
        <v>22285292.71643668</v>
      </c>
      <c r="J15" s="83">
        <v>23055018.039301608</v>
      </c>
      <c r="K15" s="83">
        <v>27086219.824335013</v>
      </c>
      <c r="L15" s="83">
        <v>27901906.045498013</v>
      </c>
      <c r="M15" s="83">
        <v>28605316.898231819</v>
      </c>
      <c r="N15" s="83">
        <v>29219602.112492822</v>
      </c>
      <c r="O15" s="83">
        <v>29766608.626422051</v>
      </c>
      <c r="P15" s="83">
        <v>30249481.015655905</v>
      </c>
      <c r="Q15" s="83">
        <v>30673289.19233311</v>
      </c>
      <c r="R15" s="83">
        <v>31046948.745885715</v>
      </c>
      <c r="S15" s="83">
        <v>31438301.03581202</v>
      </c>
      <c r="T15" s="83">
        <v>31830953.301063154</v>
      </c>
      <c r="U15" s="83">
        <v>32270618.350536518</v>
      </c>
      <c r="V15" s="83">
        <v>36459540.419125982</v>
      </c>
      <c r="W15" s="83">
        <v>37329882.275824949</v>
      </c>
      <c r="X15" s="83">
        <v>40505758.483102284</v>
      </c>
      <c r="Y15" s="83">
        <v>41453268.612568073</v>
      </c>
      <c r="Z15" s="83">
        <v>42407945.97686068</v>
      </c>
      <c r="AA15" s="83">
        <v>43956192.251492031</v>
      </c>
      <c r="AB15" s="83">
        <v>45507499.526710741</v>
      </c>
      <c r="AC15" s="83">
        <v>46928418.93641714</v>
      </c>
      <c r="AD15" s="83">
        <v>53684043.233793318</v>
      </c>
      <c r="AE15" s="83">
        <f>AVERAGE(R15:AD15)</f>
        <v>39601490.088399433</v>
      </c>
      <c r="AF15" s="83">
        <v>53684043.233793318</v>
      </c>
      <c r="AG15" s="83">
        <v>54699487.696710385</v>
      </c>
      <c r="AH15" s="83">
        <v>55788184.548218332</v>
      </c>
      <c r="AI15" s="83">
        <v>56921004.475738496</v>
      </c>
      <c r="AJ15" s="83">
        <v>58025529.571205579</v>
      </c>
      <c r="AK15" s="83">
        <v>59106026.189949237</v>
      </c>
      <c r="AL15" s="83">
        <v>62451068.407332249</v>
      </c>
      <c r="AM15" s="83">
        <v>63543650.899523675</v>
      </c>
      <c r="AN15" s="83">
        <v>64608338.016510539</v>
      </c>
      <c r="AO15" s="83">
        <v>65873045.898032427</v>
      </c>
      <c r="AP15" s="83">
        <v>70321350.014017269</v>
      </c>
      <c r="AQ15" s="83">
        <v>198401289.49333456</v>
      </c>
      <c r="AR15" s="83">
        <v>208275164.32975501</v>
      </c>
      <c r="AS15" s="83">
        <f>AVERAGE(AF15:AR15)</f>
        <v>82438321.751855463</v>
      </c>
      <c r="AU15" s="83">
        <f>+AE15*AU6</f>
        <v>792029.80176798871</v>
      </c>
      <c r="AV15" s="83">
        <f>+AE15*AV6</f>
        <v>871232.78194478748</v>
      </c>
      <c r="AW15" s="83">
        <f>+AU15-AV15</f>
        <v>-79202.980176798766</v>
      </c>
      <c r="AY15" s="83">
        <f>+AS15*AY6</f>
        <v>1648766.4350371093</v>
      </c>
      <c r="AZ15" s="83">
        <f>+AS15*AZ6</f>
        <v>1813643.0785408202</v>
      </c>
      <c r="BA15" s="83">
        <f>+AY15-AZ15</f>
        <v>-164876.64350371086</v>
      </c>
    </row>
    <row r="16" spans="1:53">
      <c r="A16" s="80"/>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U16" s="83"/>
      <c r="AV16" s="83"/>
      <c r="AW16" s="83"/>
      <c r="AY16" s="83"/>
      <c r="AZ16" s="83"/>
      <c r="BA16" s="83"/>
    </row>
    <row r="17" spans="1:45">
      <c r="A17" s="80" t="s">
        <v>1139</v>
      </c>
      <c r="AE17" s="83">
        <f>+AE15</f>
        <v>39601490.088399433</v>
      </c>
      <c r="AS17" s="83">
        <f>+AS15</f>
        <v>82438321.751855463</v>
      </c>
    </row>
    <row r="18" spans="1:45" ht="15.75" thickBot="1">
      <c r="A18" s="80"/>
      <c r="AE18" s="83"/>
      <c r="AS18" s="83"/>
    </row>
    <row r="19" spans="1:45" ht="15.75" thickBot="1">
      <c r="A19" s="138" t="s">
        <v>94</v>
      </c>
      <c r="B19" s="136"/>
      <c r="C19" s="136"/>
      <c r="D19" s="136"/>
      <c r="E19" s="136"/>
      <c r="F19" s="136"/>
      <c r="G19" s="136"/>
      <c r="H19" s="136"/>
      <c r="I19" s="136"/>
      <c r="J19" s="136"/>
      <c r="K19" s="136"/>
      <c r="L19" s="136"/>
      <c r="M19" s="136"/>
      <c r="N19" s="136"/>
      <c r="O19" s="136"/>
      <c r="P19" s="136"/>
      <c r="Q19" s="136"/>
      <c r="R19" s="136"/>
      <c r="S19" s="136"/>
      <c r="T19" s="136"/>
      <c r="U19" s="136"/>
      <c r="V19" s="136"/>
      <c r="W19" s="136"/>
      <c r="X19" s="136"/>
      <c r="Y19" s="136"/>
      <c r="Z19" s="136"/>
      <c r="AA19" s="136"/>
      <c r="AB19" s="136"/>
      <c r="AC19" s="136"/>
      <c r="AD19" s="136"/>
      <c r="AE19" s="140">
        <f>+AE17-AE15</f>
        <v>0</v>
      </c>
      <c r="AF19" s="136"/>
      <c r="AG19" s="136"/>
      <c r="AH19" s="136"/>
      <c r="AI19" s="136"/>
      <c r="AJ19" s="136"/>
      <c r="AK19" s="136"/>
      <c r="AL19" s="136"/>
      <c r="AM19" s="136"/>
      <c r="AN19" s="136"/>
      <c r="AO19" s="136"/>
      <c r="AP19" s="136"/>
      <c r="AQ19" s="136"/>
      <c r="AR19" s="136"/>
      <c r="AS19" s="139">
        <f>+AS17-AS15</f>
        <v>0</v>
      </c>
    </row>
    <row r="20" spans="1:45">
      <c r="A20" s="80"/>
      <c r="AE20" s="83"/>
      <c r="AS20" s="83"/>
    </row>
    <row r="22" spans="1:45">
      <c r="A22" s="121" t="s">
        <v>1141</v>
      </c>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row>
    <row r="23" spans="1:45" s="107" customFormat="1">
      <c r="A23" s="110" t="s">
        <v>1090</v>
      </c>
      <c r="B23" s="108">
        <v>0</v>
      </c>
      <c r="C23" s="108">
        <v>-703122.68</v>
      </c>
      <c r="D23" s="108">
        <v>-2705455.77</v>
      </c>
      <c r="E23" s="108">
        <v>-2944382.34</v>
      </c>
      <c r="F23" s="108">
        <v>-2944382.34</v>
      </c>
      <c r="G23" s="108">
        <v>-3005852.26</v>
      </c>
      <c r="H23" s="108">
        <v>-3117943.4299999997</v>
      </c>
      <c r="I23" s="108">
        <v>-3276233.57</v>
      </c>
      <c r="J23" s="108">
        <v>-3426141.1799999997</v>
      </c>
      <c r="K23" s="108">
        <v>-3616482.8699999996</v>
      </c>
      <c r="L23" s="108">
        <v>-3789674.59</v>
      </c>
      <c r="M23" s="108">
        <v>-3913852.08</v>
      </c>
      <c r="N23" s="108">
        <v>-4055692.5</v>
      </c>
      <c r="O23" s="108">
        <v>-4198566.8099999996</v>
      </c>
      <c r="P23" s="108">
        <v>-4339916.1999999993</v>
      </c>
      <c r="Q23" s="108">
        <v>-4460454.2699999996</v>
      </c>
      <c r="R23" s="108">
        <v>-4640426.05</v>
      </c>
      <c r="S23" s="108">
        <v>-5131431.0199999996</v>
      </c>
      <c r="T23" s="108">
        <v>-5450843.6499999994</v>
      </c>
      <c r="U23" s="108">
        <v>-6037369.75</v>
      </c>
      <c r="V23" s="108">
        <v>-8046941.6400000006</v>
      </c>
      <c r="W23" s="108">
        <v>-8832183.790000001</v>
      </c>
      <c r="X23" s="108">
        <v>-9017941.7700000014</v>
      </c>
      <c r="Y23" s="108">
        <v>-9341832.5700000022</v>
      </c>
      <c r="Z23" s="108">
        <v>-9555705.7800000012</v>
      </c>
      <c r="AA23" s="108">
        <v>-9801702.0300000012</v>
      </c>
      <c r="AB23" s="108">
        <v>-10048811.640000001</v>
      </c>
      <c r="AC23" s="108">
        <v>-10283478.560000001</v>
      </c>
      <c r="AD23" s="108">
        <v>-10493173.040000001</v>
      </c>
      <c r="AE23" s="108">
        <f>AVERAGE(R23:AD23)</f>
        <v>-8206295.4838461559</v>
      </c>
      <c r="AF23" s="108">
        <v>-10493173.040000001</v>
      </c>
      <c r="AG23" s="108">
        <v>-10582626.590000002</v>
      </c>
      <c r="AH23" s="108">
        <v>-10697122.790000001</v>
      </c>
      <c r="AI23" s="108">
        <v>-10801733.560000001</v>
      </c>
      <c r="AJ23" s="108">
        <v>-10888264.290000001</v>
      </c>
      <c r="AK23" s="108">
        <v>-10975905.82</v>
      </c>
      <c r="AL23" s="108">
        <v>-11189920.130000001</v>
      </c>
      <c r="AM23" s="108">
        <v>-11244257.91</v>
      </c>
      <c r="AN23" s="108">
        <v>-11631748.25</v>
      </c>
      <c r="AO23" s="108">
        <v>-11748926.27</v>
      </c>
      <c r="AP23" s="108">
        <v>-12415280.92</v>
      </c>
      <c r="AQ23" s="108">
        <v>-14575068.960000001</v>
      </c>
      <c r="AR23" s="108">
        <v>-14917872.65</v>
      </c>
      <c r="AS23" s="108">
        <f>AVERAGE(AF23:AR23)</f>
        <v>-11704761.629230769</v>
      </c>
    </row>
    <row r="24" spans="1:45" s="107" customFormat="1">
      <c r="A24" s="110"/>
      <c r="B24" s="108"/>
      <c r="C24" s="108"/>
      <c r="D24" s="108"/>
      <c r="E24" s="108"/>
      <c r="F24" s="108"/>
      <c r="G24" s="108"/>
      <c r="H24" s="108"/>
      <c r="I24" s="108"/>
      <c r="J24" s="108"/>
      <c r="K24" s="108"/>
      <c r="L24" s="108"/>
      <c r="M24" s="108"/>
      <c r="N24" s="108"/>
      <c r="O24" s="108"/>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row>
    <row r="25" spans="1:45">
      <c r="A25" s="80" t="s">
        <v>1139</v>
      </c>
      <c r="AE25" s="108">
        <f>+AE23-AW15</f>
        <v>-8127092.5036693569</v>
      </c>
      <c r="AS25" s="108">
        <f>+AS23-BA15</f>
        <v>-11539884.985727059</v>
      </c>
    </row>
    <row r="26" spans="1:45" ht="15.75" thickBot="1"/>
    <row r="27" spans="1:45" ht="15.75" thickBot="1">
      <c r="A27" s="138" t="s">
        <v>94</v>
      </c>
      <c r="B27" s="136"/>
      <c r="C27" s="136"/>
      <c r="D27" s="136"/>
      <c r="E27" s="136"/>
      <c r="F27" s="136"/>
      <c r="G27" s="136"/>
      <c r="H27" s="136"/>
      <c r="I27" s="136"/>
      <c r="J27" s="136"/>
      <c r="K27" s="136"/>
      <c r="L27" s="136"/>
      <c r="M27" s="136"/>
      <c r="N27" s="136"/>
      <c r="O27" s="136"/>
      <c r="P27" s="136"/>
      <c r="Q27" s="136"/>
      <c r="R27" s="136"/>
      <c r="S27" s="136"/>
      <c r="T27" s="136"/>
      <c r="U27" s="136"/>
      <c r="V27" s="136"/>
      <c r="W27" s="136"/>
      <c r="X27" s="136"/>
      <c r="Y27" s="136"/>
      <c r="Z27" s="136"/>
      <c r="AA27" s="136"/>
      <c r="AB27" s="136"/>
      <c r="AC27" s="136"/>
      <c r="AD27" s="136"/>
      <c r="AE27" s="137">
        <f>+AE25-AE23</f>
        <v>79202.980176798999</v>
      </c>
      <c r="AF27" s="136"/>
      <c r="AG27" s="136"/>
      <c r="AH27" s="136"/>
      <c r="AI27" s="136"/>
      <c r="AJ27" s="136"/>
      <c r="AK27" s="136"/>
      <c r="AL27" s="136"/>
      <c r="AM27" s="136"/>
      <c r="AN27" s="136"/>
      <c r="AO27" s="136"/>
      <c r="AP27" s="136"/>
      <c r="AQ27" s="136"/>
      <c r="AR27" s="136"/>
      <c r="AS27" s="135">
        <f>+AS25-AS23</f>
        <v>164876.64350371063</v>
      </c>
    </row>
    <row r="29" spans="1:45">
      <c r="A29" s="121" t="s">
        <v>1140</v>
      </c>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row>
    <row r="30" spans="1:45">
      <c r="A30" s="80" t="s">
        <v>1090</v>
      </c>
      <c r="B30" s="83">
        <v>0</v>
      </c>
      <c r="C30" s="83">
        <v>1192397.052263435</v>
      </c>
      <c r="D30" s="83">
        <v>3934299.4664095175</v>
      </c>
      <c r="E30" s="83">
        <v>23064071.152332343</v>
      </c>
      <c r="F30" s="83">
        <v>23064071.152332343</v>
      </c>
      <c r="G30" s="83">
        <v>23640585.604915239</v>
      </c>
      <c r="H30" s="83">
        <v>24604719.043560203</v>
      </c>
      <c r="I30" s="83">
        <v>25561526.286436681</v>
      </c>
      <c r="J30" s="83">
        <v>26481159.219301607</v>
      </c>
      <c r="K30" s="83">
        <v>30702702.694335014</v>
      </c>
      <c r="L30" s="83">
        <v>31691580.635498013</v>
      </c>
      <c r="M30" s="83">
        <v>32519168.978231817</v>
      </c>
      <c r="N30" s="83">
        <v>33275294.612492822</v>
      </c>
      <c r="O30" s="83">
        <v>33965175.43642205</v>
      </c>
      <c r="P30" s="83">
        <v>34589397.215655908</v>
      </c>
      <c r="Q30" s="83">
        <v>35133743.462333113</v>
      </c>
      <c r="R30" s="83">
        <v>35687374.795885712</v>
      </c>
      <c r="S30" s="83">
        <v>36569732.055812016</v>
      </c>
      <c r="T30" s="83">
        <v>37281796.951063156</v>
      </c>
      <c r="U30" s="83">
        <v>38307988.100536518</v>
      </c>
      <c r="V30" s="83">
        <v>44506482.059125982</v>
      </c>
      <c r="W30" s="83">
        <v>46162066.065824948</v>
      </c>
      <c r="X30" s="83">
        <v>49523700.253102288</v>
      </c>
      <c r="Y30" s="83">
        <v>50795101.182568073</v>
      </c>
      <c r="Z30" s="83">
        <v>51963651.756860681</v>
      </c>
      <c r="AA30" s="83">
        <v>53757894.281492032</v>
      </c>
      <c r="AB30" s="83">
        <v>55556311.166710742</v>
      </c>
      <c r="AC30" s="83">
        <v>57211897.496417142</v>
      </c>
      <c r="AD30" s="83">
        <v>64177216.273793317</v>
      </c>
      <c r="AE30" s="83">
        <f>AVERAGE(R30:AD30)</f>
        <v>47807785.57224559</v>
      </c>
      <c r="AF30" s="83">
        <v>64177216.273793317</v>
      </c>
      <c r="AG30" s="83">
        <v>65282114.286710389</v>
      </c>
      <c r="AH30" s="83">
        <v>66485307.338218331</v>
      </c>
      <c r="AI30" s="83">
        <v>67722738.035738498</v>
      </c>
      <c r="AJ30" s="83">
        <v>68913793.861205578</v>
      </c>
      <c r="AK30" s="83">
        <v>70081932.009949237</v>
      </c>
      <c r="AL30" s="83">
        <v>73640988.537332252</v>
      </c>
      <c r="AM30" s="83">
        <v>74787908.809523672</v>
      </c>
      <c r="AN30" s="83">
        <v>76240086.266510546</v>
      </c>
      <c r="AO30" s="83">
        <v>77621972.168032423</v>
      </c>
      <c r="AP30" s="83">
        <v>82736630.934017271</v>
      </c>
      <c r="AQ30" s="83">
        <v>212976358.45333457</v>
      </c>
      <c r="AR30" s="83">
        <v>223193036.97975501</v>
      </c>
      <c r="AS30" s="83">
        <f>AVERAGE(AF30:AR30)</f>
        <v>94143083.381086245</v>
      </c>
    </row>
    <row r="32" spans="1:45">
      <c r="A32" s="80" t="s">
        <v>1139</v>
      </c>
      <c r="AE32" s="83">
        <f>+AE17-AE25</f>
        <v>47728582.592068791</v>
      </c>
      <c r="AS32" s="83">
        <f>+AS17-AS25</f>
        <v>93978206.73758252</v>
      </c>
    </row>
    <row r="33" spans="1:45" ht="15.75" thickBot="1"/>
    <row r="34" spans="1:45" ht="12.75" customHeight="1" thickBot="1">
      <c r="A34" s="138" t="s">
        <v>94</v>
      </c>
      <c r="B34" s="136"/>
      <c r="C34" s="136"/>
      <c r="D34" s="136"/>
      <c r="E34" s="136"/>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7">
        <f>+AE32-AE30</f>
        <v>-79202.980176798999</v>
      </c>
      <c r="AF34" s="136"/>
      <c r="AG34" s="136"/>
      <c r="AH34" s="136"/>
      <c r="AI34" s="136"/>
      <c r="AJ34" s="136"/>
      <c r="AK34" s="136"/>
      <c r="AL34" s="136"/>
      <c r="AM34" s="136"/>
      <c r="AN34" s="136"/>
      <c r="AO34" s="136"/>
      <c r="AP34" s="136"/>
      <c r="AQ34" s="136"/>
      <c r="AR34" s="136"/>
      <c r="AS34" s="135">
        <f>+AS32-AS30</f>
        <v>-164876.64350372553</v>
      </c>
    </row>
    <row r="35" spans="1:45" ht="12.75" customHeight="1">
      <c r="A35" s="134"/>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33"/>
      <c r="AF35" s="102"/>
      <c r="AG35" s="102"/>
      <c r="AH35" s="102"/>
      <c r="AI35" s="102"/>
      <c r="AJ35" s="102"/>
      <c r="AK35" s="102"/>
      <c r="AL35" s="102"/>
      <c r="AM35" s="102"/>
      <c r="AN35" s="102"/>
      <c r="AO35" s="102"/>
      <c r="AP35" s="102"/>
      <c r="AQ35" s="102"/>
      <c r="AR35" s="102"/>
      <c r="AS35" s="133"/>
    </row>
    <row r="36" spans="1:45" ht="12.75" customHeight="1">
      <c r="A36" s="134"/>
      <c r="B36" s="102"/>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33"/>
      <c r="AF36" s="102"/>
      <c r="AG36" s="102"/>
      <c r="AH36" s="102"/>
      <c r="AI36" s="102"/>
      <c r="AJ36" s="102"/>
      <c r="AK36" s="102"/>
      <c r="AL36" s="102"/>
      <c r="AM36" s="102"/>
      <c r="AN36" s="102"/>
      <c r="AO36" s="102"/>
      <c r="AP36" s="102"/>
      <c r="AQ36" s="102"/>
      <c r="AR36" s="102"/>
      <c r="AS36" s="133"/>
    </row>
    <row r="38" spans="1:45">
      <c r="A38" s="77" t="s">
        <v>60</v>
      </c>
      <c r="R38" s="100" t="e">
        <f>+#REF!-R23</f>
        <v>#REF!</v>
      </c>
    </row>
    <row r="39" spans="1:45">
      <c r="A39" s="99" t="s">
        <v>1069</v>
      </c>
    </row>
    <row r="40" spans="1:45">
      <c r="A40" s="77" t="s">
        <v>1083</v>
      </c>
    </row>
    <row r="41" spans="1:45">
      <c r="A41" s="77" t="s">
        <v>1082</v>
      </c>
    </row>
  </sheetData>
  <pageMargins left="0.2" right="0.25" top="0.75" bottom="0.75" header="0.3" footer="0.3"/>
  <pageSetup scale="75" orientation="landscape" r:id="rId1"/>
  <headerFooter>
    <oddHeader>&amp;L&amp;"Arial"&amp;12 &amp;BFlorida Power and Light&amp;B
&amp;B CAP: Plant Detail by Component&amp;B
&amp;B CDR: 2016 Rate Case v3&amp;B&amp;R&amp;"Arial"&amp;10 Page &amp;P of &amp;N</oddHeader>
    <oddFooter>&amp;L&amp;"Arial"&amp;8 &amp;D - &amp;T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34"/>
  <sheetViews>
    <sheetView showGridLines="0" showZeros="0" workbookViewId="0">
      <pane xSplit="1" ySplit="8" topLeftCell="AN9" activePane="bottomRight" state="frozen"/>
      <selection activeCell="BS35" sqref="BS35"/>
      <selection pane="topRight" activeCell="BS35" sqref="BS35"/>
      <selection pane="bottomLeft" activeCell="BS35" sqref="BS35"/>
      <selection pane="bottomRight" sqref="A1:A2"/>
    </sheetView>
  </sheetViews>
  <sheetFormatPr defaultColWidth="9.33203125" defaultRowHeight="15"/>
  <cols>
    <col min="1" max="1" width="45.6640625" style="77" customWidth="1"/>
    <col min="2" max="44" width="13.6640625" style="77" customWidth="1"/>
    <col min="45" max="16384" width="9.33203125" style="77"/>
  </cols>
  <sheetData>
    <row r="1" spans="1:44">
      <c r="A1" s="299" t="s">
        <v>3304</v>
      </c>
    </row>
    <row r="2" spans="1:44">
      <c r="A2" s="299" t="s">
        <v>3288</v>
      </c>
    </row>
    <row r="5" spans="1:44" ht="15.75" thickBot="1">
      <c r="A5" s="128"/>
      <c r="B5" s="128"/>
      <c r="C5" s="128"/>
      <c r="D5" s="128"/>
      <c r="E5" s="128"/>
      <c r="F5" s="128"/>
      <c r="G5" s="128"/>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row>
    <row r="6" spans="1:44">
      <c r="A6" s="129" t="s">
        <v>1138</v>
      </c>
    </row>
    <row r="7" spans="1:44" ht="15.75" thickBot="1">
      <c r="A7" s="128"/>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row>
    <row r="8" spans="1:44" ht="15.75" thickBot="1">
      <c r="A8" s="86" t="s">
        <v>1132</v>
      </c>
      <c r="B8" s="86" t="s">
        <v>1130</v>
      </c>
      <c r="C8" s="86" t="s">
        <v>1129</v>
      </c>
      <c r="D8" s="86" t="s">
        <v>1128</v>
      </c>
      <c r="E8" s="86" t="s">
        <v>1142</v>
      </c>
      <c r="F8" s="86" t="s">
        <v>1127</v>
      </c>
      <c r="G8" s="86" t="s">
        <v>1126</v>
      </c>
      <c r="H8" s="86" t="s">
        <v>1125</v>
      </c>
      <c r="I8" s="86" t="s">
        <v>1124</v>
      </c>
      <c r="J8" s="86" t="s">
        <v>1123</v>
      </c>
      <c r="K8" s="86" t="s">
        <v>1122</v>
      </c>
      <c r="L8" s="86" t="s">
        <v>1121</v>
      </c>
      <c r="M8" s="86" t="s">
        <v>1120</v>
      </c>
      <c r="N8" s="86" t="s">
        <v>1119</v>
      </c>
      <c r="O8" s="86" t="s">
        <v>1118</v>
      </c>
      <c r="P8" s="86" t="s">
        <v>1117</v>
      </c>
      <c r="Q8" s="86" t="s">
        <v>1116</v>
      </c>
      <c r="R8" s="86" t="s">
        <v>1152</v>
      </c>
      <c r="S8" s="86" t="s">
        <v>1115</v>
      </c>
      <c r="T8" s="86" t="s">
        <v>1114</v>
      </c>
      <c r="U8" s="86" t="s">
        <v>1113</v>
      </c>
      <c r="V8" s="86" t="s">
        <v>1112</v>
      </c>
      <c r="W8" s="86" t="s">
        <v>1111</v>
      </c>
      <c r="X8" s="86" t="s">
        <v>1110</v>
      </c>
      <c r="Y8" s="86" t="s">
        <v>1109</v>
      </c>
      <c r="Z8" s="86" t="s">
        <v>1108</v>
      </c>
      <c r="AA8" s="86" t="s">
        <v>1107</v>
      </c>
      <c r="AB8" s="86" t="s">
        <v>1106</v>
      </c>
      <c r="AC8" s="86" t="s">
        <v>1105</v>
      </c>
      <c r="AD8" s="86" t="s">
        <v>533</v>
      </c>
      <c r="AE8" s="86" t="s">
        <v>11</v>
      </c>
      <c r="AF8" s="86" t="s">
        <v>1104</v>
      </c>
      <c r="AG8" s="86" t="s">
        <v>1103</v>
      </c>
      <c r="AH8" s="86" t="s">
        <v>1102</v>
      </c>
      <c r="AI8" s="86" t="s">
        <v>1101</v>
      </c>
      <c r="AJ8" s="86" t="s">
        <v>1100</v>
      </c>
      <c r="AK8" s="86" t="s">
        <v>1099</v>
      </c>
      <c r="AL8" s="86" t="s">
        <v>1098</v>
      </c>
      <c r="AM8" s="86" t="s">
        <v>1097</v>
      </c>
      <c r="AN8" s="86" t="s">
        <v>1096</v>
      </c>
      <c r="AO8" s="86" t="s">
        <v>1095</v>
      </c>
      <c r="AP8" s="86" t="s">
        <v>1094</v>
      </c>
      <c r="AQ8" s="86" t="s">
        <v>532</v>
      </c>
      <c r="AR8" s="86" t="s">
        <v>12</v>
      </c>
    </row>
    <row r="9" spans="1:44">
      <c r="A9" s="124" t="s">
        <v>1092</v>
      </c>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row>
    <row r="10" spans="1:44">
      <c r="A10" s="79" t="s">
        <v>1151</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row>
    <row r="11" spans="1:44">
      <c r="A11" s="80" t="s">
        <v>1090</v>
      </c>
      <c r="B11" s="83">
        <v>489274.37226343481</v>
      </c>
      <c r="C11" s="83">
        <v>739569.32414608251</v>
      </c>
      <c r="D11" s="83">
        <v>18890845.115922827</v>
      </c>
      <c r="E11" s="83">
        <v>20119688.812332343</v>
      </c>
      <c r="F11" s="83">
        <v>515044.53258289822</v>
      </c>
      <c r="G11" s="83">
        <v>852042.26864496199</v>
      </c>
      <c r="H11" s="83">
        <v>798517.10287647787</v>
      </c>
      <c r="I11" s="83">
        <v>769725.32286492654</v>
      </c>
      <c r="J11" s="83">
        <v>4031201.7850334039</v>
      </c>
      <c r="K11" s="83">
        <v>815686.22116300138</v>
      </c>
      <c r="L11" s="83">
        <v>703410.85273380682</v>
      </c>
      <c r="M11" s="83">
        <v>614285.21426100365</v>
      </c>
      <c r="N11" s="83">
        <v>547006.51392922876</v>
      </c>
      <c r="O11" s="83">
        <v>482872.38923385227</v>
      </c>
      <c r="P11" s="83">
        <v>423808.17667720409</v>
      </c>
      <c r="Q11" s="83">
        <v>373659.55355260632</v>
      </c>
      <c r="R11" s="83">
        <v>10927259.933553373</v>
      </c>
      <c r="S11" s="83">
        <v>391352.28992630559</v>
      </c>
      <c r="T11" s="83">
        <v>392652.26525113406</v>
      </c>
      <c r="U11" s="83">
        <v>439665.04947336274</v>
      </c>
      <c r="V11" s="83">
        <v>4188922.0685894671</v>
      </c>
      <c r="W11" s="83">
        <v>870341.85669897101</v>
      </c>
      <c r="X11" s="83">
        <v>3175876.2072773334</v>
      </c>
      <c r="Y11" s="83">
        <v>947510.12946579012</v>
      </c>
      <c r="Z11" s="83">
        <v>954677.36429260345</v>
      </c>
      <c r="AA11" s="83">
        <v>1548246.2746313477</v>
      </c>
      <c r="AB11" s="83">
        <v>1551307.2752187122</v>
      </c>
      <c r="AC11" s="83">
        <v>1420919.4097064014</v>
      </c>
      <c r="AD11" s="83">
        <v>6755624.2973761801</v>
      </c>
      <c r="AE11" s="83">
        <v>22637094.487907607</v>
      </c>
      <c r="AF11" s="83">
        <v>1015444.4629170704</v>
      </c>
      <c r="AG11" s="83">
        <v>1088696.8515079462</v>
      </c>
      <c r="AH11" s="83">
        <v>1132819.9275201671</v>
      </c>
      <c r="AI11" s="83">
        <v>1104525.0954670855</v>
      </c>
      <c r="AJ11" s="83">
        <v>1080496.6187436555</v>
      </c>
      <c r="AK11" s="83">
        <v>3345042.2173830126</v>
      </c>
      <c r="AL11" s="83">
        <v>1092582.4921914283</v>
      </c>
      <c r="AM11" s="83">
        <v>1064687.116986864</v>
      </c>
      <c r="AN11" s="83">
        <v>1264707.8815218883</v>
      </c>
      <c r="AO11" s="83">
        <v>4448304.1159848478</v>
      </c>
      <c r="AP11" s="83">
        <v>128079939.47931729</v>
      </c>
      <c r="AQ11" s="83">
        <v>9873874.836420441</v>
      </c>
      <c r="AR11" s="83">
        <v>154591121.09596172</v>
      </c>
    </row>
    <row r="12" spans="1:44">
      <c r="A12" s="80" t="s">
        <v>1150</v>
      </c>
      <c r="B12" s="83">
        <v>489274.37226343481</v>
      </c>
      <c r="C12" s="83">
        <v>739569.32414608251</v>
      </c>
      <c r="D12" s="83">
        <v>18890845.115922827</v>
      </c>
      <c r="E12" s="83">
        <v>20119688.812332343</v>
      </c>
      <c r="F12" s="83">
        <v>515044.53258289822</v>
      </c>
      <c r="G12" s="83">
        <v>852042.26864496199</v>
      </c>
      <c r="H12" s="83">
        <v>798517.10287647787</v>
      </c>
      <c r="I12" s="83">
        <v>769725.32286492654</v>
      </c>
      <c r="J12" s="83">
        <v>4031201.7850334039</v>
      </c>
      <c r="K12" s="83">
        <v>815686.22116300138</v>
      </c>
      <c r="L12" s="83">
        <v>703410.85273380682</v>
      </c>
      <c r="M12" s="83">
        <v>614285.21426100365</v>
      </c>
      <c r="N12" s="83">
        <v>547006.51392922876</v>
      </c>
      <c r="O12" s="83">
        <v>482872.38923385227</v>
      </c>
      <c r="P12" s="83">
        <v>423808.17667720409</v>
      </c>
      <c r="Q12" s="83">
        <v>373659.55355260632</v>
      </c>
      <c r="R12" s="83">
        <v>10927259.933553373</v>
      </c>
      <c r="S12" s="83">
        <v>391352.28992630559</v>
      </c>
      <c r="T12" s="83">
        <v>392652.26525113406</v>
      </c>
      <c r="U12" s="83">
        <v>439665.04947336274</v>
      </c>
      <c r="V12" s="83">
        <v>4188922.0685894671</v>
      </c>
      <c r="W12" s="83">
        <v>870341.85669897101</v>
      </c>
      <c r="X12" s="83">
        <v>3175876.2072773334</v>
      </c>
      <c r="Y12" s="83">
        <v>947510.12946579012</v>
      </c>
      <c r="Z12" s="83">
        <v>954677.36429260345</v>
      </c>
      <c r="AA12" s="83">
        <v>1548246.2746313477</v>
      </c>
      <c r="AB12" s="83">
        <v>1551307.2752187122</v>
      </c>
      <c r="AC12" s="83">
        <v>1420919.4097064014</v>
      </c>
      <c r="AD12" s="83">
        <v>6755624.2973761801</v>
      </c>
      <c r="AE12" s="83">
        <v>22637094.487907607</v>
      </c>
      <c r="AF12" s="83">
        <v>1015444.4629170704</v>
      </c>
      <c r="AG12" s="83">
        <v>1088696.8515079462</v>
      </c>
      <c r="AH12" s="83">
        <v>1132819.9275201671</v>
      </c>
      <c r="AI12" s="83">
        <v>1104525.0954670855</v>
      </c>
      <c r="AJ12" s="83">
        <v>1080496.6187436555</v>
      </c>
      <c r="AK12" s="83">
        <v>3345042.2173830126</v>
      </c>
      <c r="AL12" s="83">
        <v>1092582.4921914283</v>
      </c>
      <c r="AM12" s="83">
        <v>1064687.116986864</v>
      </c>
      <c r="AN12" s="83">
        <v>1264707.8815218883</v>
      </c>
      <c r="AO12" s="83">
        <v>4448304.1159848478</v>
      </c>
      <c r="AP12" s="83">
        <v>128079939.47931729</v>
      </c>
      <c r="AQ12" s="83">
        <v>9873874.836420441</v>
      </c>
      <c r="AR12" s="83">
        <v>154591121.09596172</v>
      </c>
    </row>
    <row r="14" spans="1:44">
      <c r="A14" s="79" t="s">
        <v>1091</v>
      </c>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row>
    <row r="15" spans="1:44">
      <c r="A15" s="80" t="s">
        <v>1090</v>
      </c>
      <c r="B15" s="83">
        <v>489274.37226343481</v>
      </c>
      <c r="C15" s="83">
        <v>1228843.6964095174</v>
      </c>
      <c r="D15" s="83">
        <v>20119688.812332343</v>
      </c>
      <c r="E15" s="83">
        <v>20119688.812332343</v>
      </c>
      <c r="F15" s="83">
        <v>20634733.344915241</v>
      </c>
      <c r="G15" s="83">
        <v>21486775.613560203</v>
      </c>
      <c r="H15" s="83">
        <v>22285292.71643668</v>
      </c>
      <c r="I15" s="83">
        <v>23055018.039301608</v>
      </c>
      <c r="J15" s="83">
        <v>27086219.824335013</v>
      </c>
      <c r="K15" s="83">
        <v>27901906.045498013</v>
      </c>
      <c r="L15" s="83">
        <v>28605316.898231819</v>
      </c>
      <c r="M15" s="83">
        <v>29219602.112492822</v>
      </c>
      <c r="N15" s="83">
        <v>29766608.626422051</v>
      </c>
      <c r="O15" s="83">
        <v>30249481.015655905</v>
      </c>
      <c r="P15" s="83">
        <v>30673289.19233311</v>
      </c>
      <c r="Q15" s="83">
        <v>31046948.745885715</v>
      </c>
      <c r="R15" s="83">
        <v>31046948.745885715</v>
      </c>
      <c r="S15" s="83">
        <v>31438301.03581202</v>
      </c>
      <c r="T15" s="83">
        <v>31830953.301063154</v>
      </c>
      <c r="U15" s="83">
        <v>32270618.350536518</v>
      </c>
      <c r="V15" s="83">
        <v>36459540.419125982</v>
      </c>
      <c r="W15" s="83">
        <v>37329882.275824949</v>
      </c>
      <c r="X15" s="83">
        <v>40505758.483102284</v>
      </c>
      <c r="Y15" s="83">
        <v>41453268.612568073</v>
      </c>
      <c r="Z15" s="83">
        <v>42407945.97686068</v>
      </c>
      <c r="AA15" s="83">
        <v>43956192.251492031</v>
      </c>
      <c r="AB15" s="83">
        <v>45507499.526710741</v>
      </c>
      <c r="AC15" s="83">
        <v>46928418.93641714</v>
      </c>
      <c r="AD15" s="83">
        <v>53684043.233793318</v>
      </c>
      <c r="AE15" s="83">
        <v>53684043.233793318</v>
      </c>
      <c r="AF15" s="83">
        <v>54699487.696710385</v>
      </c>
      <c r="AG15" s="83">
        <v>55788184.548218332</v>
      </c>
      <c r="AH15" s="83">
        <v>56921004.475738496</v>
      </c>
      <c r="AI15" s="83">
        <v>58025529.571205579</v>
      </c>
      <c r="AJ15" s="83">
        <v>59106026.189949237</v>
      </c>
      <c r="AK15" s="83">
        <v>62451068.407332249</v>
      </c>
      <c r="AL15" s="83">
        <v>63543650.899523675</v>
      </c>
      <c r="AM15" s="83">
        <v>64608338.016510539</v>
      </c>
      <c r="AN15" s="83">
        <v>65873045.898032427</v>
      </c>
      <c r="AO15" s="83">
        <v>70321350.014017269</v>
      </c>
      <c r="AP15" s="83">
        <v>198401289.49333456</v>
      </c>
      <c r="AQ15" s="83">
        <v>208275164.32975501</v>
      </c>
      <c r="AR15" s="83">
        <v>208275164.32975501</v>
      </c>
    </row>
    <row r="16" spans="1:44">
      <c r="A16" s="80" t="s">
        <v>1149</v>
      </c>
      <c r="B16" s="83">
        <v>489274.37226343481</v>
      </c>
      <c r="C16" s="83">
        <v>1228843.6964095174</v>
      </c>
      <c r="D16" s="83">
        <v>20119688.812332343</v>
      </c>
      <c r="E16" s="83">
        <v>20119688.812332343</v>
      </c>
      <c r="F16" s="83">
        <v>20634733.344915241</v>
      </c>
      <c r="G16" s="83">
        <v>21486775.613560203</v>
      </c>
      <c r="H16" s="83">
        <v>22285292.71643668</v>
      </c>
      <c r="I16" s="83">
        <v>23055018.039301608</v>
      </c>
      <c r="J16" s="83">
        <v>27086219.824335013</v>
      </c>
      <c r="K16" s="83">
        <v>27901906.045498013</v>
      </c>
      <c r="L16" s="83">
        <v>28605316.898231819</v>
      </c>
      <c r="M16" s="83">
        <v>29219602.112492822</v>
      </c>
      <c r="N16" s="83">
        <v>29766608.626422051</v>
      </c>
      <c r="O16" s="83">
        <v>30249481.015655905</v>
      </c>
      <c r="P16" s="83">
        <v>30673289.19233311</v>
      </c>
      <c r="Q16" s="83">
        <v>31046948.745885715</v>
      </c>
      <c r="R16" s="83">
        <v>31046948.745885715</v>
      </c>
      <c r="S16" s="83">
        <v>31438301.03581202</v>
      </c>
      <c r="T16" s="83">
        <v>31830953.301063154</v>
      </c>
      <c r="U16" s="83">
        <v>32270618.350536518</v>
      </c>
      <c r="V16" s="83">
        <v>36459540.419125982</v>
      </c>
      <c r="W16" s="83">
        <v>37329882.275824949</v>
      </c>
      <c r="X16" s="83">
        <v>40505758.483102284</v>
      </c>
      <c r="Y16" s="83">
        <v>41453268.612568073</v>
      </c>
      <c r="Z16" s="83">
        <v>42407945.97686068</v>
      </c>
      <c r="AA16" s="83">
        <v>43956192.251492031</v>
      </c>
      <c r="AB16" s="83">
        <v>45507499.526710741</v>
      </c>
      <c r="AC16" s="83">
        <v>46928418.93641714</v>
      </c>
      <c r="AD16" s="83">
        <v>53684043.233793318</v>
      </c>
      <c r="AE16" s="83">
        <v>53684043.233793318</v>
      </c>
      <c r="AF16" s="83">
        <v>54699487.696710385</v>
      </c>
      <c r="AG16" s="83">
        <v>55788184.548218332</v>
      </c>
      <c r="AH16" s="83">
        <v>56921004.475738496</v>
      </c>
      <c r="AI16" s="83">
        <v>58025529.571205579</v>
      </c>
      <c r="AJ16" s="83">
        <v>59106026.189949237</v>
      </c>
      <c r="AK16" s="83">
        <v>62451068.407332249</v>
      </c>
      <c r="AL16" s="83">
        <v>63543650.899523675</v>
      </c>
      <c r="AM16" s="83">
        <v>64608338.016510539</v>
      </c>
      <c r="AN16" s="83">
        <v>65873045.898032427</v>
      </c>
      <c r="AO16" s="83">
        <v>70321350.014017269</v>
      </c>
      <c r="AP16" s="83">
        <v>198401289.49333456</v>
      </c>
      <c r="AQ16" s="83">
        <v>208275164.32975501</v>
      </c>
      <c r="AR16" s="83">
        <v>208275164.32975501</v>
      </c>
    </row>
    <row r="18" spans="1:44">
      <c r="A18" s="79" t="s">
        <v>1148</v>
      </c>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row>
    <row r="19" spans="1:44">
      <c r="A19" s="80" t="s">
        <v>1090</v>
      </c>
      <c r="B19" s="83">
        <v>0</v>
      </c>
      <c r="C19" s="83">
        <v>-703122.68</v>
      </c>
      <c r="D19" s="83">
        <v>-2705455.77</v>
      </c>
      <c r="E19" s="83">
        <v>0</v>
      </c>
      <c r="F19" s="83">
        <v>-2944382.34</v>
      </c>
      <c r="G19" s="83">
        <v>-3005852.26</v>
      </c>
      <c r="H19" s="83">
        <v>-3117943.4299999997</v>
      </c>
      <c r="I19" s="83">
        <v>-3276233.57</v>
      </c>
      <c r="J19" s="83">
        <v>-3426141.1799999997</v>
      </c>
      <c r="K19" s="83">
        <v>-3616482.8699999996</v>
      </c>
      <c r="L19" s="83">
        <v>-3789674.59</v>
      </c>
      <c r="M19" s="83">
        <v>-3913852.08</v>
      </c>
      <c r="N19" s="83">
        <v>-4055692.5</v>
      </c>
      <c r="O19" s="83">
        <v>-4198566.8099999996</v>
      </c>
      <c r="P19" s="83">
        <v>-4339916.1999999993</v>
      </c>
      <c r="Q19" s="83">
        <v>-4460454.2699999996</v>
      </c>
      <c r="R19" s="83">
        <v>-2944382.34</v>
      </c>
      <c r="S19" s="83">
        <v>-4640426.05</v>
      </c>
      <c r="T19" s="83">
        <v>-5131431.0199999996</v>
      </c>
      <c r="U19" s="83">
        <v>-5450843.6499999994</v>
      </c>
      <c r="V19" s="83">
        <v>-6037369.75</v>
      </c>
      <c r="W19" s="83">
        <v>-8046941.6400000006</v>
      </c>
      <c r="X19" s="83">
        <v>-8832183.790000001</v>
      </c>
      <c r="Y19" s="83">
        <v>-9017941.7700000014</v>
      </c>
      <c r="Z19" s="83">
        <v>-9341832.5700000022</v>
      </c>
      <c r="AA19" s="83">
        <v>-9555705.7800000012</v>
      </c>
      <c r="AB19" s="83">
        <v>-9801702.0300000012</v>
      </c>
      <c r="AC19" s="83">
        <v>-10048811.640000001</v>
      </c>
      <c r="AD19" s="83">
        <v>-10283478.560000001</v>
      </c>
      <c r="AE19" s="83">
        <v>-4640426.05</v>
      </c>
      <c r="AF19" s="83">
        <v>-10493173.040000001</v>
      </c>
      <c r="AG19" s="83">
        <v>-10582626.590000002</v>
      </c>
      <c r="AH19" s="83">
        <v>-10697122.790000001</v>
      </c>
      <c r="AI19" s="83">
        <v>-10801733.560000001</v>
      </c>
      <c r="AJ19" s="83">
        <v>-10888264.290000001</v>
      </c>
      <c r="AK19" s="83">
        <v>-10975905.82</v>
      </c>
      <c r="AL19" s="83">
        <v>-11189920.130000001</v>
      </c>
      <c r="AM19" s="83">
        <v>-11244257.91</v>
      </c>
      <c r="AN19" s="83">
        <v>-11631748.25</v>
      </c>
      <c r="AO19" s="83">
        <v>-11748926.27</v>
      </c>
      <c r="AP19" s="83">
        <v>-12415280.92</v>
      </c>
      <c r="AQ19" s="83">
        <v>-14575068.960000001</v>
      </c>
      <c r="AR19" s="83">
        <v>-10493173.040000001</v>
      </c>
    </row>
    <row r="20" spans="1:44">
      <c r="A20" s="80" t="s">
        <v>1147</v>
      </c>
      <c r="B20" s="83">
        <v>0</v>
      </c>
      <c r="C20" s="83">
        <v>-703122.68</v>
      </c>
      <c r="D20" s="83">
        <v>-2705455.77</v>
      </c>
      <c r="E20" s="83">
        <v>0</v>
      </c>
      <c r="F20" s="83">
        <v>-2944382.34</v>
      </c>
      <c r="G20" s="83">
        <v>-3005852.26</v>
      </c>
      <c r="H20" s="83">
        <v>-3117943.4299999997</v>
      </c>
      <c r="I20" s="83">
        <v>-3276233.57</v>
      </c>
      <c r="J20" s="83">
        <v>-3426141.1799999997</v>
      </c>
      <c r="K20" s="83">
        <v>-3616482.8699999996</v>
      </c>
      <c r="L20" s="83">
        <v>-3789674.59</v>
      </c>
      <c r="M20" s="83">
        <v>-3913852.08</v>
      </c>
      <c r="N20" s="83">
        <v>-4055692.5</v>
      </c>
      <c r="O20" s="83">
        <v>-4198566.8099999996</v>
      </c>
      <c r="P20" s="83">
        <v>-4339916.1999999993</v>
      </c>
      <c r="Q20" s="83">
        <v>-4460454.2699999996</v>
      </c>
      <c r="R20" s="83">
        <v>-2944382.34</v>
      </c>
      <c r="S20" s="83">
        <v>-4640426.05</v>
      </c>
      <c r="T20" s="83">
        <v>-5131431.0199999996</v>
      </c>
      <c r="U20" s="83">
        <v>-5450843.6499999994</v>
      </c>
      <c r="V20" s="83">
        <v>-6037369.75</v>
      </c>
      <c r="W20" s="83">
        <v>-8046941.6400000006</v>
      </c>
      <c r="X20" s="83">
        <v>-8832183.790000001</v>
      </c>
      <c r="Y20" s="83">
        <v>-9017941.7700000014</v>
      </c>
      <c r="Z20" s="83">
        <v>-9341832.5700000022</v>
      </c>
      <c r="AA20" s="83">
        <v>-9555705.7800000012</v>
      </c>
      <c r="AB20" s="83">
        <v>-9801702.0300000012</v>
      </c>
      <c r="AC20" s="83">
        <v>-10048811.640000001</v>
      </c>
      <c r="AD20" s="83">
        <v>-10283478.560000001</v>
      </c>
      <c r="AE20" s="83">
        <v>-4640426.05</v>
      </c>
      <c r="AF20" s="83">
        <v>-10493173.040000001</v>
      </c>
      <c r="AG20" s="83">
        <v>-10582626.590000002</v>
      </c>
      <c r="AH20" s="83">
        <v>-10697122.790000001</v>
      </c>
      <c r="AI20" s="83">
        <v>-10801733.560000001</v>
      </c>
      <c r="AJ20" s="83">
        <v>-10888264.290000001</v>
      </c>
      <c r="AK20" s="83">
        <v>-10975905.82</v>
      </c>
      <c r="AL20" s="83">
        <v>-11189920.130000001</v>
      </c>
      <c r="AM20" s="83">
        <v>-11244257.91</v>
      </c>
      <c r="AN20" s="83">
        <v>-11631748.25</v>
      </c>
      <c r="AO20" s="83">
        <v>-11748926.27</v>
      </c>
      <c r="AP20" s="83">
        <v>-12415280.92</v>
      </c>
      <c r="AQ20" s="83">
        <v>-14575068.960000001</v>
      </c>
      <c r="AR20" s="83">
        <v>-10493173.040000001</v>
      </c>
    </row>
    <row r="22" spans="1:44">
      <c r="A22" s="79" t="s">
        <v>1141</v>
      </c>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row>
    <row r="23" spans="1:44">
      <c r="A23" s="80" t="s">
        <v>1090</v>
      </c>
      <c r="B23" s="83">
        <v>-703122.68</v>
      </c>
      <c r="C23" s="83">
        <v>-2705455.77</v>
      </c>
      <c r="D23" s="83">
        <v>-2944382.34</v>
      </c>
      <c r="E23" s="83">
        <v>-2944382.34</v>
      </c>
      <c r="F23" s="83">
        <v>-3005852.26</v>
      </c>
      <c r="G23" s="83">
        <v>-3117943.4299999997</v>
      </c>
      <c r="H23" s="83">
        <v>-3276233.57</v>
      </c>
      <c r="I23" s="83">
        <v>-3426141.1799999997</v>
      </c>
      <c r="J23" s="83">
        <v>-3616482.8699999996</v>
      </c>
      <c r="K23" s="83">
        <v>-3789674.59</v>
      </c>
      <c r="L23" s="83">
        <v>-3913852.08</v>
      </c>
      <c r="M23" s="83">
        <v>-4055692.5</v>
      </c>
      <c r="N23" s="83">
        <v>-4198566.8099999996</v>
      </c>
      <c r="O23" s="83">
        <v>-4339916.1999999993</v>
      </c>
      <c r="P23" s="83">
        <v>-4460454.2699999996</v>
      </c>
      <c r="Q23" s="83">
        <v>-4640426.05</v>
      </c>
      <c r="R23" s="83">
        <v>-4640426.05</v>
      </c>
      <c r="S23" s="83">
        <v>-5131431.0199999996</v>
      </c>
      <c r="T23" s="83">
        <v>-5450843.6499999994</v>
      </c>
      <c r="U23" s="83">
        <v>-6037369.75</v>
      </c>
      <c r="V23" s="83">
        <v>-8046941.6400000006</v>
      </c>
      <c r="W23" s="83">
        <v>-8832183.790000001</v>
      </c>
      <c r="X23" s="83">
        <v>-9017941.7700000014</v>
      </c>
      <c r="Y23" s="83">
        <v>-9341832.5700000022</v>
      </c>
      <c r="Z23" s="83">
        <v>-9555705.7800000012</v>
      </c>
      <c r="AA23" s="83">
        <v>-9801702.0300000012</v>
      </c>
      <c r="AB23" s="83">
        <v>-10048811.640000001</v>
      </c>
      <c r="AC23" s="83">
        <v>-10283478.560000001</v>
      </c>
      <c r="AD23" s="83">
        <v>-10493173.040000001</v>
      </c>
      <c r="AE23" s="83">
        <v>-10493173.040000001</v>
      </c>
      <c r="AF23" s="83">
        <v>-10582626.590000002</v>
      </c>
      <c r="AG23" s="83">
        <v>-10697122.790000001</v>
      </c>
      <c r="AH23" s="83">
        <v>-10801733.560000001</v>
      </c>
      <c r="AI23" s="83">
        <v>-10888264.290000001</v>
      </c>
      <c r="AJ23" s="83">
        <v>-10975905.82</v>
      </c>
      <c r="AK23" s="83">
        <v>-11189920.130000001</v>
      </c>
      <c r="AL23" s="83">
        <v>-11244257.91</v>
      </c>
      <c r="AM23" s="83">
        <v>-11631748.25</v>
      </c>
      <c r="AN23" s="83">
        <v>-11748926.27</v>
      </c>
      <c r="AO23" s="83">
        <v>-12415280.92</v>
      </c>
      <c r="AP23" s="83">
        <v>-14575068.960000001</v>
      </c>
      <c r="AQ23" s="83">
        <v>-14917872.65</v>
      </c>
      <c r="AR23" s="83">
        <v>-14917872.65</v>
      </c>
    </row>
    <row r="24" spans="1:44">
      <c r="A24" s="80" t="s">
        <v>1146</v>
      </c>
      <c r="B24" s="83">
        <v>-703122.68</v>
      </c>
      <c r="C24" s="83">
        <v>-2705455.77</v>
      </c>
      <c r="D24" s="83">
        <v>-2944382.34</v>
      </c>
      <c r="E24" s="83">
        <v>-2944382.34</v>
      </c>
      <c r="F24" s="83">
        <v>-3005852.26</v>
      </c>
      <c r="G24" s="83">
        <v>-3117943.4299999997</v>
      </c>
      <c r="H24" s="83">
        <v>-3276233.57</v>
      </c>
      <c r="I24" s="83">
        <v>-3426141.1799999997</v>
      </c>
      <c r="J24" s="83">
        <v>-3616482.8699999996</v>
      </c>
      <c r="K24" s="83">
        <v>-3789674.59</v>
      </c>
      <c r="L24" s="83">
        <v>-3913852.08</v>
      </c>
      <c r="M24" s="83">
        <v>-4055692.5</v>
      </c>
      <c r="N24" s="83">
        <v>-4198566.8099999996</v>
      </c>
      <c r="O24" s="83">
        <v>-4339916.1999999993</v>
      </c>
      <c r="P24" s="83">
        <v>-4460454.2699999996</v>
      </c>
      <c r="Q24" s="83">
        <v>-4640426.05</v>
      </c>
      <c r="R24" s="83">
        <v>-4640426.05</v>
      </c>
      <c r="S24" s="83">
        <v>-5131431.0199999996</v>
      </c>
      <c r="T24" s="83">
        <v>-5450843.6499999994</v>
      </c>
      <c r="U24" s="83">
        <v>-6037369.75</v>
      </c>
      <c r="V24" s="83">
        <v>-8046941.6400000006</v>
      </c>
      <c r="W24" s="83">
        <v>-8832183.790000001</v>
      </c>
      <c r="X24" s="83">
        <v>-9017941.7700000014</v>
      </c>
      <c r="Y24" s="83">
        <v>-9341832.5700000022</v>
      </c>
      <c r="Z24" s="83">
        <v>-9555705.7800000012</v>
      </c>
      <c r="AA24" s="83">
        <v>-9801702.0300000012</v>
      </c>
      <c r="AB24" s="83">
        <v>-10048811.640000001</v>
      </c>
      <c r="AC24" s="83">
        <v>-10283478.560000001</v>
      </c>
      <c r="AD24" s="83">
        <v>-10493173.040000001</v>
      </c>
      <c r="AE24" s="83">
        <v>-10493173.040000001</v>
      </c>
      <c r="AF24" s="83">
        <v>-10582626.590000002</v>
      </c>
      <c r="AG24" s="83">
        <v>-10697122.790000001</v>
      </c>
      <c r="AH24" s="83">
        <v>-10801733.560000001</v>
      </c>
      <c r="AI24" s="83">
        <v>-10888264.290000001</v>
      </c>
      <c r="AJ24" s="83">
        <v>-10975905.82</v>
      </c>
      <c r="AK24" s="83">
        <v>-11189920.130000001</v>
      </c>
      <c r="AL24" s="83">
        <v>-11244257.91</v>
      </c>
      <c r="AM24" s="83">
        <v>-11631748.25</v>
      </c>
      <c r="AN24" s="83">
        <v>-11748926.27</v>
      </c>
      <c r="AO24" s="83">
        <v>-12415280.92</v>
      </c>
      <c r="AP24" s="83">
        <v>-14575068.960000001</v>
      </c>
      <c r="AQ24" s="83">
        <v>-14917872.65</v>
      </c>
      <c r="AR24" s="83">
        <v>-14917872.65</v>
      </c>
    </row>
    <row r="26" spans="1:44">
      <c r="A26" s="79" t="s">
        <v>1145</v>
      </c>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row>
    <row r="27" spans="1:44">
      <c r="A27" s="80" t="s">
        <v>1090</v>
      </c>
      <c r="B27" s="83">
        <v>0</v>
      </c>
      <c r="C27" s="83">
        <v>489274.37226343481</v>
      </c>
      <c r="D27" s="83">
        <v>1228843.6964095174</v>
      </c>
      <c r="E27" s="83">
        <v>0</v>
      </c>
      <c r="F27" s="83">
        <v>20119688.812332343</v>
      </c>
      <c r="G27" s="83">
        <v>20634733.344915241</v>
      </c>
      <c r="H27" s="83">
        <v>21486775.613560203</v>
      </c>
      <c r="I27" s="83">
        <v>22285292.71643668</v>
      </c>
      <c r="J27" s="83">
        <v>23055018.039301608</v>
      </c>
      <c r="K27" s="83">
        <v>27086219.824335013</v>
      </c>
      <c r="L27" s="83">
        <v>27901906.045498013</v>
      </c>
      <c r="M27" s="83">
        <v>28605316.898231819</v>
      </c>
      <c r="N27" s="83">
        <v>29219602.112492822</v>
      </c>
      <c r="O27" s="83">
        <v>29766608.626422051</v>
      </c>
      <c r="P27" s="83">
        <v>30249481.015655905</v>
      </c>
      <c r="Q27" s="83">
        <v>30673289.19233311</v>
      </c>
      <c r="R27" s="83">
        <v>20119688.812332343</v>
      </c>
      <c r="S27" s="83">
        <v>31046948.745885715</v>
      </c>
      <c r="T27" s="83">
        <v>31438301.03581202</v>
      </c>
      <c r="U27" s="83">
        <v>31830953.301063154</v>
      </c>
      <c r="V27" s="83">
        <v>32270618.350536518</v>
      </c>
      <c r="W27" s="83">
        <v>36459540.419125982</v>
      </c>
      <c r="X27" s="83">
        <v>37329882.275824949</v>
      </c>
      <c r="Y27" s="83">
        <v>40505758.483102284</v>
      </c>
      <c r="Z27" s="83">
        <v>41453268.612568073</v>
      </c>
      <c r="AA27" s="83">
        <v>42407945.97686068</v>
      </c>
      <c r="AB27" s="83">
        <v>43956192.251492031</v>
      </c>
      <c r="AC27" s="83">
        <v>45507499.526710741</v>
      </c>
      <c r="AD27" s="83">
        <v>46928418.93641714</v>
      </c>
      <c r="AE27" s="83">
        <v>31046948.745885715</v>
      </c>
      <c r="AF27" s="83">
        <v>53684043.233793318</v>
      </c>
      <c r="AG27" s="83">
        <v>54699487.696710385</v>
      </c>
      <c r="AH27" s="83">
        <v>55788184.548218332</v>
      </c>
      <c r="AI27" s="83">
        <v>56921004.475738496</v>
      </c>
      <c r="AJ27" s="83">
        <v>58025529.571205579</v>
      </c>
      <c r="AK27" s="83">
        <v>59106026.189949237</v>
      </c>
      <c r="AL27" s="83">
        <v>62451068.407332249</v>
      </c>
      <c r="AM27" s="83">
        <v>63543650.899523675</v>
      </c>
      <c r="AN27" s="83">
        <v>64608338.016510539</v>
      </c>
      <c r="AO27" s="83">
        <v>65873045.898032427</v>
      </c>
      <c r="AP27" s="83">
        <v>70321350.014017269</v>
      </c>
      <c r="AQ27" s="83">
        <v>198401289.49333456</v>
      </c>
      <c r="AR27" s="83">
        <v>53684043.233793318</v>
      </c>
    </row>
    <row r="28" spans="1:44">
      <c r="A28" s="80" t="s">
        <v>1144</v>
      </c>
      <c r="B28" s="83">
        <v>0</v>
      </c>
      <c r="C28" s="83">
        <v>489274.37226343481</v>
      </c>
      <c r="D28" s="83">
        <v>1228843.6964095174</v>
      </c>
      <c r="E28" s="83">
        <v>0</v>
      </c>
      <c r="F28" s="83">
        <v>20119688.812332343</v>
      </c>
      <c r="G28" s="83">
        <v>20634733.344915241</v>
      </c>
      <c r="H28" s="83">
        <v>21486775.613560203</v>
      </c>
      <c r="I28" s="83">
        <v>22285292.71643668</v>
      </c>
      <c r="J28" s="83">
        <v>23055018.039301608</v>
      </c>
      <c r="K28" s="83">
        <v>27086219.824335013</v>
      </c>
      <c r="L28" s="83">
        <v>27901906.045498013</v>
      </c>
      <c r="M28" s="83">
        <v>28605316.898231819</v>
      </c>
      <c r="N28" s="83">
        <v>29219602.112492822</v>
      </c>
      <c r="O28" s="83">
        <v>29766608.626422051</v>
      </c>
      <c r="P28" s="83">
        <v>30249481.015655905</v>
      </c>
      <c r="Q28" s="83">
        <v>30673289.19233311</v>
      </c>
      <c r="R28" s="83">
        <v>20119688.812332343</v>
      </c>
      <c r="S28" s="83">
        <v>31046948.745885715</v>
      </c>
      <c r="T28" s="83">
        <v>31438301.03581202</v>
      </c>
      <c r="U28" s="83">
        <v>31830953.301063154</v>
      </c>
      <c r="V28" s="83">
        <v>32270618.350536518</v>
      </c>
      <c r="W28" s="83">
        <v>36459540.419125982</v>
      </c>
      <c r="X28" s="83">
        <v>37329882.275824949</v>
      </c>
      <c r="Y28" s="83">
        <v>40505758.483102284</v>
      </c>
      <c r="Z28" s="83">
        <v>41453268.612568073</v>
      </c>
      <c r="AA28" s="83">
        <v>42407945.97686068</v>
      </c>
      <c r="AB28" s="83">
        <v>43956192.251492031</v>
      </c>
      <c r="AC28" s="83">
        <v>45507499.526710741</v>
      </c>
      <c r="AD28" s="83">
        <v>46928418.93641714</v>
      </c>
      <c r="AE28" s="83">
        <v>31046948.745885715</v>
      </c>
      <c r="AF28" s="83">
        <v>53684043.233793318</v>
      </c>
      <c r="AG28" s="83">
        <v>54699487.696710385</v>
      </c>
      <c r="AH28" s="83">
        <v>55788184.548218332</v>
      </c>
      <c r="AI28" s="83">
        <v>56921004.475738496</v>
      </c>
      <c r="AJ28" s="83">
        <v>58025529.571205579</v>
      </c>
      <c r="AK28" s="83">
        <v>59106026.189949237</v>
      </c>
      <c r="AL28" s="83">
        <v>62451068.407332249</v>
      </c>
      <c r="AM28" s="83">
        <v>63543650.899523675</v>
      </c>
      <c r="AN28" s="83">
        <v>64608338.016510539</v>
      </c>
      <c r="AO28" s="83">
        <v>65873045.898032427</v>
      </c>
      <c r="AP28" s="83">
        <v>70321350.014017269</v>
      </c>
      <c r="AQ28" s="83">
        <v>198401289.49333456</v>
      </c>
      <c r="AR28" s="83">
        <v>53684043.233793318</v>
      </c>
    </row>
    <row r="30" spans="1:44">
      <c r="A30" s="79" t="s">
        <v>1140</v>
      </c>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row>
    <row r="31" spans="1:44">
      <c r="A31" s="80" t="s">
        <v>1090</v>
      </c>
      <c r="B31" s="83">
        <v>1192397.052263435</v>
      </c>
      <c r="C31" s="83">
        <v>3934299.4664095175</v>
      </c>
      <c r="D31" s="83">
        <v>23064071.152332343</v>
      </c>
      <c r="E31" s="83">
        <v>23064071.152332343</v>
      </c>
      <c r="F31" s="83">
        <v>23640585.604915239</v>
      </c>
      <c r="G31" s="83">
        <v>24604719.043560203</v>
      </c>
      <c r="H31" s="83">
        <v>25561526.286436681</v>
      </c>
      <c r="I31" s="83">
        <v>26481159.219301607</v>
      </c>
      <c r="J31" s="83">
        <v>30702702.694335014</v>
      </c>
      <c r="K31" s="83">
        <v>31691580.635498013</v>
      </c>
      <c r="L31" s="83">
        <v>32519168.978231817</v>
      </c>
      <c r="M31" s="83">
        <v>33275294.612492822</v>
      </c>
      <c r="N31" s="83">
        <v>33965175.43642205</v>
      </c>
      <c r="O31" s="83">
        <v>34589397.215655908</v>
      </c>
      <c r="P31" s="83">
        <v>35133743.462333113</v>
      </c>
      <c r="Q31" s="83">
        <v>35687374.795885712</v>
      </c>
      <c r="R31" s="83">
        <v>35687374.795885712</v>
      </c>
      <c r="S31" s="83">
        <v>36569732.055812016</v>
      </c>
      <c r="T31" s="83">
        <v>37281796.951063156</v>
      </c>
      <c r="U31" s="83">
        <v>38307988.100536518</v>
      </c>
      <c r="V31" s="83">
        <v>44506482.059125982</v>
      </c>
      <c r="W31" s="83">
        <v>46162066.065824948</v>
      </c>
      <c r="X31" s="83">
        <v>49523700.253102288</v>
      </c>
      <c r="Y31" s="83">
        <v>50795101.182568073</v>
      </c>
      <c r="Z31" s="83">
        <v>51963651.756860681</v>
      </c>
      <c r="AA31" s="83">
        <v>53757894.281492032</v>
      </c>
      <c r="AB31" s="83">
        <v>55556311.166710742</v>
      </c>
      <c r="AC31" s="83">
        <v>57211897.496417142</v>
      </c>
      <c r="AD31" s="83">
        <v>64177216.273793317</v>
      </c>
      <c r="AE31" s="83">
        <v>64177216.273793317</v>
      </c>
      <c r="AF31" s="83">
        <v>65282114.286710389</v>
      </c>
      <c r="AG31" s="83">
        <v>66485307.338218331</v>
      </c>
      <c r="AH31" s="83">
        <v>67722738.035738498</v>
      </c>
      <c r="AI31" s="83">
        <v>68913793.861205578</v>
      </c>
      <c r="AJ31" s="83">
        <v>70081932.009949237</v>
      </c>
      <c r="AK31" s="83">
        <v>73640988.537332252</v>
      </c>
      <c r="AL31" s="83">
        <v>74787908.809523672</v>
      </c>
      <c r="AM31" s="83">
        <v>76240086.266510546</v>
      </c>
      <c r="AN31" s="83">
        <v>77621972.168032423</v>
      </c>
      <c r="AO31" s="83">
        <v>82736630.934017271</v>
      </c>
      <c r="AP31" s="83">
        <v>212976358.45333457</v>
      </c>
      <c r="AQ31" s="83">
        <v>223193036.97975501</v>
      </c>
      <c r="AR31" s="83">
        <v>223193036.97975501</v>
      </c>
    </row>
    <row r="32" spans="1:44">
      <c r="A32" s="80" t="s">
        <v>1143</v>
      </c>
      <c r="B32" s="83">
        <v>1192397.052263435</v>
      </c>
      <c r="C32" s="83">
        <v>3934299.4664095175</v>
      </c>
      <c r="D32" s="83">
        <v>23064071.152332343</v>
      </c>
      <c r="E32" s="83">
        <v>23064071.152332343</v>
      </c>
      <c r="F32" s="83">
        <v>23640585.604915239</v>
      </c>
      <c r="G32" s="83">
        <v>24604719.043560203</v>
      </c>
      <c r="H32" s="83">
        <v>25561526.286436681</v>
      </c>
      <c r="I32" s="83">
        <v>26481159.219301607</v>
      </c>
      <c r="J32" s="83">
        <v>30702702.694335014</v>
      </c>
      <c r="K32" s="83">
        <v>31691580.635498013</v>
      </c>
      <c r="L32" s="83">
        <v>32519168.978231817</v>
      </c>
      <c r="M32" s="83">
        <v>33275294.612492822</v>
      </c>
      <c r="N32" s="83">
        <v>33965175.43642205</v>
      </c>
      <c r="O32" s="83">
        <v>34589397.215655908</v>
      </c>
      <c r="P32" s="83">
        <v>35133743.462333113</v>
      </c>
      <c r="Q32" s="83">
        <v>35687374.795885712</v>
      </c>
      <c r="R32" s="83">
        <v>35687374.795885712</v>
      </c>
      <c r="S32" s="83">
        <v>36569732.055812016</v>
      </c>
      <c r="T32" s="83">
        <v>37281796.951063156</v>
      </c>
      <c r="U32" s="83">
        <v>38307988.100536518</v>
      </c>
      <c r="V32" s="83">
        <v>44506482.059125982</v>
      </c>
      <c r="W32" s="83">
        <v>46162066.065824948</v>
      </c>
      <c r="X32" s="83">
        <v>49523700.253102288</v>
      </c>
      <c r="Y32" s="83">
        <v>50795101.182568073</v>
      </c>
      <c r="Z32" s="83">
        <v>51963651.756860681</v>
      </c>
      <c r="AA32" s="83">
        <v>53757894.281492032</v>
      </c>
      <c r="AB32" s="83">
        <v>55556311.166710742</v>
      </c>
      <c r="AC32" s="83">
        <v>57211897.496417142</v>
      </c>
      <c r="AD32" s="83">
        <v>64177216.273793317</v>
      </c>
      <c r="AE32" s="83">
        <v>64177216.273793317</v>
      </c>
      <c r="AF32" s="83">
        <v>65282114.286710389</v>
      </c>
      <c r="AG32" s="83">
        <v>66485307.338218331</v>
      </c>
      <c r="AH32" s="83">
        <v>67722738.035738498</v>
      </c>
      <c r="AI32" s="83">
        <v>68913793.861205578</v>
      </c>
      <c r="AJ32" s="83">
        <v>70081932.009949237</v>
      </c>
      <c r="AK32" s="83">
        <v>73640988.537332252</v>
      </c>
      <c r="AL32" s="83">
        <v>74787908.809523672</v>
      </c>
      <c r="AM32" s="83">
        <v>76240086.266510546</v>
      </c>
      <c r="AN32" s="83">
        <v>77621972.168032423</v>
      </c>
      <c r="AO32" s="83">
        <v>82736630.934017271</v>
      </c>
      <c r="AP32" s="83">
        <v>212976358.45333457</v>
      </c>
      <c r="AQ32" s="83">
        <v>223193036.97975501</v>
      </c>
      <c r="AR32" s="83">
        <v>223193036.97975501</v>
      </c>
    </row>
    <row r="34" spans="1:44">
      <c r="A34" s="76" t="s">
        <v>59</v>
      </c>
      <c r="B34" s="83">
        <v>1467823.1167903044</v>
      </c>
      <c r="C34" s="83">
        <v>2983408.4092285521</v>
      </c>
      <c r="D34" s="83">
        <v>57653610.66699703</v>
      </c>
      <c r="E34" s="83">
        <v>60359066.436997034</v>
      </c>
      <c r="F34" s="83">
        <v>58959817.694745719</v>
      </c>
      <c r="G34" s="83">
        <v>61454474.580680609</v>
      </c>
      <c r="H34" s="83">
        <v>63737934.719310045</v>
      </c>
      <c r="I34" s="83">
        <v>65888820.547904819</v>
      </c>
      <c r="J34" s="83">
        <v>77832518.293005034</v>
      </c>
      <c r="K34" s="83">
        <v>80089235.266494036</v>
      </c>
      <c r="L34" s="83">
        <v>82026276.104695454</v>
      </c>
      <c r="M34" s="83">
        <v>83744954.257478476</v>
      </c>
      <c r="N34" s="83">
        <v>85244133.379266158</v>
      </c>
      <c r="O34" s="83">
        <v>86549876.236967713</v>
      </c>
      <c r="P34" s="83">
        <v>87679951.376999334</v>
      </c>
      <c r="Q34" s="83">
        <v>88680391.967657149</v>
      </c>
      <c r="R34" s="83">
        <v>90196463.897657156</v>
      </c>
      <c r="S34" s="83">
        <v>89674477.057436049</v>
      </c>
      <c r="T34" s="83">
        <v>90361428.88318947</v>
      </c>
      <c r="U34" s="83">
        <v>91361011.401609555</v>
      </c>
      <c r="V34" s="83">
        <v>103341251.50737795</v>
      </c>
      <c r="W34" s="83">
        <v>103942705.18747485</v>
      </c>
      <c r="X34" s="83">
        <v>112685091.65930685</v>
      </c>
      <c r="Y34" s="83">
        <v>115341864.06770422</v>
      </c>
      <c r="Z34" s="83">
        <v>117882005.36058204</v>
      </c>
      <c r="AA34" s="83">
        <v>122312870.9744761</v>
      </c>
      <c r="AB34" s="83">
        <v>126720796.55013222</v>
      </c>
      <c r="AC34" s="83">
        <v>130736445.16925141</v>
      </c>
      <c r="AD34" s="83">
        <v>150768651.14137995</v>
      </c>
      <c r="AE34" s="83">
        <v>156411703.65137994</v>
      </c>
      <c r="AF34" s="83">
        <v>153605290.05013114</v>
      </c>
      <c r="AG34" s="83">
        <v>156781927.05465499</v>
      </c>
      <c r="AH34" s="83">
        <v>160065890.6372155</v>
      </c>
      <c r="AI34" s="83">
        <v>163274855.15361673</v>
      </c>
      <c r="AJ34" s="83">
        <v>166429814.27984771</v>
      </c>
      <c r="AK34" s="83">
        <v>176377299.40199673</v>
      </c>
      <c r="AL34" s="83">
        <v>179441032.56857103</v>
      </c>
      <c r="AM34" s="83">
        <v>182580756.13953161</v>
      </c>
      <c r="AN34" s="83">
        <v>185987389.44409728</v>
      </c>
      <c r="AO34" s="83">
        <v>199215123.77205181</v>
      </c>
      <c r="AP34" s="83">
        <v>582788587.56000376</v>
      </c>
      <c r="AQ34" s="83">
        <v>610250424.02926505</v>
      </c>
      <c r="AR34" s="83">
        <v>614332319.94926512</v>
      </c>
    </row>
  </sheetData>
  <pageMargins left="0.7" right="0.7" top="0.75" bottom="0.75" header="0.3" footer="0.3"/>
  <pageSetup orientation="portrait" r:id="rId1"/>
  <headerFooter>
    <oddHeader>&amp;L&amp;"Arial"&amp;12 &amp;BFlorida Power and Light&amp;B
&amp;B CAP: Plant Detail by Component&amp;B
&amp;B CDR: 2016 Rate Case v3&amp;B&amp;R&amp;"Arial"&amp;10 Page &amp;P of &amp;N</oddHeader>
    <oddFooter>&amp;L&amp;"Arial"&amp;8 &amp;D - &amp;T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10"/>
  <sheetViews>
    <sheetView zoomScale="85" zoomScaleNormal="85" workbookViewId="0">
      <selection sqref="A1:A2"/>
    </sheetView>
  </sheetViews>
  <sheetFormatPr defaultRowHeight="12.75"/>
  <cols>
    <col min="1" max="1" width="43.83203125" style="153" customWidth="1"/>
    <col min="2" max="2" width="16.33203125" style="153" bestFit="1" customWidth="1"/>
    <col min="3" max="3" width="25.83203125" style="153" customWidth="1"/>
    <col min="4" max="4" width="18.6640625" style="153" customWidth="1"/>
    <col min="5" max="5" width="4.33203125" style="153" customWidth="1"/>
    <col min="6" max="6" width="18.6640625" style="153" customWidth="1"/>
    <col min="7" max="7" width="18" style="153" bestFit="1" customWidth="1"/>
    <col min="8" max="8" width="16.1640625" style="153" customWidth="1"/>
    <col min="9" max="9" width="18" style="153" bestFit="1" customWidth="1"/>
    <col min="10" max="10" width="13.1640625" style="153" bestFit="1" customWidth="1"/>
    <col min="11" max="234" width="9.33203125" style="153"/>
    <col min="235" max="235" width="37.1640625" style="153" customWidth="1"/>
    <col min="236" max="236" width="23.33203125" style="153" customWidth="1"/>
    <col min="237" max="237" width="17.1640625" style="153" customWidth="1"/>
    <col min="238" max="238" width="18.6640625" style="153" customWidth="1"/>
    <col min="239" max="239" width="15.33203125" style="153" customWidth="1"/>
    <col min="240" max="241" width="16.1640625" style="153" customWidth="1"/>
    <col min="242" max="242" width="18.1640625" style="153" bestFit="1" customWidth="1"/>
    <col min="243" max="490" width="9.33203125" style="153"/>
    <col min="491" max="491" width="37.1640625" style="153" customWidth="1"/>
    <col min="492" max="492" width="23.33203125" style="153" customWidth="1"/>
    <col min="493" max="493" width="17.1640625" style="153" customWidth="1"/>
    <col min="494" max="494" width="18.6640625" style="153" customWidth="1"/>
    <col min="495" max="495" width="15.33203125" style="153" customWidth="1"/>
    <col min="496" max="497" width="16.1640625" style="153" customWidth="1"/>
    <col min="498" max="498" width="18.1640625" style="153" bestFit="1" customWidth="1"/>
    <col min="499" max="746" width="9.33203125" style="153"/>
    <col min="747" max="747" width="37.1640625" style="153" customWidth="1"/>
    <col min="748" max="748" width="23.33203125" style="153" customWidth="1"/>
    <col min="749" max="749" width="17.1640625" style="153" customWidth="1"/>
    <col min="750" max="750" width="18.6640625" style="153" customWidth="1"/>
    <col min="751" max="751" width="15.33203125" style="153" customWidth="1"/>
    <col min="752" max="753" width="16.1640625" style="153" customWidth="1"/>
    <col min="754" max="754" width="18.1640625" style="153" bestFit="1" customWidth="1"/>
    <col min="755" max="1002" width="9.33203125" style="153"/>
    <col min="1003" max="1003" width="37.1640625" style="153" customWidth="1"/>
    <col min="1004" max="1004" width="23.33203125" style="153" customWidth="1"/>
    <col min="1005" max="1005" width="17.1640625" style="153" customWidth="1"/>
    <col min="1006" max="1006" width="18.6640625" style="153" customWidth="1"/>
    <col min="1007" max="1007" width="15.33203125" style="153" customWidth="1"/>
    <col min="1008" max="1009" width="16.1640625" style="153" customWidth="1"/>
    <col min="1010" max="1010" width="18.1640625" style="153" bestFit="1" customWidth="1"/>
    <col min="1011" max="1258" width="9.33203125" style="153"/>
    <col min="1259" max="1259" width="37.1640625" style="153" customWidth="1"/>
    <col min="1260" max="1260" width="23.33203125" style="153" customWidth="1"/>
    <col min="1261" max="1261" width="17.1640625" style="153" customWidth="1"/>
    <col min="1262" max="1262" width="18.6640625" style="153" customWidth="1"/>
    <col min="1263" max="1263" width="15.33203125" style="153" customWidth="1"/>
    <col min="1264" max="1265" width="16.1640625" style="153" customWidth="1"/>
    <col min="1266" max="1266" width="18.1640625" style="153" bestFit="1" customWidth="1"/>
    <col min="1267" max="1514" width="9.33203125" style="153"/>
    <col min="1515" max="1515" width="37.1640625" style="153" customWidth="1"/>
    <col min="1516" max="1516" width="23.33203125" style="153" customWidth="1"/>
    <col min="1517" max="1517" width="17.1640625" style="153" customWidth="1"/>
    <col min="1518" max="1518" width="18.6640625" style="153" customWidth="1"/>
    <col min="1519" max="1519" width="15.33203125" style="153" customWidth="1"/>
    <col min="1520" max="1521" width="16.1640625" style="153" customWidth="1"/>
    <col min="1522" max="1522" width="18.1640625" style="153" bestFit="1" customWidth="1"/>
    <col min="1523" max="1770" width="9.33203125" style="153"/>
    <col min="1771" max="1771" width="37.1640625" style="153" customWidth="1"/>
    <col min="1772" max="1772" width="23.33203125" style="153" customWidth="1"/>
    <col min="1773" max="1773" width="17.1640625" style="153" customWidth="1"/>
    <col min="1774" max="1774" width="18.6640625" style="153" customWidth="1"/>
    <col min="1775" max="1775" width="15.33203125" style="153" customWidth="1"/>
    <col min="1776" max="1777" width="16.1640625" style="153" customWidth="1"/>
    <col min="1778" max="1778" width="18.1640625" style="153" bestFit="1" customWidth="1"/>
    <col min="1779" max="2026" width="9.33203125" style="153"/>
    <col min="2027" max="2027" width="37.1640625" style="153" customWidth="1"/>
    <col min="2028" max="2028" width="23.33203125" style="153" customWidth="1"/>
    <col min="2029" max="2029" width="17.1640625" style="153" customWidth="1"/>
    <col min="2030" max="2030" width="18.6640625" style="153" customWidth="1"/>
    <col min="2031" max="2031" width="15.33203125" style="153" customWidth="1"/>
    <col min="2032" max="2033" width="16.1640625" style="153" customWidth="1"/>
    <col min="2034" max="2034" width="18.1640625" style="153" bestFit="1" customWidth="1"/>
    <col min="2035" max="2282" width="9.33203125" style="153"/>
    <col min="2283" max="2283" width="37.1640625" style="153" customWidth="1"/>
    <col min="2284" max="2284" width="23.33203125" style="153" customWidth="1"/>
    <col min="2285" max="2285" width="17.1640625" style="153" customWidth="1"/>
    <col min="2286" max="2286" width="18.6640625" style="153" customWidth="1"/>
    <col min="2287" max="2287" width="15.33203125" style="153" customWidth="1"/>
    <col min="2288" max="2289" width="16.1640625" style="153" customWidth="1"/>
    <col min="2290" max="2290" width="18.1640625" style="153" bestFit="1" customWidth="1"/>
    <col min="2291" max="2538" width="9.33203125" style="153"/>
    <col min="2539" max="2539" width="37.1640625" style="153" customWidth="1"/>
    <col min="2540" max="2540" width="23.33203125" style="153" customWidth="1"/>
    <col min="2541" max="2541" width="17.1640625" style="153" customWidth="1"/>
    <col min="2542" max="2542" width="18.6640625" style="153" customWidth="1"/>
    <col min="2543" max="2543" width="15.33203125" style="153" customWidth="1"/>
    <col min="2544" max="2545" width="16.1640625" style="153" customWidth="1"/>
    <col min="2546" max="2546" width="18.1640625" style="153" bestFit="1" customWidth="1"/>
    <col min="2547" max="2794" width="9.33203125" style="153"/>
    <col min="2795" max="2795" width="37.1640625" style="153" customWidth="1"/>
    <col min="2796" max="2796" width="23.33203125" style="153" customWidth="1"/>
    <col min="2797" max="2797" width="17.1640625" style="153" customWidth="1"/>
    <col min="2798" max="2798" width="18.6640625" style="153" customWidth="1"/>
    <col min="2799" max="2799" width="15.33203125" style="153" customWidth="1"/>
    <col min="2800" max="2801" width="16.1640625" style="153" customWidth="1"/>
    <col min="2802" max="2802" width="18.1640625" style="153" bestFit="1" customWidth="1"/>
    <col min="2803" max="3050" width="9.33203125" style="153"/>
    <col min="3051" max="3051" width="37.1640625" style="153" customWidth="1"/>
    <col min="3052" max="3052" width="23.33203125" style="153" customWidth="1"/>
    <col min="3053" max="3053" width="17.1640625" style="153" customWidth="1"/>
    <col min="3054" max="3054" width="18.6640625" style="153" customWidth="1"/>
    <col min="3055" max="3055" width="15.33203125" style="153" customWidth="1"/>
    <col min="3056" max="3057" width="16.1640625" style="153" customWidth="1"/>
    <col min="3058" max="3058" width="18.1640625" style="153" bestFit="1" customWidth="1"/>
    <col min="3059" max="3306" width="9.33203125" style="153"/>
    <col min="3307" max="3307" width="37.1640625" style="153" customWidth="1"/>
    <col min="3308" max="3308" width="23.33203125" style="153" customWidth="1"/>
    <col min="3309" max="3309" width="17.1640625" style="153" customWidth="1"/>
    <col min="3310" max="3310" width="18.6640625" style="153" customWidth="1"/>
    <col min="3311" max="3311" width="15.33203125" style="153" customWidth="1"/>
    <col min="3312" max="3313" width="16.1640625" style="153" customWidth="1"/>
    <col min="3314" max="3314" width="18.1640625" style="153" bestFit="1" customWidth="1"/>
    <col min="3315" max="3562" width="9.33203125" style="153"/>
    <col min="3563" max="3563" width="37.1640625" style="153" customWidth="1"/>
    <col min="3564" max="3564" width="23.33203125" style="153" customWidth="1"/>
    <col min="3565" max="3565" width="17.1640625" style="153" customWidth="1"/>
    <col min="3566" max="3566" width="18.6640625" style="153" customWidth="1"/>
    <col min="3567" max="3567" width="15.33203125" style="153" customWidth="1"/>
    <col min="3568" max="3569" width="16.1640625" style="153" customWidth="1"/>
    <col min="3570" max="3570" width="18.1640625" style="153" bestFit="1" customWidth="1"/>
    <col min="3571" max="3818" width="9.33203125" style="153"/>
    <col min="3819" max="3819" width="37.1640625" style="153" customWidth="1"/>
    <col min="3820" max="3820" width="23.33203125" style="153" customWidth="1"/>
    <col min="3821" max="3821" width="17.1640625" style="153" customWidth="1"/>
    <col min="3822" max="3822" width="18.6640625" style="153" customWidth="1"/>
    <col min="3823" max="3823" width="15.33203125" style="153" customWidth="1"/>
    <col min="3824" max="3825" width="16.1640625" style="153" customWidth="1"/>
    <col min="3826" max="3826" width="18.1640625" style="153" bestFit="1" customWidth="1"/>
    <col min="3827" max="4074" width="9.33203125" style="153"/>
    <col min="4075" max="4075" width="37.1640625" style="153" customWidth="1"/>
    <col min="4076" max="4076" width="23.33203125" style="153" customWidth="1"/>
    <col min="4077" max="4077" width="17.1640625" style="153" customWidth="1"/>
    <col min="4078" max="4078" width="18.6640625" style="153" customWidth="1"/>
    <col min="4079" max="4079" width="15.33203125" style="153" customWidth="1"/>
    <col min="4080" max="4081" width="16.1640625" style="153" customWidth="1"/>
    <col min="4082" max="4082" width="18.1640625" style="153" bestFit="1" customWidth="1"/>
    <col min="4083" max="4330" width="9.33203125" style="153"/>
    <col min="4331" max="4331" width="37.1640625" style="153" customWidth="1"/>
    <col min="4332" max="4332" width="23.33203125" style="153" customWidth="1"/>
    <col min="4333" max="4333" width="17.1640625" style="153" customWidth="1"/>
    <col min="4334" max="4334" width="18.6640625" style="153" customWidth="1"/>
    <col min="4335" max="4335" width="15.33203125" style="153" customWidth="1"/>
    <col min="4336" max="4337" width="16.1640625" style="153" customWidth="1"/>
    <col min="4338" max="4338" width="18.1640625" style="153" bestFit="1" customWidth="1"/>
    <col min="4339" max="4586" width="9.33203125" style="153"/>
    <col min="4587" max="4587" width="37.1640625" style="153" customWidth="1"/>
    <col min="4588" max="4588" width="23.33203125" style="153" customWidth="1"/>
    <col min="4589" max="4589" width="17.1640625" style="153" customWidth="1"/>
    <col min="4590" max="4590" width="18.6640625" style="153" customWidth="1"/>
    <col min="4591" max="4591" width="15.33203125" style="153" customWidth="1"/>
    <col min="4592" max="4593" width="16.1640625" style="153" customWidth="1"/>
    <col min="4594" max="4594" width="18.1640625" style="153" bestFit="1" customWidth="1"/>
    <col min="4595" max="4842" width="9.33203125" style="153"/>
    <col min="4843" max="4843" width="37.1640625" style="153" customWidth="1"/>
    <col min="4844" max="4844" width="23.33203125" style="153" customWidth="1"/>
    <col min="4845" max="4845" width="17.1640625" style="153" customWidth="1"/>
    <col min="4846" max="4846" width="18.6640625" style="153" customWidth="1"/>
    <col min="4847" max="4847" width="15.33203125" style="153" customWidth="1"/>
    <col min="4848" max="4849" width="16.1640625" style="153" customWidth="1"/>
    <col min="4850" max="4850" width="18.1640625" style="153" bestFit="1" customWidth="1"/>
    <col min="4851" max="5098" width="9.33203125" style="153"/>
    <col min="5099" max="5099" width="37.1640625" style="153" customWidth="1"/>
    <col min="5100" max="5100" width="23.33203125" style="153" customWidth="1"/>
    <col min="5101" max="5101" width="17.1640625" style="153" customWidth="1"/>
    <col min="5102" max="5102" width="18.6640625" style="153" customWidth="1"/>
    <col min="5103" max="5103" width="15.33203125" style="153" customWidth="1"/>
    <col min="5104" max="5105" width="16.1640625" style="153" customWidth="1"/>
    <col min="5106" max="5106" width="18.1640625" style="153" bestFit="1" customWidth="1"/>
    <col min="5107" max="5354" width="9.33203125" style="153"/>
    <col min="5355" max="5355" width="37.1640625" style="153" customWidth="1"/>
    <col min="5356" max="5356" width="23.33203125" style="153" customWidth="1"/>
    <col min="5357" max="5357" width="17.1640625" style="153" customWidth="1"/>
    <col min="5358" max="5358" width="18.6640625" style="153" customWidth="1"/>
    <col min="5359" max="5359" width="15.33203125" style="153" customWidth="1"/>
    <col min="5360" max="5361" width="16.1640625" style="153" customWidth="1"/>
    <col min="5362" max="5362" width="18.1640625" style="153" bestFit="1" customWidth="1"/>
    <col min="5363" max="5610" width="9.33203125" style="153"/>
    <col min="5611" max="5611" width="37.1640625" style="153" customWidth="1"/>
    <col min="5612" max="5612" width="23.33203125" style="153" customWidth="1"/>
    <col min="5613" max="5613" width="17.1640625" style="153" customWidth="1"/>
    <col min="5614" max="5614" width="18.6640625" style="153" customWidth="1"/>
    <col min="5615" max="5615" width="15.33203125" style="153" customWidth="1"/>
    <col min="5616" max="5617" width="16.1640625" style="153" customWidth="1"/>
    <col min="5618" max="5618" width="18.1640625" style="153" bestFit="1" customWidth="1"/>
    <col min="5619" max="5866" width="9.33203125" style="153"/>
    <col min="5867" max="5867" width="37.1640625" style="153" customWidth="1"/>
    <col min="5868" max="5868" width="23.33203125" style="153" customWidth="1"/>
    <col min="5869" max="5869" width="17.1640625" style="153" customWidth="1"/>
    <col min="5870" max="5870" width="18.6640625" style="153" customWidth="1"/>
    <col min="5871" max="5871" width="15.33203125" style="153" customWidth="1"/>
    <col min="5872" max="5873" width="16.1640625" style="153" customWidth="1"/>
    <col min="5874" max="5874" width="18.1640625" style="153" bestFit="1" customWidth="1"/>
    <col min="5875" max="6122" width="9.33203125" style="153"/>
    <col min="6123" max="6123" width="37.1640625" style="153" customWidth="1"/>
    <col min="6124" max="6124" width="23.33203125" style="153" customWidth="1"/>
    <col min="6125" max="6125" width="17.1640625" style="153" customWidth="1"/>
    <col min="6126" max="6126" width="18.6640625" style="153" customWidth="1"/>
    <col min="6127" max="6127" width="15.33203125" style="153" customWidth="1"/>
    <col min="6128" max="6129" width="16.1640625" style="153" customWidth="1"/>
    <col min="6130" max="6130" width="18.1640625" style="153" bestFit="1" customWidth="1"/>
    <col min="6131" max="6378" width="9.33203125" style="153"/>
    <col min="6379" max="6379" width="37.1640625" style="153" customWidth="1"/>
    <col min="6380" max="6380" width="23.33203125" style="153" customWidth="1"/>
    <col min="6381" max="6381" width="17.1640625" style="153" customWidth="1"/>
    <col min="6382" max="6382" width="18.6640625" style="153" customWidth="1"/>
    <col min="6383" max="6383" width="15.33203125" style="153" customWidth="1"/>
    <col min="6384" max="6385" width="16.1640625" style="153" customWidth="1"/>
    <col min="6386" max="6386" width="18.1640625" style="153" bestFit="1" customWidth="1"/>
    <col min="6387" max="6634" width="9.33203125" style="153"/>
    <col min="6635" max="6635" width="37.1640625" style="153" customWidth="1"/>
    <col min="6636" max="6636" width="23.33203125" style="153" customWidth="1"/>
    <col min="6637" max="6637" width="17.1640625" style="153" customWidth="1"/>
    <col min="6638" max="6638" width="18.6640625" style="153" customWidth="1"/>
    <col min="6639" max="6639" width="15.33203125" style="153" customWidth="1"/>
    <col min="6640" max="6641" width="16.1640625" style="153" customWidth="1"/>
    <col min="6642" max="6642" width="18.1640625" style="153" bestFit="1" customWidth="1"/>
    <col min="6643" max="6890" width="9.33203125" style="153"/>
    <col min="6891" max="6891" width="37.1640625" style="153" customWidth="1"/>
    <col min="6892" max="6892" width="23.33203125" style="153" customWidth="1"/>
    <col min="6893" max="6893" width="17.1640625" style="153" customWidth="1"/>
    <col min="6894" max="6894" width="18.6640625" style="153" customWidth="1"/>
    <col min="6895" max="6895" width="15.33203125" style="153" customWidth="1"/>
    <col min="6896" max="6897" width="16.1640625" style="153" customWidth="1"/>
    <col min="6898" max="6898" width="18.1640625" style="153" bestFit="1" customWidth="1"/>
    <col min="6899" max="7146" width="9.33203125" style="153"/>
    <col min="7147" max="7147" width="37.1640625" style="153" customWidth="1"/>
    <col min="7148" max="7148" width="23.33203125" style="153" customWidth="1"/>
    <col min="7149" max="7149" width="17.1640625" style="153" customWidth="1"/>
    <col min="7150" max="7150" width="18.6640625" style="153" customWidth="1"/>
    <col min="7151" max="7151" width="15.33203125" style="153" customWidth="1"/>
    <col min="7152" max="7153" width="16.1640625" style="153" customWidth="1"/>
    <col min="7154" max="7154" width="18.1640625" style="153" bestFit="1" customWidth="1"/>
    <col min="7155" max="7402" width="9.33203125" style="153"/>
    <col min="7403" max="7403" width="37.1640625" style="153" customWidth="1"/>
    <col min="7404" max="7404" width="23.33203125" style="153" customWidth="1"/>
    <col min="7405" max="7405" width="17.1640625" style="153" customWidth="1"/>
    <col min="7406" max="7406" width="18.6640625" style="153" customWidth="1"/>
    <col min="7407" max="7407" width="15.33203125" style="153" customWidth="1"/>
    <col min="7408" max="7409" width="16.1640625" style="153" customWidth="1"/>
    <col min="7410" max="7410" width="18.1640625" style="153" bestFit="1" customWidth="1"/>
    <col min="7411" max="7658" width="9.33203125" style="153"/>
    <col min="7659" max="7659" width="37.1640625" style="153" customWidth="1"/>
    <col min="7660" max="7660" width="23.33203125" style="153" customWidth="1"/>
    <col min="7661" max="7661" width="17.1640625" style="153" customWidth="1"/>
    <col min="7662" max="7662" width="18.6640625" style="153" customWidth="1"/>
    <col min="7663" max="7663" width="15.33203125" style="153" customWidth="1"/>
    <col min="7664" max="7665" width="16.1640625" style="153" customWidth="1"/>
    <col min="7666" max="7666" width="18.1640625" style="153" bestFit="1" customWidth="1"/>
    <col min="7667" max="7914" width="9.33203125" style="153"/>
    <col min="7915" max="7915" width="37.1640625" style="153" customWidth="1"/>
    <col min="7916" max="7916" width="23.33203125" style="153" customWidth="1"/>
    <col min="7917" max="7917" width="17.1640625" style="153" customWidth="1"/>
    <col min="7918" max="7918" width="18.6640625" style="153" customWidth="1"/>
    <col min="7919" max="7919" width="15.33203125" style="153" customWidth="1"/>
    <col min="7920" max="7921" width="16.1640625" style="153" customWidth="1"/>
    <col min="7922" max="7922" width="18.1640625" style="153" bestFit="1" customWidth="1"/>
    <col min="7923" max="8170" width="9.33203125" style="153"/>
    <col min="8171" max="8171" width="37.1640625" style="153" customWidth="1"/>
    <col min="8172" max="8172" width="23.33203125" style="153" customWidth="1"/>
    <col min="8173" max="8173" width="17.1640625" style="153" customWidth="1"/>
    <col min="8174" max="8174" width="18.6640625" style="153" customWidth="1"/>
    <col min="8175" max="8175" width="15.33203125" style="153" customWidth="1"/>
    <col min="8176" max="8177" width="16.1640625" style="153" customWidth="1"/>
    <col min="8178" max="8178" width="18.1640625" style="153" bestFit="1" customWidth="1"/>
    <col min="8179" max="8426" width="9.33203125" style="153"/>
    <col min="8427" max="8427" width="37.1640625" style="153" customWidth="1"/>
    <col min="8428" max="8428" width="23.33203125" style="153" customWidth="1"/>
    <col min="8429" max="8429" width="17.1640625" style="153" customWidth="1"/>
    <col min="8430" max="8430" width="18.6640625" style="153" customWidth="1"/>
    <col min="8431" max="8431" width="15.33203125" style="153" customWidth="1"/>
    <col min="8432" max="8433" width="16.1640625" style="153" customWidth="1"/>
    <col min="8434" max="8434" width="18.1640625" style="153" bestFit="1" customWidth="1"/>
    <col min="8435" max="8682" width="9.33203125" style="153"/>
    <col min="8683" max="8683" width="37.1640625" style="153" customWidth="1"/>
    <col min="8684" max="8684" width="23.33203125" style="153" customWidth="1"/>
    <col min="8685" max="8685" width="17.1640625" style="153" customWidth="1"/>
    <col min="8686" max="8686" width="18.6640625" style="153" customWidth="1"/>
    <col min="8687" max="8687" width="15.33203125" style="153" customWidth="1"/>
    <col min="8688" max="8689" width="16.1640625" style="153" customWidth="1"/>
    <col min="8690" max="8690" width="18.1640625" style="153" bestFit="1" customWidth="1"/>
    <col min="8691" max="8938" width="9.33203125" style="153"/>
    <col min="8939" max="8939" width="37.1640625" style="153" customWidth="1"/>
    <col min="8940" max="8940" width="23.33203125" style="153" customWidth="1"/>
    <col min="8941" max="8941" width="17.1640625" style="153" customWidth="1"/>
    <col min="8942" max="8942" width="18.6640625" style="153" customWidth="1"/>
    <col min="8943" max="8943" width="15.33203125" style="153" customWidth="1"/>
    <col min="8944" max="8945" width="16.1640625" style="153" customWidth="1"/>
    <col min="8946" max="8946" width="18.1640625" style="153" bestFit="1" customWidth="1"/>
    <col min="8947" max="9194" width="9.33203125" style="153"/>
    <col min="9195" max="9195" width="37.1640625" style="153" customWidth="1"/>
    <col min="9196" max="9196" width="23.33203125" style="153" customWidth="1"/>
    <col min="9197" max="9197" width="17.1640625" style="153" customWidth="1"/>
    <col min="9198" max="9198" width="18.6640625" style="153" customWidth="1"/>
    <col min="9199" max="9199" width="15.33203125" style="153" customWidth="1"/>
    <col min="9200" max="9201" width="16.1640625" style="153" customWidth="1"/>
    <col min="9202" max="9202" width="18.1640625" style="153" bestFit="1" customWidth="1"/>
    <col min="9203" max="9450" width="9.33203125" style="153"/>
    <col min="9451" max="9451" width="37.1640625" style="153" customWidth="1"/>
    <col min="9452" max="9452" width="23.33203125" style="153" customWidth="1"/>
    <col min="9453" max="9453" width="17.1640625" style="153" customWidth="1"/>
    <col min="9454" max="9454" width="18.6640625" style="153" customWidth="1"/>
    <col min="9455" max="9455" width="15.33203125" style="153" customWidth="1"/>
    <col min="9456" max="9457" width="16.1640625" style="153" customWidth="1"/>
    <col min="9458" max="9458" width="18.1640625" style="153" bestFit="1" customWidth="1"/>
    <col min="9459" max="9706" width="9.33203125" style="153"/>
    <col min="9707" max="9707" width="37.1640625" style="153" customWidth="1"/>
    <col min="9708" max="9708" width="23.33203125" style="153" customWidth="1"/>
    <col min="9709" max="9709" width="17.1640625" style="153" customWidth="1"/>
    <col min="9710" max="9710" width="18.6640625" style="153" customWidth="1"/>
    <col min="9711" max="9711" width="15.33203125" style="153" customWidth="1"/>
    <col min="9712" max="9713" width="16.1640625" style="153" customWidth="1"/>
    <col min="9714" max="9714" width="18.1640625" style="153" bestFit="1" customWidth="1"/>
    <col min="9715" max="9962" width="9.33203125" style="153"/>
    <col min="9963" max="9963" width="37.1640625" style="153" customWidth="1"/>
    <col min="9964" max="9964" width="23.33203125" style="153" customWidth="1"/>
    <col min="9965" max="9965" width="17.1640625" style="153" customWidth="1"/>
    <col min="9966" max="9966" width="18.6640625" style="153" customWidth="1"/>
    <col min="9967" max="9967" width="15.33203125" style="153" customWidth="1"/>
    <col min="9968" max="9969" width="16.1640625" style="153" customWidth="1"/>
    <col min="9970" max="9970" width="18.1640625" style="153" bestFit="1" customWidth="1"/>
    <col min="9971" max="10218" width="9.33203125" style="153"/>
    <col min="10219" max="10219" width="37.1640625" style="153" customWidth="1"/>
    <col min="10220" max="10220" width="23.33203125" style="153" customWidth="1"/>
    <col min="10221" max="10221" width="17.1640625" style="153" customWidth="1"/>
    <col min="10222" max="10222" width="18.6640625" style="153" customWidth="1"/>
    <col min="10223" max="10223" width="15.33203125" style="153" customWidth="1"/>
    <col min="10224" max="10225" width="16.1640625" style="153" customWidth="1"/>
    <col min="10226" max="10226" width="18.1640625" style="153" bestFit="1" customWidth="1"/>
    <col min="10227" max="10474" width="9.33203125" style="153"/>
    <col min="10475" max="10475" width="37.1640625" style="153" customWidth="1"/>
    <col min="10476" max="10476" width="23.33203125" style="153" customWidth="1"/>
    <col min="10477" max="10477" width="17.1640625" style="153" customWidth="1"/>
    <col min="10478" max="10478" width="18.6640625" style="153" customWidth="1"/>
    <col min="10479" max="10479" width="15.33203125" style="153" customWidth="1"/>
    <col min="10480" max="10481" width="16.1640625" style="153" customWidth="1"/>
    <col min="10482" max="10482" width="18.1640625" style="153" bestFit="1" customWidth="1"/>
    <col min="10483" max="10730" width="9.33203125" style="153"/>
    <col min="10731" max="10731" width="37.1640625" style="153" customWidth="1"/>
    <col min="10732" max="10732" width="23.33203125" style="153" customWidth="1"/>
    <col min="10733" max="10733" width="17.1640625" style="153" customWidth="1"/>
    <col min="10734" max="10734" width="18.6640625" style="153" customWidth="1"/>
    <col min="10735" max="10735" width="15.33203125" style="153" customWidth="1"/>
    <col min="10736" max="10737" width="16.1640625" style="153" customWidth="1"/>
    <col min="10738" max="10738" width="18.1640625" style="153" bestFit="1" customWidth="1"/>
    <col min="10739" max="10986" width="9.33203125" style="153"/>
    <col min="10987" max="10987" width="37.1640625" style="153" customWidth="1"/>
    <col min="10988" max="10988" width="23.33203125" style="153" customWidth="1"/>
    <col min="10989" max="10989" width="17.1640625" style="153" customWidth="1"/>
    <col min="10990" max="10990" width="18.6640625" style="153" customWidth="1"/>
    <col min="10991" max="10991" width="15.33203125" style="153" customWidth="1"/>
    <col min="10992" max="10993" width="16.1640625" style="153" customWidth="1"/>
    <col min="10994" max="10994" width="18.1640625" style="153" bestFit="1" customWidth="1"/>
    <col min="10995" max="11242" width="9.33203125" style="153"/>
    <col min="11243" max="11243" width="37.1640625" style="153" customWidth="1"/>
    <col min="11244" max="11244" width="23.33203125" style="153" customWidth="1"/>
    <col min="11245" max="11245" width="17.1640625" style="153" customWidth="1"/>
    <col min="11246" max="11246" width="18.6640625" style="153" customWidth="1"/>
    <col min="11247" max="11247" width="15.33203125" style="153" customWidth="1"/>
    <col min="11248" max="11249" width="16.1640625" style="153" customWidth="1"/>
    <col min="11250" max="11250" width="18.1640625" style="153" bestFit="1" customWidth="1"/>
    <col min="11251" max="11498" width="9.33203125" style="153"/>
    <col min="11499" max="11499" width="37.1640625" style="153" customWidth="1"/>
    <col min="11500" max="11500" width="23.33203125" style="153" customWidth="1"/>
    <col min="11501" max="11501" width="17.1640625" style="153" customWidth="1"/>
    <col min="11502" max="11502" width="18.6640625" style="153" customWidth="1"/>
    <col min="11503" max="11503" width="15.33203125" style="153" customWidth="1"/>
    <col min="11504" max="11505" width="16.1640625" style="153" customWidth="1"/>
    <col min="11506" max="11506" width="18.1640625" style="153" bestFit="1" customWidth="1"/>
    <col min="11507" max="11754" width="9.33203125" style="153"/>
    <col min="11755" max="11755" width="37.1640625" style="153" customWidth="1"/>
    <col min="11756" max="11756" width="23.33203125" style="153" customWidth="1"/>
    <col min="11757" max="11757" width="17.1640625" style="153" customWidth="1"/>
    <col min="11758" max="11758" width="18.6640625" style="153" customWidth="1"/>
    <col min="11759" max="11759" width="15.33203125" style="153" customWidth="1"/>
    <col min="11760" max="11761" width="16.1640625" style="153" customWidth="1"/>
    <col min="11762" max="11762" width="18.1640625" style="153" bestFit="1" customWidth="1"/>
    <col min="11763" max="12010" width="9.33203125" style="153"/>
    <col min="12011" max="12011" width="37.1640625" style="153" customWidth="1"/>
    <col min="12012" max="12012" width="23.33203125" style="153" customWidth="1"/>
    <col min="12013" max="12013" width="17.1640625" style="153" customWidth="1"/>
    <col min="12014" max="12014" width="18.6640625" style="153" customWidth="1"/>
    <col min="12015" max="12015" width="15.33203125" style="153" customWidth="1"/>
    <col min="12016" max="12017" width="16.1640625" style="153" customWidth="1"/>
    <col min="12018" max="12018" width="18.1640625" style="153" bestFit="1" customWidth="1"/>
    <col min="12019" max="12266" width="9.33203125" style="153"/>
    <col min="12267" max="12267" width="37.1640625" style="153" customWidth="1"/>
    <col min="12268" max="12268" width="23.33203125" style="153" customWidth="1"/>
    <col min="12269" max="12269" width="17.1640625" style="153" customWidth="1"/>
    <col min="12270" max="12270" width="18.6640625" style="153" customWidth="1"/>
    <col min="12271" max="12271" width="15.33203125" style="153" customWidth="1"/>
    <col min="12272" max="12273" width="16.1640625" style="153" customWidth="1"/>
    <col min="12274" max="12274" width="18.1640625" style="153" bestFit="1" customWidth="1"/>
    <col min="12275" max="12522" width="9.33203125" style="153"/>
    <col min="12523" max="12523" width="37.1640625" style="153" customWidth="1"/>
    <col min="12524" max="12524" width="23.33203125" style="153" customWidth="1"/>
    <col min="12525" max="12525" width="17.1640625" style="153" customWidth="1"/>
    <col min="12526" max="12526" width="18.6640625" style="153" customWidth="1"/>
    <col min="12527" max="12527" width="15.33203125" style="153" customWidth="1"/>
    <col min="12528" max="12529" width="16.1640625" style="153" customWidth="1"/>
    <col min="12530" max="12530" width="18.1640625" style="153" bestFit="1" customWidth="1"/>
    <col min="12531" max="12778" width="9.33203125" style="153"/>
    <col min="12779" max="12779" width="37.1640625" style="153" customWidth="1"/>
    <col min="12780" max="12780" width="23.33203125" style="153" customWidth="1"/>
    <col min="12781" max="12781" width="17.1640625" style="153" customWidth="1"/>
    <col min="12782" max="12782" width="18.6640625" style="153" customWidth="1"/>
    <col min="12783" max="12783" width="15.33203125" style="153" customWidth="1"/>
    <col min="12784" max="12785" width="16.1640625" style="153" customWidth="1"/>
    <col min="12786" max="12786" width="18.1640625" style="153" bestFit="1" customWidth="1"/>
    <col min="12787" max="13034" width="9.33203125" style="153"/>
    <col min="13035" max="13035" width="37.1640625" style="153" customWidth="1"/>
    <col min="13036" max="13036" width="23.33203125" style="153" customWidth="1"/>
    <col min="13037" max="13037" width="17.1640625" style="153" customWidth="1"/>
    <col min="13038" max="13038" width="18.6640625" style="153" customWidth="1"/>
    <col min="13039" max="13039" width="15.33203125" style="153" customWidth="1"/>
    <col min="13040" max="13041" width="16.1640625" style="153" customWidth="1"/>
    <col min="13042" max="13042" width="18.1640625" style="153" bestFit="1" customWidth="1"/>
    <col min="13043" max="13290" width="9.33203125" style="153"/>
    <col min="13291" max="13291" width="37.1640625" style="153" customWidth="1"/>
    <col min="13292" max="13292" width="23.33203125" style="153" customWidth="1"/>
    <col min="13293" max="13293" width="17.1640625" style="153" customWidth="1"/>
    <col min="13294" max="13294" width="18.6640625" style="153" customWidth="1"/>
    <col min="13295" max="13295" width="15.33203125" style="153" customWidth="1"/>
    <col min="13296" max="13297" width="16.1640625" style="153" customWidth="1"/>
    <col min="13298" max="13298" width="18.1640625" style="153" bestFit="1" customWidth="1"/>
    <col min="13299" max="13546" width="9.33203125" style="153"/>
    <col min="13547" max="13547" width="37.1640625" style="153" customWidth="1"/>
    <col min="13548" max="13548" width="23.33203125" style="153" customWidth="1"/>
    <col min="13549" max="13549" width="17.1640625" style="153" customWidth="1"/>
    <col min="13550" max="13550" width="18.6640625" style="153" customWidth="1"/>
    <col min="13551" max="13551" width="15.33203125" style="153" customWidth="1"/>
    <col min="13552" max="13553" width="16.1640625" style="153" customWidth="1"/>
    <col min="13554" max="13554" width="18.1640625" style="153" bestFit="1" customWidth="1"/>
    <col min="13555" max="13802" width="9.33203125" style="153"/>
    <col min="13803" max="13803" width="37.1640625" style="153" customWidth="1"/>
    <col min="13804" max="13804" width="23.33203125" style="153" customWidth="1"/>
    <col min="13805" max="13805" width="17.1640625" style="153" customWidth="1"/>
    <col min="13806" max="13806" width="18.6640625" style="153" customWidth="1"/>
    <col min="13807" max="13807" width="15.33203125" style="153" customWidth="1"/>
    <col min="13808" max="13809" width="16.1640625" style="153" customWidth="1"/>
    <col min="13810" max="13810" width="18.1640625" style="153" bestFit="1" customWidth="1"/>
    <col min="13811" max="14058" width="9.33203125" style="153"/>
    <col min="14059" max="14059" width="37.1640625" style="153" customWidth="1"/>
    <col min="14060" max="14060" width="23.33203125" style="153" customWidth="1"/>
    <col min="14061" max="14061" width="17.1640625" style="153" customWidth="1"/>
    <col min="14062" max="14062" width="18.6640625" style="153" customWidth="1"/>
    <col min="14063" max="14063" width="15.33203125" style="153" customWidth="1"/>
    <col min="14064" max="14065" width="16.1640625" style="153" customWidth="1"/>
    <col min="14066" max="14066" width="18.1640625" style="153" bestFit="1" customWidth="1"/>
    <col min="14067" max="14314" width="9.33203125" style="153"/>
    <col min="14315" max="14315" width="37.1640625" style="153" customWidth="1"/>
    <col min="14316" max="14316" width="23.33203125" style="153" customWidth="1"/>
    <col min="14317" max="14317" width="17.1640625" style="153" customWidth="1"/>
    <col min="14318" max="14318" width="18.6640625" style="153" customWidth="1"/>
    <col min="14319" max="14319" width="15.33203125" style="153" customWidth="1"/>
    <col min="14320" max="14321" width="16.1640625" style="153" customWidth="1"/>
    <col min="14322" max="14322" width="18.1640625" style="153" bestFit="1" customWidth="1"/>
    <col min="14323" max="14570" width="9.33203125" style="153"/>
    <col min="14571" max="14571" width="37.1640625" style="153" customWidth="1"/>
    <col min="14572" max="14572" width="23.33203125" style="153" customWidth="1"/>
    <col min="14573" max="14573" width="17.1640625" style="153" customWidth="1"/>
    <col min="14574" max="14574" width="18.6640625" style="153" customWidth="1"/>
    <col min="14575" max="14575" width="15.33203125" style="153" customWidth="1"/>
    <col min="14576" max="14577" width="16.1640625" style="153" customWidth="1"/>
    <col min="14578" max="14578" width="18.1640625" style="153" bestFit="1" customWidth="1"/>
    <col min="14579" max="14826" width="9.33203125" style="153"/>
    <col min="14827" max="14827" width="37.1640625" style="153" customWidth="1"/>
    <col min="14828" max="14828" width="23.33203125" style="153" customWidth="1"/>
    <col min="14829" max="14829" width="17.1640625" style="153" customWidth="1"/>
    <col min="14830" max="14830" width="18.6640625" style="153" customWidth="1"/>
    <col min="14831" max="14831" width="15.33203125" style="153" customWidth="1"/>
    <col min="14832" max="14833" width="16.1640625" style="153" customWidth="1"/>
    <col min="14834" max="14834" width="18.1640625" style="153" bestFit="1" customWidth="1"/>
    <col min="14835" max="15082" width="9.33203125" style="153"/>
    <col min="15083" max="15083" width="37.1640625" style="153" customWidth="1"/>
    <col min="15084" max="15084" width="23.33203125" style="153" customWidth="1"/>
    <col min="15085" max="15085" width="17.1640625" style="153" customWidth="1"/>
    <col min="15086" max="15086" width="18.6640625" style="153" customWidth="1"/>
    <col min="15087" max="15087" width="15.33203125" style="153" customWidth="1"/>
    <col min="15088" max="15089" width="16.1640625" style="153" customWidth="1"/>
    <col min="15090" max="15090" width="18.1640625" style="153" bestFit="1" customWidth="1"/>
    <col min="15091" max="15338" width="9.33203125" style="153"/>
    <col min="15339" max="15339" width="37.1640625" style="153" customWidth="1"/>
    <col min="15340" max="15340" width="23.33203125" style="153" customWidth="1"/>
    <col min="15341" max="15341" width="17.1640625" style="153" customWidth="1"/>
    <col min="15342" max="15342" width="18.6640625" style="153" customWidth="1"/>
    <col min="15343" max="15343" width="15.33203125" style="153" customWidth="1"/>
    <col min="15344" max="15345" width="16.1640625" style="153" customWidth="1"/>
    <col min="15346" max="15346" width="18.1640625" style="153" bestFit="1" customWidth="1"/>
    <col min="15347" max="15594" width="9.33203125" style="153"/>
    <col min="15595" max="15595" width="37.1640625" style="153" customWidth="1"/>
    <col min="15596" max="15596" width="23.33203125" style="153" customWidth="1"/>
    <col min="15597" max="15597" width="17.1640625" style="153" customWidth="1"/>
    <col min="15598" max="15598" width="18.6640625" style="153" customWidth="1"/>
    <col min="15599" max="15599" width="15.33203125" style="153" customWidth="1"/>
    <col min="15600" max="15601" width="16.1640625" style="153" customWidth="1"/>
    <col min="15602" max="15602" width="18.1640625" style="153" bestFit="1" customWidth="1"/>
    <col min="15603" max="15850" width="9.33203125" style="153"/>
    <col min="15851" max="15851" width="37.1640625" style="153" customWidth="1"/>
    <col min="15852" max="15852" width="23.33203125" style="153" customWidth="1"/>
    <col min="15853" max="15853" width="17.1640625" style="153" customWidth="1"/>
    <col min="15854" max="15854" width="18.6640625" style="153" customWidth="1"/>
    <col min="15855" max="15855" width="15.33203125" style="153" customWidth="1"/>
    <col min="15856" max="15857" width="16.1640625" style="153" customWidth="1"/>
    <col min="15858" max="15858" width="18.1640625" style="153" bestFit="1" customWidth="1"/>
    <col min="15859" max="16106" width="9.33203125" style="153"/>
    <col min="16107" max="16107" width="37.1640625" style="153" customWidth="1"/>
    <col min="16108" max="16108" width="23.33203125" style="153" customWidth="1"/>
    <col min="16109" max="16109" width="17.1640625" style="153" customWidth="1"/>
    <col min="16110" max="16110" width="18.6640625" style="153" customWidth="1"/>
    <col min="16111" max="16111" width="15.33203125" style="153" customWidth="1"/>
    <col min="16112" max="16113" width="16.1640625" style="153" customWidth="1"/>
    <col min="16114" max="16114" width="18.1640625" style="153" bestFit="1" customWidth="1"/>
    <col min="16115" max="16384" width="9.33203125" style="153"/>
  </cols>
  <sheetData>
    <row r="1" spans="1:12">
      <c r="A1" s="299" t="s">
        <v>3303</v>
      </c>
    </row>
    <row r="2" spans="1:12">
      <c r="A2" s="299" t="s">
        <v>3288</v>
      </c>
    </row>
    <row r="5" spans="1:12" ht="15.75">
      <c r="A5" s="147" t="s">
        <v>1162</v>
      </c>
      <c r="B5" s="147"/>
      <c r="C5" s="148"/>
      <c r="D5" s="149"/>
      <c r="E5" s="149"/>
      <c r="F5" s="150"/>
      <c r="G5" s="151"/>
      <c r="H5" s="152"/>
      <c r="I5" s="152"/>
    </row>
    <row r="6" spans="1:12" ht="15.75">
      <c r="A6" s="147" t="s">
        <v>1163</v>
      </c>
      <c r="B6" s="147"/>
      <c r="C6" s="148"/>
      <c r="D6" s="149"/>
      <c r="E6" s="149"/>
      <c r="G6" s="154"/>
      <c r="H6" s="155"/>
      <c r="I6" s="154"/>
      <c r="J6" s="155"/>
    </row>
    <row r="7" spans="1:12" ht="15.75">
      <c r="A7" s="156" t="s">
        <v>1164</v>
      </c>
      <c r="B7" s="156"/>
      <c r="C7" s="157"/>
      <c r="D7" s="149"/>
      <c r="E7" s="149"/>
      <c r="F7" s="158"/>
      <c r="G7" s="159"/>
      <c r="H7" s="159"/>
      <c r="I7" s="159"/>
      <c r="J7" s="159"/>
    </row>
    <row r="8" spans="1:12" ht="16.5" thickBot="1">
      <c r="A8" s="156"/>
      <c r="B8" s="156"/>
      <c r="C8" s="157"/>
      <c r="D8" s="149"/>
      <c r="E8" s="149"/>
      <c r="F8" s="160"/>
      <c r="G8" s="161"/>
      <c r="H8" s="161"/>
      <c r="I8" s="161"/>
      <c r="J8" s="161"/>
    </row>
    <row r="9" spans="1:12" ht="15.75">
      <c r="A9" s="162">
        <v>2015</v>
      </c>
      <c r="B9" s="163"/>
      <c r="C9" s="164"/>
      <c r="D9" s="165"/>
      <c r="E9" s="165"/>
      <c r="F9" s="165" t="s">
        <v>1165</v>
      </c>
      <c r="G9" s="165"/>
      <c r="H9" s="165"/>
      <c r="I9" s="165"/>
    </row>
    <row r="10" spans="1:12">
      <c r="A10" s="166" t="s">
        <v>1166</v>
      </c>
      <c r="B10" s="166" t="s">
        <v>1167</v>
      </c>
      <c r="C10" s="167" t="s">
        <v>1168</v>
      </c>
      <c r="D10" s="168"/>
      <c r="E10" s="168"/>
      <c r="F10" s="169" t="s">
        <v>1169</v>
      </c>
      <c r="G10" s="169" t="s">
        <v>1170</v>
      </c>
      <c r="H10" s="169" t="s">
        <v>1171</v>
      </c>
      <c r="I10" s="169"/>
    </row>
    <row r="11" spans="1:12" ht="13.5" thickBot="1">
      <c r="A11" s="170"/>
      <c r="B11" s="171" t="s">
        <v>1172</v>
      </c>
      <c r="C11" s="172" t="s">
        <v>1173</v>
      </c>
      <c r="D11" s="173" t="s">
        <v>1174</v>
      </c>
      <c r="E11" s="173"/>
      <c r="F11" s="173" t="s">
        <v>1175</v>
      </c>
      <c r="G11" s="173" t="s">
        <v>1176</v>
      </c>
      <c r="H11" s="173" t="s">
        <v>1176</v>
      </c>
      <c r="I11" s="173" t="s">
        <v>128</v>
      </c>
    </row>
    <row r="12" spans="1:12">
      <c r="A12" s="174"/>
      <c r="B12" s="174"/>
      <c r="C12" s="148"/>
      <c r="D12" s="174"/>
      <c r="E12" s="174"/>
      <c r="F12" s="175"/>
      <c r="G12" s="174"/>
      <c r="H12" s="174"/>
      <c r="I12" s="174"/>
    </row>
    <row r="13" spans="1:12" ht="13.5" thickBot="1">
      <c r="A13" s="176" t="s">
        <v>1177</v>
      </c>
      <c r="B13" s="176"/>
      <c r="C13" s="177">
        <v>1229324363</v>
      </c>
      <c r="D13" s="178" t="s">
        <v>1178</v>
      </c>
      <c r="E13" s="179"/>
      <c r="F13" s="177">
        <v>-85471505</v>
      </c>
      <c r="G13" s="178" t="s">
        <v>1179</v>
      </c>
      <c r="H13" s="180"/>
      <c r="I13" s="174"/>
      <c r="K13" s="181" t="s">
        <v>1178</v>
      </c>
      <c r="L13" s="153" t="s">
        <v>1180</v>
      </c>
    </row>
    <row r="14" spans="1:12">
      <c r="A14" s="176"/>
      <c r="B14" s="176"/>
      <c r="C14" s="182"/>
      <c r="D14" s="183"/>
      <c r="E14" s="183"/>
      <c r="F14" s="184"/>
      <c r="G14" s="185"/>
      <c r="H14" s="174"/>
      <c r="I14" s="174"/>
      <c r="K14" s="181" t="s">
        <v>1179</v>
      </c>
      <c r="L14" s="153" t="s">
        <v>1181</v>
      </c>
    </row>
    <row r="15" spans="1:12">
      <c r="A15" s="176" t="s">
        <v>1182</v>
      </c>
      <c r="B15" s="176" t="s">
        <v>1183</v>
      </c>
      <c r="C15" s="182">
        <v>778027415</v>
      </c>
      <c r="D15" s="186">
        <f>C15/C13</f>
        <v>0.63289025941154309</v>
      </c>
      <c r="E15" s="186"/>
      <c r="F15" s="182">
        <f>F13*D15</f>
        <v>-54094082.971744999</v>
      </c>
      <c r="G15" s="187">
        <f>ROUND(F15-H15*11,0)</f>
        <v>-4507843</v>
      </c>
      <c r="H15" s="148">
        <f>ROUND(+F15/12,0)</f>
        <v>-4507840</v>
      </c>
      <c r="I15" s="188">
        <f>G15+H15*11</f>
        <v>-54094083</v>
      </c>
      <c r="K15" s="181" t="s">
        <v>1184</v>
      </c>
      <c r="L15" s="153" t="s">
        <v>1185</v>
      </c>
    </row>
    <row r="16" spans="1:12">
      <c r="A16" s="176" t="s">
        <v>1186</v>
      </c>
      <c r="B16" s="176" t="s">
        <v>1187</v>
      </c>
      <c r="C16" s="182">
        <v>10439624</v>
      </c>
      <c r="D16" s="186">
        <f>C16/C13</f>
        <v>8.4921639188240833E-3</v>
      </c>
      <c r="E16" s="186"/>
      <c r="F16" s="182">
        <f>F13*D16</f>
        <v>-725838.03084859217</v>
      </c>
      <c r="G16" s="187">
        <f>ROUND(F16-H16*11,0)</f>
        <v>-60481</v>
      </c>
      <c r="H16" s="148">
        <f>ROUND(+F16/12,0)</f>
        <v>-60487</v>
      </c>
      <c r="I16" s="188">
        <f>G16+H16*11</f>
        <v>-725838</v>
      </c>
      <c r="K16" s="181" t="s">
        <v>1188</v>
      </c>
      <c r="L16" s="153" t="s">
        <v>1189</v>
      </c>
    </row>
    <row r="17" spans="1:9">
      <c r="A17" s="176" t="s">
        <v>1190</v>
      </c>
      <c r="B17" s="176" t="s">
        <v>1187</v>
      </c>
      <c r="C17" s="182">
        <v>2357228</v>
      </c>
      <c r="D17" s="186">
        <f>C17/C13</f>
        <v>1.9174988074323229E-3</v>
      </c>
      <c r="E17" s="186"/>
      <c r="F17" s="182">
        <f>F13*D17</f>
        <v>-163891.50890694582</v>
      </c>
      <c r="G17" s="187">
        <f>ROUND(F17-H17*11,0)</f>
        <v>-13654</v>
      </c>
      <c r="H17" s="148">
        <f>ROUND(+F17/12,0)</f>
        <v>-13658</v>
      </c>
      <c r="I17" s="188">
        <f>G17+H17*11</f>
        <v>-163892</v>
      </c>
    </row>
    <row r="18" spans="1:9">
      <c r="A18" s="176" t="s">
        <v>1191</v>
      </c>
      <c r="B18" s="176"/>
      <c r="C18" s="182"/>
      <c r="D18" s="186"/>
      <c r="E18" s="186"/>
      <c r="F18" s="182"/>
      <c r="G18" s="187"/>
      <c r="H18" s="148"/>
      <c r="I18" s="188"/>
    </row>
    <row r="19" spans="1:9">
      <c r="A19" s="176" t="s">
        <v>1192</v>
      </c>
      <c r="B19" s="176" t="s">
        <v>1193</v>
      </c>
      <c r="C19" s="182">
        <v>222716</v>
      </c>
      <c r="D19" s="186">
        <f>C19/C13</f>
        <v>1.8116943477512453E-4</v>
      </c>
      <c r="E19" s="186"/>
      <c r="F19" s="182">
        <f>D19*F13</f>
        <v>-15484.824250229231</v>
      </c>
      <c r="G19" s="187">
        <f t="shared" ref="G19:G25" si="0">ROUND(F19-H19*11,0)</f>
        <v>-1295</v>
      </c>
      <c r="H19" s="148">
        <f t="shared" ref="H19:H25" si="1">ROUND(+F19/12,0)</f>
        <v>-1290</v>
      </c>
      <c r="I19" s="189">
        <f>G19+H19*11</f>
        <v>-15485</v>
      </c>
    </row>
    <row r="20" spans="1:9">
      <c r="A20" s="176" t="s">
        <v>1194</v>
      </c>
      <c r="B20" s="176" t="s">
        <v>1195</v>
      </c>
      <c r="C20" s="182">
        <v>2010714</v>
      </c>
      <c r="D20" s="186">
        <f>C20/C13</f>
        <v>1.6356252755726115E-3</v>
      </c>
      <c r="E20" s="186"/>
      <c r="F20" s="182">
        <f>F13*D20</f>
        <v>-139799.35391923084</v>
      </c>
      <c r="G20" s="187">
        <f t="shared" si="0"/>
        <v>-11649</v>
      </c>
      <c r="H20" s="148">
        <f t="shared" si="1"/>
        <v>-11650</v>
      </c>
      <c r="I20" s="189">
        <f t="shared" ref="I20:I25" si="2">G20+H20*11</f>
        <v>-139799</v>
      </c>
    </row>
    <row r="21" spans="1:9">
      <c r="A21" s="190" t="s">
        <v>1196</v>
      </c>
      <c r="B21" s="190" t="s">
        <v>1197</v>
      </c>
      <c r="C21" s="182">
        <f>580089+3574594</f>
        <v>4154683</v>
      </c>
      <c r="D21" s="186">
        <f>C21/C13</f>
        <v>3.3796474917824433E-3</v>
      </c>
      <c r="E21" s="186"/>
      <c r="F21" s="182">
        <f>F13*D21</f>
        <v>-288863.55749212054</v>
      </c>
      <c r="G21" s="187">
        <f t="shared" si="0"/>
        <v>-24072</v>
      </c>
      <c r="H21" s="148">
        <f t="shared" si="1"/>
        <v>-24072</v>
      </c>
      <c r="I21" s="189">
        <f t="shared" si="2"/>
        <v>-288864</v>
      </c>
    </row>
    <row r="22" spans="1:9">
      <c r="A22" s="176" t="s">
        <v>1198</v>
      </c>
      <c r="B22" s="176" t="s">
        <v>1199</v>
      </c>
      <c r="C22" s="191">
        <v>405967532</v>
      </c>
      <c r="D22" s="192">
        <f>C22/C13</f>
        <v>0.33023630232894036</v>
      </c>
      <c r="E22" s="192"/>
      <c r="F22" s="191">
        <f>F13*D22</f>
        <v>-28225793.765689537</v>
      </c>
      <c r="G22" s="187">
        <f t="shared" si="0"/>
        <v>-2352155</v>
      </c>
      <c r="H22" s="148">
        <f t="shared" si="1"/>
        <v>-2352149</v>
      </c>
      <c r="I22" s="189">
        <f t="shared" si="2"/>
        <v>-28225794</v>
      </c>
    </row>
    <row r="23" spans="1:9">
      <c r="A23" s="176" t="s">
        <v>1200</v>
      </c>
      <c r="B23" s="176" t="s">
        <v>1201</v>
      </c>
      <c r="C23" s="191">
        <v>4040985</v>
      </c>
      <c r="D23" s="192">
        <f>C23/C13</f>
        <v>3.2871592897894923E-3</v>
      </c>
      <c r="E23" s="192"/>
      <c r="F23" s="191">
        <f>F13*D23</f>
        <v>-280958.45167303906</v>
      </c>
      <c r="G23" s="187">
        <f t="shared" si="0"/>
        <v>-23415</v>
      </c>
      <c r="H23" s="148">
        <f t="shared" si="1"/>
        <v>-23413</v>
      </c>
      <c r="I23" s="189">
        <f t="shared" si="2"/>
        <v>-280958</v>
      </c>
    </row>
    <row r="24" spans="1:9">
      <c r="A24" s="176" t="s">
        <v>1202</v>
      </c>
      <c r="B24" s="176" t="s">
        <v>1203</v>
      </c>
      <c r="C24" s="191">
        <v>16097194</v>
      </c>
      <c r="D24" s="192">
        <f>C24/C13</f>
        <v>1.309434229442665E-2</v>
      </c>
      <c r="E24" s="192"/>
      <c r="F24" s="191">
        <f>F13*D24</f>
        <v>-1119193.1428897989</v>
      </c>
      <c r="G24" s="187">
        <f t="shared" si="0"/>
        <v>-93267</v>
      </c>
      <c r="H24" s="193">
        <f t="shared" si="1"/>
        <v>-93266</v>
      </c>
      <c r="I24" s="189">
        <f t="shared" si="2"/>
        <v>-1119193</v>
      </c>
    </row>
    <row r="25" spans="1:9">
      <c r="A25" s="176" t="s">
        <v>1204</v>
      </c>
      <c r="B25" s="176" t="s">
        <v>1205</v>
      </c>
      <c r="C25" s="194">
        <v>6006272</v>
      </c>
      <c r="D25" s="195">
        <f>C25/C13</f>
        <v>4.8858317469138131E-3</v>
      </c>
      <c r="E25" s="195"/>
      <c r="F25" s="196">
        <f>F13*D25</f>
        <v>-417599.3925855027</v>
      </c>
      <c r="G25" s="196">
        <f t="shared" si="0"/>
        <v>-34799</v>
      </c>
      <c r="H25" s="196">
        <f t="shared" si="1"/>
        <v>-34800</v>
      </c>
      <c r="I25" s="196">
        <f t="shared" si="2"/>
        <v>-417599</v>
      </c>
    </row>
    <row r="26" spans="1:9">
      <c r="A26" s="176" t="s">
        <v>1206</v>
      </c>
      <c r="B26" s="176"/>
      <c r="C26" s="193">
        <f>SUM(C19:C25)</f>
        <v>438500096</v>
      </c>
      <c r="D26" s="197">
        <f>SUM(D19:D25)</f>
        <v>0.35670007786220048</v>
      </c>
      <c r="E26" s="197"/>
      <c r="F26" s="193">
        <f>SUM(F19:F25)</f>
        <v>-30487692.488499455</v>
      </c>
      <c r="G26" s="193">
        <f>SUM(G19:G25)</f>
        <v>-2540652</v>
      </c>
      <c r="H26" s="193">
        <f>SUM(H19:H25)</f>
        <v>-2540640</v>
      </c>
      <c r="I26" s="193">
        <f>SUM(I19:I25)</f>
        <v>-30487692</v>
      </c>
    </row>
    <row r="27" spans="1:9">
      <c r="A27" s="176"/>
      <c r="B27" s="176"/>
      <c r="C27" s="193"/>
      <c r="D27" s="198"/>
      <c r="E27" s="198"/>
      <c r="F27" s="193"/>
      <c r="G27" s="199"/>
      <c r="H27" s="148"/>
      <c r="I27" s="189"/>
    </row>
    <row r="28" spans="1:9">
      <c r="A28" s="176"/>
      <c r="B28" s="176"/>
      <c r="C28" s="196"/>
      <c r="D28" s="195"/>
      <c r="E28" s="195"/>
      <c r="F28" s="196"/>
      <c r="G28" s="200"/>
      <c r="H28" s="196"/>
      <c r="I28" s="201"/>
    </row>
    <row r="29" spans="1:9">
      <c r="A29" s="176" t="s">
        <v>1207</v>
      </c>
      <c r="B29" s="176"/>
      <c r="C29" s="193">
        <f>SUM(C15:C25)</f>
        <v>1229324363</v>
      </c>
      <c r="D29" s="202">
        <f>SUM(D15:D25)</f>
        <v>1</v>
      </c>
      <c r="E29" s="202"/>
      <c r="F29" s="193">
        <f>SUM(F15:F25)</f>
        <v>-85471505</v>
      </c>
      <c r="G29" s="193">
        <f>SUM(G15:G25)</f>
        <v>-7122630</v>
      </c>
      <c r="H29" s="193">
        <f>SUM(H15:H25)</f>
        <v>-7122625</v>
      </c>
      <c r="I29" s="199">
        <f>SUM(I15:I25)</f>
        <v>-85471505</v>
      </c>
    </row>
    <row r="30" spans="1:9">
      <c r="A30" s="176"/>
      <c r="B30" s="176"/>
      <c r="C30" s="148"/>
      <c r="D30" s="174"/>
      <c r="E30" s="174"/>
      <c r="F30" s="148"/>
      <c r="G30" s="174"/>
      <c r="H30" s="174"/>
      <c r="I30" s="203">
        <f>F29-I29</f>
        <v>0</v>
      </c>
    </row>
    <row r="31" spans="1:9">
      <c r="A31" s="190" t="s">
        <v>1208</v>
      </c>
      <c r="B31" s="190"/>
      <c r="C31" s="182"/>
      <c r="D31" s="204">
        <f>D15+D16</f>
        <v>0.64138242333036721</v>
      </c>
      <c r="E31" s="178" t="s">
        <v>1184</v>
      </c>
      <c r="F31" s="205">
        <f>F15+F16</f>
        <v>-54819921.002593592</v>
      </c>
      <c r="G31" s="199">
        <f>G15+G16</f>
        <v>-4568324</v>
      </c>
      <c r="H31" s="199">
        <f>H15+H16</f>
        <v>-4568327</v>
      </c>
      <c r="I31" s="174"/>
    </row>
    <row r="32" spans="1:9" ht="13.5" thickBot="1">
      <c r="A32" s="152"/>
      <c r="B32" s="152"/>
      <c r="C32" s="206"/>
      <c r="D32" s="207"/>
      <c r="E32" s="207"/>
      <c r="F32" s="207"/>
      <c r="G32" s="207"/>
      <c r="H32" s="207"/>
      <c r="I32" s="207"/>
    </row>
    <row r="33" spans="1:9">
      <c r="A33" s="152"/>
      <c r="B33" s="152"/>
      <c r="C33" s="193"/>
      <c r="D33" s="208"/>
      <c r="E33" s="208"/>
      <c r="F33" s="208"/>
      <c r="G33" s="208"/>
      <c r="H33" s="208"/>
      <c r="I33" s="208"/>
    </row>
    <row r="34" spans="1:9" ht="13.5" thickBot="1">
      <c r="A34" s="152"/>
      <c r="B34" s="152"/>
      <c r="C34" s="193"/>
      <c r="D34" s="208"/>
      <c r="E34" s="208"/>
      <c r="F34" s="208"/>
      <c r="G34" s="208"/>
      <c r="H34" s="208"/>
      <c r="I34" s="208"/>
    </row>
    <row r="35" spans="1:9" ht="15.75">
      <c r="A35" s="162">
        <v>2016</v>
      </c>
      <c r="B35" s="163"/>
      <c r="C35" s="164"/>
      <c r="D35" s="165"/>
      <c r="E35" s="165"/>
      <c r="F35" s="165" t="s">
        <v>1165</v>
      </c>
      <c r="G35" s="165"/>
      <c r="H35" s="165"/>
      <c r="I35" s="165"/>
    </row>
    <row r="36" spans="1:9">
      <c r="A36" s="166" t="s">
        <v>1166</v>
      </c>
      <c r="B36" s="166" t="s">
        <v>1167</v>
      </c>
      <c r="C36" s="167" t="s">
        <v>1209</v>
      </c>
      <c r="D36" s="168"/>
      <c r="E36" s="168"/>
      <c r="F36" s="169" t="s">
        <v>1169</v>
      </c>
      <c r="G36" s="169" t="s">
        <v>1170</v>
      </c>
      <c r="H36" s="169" t="s">
        <v>1171</v>
      </c>
      <c r="I36" s="169"/>
    </row>
    <row r="37" spans="1:9" ht="13.5" thickBot="1">
      <c r="A37" s="170"/>
      <c r="B37" s="171" t="s">
        <v>1172</v>
      </c>
      <c r="C37" s="172" t="s">
        <v>1173</v>
      </c>
      <c r="D37" s="173" t="s">
        <v>1174</v>
      </c>
      <c r="E37" s="173"/>
      <c r="F37" s="173" t="s">
        <v>1175</v>
      </c>
      <c r="G37" s="173" t="s">
        <v>1176</v>
      </c>
      <c r="H37" s="173" t="s">
        <v>1176</v>
      </c>
      <c r="I37" s="173" t="s">
        <v>128</v>
      </c>
    </row>
    <row r="38" spans="1:9">
      <c r="A38" s="174"/>
      <c r="B38" s="174"/>
      <c r="C38" s="148"/>
      <c r="D38" s="174"/>
      <c r="E38" s="174"/>
      <c r="F38" s="175"/>
      <c r="G38" s="174"/>
      <c r="H38" s="174"/>
      <c r="I38" s="174"/>
    </row>
    <row r="39" spans="1:9" ht="13.5" thickBot="1">
      <c r="A39" s="176" t="s">
        <v>1177</v>
      </c>
      <c r="B39" s="176"/>
      <c r="C39" s="177">
        <v>1252096681</v>
      </c>
      <c r="D39" s="178" t="s">
        <v>1178</v>
      </c>
      <c r="E39" s="179"/>
      <c r="F39" s="177">
        <f>'[33]Actuarial Pension Cost Proj'!H25</f>
        <v>-90528625</v>
      </c>
      <c r="G39" s="209" t="s">
        <v>1188</v>
      </c>
      <c r="H39" s="180"/>
      <c r="I39" s="174"/>
    </row>
    <row r="40" spans="1:9">
      <c r="A40" s="176"/>
      <c r="B40" s="176"/>
      <c r="C40" s="182"/>
      <c r="D40" s="210"/>
      <c r="E40" s="210"/>
      <c r="F40" s="184"/>
      <c r="G40" s="185"/>
      <c r="H40" s="174"/>
      <c r="I40" s="174"/>
    </row>
    <row r="41" spans="1:9">
      <c r="A41" s="176" t="s">
        <v>1182</v>
      </c>
      <c r="B41" s="176" t="s">
        <v>1183</v>
      </c>
      <c r="C41" s="182">
        <v>785253987</v>
      </c>
      <c r="D41" s="211">
        <f>C41/C39</f>
        <v>0.62715124072755213</v>
      </c>
      <c r="E41" s="211"/>
      <c r="F41" s="182">
        <f>F39*D41</f>
        <v>-56775139.490109295</v>
      </c>
      <c r="G41" s="187">
        <f>ROUND(F41-H41*11,0)</f>
        <v>-4731257</v>
      </c>
      <c r="H41" s="148">
        <f>ROUND(+F41/12,0)</f>
        <v>-4731262</v>
      </c>
      <c r="I41" s="188">
        <f>G41+H41*11</f>
        <v>-56775139</v>
      </c>
    </row>
    <row r="42" spans="1:9">
      <c r="A42" s="176" t="s">
        <v>1186</v>
      </c>
      <c r="B42" s="176" t="s">
        <v>1187</v>
      </c>
      <c r="C42" s="182">
        <v>8640944</v>
      </c>
      <c r="D42" s="211">
        <f>C42/C39</f>
        <v>6.9011795423807214E-3</v>
      </c>
      <c r="E42" s="211"/>
      <c r="F42" s="182">
        <f>F39*D42</f>
        <v>-624754.29484985594</v>
      </c>
      <c r="G42" s="187">
        <f>ROUND(F42-H42*11,0)</f>
        <v>-52061</v>
      </c>
      <c r="H42" s="148">
        <f>ROUND(+F42/12,0)</f>
        <v>-52063</v>
      </c>
      <c r="I42" s="188">
        <f>G42+H42*11</f>
        <v>-624754</v>
      </c>
    </row>
    <row r="43" spans="1:9">
      <c r="A43" s="176" t="s">
        <v>1190</v>
      </c>
      <c r="B43" s="176" t="s">
        <v>1187</v>
      </c>
      <c r="C43" s="182">
        <v>2552588</v>
      </c>
      <c r="D43" s="211">
        <f>C43/C39</f>
        <v>2.0386508795481742E-3</v>
      </c>
      <c r="E43" s="211"/>
      <c r="F43" s="182">
        <f>F39*D43</f>
        <v>-184556.26098053684</v>
      </c>
      <c r="G43" s="187">
        <f>ROUND(F43-H43*11,0)</f>
        <v>-15376</v>
      </c>
      <c r="H43" s="148">
        <f>ROUND(+F43/12,0)</f>
        <v>-15380</v>
      </c>
      <c r="I43" s="188">
        <f>G43+H43*11</f>
        <v>-184556</v>
      </c>
    </row>
    <row r="44" spans="1:9">
      <c r="A44" s="176" t="s">
        <v>1191</v>
      </c>
      <c r="B44" s="176"/>
      <c r="C44" s="182"/>
      <c r="D44" s="211"/>
      <c r="E44" s="211"/>
      <c r="F44" s="182"/>
      <c r="G44" s="187"/>
      <c r="H44" s="148"/>
      <c r="I44" s="188"/>
    </row>
    <row r="45" spans="1:9">
      <c r="A45" s="176" t="s">
        <v>1192</v>
      </c>
      <c r="B45" s="176" t="s">
        <v>1193</v>
      </c>
      <c r="C45" s="182">
        <v>0</v>
      </c>
      <c r="D45" s="211">
        <f>C45/C39</f>
        <v>0</v>
      </c>
      <c r="E45" s="211"/>
      <c r="F45" s="182">
        <f>D45*F39</f>
        <v>0</v>
      </c>
      <c r="G45" s="187">
        <f t="shared" ref="G45:G51" si="3">ROUND(F45-H45*11,0)</f>
        <v>0</v>
      </c>
      <c r="H45" s="148">
        <f t="shared" ref="H45:H51" si="4">ROUND(+F45/12,0)</f>
        <v>0</v>
      </c>
      <c r="I45" s="189">
        <f>G45+H45*11</f>
        <v>0</v>
      </c>
    </row>
    <row r="46" spans="1:9">
      <c r="A46" s="176" t="s">
        <v>1194</v>
      </c>
      <c r="B46" s="176" t="s">
        <v>1195</v>
      </c>
      <c r="C46" s="182">
        <v>1575267</v>
      </c>
      <c r="D46" s="211">
        <f>C46/C39</f>
        <v>1.2581033269267168E-3</v>
      </c>
      <c r="E46" s="211"/>
      <c r="F46" s="182">
        <f>F39*D46</f>
        <v>-113894.36429460115</v>
      </c>
      <c r="G46" s="187">
        <f t="shared" si="3"/>
        <v>-9493</v>
      </c>
      <c r="H46" s="148">
        <f t="shared" si="4"/>
        <v>-9491</v>
      </c>
      <c r="I46" s="189">
        <f t="shared" ref="I46:I51" si="5">G46+H46*11</f>
        <v>-113894</v>
      </c>
    </row>
    <row r="47" spans="1:9">
      <c r="A47" s="190" t="s">
        <v>1196</v>
      </c>
      <c r="B47" s="190" t="s">
        <v>1197</v>
      </c>
      <c r="C47" s="182">
        <f>4045451+597738</f>
        <v>4643189</v>
      </c>
      <c r="D47" s="211">
        <f>C47/C39</f>
        <v>3.7083310501962747E-3</v>
      </c>
      <c r="E47" s="211"/>
      <c r="F47" s="182">
        <f>F39*D47</f>
        <v>-335710.11101907474</v>
      </c>
      <c r="G47" s="187">
        <f t="shared" si="3"/>
        <v>-27974</v>
      </c>
      <c r="H47" s="148">
        <f t="shared" si="4"/>
        <v>-27976</v>
      </c>
      <c r="I47" s="189">
        <f t="shared" si="5"/>
        <v>-335710</v>
      </c>
    </row>
    <row r="48" spans="1:9">
      <c r="A48" s="176" t="s">
        <v>1198</v>
      </c>
      <c r="B48" s="176" t="s">
        <v>1199</v>
      </c>
      <c r="C48" s="191">
        <f>85523478+27481623+4206025+35239070+458179+6293293+79505128+60916079+53081066+66702509+2828006</f>
        <v>422234456</v>
      </c>
      <c r="D48" s="212">
        <f>C48/C39</f>
        <v>0.33722192735370726</v>
      </c>
      <c r="E48" s="212"/>
      <c r="F48" s="191">
        <f>F39*D48</f>
        <v>-30528237.403181009</v>
      </c>
      <c r="G48" s="187">
        <f>ROUND(F48-H48*11,0)</f>
        <v>-2544017</v>
      </c>
      <c r="H48" s="148">
        <f t="shared" si="4"/>
        <v>-2544020</v>
      </c>
      <c r="I48" s="189">
        <f t="shared" si="5"/>
        <v>-30528237</v>
      </c>
    </row>
    <row r="49" spans="1:9">
      <c r="A49" s="176" t="s">
        <v>1200</v>
      </c>
      <c r="B49" s="176" t="s">
        <v>1201</v>
      </c>
      <c r="C49" s="191">
        <v>3575869</v>
      </c>
      <c r="D49" s="212">
        <f>C49/C39</f>
        <v>2.8559048628290389E-3</v>
      </c>
      <c r="E49" s="212"/>
      <c r="F49" s="191">
        <f>F39*D49</f>
        <v>-258541.1403627265</v>
      </c>
      <c r="G49" s="187">
        <f t="shared" si="3"/>
        <v>-21546</v>
      </c>
      <c r="H49" s="148">
        <f t="shared" si="4"/>
        <v>-21545</v>
      </c>
      <c r="I49" s="189">
        <f t="shared" si="5"/>
        <v>-258541</v>
      </c>
    </row>
    <row r="50" spans="1:9">
      <c r="A50" s="176" t="s">
        <v>1202</v>
      </c>
      <c r="B50" s="176" t="s">
        <v>1203</v>
      </c>
      <c r="C50" s="191">
        <v>17449868</v>
      </c>
      <c r="D50" s="212">
        <f>C50/C39</f>
        <v>1.3936518053912165E-2</v>
      </c>
      <c r="E50" s="212"/>
      <c r="F50" s="191">
        <f>F39*D50</f>
        <v>-1261653.8167083443</v>
      </c>
      <c r="G50" s="187">
        <f t="shared" si="3"/>
        <v>-105136</v>
      </c>
      <c r="H50" s="193">
        <f t="shared" si="4"/>
        <v>-105138</v>
      </c>
      <c r="I50" s="189">
        <f t="shared" si="5"/>
        <v>-1261654</v>
      </c>
    </row>
    <row r="51" spans="1:9">
      <c r="A51" s="176" t="s">
        <v>1204</v>
      </c>
      <c r="B51" s="176" t="s">
        <v>1205</v>
      </c>
      <c r="C51" s="194">
        <v>6170513</v>
      </c>
      <c r="D51" s="213">
        <f>C51/C39</f>
        <v>4.9281442029475361E-3</v>
      </c>
      <c r="E51" s="213"/>
      <c r="F51" s="196">
        <f>F39*D51</f>
        <v>-446138.11849456141</v>
      </c>
      <c r="G51" s="196">
        <f t="shared" si="3"/>
        <v>-37180</v>
      </c>
      <c r="H51" s="196">
        <f t="shared" si="4"/>
        <v>-37178</v>
      </c>
      <c r="I51" s="196">
        <f t="shared" si="5"/>
        <v>-446138</v>
      </c>
    </row>
    <row r="52" spans="1:9">
      <c r="A52" s="176" t="s">
        <v>1206</v>
      </c>
      <c r="B52" s="176"/>
      <c r="C52" s="193">
        <v>438500096</v>
      </c>
      <c r="D52" s="214">
        <f t="shared" ref="D52:I52" si="6">SUM(D45:D51)</f>
        <v>0.36390892885051895</v>
      </c>
      <c r="E52" s="214"/>
      <c r="F52" s="193">
        <f>SUM(F45:F51)</f>
        <v>-32944174.954060316</v>
      </c>
      <c r="G52" s="193">
        <f t="shared" si="6"/>
        <v>-2745346</v>
      </c>
      <c r="H52" s="193">
        <f t="shared" si="6"/>
        <v>-2745348</v>
      </c>
      <c r="I52" s="193">
        <f t="shared" si="6"/>
        <v>-32944174</v>
      </c>
    </row>
    <row r="53" spans="1:9">
      <c r="A53" s="176"/>
      <c r="B53" s="176"/>
      <c r="C53" s="193"/>
      <c r="D53" s="215"/>
      <c r="E53" s="215"/>
      <c r="F53" s="193"/>
      <c r="G53" s="199"/>
      <c r="H53" s="148"/>
      <c r="I53" s="189"/>
    </row>
    <row r="54" spans="1:9">
      <c r="A54" s="176"/>
      <c r="B54" s="176"/>
      <c r="C54" s="196"/>
      <c r="D54" s="213"/>
      <c r="E54" s="213"/>
      <c r="F54" s="196"/>
      <c r="G54" s="200"/>
      <c r="H54" s="196"/>
      <c r="I54" s="201"/>
    </row>
    <row r="55" spans="1:9">
      <c r="A55" s="176" t="s">
        <v>1207</v>
      </c>
      <c r="B55" s="176"/>
      <c r="C55" s="193">
        <f>SUM(C41:C51)</f>
        <v>1252096681</v>
      </c>
      <c r="D55" s="216">
        <f t="shared" ref="D55:I55" si="7">SUM(D41:D51)</f>
        <v>0.99999999999999989</v>
      </c>
      <c r="E55" s="216"/>
      <c r="F55" s="193">
        <f>SUM(F41:F51)</f>
        <v>-90528625</v>
      </c>
      <c r="G55" s="193">
        <f t="shared" si="7"/>
        <v>-7544040</v>
      </c>
      <c r="H55" s="193">
        <f t="shared" si="7"/>
        <v>-7544053</v>
      </c>
      <c r="I55" s="199">
        <f t="shared" si="7"/>
        <v>-90528623</v>
      </c>
    </row>
    <row r="56" spans="1:9">
      <c r="A56" s="176"/>
      <c r="B56" s="176"/>
      <c r="C56" s="148">
        <f>C55-C39</f>
        <v>0</v>
      </c>
      <c r="D56" s="174"/>
      <c r="E56" s="174"/>
      <c r="F56" s="148"/>
      <c r="G56" s="174"/>
      <c r="H56" s="174"/>
      <c r="I56" s="203">
        <f>F55-I55</f>
        <v>-2</v>
      </c>
    </row>
    <row r="57" spans="1:9">
      <c r="A57" s="176" t="s">
        <v>1208</v>
      </c>
      <c r="B57" s="176"/>
      <c r="C57" s="217"/>
      <c r="D57" s="218">
        <f>D41+D42</f>
        <v>0.6340524202699328</v>
      </c>
      <c r="E57" s="178" t="s">
        <v>1184</v>
      </c>
      <c r="F57" s="219">
        <f>F41+F42</f>
        <v>-57399893.784959152</v>
      </c>
      <c r="G57" s="199">
        <f>G41+G42</f>
        <v>-4783318</v>
      </c>
      <c r="H57" s="199">
        <f>H41+H42</f>
        <v>-4783325</v>
      </c>
      <c r="I57" s="174"/>
    </row>
    <row r="58" spans="1:9" ht="13.5" thickBot="1">
      <c r="A58" s="152"/>
      <c r="B58" s="152"/>
      <c r="C58" s="206"/>
      <c r="D58" s="207"/>
      <c r="E58" s="207"/>
      <c r="F58" s="207"/>
      <c r="G58" s="207"/>
      <c r="H58" s="207"/>
      <c r="I58" s="207"/>
    </row>
    <row r="59" spans="1:9">
      <c r="A59" s="152"/>
      <c r="B59" s="152"/>
      <c r="C59" s="193"/>
      <c r="D59" s="208"/>
      <c r="E59" s="208"/>
      <c r="F59" s="208"/>
      <c r="G59" s="208"/>
      <c r="H59" s="208"/>
      <c r="I59" s="208"/>
    </row>
    <row r="60" spans="1:9" ht="13.5" thickBot="1">
      <c r="A60" s="152"/>
      <c r="B60" s="152"/>
      <c r="C60" s="193"/>
      <c r="D60" s="208"/>
      <c r="E60" s="208"/>
      <c r="F60" s="208"/>
      <c r="G60" s="208"/>
      <c r="H60" s="208"/>
      <c r="I60" s="208"/>
    </row>
    <row r="61" spans="1:9" ht="15.75">
      <c r="A61" s="162">
        <v>2017</v>
      </c>
      <c r="B61" s="163"/>
      <c r="C61" s="164"/>
      <c r="D61" s="165"/>
      <c r="E61" s="165"/>
      <c r="F61" s="165" t="s">
        <v>1165</v>
      </c>
      <c r="G61" s="165"/>
      <c r="H61" s="165"/>
      <c r="I61" s="165"/>
    </row>
    <row r="62" spans="1:9">
      <c r="A62" s="166" t="s">
        <v>1166</v>
      </c>
      <c r="B62" s="166" t="s">
        <v>1167</v>
      </c>
      <c r="C62" s="167" t="s">
        <v>1209</v>
      </c>
      <c r="D62" s="168"/>
      <c r="E62" s="168"/>
      <c r="F62" s="169" t="s">
        <v>1169</v>
      </c>
      <c r="G62" s="169" t="s">
        <v>1170</v>
      </c>
      <c r="H62" s="169" t="s">
        <v>1171</v>
      </c>
      <c r="I62" s="169"/>
    </row>
    <row r="63" spans="1:9" ht="13.5" thickBot="1">
      <c r="A63" s="170"/>
      <c r="B63" s="171" t="s">
        <v>1172</v>
      </c>
      <c r="C63" s="172" t="s">
        <v>1173</v>
      </c>
      <c r="D63" s="173" t="s">
        <v>1174</v>
      </c>
      <c r="E63" s="173"/>
      <c r="F63" s="173" t="s">
        <v>1175</v>
      </c>
      <c r="G63" s="173" t="s">
        <v>1176</v>
      </c>
      <c r="H63" s="173" t="s">
        <v>1176</v>
      </c>
      <c r="I63" s="173" t="s">
        <v>128</v>
      </c>
    </row>
    <row r="64" spans="1:9">
      <c r="A64" s="174"/>
      <c r="B64" s="174"/>
      <c r="C64" s="148"/>
      <c r="D64" s="174"/>
      <c r="E64" s="174"/>
      <c r="F64" s="175"/>
      <c r="G64" s="174"/>
      <c r="H64" s="174"/>
      <c r="I64" s="174"/>
    </row>
    <row r="65" spans="1:9" ht="13.5" thickBot="1">
      <c r="A65" s="176" t="s">
        <v>1177</v>
      </c>
      <c r="B65" s="176"/>
      <c r="C65" s="177">
        <f>C39</f>
        <v>1252096681</v>
      </c>
      <c r="D65" s="178" t="s">
        <v>1178</v>
      </c>
      <c r="E65" s="179"/>
      <c r="F65" s="220">
        <f>'[33]Actuarial Pension Cost Proj'!K25</f>
        <v>-95463296</v>
      </c>
      <c r="G65" s="209" t="s">
        <v>1188</v>
      </c>
      <c r="H65" s="180"/>
      <c r="I65" s="174"/>
    </row>
    <row r="66" spans="1:9">
      <c r="A66" s="176"/>
      <c r="B66" s="176"/>
      <c r="C66" s="182"/>
      <c r="D66" s="210"/>
      <c r="E66" s="210"/>
      <c r="F66" s="184"/>
      <c r="G66" s="185"/>
      <c r="H66" s="174"/>
      <c r="I66" s="174"/>
    </row>
    <row r="67" spans="1:9">
      <c r="A67" s="176" t="s">
        <v>1182</v>
      </c>
      <c r="B67" s="176" t="s">
        <v>1183</v>
      </c>
      <c r="C67" s="191">
        <f>C41</f>
        <v>785253987</v>
      </c>
      <c r="D67" s="211">
        <f>C67/C65</f>
        <v>0.62715124072755213</v>
      </c>
      <c r="E67" s="211"/>
      <c r="F67" s="182">
        <f>F65*D67</f>
        <v>-59869924.530341566</v>
      </c>
      <c r="G67" s="187">
        <f>ROUND(F67-H67*11,0)</f>
        <v>-4989165</v>
      </c>
      <c r="H67" s="148">
        <f>ROUND(+F67/12,0)</f>
        <v>-4989160</v>
      </c>
      <c r="I67" s="188">
        <f>G67+H67*11</f>
        <v>-59869925</v>
      </c>
    </row>
    <row r="68" spans="1:9">
      <c r="A68" s="176" t="s">
        <v>1186</v>
      </c>
      <c r="B68" s="176" t="s">
        <v>1187</v>
      </c>
      <c r="C68" s="191">
        <f t="shared" ref="C68:C77" si="8">C42</f>
        <v>8640944</v>
      </c>
      <c r="D68" s="211">
        <f>C68/C65</f>
        <v>6.9011795423807214E-3</v>
      </c>
      <c r="E68" s="211"/>
      <c r="F68" s="182">
        <f>F65*D68</f>
        <v>-658809.34540343541</v>
      </c>
      <c r="G68" s="187">
        <f>ROUND(F68-H68*11,0)</f>
        <v>-54898</v>
      </c>
      <c r="H68" s="148">
        <f>ROUND(+F68/12,0)</f>
        <v>-54901</v>
      </c>
      <c r="I68" s="188">
        <f>G68+H68*11</f>
        <v>-658809</v>
      </c>
    </row>
    <row r="69" spans="1:9">
      <c r="A69" s="176" t="s">
        <v>1190</v>
      </c>
      <c r="B69" s="176" t="s">
        <v>1187</v>
      </c>
      <c r="C69" s="191">
        <f t="shared" si="8"/>
        <v>2552588</v>
      </c>
      <c r="D69" s="211">
        <f>C69/C65</f>
        <v>2.0386508795481742E-3</v>
      </c>
      <c r="E69" s="211"/>
      <c r="F69" s="182">
        <f>F65*D69</f>
        <v>-194616.33235496772</v>
      </c>
      <c r="G69" s="187">
        <f>ROUND(F69-H69*11,0)</f>
        <v>-16218</v>
      </c>
      <c r="H69" s="148">
        <f>ROUND(+F69/12,0)</f>
        <v>-16218</v>
      </c>
      <c r="I69" s="188">
        <f>G69+H69*11</f>
        <v>-194616</v>
      </c>
    </row>
    <row r="70" spans="1:9">
      <c r="A70" s="176" t="s">
        <v>1191</v>
      </c>
      <c r="B70" s="176"/>
      <c r="C70" s="191"/>
      <c r="D70" s="211"/>
      <c r="E70" s="211"/>
      <c r="F70" s="182"/>
      <c r="G70" s="187"/>
      <c r="H70" s="148"/>
      <c r="I70" s="188"/>
    </row>
    <row r="71" spans="1:9">
      <c r="A71" s="176" t="s">
        <v>1192</v>
      </c>
      <c r="B71" s="176" t="s">
        <v>1193</v>
      </c>
      <c r="C71" s="191">
        <f t="shared" si="8"/>
        <v>0</v>
      </c>
      <c r="D71" s="211">
        <f>C71/C65</f>
        <v>0</v>
      </c>
      <c r="E71" s="211"/>
      <c r="F71" s="182">
        <f>D71*F65</f>
        <v>0</v>
      </c>
      <c r="G71" s="187">
        <f t="shared" ref="G71:G77" si="9">ROUND(F71-H71*11,0)</f>
        <v>0</v>
      </c>
      <c r="H71" s="148">
        <f t="shared" ref="H71:H77" si="10">ROUND(+F71/12,0)</f>
        <v>0</v>
      </c>
      <c r="I71" s="189">
        <f>G71+H71*11</f>
        <v>0</v>
      </c>
    </row>
    <row r="72" spans="1:9">
      <c r="A72" s="176" t="s">
        <v>1194</v>
      </c>
      <c r="B72" s="176" t="s">
        <v>1195</v>
      </c>
      <c r="C72" s="191">
        <f t="shared" si="8"/>
        <v>1575267</v>
      </c>
      <c r="D72" s="211">
        <f>C72/C65</f>
        <v>1.2581033269267168E-3</v>
      </c>
      <c r="E72" s="211"/>
      <c r="F72" s="182">
        <f>F65*D72</f>
        <v>-120102.69029698994</v>
      </c>
      <c r="G72" s="187">
        <f t="shared" si="9"/>
        <v>-10004</v>
      </c>
      <c r="H72" s="148">
        <f t="shared" si="10"/>
        <v>-10009</v>
      </c>
      <c r="I72" s="189">
        <f t="shared" ref="I72:I77" si="11">G72+H72*11</f>
        <v>-120103</v>
      </c>
    </row>
    <row r="73" spans="1:9" s="221" customFormat="1">
      <c r="A73" s="190" t="s">
        <v>1196</v>
      </c>
      <c r="B73" s="190" t="s">
        <v>1197</v>
      </c>
      <c r="C73" s="191">
        <f t="shared" si="8"/>
        <v>4643189</v>
      </c>
      <c r="D73" s="211">
        <f>C73/C65</f>
        <v>3.7083310501962747E-3</v>
      </c>
      <c r="E73" s="211"/>
      <c r="F73" s="182">
        <f>F65*D73</f>
        <v>-354009.50471087784</v>
      </c>
      <c r="G73" s="187">
        <f t="shared" si="9"/>
        <v>-29499</v>
      </c>
      <c r="H73" s="148">
        <f t="shared" si="10"/>
        <v>-29501</v>
      </c>
      <c r="I73" s="189">
        <f t="shared" si="11"/>
        <v>-354010</v>
      </c>
    </row>
    <row r="74" spans="1:9" s="221" customFormat="1">
      <c r="A74" s="176" t="s">
        <v>1198</v>
      </c>
      <c r="B74" s="176" t="s">
        <v>1199</v>
      </c>
      <c r="C74" s="191">
        <f t="shared" si="8"/>
        <v>422234456</v>
      </c>
      <c r="D74" s="212">
        <f>C74/C65</f>
        <v>0.33722192735370726</v>
      </c>
      <c r="E74" s="212"/>
      <c r="F74" s="191">
        <f>F65*D74</f>
        <v>-32192316.668657452</v>
      </c>
      <c r="G74" s="187">
        <f t="shared" si="9"/>
        <v>-2682694</v>
      </c>
      <c r="H74" s="148">
        <f t="shared" si="10"/>
        <v>-2682693</v>
      </c>
      <c r="I74" s="189">
        <f t="shared" si="11"/>
        <v>-32192317</v>
      </c>
    </row>
    <row r="75" spans="1:9">
      <c r="A75" s="176" t="s">
        <v>1200</v>
      </c>
      <c r="B75" s="176" t="s">
        <v>1201</v>
      </c>
      <c r="C75" s="191">
        <f t="shared" si="8"/>
        <v>3575869</v>
      </c>
      <c r="D75" s="212">
        <f>C75/C65</f>
        <v>2.8559048628290389E-3</v>
      </c>
      <c r="E75" s="212"/>
      <c r="F75" s="191">
        <f>F65*D75</f>
        <v>-272634.09126808797</v>
      </c>
      <c r="G75" s="187">
        <f t="shared" si="9"/>
        <v>-22714</v>
      </c>
      <c r="H75" s="148">
        <f t="shared" si="10"/>
        <v>-22720</v>
      </c>
      <c r="I75" s="189">
        <f t="shared" si="11"/>
        <v>-272634</v>
      </c>
    </row>
    <row r="76" spans="1:9">
      <c r="A76" s="176" t="s">
        <v>1202</v>
      </c>
      <c r="B76" s="176" t="s">
        <v>1203</v>
      </c>
      <c r="C76" s="191">
        <f t="shared" si="8"/>
        <v>17449868</v>
      </c>
      <c r="D76" s="212">
        <f>C76/C65</f>
        <v>1.3936518053912165E-2</v>
      </c>
      <c r="E76" s="212"/>
      <c r="F76" s="191">
        <f>F65*D76</f>
        <v>-1330425.948189961</v>
      </c>
      <c r="G76" s="187">
        <f t="shared" si="9"/>
        <v>-110867</v>
      </c>
      <c r="H76" s="193">
        <f t="shared" si="10"/>
        <v>-110869</v>
      </c>
      <c r="I76" s="189">
        <f t="shared" si="11"/>
        <v>-1330426</v>
      </c>
    </row>
    <row r="77" spans="1:9">
      <c r="A77" s="176" t="s">
        <v>1204</v>
      </c>
      <c r="B77" s="176" t="s">
        <v>1205</v>
      </c>
      <c r="C77" s="194">
        <f t="shared" si="8"/>
        <v>6170513</v>
      </c>
      <c r="D77" s="213">
        <f>C77/C65</f>
        <v>4.9281442029475361E-3</v>
      </c>
      <c r="E77" s="213"/>
      <c r="F77" s="196">
        <f>F65*D77</f>
        <v>-470456.88877666474</v>
      </c>
      <c r="G77" s="196">
        <f t="shared" si="9"/>
        <v>-39202</v>
      </c>
      <c r="H77" s="196">
        <f t="shared" si="10"/>
        <v>-39205</v>
      </c>
      <c r="I77" s="196">
        <f t="shared" si="11"/>
        <v>-470457</v>
      </c>
    </row>
    <row r="78" spans="1:9">
      <c r="A78" s="176" t="s">
        <v>1206</v>
      </c>
      <c r="B78" s="176"/>
      <c r="C78" s="193">
        <f>SUM(C71:C77)</f>
        <v>455649162</v>
      </c>
      <c r="D78" s="214">
        <f t="shared" ref="D78:I78" si="12">SUM(D71:D77)</f>
        <v>0.36390892885051895</v>
      </c>
      <c r="E78" s="214"/>
      <c r="F78" s="193">
        <f t="shared" si="12"/>
        <v>-34739945.791900039</v>
      </c>
      <c r="G78" s="193">
        <f t="shared" si="12"/>
        <v>-2894980</v>
      </c>
      <c r="H78" s="193">
        <f t="shared" si="12"/>
        <v>-2894997</v>
      </c>
      <c r="I78" s="193">
        <f t="shared" si="12"/>
        <v>-34739947</v>
      </c>
    </row>
    <row r="79" spans="1:9">
      <c r="A79" s="176"/>
      <c r="B79" s="176"/>
      <c r="C79" s="193"/>
      <c r="D79" s="215"/>
      <c r="E79" s="215"/>
      <c r="F79" s="193"/>
      <c r="G79" s="199"/>
      <c r="H79" s="148"/>
      <c r="I79" s="189"/>
    </row>
    <row r="80" spans="1:9">
      <c r="A80" s="176"/>
      <c r="B80" s="176"/>
      <c r="C80" s="196"/>
      <c r="D80" s="213"/>
      <c r="E80" s="213"/>
      <c r="F80" s="196"/>
      <c r="G80" s="200"/>
      <c r="H80" s="196"/>
      <c r="I80" s="201"/>
    </row>
    <row r="81" spans="1:9">
      <c r="A81" s="176" t="s">
        <v>1207</v>
      </c>
      <c r="B81" s="176"/>
      <c r="C81" s="193">
        <f>SUM(C67:C77)</f>
        <v>1252096681</v>
      </c>
      <c r="D81" s="216">
        <f t="shared" ref="D81:I81" si="13">SUM(D67:D77)</f>
        <v>0.99999999999999989</v>
      </c>
      <c r="E81" s="216"/>
      <c r="F81" s="193">
        <f t="shared" si="13"/>
        <v>-95463296</v>
      </c>
      <c r="G81" s="193">
        <f t="shared" si="13"/>
        <v>-7955261</v>
      </c>
      <c r="H81" s="193">
        <f t="shared" si="13"/>
        <v>-7955276</v>
      </c>
      <c r="I81" s="199">
        <f t="shared" si="13"/>
        <v>-95463297</v>
      </c>
    </row>
    <row r="82" spans="1:9">
      <c r="A82" s="176"/>
      <c r="B82" s="176"/>
      <c r="C82" s="148"/>
      <c r="D82" s="174"/>
      <c r="E82" s="174"/>
      <c r="F82" s="148"/>
      <c r="G82" s="174"/>
      <c r="H82" s="174"/>
      <c r="I82" s="203">
        <f>F81-I81</f>
        <v>1</v>
      </c>
    </row>
    <row r="83" spans="1:9">
      <c r="A83" s="176" t="s">
        <v>1208</v>
      </c>
      <c r="B83" s="176"/>
      <c r="C83" s="217"/>
      <c r="D83" s="218">
        <f>D67+D68</f>
        <v>0.6340524202699328</v>
      </c>
      <c r="E83" s="178" t="s">
        <v>1184</v>
      </c>
      <c r="F83" s="219">
        <f>F67+F68</f>
        <v>-60528733.875744998</v>
      </c>
      <c r="G83" s="199">
        <f>G67+G68</f>
        <v>-5044063</v>
      </c>
      <c r="H83" s="199">
        <f>H67+H68</f>
        <v>-5044061</v>
      </c>
      <c r="I83" s="174"/>
    </row>
    <row r="84" spans="1:9" ht="13.5" thickBot="1">
      <c r="A84" s="152"/>
      <c r="B84" s="152"/>
      <c r="C84" s="206"/>
      <c r="D84" s="207"/>
      <c r="E84" s="207"/>
      <c r="F84" s="207"/>
      <c r="G84" s="207"/>
      <c r="H84" s="207"/>
      <c r="I84" s="207"/>
    </row>
    <row r="85" spans="1:9" s="221" customFormat="1">
      <c r="A85" s="222"/>
      <c r="B85" s="222"/>
      <c r="C85" s="223"/>
      <c r="F85" s="224"/>
    </row>
    <row r="86" spans="1:9" s="221" customFormat="1" ht="13.5" thickBot="1">
      <c r="C86" s="223"/>
    </row>
    <row r="87" spans="1:9" ht="15.75">
      <c r="A87" s="162">
        <v>2018</v>
      </c>
      <c r="B87" s="163"/>
      <c r="C87" s="164"/>
      <c r="D87" s="165"/>
      <c r="E87" s="165"/>
      <c r="F87" s="165" t="s">
        <v>1165</v>
      </c>
      <c r="G87" s="165"/>
      <c r="H87" s="165"/>
      <c r="I87" s="165"/>
    </row>
    <row r="88" spans="1:9">
      <c r="A88" s="166" t="s">
        <v>1166</v>
      </c>
      <c r="B88" s="166" t="s">
        <v>1167</v>
      </c>
      <c r="C88" s="167" t="s">
        <v>1209</v>
      </c>
      <c r="D88" s="168"/>
      <c r="E88" s="168"/>
      <c r="F88" s="169" t="s">
        <v>1169</v>
      </c>
      <c r="G88" s="169" t="s">
        <v>1170</v>
      </c>
      <c r="H88" s="169" t="s">
        <v>1171</v>
      </c>
      <c r="I88" s="169"/>
    </row>
    <row r="89" spans="1:9" ht="13.5" thickBot="1">
      <c r="A89" s="170"/>
      <c r="B89" s="171" t="s">
        <v>1172</v>
      </c>
      <c r="C89" s="172" t="s">
        <v>1173</v>
      </c>
      <c r="D89" s="173" t="s">
        <v>1174</v>
      </c>
      <c r="E89" s="173"/>
      <c r="F89" s="173" t="s">
        <v>1175</v>
      </c>
      <c r="G89" s="173" t="s">
        <v>1176</v>
      </c>
      <c r="H89" s="173" t="s">
        <v>1176</v>
      </c>
      <c r="I89" s="173" t="s">
        <v>128</v>
      </c>
    </row>
    <row r="90" spans="1:9">
      <c r="A90" s="174"/>
      <c r="B90" s="174"/>
      <c r="C90" s="148"/>
      <c r="D90" s="174"/>
      <c r="E90" s="174"/>
      <c r="F90" s="175"/>
      <c r="G90" s="174"/>
      <c r="H90" s="174"/>
      <c r="I90" s="174"/>
    </row>
    <row r="91" spans="1:9" ht="13.5" thickBot="1">
      <c r="A91" s="176" t="s">
        <v>1177</v>
      </c>
      <c r="B91" s="176"/>
      <c r="C91" s="177">
        <f>C39</f>
        <v>1252096681</v>
      </c>
      <c r="D91" s="178" t="s">
        <v>1178</v>
      </c>
      <c r="E91" s="225"/>
      <c r="F91" s="220">
        <f>'[33]Actuarial Pension Cost Proj'!N30</f>
        <v>-98658586</v>
      </c>
      <c r="G91" s="209" t="s">
        <v>1188</v>
      </c>
      <c r="H91" s="180"/>
      <c r="I91" s="174"/>
    </row>
    <row r="92" spans="1:9">
      <c r="A92" s="176"/>
      <c r="B92" s="176"/>
      <c r="C92" s="182"/>
      <c r="D92" s="210"/>
      <c r="E92" s="210"/>
      <c r="F92" s="184"/>
      <c r="G92" s="185"/>
      <c r="H92" s="174"/>
      <c r="I92" s="174"/>
    </row>
    <row r="93" spans="1:9">
      <c r="A93" s="176" t="s">
        <v>1182</v>
      </c>
      <c r="B93" s="176" t="s">
        <v>1183</v>
      </c>
      <c r="C93" s="182">
        <f>C41</f>
        <v>785253987</v>
      </c>
      <c r="D93" s="211">
        <f>C93/C91</f>
        <v>0.62715124072755213</v>
      </c>
      <c r="E93" s="211"/>
      <c r="F93" s="182">
        <f>F91*D93</f>
        <v>-61873854.618325904</v>
      </c>
      <c r="G93" s="187">
        <f>ROUND(F93-H93*11,0)</f>
        <v>-5156150</v>
      </c>
      <c r="H93" s="148">
        <f>ROUND(+F93/12,0)</f>
        <v>-5156155</v>
      </c>
      <c r="I93" s="188">
        <f>G93+H93*11</f>
        <v>-61873855</v>
      </c>
    </row>
    <row r="94" spans="1:9">
      <c r="A94" s="176" t="s">
        <v>1186</v>
      </c>
      <c r="B94" s="176" t="s">
        <v>1187</v>
      </c>
      <c r="C94" s="182">
        <f t="shared" ref="C94:C103" si="14">C42</f>
        <v>8640944</v>
      </c>
      <c r="D94" s="211">
        <f>C94/C91</f>
        <v>6.9011795423807214E-3</v>
      </c>
      <c r="E94" s="211"/>
      <c r="F94" s="182">
        <f>F91*D94</f>
        <v>-680860.61538340908</v>
      </c>
      <c r="G94" s="187">
        <f>ROUND(F94-H94*11,0)</f>
        <v>-56743</v>
      </c>
      <c r="H94" s="148">
        <f>ROUND(+F94/12,0)</f>
        <v>-56738</v>
      </c>
      <c r="I94" s="188">
        <f>G94+H94*11</f>
        <v>-680861</v>
      </c>
    </row>
    <row r="95" spans="1:9">
      <c r="A95" s="176" t="s">
        <v>1190</v>
      </c>
      <c r="B95" s="176" t="s">
        <v>1187</v>
      </c>
      <c r="C95" s="182">
        <f t="shared" si="14"/>
        <v>2552588</v>
      </c>
      <c r="D95" s="211">
        <f>C95/C91</f>
        <v>2.0386508795481742E-3</v>
      </c>
      <c r="E95" s="211"/>
      <c r="F95" s="182">
        <f>F91*D95</f>
        <v>-201130.4131238792</v>
      </c>
      <c r="G95" s="187">
        <f>ROUND(F95-H95*11,0)</f>
        <v>-16759</v>
      </c>
      <c r="H95" s="148">
        <f>ROUND(+F95/12,0)</f>
        <v>-16761</v>
      </c>
      <c r="I95" s="188">
        <f>G95+H95*11</f>
        <v>-201130</v>
      </c>
    </row>
    <row r="96" spans="1:9">
      <c r="A96" s="176" t="s">
        <v>1191</v>
      </c>
      <c r="B96" s="176"/>
      <c r="C96" s="191"/>
      <c r="D96" s="211"/>
      <c r="E96" s="211"/>
      <c r="F96" s="182"/>
      <c r="G96" s="187"/>
      <c r="H96" s="148"/>
      <c r="I96" s="188"/>
    </row>
    <row r="97" spans="1:9">
      <c r="A97" s="176" t="s">
        <v>1192</v>
      </c>
      <c r="B97" s="176" t="s">
        <v>1193</v>
      </c>
      <c r="C97" s="191">
        <f t="shared" si="14"/>
        <v>0</v>
      </c>
      <c r="D97" s="211">
        <f>C97/C91</f>
        <v>0</v>
      </c>
      <c r="E97" s="211"/>
      <c r="F97" s="182">
        <f>D97*F91</f>
        <v>0</v>
      </c>
      <c r="G97" s="187">
        <f t="shared" ref="G97:G103" si="15">ROUND(F97-H97*11,0)</f>
        <v>0</v>
      </c>
      <c r="H97" s="148">
        <f t="shared" ref="H97:H103" si="16">ROUND(+F97/12,0)</f>
        <v>0</v>
      </c>
      <c r="I97" s="189">
        <f>G97+H97*11</f>
        <v>0</v>
      </c>
    </row>
    <row r="98" spans="1:9">
      <c r="A98" s="176" t="s">
        <v>1194</v>
      </c>
      <c r="B98" s="176" t="s">
        <v>1195</v>
      </c>
      <c r="C98" s="191">
        <f t="shared" si="14"/>
        <v>1575267</v>
      </c>
      <c r="D98" s="211">
        <f>C98/C91</f>
        <v>1.2581033269267168E-3</v>
      </c>
      <c r="E98" s="211"/>
      <c r="F98" s="182">
        <f>F91*D98</f>
        <v>-124122.69527648561</v>
      </c>
      <c r="G98" s="187">
        <f t="shared" si="15"/>
        <v>-10339</v>
      </c>
      <c r="H98" s="148">
        <f t="shared" si="16"/>
        <v>-10344</v>
      </c>
      <c r="I98" s="189">
        <f t="shared" ref="I98:I103" si="17">G98+H98*11</f>
        <v>-124123</v>
      </c>
    </row>
    <row r="99" spans="1:9">
      <c r="A99" s="190" t="s">
        <v>1196</v>
      </c>
      <c r="B99" s="190" t="s">
        <v>1197</v>
      </c>
      <c r="C99" s="191">
        <f t="shared" si="14"/>
        <v>4643189</v>
      </c>
      <c r="D99" s="211">
        <f>C99/C91</f>
        <v>3.7083310501962747E-3</v>
      </c>
      <c r="E99" s="211"/>
      <c r="F99" s="182">
        <f>F91*D99</f>
        <v>-365858.69783225947</v>
      </c>
      <c r="G99" s="187">
        <f t="shared" si="15"/>
        <v>-30491</v>
      </c>
      <c r="H99" s="148">
        <f t="shared" si="16"/>
        <v>-30488</v>
      </c>
      <c r="I99" s="189">
        <f t="shared" si="17"/>
        <v>-365859</v>
      </c>
    </row>
    <row r="100" spans="1:9">
      <c r="A100" s="176" t="s">
        <v>1198</v>
      </c>
      <c r="B100" s="176" t="s">
        <v>1199</v>
      </c>
      <c r="C100" s="191">
        <f t="shared" si="14"/>
        <v>422234456</v>
      </c>
      <c r="D100" s="212">
        <f>C100/C91</f>
        <v>0.33722192735370726</v>
      </c>
      <c r="E100" s="212"/>
      <c r="F100" s="191">
        <f>F91*D100</f>
        <v>-33269838.520911481</v>
      </c>
      <c r="G100" s="187">
        <f t="shared" si="15"/>
        <v>-2772482</v>
      </c>
      <c r="H100" s="148">
        <f t="shared" si="16"/>
        <v>-2772487</v>
      </c>
      <c r="I100" s="189">
        <f t="shared" si="17"/>
        <v>-33269839</v>
      </c>
    </row>
    <row r="101" spans="1:9">
      <c r="A101" s="176" t="s">
        <v>1200</v>
      </c>
      <c r="B101" s="176" t="s">
        <v>1201</v>
      </c>
      <c r="C101" s="191">
        <f t="shared" si="14"/>
        <v>3575869</v>
      </c>
      <c r="D101" s="212">
        <f>C101/C91</f>
        <v>2.8559048628290389E-3</v>
      </c>
      <c r="E101" s="212"/>
      <c r="F101" s="191">
        <f>F91*D101</f>
        <v>-281759.53551723692</v>
      </c>
      <c r="G101" s="187">
        <f t="shared" si="15"/>
        <v>-23480</v>
      </c>
      <c r="H101" s="148">
        <f t="shared" si="16"/>
        <v>-23480</v>
      </c>
      <c r="I101" s="189">
        <f t="shared" si="17"/>
        <v>-281760</v>
      </c>
    </row>
    <row r="102" spans="1:9">
      <c r="A102" s="176" t="s">
        <v>1202</v>
      </c>
      <c r="B102" s="176" t="s">
        <v>1203</v>
      </c>
      <c r="C102" s="191">
        <f t="shared" si="14"/>
        <v>17449868</v>
      </c>
      <c r="D102" s="212">
        <f>C102/C91</f>
        <v>1.3936518053912165E-2</v>
      </c>
      <c r="E102" s="212"/>
      <c r="F102" s="191">
        <f>F91*D102</f>
        <v>-1374957.1649624459</v>
      </c>
      <c r="G102" s="187">
        <f t="shared" si="15"/>
        <v>-114577</v>
      </c>
      <c r="H102" s="193">
        <f t="shared" si="16"/>
        <v>-114580</v>
      </c>
      <c r="I102" s="189">
        <f t="shared" si="17"/>
        <v>-1374957</v>
      </c>
    </row>
    <row r="103" spans="1:9">
      <c r="A103" s="176" t="s">
        <v>1204</v>
      </c>
      <c r="B103" s="176" t="s">
        <v>1205</v>
      </c>
      <c r="C103" s="194">
        <f t="shared" si="14"/>
        <v>6170513</v>
      </c>
      <c r="D103" s="213">
        <f>C103/C91</f>
        <v>4.9281442029475361E-3</v>
      </c>
      <c r="E103" s="213"/>
      <c r="F103" s="196">
        <f>F91*D103</f>
        <v>-486203.73866690096</v>
      </c>
      <c r="G103" s="196">
        <f t="shared" si="15"/>
        <v>-40517</v>
      </c>
      <c r="H103" s="196">
        <f t="shared" si="16"/>
        <v>-40517</v>
      </c>
      <c r="I103" s="196">
        <f t="shared" si="17"/>
        <v>-486204</v>
      </c>
    </row>
    <row r="104" spans="1:9">
      <c r="A104" s="176" t="s">
        <v>1206</v>
      </c>
      <c r="B104" s="176"/>
      <c r="C104" s="193">
        <f>SUM(C97:C103)</f>
        <v>455649162</v>
      </c>
      <c r="D104" s="214">
        <f t="shared" ref="D104:I104" si="18">SUM(D97:D103)</f>
        <v>0.36390892885051895</v>
      </c>
      <c r="E104" s="214"/>
      <c r="F104" s="193">
        <f t="shared" si="18"/>
        <v>-35902740.353166811</v>
      </c>
      <c r="G104" s="193">
        <f t="shared" si="18"/>
        <v>-2991886</v>
      </c>
      <c r="H104" s="193">
        <f t="shared" si="18"/>
        <v>-2991896</v>
      </c>
      <c r="I104" s="193">
        <f t="shared" si="18"/>
        <v>-35902742</v>
      </c>
    </row>
    <row r="105" spans="1:9">
      <c r="A105" s="176"/>
      <c r="B105" s="176"/>
      <c r="C105" s="193"/>
      <c r="D105" s="215"/>
      <c r="E105" s="215"/>
      <c r="F105" s="193"/>
      <c r="G105" s="199"/>
      <c r="H105" s="148"/>
      <c r="I105" s="189"/>
    </row>
    <row r="106" spans="1:9">
      <c r="A106" s="176"/>
      <c r="B106" s="176"/>
      <c r="C106" s="196"/>
      <c r="D106" s="213"/>
      <c r="E106" s="213"/>
      <c r="F106" s="196"/>
      <c r="G106" s="200"/>
      <c r="H106" s="196"/>
      <c r="I106" s="201"/>
    </row>
    <row r="107" spans="1:9">
      <c r="A107" s="176" t="s">
        <v>1207</v>
      </c>
      <c r="B107" s="176"/>
      <c r="C107" s="193">
        <f>SUM(C93:C103)</f>
        <v>1252096681</v>
      </c>
      <c r="D107" s="216">
        <f t="shared" ref="D107:I107" si="19">SUM(D93:D103)</f>
        <v>0.99999999999999989</v>
      </c>
      <c r="E107" s="216"/>
      <c r="F107" s="193">
        <f t="shared" si="19"/>
        <v>-98658585.999999985</v>
      </c>
      <c r="G107" s="193">
        <f t="shared" si="19"/>
        <v>-8221538</v>
      </c>
      <c r="H107" s="193">
        <f t="shared" si="19"/>
        <v>-8221550</v>
      </c>
      <c r="I107" s="199">
        <f t="shared" si="19"/>
        <v>-98658588</v>
      </c>
    </row>
    <row r="108" spans="1:9">
      <c r="A108" s="176"/>
      <c r="B108" s="176"/>
      <c r="C108" s="148"/>
      <c r="D108" s="174"/>
      <c r="E108" s="174"/>
      <c r="F108" s="148"/>
      <c r="G108" s="174"/>
      <c r="H108" s="174"/>
      <c r="I108" s="203">
        <f>F107-I107</f>
        <v>2.0000000149011612</v>
      </c>
    </row>
    <row r="109" spans="1:9">
      <c r="A109" s="176" t="s">
        <v>1208</v>
      </c>
      <c r="B109" s="176"/>
      <c r="C109" s="217"/>
      <c r="D109" s="218">
        <f>D93+D94</f>
        <v>0.6340524202699328</v>
      </c>
      <c r="E109" s="178" t="s">
        <v>1184</v>
      </c>
      <c r="F109" s="219">
        <f>F93+F94</f>
        <v>-62554715.233709313</v>
      </c>
      <c r="G109" s="199">
        <f>G93+G94</f>
        <v>-5212893</v>
      </c>
      <c r="H109" s="199">
        <f>H93+H94</f>
        <v>-5212893</v>
      </c>
      <c r="I109" s="174"/>
    </row>
    <row r="110" spans="1:9" ht="13.5" thickBot="1">
      <c r="A110" s="152"/>
      <c r="B110" s="152"/>
      <c r="C110" s="206"/>
      <c r="D110" s="207"/>
      <c r="E110" s="207"/>
      <c r="F110" s="207"/>
      <c r="G110" s="207"/>
      <c r="H110" s="207"/>
      <c r="I110" s="226"/>
    </row>
  </sheetData>
  <pageMargins left="0.7" right="0.7" top="0.75" bottom="0.75" header="0.3" footer="0.3"/>
  <pageSetup scale="3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2"/>
  <sheetViews>
    <sheetView zoomScale="80" zoomScaleNormal="80" workbookViewId="0">
      <pane ySplit="21" topLeftCell="A40" activePane="bottomLeft" state="frozen"/>
      <selection activeCell="B24" sqref="B24:G25"/>
      <selection pane="bottomLeft" sqref="A1:A2"/>
    </sheetView>
  </sheetViews>
  <sheetFormatPr defaultColWidth="18.6640625" defaultRowHeight="15"/>
  <cols>
    <col min="1" max="1" width="18.6640625" style="230"/>
    <col min="2" max="2" width="12.33203125" style="230" customWidth="1"/>
    <col min="3" max="3" width="18.6640625" style="230"/>
    <col min="4" max="4" width="14.1640625" style="230" customWidth="1"/>
    <col min="5" max="5" width="15.6640625" style="230" customWidth="1"/>
    <col min="6" max="6" width="14.1640625" style="230" customWidth="1"/>
    <col min="7" max="7" width="15.6640625" style="230" customWidth="1"/>
    <col min="8" max="9" width="14.1640625" style="230" customWidth="1"/>
    <col min="10" max="10" width="18.83203125" style="230" customWidth="1"/>
    <col min="11" max="11" width="6.5" style="230" customWidth="1"/>
    <col min="12" max="12" width="20" style="230" customWidth="1"/>
    <col min="13" max="13" width="6.5" style="230" customWidth="1"/>
    <col min="14" max="14" width="19.83203125" style="230" customWidth="1"/>
    <col min="15" max="15" width="6.5" style="230" customWidth="1"/>
    <col min="16" max="16" width="19.83203125" style="230" customWidth="1"/>
    <col min="17" max="17" width="6.5" style="230" customWidth="1"/>
    <col min="18" max="18" width="14.1640625" style="230" customWidth="1"/>
    <col min="19" max="19" width="14.5" style="230" customWidth="1"/>
    <col min="20" max="20" width="13.33203125" style="230" customWidth="1"/>
    <col min="21" max="21" width="13.6640625" style="230" customWidth="1"/>
    <col min="22" max="259" width="18.6640625" style="230"/>
    <col min="260" max="260" width="12.33203125" style="230" customWidth="1"/>
    <col min="261" max="261" width="18.6640625" style="230"/>
    <col min="262" max="267" width="14.1640625" style="230" customWidth="1"/>
    <col min="268" max="268" width="16.6640625" style="230" customWidth="1"/>
    <col min="269" max="269" width="6.5" style="230" customWidth="1"/>
    <col min="270" max="270" width="17.83203125" style="230" customWidth="1"/>
    <col min="271" max="271" width="6.5" style="230" customWidth="1"/>
    <col min="272" max="272" width="17" style="230" customWidth="1"/>
    <col min="273" max="273" width="6.5" style="230" customWidth="1"/>
    <col min="274" max="274" width="14.1640625" style="230" customWidth="1"/>
    <col min="275" max="275" width="14.5" style="230" customWidth="1"/>
    <col min="276" max="276" width="13.33203125" style="230" customWidth="1"/>
    <col min="277" max="277" width="13.6640625" style="230" customWidth="1"/>
    <col min="278" max="515" width="18.6640625" style="230"/>
    <col min="516" max="516" width="12.33203125" style="230" customWidth="1"/>
    <col min="517" max="517" width="18.6640625" style="230"/>
    <col min="518" max="523" width="14.1640625" style="230" customWidth="1"/>
    <col min="524" max="524" width="16.6640625" style="230" customWidth="1"/>
    <col min="525" max="525" width="6.5" style="230" customWidth="1"/>
    <col min="526" max="526" width="17.83203125" style="230" customWidth="1"/>
    <col min="527" max="527" width="6.5" style="230" customWidth="1"/>
    <col min="528" max="528" width="17" style="230" customWidth="1"/>
    <col min="529" max="529" width="6.5" style="230" customWidth="1"/>
    <col min="530" max="530" width="14.1640625" style="230" customWidth="1"/>
    <col min="531" max="531" width="14.5" style="230" customWidth="1"/>
    <col min="532" max="532" width="13.33203125" style="230" customWidth="1"/>
    <col min="533" max="533" width="13.6640625" style="230" customWidth="1"/>
    <col min="534" max="771" width="18.6640625" style="230"/>
    <col min="772" max="772" width="12.33203125" style="230" customWidth="1"/>
    <col min="773" max="773" width="18.6640625" style="230"/>
    <col min="774" max="779" width="14.1640625" style="230" customWidth="1"/>
    <col min="780" max="780" width="16.6640625" style="230" customWidth="1"/>
    <col min="781" max="781" width="6.5" style="230" customWidth="1"/>
    <col min="782" max="782" width="17.83203125" style="230" customWidth="1"/>
    <col min="783" max="783" width="6.5" style="230" customWidth="1"/>
    <col min="784" max="784" width="17" style="230" customWidth="1"/>
    <col min="785" max="785" width="6.5" style="230" customWidth="1"/>
    <col min="786" max="786" width="14.1640625" style="230" customWidth="1"/>
    <col min="787" max="787" width="14.5" style="230" customWidth="1"/>
    <col min="788" max="788" width="13.33203125" style="230" customWidth="1"/>
    <col min="789" max="789" width="13.6640625" style="230" customWidth="1"/>
    <col min="790" max="1027" width="18.6640625" style="230"/>
    <col min="1028" max="1028" width="12.33203125" style="230" customWidth="1"/>
    <col min="1029" max="1029" width="18.6640625" style="230"/>
    <col min="1030" max="1035" width="14.1640625" style="230" customWidth="1"/>
    <col min="1036" max="1036" width="16.6640625" style="230" customWidth="1"/>
    <col min="1037" max="1037" width="6.5" style="230" customWidth="1"/>
    <col min="1038" max="1038" width="17.83203125" style="230" customWidth="1"/>
    <col min="1039" max="1039" width="6.5" style="230" customWidth="1"/>
    <col min="1040" max="1040" width="17" style="230" customWidth="1"/>
    <col min="1041" max="1041" width="6.5" style="230" customWidth="1"/>
    <col min="1042" max="1042" width="14.1640625" style="230" customWidth="1"/>
    <col min="1043" max="1043" width="14.5" style="230" customWidth="1"/>
    <col min="1044" max="1044" width="13.33203125" style="230" customWidth="1"/>
    <col min="1045" max="1045" width="13.6640625" style="230" customWidth="1"/>
    <col min="1046" max="1283" width="18.6640625" style="230"/>
    <col min="1284" max="1284" width="12.33203125" style="230" customWidth="1"/>
    <col min="1285" max="1285" width="18.6640625" style="230"/>
    <col min="1286" max="1291" width="14.1640625" style="230" customWidth="1"/>
    <col min="1292" max="1292" width="16.6640625" style="230" customWidth="1"/>
    <col min="1293" max="1293" width="6.5" style="230" customWidth="1"/>
    <col min="1294" max="1294" width="17.83203125" style="230" customWidth="1"/>
    <col min="1295" max="1295" width="6.5" style="230" customWidth="1"/>
    <col min="1296" max="1296" width="17" style="230" customWidth="1"/>
    <col min="1297" max="1297" width="6.5" style="230" customWidth="1"/>
    <col min="1298" max="1298" width="14.1640625" style="230" customWidth="1"/>
    <col min="1299" max="1299" width="14.5" style="230" customWidth="1"/>
    <col min="1300" max="1300" width="13.33203125" style="230" customWidth="1"/>
    <col min="1301" max="1301" width="13.6640625" style="230" customWidth="1"/>
    <col min="1302" max="1539" width="18.6640625" style="230"/>
    <col min="1540" max="1540" width="12.33203125" style="230" customWidth="1"/>
    <col min="1541" max="1541" width="18.6640625" style="230"/>
    <col min="1542" max="1547" width="14.1640625" style="230" customWidth="1"/>
    <col min="1548" max="1548" width="16.6640625" style="230" customWidth="1"/>
    <col min="1549" max="1549" width="6.5" style="230" customWidth="1"/>
    <col min="1550" max="1550" width="17.83203125" style="230" customWidth="1"/>
    <col min="1551" max="1551" width="6.5" style="230" customWidth="1"/>
    <col min="1552" max="1552" width="17" style="230" customWidth="1"/>
    <col min="1553" max="1553" width="6.5" style="230" customWidth="1"/>
    <col min="1554" max="1554" width="14.1640625" style="230" customWidth="1"/>
    <col min="1555" max="1555" width="14.5" style="230" customWidth="1"/>
    <col min="1556" max="1556" width="13.33203125" style="230" customWidth="1"/>
    <col min="1557" max="1557" width="13.6640625" style="230" customWidth="1"/>
    <col min="1558" max="1795" width="18.6640625" style="230"/>
    <col min="1796" max="1796" width="12.33203125" style="230" customWidth="1"/>
    <col min="1797" max="1797" width="18.6640625" style="230"/>
    <col min="1798" max="1803" width="14.1640625" style="230" customWidth="1"/>
    <col min="1804" max="1804" width="16.6640625" style="230" customWidth="1"/>
    <col min="1805" max="1805" width="6.5" style="230" customWidth="1"/>
    <col min="1806" max="1806" width="17.83203125" style="230" customWidth="1"/>
    <col min="1807" max="1807" width="6.5" style="230" customWidth="1"/>
    <col min="1808" max="1808" width="17" style="230" customWidth="1"/>
    <col min="1809" max="1809" width="6.5" style="230" customWidth="1"/>
    <col min="1810" max="1810" width="14.1640625" style="230" customWidth="1"/>
    <col min="1811" max="1811" width="14.5" style="230" customWidth="1"/>
    <col min="1812" max="1812" width="13.33203125" style="230" customWidth="1"/>
    <col min="1813" max="1813" width="13.6640625" style="230" customWidth="1"/>
    <col min="1814" max="2051" width="18.6640625" style="230"/>
    <col min="2052" max="2052" width="12.33203125" style="230" customWidth="1"/>
    <col min="2053" max="2053" width="18.6640625" style="230"/>
    <col min="2054" max="2059" width="14.1640625" style="230" customWidth="1"/>
    <col min="2060" max="2060" width="16.6640625" style="230" customWidth="1"/>
    <col min="2061" max="2061" width="6.5" style="230" customWidth="1"/>
    <col min="2062" max="2062" width="17.83203125" style="230" customWidth="1"/>
    <col min="2063" max="2063" width="6.5" style="230" customWidth="1"/>
    <col min="2064" max="2064" width="17" style="230" customWidth="1"/>
    <col min="2065" max="2065" width="6.5" style="230" customWidth="1"/>
    <col min="2066" max="2066" width="14.1640625" style="230" customWidth="1"/>
    <col min="2067" max="2067" width="14.5" style="230" customWidth="1"/>
    <col min="2068" max="2068" width="13.33203125" style="230" customWidth="1"/>
    <col min="2069" max="2069" width="13.6640625" style="230" customWidth="1"/>
    <col min="2070" max="2307" width="18.6640625" style="230"/>
    <col min="2308" max="2308" width="12.33203125" style="230" customWidth="1"/>
    <col min="2309" max="2309" width="18.6640625" style="230"/>
    <col min="2310" max="2315" width="14.1640625" style="230" customWidth="1"/>
    <col min="2316" max="2316" width="16.6640625" style="230" customWidth="1"/>
    <col min="2317" max="2317" width="6.5" style="230" customWidth="1"/>
    <col min="2318" max="2318" width="17.83203125" style="230" customWidth="1"/>
    <col min="2319" max="2319" width="6.5" style="230" customWidth="1"/>
    <col min="2320" max="2320" width="17" style="230" customWidth="1"/>
    <col min="2321" max="2321" width="6.5" style="230" customWidth="1"/>
    <col min="2322" max="2322" width="14.1640625" style="230" customWidth="1"/>
    <col min="2323" max="2323" width="14.5" style="230" customWidth="1"/>
    <col min="2324" max="2324" width="13.33203125" style="230" customWidth="1"/>
    <col min="2325" max="2325" width="13.6640625" style="230" customWidth="1"/>
    <col min="2326" max="2563" width="18.6640625" style="230"/>
    <col min="2564" max="2564" width="12.33203125" style="230" customWidth="1"/>
    <col min="2565" max="2565" width="18.6640625" style="230"/>
    <col min="2566" max="2571" width="14.1640625" style="230" customWidth="1"/>
    <col min="2572" max="2572" width="16.6640625" style="230" customWidth="1"/>
    <col min="2573" max="2573" width="6.5" style="230" customWidth="1"/>
    <col min="2574" max="2574" width="17.83203125" style="230" customWidth="1"/>
    <col min="2575" max="2575" width="6.5" style="230" customWidth="1"/>
    <col min="2576" max="2576" width="17" style="230" customWidth="1"/>
    <col min="2577" max="2577" width="6.5" style="230" customWidth="1"/>
    <col min="2578" max="2578" width="14.1640625" style="230" customWidth="1"/>
    <col min="2579" max="2579" width="14.5" style="230" customWidth="1"/>
    <col min="2580" max="2580" width="13.33203125" style="230" customWidth="1"/>
    <col min="2581" max="2581" width="13.6640625" style="230" customWidth="1"/>
    <col min="2582" max="2819" width="18.6640625" style="230"/>
    <col min="2820" max="2820" width="12.33203125" style="230" customWidth="1"/>
    <col min="2821" max="2821" width="18.6640625" style="230"/>
    <col min="2822" max="2827" width="14.1640625" style="230" customWidth="1"/>
    <col min="2828" max="2828" width="16.6640625" style="230" customWidth="1"/>
    <col min="2829" max="2829" width="6.5" style="230" customWidth="1"/>
    <col min="2830" max="2830" width="17.83203125" style="230" customWidth="1"/>
    <col min="2831" max="2831" width="6.5" style="230" customWidth="1"/>
    <col min="2832" max="2832" width="17" style="230" customWidth="1"/>
    <col min="2833" max="2833" width="6.5" style="230" customWidth="1"/>
    <col min="2834" max="2834" width="14.1640625" style="230" customWidth="1"/>
    <col min="2835" max="2835" width="14.5" style="230" customWidth="1"/>
    <col min="2836" max="2836" width="13.33203125" style="230" customWidth="1"/>
    <col min="2837" max="2837" width="13.6640625" style="230" customWidth="1"/>
    <col min="2838" max="3075" width="18.6640625" style="230"/>
    <col min="3076" max="3076" width="12.33203125" style="230" customWidth="1"/>
    <col min="3077" max="3077" width="18.6640625" style="230"/>
    <col min="3078" max="3083" width="14.1640625" style="230" customWidth="1"/>
    <col min="3084" max="3084" width="16.6640625" style="230" customWidth="1"/>
    <col min="3085" max="3085" width="6.5" style="230" customWidth="1"/>
    <col min="3086" max="3086" width="17.83203125" style="230" customWidth="1"/>
    <col min="3087" max="3087" width="6.5" style="230" customWidth="1"/>
    <col min="3088" max="3088" width="17" style="230" customWidth="1"/>
    <col min="3089" max="3089" width="6.5" style="230" customWidth="1"/>
    <col min="3090" max="3090" width="14.1640625" style="230" customWidth="1"/>
    <col min="3091" max="3091" width="14.5" style="230" customWidth="1"/>
    <col min="3092" max="3092" width="13.33203125" style="230" customWidth="1"/>
    <col min="3093" max="3093" width="13.6640625" style="230" customWidth="1"/>
    <col min="3094" max="3331" width="18.6640625" style="230"/>
    <col min="3332" max="3332" width="12.33203125" style="230" customWidth="1"/>
    <col min="3333" max="3333" width="18.6640625" style="230"/>
    <col min="3334" max="3339" width="14.1640625" style="230" customWidth="1"/>
    <col min="3340" max="3340" width="16.6640625" style="230" customWidth="1"/>
    <col min="3341" max="3341" width="6.5" style="230" customWidth="1"/>
    <col min="3342" max="3342" width="17.83203125" style="230" customWidth="1"/>
    <col min="3343" max="3343" width="6.5" style="230" customWidth="1"/>
    <col min="3344" max="3344" width="17" style="230" customWidth="1"/>
    <col min="3345" max="3345" width="6.5" style="230" customWidth="1"/>
    <col min="3346" max="3346" width="14.1640625" style="230" customWidth="1"/>
    <col min="3347" max="3347" width="14.5" style="230" customWidth="1"/>
    <col min="3348" max="3348" width="13.33203125" style="230" customWidth="1"/>
    <col min="3349" max="3349" width="13.6640625" style="230" customWidth="1"/>
    <col min="3350" max="3587" width="18.6640625" style="230"/>
    <col min="3588" max="3588" width="12.33203125" style="230" customWidth="1"/>
    <col min="3589" max="3589" width="18.6640625" style="230"/>
    <col min="3590" max="3595" width="14.1640625" style="230" customWidth="1"/>
    <col min="3596" max="3596" width="16.6640625" style="230" customWidth="1"/>
    <col min="3597" max="3597" width="6.5" style="230" customWidth="1"/>
    <col min="3598" max="3598" width="17.83203125" style="230" customWidth="1"/>
    <col min="3599" max="3599" width="6.5" style="230" customWidth="1"/>
    <col min="3600" max="3600" width="17" style="230" customWidth="1"/>
    <col min="3601" max="3601" width="6.5" style="230" customWidth="1"/>
    <col min="3602" max="3602" width="14.1640625" style="230" customWidth="1"/>
    <col min="3603" max="3603" width="14.5" style="230" customWidth="1"/>
    <col min="3604" max="3604" width="13.33203125" style="230" customWidth="1"/>
    <col min="3605" max="3605" width="13.6640625" style="230" customWidth="1"/>
    <col min="3606" max="3843" width="18.6640625" style="230"/>
    <col min="3844" max="3844" width="12.33203125" style="230" customWidth="1"/>
    <col min="3845" max="3845" width="18.6640625" style="230"/>
    <col min="3846" max="3851" width="14.1640625" style="230" customWidth="1"/>
    <col min="3852" max="3852" width="16.6640625" style="230" customWidth="1"/>
    <col min="3853" max="3853" width="6.5" style="230" customWidth="1"/>
    <col min="3854" max="3854" width="17.83203125" style="230" customWidth="1"/>
    <col min="3855" max="3855" width="6.5" style="230" customWidth="1"/>
    <col min="3856" max="3856" width="17" style="230" customWidth="1"/>
    <col min="3857" max="3857" width="6.5" style="230" customWidth="1"/>
    <col min="3858" max="3858" width="14.1640625" style="230" customWidth="1"/>
    <col min="3859" max="3859" width="14.5" style="230" customWidth="1"/>
    <col min="3860" max="3860" width="13.33203125" style="230" customWidth="1"/>
    <col min="3861" max="3861" width="13.6640625" style="230" customWidth="1"/>
    <col min="3862" max="4099" width="18.6640625" style="230"/>
    <col min="4100" max="4100" width="12.33203125" style="230" customWidth="1"/>
    <col min="4101" max="4101" width="18.6640625" style="230"/>
    <col min="4102" max="4107" width="14.1640625" style="230" customWidth="1"/>
    <col min="4108" max="4108" width="16.6640625" style="230" customWidth="1"/>
    <col min="4109" max="4109" width="6.5" style="230" customWidth="1"/>
    <col min="4110" max="4110" width="17.83203125" style="230" customWidth="1"/>
    <col min="4111" max="4111" width="6.5" style="230" customWidth="1"/>
    <col min="4112" max="4112" width="17" style="230" customWidth="1"/>
    <col min="4113" max="4113" width="6.5" style="230" customWidth="1"/>
    <col min="4114" max="4114" width="14.1640625" style="230" customWidth="1"/>
    <col min="4115" max="4115" width="14.5" style="230" customWidth="1"/>
    <col min="4116" max="4116" width="13.33203125" style="230" customWidth="1"/>
    <col min="4117" max="4117" width="13.6640625" style="230" customWidth="1"/>
    <col min="4118" max="4355" width="18.6640625" style="230"/>
    <col min="4356" max="4356" width="12.33203125" style="230" customWidth="1"/>
    <col min="4357" max="4357" width="18.6640625" style="230"/>
    <col min="4358" max="4363" width="14.1640625" style="230" customWidth="1"/>
    <col min="4364" max="4364" width="16.6640625" style="230" customWidth="1"/>
    <col min="4365" max="4365" width="6.5" style="230" customWidth="1"/>
    <col min="4366" max="4366" width="17.83203125" style="230" customWidth="1"/>
    <col min="4367" max="4367" width="6.5" style="230" customWidth="1"/>
    <col min="4368" max="4368" width="17" style="230" customWidth="1"/>
    <col min="4369" max="4369" width="6.5" style="230" customWidth="1"/>
    <col min="4370" max="4370" width="14.1640625" style="230" customWidth="1"/>
    <col min="4371" max="4371" width="14.5" style="230" customWidth="1"/>
    <col min="4372" max="4372" width="13.33203125" style="230" customWidth="1"/>
    <col min="4373" max="4373" width="13.6640625" style="230" customWidth="1"/>
    <col min="4374" max="4611" width="18.6640625" style="230"/>
    <col min="4612" max="4612" width="12.33203125" style="230" customWidth="1"/>
    <col min="4613" max="4613" width="18.6640625" style="230"/>
    <col min="4614" max="4619" width="14.1640625" style="230" customWidth="1"/>
    <col min="4620" max="4620" width="16.6640625" style="230" customWidth="1"/>
    <col min="4621" max="4621" width="6.5" style="230" customWidth="1"/>
    <col min="4622" max="4622" width="17.83203125" style="230" customWidth="1"/>
    <col min="4623" max="4623" width="6.5" style="230" customWidth="1"/>
    <col min="4624" max="4624" width="17" style="230" customWidth="1"/>
    <col min="4625" max="4625" width="6.5" style="230" customWidth="1"/>
    <col min="4626" max="4626" width="14.1640625" style="230" customWidth="1"/>
    <col min="4627" max="4627" width="14.5" style="230" customWidth="1"/>
    <col min="4628" max="4628" width="13.33203125" style="230" customWidth="1"/>
    <col min="4629" max="4629" width="13.6640625" style="230" customWidth="1"/>
    <col min="4630" max="4867" width="18.6640625" style="230"/>
    <col min="4868" max="4868" width="12.33203125" style="230" customWidth="1"/>
    <col min="4869" max="4869" width="18.6640625" style="230"/>
    <col min="4870" max="4875" width="14.1640625" style="230" customWidth="1"/>
    <col min="4876" max="4876" width="16.6640625" style="230" customWidth="1"/>
    <col min="4877" max="4877" width="6.5" style="230" customWidth="1"/>
    <col min="4878" max="4878" width="17.83203125" style="230" customWidth="1"/>
    <col min="4879" max="4879" width="6.5" style="230" customWidth="1"/>
    <col min="4880" max="4880" width="17" style="230" customWidth="1"/>
    <col min="4881" max="4881" width="6.5" style="230" customWidth="1"/>
    <col min="4882" max="4882" width="14.1640625" style="230" customWidth="1"/>
    <col min="4883" max="4883" width="14.5" style="230" customWidth="1"/>
    <col min="4884" max="4884" width="13.33203125" style="230" customWidth="1"/>
    <col min="4885" max="4885" width="13.6640625" style="230" customWidth="1"/>
    <col min="4886" max="5123" width="18.6640625" style="230"/>
    <col min="5124" max="5124" width="12.33203125" style="230" customWidth="1"/>
    <col min="5125" max="5125" width="18.6640625" style="230"/>
    <col min="5126" max="5131" width="14.1640625" style="230" customWidth="1"/>
    <col min="5132" max="5132" width="16.6640625" style="230" customWidth="1"/>
    <col min="5133" max="5133" width="6.5" style="230" customWidth="1"/>
    <col min="5134" max="5134" width="17.83203125" style="230" customWidth="1"/>
    <col min="5135" max="5135" width="6.5" style="230" customWidth="1"/>
    <col min="5136" max="5136" width="17" style="230" customWidth="1"/>
    <col min="5137" max="5137" width="6.5" style="230" customWidth="1"/>
    <col min="5138" max="5138" width="14.1640625" style="230" customWidth="1"/>
    <col min="5139" max="5139" width="14.5" style="230" customWidth="1"/>
    <col min="5140" max="5140" width="13.33203125" style="230" customWidth="1"/>
    <col min="5141" max="5141" width="13.6640625" style="230" customWidth="1"/>
    <col min="5142" max="5379" width="18.6640625" style="230"/>
    <col min="5380" max="5380" width="12.33203125" style="230" customWidth="1"/>
    <col min="5381" max="5381" width="18.6640625" style="230"/>
    <col min="5382" max="5387" width="14.1640625" style="230" customWidth="1"/>
    <col min="5388" max="5388" width="16.6640625" style="230" customWidth="1"/>
    <col min="5389" max="5389" width="6.5" style="230" customWidth="1"/>
    <col min="5390" max="5390" width="17.83203125" style="230" customWidth="1"/>
    <col min="5391" max="5391" width="6.5" style="230" customWidth="1"/>
    <col min="5392" max="5392" width="17" style="230" customWidth="1"/>
    <col min="5393" max="5393" width="6.5" style="230" customWidth="1"/>
    <col min="5394" max="5394" width="14.1640625" style="230" customWidth="1"/>
    <col min="5395" max="5395" width="14.5" style="230" customWidth="1"/>
    <col min="5396" max="5396" width="13.33203125" style="230" customWidth="1"/>
    <col min="5397" max="5397" width="13.6640625" style="230" customWidth="1"/>
    <col min="5398" max="5635" width="18.6640625" style="230"/>
    <col min="5636" max="5636" width="12.33203125" style="230" customWidth="1"/>
    <col min="5637" max="5637" width="18.6640625" style="230"/>
    <col min="5638" max="5643" width="14.1640625" style="230" customWidth="1"/>
    <col min="5644" max="5644" width="16.6640625" style="230" customWidth="1"/>
    <col min="5645" max="5645" width="6.5" style="230" customWidth="1"/>
    <col min="5646" max="5646" width="17.83203125" style="230" customWidth="1"/>
    <col min="5647" max="5647" width="6.5" style="230" customWidth="1"/>
    <col min="5648" max="5648" width="17" style="230" customWidth="1"/>
    <col min="5649" max="5649" width="6.5" style="230" customWidth="1"/>
    <col min="5650" max="5650" width="14.1640625" style="230" customWidth="1"/>
    <col min="5651" max="5651" width="14.5" style="230" customWidth="1"/>
    <col min="5652" max="5652" width="13.33203125" style="230" customWidth="1"/>
    <col min="5653" max="5653" width="13.6640625" style="230" customWidth="1"/>
    <col min="5654" max="5891" width="18.6640625" style="230"/>
    <col min="5892" max="5892" width="12.33203125" style="230" customWidth="1"/>
    <col min="5893" max="5893" width="18.6640625" style="230"/>
    <col min="5894" max="5899" width="14.1640625" style="230" customWidth="1"/>
    <col min="5900" max="5900" width="16.6640625" style="230" customWidth="1"/>
    <col min="5901" max="5901" width="6.5" style="230" customWidth="1"/>
    <col min="5902" max="5902" width="17.83203125" style="230" customWidth="1"/>
    <col min="5903" max="5903" width="6.5" style="230" customWidth="1"/>
    <col min="5904" max="5904" width="17" style="230" customWidth="1"/>
    <col min="5905" max="5905" width="6.5" style="230" customWidth="1"/>
    <col min="5906" max="5906" width="14.1640625" style="230" customWidth="1"/>
    <col min="5907" max="5907" width="14.5" style="230" customWidth="1"/>
    <col min="5908" max="5908" width="13.33203125" style="230" customWidth="1"/>
    <col min="5909" max="5909" width="13.6640625" style="230" customWidth="1"/>
    <col min="5910" max="6147" width="18.6640625" style="230"/>
    <col min="6148" max="6148" width="12.33203125" style="230" customWidth="1"/>
    <col min="6149" max="6149" width="18.6640625" style="230"/>
    <col min="6150" max="6155" width="14.1640625" style="230" customWidth="1"/>
    <col min="6156" max="6156" width="16.6640625" style="230" customWidth="1"/>
    <col min="6157" max="6157" width="6.5" style="230" customWidth="1"/>
    <col min="6158" max="6158" width="17.83203125" style="230" customWidth="1"/>
    <col min="6159" max="6159" width="6.5" style="230" customWidth="1"/>
    <col min="6160" max="6160" width="17" style="230" customWidth="1"/>
    <col min="6161" max="6161" width="6.5" style="230" customWidth="1"/>
    <col min="6162" max="6162" width="14.1640625" style="230" customWidth="1"/>
    <col min="6163" max="6163" width="14.5" style="230" customWidth="1"/>
    <col min="6164" max="6164" width="13.33203125" style="230" customWidth="1"/>
    <col min="6165" max="6165" width="13.6640625" style="230" customWidth="1"/>
    <col min="6166" max="6403" width="18.6640625" style="230"/>
    <col min="6404" max="6404" width="12.33203125" style="230" customWidth="1"/>
    <col min="6405" max="6405" width="18.6640625" style="230"/>
    <col min="6406" max="6411" width="14.1640625" style="230" customWidth="1"/>
    <col min="6412" max="6412" width="16.6640625" style="230" customWidth="1"/>
    <col min="6413" max="6413" width="6.5" style="230" customWidth="1"/>
    <col min="6414" max="6414" width="17.83203125" style="230" customWidth="1"/>
    <col min="6415" max="6415" width="6.5" style="230" customWidth="1"/>
    <col min="6416" max="6416" width="17" style="230" customWidth="1"/>
    <col min="6417" max="6417" width="6.5" style="230" customWidth="1"/>
    <col min="6418" max="6418" width="14.1640625" style="230" customWidth="1"/>
    <col min="6419" max="6419" width="14.5" style="230" customWidth="1"/>
    <col min="6420" max="6420" width="13.33203125" style="230" customWidth="1"/>
    <col min="6421" max="6421" width="13.6640625" style="230" customWidth="1"/>
    <col min="6422" max="6659" width="18.6640625" style="230"/>
    <col min="6660" max="6660" width="12.33203125" style="230" customWidth="1"/>
    <col min="6661" max="6661" width="18.6640625" style="230"/>
    <col min="6662" max="6667" width="14.1640625" style="230" customWidth="1"/>
    <col min="6668" max="6668" width="16.6640625" style="230" customWidth="1"/>
    <col min="6669" max="6669" width="6.5" style="230" customWidth="1"/>
    <col min="6670" max="6670" width="17.83203125" style="230" customWidth="1"/>
    <col min="6671" max="6671" width="6.5" style="230" customWidth="1"/>
    <col min="6672" max="6672" width="17" style="230" customWidth="1"/>
    <col min="6673" max="6673" width="6.5" style="230" customWidth="1"/>
    <col min="6674" max="6674" width="14.1640625" style="230" customWidth="1"/>
    <col min="6675" max="6675" width="14.5" style="230" customWidth="1"/>
    <col min="6676" max="6676" width="13.33203125" style="230" customWidth="1"/>
    <col min="6677" max="6677" width="13.6640625" style="230" customWidth="1"/>
    <col min="6678" max="6915" width="18.6640625" style="230"/>
    <col min="6916" max="6916" width="12.33203125" style="230" customWidth="1"/>
    <col min="6917" max="6917" width="18.6640625" style="230"/>
    <col min="6918" max="6923" width="14.1640625" style="230" customWidth="1"/>
    <col min="6924" max="6924" width="16.6640625" style="230" customWidth="1"/>
    <col min="6925" max="6925" width="6.5" style="230" customWidth="1"/>
    <col min="6926" max="6926" width="17.83203125" style="230" customWidth="1"/>
    <col min="6927" max="6927" width="6.5" style="230" customWidth="1"/>
    <col min="6928" max="6928" width="17" style="230" customWidth="1"/>
    <col min="6929" max="6929" width="6.5" style="230" customWidth="1"/>
    <col min="6930" max="6930" width="14.1640625" style="230" customWidth="1"/>
    <col min="6931" max="6931" width="14.5" style="230" customWidth="1"/>
    <col min="6932" max="6932" width="13.33203125" style="230" customWidth="1"/>
    <col min="6933" max="6933" width="13.6640625" style="230" customWidth="1"/>
    <col min="6934" max="7171" width="18.6640625" style="230"/>
    <col min="7172" max="7172" width="12.33203125" style="230" customWidth="1"/>
    <col min="7173" max="7173" width="18.6640625" style="230"/>
    <col min="7174" max="7179" width="14.1640625" style="230" customWidth="1"/>
    <col min="7180" max="7180" width="16.6640625" style="230" customWidth="1"/>
    <col min="7181" max="7181" width="6.5" style="230" customWidth="1"/>
    <col min="7182" max="7182" width="17.83203125" style="230" customWidth="1"/>
    <col min="7183" max="7183" width="6.5" style="230" customWidth="1"/>
    <col min="7184" max="7184" width="17" style="230" customWidth="1"/>
    <col min="7185" max="7185" width="6.5" style="230" customWidth="1"/>
    <col min="7186" max="7186" width="14.1640625" style="230" customWidth="1"/>
    <col min="7187" max="7187" width="14.5" style="230" customWidth="1"/>
    <col min="7188" max="7188" width="13.33203125" style="230" customWidth="1"/>
    <col min="7189" max="7189" width="13.6640625" style="230" customWidth="1"/>
    <col min="7190" max="7427" width="18.6640625" style="230"/>
    <col min="7428" max="7428" width="12.33203125" style="230" customWidth="1"/>
    <col min="7429" max="7429" width="18.6640625" style="230"/>
    <col min="7430" max="7435" width="14.1640625" style="230" customWidth="1"/>
    <col min="7436" max="7436" width="16.6640625" style="230" customWidth="1"/>
    <col min="7437" max="7437" width="6.5" style="230" customWidth="1"/>
    <col min="7438" max="7438" width="17.83203125" style="230" customWidth="1"/>
    <col min="7439" max="7439" width="6.5" style="230" customWidth="1"/>
    <col min="7440" max="7440" width="17" style="230" customWidth="1"/>
    <col min="7441" max="7441" width="6.5" style="230" customWidth="1"/>
    <col min="7442" max="7442" width="14.1640625" style="230" customWidth="1"/>
    <col min="7443" max="7443" width="14.5" style="230" customWidth="1"/>
    <col min="7444" max="7444" width="13.33203125" style="230" customWidth="1"/>
    <col min="7445" max="7445" width="13.6640625" style="230" customWidth="1"/>
    <col min="7446" max="7683" width="18.6640625" style="230"/>
    <col min="7684" max="7684" width="12.33203125" style="230" customWidth="1"/>
    <col min="7685" max="7685" width="18.6640625" style="230"/>
    <col min="7686" max="7691" width="14.1640625" style="230" customWidth="1"/>
    <col min="7692" max="7692" width="16.6640625" style="230" customWidth="1"/>
    <col min="7693" max="7693" width="6.5" style="230" customWidth="1"/>
    <col min="7694" max="7694" width="17.83203125" style="230" customWidth="1"/>
    <col min="7695" max="7695" width="6.5" style="230" customWidth="1"/>
    <col min="7696" max="7696" width="17" style="230" customWidth="1"/>
    <col min="7697" max="7697" width="6.5" style="230" customWidth="1"/>
    <col min="7698" max="7698" width="14.1640625" style="230" customWidth="1"/>
    <col min="7699" max="7699" width="14.5" style="230" customWidth="1"/>
    <col min="7700" max="7700" width="13.33203125" style="230" customWidth="1"/>
    <col min="7701" max="7701" width="13.6640625" style="230" customWidth="1"/>
    <col min="7702" max="7939" width="18.6640625" style="230"/>
    <col min="7940" max="7940" width="12.33203125" style="230" customWidth="1"/>
    <col min="7941" max="7941" width="18.6640625" style="230"/>
    <col min="7942" max="7947" width="14.1640625" style="230" customWidth="1"/>
    <col min="7948" max="7948" width="16.6640625" style="230" customWidth="1"/>
    <col min="7949" max="7949" width="6.5" style="230" customWidth="1"/>
    <col min="7950" max="7950" width="17.83203125" style="230" customWidth="1"/>
    <col min="7951" max="7951" width="6.5" style="230" customWidth="1"/>
    <col min="7952" max="7952" width="17" style="230" customWidth="1"/>
    <col min="7953" max="7953" width="6.5" style="230" customWidth="1"/>
    <col min="7954" max="7954" width="14.1640625" style="230" customWidth="1"/>
    <col min="7955" max="7955" width="14.5" style="230" customWidth="1"/>
    <col min="7956" max="7956" width="13.33203125" style="230" customWidth="1"/>
    <col min="7957" max="7957" width="13.6640625" style="230" customWidth="1"/>
    <col min="7958" max="8195" width="18.6640625" style="230"/>
    <col min="8196" max="8196" width="12.33203125" style="230" customWidth="1"/>
    <col min="8197" max="8197" width="18.6640625" style="230"/>
    <col min="8198" max="8203" width="14.1640625" style="230" customWidth="1"/>
    <col min="8204" max="8204" width="16.6640625" style="230" customWidth="1"/>
    <col min="8205" max="8205" width="6.5" style="230" customWidth="1"/>
    <col min="8206" max="8206" width="17.83203125" style="230" customWidth="1"/>
    <col min="8207" max="8207" width="6.5" style="230" customWidth="1"/>
    <col min="8208" max="8208" width="17" style="230" customWidth="1"/>
    <col min="8209" max="8209" width="6.5" style="230" customWidth="1"/>
    <col min="8210" max="8210" width="14.1640625" style="230" customWidth="1"/>
    <col min="8211" max="8211" width="14.5" style="230" customWidth="1"/>
    <col min="8212" max="8212" width="13.33203125" style="230" customWidth="1"/>
    <col min="8213" max="8213" width="13.6640625" style="230" customWidth="1"/>
    <col min="8214" max="8451" width="18.6640625" style="230"/>
    <col min="8452" max="8452" width="12.33203125" style="230" customWidth="1"/>
    <col min="8453" max="8453" width="18.6640625" style="230"/>
    <col min="8454" max="8459" width="14.1640625" style="230" customWidth="1"/>
    <col min="8460" max="8460" width="16.6640625" style="230" customWidth="1"/>
    <col min="8461" max="8461" width="6.5" style="230" customWidth="1"/>
    <col min="8462" max="8462" width="17.83203125" style="230" customWidth="1"/>
    <col min="8463" max="8463" width="6.5" style="230" customWidth="1"/>
    <col min="8464" max="8464" width="17" style="230" customWidth="1"/>
    <col min="8465" max="8465" width="6.5" style="230" customWidth="1"/>
    <col min="8466" max="8466" width="14.1640625" style="230" customWidth="1"/>
    <col min="8467" max="8467" width="14.5" style="230" customWidth="1"/>
    <col min="8468" max="8468" width="13.33203125" style="230" customWidth="1"/>
    <col min="8469" max="8469" width="13.6640625" style="230" customWidth="1"/>
    <col min="8470" max="8707" width="18.6640625" style="230"/>
    <col min="8708" max="8708" width="12.33203125" style="230" customWidth="1"/>
    <col min="8709" max="8709" width="18.6640625" style="230"/>
    <col min="8710" max="8715" width="14.1640625" style="230" customWidth="1"/>
    <col min="8716" max="8716" width="16.6640625" style="230" customWidth="1"/>
    <col min="8717" max="8717" width="6.5" style="230" customWidth="1"/>
    <col min="8718" max="8718" width="17.83203125" style="230" customWidth="1"/>
    <col min="8719" max="8719" width="6.5" style="230" customWidth="1"/>
    <col min="8720" max="8720" width="17" style="230" customWidth="1"/>
    <col min="8721" max="8721" width="6.5" style="230" customWidth="1"/>
    <col min="8722" max="8722" width="14.1640625" style="230" customWidth="1"/>
    <col min="8723" max="8723" width="14.5" style="230" customWidth="1"/>
    <col min="8724" max="8724" width="13.33203125" style="230" customWidth="1"/>
    <col min="8725" max="8725" width="13.6640625" style="230" customWidth="1"/>
    <col min="8726" max="8963" width="18.6640625" style="230"/>
    <col min="8964" max="8964" width="12.33203125" style="230" customWidth="1"/>
    <col min="8965" max="8965" width="18.6640625" style="230"/>
    <col min="8966" max="8971" width="14.1640625" style="230" customWidth="1"/>
    <col min="8972" max="8972" width="16.6640625" style="230" customWidth="1"/>
    <col min="8973" max="8973" width="6.5" style="230" customWidth="1"/>
    <col min="8974" max="8974" width="17.83203125" style="230" customWidth="1"/>
    <col min="8975" max="8975" width="6.5" style="230" customWidth="1"/>
    <col min="8976" max="8976" width="17" style="230" customWidth="1"/>
    <col min="8977" max="8977" width="6.5" style="230" customWidth="1"/>
    <col min="8978" max="8978" width="14.1640625" style="230" customWidth="1"/>
    <col min="8979" max="8979" width="14.5" style="230" customWidth="1"/>
    <col min="8980" max="8980" width="13.33203125" style="230" customWidth="1"/>
    <col min="8981" max="8981" width="13.6640625" style="230" customWidth="1"/>
    <col min="8982" max="9219" width="18.6640625" style="230"/>
    <col min="9220" max="9220" width="12.33203125" style="230" customWidth="1"/>
    <col min="9221" max="9221" width="18.6640625" style="230"/>
    <col min="9222" max="9227" width="14.1640625" style="230" customWidth="1"/>
    <col min="9228" max="9228" width="16.6640625" style="230" customWidth="1"/>
    <col min="9229" max="9229" width="6.5" style="230" customWidth="1"/>
    <col min="9230" max="9230" width="17.83203125" style="230" customWidth="1"/>
    <col min="9231" max="9231" width="6.5" style="230" customWidth="1"/>
    <col min="9232" max="9232" width="17" style="230" customWidth="1"/>
    <col min="9233" max="9233" width="6.5" style="230" customWidth="1"/>
    <col min="9234" max="9234" width="14.1640625" style="230" customWidth="1"/>
    <col min="9235" max="9235" width="14.5" style="230" customWidth="1"/>
    <col min="9236" max="9236" width="13.33203125" style="230" customWidth="1"/>
    <col min="9237" max="9237" width="13.6640625" style="230" customWidth="1"/>
    <col min="9238" max="9475" width="18.6640625" style="230"/>
    <col min="9476" max="9476" width="12.33203125" style="230" customWidth="1"/>
    <col min="9477" max="9477" width="18.6640625" style="230"/>
    <col min="9478" max="9483" width="14.1640625" style="230" customWidth="1"/>
    <col min="9484" max="9484" width="16.6640625" style="230" customWidth="1"/>
    <col min="9485" max="9485" width="6.5" style="230" customWidth="1"/>
    <col min="9486" max="9486" width="17.83203125" style="230" customWidth="1"/>
    <col min="9487" max="9487" width="6.5" style="230" customWidth="1"/>
    <col min="9488" max="9488" width="17" style="230" customWidth="1"/>
    <col min="9489" max="9489" width="6.5" style="230" customWidth="1"/>
    <col min="9490" max="9490" width="14.1640625" style="230" customWidth="1"/>
    <col min="9491" max="9491" width="14.5" style="230" customWidth="1"/>
    <col min="9492" max="9492" width="13.33203125" style="230" customWidth="1"/>
    <col min="9493" max="9493" width="13.6640625" style="230" customWidth="1"/>
    <col min="9494" max="9731" width="18.6640625" style="230"/>
    <col min="9732" max="9732" width="12.33203125" style="230" customWidth="1"/>
    <col min="9733" max="9733" width="18.6640625" style="230"/>
    <col min="9734" max="9739" width="14.1640625" style="230" customWidth="1"/>
    <col min="9740" max="9740" width="16.6640625" style="230" customWidth="1"/>
    <col min="9741" max="9741" width="6.5" style="230" customWidth="1"/>
    <col min="9742" max="9742" width="17.83203125" style="230" customWidth="1"/>
    <col min="9743" max="9743" width="6.5" style="230" customWidth="1"/>
    <col min="9744" max="9744" width="17" style="230" customWidth="1"/>
    <col min="9745" max="9745" width="6.5" style="230" customWidth="1"/>
    <col min="9746" max="9746" width="14.1640625" style="230" customWidth="1"/>
    <col min="9747" max="9747" width="14.5" style="230" customWidth="1"/>
    <col min="9748" max="9748" width="13.33203125" style="230" customWidth="1"/>
    <col min="9749" max="9749" width="13.6640625" style="230" customWidth="1"/>
    <col min="9750" max="9987" width="18.6640625" style="230"/>
    <col min="9988" max="9988" width="12.33203125" style="230" customWidth="1"/>
    <col min="9989" max="9989" width="18.6640625" style="230"/>
    <col min="9990" max="9995" width="14.1640625" style="230" customWidth="1"/>
    <col min="9996" max="9996" width="16.6640625" style="230" customWidth="1"/>
    <col min="9997" max="9997" width="6.5" style="230" customWidth="1"/>
    <col min="9998" max="9998" width="17.83203125" style="230" customWidth="1"/>
    <col min="9999" max="9999" width="6.5" style="230" customWidth="1"/>
    <col min="10000" max="10000" width="17" style="230" customWidth="1"/>
    <col min="10001" max="10001" width="6.5" style="230" customWidth="1"/>
    <col min="10002" max="10002" width="14.1640625" style="230" customWidth="1"/>
    <col min="10003" max="10003" width="14.5" style="230" customWidth="1"/>
    <col min="10004" max="10004" width="13.33203125" style="230" customWidth="1"/>
    <col min="10005" max="10005" width="13.6640625" style="230" customWidth="1"/>
    <col min="10006" max="10243" width="18.6640625" style="230"/>
    <col min="10244" max="10244" width="12.33203125" style="230" customWidth="1"/>
    <col min="10245" max="10245" width="18.6640625" style="230"/>
    <col min="10246" max="10251" width="14.1640625" style="230" customWidth="1"/>
    <col min="10252" max="10252" width="16.6640625" style="230" customWidth="1"/>
    <col min="10253" max="10253" width="6.5" style="230" customWidth="1"/>
    <col min="10254" max="10254" width="17.83203125" style="230" customWidth="1"/>
    <col min="10255" max="10255" width="6.5" style="230" customWidth="1"/>
    <col min="10256" max="10256" width="17" style="230" customWidth="1"/>
    <col min="10257" max="10257" width="6.5" style="230" customWidth="1"/>
    <col min="10258" max="10258" width="14.1640625" style="230" customWidth="1"/>
    <col min="10259" max="10259" width="14.5" style="230" customWidth="1"/>
    <col min="10260" max="10260" width="13.33203125" style="230" customWidth="1"/>
    <col min="10261" max="10261" width="13.6640625" style="230" customWidth="1"/>
    <col min="10262" max="10499" width="18.6640625" style="230"/>
    <col min="10500" max="10500" width="12.33203125" style="230" customWidth="1"/>
    <col min="10501" max="10501" width="18.6640625" style="230"/>
    <col min="10502" max="10507" width="14.1640625" style="230" customWidth="1"/>
    <col min="10508" max="10508" width="16.6640625" style="230" customWidth="1"/>
    <col min="10509" max="10509" width="6.5" style="230" customWidth="1"/>
    <col min="10510" max="10510" width="17.83203125" style="230" customWidth="1"/>
    <col min="10511" max="10511" width="6.5" style="230" customWidth="1"/>
    <col min="10512" max="10512" width="17" style="230" customWidth="1"/>
    <col min="10513" max="10513" width="6.5" style="230" customWidth="1"/>
    <col min="10514" max="10514" width="14.1640625" style="230" customWidth="1"/>
    <col min="10515" max="10515" width="14.5" style="230" customWidth="1"/>
    <col min="10516" max="10516" width="13.33203125" style="230" customWidth="1"/>
    <col min="10517" max="10517" width="13.6640625" style="230" customWidth="1"/>
    <col min="10518" max="10755" width="18.6640625" style="230"/>
    <col min="10756" max="10756" width="12.33203125" style="230" customWidth="1"/>
    <col min="10757" max="10757" width="18.6640625" style="230"/>
    <col min="10758" max="10763" width="14.1640625" style="230" customWidth="1"/>
    <col min="10764" max="10764" width="16.6640625" style="230" customWidth="1"/>
    <col min="10765" max="10765" width="6.5" style="230" customWidth="1"/>
    <col min="10766" max="10766" width="17.83203125" style="230" customWidth="1"/>
    <col min="10767" max="10767" width="6.5" style="230" customWidth="1"/>
    <col min="10768" max="10768" width="17" style="230" customWidth="1"/>
    <col min="10769" max="10769" width="6.5" style="230" customWidth="1"/>
    <col min="10770" max="10770" width="14.1640625" style="230" customWidth="1"/>
    <col min="10771" max="10771" width="14.5" style="230" customWidth="1"/>
    <col min="10772" max="10772" width="13.33203125" style="230" customWidth="1"/>
    <col min="10773" max="10773" width="13.6640625" style="230" customWidth="1"/>
    <col min="10774" max="11011" width="18.6640625" style="230"/>
    <col min="11012" max="11012" width="12.33203125" style="230" customWidth="1"/>
    <col min="11013" max="11013" width="18.6640625" style="230"/>
    <col min="11014" max="11019" width="14.1640625" style="230" customWidth="1"/>
    <col min="11020" max="11020" width="16.6640625" style="230" customWidth="1"/>
    <col min="11021" max="11021" width="6.5" style="230" customWidth="1"/>
    <col min="11022" max="11022" width="17.83203125" style="230" customWidth="1"/>
    <col min="11023" max="11023" width="6.5" style="230" customWidth="1"/>
    <col min="11024" max="11024" width="17" style="230" customWidth="1"/>
    <col min="11025" max="11025" width="6.5" style="230" customWidth="1"/>
    <col min="11026" max="11026" width="14.1640625" style="230" customWidth="1"/>
    <col min="11027" max="11027" width="14.5" style="230" customWidth="1"/>
    <col min="11028" max="11028" width="13.33203125" style="230" customWidth="1"/>
    <col min="11029" max="11029" width="13.6640625" style="230" customWidth="1"/>
    <col min="11030" max="11267" width="18.6640625" style="230"/>
    <col min="11268" max="11268" width="12.33203125" style="230" customWidth="1"/>
    <col min="11269" max="11269" width="18.6640625" style="230"/>
    <col min="11270" max="11275" width="14.1640625" style="230" customWidth="1"/>
    <col min="11276" max="11276" width="16.6640625" style="230" customWidth="1"/>
    <col min="11277" max="11277" width="6.5" style="230" customWidth="1"/>
    <col min="11278" max="11278" width="17.83203125" style="230" customWidth="1"/>
    <col min="11279" max="11279" width="6.5" style="230" customWidth="1"/>
    <col min="11280" max="11280" width="17" style="230" customWidth="1"/>
    <col min="11281" max="11281" width="6.5" style="230" customWidth="1"/>
    <col min="11282" max="11282" width="14.1640625" style="230" customWidth="1"/>
    <col min="11283" max="11283" width="14.5" style="230" customWidth="1"/>
    <col min="11284" max="11284" width="13.33203125" style="230" customWidth="1"/>
    <col min="11285" max="11285" width="13.6640625" style="230" customWidth="1"/>
    <col min="11286" max="11523" width="18.6640625" style="230"/>
    <col min="11524" max="11524" width="12.33203125" style="230" customWidth="1"/>
    <col min="11525" max="11525" width="18.6640625" style="230"/>
    <col min="11526" max="11531" width="14.1640625" style="230" customWidth="1"/>
    <col min="11532" max="11532" width="16.6640625" style="230" customWidth="1"/>
    <col min="11533" max="11533" width="6.5" style="230" customWidth="1"/>
    <col min="11534" max="11534" width="17.83203125" style="230" customWidth="1"/>
    <col min="11535" max="11535" width="6.5" style="230" customWidth="1"/>
    <col min="11536" max="11536" width="17" style="230" customWidth="1"/>
    <col min="11537" max="11537" width="6.5" style="230" customWidth="1"/>
    <col min="11538" max="11538" width="14.1640625" style="230" customWidth="1"/>
    <col min="11539" max="11539" width="14.5" style="230" customWidth="1"/>
    <col min="11540" max="11540" width="13.33203125" style="230" customWidth="1"/>
    <col min="11541" max="11541" width="13.6640625" style="230" customWidth="1"/>
    <col min="11542" max="11779" width="18.6640625" style="230"/>
    <col min="11780" max="11780" width="12.33203125" style="230" customWidth="1"/>
    <col min="11781" max="11781" width="18.6640625" style="230"/>
    <col min="11782" max="11787" width="14.1640625" style="230" customWidth="1"/>
    <col min="11788" max="11788" width="16.6640625" style="230" customWidth="1"/>
    <col min="11789" max="11789" width="6.5" style="230" customWidth="1"/>
    <col min="11790" max="11790" width="17.83203125" style="230" customWidth="1"/>
    <col min="11791" max="11791" width="6.5" style="230" customWidth="1"/>
    <col min="11792" max="11792" width="17" style="230" customWidth="1"/>
    <col min="11793" max="11793" width="6.5" style="230" customWidth="1"/>
    <col min="11794" max="11794" width="14.1640625" style="230" customWidth="1"/>
    <col min="11795" max="11795" width="14.5" style="230" customWidth="1"/>
    <col min="11796" max="11796" width="13.33203125" style="230" customWidth="1"/>
    <col min="11797" max="11797" width="13.6640625" style="230" customWidth="1"/>
    <col min="11798" max="12035" width="18.6640625" style="230"/>
    <col min="12036" max="12036" width="12.33203125" style="230" customWidth="1"/>
    <col min="12037" max="12037" width="18.6640625" style="230"/>
    <col min="12038" max="12043" width="14.1640625" style="230" customWidth="1"/>
    <col min="12044" max="12044" width="16.6640625" style="230" customWidth="1"/>
    <col min="12045" max="12045" width="6.5" style="230" customWidth="1"/>
    <col min="12046" max="12046" width="17.83203125" style="230" customWidth="1"/>
    <col min="12047" max="12047" width="6.5" style="230" customWidth="1"/>
    <col min="12048" max="12048" width="17" style="230" customWidth="1"/>
    <col min="12049" max="12049" width="6.5" style="230" customWidth="1"/>
    <col min="12050" max="12050" width="14.1640625" style="230" customWidth="1"/>
    <col min="12051" max="12051" width="14.5" style="230" customWidth="1"/>
    <col min="12052" max="12052" width="13.33203125" style="230" customWidth="1"/>
    <col min="12053" max="12053" width="13.6640625" style="230" customWidth="1"/>
    <col min="12054" max="12291" width="18.6640625" style="230"/>
    <col min="12292" max="12292" width="12.33203125" style="230" customWidth="1"/>
    <col min="12293" max="12293" width="18.6640625" style="230"/>
    <col min="12294" max="12299" width="14.1640625" style="230" customWidth="1"/>
    <col min="12300" max="12300" width="16.6640625" style="230" customWidth="1"/>
    <col min="12301" max="12301" width="6.5" style="230" customWidth="1"/>
    <col min="12302" max="12302" width="17.83203125" style="230" customWidth="1"/>
    <col min="12303" max="12303" width="6.5" style="230" customWidth="1"/>
    <col min="12304" max="12304" width="17" style="230" customWidth="1"/>
    <col min="12305" max="12305" width="6.5" style="230" customWidth="1"/>
    <col min="12306" max="12306" width="14.1640625" style="230" customWidth="1"/>
    <col min="12307" max="12307" width="14.5" style="230" customWidth="1"/>
    <col min="12308" max="12308" width="13.33203125" style="230" customWidth="1"/>
    <col min="12309" max="12309" width="13.6640625" style="230" customWidth="1"/>
    <col min="12310" max="12547" width="18.6640625" style="230"/>
    <col min="12548" max="12548" width="12.33203125" style="230" customWidth="1"/>
    <col min="12549" max="12549" width="18.6640625" style="230"/>
    <col min="12550" max="12555" width="14.1640625" style="230" customWidth="1"/>
    <col min="12556" max="12556" width="16.6640625" style="230" customWidth="1"/>
    <col min="12557" max="12557" width="6.5" style="230" customWidth="1"/>
    <col min="12558" max="12558" width="17.83203125" style="230" customWidth="1"/>
    <col min="12559" max="12559" width="6.5" style="230" customWidth="1"/>
    <col min="12560" max="12560" width="17" style="230" customWidth="1"/>
    <col min="12561" max="12561" width="6.5" style="230" customWidth="1"/>
    <col min="12562" max="12562" width="14.1640625" style="230" customWidth="1"/>
    <col min="12563" max="12563" width="14.5" style="230" customWidth="1"/>
    <col min="12564" max="12564" width="13.33203125" style="230" customWidth="1"/>
    <col min="12565" max="12565" width="13.6640625" style="230" customWidth="1"/>
    <col min="12566" max="12803" width="18.6640625" style="230"/>
    <col min="12804" max="12804" width="12.33203125" style="230" customWidth="1"/>
    <col min="12805" max="12805" width="18.6640625" style="230"/>
    <col min="12806" max="12811" width="14.1640625" style="230" customWidth="1"/>
    <col min="12812" max="12812" width="16.6640625" style="230" customWidth="1"/>
    <col min="12813" max="12813" width="6.5" style="230" customWidth="1"/>
    <col min="12814" max="12814" width="17.83203125" style="230" customWidth="1"/>
    <col min="12815" max="12815" width="6.5" style="230" customWidth="1"/>
    <col min="12816" max="12816" width="17" style="230" customWidth="1"/>
    <col min="12817" max="12817" width="6.5" style="230" customWidth="1"/>
    <col min="12818" max="12818" width="14.1640625" style="230" customWidth="1"/>
    <col min="12819" max="12819" width="14.5" style="230" customWidth="1"/>
    <col min="12820" max="12820" width="13.33203125" style="230" customWidth="1"/>
    <col min="12821" max="12821" width="13.6640625" style="230" customWidth="1"/>
    <col min="12822" max="13059" width="18.6640625" style="230"/>
    <col min="13060" max="13060" width="12.33203125" style="230" customWidth="1"/>
    <col min="13061" max="13061" width="18.6640625" style="230"/>
    <col min="13062" max="13067" width="14.1640625" style="230" customWidth="1"/>
    <col min="13068" max="13068" width="16.6640625" style="230" customWidth="1"/>
    <col min="13069" max="13069" width="6.5" style="230" customWidth="1"/>
    <col min="13070" max="13070" width="17.83203125" style="230" customWidth="1"/>
    <col min="13071" max="13071" width="6.5" style="230" customWidth="1"/>
    <col min="13072" max="13072" width="17" style="230" customWidth="1"/>
    <col min="13073" max="13073" width="6.5" style="230" customWidth="1"/>
    <col min="13074" max="13074" width="14.1640625" style="230" customWidth="1"/>
    <col min="13075" max="13075" width="14.5" style="230" customWidth="1"/>
    <col min="13076" max="13076" width="13.33203125" style="230" customWidth="1"/>
    <col min="13077" max="13077" width="13.6640625" style="230" customWidth="1"/>
    <col min="13078" max="13315" width="18.6640625" style="230"/>
    <col min="13316" max="13316" width="12.33203125" style="230" customWidth="1"/>
    <col min="13317" max="13317" width="18.6640625" style="230"/>
    <col min="13318" max="13323" width="14.1640625" style="230" customWidth="1"/>
    <col min="13324" max="13324" width="16.6640625" style="230" customWidth="1"/>
    <col min="13325" max="13325" width="6.5" style="230" customWidth="1"/>
    <col min="13326" max="13326" width="17.83203125" style="230" customWidth="1"/>
    <col min="13327" max="13327" width="6.5" style="230" customWidth="1"/>
    <col min="13328" max="13328" width="17" style="230" customWidth="1"/>
    <col min="13329" max="13329" width="6.5" style="230" customWidth="1"/>
    <col min="13330" max="13330" width="14.1640625" style="230" customWidth="1"/>
    <col min="13331" max="13331" width="14.5" style="230" customWidth="1"/>
    <col min="13332" max="13332" width="13.33203125" style="230" customWidth="1"/>
    <col min="13333" max="13333" width="13.6640625" style="230" customWidth="1"/>
    <col min="13334" max="13571" width="18.6640625" style="230"/>
    <col min="13572" max="13572" width="12.33203125" style="230" customWidth="1"/>
    <col min="13573" max="13573" width="18.6640625" style="230"/>
    <col min="13574" max="13579" width="14.1640625" style="230" customWidth="1"/>
    <col min="13580" max="13580" width="16.6640625" style="230" customWidth="1"/>
    <col min="13581" max="13581" width="6.5" style="230" customWidth="1"/>
    <col min="13582" max="13582" width="17.83203125" style="230" customWidth="1"/>
    <col min="13583" max="13583" width="6.5" style="230" customWidth="1"/>
    <col min="13584" max="13584" width="17" style="230" customWidth="1"/>
    <col min="13585" max="13585" width="6.5" style="230" customWidth="1"/>
    <col min="13586" max="13586" width="14.1640625" style="230" customWidth="1"/>
    <col min="13587" max="13587" width="14.5" style="230" customWidth="1"/>
    <col min="13588" max="13588" width="13.33203125" style="230" customWidth="1"/>
    <col min="13589" max="13589" width="13.6640625" style="230" customWidth="1"/>
    <col min="13590" max="13827" width="18.6640625" style="230"/>
    <col min="13828" max="13828" width="12.33203125" style="230" customWidth="1"/>
    <col min="13829" max="13829" width="18.6640625" style="230"/>
    <col min="13830" max="13835" width="14.1640625" style="230" customWidth="1"/>
    <col min="13836" max="13836" width="16.6640625" style="230" customWidth="1"/>
    <col min="13837" max="13837" width="6.5" style="230" customWidth="1"/>
    <col min="13838" max="13838" width="17.83203125" style="230" customWidth="1"/>
    <col min="13839" max="13839" width="6.5" style="230" customWidth="1"/>
    <col min="13840" max="13840" width="17" style="230" customWidth="1"/>
    <col min="13841" max="13841" width="6.5" style="230" customWidth="1"/>
    <col min="13842" max="13842" width="14.1640625" style="230" customWidth="1"/>
    <col min="13843" max="13843" width="14.5" style="230" customWidth="1"/>
    <col min="13844" max="13844" width="13.33203125" style="230" customWidth="1"/>
    <col min="13845" max="13845" width="13.6640625" style="230" customWidth="1"/>
    <col min="13846" max="14083" width="18.6640625" style="230"/>
    <col min="14084" max="14084" width="12.33203125" style="230" customWidth="1"/>
    <col min="14085" max="14085" width="18.6640625" style="230"/>
    <col min="14086" max="14091" width="14.1640625" style="230" customWidth="1"/>
    <col min="14092" max="14092" width="16.6640625" style="230" customWidth="1"/>
    <col min="14093" max="14093" width="6.5" style="230" customWidth="1"/>
    <col min="14094" max="14094" width="17.83203125" style="230" customWidth="1"/>
    <col min="14095" max="14095" width="6.5" style="230" customWidth="1"/>
    <col min="14096" max="14096" width="17" style="230" customWidth="1"/>
    <col min="14097" max="14097" width="6.5" style="230" customWidth="1"/>
    <col min="14098" max="14098" width="14.1640625" style="230" customWidth="1"/>
    <col min="14099" max="14099" width="14.5" style="230" customWidth="1"/>
    <col min="14100" max="14100" width="13.33203125" style="230" customWidth="1"/>
    <col min="14101" max="14101" width="13.6640625" style="230" customWidth="1"/>
    <col min="14102" max="14339" width="18.6640625" style="230"/>
    <col min="14340" max="14340" width="12.33203125" style="230" customWidth="1"/>
    <col min="14341" max="14341" width="18.6640625" style="230"/>
    <col min="14342" max="14347" width="14.1640625" style="230" customWidth="1"/>
    <col min="14348" max="14348" width="16.6640625" style="230" customWidth="1"/>
    <col min="14349" max="14349" width="6.5" style="230" customWidth="1"/>
    <col min="14350" max="14350" width="17.83203125" style="230" customWidth="1"/>
    <col min="14351" max="14351" width="6.5" style="230" customWidth="1"/>
    <col min="14352" max="14352" width="17" style="230" customWidth="1"/>
    <col min="14353" max="14353" width="6.5" style="230" customWidth="1"/>
    <col min="14354" max="14354" width="14.1640625" style="230" customWidth="1"/>
    <col min="14355" max="14355" width="14.5" style="230" customWidth="1"/>
    <col min="14356" max="14356" width="13.33203125" style="230" customWidth="1"/>
    <col min="14357" max="14357" width="13.6640625" style="230" customWidth="1"/>
    <col min="14358" max="14595" width="18.6640625" style="230"/>
    <col min="14596" max="14596" width="12.33203125" style="230" customWidth="1"/>
    <col min="14597" max="14597" width="18.6640625" style="230"/>
    <col min="14598" max="14603" width="14.1640625" style="230" customWidth="1"/>
    <col min="14604" max="14604" width="16.6640625" style="230" customWidth="1"/>
    <col min="14605" max="14605" width="6.5" style="230" customWidth="1"/>
    <col min="14606" max="14606" width="17.83203125" style="230" customWidth="1"/>
    <col min="14607" max="14607" width="6.5" style="230" customWidth="1"/>
    <col min="14608" max="14608" width="17" style="230" customWidth="1"/>
    <col min="14609" max="14609" width="6.5" style="230" customWidth="1"/>
    <col min="14610" max="14610" width="14.1640625" style="230" customWidth="1"/>
    <col min="14611" max="14611" width="14.5" style="230" customWidth="1"/>
    <col min="14612" max="14612" width="13.33203125" style="230" customWidth="1"/>
    <col min="14613" max="14613" width="13.6640625" style="230" customWidth="1"/>
    <col min="14614" max="14851" width="18.6640625" style="230"/>
    <col min="14852" max="14852" width="12.33203125" style="230" customWidth="1"/>
    <col min="14853" max="14853" width="18.6640625" style="230"/>
    <col min="14854" max="14859" width="14.1640625" style="230" customWidth="1"/>
    <col min="14860" max="14860" width="16.6640625" style="230" customWidth="1"/>
    <col min="14861" max="14861" width="6.5" style="230" customWidth="1"/>
    <col min="14862" max="14862" width="17.83203125" style="230" customWidth="1"/>
    <col min="14863" max="14863" width="6.5" style="230" customWidth="1"/>
    <col min="14864" max="14864" width="17" style="230" customWidth="1"/>
    <col min="14865" max="14865" width="6.5" style="230" customWidth="1"/>
    <col min="14866" max="14866" width="14.1640625" style="230" customWidth="1"/>
    <col min="14867" max="14867" width="14.5" style="230" customWidth="1"/>
    <col min="14868" max="14868" width="13.33203125" style="230" customWidth="1"/>
    <col min="14869" max="14869" width="13.6640625" style="230" customWidth="1"/>
    <col min="14870" max="15107" width="18.6640625" style="230"/>
    <col min="15108" max="15108" width="12.33203125" style="230" customWidth="1"/>
    <col min="15109" max="15109" width="18.6640625" style="230"/>
    <col min="15110" max="15115" width="14.1640625" style="230" customWidth="1"/>
    <col min="15116" max="15116" width="16.6640625" style="230" customWidth="1"/>
    <col min="15117" max="15117" width="6.5" style="230" customWidth="1"/>
    <col min="15118" max="15118" width="17.83203125" style="230" customWidth="1"/>
    <col min="15119" max="15119" width="6.5" style="230" customWidth="1"/>
    <col min="15120" max="15120" width="17" style="230" customWidth="1"/>
    <col min="15121" max="15121" width="6.5" style="230" customWidth="1"/>
    <col min="15122" max="15122" width="14.1640625" style="230" customWidth="1"/>
    <col min="15123" max="15123" width="14.5" style="230" customWidth="1"/>
    <col min="15124" max="15124" width="13.33203125" style="230" customWidth="1"/>
    <col min="15125" max="15125" width="13.6640625" style="230" customWidth="1"/>
    <col min="15126" max="15363" width="18.6640625" style="230"/>
    <col min="15364" max="15364" width="12.33203125" style="230" customWidth="1"/>
    <col min="15365" max="15365" width="18.6640625" style="230"/>
    <col min="15366" max="15371" width="14.1640625" style="230" customWidth="1"/>
    <col min="15372" max="15372" width="16.6640625" style="230" customWidth="1"/>
    <col min="15373" max="15373" width="6.5" style="230" customWidth="1"/>
    <col min="15374" max="15374" width="17.83203125" style="230" customWidth="1"/>
    <col min="15375" max="15375" width="6.5" style="230" customWidth="1"/>
    <col min="15376" max="15376" width="17" style="230" customWidth="1"/>
    <col min="15377" max="15377" width="6.5" style="230" customWidth="1"/>
    <col min="15378" max="15378" width="14.1640625" style="230" customWidth="1"/>
    <col min="15379" max="15379" width="14.5" style="230" customWidth="1"/>
    <col min="15380" max="15380" width="13.33203125" style="230" customWidth="1"/>
    <col min="15381" max="15381" width="13.6640625" style="230" customWidth="1"/>
    <col min="15382" max="15619" width="18.6640625" style="230"/>
    <col min="15620" max="15620" width="12.33203125" style="230" customWidth="1"/>
    <col min="15621" max="15621" width="18.6640625" style="230"/>
    <col min="15622" max="15627" width="14.1640625" style="230" customWidth="1"/>
    <col min="15628" max="15628" width="16.6640625" style="230" customWidth="1"/>
    <col min="15629" max="15629" width="6.5" style="230" customWidth="1"/>
    <col min="15630" max="15630" width="17.83203125" style="230" customWidth="1"/>
    <col min="15631" max="15631" width="6.5" style="230" customWidth="1"/>
    <col min="15632" max="15632" width="17" style="230" customWidth="1"/>
    <col min="15633" max="15633" width="6.5" style="230" customWidth="1"/>
    <col min="15634" max="15634" width="14.1640625" style="230" customWidth="1"/>
    <col min="15635" max="15635" width="14.5" style="230" customWidth="1"/>
    <col min="15636" max="15636" width="13.33203125" style="230" customWidth="1"/>
    <col min="15637" max="15637" width="13.6640625" style="230" customWidth="1"/>
    <col min="15638" max="15875" width="18.6640625" style="230"/>
    <col min="15876" max="15876" width="12.33203125" style="230" customWidth="1"/>
    <col min="15877" max="15877" width="18.6640625" style="230"/>
    <col min="15878" max="15883" width="14.1640625" style="230" customWidth="1"/>
    <col min="15884" max="15884" width="16.6640625" style="230" customWidth="1"/>
    <col min="15885" max="15885" width="6.5" style="230" customWidth="1"/>
    <col min="15886" max="15886" width="17.83203125" style="230" customWidth="1"/>
    <col min="15887" max="15887" width="6.5" style="230" customWidth="1"/>
    <col min="15888" max="15888" width="17" style="230" customWidth="1"/>
    <col min="15889" max="15889" width="6.5" style="230" customWidth="1"/>
    <col min="15890" max="15890" width="14.1640625" style="230" customWidth="1"/>
    <col min="15891" max="15891" width="14.5" style="230" customWidth="1"/>
    <col min="15892" max="15892" width="13.33203125" style="230" customWidth="1"/>
    <col min="15893" max="15893" width="13.6640625" style="230" customWidth="1"/>
    <col min="15894" max="16131" width="18.6640625" style="230"/>
    <col min="16132" max="16132" width="12.33203125" style="230" customWidth="1"/>
    <col min="16133" max="16133" width="18.6640625" style="230"/>
    <col min="16134" max="16139" width="14.1640625" style="230" customWidth="1"/>
    <col min="16140" max="16140" width="16.6640625" style="230" customWidth="1"/>
    <col min="16141" max="16141" width="6.5" style="230" customWidth="1"/>
    <col min="16142" max="16142" width="17.83203125" style="230" customWidth="1"/>
    <col min="16143" max="16143" width="6.5" style="230" customWidth="1"/>
    <col min="16144" max="16144" width="17" style="230" customWidth="1"/>
    <col min="16145" max="16145" width="6.5" style="230" customWidth="1"/>
    <col min="16146" max="16146" width="14.1640625" style="230" customWidth="1"/>
    <col min="16147" max="16147" width="14.5" style="230" customWidth="1"/>
    <col min="16148" max="16148" width="13.33203125" style="230" customWidth="1"/>
    <col min="16149" max="16149" width="13.6640625" style="230" customWidth="1"/>
    <col min="16150" max="16384" width="18.6640625" style="230"/>
  </cols>
  <sheetData>
    <row r="1" spans="1:21">
      <c r="A1" s="299" t="s">
        <v>3305</v>
      </c>
    </row>
    <row r="2" spans="1:21">
      <c r="A2" s="299" t="s">
        <v>3288</v>
      </c>
    </row>
    <row r="7" spans="1:21">
      <c r="A7" s="227" t="s">
        <v>1210</v>
      </c>
      <c r="B7" s="228"/>
      <c r="C7" s="227"/>
      <c r="D7" s="227"/>
      <c r="E7" s="228"/>
      <c r="F7" s="228"/>
      <c r="G7" s="228"/>
      <c r="H7" s="228" t="s">
        <v>1211</v>
      </c>
      <c r="I7" s="228"/>
      <c r="J7" s="228"/>
      <c r="K7" s="228"/>
      <c r="L7" s="228"/>
      <c r="M7" s="228"/>
      <c r="N7" s="227"/>
      <c r="O7" s="228"/>
      <c r="P7" s="227"/>
      <c r="Q7" s="227"/>
      <c r="R7" s="229"/>
      <c r="S7" s="227"/>
      <c r="T7" s="227" t="s">
        <v>1212</v>
      </c>
      <c r="U7" s="227"/>
    </row>
    <row r="8" spans="1:21" ht="17.25" thickBot="1">
      <c r="A8" s="231" t="s">
        <v>1213</v>
      </c>
      <c r="B8" s="231"/>
      <c r="C8" s="231"/>
      <c r="D8" s="231"/>
      <c r="E8" s="227"/>
      <c r="F8" s="227"/>
      <c r="G8" s="227"/>
      <c r="H8" s="227"/>
      <c r="I8" s="227"/>
      <c r="J8" s="227"/>
      <c r="K8" s="227"/>
      <c r="L8" s="227"/>
      <c r="M8" s="227"/>
      <c r="N8" s="227"/>
      <c r="O8" s="227"/>
      <c r="P8" s="227"/>
      <c r="Q8" s="227"/>
      <c r="R8" s="227"/>
      <c r="S8" s="227"/>
      <c r="T8" s="227"/>
      <c r="U8" s="227"/>
    </row>
    <row r="9" spans="1:21">
      <c r="A9" s="232"/>
      <c r="B9" s="232"/>
      <c r="C9" s="232"/>
      <c r="D9" s="232"/>
      <c r="E9" s="232"/>
      <c r="F9" s="232"/>
      <c r="G9" s="232"/>
      <c r="H9" s="232"/>
      <c r="I9" s="232"/>
      <c r="J9" s="232"/>
      <c r="K9" s="232"/>
      <c r="L9" s="232"/>
      <c r="M9" s="232"/>
      <c r="N9" s="232"/>
      <c r="O9" s="232"/>
      <c r="P9" s="232"/>
      <c r="Q9" s="232"/>
      <c r="R9" s="232"/>
      <c r="S9" s="232"/>
      <c r="T9" s="232"/>
      <c r="U9" s="232"/>
    </row>
    <row r="10" spans="1:21">
      <c r="A10" s="227" t="s">
        <v>1214</v>
      </c>
      <c r="B10" s="227"/>
      <c r="C10" s="227"/>
      <c r="D10" s="227"/>
      <c r="E10" s="227" t="s">
        <v>1215</v>
      </c>
      <c r="F10" s="227"/>
      <c r="G10" s="228" t="s">
        <v>1216</v>
      </c>
      <c r="H10" s="228"/>
      <c r="I10" s="228"/>
      <c r="J10" s="228"/>
      <c r="K10" s="228"/>
      <c r="L10" s="228"/>
      <c r="M10" s="228"/>
      <c r="N10" s="227"/>
      <c r="O10" s="228"/>
      <c r="P10" s="227"/>
      <c r="Q10" s="227"/>
      <c r="R10" s="227" t="s">
        <v>1217</v>
      </c>
      <c r="S10" s="227"/>
      <c r="T10" s="227"/>
      <c r="U10" s="227"/>
    </row>
    <row r="11" spans="1:21">
      <c r="A11" s="227"/>
      <c r="B11" s="227"/>
      <c r="C11" s="227"/>
      <c r="D11" s="227"/>
      <c r="F11" s="228"/>
      <c r="G11" s="228" t="s">
        <v>1218</v>
      </c>
      <c r="H11" s="228"/>
      <c r="I11" s="228"/>
      <c r="J11" s="228"/>
      <c r="K11" s="228"/>
      <c r="L11" s="228"/>
      <c r="M11" s="228"/>
      <c r="N11" s="227"/>
      <c r="O11" s="228"/>
      <c r="P11" s="227"/>
      <c r="Q11" s="227"/>
      <c r="R11" s="227" t="s">
        <v>1219</v>
      </c>
      <c r="S11" s="227"/>
      <c r="T11" s="227"/>
      <c r="U11" s="227"/>
    </row>
    <row r="12" spans="1:21">
      <c r="A12" s="227" t="s">
        <v>1220</v>
      </c>
      <c r="B12" s="227" t="s">
        <v>1221</v>
      </c>
      <c r="C12" s="227"/>
      <c r="D12" s="227"/>
      <c r="E12" s="227"/>
      <c r="F12" s="228"/>
      <c r="G12" s="228" t="s">
        <v>1222</v>
      </c>
      <c r="H12" s="228"/>
      <c r="I12" s="228"/>
      <c r="J12" s="228"/>
      <c r="K12" s="228"/>
      <c r="L12" s="228"/>
      <c r="M12" s="228"/>
      <c r="N12" s="227"/>
      <c r="O12" s="228"/>
      <c r="P12" s="227"/>
      <c r="Q12" s="227"/>
      <c r="R12" s="227" t="s">
        <v>1223</v>
      </c>
      <c r="S12" s="227"/>
      <c r="T12" s="227"/>
      <c r="U12" s="227"/>
    </row>
    <row r="13" spans="1:21">
      <c r="B13" s="227" t="s">
        <v>1224</v>
      </c>
      <c r="H13" s="228"/>
      <c r="I13" s="228"/>
      <c r="J13" s="228"/>
      <c r="K13" s="228"/>
      <c r="L13" s="228"/>
      <c r="M13" s="228"/>
      <c r="N13" s="227"/>
      <c r="O13" s="228"/>
      <c r="P13" s="227"/>
      <c r="Q13" s="227"/>
      <c r="R13" s="227" t="s">
        <v>1225</v>
      </c>
      <c r="S13" s="227"/>
      <c r="T13" s="227"/>
      <c r="U13" s="227"/>
    </row>
    <row r="14" spans="1:21">
      <c r="A14" s="227" t="s">
        <v>1226</v>
      </c>
      <c r="B14" s="227" t="s">
        <v>1227</v>
      </c>
      <c r="C14" s="227"/>
      <c r="D14" s="227"/>
      <c r="E14" s="228"/>
      <c r="F14" s="228"/>
      <c r="G14" s="228"/>
      <c r="H14" s="228"/>
      <c r="I14" s="228"/>
      <c r="J14" s="228"/>
      <c r="K14" s="228"/>
      <c r="L14" s="228"/>
      <c r="M14" s="228"/>
      <c r="N14" s="227"/>
      <c r="O14" s="228"/>
      <c r="P14" s="227"/>
      <c r="Q14" s="227"/>
      <c r="R14" s="227" t="s">
        <v>1228</v>
      </c>
      <c r="S14" s="227"/>
      <c r="T14" s="227"/>
      <c r="U14" s="227"/>
    </row>
    <row r="15" spans="1:21">
      <c r="C15" s="227"/>
      <c r="D15" s="227"/>
      <c r="E15" s="228"/>
      <c r="F15" s="228"/>
      <c r="G15" s="228"/>
      <c r="H15" s="228"/>
      <c r="I15" s="228"/>
      <c r="J15" s="228"/>
      <c r="K15" s="228"/>
      <c r="L15" s="228"/>
      <c r="M15" s="228"/>
      <c r="N15" s="227"/>
      <c r="O15" s="228"/>
      <c r="P15" s="227"/>
      <c r="Q15" s="227"/>
      <c r="R15" s="227" t="s">
        <v>1229</v>
      </c>
      <c r="S15" s="227"/>
      <c r="T15" s="227"/>
      <c r="U15" s="227"/>
    </row>
    <row r="16" spans="1:21" ht="15.75" thickBot="1">
      <c r="A16" s="227"/>
      <c r="B16" s="227"/>
      <c r="C16" s="227"/>
      <c r="D16" s="227"/>
      <c r="E16" s="227"/>
      <c r="F16" s="227"/>
      <c r="G16" s="227"/>
      <c r="H16" s="227"/>
      <c r="I16" s="227"/>
      <c r="J16" s="227"/>
      <c r="K16" s="227"/>
      <c r="L16" s="227"/>
      <c r="M16" s="227"/>
      <c r="N16" s="227"/>
      <c r="O16" s="227"/>
      <c r="P16" s="227"/>
      <c r="Q16" s="227"/>
      <c r="R16" s="227"/>
      <c r="S16" s="227"/>
      <c r="T16" s="227"/>
      <c r="U16" s="227"/>
    </row>
    <row r="17" spans="1:21">
      <c r="A17" s="232"/>
      <c r="B17" s="232"/>
      <c r="C17" s="232"/>
      <c r="D17" s="232"/>
      <c r="E17" s="232"/>
      <c r="F17" s="232"/>
      <c r="G17" s="232"/>
      <c r="H17" s="232"/>
      <c r="I17" s="232"/>
      <c r="J17" s="232"/>
      <c r="K17" s="232"/>
      <c r="L17" s="232"/>
      <c r="M17" s="232"/>
      <c r="N17" s="232"/>
      <c r="O17" s="232"/>
      <c r="P17" s="232"/>
      <c r="Q17" s="232"/>
      <c r="R17" s="232"/>
      <c r="S17" s="232"/>
      <c r="T17" s="232"/>
      <c r="U17" s="232"/>
    </row>
    <row r="18" spans="1:21">
      <c r="A18" s="233" t="s">
        <v>1230</v>
      </c>
      <c r="B18" s="227"/>
      <c r="C18" s="227"/>
      <c r="D18" s="228"/>
      <c r="E18" s="228"/>
      <c r="F18" s="227"/>
      <c r="G18" s="227"/>
      <c r="H18" s="228"/>
      <c r="J18" s="764" t="s">
        <v>1231</v>
      </c>
      <c r="K18" s="764"/>
      <c r="L18" s="764"/>
      <c r="M18" s="764"/>
      <c r="N18" s="764"/>
      <c r="O18" s="764"/>
      <c r="P18" s="764"/>
      <c r="Q18" s="764"/>
      <c r="R18" s="234"/>
      <c r="S18" s="234"/>
      <c r="T18" s="227"/>
      <c r="U18" s="227"/>
    </row>
    <row r="19" spans="1:21">
      <c r="A19" s="233" t="s">
        <v>1232</v>
      </c>
      <c r="B19" s="227"/>
      <c r="C19" s="228" t="s">
        <v>1068</v>
      </c>
      <c r="E19" s="228"/>
      <c r="F19" s="227"/>
      <c r="G19" s="227"/>
      <c r="H19" s="228"/>
      <c r="I19" s="228"/>
      <c r="J19" s="233" t="s">
        <v>1233</v>
      </c>
      <c r="K19" s="235"/>
      <c r="L19" s="233" t="s">
        <v>1234</v>
      </c>
      <c r="M19" s="235"/>
      <c r="N19" s="233" t="s">
        <v>1235</v>
      </c>
      <c r="O19" s="227"/>
      <c r="P19" s="233" t="s">
        <v>1236</v>
      </c>
      <c r="S19" s="227"/>
      <c r="T19" s="227"/>
      <c r="U19" s="227"/>
    </row>
    <row r="20" spans="1:21">
      <c r="A20" s="227"/>
      <c r="B20" s="227"/>
      <c r="C20" s="227"/>
      <c r="D20" s="227"/>
      <c r="E20" s="227"/>
      <c r="F20" s="227"/>
      <c r="G20" s="227"/>
      <c r="H20" s="227"/>
      <c r="I20" s="227"/>
      <c r="J20" s="233">
        <v>2018</v>
      </c>
      <c r="K20" s="233"/>
      <c r="L20" s="233">
        <v>2017</v>
      </c>
      <c r="M20" s="233"/>
      <c r="N20" s="233">
        <v>2016</v>
      </c>
      <c r="O20" s="233"/>
      <c r="P20" s="233">
        <v>2015</v>
      </c>
      <c r="S20" s="227"/>
      <c r="T20" s="227"/>
      <c r="U20" s="227"/>
    </row>
    <row r="21" spans="1:21" ht="15.75" thickBot="1">
      <c r="A21" s="227"/>
      <c r="B21" s="228"/>
      <c r="C21" s="228"/>
      <c r="D21" s="228"/>
      <c r="E21" s="228"/>
      <c r="F21" s="227"/>
      <c r="G21" s="227"/>
      <c r="H21" s="228"/>
      <c r="I21" s="228"/>
      <c r="J21" s="236" t="str">
        <f>'[33]C-17'!J15</f>
        <v>($000)</v>
      </c>
      <c r="K21" s="236"/>
      <c r="L21" s="236" t="str">
        <f>'[33]C-17'!L15</f>
        <v>($000)</v>
      </c>
      <c r="M21" s="236"/>
      <c r="N21" s="236" t="str">
        <f>'[33]C-17'!N15</f>
        <v>($000)</v>
      </c>
      <c r="O21" s="235"/>
      <c r="P21" s="236" t="str">
        <f>N21</f>
        <v>($000)</v>
      </c>
      <c r="Q21" s="228"/>
      <c r="R21" s="228"/>
      <c r="S21" s="227"/>
      <c r="T21" s="227"/>
      <c r="U21" s="227"/>
    </row>
    <row r="22" spans="1:21">
      <c r="A22" s="232"/>
      <c r="B22" s="237"/>
      <c r="C22" s="237"/>
      <c r="D22" s="237"/>
      <c r="E22" s="237"/>
      <c r="F22" s="232"/>
      <c r="G22" s="232"/>
      <c r="H22" s="237"/>
      <c r="I22" s="237"/>
      <c r="J22" s="237"/>
      <c r="K22" s="237"/>
      <c r="L22" s="237"/>
      <c r="M22" s="237"/>
      <c r="N22" s="237"/>
      <c r="O22" s="237"/>
      <c r="P22" s="237"/>
      <c r="Q22" s="237"/>
      <c r="R22" s="237"/>
      <c r="S22" s="232"/>
      <c r="T22" s="232"/>
      <c r="U22" s="232"/>
    </row>
    <row r="23" spans="1:21" ht="17.25">
      <c r="A23" s="235" t="s">
        <v>1237</v>
      </c>
      <c r="B23" s="228"/>
      <c r="C23" s="228" t="s">
        <v>1238</v>
      </c>
      <c r="D23" s="238" t="s">
        <v>1239</v>
      </c>
      <c r="E23" s="228"/>
      <c r="F23" s="227"/>
      <c r="G23" s="227"/>
      <c r="H23" s="228"/>
      <c r="I23" s="228"/>
      <c r="J23" s="239">
        <f>('[33]Actuarial Pension Cost Proj'!N15)/1000</f>
        <v>68884.09</v>
      </c>
      <c r="L23" s="239">
        <f>'[33]C-17'!J17</f>
        <v>65854.770999999993</v>
      </c>
      <c r="M23" s="239"/>
      <c r="N23" s="239">
        <f>'[33]C-17'!L17</f>
        <v>62958.671999999999</v>
      </c>
      <c r="O23" s="239"/>
      <c r="P23" s="239">
        <f>'[33]C-17'!N17</f>
        <v>69963.630999999994</v>
      </c>
      <c r="Q23" s="228"/>
      <c r="R23" s="228"/>
      <c r="S23" s="227"/>
      <c r="T23" s="227"/>
      <c r="U23" s="227"/>
    </row>
    <row r="24" spans="1:21" ht="17.25">
      <c r="A24" s="233" t="s">
        <v>1240</v>
      </c>
      <c r="B24" s="228"/>
      <c r="C24" s="228" t="s">
        <v>1241</v>
      </c>
      <c r="D24" s="238" t="s">
        <v>1239</v>
      </c>
      <c r="E24" s="228"/>
      <c r="F24" s="228"/>
      <c r="G24" s="228"/>
      <c r="H24" s="228"/>
      <c r="I24" s="228"/>
      <c r="J24" s="239">
        <f>('[33]Actuarial Pension Cost Proj'!N16)/1000</f>
        <v>106736.72500000001</v>
      </c>
      <c r="L24" s="239">
        <f>'[33]C-17'!J18</f>
        <v>106099.16800000001</v>
      </c>
      <c r="M24" s="239"/>
      <c r="N24" s="239">
        <f>'[33]C-17'!L18</f>
        <v>105402.942</v>
      </c>
      <c r="O24" s="239"/>
      <c r="P24" s="239">
        <f>'[33]C-17'!N18</f>
        <v>96769.364000000001</v>
      </c>
      <c r="Q24" s="228"/>
      <c r="R24" s="228"/>
      <c r="S24" s="227"/>
      <c r="T24" s="227"/>
      <c r="U24" s="227"/>
    </row>
    <row r="25" spans="1:21" ht="17.25">
      <c r="A25" s="235" t="s">
        <v>1242</v>
      </c>
      <c r="B25" s="228"/>
      <c r="C25" s="240" t="s">
        <v>1243</v>
      </c>
      <c r="D25" s="240"/>
      <c r="E25" s="238" t="s">
        <v>1239</v>
      </c>
      <c r="F25" s="240"/>
      <c r="H25" s="228"/>
      <c r="I25" s="228"/>
      <c r="J25" s="239">
        <f>('[33]Actuarial Pension Cost Proj'!N18)/1000</f>
        <v>-275705.77600000001</v>
      </c>
      <c r="L25" s="239">
        <f>'[33]C-17'!J19</f>
        <v>-268843.61</v>
      </c>
      <c r="M25" s="239"/>
      <c r="N25" s="239">
        <f>'[33]C-17'!L19</f>
        <v>-260316.614</v>
      </c>
      <c r="O25" s="239"/>
      <c r="P25" s="239">
        <f>'[33]C-17'!N19</f>
        <v>-253576.05300000001</v>
      </c>
      <c r="Q25" s="228"/>
      <c r="R25" s="228"/>
      <c r="S25" s="227"/>
      <c r="T25" s="227"/>
      <c r="U25" s="227"/>
    </row>
    <row r="26" spans="1:21" ht="17.25">
      <c r="A26" s="235" t="s">
        <v>1244</v>
      </c>
      <c r="B26" s="228"/>
      <c r="C26" s="240" t="s">
        <v>1245</v>
      </c>
      <c r="D26" s="240"/>
      <c r="E26" s="240"/>
      <c r="F26" s="238" t="s">
        <v>1239</v>
      </c>
      <c r="G26" s="240"/>
      <c r="I26" s="228"/>
      <c r="J26" s="239">
        <f>('[33]Actuarial Pension Cost Proj'!N22)/1000</f>
        <v>0</v>
      </c>
      <c r="L26" s="239">
        <f>'[33]C-17'!J20</f>
        <v>0</v>
      </c>
      <c r="M26" s="239"/>
      <c r="N26" s="239">
        <f>'[33]C-17'!L20</f>
        <v>0</v>
      </c>
      <c r="O26" s="239"/>
      <c r="P26" s="239">
        <f>'[33]C-17'!N20</f>
        <v>0</v>
      </c>
      <c r="Q26" s="228"/>
      <c r="R26" s="228"/>
      <c r="S26" s="227"/>
      <c r="T26" s="227"/>
      <c r="U26" s="227"/>
    </row>
    <row r="27" spans="1:21" ht="17.25">
      <c r="A27" s="235" t="s">
        <v>1246</v>
      </c>
      <c r="B27" s="228"/>
      <c r="C27" s="227" t="s">
        <v>1247</v>
      </c>
      <c r="D27" s="228"/>
      <c r="E27" s="228"/>
      <c r="F27" s="238" t="s">
        <v>1239</v>
      </c>
      <c r="G27" s="228"/>
      <c r="H27" s="228"/>
      <c r="I27" s="228"/>
      <c r="J27" s="239">
        <f>('[33]Actuarial Pension Cost Proj'!N21)/1000</f>
        <v>1426.375</v>
      </c>
      <c r="L27" s="239">
        <f>'[33]C-17'!J21</f>
        <v>1426.375</v>
      </c>
      <c r="M27" s="239"/>
      <c r="N27" s="239">
        <f>'[33]C-17'!L21</f>
        <v>1426.375</v>
      </c>
      <c r="O27" s="239"/>
      <c r="P27" s="239">
        <f>'[33]C-17'!N21</f>
        <v>1371.5530000000001</v>
      </c>
      <c r="Q27" s="228"/>
      <c r="R27" s="228"/>
      <c r="S27" s="227"/>
      <c r="T27" s="227"/>
      <c r="U27" s="227"/>
    </row>
    <row r="28" spans="1:21" ht="17.25">
      <c r="A28" s="235" t="s">
        <v>1248</v>
      </c>
      <c r="B28" s="228"/>
      <c r="C28" s="228" t="s">
        <v>1249</v>
      </c>
      <c r="D28" s="228"/>
      <c r="E28" s="228"/>
      <c r="G28" s="228"/>
      <c r="H28" s="238" t="s">
        <v>1239</v>
      </c>
      <c r="I28" s="228"/>
      <c r="J28" s="239">
        <f>(SUM(J23:J27))</f>
        <v>-98658.58600000001</v>
      </c>
      <c r="L28" s="239">
        <f>'[33]C-17'!J22</f>
        <v>-95463.295999999973</v>
      </c>
      <c r="M28" s="239"/>
      <c r="N28" s="239">
        <f>'[33]C-17'!L22</f>
        <v>-90528.625</v>
      </c>
      <c r="O28" s="239"/>
      <c r="P28" s="239">
        <f>'[33]C-17'!N22</f>
        <v>-85471.505000000019</v>
      </c>
      <c r="Q28" s="240"/>
      <c r="R28" s="240"/>
      <c r="S28" s="227"/>
      <c r="T28" s="227"/>
      <c r="U28" s="227"/>
    </row>
    <row r="29" spans="1:21" ht="17.25">
      <c r="A29" s="233">
        <v>7</v>
      </c>
      <c r="B29" s="228"/>
      <c r="C29" s="228" t="s">
        <v>1250</v>
      </c>
      <c r="D29" s="228"/>
      <c r="E29" s="228"/>
      <c r="F29" s="228"/>
      <c r="G29" s="228"/>
      <c r="H29" s="238" t="s">
        <v>1239</v>
      </c>
      <c r="I29" s="228"/>
      <c r="J29" s="239">
        <f>('[33]Pension Alloc'!F105)/1000</f>
        <v>-62554.715233709314</v>
      </c>
      <c r="L29" s="239">
        <f>'[33]C-17'!J23</f>
        <v>-60528.733875744998</v>
      </c>
      <c r="M29" s="239"/>
      <c r="N29" s="239">
        <f>'[33]C-17'!L23</f>
        <v>-57399.893784959153</v>
      </c>
      <c r="O29" s="239"/>
      <c r="P29" s="239">
        <f>'[33]C-17'!N23</f>
        <v>-54819.92100259359</v>
      </c>
      <c r="Q29" s="240"/>
      <c r="R29" s="240"/>
      <c r="S29" s="241"/>
      <c r="T29" s="227"/>
      <c r="U29" s="227"/>
    </row>
    <row r="30" spans="1:21">
      <c r="A30" s="227"/>
      <c r="B30" s="228"/>
      <c r="C30" s="227"/>
      <c r="D30" s="228"/>
      <c r="E30" s="228"/>
      <c r="F30" s="228"/>
      <c r="G30" s="228"/>
      <c r="H30" s="228"/>
      <c r="I30" s="228"/>
      <c r="J30" s="228"/>
      <c r="K30" s="228"/>
      <c r="L30" s="228"/>
      <c r="M30" s="240"/>
      <c r="N30" s="228"/>
      <c r="O30" s="240"/>
      <c r="P30" s="228"/>
      <c r="Q30" s="240"/>
      <c r="R30" s="240"/>
      <c r="S30" s="239"/>
      <c r="T30" s="227"/>
      <c r="U30" s="227"/>
    </row>
    <row r="31" spans="1:21">
      <c r="A31" s="235">
        <f>A29+1</f>
        <v>8</v>
      </c>
      <c r="B31" s="227"/>
      <c r="C31" s="242" t="s">
        <v>1251</v>
      </c>
      <c r="D31" s="227"/>
      <c r="E31" s="228"/>
      <c r="F31" s="228"/>
      <c r="G31" s="228"/>
      <c r="H31" s="228"/>
      <c r="I31" s="228"/>
      <c r="J31" s="228"/>
      <c r="K31" s="228"/>
      <c r="L31" s="228"/>
      <c r="M31" s="240"/>
      <c r="N31" s="228"/>
      <c r="O31" s="228"/>
      <c r="P31" s="228"/>
      <c r="Q31" s="240"/>
      <c r="R31" s="240"/>
      <c r="S31" s="241"/>
      <c r="T31" s="227"/>
      <c r="U31" s="227"/>
    </row>
    <row r="32" spans="1:21" ht="17.25">
      <c r="A32" s="235">
        <f>A31+1</f>
        <v>9</v>
      </c>
      <c r="B32" s="228"/>
      <c r="C32" s="240" t="s">
        <v>1243</v>
      </c>
      <c r="D32" s="240"/>
      <c r="E32" s="243"/>
      <c r="F32" s="243"/>
      <c r="G32" s="238" t="s">
        <v>1239</v>
      </c>
      <c r="H32" s="227"/>
      <c r="I32" s="227"/>
      <c r="J32" s="239">
        <f>J25</f>
        <v>-275705.77600000001</v>
      </c>
      <c r="K32" s="227"/>
      <c r="L32" s="239">
        <f>L25</f>
        <v>-268843.61</v>
      </c>
      <c r="M32" s="227"/>
      <c r="N32" s="239">
        <f>N25</f>
        <v>-260316.614</v>
      </c>
      <c r="O32" s="227"/>
      <c r="P32" s="239">
        <f>P25</f>
        <v>-253576.05300000001</v>
      </c>
      <c r="Q32" s="227"/>
      <c r="R32" s="227"/>
      <c r="S32" s="239"/>
      <c r="T32" s="227"/>
      <c r="U32" s="227"/>
    </row>
    <row r="33" spans="1:21" ht="17.25">
      <c r="A33" s="235">
        <f t="shared" ref="A33:A43" si="0">A32+1</f>
        <v>10</v>
      </c>
      <c r="B33" s="228"/>
      <c r="C33" s="228" t="s">
        <v>1252</v>
      </c>
      <c r="D33" s="228"/>
      <c r="E33" s="228"/>
      <c r="F33" s="228"/>
      <c r="G33" s="238" t="s">
        <v>1253</v>
      </c>
      <c r="H33" s="228"/>
      <c r="I33" s="228"/>
      <c r="J33" s="244">
        <f>'[33]Actuarial Pension Cost Proj'!N12</f>
        <v>7.3499999999999996E-2</v>
      </c>
      <c r="K33" s="228"/>
      <c r="L33" s="244">
        <f>'[33]C-17'!J27</f>
        <v>7.3499999999999996E-2</v>
      </c>
      <c r="M33" s="244"/>
      <c r="N33" s="244">
        <f>'[33]C-17'!L27</f>
        <v>7.3499999999999996E-2</v>
      </c>
      <c r="O33" s="244"/>
      <c r="P33" s="244">
        <f>'[33]C-17'!N27</f>
        <v>7.3499999999999996E-2</v>
      </c>
      <c r="Q33" s="228"/>
      <c r="R33" s="228"/>
      <c r="S33" s="241"/>
      <c r="T33" s="227"/>
      <c r="U33" s="227"/>
    </row>
    <row r="34" spans="1:21" ht="17.25">
      <c r="A34" s="235">
        <f t="shared" si="0"/>
        <v>11</v>
      </c>
      <c r="B34" s="228"/>
      <c r="C34" s="228" t="s">
        <v>1254</v>
      </c>
      <c r="D34" s="228"/>
      <c r="E34" s="228"/>
      <c r="F34" s="228"/>
      <c r="G34" s="238" t="s">
        <v>1239</v>
      </c>
      <c r="H34" s="228"/>
      <c r="I34" s="228"/>
      <c r="J34" s="245">
        <f>'[33]Actuarial Pension Cost Proj'!I20</f>
        <v>0</v>
      </c>
      <c r="K34" s="228"/>
      <c r="L34" s="245">
        <f>'[33]Actuarial Pension Cost Proj'!K20</f>
        <v>0</v>
      </c>
      <c r="M34" s="228"/>
      <c r="N34" s="245">
        <f>'[33]Actuarial Pension Cost Proj'!M20</f>
        <v>0</v>
      </c>
      <c r="O34" s="228"/>
      <c r="P34" s="245">
        <f>'[33]Actuarial Pension Cost Proj'!O20</f>
        <v>0</v>
      </c>
      <c r="Q34" s="228"/>
      <c r="R34" s="228"/>
      <c r="S34" s="239"/>
      <c r="T34" s="227"/>
      <c r="U34" s="227"/>
    </row>
    <row r="35" spans="1:21">
      <c r="A35" s="235">
        <f t="shared" si="0"/>
        <v>12</v>
      </c>
      <c r="B35" s="227"/>
      <c r="C35" s="227" t="s">
        <v>1255</v>
      </c>
      <c r="D35" s="227"/>
      <c r="E35" s="228"/>
      <c r="F35" s="228"/>
      <c r="G35" s="228"/>
      <c r="H35" s="228"/>
      <c r="I35" s="228"/>
      <c r="J35" s="246">
        <f>'[33]2016 - 2018 Payroll'!N59+'[33]2016 - 2018 Payroll'!N60</f>
        <v>0.30103334922176517</v>
      </c>
      <c r="K35" s="246"/>
      <c r="L35" s="246">
        <f>'[33]2016 - 2018 Payroll'!M59+'[33]2016 - 2018 Payroll'!M60</f>
        <v>0.3032385077679719</v>
      </c>
      <c r="M35" s="246"/>
      <c r="N35" s="246">
        <f>'[33]2016 - 2018 Payroll'!L59+'[33]2016 - 2018 Payroll'!L60</f>
        <v>0.30439975512185219</v>
      </c>
      <c r="O35" s="246"/>
      <c r="P35" s="246">
        <f>'[33]C-17'!N29</f>
        <v>0.30734365256084839</v>
      </c>
      <c r="Q35" s="228"/>
      <c r="R35" s="228"/>
      <c r="S35" s="241"/>
      <c r="T35" s="227"/>
      <c r="U35" s="227"/>
    </row>
    <row r="36" spans="1:21">
      <c r="A36" s="235">
        <f t="shared" si="0"/>
        <v>13</v>
      </c>
      <c r="B36" s="227"/>
      <c r="C36" s="227" t="s">
        <v>1256</v>
      </c>
      <c r="D36" s="227"/>
      <c r="E36" s="227"/>
      <c r="F36" s="227"/>
      <c r="G36" s="227"/>
      <c r="H36" s="227"/>
      <c r="I36" s="227"/>
      <c r="J36" s="239">
        <f>J29*SUM('[33]2016 - 2018 Payroll'!N54:N58,'[33]2016 - 2018 Payroll'!N61)</f>
        <v>-43723.659797292028</v>
      </c>
      <c r="K36" s="247"/>
      <c r="L36" s="247">
        <f>'[33]C-17'!J30</f>
        <v>-42174.090938179383</v>
      </c>
      <c r="M36" s="248"/>
      <c r="N36" s="247">
        <f>'[33]C-17'!L30</f>
        <v>-39927.380172797268</v>
      </c>
      <c r="O36" s="248"/>
      <c r="P36" s="247">
        <f>'[33]C-17'!N30</f>
        <v>-37971.366248559301</v>
      </c>
      <c r="Q36" s="227"/>
      <c r="R36" s="227"/>
      <c r="S36" s="227"/>
      <c r="T36" s="227"/>
      <c r="U36" s="227"/>
    </row>
    <row r="37" spans="1:21">
      <c r="A37" s="235">
        <f t="shared" si="0"/>
        <v>14</v>
      </c>
      <c r="B37" s="227"/>
      <c r="C37" s="228" t="s">
        <v>1257</v>
      </c>
      <c r="D37" s="227"/>
      <c r="E37" s="227"/>
      <c r="F37" s="227"/>
      <c r="G37" s="227"/>
      <c r="H37" s="227"/>
      <c r="I37" s="227"/>
      <c r="J37" s="243">
        <v>0</v>
      </c>
      <c r="K37" s="243"/>
      <c r="L37" s="243">
        <v>0</v>
      </c>
      <c r="M37" s="243"/>
      <c r="N37" s="243">
        <v>0</v>
      </c>
      <c r="O37" s="243"/>
      <c r="P37" s="243">
        <v>0</v>
      </c>
      <c r="Q37" s="227"/>
      <c r="R37" s="227"/>
      <c r="S37" s="227"/>
      <c r="T37" s="227"/>
      <c r="U37" s="227"/>
    </row>
    <row r="38" spans="1:21" ht="17.25">
      <c r="A38" s="235">
        <f t="shared" si="0"/>
        <v>15</v>
      </c>
      <c r="B38" s="227"/>
      <c r="C38" s="228" t="s">
        <v>1258</v>
      </c>
      <c r="D38" s="227"/>
      <c r="E38" s="227"/>
      <c r="F38" s="227"/>
      <c r="G38" s="238" t="s">
        <v>65</v>
      </c>
      <c r="H38" s="227"/>
      <c r="I38" s="227"/>
      <c r="J38" s="243">
        <v>0</v>
      </c>
      <c r="K38" s="243"/>
      <c r="L38" s="243">
        <v>0</v>
      </c>
      <c r="M38" s="243"/>
      <c r="N38" s="243">
        <v>0</v>
      </c>
      <c r="O38" s="243"/>
      <c r="P38" s="243">
        <v>0</v>
      </c>
      <c r="Q38" s="227"/>
      <c r="R38" s="227"/>
      <c r="S38" s="227"/>
      <c r="T38" s="227"/>
      <c r="U38" s="227"/>
    </row>
    <row r="39" spans="1:21">
      <c r="A39" s="235">
        <f t="shared" si="0"/>
        <v>16</v>
      </c>
      <c r="B39" s="227"/>
      <c r="C39" s="228" t="s">
        <v>1259</v>
      </c>
      <c r="D39" s="227"/>
      <c r="E39" s="227"/>
      <c r="F39" s="227"/>
      <c r="G39" s="227"/>
      <c r="H39" s="227"/>
      <c r="I39" s="227"/>
      <c r="J39" s="243">
        <v>0</v>
      </c>
      <c r="K39" s="243"/>
      <c r="L39" s="243">
        <v>0</v>
      </c>
      <c r="M39" s="243"/>
      <c r="N39" s="243">
        <v>0</v>
      </c>
      <c r="O39" s="243"/>
      <c r="P39" s="243">
        <v>0</v>
      </c>
      <c r="Q39" s="227"/>
      <c r="R39" s="227"/>
      <c r="S39" s="227"/>
      <c r="T39" s="227"/>
      <c r="U39" s="227"/>
    </row>
    <row r="40" spans="1:21" ht="17.25">
      <c r="A40" s="235">
        <f t="shared" si="0"/>
        <v>17</v>
      </c>
      <c r="B40" s="227"/>
      <c r="C40" s="228" t="s">
        <v>1260</v>
      </c>
      <c r="D40" s="227"/>
      <c r="E40" s="227"/>
      <c r="F40" s="227"/>
      <c r="G40" s="238" t="s">
        <v>66</v>
      </c>
      <c r="H40" s="227"/>
      <c r="I40" s="227"/>
      <c r="J40" s="249" t="s">
        <v>1261</v>
      </c>
      <c r="K40" s="243"/>
      <c r="L40" s="249" t="s">
        <v>1261</v>
      </c>
      <c r="M40" s="243"/>
      <c r="N40" s="249" t="s">
        <v>1261</v>
      </c>
      <c r="O40" s="243"/>
      <c r="P40" s="249" t="s">
        <v>1261</v>
      </c>
      <c r="Q40" s="227"/>
      <c r="R40" s="227"/>
      <c r="S40" s="227"/>
      <c r="T40" s="227"/>
      <c r="U40" s="227"/>
    </row>
    <row r="41" spans="1:21" ht="17.25">
      <c r="A41" s="235">
        <f t="shared" si="0"/>
        <v>18</v>
      </c>
      <c r="B41" s="227"/>
      <c r="C41" s="228" t="s">
        <v>1262</v>
      </c>
      <c r="D41" s="227"/>
      <c r="E41" s="227"/>
      <c r="F41" s="227"/>
      <c r="G41" s="238" t="s">
        <v>67</v>
      </c>
      <c r="H41" s="227"/>
      <c r="I41" s="227"/>
      <c r="J41" s="250" t="s">
        <v>1263</v>
      </c>
      <c r="K41" s="243"/>
      <c r="L41" s="250" t="s">
        <v>1263</v>
      </c>
      <c r="M41" s="243"/>
      <c r="N41" s="250" t="s">
        <v>1263</v>
      </c>
      <c r="O41" s="243"/>
      <c r="P41" s="250" t="s">
        <v>1263</v>
      </c>
      <c r="Q41" s="227"/>
      <c r="R41" s="227"/>
      <c r="S41" s="227"/>
      <c r="T41" s="227"/>
      <c r="U41" s="227"/>
    </row>
    <row r="42" spans="1:21">
      <c r="A42" s="235">
        <f t="shared" si="0"/>
        <v>19</v>
      </c>
      <c r="B42" s="227"/>
      <c r="C42" s="227" t="s">
        <v>1264</v>
      </c>
      <c r="D42" s="227"/>
      <c r="E42" s="227"/>
      <c r="F42" s="227"/>
      <c r="G42" s="227"/>
      <c r="H42" s="227"/>
      <c r="I42" s="227"/>
      <c r="J42" s="249"/>
      <c r="K42" s="243"/>
      <c r="L42" s="249"/>
      <c r="M42" s="243"/>
      <c r="N42" s="249"/>
      <c r="O42" s="243"/>
      <c r="P42" s="249"/>
      <c r="Q42" s="227"/>
      <c r="R42" s="227"/>
      <c r="S42" s="227"/>
      <c r="T42" s="227"/>
      <c r="U42" s="227"/>
    </row>
    <row r="43" spans="1:21">
      <c r="A43" s="235">
        <f t="shared" si="0"/>
        <v>20</v>
      </c>
      <c r="B43" s="227"/>
      <c r="C43" s="227" t="s">
        <v>1265</v>
      </c>
      <c r="D43" s="227"/>
      <c r="E43" s="227"/>
      <c r="F43" s="227"/>
      <c r="G43" s="227"/>
      <c r="H43" s="227"/>
      <c r="I43" s="227"/>
      <c r="J43" s="249" t="s">
        <v>1266</v>
      </c>
      <c r="K43" s="243"/>
      <c r="L43" s="249" t="s">
        <v>1266</v>
      </c>
      <c r="M43" s="243"/>
      <c r="N43" s="249" t="s">
        <v>1266</v>
      </c>
      <c r="O43" s="243"/>
      <c r="P43" s="249" t="s">
        <v>1266</v>
      </c>
      <c r="Q43" s="227"/>
      <c r="R43" s="227"/>
      <c r="S43" s="227"/>
      <c r="T43" s="227"/>
      <c r="U43" s="227"/>
    </row>
    <row r="44" spans="1:21">
      <c r="A44" s="227"/>
      <c r="B44" s="227"/>
      <c r="C44" s="227"/>
      <c r="D44" s="227"/>
      <c r="E44" s="227"/>
      <c r="F44" s="227"/>
      <c r="G44" s="227"/>
      <c r="H44" s="227"/>
      <c r="I44" s="227"/>
      <c r="J44" s="227"/>
      <c r="K44" s="227"/>
      <c r="L44" s="227"/>
      <c r="M44" s="227"/>
      <c r="N44" s="227"/>
      <c r="O44" s="227"/>
      <c r="P44" s="227"/>
      <c r="Q44" s="227"/>
      <c r="R44" s="227"/>
      <c r="S44" s="227"/>
      <c r="T44" s="227"/>
      <c r="U44" s="227"/>
    </row>
    <row r="45" spans="1:21">
      <c r="A45" s="235">
        <f>A43+1</f>
        <v>21</v>
      </c>
      <c r="B45" s="228"/>
      <c r="C45" s="242" t="s">
        <v>1267</v>
      </c>
      <c r="D45" s="227"/>
      <c r="E45" s="227"/>
      <c r="F45" s="227"/>
      <c r="G45" s="227"/>
      <c r="H45" s="227"/>
      <c r="I45" s="227"/>
      <c r="J45" s="251">
        <v>43100</v>
      </c>
      <c r="K45" s="227"/>
      <c r="L45" s="251">
        <v>42735</v>
      </c>
      <c r="M45" s="227"/>
      <c r="N45" s="251">
        <v>42369</v>
      </c>
      <c r="O45" s="227"/>
      <c r="P45" s="251">
        <v>42004</v>
      </c>
      <c r="Q45" s="227"/>
      <c r="R45" s="227"/>
      <c r="S45" s="227"/>
      <c r="T45" s="227"/>
      <c r="U45" s="227"/>
    </row>
    <row r="46" spans="1:21" ht="17.25">
      <c r="A46" s="235">
        <f>A45+1</f>
        <v>22</v>
      </c>
      <c r="B46" s="228"/>
      <c r="C46" s="228" t="s">
        <v>1268</v>
      </c>
      <c r="D46" s="227"/>
      <c r="E46" s="227"/>
      <c r="F46" s="238" t="s">
        <v>1269</v>
      </c>
      <c r="G46" s="227"/>
      <c r="H46" s="227"/>
      <c r="I46" s="227"/>
      <c r="J46" s="252">
        <f>'[33]Actuarial Pension Cost Proj'!N46/1000</f>
        <v>-2416697.375</v>
      </c>
      <c r="K46" s="227"/>
      <c r="L46" s="252">
        <f>'[33]C-17'!J40</f>
        <v>-2405458.318</v>
      </c>
      <c r="M46" s="252"/>
      <c r="N46" s="252">
        <f>'[33]C-17'!L40</f>
        <v>-2393259.088</v>
      </c>
      <c r="O46" s="252"/>
      <c r="P46" s="252">
        <f>'[33]C-17'!N40</f>
        <v>-2399677.8190000001</v>
      </c>
      <c r="Q46" s="227"/>
      <c r="R46" s="227"/>
      <c r="S46" s="227"/>
      <c r="T46" s="227"/>
      <c r="U46" s="227"/>
    </row>
    <row r="47" spans="1:21" ht="17.25">
      <c r="A47" s="235">
        <f t="shared" ref="A47:A66" si="1">A46+1</f>
        <v>23</v>
      </c>
      <c r="B47" s="228"/>
      <c r="C47" s="228" t="s">
        <v>1270</v>
      </c>
      <c r="D47" s="227"/>
      <c r="E47" s="227"/>
      <c r="F47" s="238" t="s">
        <v>1269</v>
      </c>
      <c r="G47" s="227"/>
      <c r="H47" s="227"/>
      <c r="I47" s="227"/>
      <c r="J47" s="252">
        <f>'[33]Actuarial Pension Cost Proj'!N35/1000</f>
        <v>-2462698.8994419998</v>
      </c>
      <c r="K47" s="227"/>
      <c r="L47" s="252">
        <f>'[33]C-17'!J41</f>
        <v>-2448412.943</v>
      </c>
      <c r="M47" s="252"/>
      <c r="N47" s="252">
        <f>'[33]C-17'!L41</f>
        <v>-2433340.9029999999</v>
      </c>
      <c r="O47" s="252"/>
      <c r="P47" s="252">
        <f>'[33]C-17'!N41</f>
        <v>-2454284.4569999999</v>
      </c>
      <c r="Q47" s="227"/>
      <c r="R47" s="227"/>
      <c r="S47" s="227"/>
      <c r="T47" s="227"/>
      <c r="U47" s="227"/>
    </row>
    <row r="48" spans="1:21" ht="17.25">
      <c r="A48" s="235">
        <f t="shared" si="1"/>
        <v>24</v>
      </c>
      <c r="B48" s="228"/>
      <c r="C48" s="228" t="s">
        <v>1271</v>
      </c>
      <c r="D48" s="227"/>
      <c r="E48" s="227"/>
      <c r="F48" s="238" t="s">
        <v>1269</v>
      </c>
      <c r="G48" s="227"/>
      <c r="H48" s="227"/>
      <c r="I48" s="227"/>
      <c r="J48" s="252">
        <f>'[33]Actuarial Pension Cost Proj'!N47/1000</f>
        <v>-2379562.398</v>
      </c>
      <c r="K48" s="227"/>
      <c r="L48" s="252">
        <f>'[33]C-17'!J42</f>
        <v>-2369380.622</v>
      </c>
      <c r="M48" s="252"/>
      <c r="N48" s="252">
        <f>'[33]C-17'!L42</f>
        <v>-2358254.105</v>
      </c>
      <c r="O48" s="252"/>
      <c r="P48" s="252">
        <f>'[33]C-17'!N42</f>
        <v>-2361363.4819999998</v>
      </c>
      <c r="Q48" s="227"/>
      <c r="R48" s="227"/>
      <c r="S48" s="227"/>
      <c r="T48" s="227"/>
      <c r="U48" s="227"/>
    </row>
    <row r="49" spans="1:21" ht="17.25">
      <c r="A49" s="235">
        <f t="shared" si="1"/>
        <v>25</v>
      </c>
      <c r="B49" s="228"/>
      <c r="C49" s="228" t="s">
        <v>1272</v>
      </c>
      <c r="D49" s="227"/>
      <c r="E49" s="227"/>
      <c r="H49" s="238" t="s">
        <v>1239</v>
      </c>
      <c r="I49" s="227"/>
      <c r="J49" s="253">
        <f>'[33]Actuarial Pension Cost Proj'!N8</f>
        <v>4.3499999999999997E-2</v>
      </c>
      <c r="K49" s="227"/>
      <c r="L49" s="253">
        <f>'[33]Actuarial Pension Cost Proj'!K8</f>
        <v>4.3499999999999997E-2</v>
      </c>
      <c r="M49" s="227"/>
      <c r="N49" s="253">
        <f>'[33]Actuarial Pension Cost Proj'!H8</f>
        <v>4.3499999999999997E-2</v>
      </c>
      <c r="O49" s="227"/>
      <c r="P49" s="253">
        <f>'[33]Actuarial Pension Cost Proj'!E8</f>
        <v>3.95E-2</v>
      </c>
      <c r="Q49" s="227"/>
      <c r="R49" s="227"/>
      <c r="S49" s="227"/>
      <c r="T49" s="227"/>
      <c r="U49" s="227"/>
    </row>
    <row r="50" spans="1:21" ht="17.25">
      <c r="A50" s="235">
        <f t="shared" si="1"/>
        <v>26</v>
      </c>
      <c r="B50" s="228"/>
      <c r="C50" s="228" t="s">
        <v>1273</v>
      </c>
      <c r="D50" s="227"/>
      <c r="E50" s="227"/>
      <c r="F50" s="238" t="s">
        <v>1274</v>
      </c>
      <c r="H50" s="227"/>
      <c r="I50" s="227"/>
      <c r="J50" s="253">
        <f>'[33]Actuarial Pension Cost Proj'!N9</f>
        <v>4.5999999999999999E-2</v>
      </c>
      <c r="L50" s="253">
        <f>'[33]Actuarial Pension Cost Proj'!K9</f>
        <v>4.5999999999999999E-2</v>
      </c>
      <c r="M50" s="227"/>
      <c r="N50" s="253">
        <f>'[33]Actuarial Pension Cost Proj'!H9</f>
        <v>4.5999999999999999E-2</v>
      </c>
      <c r="O50" s="227"/>
      <c r="P50" s="254" t="str">
        <f>'[33]Actuarial Pension Cost Proj'!E9</f>
        <v>N/A</v>
      </c>
      <c r="Q50" s="227"/>
      <c r="R50" s="227"/>
      <c r="S50" s="227"/>
    </row>
    <row r="51" spans="1:21" ht="17.25">
      <c r="A51" s="235">
        <f t="shared" si="1"/>
        <v>27</v>
      </c>
      <c r="B51" s="228"/>
      <c r="C51" s="228" t="s">
        <v>1275</v>
      </c>
      <c r="D51" s="227"/>
      <c r="E51" s="227"/>
      <c r="F51" s="238" t="s">
        <v>1239</v>
      </c>
      <c r="H51" s="227"/>
      <c r="I51" s="227"/>
      <c r="J51" s="255" t="str">
        <f>'[33]Actuarial Pension Cost Proj'!N10</f>
        <v>Age graded
 (4% avg)</v>
      </c>
      <c r="K51" s="227"/>
      <c r="L51" s="255" t="str">
        <f>'[33]Actuarial Pension Cost Proj'!K10</f>
        <v>Age graded
 (4% avg)</v>
      </c>
      <c r="M51" s="227"/>
      <c r="N51" s="253" t="str">
        <f>'[33]Actuarial Pension Cost Proj'!H10</f>
        <v>Age graded
 (4% avg)</v>
      </c>
      <c r="O51" s="227"/>
      <c r="P51" s="253" t="str">
        <f>'[33]Actuarial Pension Cost Proj'!E10</f>
        <v>Age graded
 (4% avg)</v>
      </c>
      <c r="Q51" s="227"/>
      <c r="R51" s="227"/>
      <c r="S51" s="227"/>
      <c r="T51" s="227"/>
      <c r="U51" s="227"/>
    </row>
    <row r="52" spans="1:21" ht="17.25">
      <c r="A52" s="235">
        <f t="shared" si="1"/>
        <v>28</v>
      </c>
      <c r="B52" s="228"/>
      <c r="C52" s="228" t="s">
        <v>1276</v>
      </c>
      <c r="D52" s="227"/>
      <c r="E52" s="227"/>
      <c r="F52" s="238" t="s">
        <v>1269</v>
      </c>
      <c r="G52" s="227"/>
      <c r="H52" s="227"/>
      <c r="I52" s="227"/>
      <c r="J52" s="241">
        <f>'[33]Actuarial Pension Cost Proj'!N36/1000</f>
        <v>3800009.4029999999</v>
      </c>
      <c r="K52" s="227"/>
      <c r="L52" s="252">
        <f>'[33]C-17'!J46</f>
        <v>3698887.4759999998</v>
      </c>
      <c r="M52" s="252"/>
      <c r="N52" s="252">
        <f>'[33]C-17'!L46</f>
        <v>3600441.3560000001</v>
      </c>
      <c r="O52" s="252"/>
      <c r="P52" s="252">
        <f>'[33]C-17'!N46</f>
        <v>3691830.4410000001</v>
      </c>
      <c r="Q52" s="227"/>
      <c r="R52" s="227"/>
      <c r="S52" s="227"/>
      <c r="T52" s="227"/>
      <c r="U52" s="227"/>
    </row>
    <row r="53" spans="1:21" ht="17.25">
      <c r="A53" s="235">
        <f t="shared" si="1"/>
        <v>29</v>
      </c>
      <c r="B53" s="228"/>
      <c r="C53" s="228" t="s">
        <v>1277</v>
      </c>
      <c r="D53" s="227"/>
      <c r="E53" s="227"/>
      <c r="F53" s="238" t="s">
        <v>1269</v>
      </c>
      <c r="G53" s="227"/>
      <c r="H53" s="227"/>
      <c r="I53" s="227"/>
      <c r="J53" s="241">
        <f>'[33]Actuarial Pension Cost Proj'!N37/1000</f>
        <v>3905806.4890000001</v>
      </c>
      <c r="K53" s="241"/>
      <c r="L53" s="241">
        <f>'[33]C-17'!J47</f>
        <v>3808270.5290000001</v>
      </c>
      <c r="M53" s="241"/>
      <c r="N53" s="241">
        <f>'[33]C-17'!L47</f>
        <v>3688782.2990000001</v>
      </c>
      <c r="O53" s="241"/>
      <c r="P53" s="241">
        <f>'[33]C-17'!N47</f>
        <v>3595988.2829999998</v>
      </c>
      <c r="Q53" s="227"/>
      <c r="R53" s="227"/>
      <c r="S53" s="227"/>
      <c r="T53" s="227"/>
      <c r="U53" s="227"/>
    </row>
    <row r="54" spans="1:21" ht="17.25">
      <c r="A54" s="235">
        <f t="shared" si="1"/>
        <v>30</v>
      </c>
      <c r="B54" s="228"/>
      <c r="C54" s="228" t="s">
        <v>1278</v>
      </c>
      <c r="D54" s="227"/>
      <c r="E54" s="227"/>
      <c r="F54" s="227"/>
      <c r="G54" s="227"/>
      <c r="H54" s="227"/>
      <c r="I54" s="227"/>
      <c r="J54" s="241">
        <f>L54+-('[33]Pension Alloc'!F63/1000)</f>
        <v>1359911.7039921959</v>
      </c>
      <c r="K54" s="241"/>
      <c r="L54" s="241">
        <f>'[33]C-17'!J48</f>
        <v>1300041.7794618544</v>
      </c>
      <c r="M54" s="241"/>
      <c r="N54" s="241">
        <f>'[33]C-17'!L48</f>
        <v>1243266.639971745</v>
      </c>
      <c r="O54" s="241"/>
      <c r="P54" s="241">
        <f>'[33]C-17'!N48</f>
        <v>1189172.557</v>
      </c>
      <c r="Q54" s="227"/>
      <c r="R54" s="227"/>
      <c r="S54" s="227"/>
      <c r="T54" s="227"/>
      <c r="U54" s="227"/>
    </row>
    <row r="55" spans="1:21">
      <c r="A55" s="235">
        <f t="shared" si="1"/>
        <v>31</v>
      </c>
      <c r="B55" s="228"/>
      <c r="C55" s="228"/>
      <c r="D55" s="227"/>
      <c r="E55" s="256"/>
      <c r="F55" s="256"/>
      <c r="G55" s="256"/>
      <c r="H55" s="256"/>
      <c r="I55" s="256"/>
      <c r="J55" s="257"/>
      <c r="K55" s="258"/>
      <c r="L55" s="257"/>
      <c r="M55" s="258"/>
      <c r="N55" s="257"/>
      <c r="O55" s="258"/>
      <c r="P55" s="259"/>
      <c r="Q55" s="227"/>
      <c r="R55" s="227"/>
      <c r="S55" s="227"/>
      <c r="T55" s="227"/>
      <c r="U55" s="227"/>
    </row>
    <row r="56" spans="1:21">
      <c r="A56" s="235">
        <f t="shared" si="1"/>
        <v>32</v>
      </c>
      <c r="B56" s="228"/>
      <c r="C56" s="228" t="s">
        <v>1279</v>
      </c>
      <c r="D56" s="227"/>
      <c r="E56" s="256"/>
      <c r="F56" s="256"/>
      <c r="G56" s="256"/>
      <c r="H56" s="256"/>
      <c r="I56" s="256"/>
      <c r="J56" s="260"/>
      <c r="K56" s="256"/>
      <c r="L56" s="260"/>
      <c r="M56" s="256"/>
      <c r="N56" s="260"/>
      <c r="O56" s="261"/>
      <c r="P56" s="260"/>
      <c r="Q56" s="262"/>
      <c r="R56" s="227"/>
      <c r="S56" s="227"/>
      <c r="T56" s="227"/>
      <c r="U56" s="227"/>
    </row>
    <row r="57" spans="1:21">
      <c r="A57" s="235">
        <f t="shared" si="1"/>
        <v>33</v>
      </c>
      <c r="B57" s="228"/>
      <c r="C57" s="263" t="s">
        <v>1280</v>
      </c>
      <c r="D57" s="227"/>
      <c r="E57" s="227"/>
      <c r="F57" s="227"/>
      <c r="G57" s="227"/>
      <c r="H57" s="227"/>
      <c r="I57" s="227"/>
      <c r="J57" s="227"/>
      <c r="K57" s="227"/>
      <c r="L57" s="227"/>
      <c r="M57" s="227"/>
      <c r="N57" s="227"/>
      <c r="O57" s="227"/>
      <c r="P57" s="227"/>
      <c r="Q57" s="227"/>
      <c r="R57" s="227"/>
      <c r="S57" s="227"/>
      <c r="T57" s="227"/>
      <c r="U57" s="227"/>
    </row>
    <row r="58" spans="1:21">
      <c r="A58" s="235">
        <f t="shared" si="1"/>
        <v>34</v>
      </c>
      <c r="B58" s="228"/>
      <c r="C58" s="264" t="s">
        <v>1281</v>
      </c>
      <c r="D58" s="227"/>
      <c r="E58" s="227"/>
      <c r="F58" s="227"/>
      <c r="G58" s="227"/>
      <c r="H58" s="227"/>
      <c r="I58" s="227"/>
      <c r="J58" s="227"/>
      <c r="K58" s="227"/>
      <c r="L58" s="227"/>
      <c r="M58" s="227"/>
      <c r="N58" s="227"/>
      <c r="O58" s="227"/>
      <c r="P58" s="227"/>
      <c r="Q58" s="227"/>
      <c r="R58" s="227"/>
      <c r="S58" s="227"/>
      <c r="T58" s="227"/>
      <c r="U58" s="227"/>
    </row>
    <row r="59" spans="1:21">
      <c r="A59" s="235">
        <f t="shared" si="1"/>
        <v>35</v>
      </c>
      <c r="B59" s="228"/>
      <c r="C59" s="265" t="s">
        <v>1282</v>
      </c>
      <c r="D59" s="227"/>
      <c r="E59" s="227"/>
      <c r="F59" s="227"/>
      <c r="G59" s="227"/>
      <c r="H59" s="227"/>
      <c r="I59" s="227"/>
      <c r="J59" s="227"/>
      <c r="K59" s="227"/>
      <c r="L59" s="227"/>
      <c r="M59" s="227"/>
      <c r="N59" s="227"/>
      <c r="O59" s="227"/>
      <c r="P59" s="227"/>
      <c r="Q59" s="227"/>
      <c r="R59" s="227"/>
      <c r="S59" s="227"/>
      <c r="T59" s="227"/>
      <c r="U59" s="227"/>
    </row>
    <row r="60" spans="1:21">
      <c r="A60" s="235">
        <f t="shared" si="1"/>
        <v>36</v>
      </c>
      <c r="B60" s="228"/>
      <c r="C60" s="265" t="s">
        <v>1283</v>
      </c>
      <c r="D60" s="227"/>
      <c r="E60" s="227"/>
      <c r="F60" s="227"/>
      <c r="G60" s="227"/>
      <c r="H60" s="227"/>
      <c r="I60" s="227"/>
      <c r="J60" s="227"/>
      <c r="K60" s="227"/>
      <c r="L60" s="227"/>
      <c r="M60" s="227"/>
      <c r="N60" s="227"/>
      <c r="O60" s="227"/>
      <c r="P60" s="227"/>
      <c r="Q60" s="227"/>
      <c r="R60" s="227"/>
      <c r="S60" s="227"/>
      <c r="T60" s="227"/>
      <c r="U60" s="227"/>
    </row>
    <row r="61" spans="1:21">
      <c r="A61" s="235">
        <f t="shared" si="1"/>
        <v>37</v>
      </c>
      <c r="B61" s="228"/>
      <c r="C61" s="265" t="s">
        <v>1284</v>
      </c>
      <c r="D61" s="227"/>
      <c r="E61" s="227"/>
      <c r="F61" s="227"/>
      <c r="G61" s="227"/>
      <c r="H61" s="227"/>
      <c r="I61" s="227"/>
      <c r="J61" s="227"/>
      <c r="K61" s="227"/>
      <c r="L61" s="227"/>
      <c r="M61" s="227"/>
      <c r="N61" s="227"/>
      <c r="O61" s="227"/>
      <c r="P61" s="227"/>
      <c r="Q61" s="227"/>
      <c r="R61" s="227"/>
      <c r="S61" s="227"/>
      <c r="T61" s="227"/>
      <c r="U61" s="227"/>
    </row>
    <row r="62" spans="1:21">
      <c r="A62" s="235">
        <f t="shared" si="1"/>
        <v>38</v>
      </c>
      <c r="B62" s="228"/>
      <c r="C62" s="265" t="s">
        <v>1285</v>
      </c>
      <c r="D62" s="227"/>
      <c r="E62" s="227"/>
      <c r="F62" s="227"/>
      <c r="G62" s="227"/>
      <c r="H62" s="227"/>
      <c r="I62" s="227"/>
      <c r="J62" s="227"/>
      <c r="K62" s="227"/>
      <c r="L62" s="227"/>
      <c r="M62" s="227"/>
      <c r="N62" s="227"/>
      <c r="O62" s="227"/>
      <c r="P62" s="227"/>
      <c r="Q62" s="227"/>
      <c r="R62" s="227"/>
      <c r="S62" s="227"/>
      <c r="T62" s="227"/>
      <c r="U62" s="227"/>
    </row>
    <row r="63" spans="1:21">
      <c r="A63" s="235">
        <f t="shared" si="1"/>
        <v>39</v>
      </c>
      <c r="B63" s="228"/>
      <c r="C63" s="266" t="s">
        <v>1286</v>
      </c>
      <c r="D63" s="227"/>
      <c r="E63" s="267"/>
      <c r="F63" s="267"/>
      <c r="G63" s="267"/>
      <c r="H63" s="267"/>
      <c r="I63" s="267"/>
      <c r="J63" s="267"/>
      <c r="K63" s="267"/>
      <c r="L63" s="267"/>
      <c r="M63" s="267"/>
      <c r="N63" s="267"/>
      <c r="O63" s="267"/>
      <c r="P63" s="267"/>
      <c r="Q63" s="267"/>
      <c r="R63" s="267"/>
      <c r="S63" s="267"/>
      <c r="T63" s="227"/>
      <c r="U63" s="227"/>
    </row>
    <row r="64" spans="1:21" s="270" customFormat="1">
      <c r="A64" s="235">
        <f t="shared" si="1"/>
        <v>40</v>
      </c>
      <c r="B64" s="240"/>
      <c r="C64" s="268" t="s">
        <v>1287</v>
      </c>
      <c r="D64" s="243"/>
      <c r="E64" s="269"/>
      <c r="F64" s="269"/>
      <c r="G64" s="269"/>
      <c r="H64" s="269"/>
      <c r="I64" s="269"/>
      <c r="J64" s="269"/>
      <c r="K64" s="269"/>
      <c r="L64" s="269"/>
      <c r="M64" s="269"/>
      <c r="N64" s="269"/>
      <c r="O64" s="269"/>
      <c r="P64" s="269"/>
      <c r="Q64" s="269"/>
      <c r="R64" s="269"/>
      <c r="S64" s="269"/>
      <c r="T64" s="243"/>
      <c r="U64" s="243"/>
    </row>
    <row r="65" spans="1:21">
      <c r="A65" s="235">
        <f t="shared" si="1"/>
        <v>41</v>
      </c>
      <c r="B65" s="240"/>
      <c r="C65" s="268" t="s">
        <v>1288</v>
      </c>
      <c r="T65" s="227"/>
      <c r="U65" s="227"/>
    </row>
    <row r="66" spans="1:21">
      <c r="A66" s="235">
        <f t="shared" si="1"/>
        <v>42</v>
      </c>
      <c r="B66" s="228"/>
      <c r="C66" s="271" t="s">
        <v>1289</v>
      </c>
      <c r="D66" s="227"/>
      <c r="E66" s="227"/>
      <c r="F66" s="227"/>
      <c r="G66" s="227"/>
      <c r="H66" s="227"/>
      <c r="I66" s="227"/>
      <c r="J66" s="227"/>
      <c r="K66" s="227"/>
      <c r="L66" s="227"/>
      <c r="M66" s="227"/>
      <c r="N66" s="227"/>
      <c r="O66" s="227"/>
      <c r="P66" s="227"/>
      <c r="Q66" s="227"/>
      <c r="R66" s="227"/>
      <c r="S66" s="227"/>
      <c r="T66" s="227"/>
      <c r="U66" s="227"/>
    </row>
    <row r="67" spans="1:21">
      <c r="A67" s="233"/>
      <c r="B67" s="227"/>
      <c r="C67" s="227"/>
      <c r="D67" s="227"/>
      <c r="E67" s="227"/>
      <c r="F67" s="227"/>
      <c r="G67" s="227"/>
      <c r="H67" s="227"/>
      <c r="I67" s="227"/>
      <c r="J67" s="227"/>
      <c r="K67" s="227"/>
      <c r="L67" s="227"/>
      <c r="M67" s="227"/>
      <c r="N67" s="227"/>
      <c r="O67" s="227"/>
      <c r="P67" s="227"/>
      <c r="Q67" s="227"/>
      <c r="R67" s="227"/>
      <c r="S67" s="227"/>
      <c r="T67" s="227"/>
      <c r="U67" s="227"/>
    </row>
    <row r="68" spans="1:21" ht="15.75" thickBot="1">
      <c r="A68" s="227"/>
      <c r="B68" s="228"/>
      <c r="C68" s="228"/>
      <c r="D68" s="227"/>
      <c r="E68" s="227"/>
      <c r="F68" s="227"/>
      <c r="G68" s="227"/>
      <c r="H68" s="227"/>
      <c r="I68" s="227"/>
      <c r="J68" s="227"/>
      <c r="K68" s="227"/>
      <c r="L68" s="227"/>
      <c r="M68" s="227"/>
      <c r="N68" s="227"/>
      <c r="O68" s="227"/>
      <c r="P68" s="227"/>
      <c r="Q68" s="227"/>
      <c r="R68" s="227"/>
      <c r="S68" s="227"/>
      <c r="T68" s="227"/>
      <c r="U68" s="227"/>
    </row>
    <row r="69" spans="1:21">
      <c r="A69" s="232" t="s">
        <v>1290</v>
      </c>
      <c r="B69" s="237"/>
      <c r="C69" s="232"/>
      <c r="D69" s="232"/>
      <c r="E69" s="232"/>
      <c r="F69" s="232"/>
      <c r="G69" s="232"/>
      <c r="H69" s="232"/>
      <c r="I69" s="232"/>
      <c r="J69" s="232"/>
      <c r="K69" s="232"/>
      <c r="L69" s="232"/>
      <c r="M69" s="232"/>
      <c r="N69" s="232" t="s">
        <v>1291</v>
      </c>
      <c r="O69" s="232"/>
      <c r="P69" s="232"/>
      <c r="Q69" s="232"/>
      <c r="R69" s="232"/>
      <c r="S69" s="232"/>
      <c r="T69" s="232"/>
      <c r="U69" s="232"/>
    </row>
    <row r="70" spans="1:21">
      <c r="A70" s="229"/>
      <c r="B70" s="272"/>
      <c r="C70" s="229"/>
      <c r="D70" s="229"/>
      <c r="E70" s="229"/>
      <c r="F70" s="229"/>
      <c r="G70" s="229"/>
      <c r="H70" s="229"/>
      <c r="I70" s="229"/>
      <c r="J70" s="229"/>
      <c r="K70" s="229"/>
      <c r="L70" s="229"/>
      <c r="M70" s="229"/>
      <c r="N70" s="229"/>
      <c r="O70" s="229"/>
      <c r="P70" s="229"/>
      <c r="Q70" s="229"/>
      <c r="R70" s="229"/>
      <c r="S70" s="229"/>
      <c r="T70" s="229"/>
      <c r="U70" s="229"/>
    </row>
    <row r="71" spans="1:21">
      <c r="B71" s="272"/>
    </row>
    <row r="72" spans="1:21">
      <c r="B72" s="272"/>
      <c r="D72" s="272"/>
      <c r="E72" s="272"/>
      <c r="F72" s="272"/>
      <c r="G72" s="272"/>
      <c r="H72" s="272"/>
      <c r="I72" s="272"/>
      <c r="J72" s="272"/>
      <c r="K72" s="272"/>
      <c r="L72" s="272"/>
      <c r="M72" s="272"/>
      <c r="N72" s="272"/>
      <c r="O72" s="272"/>
      <c r="P72" s="272"/>
      <c r="Q72" s="272"/>
      <c r="R72" s="272"/>
    </row>
    <row r="73" spans="1:21">
      <c r="B73" s="272"/>
      <c r="D73" s="272"/>
      <c r="E73" s="272"/>
      <c r="F73" s="272"/>
      <c r="G73" s="272"/>
      <c r="H73" s="272"/>
      <c r="I73" s="272"/>
      <c r="J73" s="272"/>
      <c r="K73" s="272"/>
      <c r="L73" s="272"/>
      <c r="M73" s="272"/>
      <c r="N73" s="272"/>
      <c r="O73" s="272"/>
      <c r="P73" s="272"/>
      <c r="Q73" s="272"/>
      <c r="R73" s="272"/>
    </row>
    <row r="74" spans="1:21">
      <c r="A74" s="230">
        <v>1000</v>
      </c>
      <c r="D74" s="272"/>
      <c r="E74" s="272"/>
      <c r="F74" s="272"/>
      <c r="G74" s="272"/>
      <c r="H74" s="272"/>
      <c r="I74" s="272"/>
      <c r="J74" s="272"/>
      <c r="K74" s="272"/>
      <c r="L74" s="272"/>
      <c r="M74" s="272"/>
      <c r="N74" s="272"/>
      <c r="O74" s="272"/>
      <c r="P74" s="272"/>
      <c r="Q74" s="272"/>
      <c r="R74" s="272"/>
    </row>
    <row r="75" spans="1:21">
      <c r="D75" s="272"/>
      <c r="E75" s="272"/>
      <c r="F75" s="272"/>
      <c r="G75" s="272"/>
      <c r="H75" s="272"/>
      <c r="I75" s="272"/>
      <c r="J75" s="272"/>
      <c r="K75" s="272"/>
      <c r="L75" s="272"/>
      <c r="M75" s="272"/>
      <c r="N75" s="272"/>
      <c r="O75" s="272"/>
      <c r="P75" s="272"/>
      <c r="Q75" s="272"/>
      <c r="R75" s="272"/>
    </row>
    <row r="76" spans="1:21">
      <c r="B76" s="272"/>
      <c r="C76" s="272"/>
      <c r="D76" s="272"/>
      <c r="E76" s="272"/>
      <c r="F76" s="272"/>
      <c r="G76" s="272"/>
      <c r="H76" s="272"/>
      <c r="I76" s="272"/>
      <c r="J76" s="272"/>
      <c r="K76" s="272"/>
      <c r="L76" s="272"/>
      <c r="M76" s="272"/>
      <c r="N76" s="272"/>
      <c r="O76" s="272"/>
      <c r="P76" s="272"/>
      <c r="Q76" s="272"/>
      <c r="R76" s="272"/>
    </row>
    <row r="77" spans="1:21">
      <c r="D77" s="272"/>
      <c r="E77" s="272"/>
      <c r="F77" s="272"/>
      <c r="G77" s="272"/>
      <c r="H77" s="272"/>
      <c r="I77" s="272"/>
      <c r="J77" s="272"/>
      <c r="K77" s="272"/>
      <c r="L77" s="272"/>
      <c r="M77" s="272"/>
      <c r="N77" s="272"/>
      <c r="O77" s="272"/>
      <c r="P77" s="272"/>
      <c r="Q77" s="272"/>
      <c r="R77" s="272"/>
    </row>
    <row r="78" spans="1:21">
      <c r="D78" s="272"/>
      <c r="E78" s="272"/>
      <c r="F78" s="272"/>
      <c r="G78" s="272"/>
      <c r="H78" s="272"/>
      <c r="I78" s="272"/>
      <c r="J78" s="272"/>
      <c r="K78" s="272"/>
      <c r="L78" s="272"/>
      <c r="M78" s="272"/>
      <c r="N78" s="272"/>
      <c r="O78" s="272"/>
      <c r="P78" s="272"/>
      <c r="Q78" s="272"/>
      <c r="R78" s="272"/>
    </row>
    <row r="79" spans="1:21">
      <c r="D79" s="272"/>
      <c r="E79" s="272"/>
      <c r="F79" s="272"/>
      <c r="G79" s="272"/>
      <c r="H79" s="272"/>
      <c r="I79" s="272"/>
      <c r="J79" s="272"/>
      <c r="K79" s="272"/>
      <c r="L79" s="272"/>
      <c r="M79" s="272"/>
      <c r="N79" s="272"/>
      <c r="O79" s="272"/>
      <c r="P79" s="272"/>
      <c r="Q79" s="272"/>
      <c r="R79" s="272"/>
    </row>
    <row r="80" spans="1:21">
      <c r="D80" s="272"/>
      <c r="E80" s="272"/>
      <c r="F80" s="272"/>
      <c r="G80" s="272"/>
      <c r="H80" s="272"/>
      <c r="I80" s="272"/>
      <c r="J80" s="272"/>
      <c r="K80" s="272"/>
      <c r="L80" s="272"/>
      <c r="M80" s="272"/>
      <c r="N80" s="272"/>
      <c r="O80" s="272"/>
      <c r="P80" s="272"/>
      <c r="Q80" s="272"/>
      <c r="R80" s="272"/>
    </row>
    <row r="81" spans="4:18">
      <c r="D81" s="272"/>
      <c r="E81" s="272"/>
      <c r="F81" s="272"/>
      <c r="G81" s="272"/>
      <c r="H81" s="272"/>
      <c r="I81" s="272"/>
      <c r="J81" s="272"/>
      <c r="K81" s="272"/>
      <c r="L81" s="272"/>
      <c r="M81" s="272"/>
      <c r="N81" s="272"/>
      <c r="O81" s="272"/>
      <c r="P81" s="272"/>
      <c r="Q81" s="272"/>
      <c r="R81" s="272"/>
    </row>
    <row r="82" spans="4:18">
      <c r="D82" s="272"/>
      <c r="E82" s="272"/>
      <c r="F82" s="272"/>
      <c r="G82" s="272"/>
      <c r="H82" s="272"/>
      <c r="I82" s="272"/>
      <c r="J82" s="272"/>
      <c r="K82" s="272"/>
      <c r="L82" s="272"/>
      <c r="M82" s="272"/>
      <c r="N82" s="272"/>
      <c r="O82" s="272"/>
      <c r="P82" s="272"/>
      <c r="Q82" s="272"/>
      <c r="R82" s="272"/>
    </row>
    <row r="83" spans="4:18">
      <c r="D83" s="272"/>
      <c r="E83" s="272"/>
      <c r="F83" s="272"/>
      <c r="G83" s="272"/>
      <c r="H83" s="272"/>
      <c r="I83" s="272"/>
      <c r="J83" s="272"/>
      <c r="K83" s="272"/>
      <c r="L83" s="272"/>
      <c r="M83" s="272"/>
      <c r="N83" s="272"/>
      <c r="O83" s="272"/>
      <c r="P83" s="272"/>
      <c r="Q83" s="272"/>
      <c r="R83" s="272"/>
    </row>
    <row r="84" spans="4:18">
      <c r="D84" s="272"/>
      <c r="E84" s="272"/>
      <c r="F84" s="272"/>
      <c r="G84" s="272"/>
      <c r="H84" s="272"/>
      <c r="I84" s="272"/>
      <c r="J84" s="272"/>
      <c r="K84" s="272"/>
      <c r="L84" s="272"/>
      <c r="M84" s="272"/>
      <c r="N84" s="272"/>
      <c r="O84" s="272"/>
      <c r="P84" s="272"/>
      <c r="Q84" s="272"/>
      <c r="R84" s="272"/>
    </row>
    <row r="85" spans="4:18">
      <c r="D85" s="272"/>
      <c r="E85" s="272"/>
      <c r="F85" s="272"/>
      <c r="G85" s="272"/>
      <c r="H85" s="272"/>
      <c r="I85" s="272"/>
      <c r="J85" s="272"/>
      <c r="K85" s="272"/>
      <c r="L85" s="272"/>
      <c r="M85" s="272"/>
      <c r="N85" s="272"/>
      <c r="O85" s="272"/>
      <c r="P85" s="272"/>
      <c r="Q85" s="272"/>
      <c r="R85" s="272"/>
    </row>
    <row r="86" spans="4:18">
      <c r="D86" s="272"/>
      <c r="E86" s="272"/>
      <c r="F86" s="272"/>
      <c r="G86" s="272"/>
      <c r="H86" s="272"/>
      <c r="I86" s="272"/>
      <c r="J86" s="272"/>
      <c r="K86" s="272"/>
      <c r="L86" s="272"/>
      <c r="M86" s="272"/>
      <c r="N86" s="272"/>
      <c r="O86" s="272"/>
      <c r="P86" s="272"/>
      <c r="Q86" s="272"/>
      <c r="R86" s="272"/>
    </row>
    <row r="87" spans="4:18">
      <c r="D87" s="272"/>
      <c r="E87" s="272"/>
      <c r="F87" s="272"/>
      <c r="G87" s="272"/>
      <c r="H87" s="272"/>
      <c r="I87" s="272"/>
      <c r="J87" s="272"/>
      <c r="K87" s="272"/>
      <c r="L87" s="272"/>
      <c r="M87" s="272"/>
      <c r="N87" s="272"/>
      <c r="O87" s="272"/>
      <c r="P87" s="272"/>
      <c r="Q87" s="272"/>
      <c r="R87" s="272"/>
    </row>
    <row r="90" spans="4:18">
      <c r="D90" s="272"/>
      <c r="E90" s="272"/>
      <c r="F90" s="272"/>
      <c r="G90" s="272"/>
      <c r="H90" s="272"/>
      <c r="I90" s="272"/>
      <c r="J90" s="272"/>
      <c r="K90" s="272"/>
      <c r="L90" s="272"/>
      <c r="M90" s="272"/>
      <c r="N90" s="272"/>
      <c r="O90" s="272"/>
      <c r="P90" s="272"/>
      <c r="Q90" s="272"/>
      <c r="R90" s="272"/>
    </row>
    <row r="92" spans="4:18">
      <c r="D92" s="272"/>
      <c r="E92" s="272"/>
      <c r="F92" s="272"/>
      <c r="G92" s="272"/>
      <c r="H92" s="272"/>
      <c r="I92" s="272"/>
      <c r="J92" s="272"/>
      <c r="K92" s="272"/>
      <c r="L92" s="272"/>
      <c r="M92" s="272"/>
      <c r="O92" s="272"/>
      <c r="Q92" s="272"/>
      <c r="R92" s="272"/>
    </row>
  </sheetData>
  <mergeCells count="1">
    <mergeCell ref="J18:Q18"/>
  </mergeCells>
  <pageMargins left="0.7" right="0.7" top="0.75" bottom="0.75" header="0.3" footer="0.3"/>
  <pageSetup paperSize="5" scale="4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49"/>
  <sheetViews>
    <sheetView showGridLines="0" showZeros="0" zoomScale="80" zoomScaleNormal="80" workbookViewId="0">
      <selection sqref="A1:A2"/>
    </sheetView>
  </sheetViews>
  <sheetFormatPr defaultColWidth="9.33203125" defaultRowHeight="14.25"/>
  <cols>
    <col min="1" max="1" width="6.33203125" style="274" customWidth="1"/>
    <col min="2" max="2" width="50.1640625" style="274" customWidth="1"/>
    <col min="3" max="3" width="13.6640625" style="274" customWidth="1"/>
    <col min="4" max="7" width="31.83203125" style="274" customWidth="1"/>
    <col min="8" max="16384" width="9.33203125" style="274"/>
  </cols>
  <sheetData>
    <row r="1" spans="1:7">
      <c r="A1" s="299" t="s">
        <v>3306</v>
      </c>
    </row>
    <row r="2" spans="1:7">
      <c r="A2" s="299" t="s">
        <v>3288</v>
      </c>
    </row>
    <row r="5" spans="1:7" ht="15" thickBot="1">
      <c r="A5" s="273"/>
      <c r="B5" s="273"/>
      <c r="C5" s="273"/>
      <c r="D5" s="273"/>
      <c r="E5" s="273"/>
      <c r="F5" s="273"/>
      <c r="G5" s="273"/>
    </row>
    <row r="6" spans="1:7">
      <c r="A6" s="275" t="s">
        <v>1292</v>
      </c>
      <c r="C6" s="275" t="s">
        <v>1293</v>
      </c>
      <c r="F6" s="275" t="s">
        <v>1294</v>
      </c>
    </row>
    <row r="7" spans="1:7">
      <c r="D7" s="275" t="s">
        <v>1295</v>
      </c>
      <c r="F7" s="275" t="s">
        <v>1296</v>
      </c>
    </row>
    <row r="8" spans="1:7">
      <c r="A8" s="275" t="s">
        <v>1297</v>
      </c>
      <c r="D8" s="275" t="s">
        <v>1298</v>
      </c>
      <c r="F8" s="275" t="s">
        <v>1299</v>
      </c>
    </row>
    <row r="9" spans="1:7">
      <c r="B9" s="275" t="s">
        <v>1300</v>
      </c>
      <c r="D9" s="275" t="s">
        <v>1301</v>
      </c>
      <c r="F9" s="275" t="s">
        <v>1302</v>
      </c>
    </row>
    <row r="10" spans="1:7">
      <c r="D10" s="275" t="s">
        <v>1303</v>
      </c>
      <c r="F10" s="275" t="s">
        <v>1304</v>
      </c>
    </row>
    <row r="11" spans="1:7">
      <c r="A11" s="275" t="s">
        <v>1305</v>
      </c>
      <c r="F11" s="275" t="s">
        <v>1306</v>
      </c>
    </row>
    <row r="12" spans="1:7">
      <c r="E12" s="275" t="s">
        <v>1307</v>
      </c>
    </row>
    <row r="13" spans="1:7" ht="15" thickBot="1">
      <c r="A13" s="273"/>
      <c r="B13" s="273"/>
      <c r="C13" s="273"/>
      <c r="D13" s="273"/>
      <c r="E13" s="273"/>
      <c r="F13" s="273"/>
      <c r="G13" s="273"/>
    </row>
    <row r="14" spans="1:7">
      <c r="B14" s="276" t="s">
        <v>64</v>
      </c>
      <c r="C14" s="276" t="s">
        <v>65</v>
      </c>
      <c r="D14" s="276" t="s">
        <v>66</v>
      </c>
      <c r="E14" s="276" t="s">
        <v>67</v>
      </c>
      <c r="F14" s="276" t="s">
        <v>75</v>
      </c>
      <c r="G14" s="276" t="s">
        <v>68</v>
      </c>
    </row>
    <row r="15" spans="1:7">
      <c r="A15" s="277"/>
      <c r="B15" s="277"/>
      <c r="C15" s="277"/>
      <c r="D15" s="277"/>
      <c r="E15" s="277"/>
      <c r="F15" s="277"/>
      <c r="G15" s="277"/>
    </row>
    <row r="16" spans="1:7" ht="26.25" thickBot="1">
      <c r="A16" s="278" t="s">
        <v>117</v>
      </c>
      <c r="B16" s="278" t="s">
        <v>1068</v>
      </c>
      <c r="C16" s="278" t="s">
        <v>1308</v>
      </c>
      <c r="D16" s="278" t="s">
        <v>1309</v>
      </c>
      <c r="E16" s="278" t="s">
        <v>1310</v>
      </c>
      <c r="F16" s="278" t="s">
        <v>1311</v>
      </c>
      <c r="G16" s="278" t="s">
        <v>1312</v>
      </c>
    </row>
    <row r="17" spans="1:7">
      <c r="A17" s="276" t="s">
        <v>1237</v>
      </c>
      <c r="B17" s="279" t="s">
        <v>1313</v>
      </c>
      <c r="C17" s="280" t="s">
        <v>5</v>
      </c>
      <c r="D17" s="281">
        <v>1301709.148</v>
      </c>
      <c r="E17" s="281">
        <v>63827.663999999997</v>
      </c>
      <c r="F17" s="281">
        <v>0</v>
      </c>
      <c r="G17" s="281">
        <v>1365536.8119999999</v>
      </c>
    </row>
    <row r="18" spans="1:7">
      <c r="A18" s="276" t="s">
        <v>1240</v>
      </c>
      <c r="B18" s="279" t="s">
        <v>1314</v>
      </c>
      <c r="C18" s="280" t="s">
        <v>5</v>
      </c>
      <c r="D18" s="281">
        <v>1253.5070000000001</v>
      </c>
      <c r="E18" s="281">
        <v>0</v>
      </c>
      <c r="F18" s="281">
        <v>0</v>
      </c>
      <c r="G18" s="281">
        <v>1253.5070000000001</v>
      </c>
    </row>
    <row r="19" spans="1:7">
      <c r="A19" s="276" t="s">
        <v>1242</v>
      </c>
      <c r="B19" s="279" t="s">
        <v>1315</v>
      </c>
      <c r="C19" s="280" t="s">
        <v>5</v>
      </c>
      <c r="D19" s="281">
        <v>33732.506999999998</v>
      </c>
      <c r="E19" s="281">
        <v>0</v>
      </c>
      <c r="F19" s="281">
        <v>0</v>
      </c>
      <c r="G19" s="281">
        <v>33732.506999999998</v>
      </c>
    </row>
    <row r="20" spans="1:7">
      <c r="A20" s="276" t="s">
        <v>1244</v>
      </c>
      <c r="B20" s="279" t="s">
        <v>1316</v>
      </c>
      <c r="C20" s="280">
        <v>928</v>
      </c>
      <c r="D20" s="281">
        <v>4925.0037599999996</v>
      </c>
      <c r="E20" s="281">
        <v>0</v>
      </c>
      <c r="F20" s="281">
        <v>0</v>
      </c>
      <c r="G20" s="281">
        <v>4925.0037599999996</v>
      </c>
    </row>
    <row r="21" spans="1:7">
      <c r="A21" s="276" t="s">
        <v>1246</v>
      </c>
      <c r="B21" s="279" t="s">
        <v>1317</v>
      </c>
      <c r="C21" s="280">
        <v>456</v>
      </c>
      <c r="D21" s="281">
        <v>23303.114000000001</v>
      </c>
      <c r="E21" s="281">
        <v>12000</v>
      </c>
      <c r="F21" s="281">
        <v>-23303.114000000005</v>
      </c>
      <c r="G21" s="281">
        <v>11999.999999999998</v>
      </c>
    </row>
    <row r="22" spans="1:7" ht="15" thickBot="1">
      <c r="A22" s="276" t="s">
        <v>1248</v>
      </c>
      <c r="B22" s="279" t="s">
        <v>1318</v>
      </c>
      <c r="C22" s="280" t="s">
        <v>1319</v>
      </c>
      <c r="D22" s="281">
        <v>24933.532009999995</v>
      </c>
      <c r="E22" s="281">
        <v>0</v>
      </c>
      <c r="F22" s="281">
        <v>-19690.000000000004</v>
      </c>
      <c r="G22" s="281">
        <v>5243.5320099999944</v>
      </c>
    </row>
    <row r="23" spans="1:7" ht="15" thickBot="1">
      <c r="A23" s="276" t="s">
        <v>1320</v>
      </c>
      <c r="B23" s="279" t="s">
        <v>59</v>
      </c>
      <c r="C23" s="282"/>
      <c r="D23" s="283">
        <v>1389856.81177</v>
      </c>
      <c r="E23" s="283">
        <v>75827.664000000004</v>
      </c>
      <c r="F23" s="283">
        <v>-42993.114000000009</v>
      </c>
      <c r="G23" s="283">
        <v>1422691.3617700001</v>
      </c>
    </row>
    <row r="24" spans="1:7" ht="15" thickTop="1">
      <c r="A24" s="276" t="s">
        <v>1321</v>
      </c>
      <c r="B24" s="275" t="s">
        <v>5</v>
      </c>
    </row>
    <row r="25" spans="1:7">
      <c r="A25" s="276" t="s">
        <v>1322</v>
      </c>
    </row>
    <row r="26" spans="1:7">
      <c r="A26" s="276" t="s">
        <v>1323</v>
      </c>
    </row>
    <row r="27" spans="1:7">
      <c r="A27" s="276" t="s">
        <v>1324</v>
      </c>
      <c r="B27" s="765" t="s">
        <v>1325</v>
      </c>
      <c r="C27" s="765"/>
      <c r="D27" s="765"/>
      <c r="E27" s="765"/>
      <c r="F27" s="765"/>
      <c r="G27" s="765"/>
    </row>
    <row r="28" spans="1:7">
      <c r="A28" s="276" t="s">
        <v>1326</v>
      </c>
      <c r="B28" s="765"/>
      <c r="C28" s="765"/>
      <c r="D28" s="765"/>
      <c r="E28" s="765"/>
      <c r="F28" s="765"/>
      <c r="G28" s="765"/>
    </row>
    <row r="29" spans="1:7">
      <c r="A29" s="276" t="s">
        <v>1327</v>
      </c>
    </row>
    <row r="30" spans="1:7">
      <c r="A30" s="276" t="s">
        <v>1328</v>
      </c>
      <c r="B30" s="275" t="s">
        <v>1329</v>
      </c>
    </row>
    <row r="31" spans="1:7">
      <c r="A31" s="276" t="s">
        <v>1330</v>
      </c>
    </row>
    <row r="32" spans="1:7">
      <c r="A32" s="276" t="s">
        <v>1331</v>
      </c>
      <c r="D32" s="284"/>
      <c r="E32" s="285"/>
      <c r="G32" s="284"/>
    </row>
    <row r="33" spans="1:7">
      <c r="A33" s="276" t="s">
        <v>1332</v>
      </c>
      <c r="D33" s="286"/>
      <c r="E33" s="286"/>
      <c r="F33" s="286"/>
    </row>
    <row r="34" spans="1:7">
      <c r="A34" s="276" t="s">
        <v>1333</v>
      </c>
    </row>
    <row r="35" spans="1:7">
      <c r="A35" s="276" t="s">
        <v>1334</v>
      </c>
      <c r="D35" s="285"/>
      <c r="G35" s="285"/>
    </row>
    <row r="36" spans="1:7">
      <c r="A36" s="276" t="s">
        <v>1335</v>
      </c>
    </row>
    <row r="37" spans="1:7">
      <c r="A37" s="276" t="s">
        <v>1336</v>
      </c>
    </row>
    <row r="38" spans="1:7">
      <c r="A38" s="276" t="s">
        <v>1337</v>
      </c>
    </row>
    <row r="39" spans="1:7">
      <c r="A39" s="276" t="s">
        <v>1338</v>
      </c>
    </row>
    <row r="40" spans="1:7">
      <c r="A40" s="276" t="s">
        <v>1339</v>
      </c>
    </row>
    <row r="41" spans="1:7">
      <c r="A41" s="276" t="s">
        <v>1340</v>
      </c>
    </row>
    <row r="42" spans="1:7">
      <c r="A42" s="276" t="s">
        <v>1341</v>
      </c>
    </row>
    <row r="43" spans="1:7">
      <c r="A43" s="276" t="s">
        <v>1342</v>
      </c>
    </row>
    <row r="44" spans="1:7">
      <c r="A44" s="276" t="s">
        <v>1343</v>
      </c>
    </row>
    <row r="45" spans="1:7">
      <c r="A45" s="276" t="s">
        <v>1344</v>
      </c>
    </row>
    <row r="46" spans="1:7">
      <c r="A46" s="276" t="s">
        <v>1345</v>
      </c>
    </row>
    <row r="47" spans="1:7">
      <c r="A47" s="276" t="s">
        <v>1346</v>
      </c>
    </row>
    <row r="48" spans="1:7">
      <c r="A48" s="276" t="s">
        <v>1347</v>
      </c>
    </row>
    <row r="49" spans="1:7" ht="15" thickBot="1">
      <c r="A49" s="273"/>
      <c r="B49" s="273"/>
      <c r="C49" s="273"/>
      <c r="D49" s="273"/>
      <c r="E49" s="273"/>
      <c r="F49" s="273"/>
      <c r="G49" s="273"/>
    </row>
  </sheetData>
  <mergeCells count="1">
    <mergeCell ref="B27:G28"/>
  </mergeCells>
  <pageMargins left="0.5" right="0.5" top="0.75" bottom="0.5" header="0.75" footer="0.75"/>
  <pageSetup scale="75" orientation="landscape" r:id="rId1"/>
  <headerFooter>
    <oddHeader>&amp;C&amp;"Arial"&amp;10 MISCELLANEOUS DEFERRED DEBITS&amp;L&amp;"Arial"&amp;10 Schedule B-19&amp;R&amp;"Arial"&amp;10 Page &amp;P of &amp;N</oddHeader>
    <oddFooter>&amp;L&amp;"Arial"&amp;10 Supporting Schedules: &amp;R&amp;"Arial"&amp;10 Recap Schedules: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workbookViewId="0">
      <selection sqref="A1:A2"/>
    </sheetView>
  </sheetViews>
  <sheetFormatPr defaultColWidth="9.33203125" defaultRowHeight="15"/>
  <cols>
    <col min="1" max="1" width="9.33203125" style="142"/>
    <col min="2" max="2" width="14.83203125" style="142" customWidth="1"/>
    <col min="3" max="3" width="19" style="142" customWidth="1"/>
    <col min="4" max="4" width="19.6640625" style="142" bestFit="1" customWidth="1"/>
    <col min="5" max="5" width="31.83203125" style="142" bestFit="1" customWidth="1"/>
    <col min="6" max="6" width="12.33203125" style="142" customWidth="1"/>
    <col min="7" max="16384" width="9.33203125" style="142"/>
  </cols>
  <sheetData>
    <row r="1" spans="1:7">
      <c r="A1" s="299" t="s">
        <v>3289</v>
      </c>
    </row>
    <row r="2" spans="1:7">
      <c r="A2" s="299" t="s">
        <v>3288</v>
      </c>
    </row>
    <row r="5" spans="1:7">
      <c r="B5" s="142" t="s">
        <v>1153</v>
      </c>
    </row>
    <row r="6" spans="1:7">
      <c r="B6" s="142" t="s">
        <v>1154</v>
      </c>
    </row>
    <row r="8" spans="1:7">
      <c r="B8" s="143" t="s">
        <v>118</v>
      </c>
      <c r="C8" s="143" t="s">
        <v>1155</v>
      </c>
      <c r="D8" s="143" t="s">
        <v>1156</v>
      </c>
      <c r="E8" s="143" t="s">
        <v>1157</v>
      </c>
      <c r="F8" s="143" t="s">
        <v>1158</v>
      </c>
    </row>
    <row r="9" spans="1:7">
      <c r="B9" s="144">
        <v>42705</v>
      </c>
      <c r="D9" s="145">
        <f>'C-17 SUB'!L54*1000</f>
        <v>1300041779.4618545</v>
      </c>
      <c r="E9" s="146">
        <f>1300042*1000</f>
        <v>1300042000</v>
      </c>
      <c r="F9" s="146">
        <f>D9-E9</f>
        <v>-220.53814554214478</v>
      </c>
      <c r="G9" s="142" t="s">
        <v>1159</v>
      </c>
    </row>
    <row r="10" spans="1:7">
      <c r="B10" s="144">
        <v>42736</v>
      </c>
      <c r="C10" s="145">
        <f>-'Pension Alloc'!G67</f>
        <v>4989165</v>
      </c>
      <c r="D10" s="146">
        <f>D9+C10</f>
        <v>1305030944.4618545</v>
      </c>
    </row>
    <row r="11" spans="1:7">
      <c r="B11" s="144">
        <v>42767</v>
      </c>
      <c r="C11" s="145">
        <f>-'Pension Alloc'!H67</f>
        <v>4989160</v>
      </c>
      <c r="D11" s="146">
        <f t="shared" ref="D11:D33" si="0">D10+C11</f>
        <v>1310020104.4618545</v>
      </c>
    </row>
    <row r="12" spans="1:7">
      <c r="B12" s="144">
        <v>42795</v>
      </c>
      <c r="C12" s="145">
        <f>C11</f>
        <v>4989160</v>
      </c>
      <c r="D12" s="146">
        <f t="shared" si="0"/>
        <v>1315009264.4618545</v>
      </c>
    </row>
    <row r="13" spans="1:7">
      <c r="B13" s="144">
        <v>42826</v>
      </c>
      <c r="C13" s="145">
        <f>C12</f>
        <v>4989160</v>
      </c>
      <c r="D13" s="146">
        <f t="shared" si="0"/>
        <v>1319998424.4618545</v>
      </c>
    </row>
    <row r="14" spans="1:7">
      <c r="B14" s="144">
        <v>42856</v>
      </c>
      <c r="C14" s="145">
        <f t="shared" ref="C14:C21" si="1">C13</f>
        <v>4989160</v>
      </c>
      <c r="D14" s="146">
        <f t="shared" si="0"/>
        <v>1324987584.4618545</v>
      </c>
    </row>
    <row r="15" spans="1:7">
      <c r="B15" s="144">
        <v>42887</v>
      </c>
      <c r="C15" s="145">
        <f t="shared" si="1"/>
        <v>4989160</v>
      </c>
      <c r="D15" s="146">
        <f t="shared" si="0"/>
        <v>1329976744.4618545</v>
      </c>
    </row>
    <row r="16" spans="1:7">
      <c r="B16" s="144">
        <v>42917</v>
      </c>
      <c r="C16" s="145">
        <f t="shared" si="1"/>
        <v>4989160</v>
      </c>
      <c r="D16" s="146">
        <f t="shared" si="0"/>
        <v>1334965904.4618545</v>
      </c>
    </row>
    <row r="17" spans="2:7">
      <c r="B17" s="144">
        <v>42948</v>
      </c>
      <c r="C17" s="145">
        <f t="shared" si="1"/>
        <v>4989160</v>
      </c>
      <c r="D17" s="146">
        <f t="shared" si="0"/>
        <v>1339955064.4618545</v>
      </c>
    </row>
    <row r="18" spans="2:7">
      <c r="B18" s="144">
        <v>42979</v>
      </c>
      <c r="C18" s="145">
        <f t="shared" si="1"/>
        <v>4989160</v>
      </c>
      <c r="D18" s="146">
        <f t="shared" si="0"/>
        <v>1344944224.4618545</v>
      </c>
    </row>
    <row r="19" spans="2:7">
      <c r="B19" s="144">
        <v>43009</v>
      </c>
      <c r="C19" s="145">
        <f t="shared" si="1"/>
        <v>4989160</v>
      </c>
      <c r="D19" s="146">
        <f t="shared" si="0"/>
        <v>1349933384.4618545</v>
      </c>
    </row>
    <row r="20" spans="2:7">
      <c r="B20" s="144">
        <v>43040</v>
      </c>
      <c r="C20" s="145">
        <f t="shared" si="1"/>
        <v>4989160</v>
      </c>
      <c r="D20" s="146">
        <f t="shared" si="0"/>
        <v>1354922544.4618545</v>
      </c>
    </row>
    <row r="21" spans="2:7">
      <c r="B21" s="144">
        <v>43070</v>
      </c>
      <c r="C21" s="145">
        <f t="shared" si="1"/>
        <v>4989160</v>
      </c>
      <c r="D21" s="146">
        <f t="shared" si="0"/>
        <v>1359911704.4618545</v>
      </c>
      <c r="E21" s="145">
        <f>'C-17 SUB'!J54*1000</f>
        <v>1359911703.9921958</v>
      </c>
      <c r="F21" s="146">
        <f>D21-E21</f>
        <v>0.46965861320495605</v>
      </c>
      <c r="G21" s="142" t="s">
        <v>1160</v>
      </c>
    </row>
    <row r="22" spans="2:7">
      <c r="B22" s="144">
        <v>43101</v>
      </c>
      <c r="C22" s="145">
        <f>-'Pension Alloc'!G93</f>
        <v>5156150</v>
      </c>
      <c r="D22" s="146">
        <f t="shared" si="0"/>
        <v>1365067854.4618545</v>
      </c>
    </row>
    <row r="23" spans="2:7">
      <c r="B23" s="144">
        <v>43132</v>
      </c>
      <c r="C23" s="145">
        <f>-'Pension Alloc'!H93</f>
        <v>5156155</v>
      </c>
      <c r="D23" s="146">
        <f t="shared" si="0"/>
        <v>1370224009.4618545</v>
      </c>
    </row>
    <row r="24" spans="2:7">
      <c r="B24" s="144">
        <v>43160</v>
      </c>
      <c r="C24" s="146">
        <f>C23</f>
        <v>5156155</v>
      </c>
      <c r="D24" s="146">
        <f t="shared" si="0"/>
        <v>1375380164.4618545</v>
      </c>
    </row>
    <row r="25" spans="2:7">
      <c r="B25" s="144">
        <v>43191</v>
      </c>
      <c r="C25" s="145">
        <f>C24</f>
        <v>5156155</v>
      </c>
      <c r="D25" s="146">
        <f t="shared" si="0"/>
        <v>1380536319.4618545</v>
      </c>
    </row>
    <row r="26" spans="2:7">
      <c r="B26" s="144">
        <v>43221</v>
      </c>
      <c r="C26" s="146">
        <f t="shared" ref="C26:C33" si="2">C25</f>
        <v>5156155</v>
      </c>
      <c r="D26" s="146">
        <f t="shared" si="0"/>
        <v>1385692474.4618545</v>
      </c>
    </row>
    <row r="27" spans="2:7">
      <c r="B27" s="144">
        <v>43252</v>
      </c>
      <c r="C27" s="146">
        <f t="shared" si="2"/>
        <v>5156155</v>
      </c>
      <c r="D27" s="146">
        <f t="shared" si="0"/>
        <v>1390848629.4618545</v>
      </c>
    </row>
    <row r="28" spans="2:7">
      <c r="B28" s="144">
        <v>43282</v>
      </c>
      <c r="C28" s="146">
        <f t="shared" si="2"/>
        <v>5156155</v>
      </c>
      <c r="D28" s="146">
        <f t="shared" si="0"/>
        <v>1396004784.4618545</v>
      </c>
    </row>
    <row r="29" spans="2:7">
      <c r="B29" s="144">
        <v>43313</v>
      </c>
      <c r="C29" s="146">
        <f t="shared" si="2"/>
        <v>5156155</v>
      </c>
      <c r="D29" s="146">
        <f t="shared" si="0"/>
        <v>1401160939.4618545</v>
      </c>
    </row>
    <row r="30" spans="2:7">
      <c r="B30" s="144">
        <v>43344</v>
      </c>
      <c r="C30" s="146">
        <f t="shared" si="2"/>
        <v>5156155</v>
      </c>
      <c r="D30" s="146">
        <f t="shared" si="0"/>
        <v>1406317094.4618545</v>
      </c>
    </row>
    <row r="31" spans="2:7">
      <c r="B31" s="144">
        <v>43374</v>
      </c>
      <c r="C31" s="146">
        <f t="shared" si="2"/>
        <v>5156155</v>
      </c>
      <c r="D31" s="146">
        <f t="shared" si="0"/>
        <v>1411473249.4618545</v>
      </c>
    </row>
    <row r="32" spans="2:7">
      <c r="B32" s="144">
        <v>43405</v>
      </c>
      <c r="C32" s="146">
        <f t="shared" si="2"/>
        <v>5156155</v>
      </c>
      <c r="D32" s="146">
        <f t="shared" si="0"/>
        <v>1416629404.4618545</v>
      </c>
    </row>
    <row r="33" spans="2:7">
      <c r="B33" s="144">
        <v>43435</v>
      </c>
      <c r="C33" s="146">
        <f t="shared" si="2"/>
        <v>5156155</v>
      </c>
      <c r="D33" s="146">
        <f t="shared" si="0"/>
        <v>1421785559.4618545</v>
      </c>
      <c r="E33" s="145">
        <f>1421786*1000</f>
        <v>1421786000</v>
      </c>
      <c r="F33" s="146">
        <f>E33-D33</f>
        <v>440.53814554214478</v>
      </c>
      <c r="G33" s="142" t="s">
        <v>1161</v>
      </c>
    </row>
    <row r="36" spans="2:7" ht="26.25">
      <c r="C36" s="701" t="s">
        <v>1356</v>
      </c>
      <c r="D36" s="701" t="s">
        <v>93</v>
      </c>
      <c r="E36" s="702" t="s">
        <v>94</v>
      </c>
    </row>
    <row r="37" spans="2:7">
      <c r="C37" s="703"/>
      <c r="D37" s="703"/>
      <c r="E37" s="1"/>
    </row>
    <row r="38" spans="2:7">
      <c r="B38" s="142">
        <v>2017</v>
      </c>
      <c r="C38" s="37">
        <f>SUM(D9:D21)/13</f>
        <v>1329976744.0772395</v>
      </c>
      <c r="D38" s="704">
        <f>'rate base'!B399</f>
        <v>1333622980</v>
      </c>
      <c r="E38" s="38">
        <f>C38-D38</f>
        <v>-3646235.9227604866</v>
      </c>
    </row>
    <row r="39" spans="2:7">
      <c r="C39" s="1"/>
      <c r="D39" s="1"/>
      <c r="E39" s="1"/>
    </row>
    <row r="40" spans="2:7">
      <c r="B40" s="142">
        <v>2018</v>
      </c>
      <c r="C40" s="489">
        <f>SUM(D21:D33)/13</f>
        <v>1390848629.8464701</v>
      </c>
      <c r="D40" s="37">
        <f>'rate base'!E399</f>
        <v>1399730656</v>
      </c>
      <c r="E40" s="38">
        <f>C40-D40</f>
        <v>-8882026.1535298824</v>
      </c>
    </row>
    <row r="41" spans="2:7">
      <c r="C41" s="705"/>
      <c r="D41" s="705"/>
      <c r="E41" s="705"/>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48"/>
  <sheetViews>
    <sheetView showGridLines="0" showZeros="0" workbookViewId="0">
      <selection sqref="A1:A2"/>
    </sheetView>
  </sheetViews>
  <sheetFormatPr defaultColWidth="9.33203125" defaultRowHeight="14.25"/>
  <cols>
    <col min="1" max="1" width="6.33203125" style="274" customWidth="1"/>
    <col min="2" max="2" width="50.1640625" style="274" customWidth="1"/>
    <col min="3" max="3" width="13.6640625" style="274" customWidth="1"/>
    <col min="4" max="7" width="31.83203125" style="274" customWidth="1"/>
    <col min="8" max="16384" width="9.33203125" style="274"/>
  </cols>
  <sheetData>
    <row r="1" spans="1:7">
      <c r="A1" s="299" t="s">
        <v>3307</v>
      </c>
    </row>
    <row r="2" spans="1:7">
      <c r="A2" s="299" t="s">
        <v>3288</v>
      </c>
    </row>
    <row r="4" spans="1:7" ht="15" thickBot="1">
      <c r="A4" s="273"/>
      <c r="B4" s="273"/>
      <c r="C4" s="273"/>
      <c r="D4" s="273"/>
      <c r="E4" s="273"/>
      <c r="F4" s="273"/>
      <c r="G4" s="273"/>
    </row>
    <row r="5" spans="1:7">
      <c r="A5" s="275" t="s">
        <v>1292</v>
      </c>
      <c r="C5" s="275" t="s">
        <v>1293</v>
      </c>
      <c r="F5" s="275" t="s">
        <v>1348</v>
      </c>
    </row>
    <row r="6" spans="1:7">
      <c r="D6" s="275" t="s">
        <v>1295</v>
      </c>
      <c r="F6" s="275" t="s">
        <v>1349</v>
      </c>
    </row>
    <row r="7" spans="1:7">
      <c r="A7" s="275" t="s">
        <v>1297</v>
      </c>
      <c r="D7" s="275" t="s">
        <v>1298</v>
      </c>
      <c r="F7" s="275" t="s">
        <v>1350</v>
      </c>
    </row>
    <row r="8" spans="1:7">
      <c r="B8" s="275" t="s">
        <v>1300</v>
      </c>
      <c r="D8" s="275" t="s">
        <v>1301</v>
      </c>
      <c r="F8" s="275" t="s">
        <v>1351</v>
      </c>
    </row>
    <row r="9" spans="1:7">
      <c r="D9" s="275" t="s">
        <v>1303</v>
      </c>
      <c r="F9" s="275" t="s">
        <v>1352</v>
      </c>
    </row>
    <row r="10" spans="1:7">
      <c r="A10" s="275" t="s">
        <v>1305</v>
      </c>
      <c r="F10" s="275" t="s">
        <v>1353</v>
      </c>
    </row>
    <row r="11" spans="1:7">
      <c r="E11" s="275" t="s">
        <v>1307</v>
      </c>
    </row>
    <row r="12" spans="1:7" ht="15" thickBot="1">
      <c r="A12" s="273"/>
      <c r="B12" s="273"/>
      <c r="C12" s="273"/>
      <c r="D12" s="273"/>
      <c r="E12" s="273"/>
      <c r="F12" s="273"/>
      <c r="G12" s="273"/>
    </row>
    <row r="13" spans="1:7">
      <c r="B13" s="276" t="s">
        <v>64</v>
      </c>
      <c r="C13" s="276" t="s">
        <v>65</v>
      </c>
      <c r="D13" s="276" t="s">
        <v>66</v>
      </c>
      <c r="E13" s="276" t="s">
        <v>67</v>
      </c>
      <c r="F13" s="276" t="s">
        <v>75</v>
      </c>
      <c r="G13" s="276" t="s">
        <v>68</v>
      </c>
    </row>
    <row r="14" spans="1:7">
      <c r="A14" s="277"/>
      <c r="B14" s="277"/>
      <c r="C14" s="277"/>
      <c r="D14" s="277"/>
      <c r="E14" s="277"/>
      <c r="F14" s="277"/>
      <c r="G14" s="277"/>
    </row>
    <row r="15" spans="1:7" ht="26.25" thickBot="1">
      <c r="A15" s="278" t="s">
        <v>117</v>
      </c>
      <c r="B15" s="278" t="s">
        <v>1068</v>
      </c>
      <c r="C15" s="278" t="s">
        <v>1308</v>
      </c>
      <c r="D15" s="278" t="s">
        <v>1309</v>
      </c>
      <c r="E15" s="278" t="s">
        <v>1310</v>
      </c>
      <c r="F15" s="278" t="s">
        <v>1311</v>
      </c>
      <c r="G15" s="278" t="s">
        <v>1312</v>
      </c>
    </row>
    <row r="16" spans="1:7">
      <c r="A16" s="276" t="s">
        <v>1237</v>
      </c>
      <c r="B16" s="279" t="s">
        <v>1313</v>
      </c>
      <c r="C16" s="280" t="s">
        <v>5</v>
      </c>
      <c r="D16" s="281">
        <v>1365536.8119999999</v>
      </c>
      <c r="E16" s="281">
        <v>68387.687999999995</v>
      </c>
      <c r="F16" s="281">
        <v>0</v>
      </c>
      <c r="G16" s="281">
        <v>1433924.5</v>
      </c>
    </row>
    <row r="17" spans="1:7">
      <c r="A17" s="276" t="s">
        <v>1240</v>
      </c>
      <c r="B17" s="279" t="s">
        <v>1314</v>
      </c>
      <c r="C17" s="280" t="s">
        <v>5</v>
      </c>
      <c r="D17" s="281">
        <v>1253.5070000000001</v>
      </c>
      <c r="E17" s="281">
        <v>0</v>
      </c>
      <c r="F17" s="281">
        <v>0</v>
      </c>
      <c r="G17" s="281">
        <v>1253.5070000000001</v>
      </c>
    </row>
    <row r="18" spans="1:7">
      <c r="A18" s="276" t="s">
        <v>1242</v>
      </c>
      <c r="B18" s="279" t="s">
        <v>1315</v>
      </c>
      <c r="C18" s="280" t="s">
        <v>5</v>
      </c>
      <c r="D18" s="281">
        <v>33732.506999999998</v>
      </c>
      <c r="E18" s="281">
        <v>0</v>
      </c>
      <c r="F18" s="281">
        <v>0</v>
      </c>
      <c r="G18" s="281">
        <v>33732.506999999998</v>
      </c>
    </row>
    <row r="19" spans="1:7">
      <c r="A19" s="276" t="s">
        <v>1244</v>
      </c>
      <c r="B19" s="279" t="s">
        <v>1316</v>
      </c>
      <c r="C19" s="280">
        <v>928</v>
      </c>
      <c r="D19" s="281">
        <v>4925.0037599999996</v>
      </c>
      <c r="E19" s="281">
        <v>0</v>
      </c>
      <c r="F19" s="281">
        <v>0</v>
      </c>
      <c r="G19" s="281">
        <v>4925.0037599999996</v>
      </c>
    </row>
    <row r="20" spans="1:7">
      <c r="A20" s="276" t="s">
        <v>1246</v>
      </c>
      <c r="B20" s="279" t="s">
        <v>1317</v>
      </c>
      <c r="C20" s="280">
        <v>456</v>
      </c>
      <c r="D20" s="281">
        <v>11999.999999999998</v>
      </c>
      <c r="E20" s="281">
        <v>12000</v>
      </c>
      <c r="F20" s="281">
        <v>-12000</v>
      </c>
      <c r="G20" s="281">
        <v>11999.999999999998</v>
      </c>
    </row>
    <row r="21" spans="1:7" ht="15" thickBot="1">
      <c r="A21" s="276" t="s">
        <v>1248</v>
      </c>
      <c r="B21" s="279" t="s">
        <v>1318</v>
      </c>
      <c r="C21" s="280" t="s">
        <v>1319</v>
      </c>
      <c r="D21" s="281">
        <v>5243.5320099999944</v>
      </c>
      <c r="E21" s="281">
        <v>0</v>
      </c>
      <c r="F21" s="281">
        <v>0</v>
      </c>
      <c r="G21" s="281">
        <v>5243.5320099999944</v>
      </c>
    </row>
    <row r="22" spans="1:7" ht="15" thickBot="1">
      <c r="A22" s="276" t="s">
        <v>1320</v>
      </c>
      <c r="B22" s="279" t="s">
        <v>59</v>
      </c>
      <c r="C22" s="282"/>
      <c r="D22" s="283">
        <v>1422691.3617700001</v>
      </c>
      <c r="E22" s="283">
        <v>80387.687999999995</v>
      </c>
      <c r="F22" s="283">
        <v>-12000</v>
      </c>
      <c r="G22" s="283">
        <v>1491079.0497699999</v>
      </c>
    </row>
    <row r="23" spans="1:7" ht="15" thickTop="1">
      <c r="A23" s="276" t="s">
        <v>1321</v>
      </c>
      <c r="B23" s="275" t="s">
        <v>5</v>
      </c>
    </row>
    <row r="24" spans="1:7">
      <c r="A24" s="276" t="s">
        <v>1322</v>
      </c>
    </row>
    <row r="25" spans="1:7">
      <c r="A25" s="276" t="s">
        <v>1323</v>
      </c>
      <c r="B25" s="274" t="s">
        <v>1279</v>
      </c>
    </row>
    <row r="26" spans="1:7" ht="15" customHeight="1">
      <c r="A26" s="276" t="s">
        <v>1324</v>
      </c>
      <c r="B26" s="765" t="s">
        <v>1354</v>
      </c>
      <c r="C26" s="765"/>
      <c r="D26" s="765"/>
      <c r="E26" s="765"/>
      <c r="F26" s="765"/>
      <c r="G26" s="765"/>
    </row>
    <row r="27" spans="1:7">
      <c r="A27" s="276" t="s">
        <v>1326</v>
      </c>
      <c r="B27" s="765"/>
      <c r="C27" s="765"/>
      <c r="D27" s="765"/>
      <c r="E27" s="765"/>
      <c r="F27" s="765"/>
      <c r="G27" s="765"/>
    </row>
    <row r="28" spans="1:7">
      <c r="A28" s="276" t="s">
        <v>1327</v>
      </c>
    </row>
    <row r="29" spans="1:7">
      <c r="A29" s="276" t="s">
        <v>1328</v>
      </c>
      <c r="B29" s="275" t="s">
        <v>1355</v>
      </c>
    </row>
    <row r="30" spans="1:7">
      <c r="A30" s="276" t="s">
        <v>1330</v>
      </c>
    </row>
    <row r="31" spans="1:7">
      <c r="A31" s="276" t="s">
        <v>1331</v>
      </c>
      <c r="D31" s="287"/>
      <c r="E31" s="288"/>
    </row>
    <row r="32" spans="1:7">
      <c r="A32" s="276" t="s">
        <v>1332</v>
      </c>
    </row>
    <row r="33" spans="1:7">
      <c r="A33" s="276" t="s">
        <v>1333</v>
      </c>
      <c r="D33" s="289"/>
      <c r="G33" s="289"/>
    </row>
    <row r="34" spans="1:7">
      <c r="A34" s="276" t="s">
        <v>1334</v>
      </c>
    </row>
    <row r="35" spans="1:7">
      <c r="A35" s="276" t="s">
        <v>1335</v>
      </c>
    </row>
    <row r="36" spans="1:7">
      <c r="A36" s="276" t="s">
        <v>1336</v>
      </c>
    </row>
    <row r="37" spans="1:7">
      <c r="A37" s="276" t="s">
        <v>1337</v>
      </c>
    </row>
    <row r="38" spans="1:7">
      <c r="A38" s="276" t="s">
        <v>1338</v>
      </c>
    </row>
    <row r="39" spans="1:7">
      <c r="A39" s="276" t="s">
        <v>1339</v>
      </c>
    </row>
    <row r="40" spans="1:7">
      <c r="A40" s="276" t="s">
        <v>1340</v>
      </c>
    </row>
    <row r="41" spans="1:7">
      <c r="A41" s="276" t="s">
        <v>1341</v>
      </c>
    </row>
    <row r="42" spans="1:7">
      <c r="A42" s="276" t="s">
        <v>1342</v>
      </c>
    </row>
    <row r="43" spans="1:7">
      <c r="A43" s="276" t="s">
        <v>1343</v>
      </c>
    </row>
    <row r="44" spans="1:7">
      <c r="A44" s="276" t="s">
        <v>1344</v>
      </c>
    </row>
    <row r="45" spans="1:7">
      <c r="A45" s="276" t="s">
        <v>1345</v>
      </c>
    </row>
    <row r="46" spans="1:7">
      <c r="A46" s="276" t="s">
        <v>1346</v>
      </c>
    </row>
    <row r="47" spans="1:7">
      <c r="A47" s="276" t="s">
        <v>1347</v>
      </c>
    </row>
    <row r="48" spans="1:7" ht="15" thickBot="1">
      <c r="A48" s="273"/>
      <c r="B48" s="273"/>
      <c r="C48" s="273"/>
      <c r="D48" s="273"/>
      <c r="E48" s="273"/>
      <c r="F48" s="273"/>
      <c r="G48" s="273"/>
    </row>
  </sheetData>
  <mergeCells count="1">
    <mergeCell ref="B26:G27"/>
  </mergeCells>
  <pageMargins left="0.5" right="0.5" top="0.75" bottom="0.5" header="0.75" footer="0.5"/>
  <pageSetup scale="75" orientation="landscape" r:id="rId1"/>
  <headerFooter>
    <oddHeader>&amp;L&amp;"Arial,Regular"&amp;10 Schedule B-19
 2018 SUBSEQUENT YEAR ADJUSTMENT&amp;C&amp;"Arial,Regular"&amp;10 MISCELLANEOUS DEFERRED DEBITS&amp;R&amp;"Arial,Regular"&amp;10 Page &amp;P of &amp;N</oddHeader>
    <oddFooter>&amp;L&amp;"Arial"&amp;10 Supporting Schedules: &amp;R&amp;"Arial"&amp;10 Recap Schedules: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68"/>
  <sheetViews>
    <sheetView topLeftCell="B1" workbookViewId="0">
      <selection activeCell="B1" sqref="B1:B2"/>
    </sheetView>
  </sheetViews>
  <sheetFormatPr defaultColWidth="14" defaultRowHeight="11.25"/>
  <cols>
    <col min="1" max="1" width="5.6640625" style="292" customWidth="1"/>
    <col min="2" max="2" width="37.5" style="292" customWidth="1"/>
    <col min="3" max="3" width="2.1640625" style="292" customWidth="1"/>
    <col min="4" max="4" width="15.5" style="293" customWidth="1"/>
    <col min="5" max="8" width="13.1640625" style="292" customWidth="1"/>
    <col min="9" max="9" width="22.6640625" style="291" bestFit="1" customWidth="1"/>
    <col min="10" max="10" width="15.5" style="291" bestFit="1" customWidth="1"/>
    <col min="11" max="16384" width="14" style="290"/>
  </cols>
  <sheetData>
    <row r="1" spans="1:11">
      <c r="B1" s="299" t="s">
        <v>3308</v>
      </c>
    </row>
    <row r="2" spans="1:11">
      <c r="B2" s="299" t="s">
        <v>3288</v>
      </c>
    </row>
    <row r="5" spans="1:11">
      <c r="B5" s="533" t="s">
        <v>3116</v>
      </c>
      <c r="C5" s="532"/>
      <c r="D5" s="534"/>
      <c r="E5" s="532"/>
      <c r="F5" s="532"/>
      <c r="G5" s="532"/>
      <c r="H5" s="532"/>
      <c r="I5" s="535"/>
      <c r="J5" s="535"/>
      <c r="K5" s="292"/>
    </row>
    <row r="6" spans="1:11">
      <c r="B6" s="532"/>
      <c r="C6" s="532"/>
      <c r="D6" s="536" t="s">
        <v>1392</v>
      </c>
      <c r="E6" s="536" t="s">
        <v>1391</v>
      </c>
      <c r="F6" s="536" t="s">
        <v>1390</v>
      </c>
      <c r="G6" s="536" t="s">
        <v>1389</v>
      </c>
      <c r="H6" s="536" t="s">
        <v>1388</v>
      </c>
      <c r="I6" s="536" t="s">
        <v>1387</v>
      </c>
      <c r="J6" s="536" t="s">
        <v>1386</v>
      </c>
      <c r="K6" s="292"/>
    </row>
    <row r="7" spans="1:11" ht="12" thickBot="1">
      <c r="B7" s="537" t="s">
        <v>1383</v>
      </c>
      <c r="C7" s="532"/>
      <c r="D7" s="538" t="s">
        <v>1375</v>
      </c>
      <c r="E7" s="538" t="s">
        <v>1374</v>
      </c>
      <c r="F7" s="538" t="s">
        <v>1373</v>
      </c>
      <c r="G7" s="538" t="s">
        <v>1372</v>
      </c>
      <c r="H7" s="538" t="s">
        <v>1379</v>
      </c>
      <c r="I7" s="538" t="s">
        <v>1379</v>
      </c>
      <c r="J7" s="538" t="s">
        <v>1378</v>
      </c>
      <c r="K7" s="292"/>
    </row>
    <row r="8" spans="1:11">
      <c r="A8" s="315">
        <v>1</v>
      </c>
      <c r="B8" s="532" t="s">
        <v>121</v>
      </c>
      <c r="C8" s="532"/>
      <c r="D8" s="534">
        <v>9358417.0019522551</v>
      </c>
      <c r="E8" s="539">
        <f>D8/$D$15</f>
        <v>0.28763165495652743</v>
      </c>
      <c r="F8" s="329">
        <v>4.6169624855536121E-2</v>
      </c>
      <c r="G8" s="539">
        <f t="shared" ref="G8:G14" si="0">E8*F8</f>
        <v>1.3279845605919879E-2</v>
      </c>
      <c r="H8" s="539">
        <f>G8</f>
        <v>1.3279845605919879E-2</v>
      </c>
      <c r="I8" s="535">
        <f>D8*F8</f>
        <v>432074.60222180665</v>
      </c>
      <c r="J8" s="535">
        <f t="shared" ref="J8:J14" si="1">D8*F8</f>
        <v>432074.60222180665</v>
      </c>
      <c r="K8" s="292"/>
    </row>
    <row r="9" spans="1:11">
      <c r="A9" s="315">
        <v>2</v>
      </c>
      <c r="B9" s="532" t="s">
        <v>122</v>
      </c>
      <c r="C9" s="532"/>
      <c r="D9" s="534">
        <v>0</v>
      </c>
      <c r="E9" s="539">
        <f t="shared" ref="E9:E14" si="2">D9/$D$15</f>
        <v>0</v>
      </c>
      <c r="F9" s="329">
        <v>0</v>
      </c>
      <c r="G9" s="539">
        <f t="shared" si="0"/>
        <v>0</v>
      </c>
      <c r="H9" s="539">
        <f>G9</f>
        <v>0</v>
      </c>
      <c r="I9" s="535">
        <f>D9*F9</f>
        <v>0</v>
      </c>
      <c r="J9" s="535">
        <f t="shared" si="1"/>
        <v>0</v>
      </c>
      <c r="K9" s="292"/>
    </row>
    <row r="10" spans="1:11">
      <c r="A10" s="315">
        <v>3</v>
      </c>
      <c r="B10" s="532" t="s">
        <v>124</v>
      </c>
      <c r="C10" s="532"/>
      <c r="D10" s="534">
        <v>14682574.21833417</v>
      </c>
      <c r="E10" s="539">
        <f t="shared" si="2"/>
        <v>0.45127003002329402</v>
      </c>
      <c r="F10" s="329">
        <v>0.115</v>
      </c>
      <c r="G10" s="539">
        <f t="shared" si="0"/>
        <v>5.1896053452678816E-2</v>
      </c>
      <c r="H10" s="539">
        <f>G10/0.61425</f>
        <v>8.448685950782063E-2</v>
      </c>
      <c r="I10" s="535">
        <f>D10*F10/0.61425</f>
        <v>2748874.2940308177</v>
      </c>
      <c r="J10" s="535">
        <f t="shared" si="1"/>
        <v>1688496.0351084296</v>
      </c>
      <c r="K10" s="292"/>
    </row>
    <row r="11" spans="1:11">
      <c r="A11" s="315">
        <v>4</v>
      </c>
      <c r="B11" s="532" t="s">
        <v>125</v>
      </c>
      <c r="C11" s="532"/>
      <c r="D11" s="534">
        <v>612939.19672286394</v>
      </c>
      <c r="E11" s="539">
        <f t="shared" si="2"/>
        <v>1.8838732608767474E-2</v>
      </c>
      <c r="F11" s="329">
        <v>1.8504389746196191E-2</v>
      </c>
      <c r="G11" s="539">
        <f t="shared" si="0"/>
        <v>3.4859925051700867E-4</v>
      </c>
      <c r="H11" s="539">
        <f>G11</f>
        <v>3.4859925051700867E-4</v>
      </c>
      <c r="I11" s="535">
        <f>D11*F11</f>
        <v>11342.065786880294</v>
      </c>
      <c r="J11" s="535">
        <f t="shared" si="1"/>
        <v>11342.065786880294</v>
      </c>
      <c r="K11" s="292"/>
    </row>
    <row r="12" spans="1:11">
      <c r="A12" s="315">
        <v>5</v>
      </c>
      <c r="B12" s="532" t="s">
        <v>123</v>
      </c>
      <c r="C12" s="532"/>
      <c r="D12" s="534">
        <v>407328.32572721242</v>
      </c>
      <c r="E12" s="539">
        <f t="shared" si="2"/>
        <v>1.251926692464642E-2</v>
      </c>
      <c r="F12" s="329">
        <v>2.0453840162474882E-2</v>
      </c>
      <c r="G12" s="539">
        <f t="shared" si="0"/>
        <v>2.5606708462807632E-4</v>
      </c>
      <c r="H12" s="539">
        <f>G12</f>
        <v>2.5606708462807632E-4</v>
      </c>
      <c r="I12" s="535">
        <f>D12*F12</f>
        <v>8331.4284680729088</v>
      </c>
      <c r="J12" s="535">
        <f t="shared" si="1"/>
        <v>8331.4284680729088</v>
      </c>
      <c r="K12" s="292"/>
    </row>
    <row r="13" spans="1:11">
      <c r="A13" s="315">
        <v>6</v>
      </c>
      <c r="B13" s="532" t="s">
        <v>127</v>
      </c>
      <c r="C13" s="532"/>
      <c r="D13" s="534">
        <v>106275.15434518081</v>
      </c>
      <c r="E13" s="539">
        <f>D13/$D$15</f>
        <v>3.2663749134803403E-3</v>
      </c>
      <c r="F13" s="329">
        <v>8.8206457072880523E-2</v>
      </c>
      <c r="G13" s="539">
        <f t="shared" si="0"/>
        <v>2.8811535858983749E-4</v>
      </c>
      <c r="H13" s="539">
        <f>G13 + G20*E13*(0.38575/0.61425)</f>
        <v>4.3218566384502916E-4</v>
      </c>
      <c r="I13" s="535">
        <f>D13*H21</f>
        <v>14061.642958719594</v>
      </c>
      <c r="J13" s="535">
        <f t="shared" si="1"/>
        <v>9374.1548396619437</v>
      </c>
      <c r="K13" s="292"/>
    </row>
    <row r="14" spans="1:11" ht="12" thickBot="1">
      <c r="A14" s="315">
        <v>7</v>
      </c>
      <c r="B14" s="532" t="s">
        <v>126</v>
      </c>
      <c r="C14" s="532"/>
      <c r="D14" s="534">
        <v>7368582.4888796723</v>
      </c>
      <c r="E14" s="539">
        <f t="shared" si="2"/>
        <v>0.22647394057328424</v>
      </c>
      <c r="F14" s="329">
        <v>0</v>
      </c>
      <c r="G14" s="539">
        <f t="shared" si="0"/>
        <v>0</v>
      </c>
      <c r="H14" s="539">
        <f>G14</f>
        <v>0</v>
      </c>
      <c r="I14" s="535">
        <f>D14*F14</f>
        <v>0</v>
      </c>
      <c r="J14" s="535">
        <f t="shared" si="1"/>
        <v>0</v>
      </c>
      <c r="K14" s="292"/>
    </row>
    <row r="15" spans="1:11">
      <c r="A15" s="315">
        <v>8</v>
      </c>
      <c r="B15" s="540" t="s">
        <v>1377</v>
      </c>
      <c r="C15" s="532"/>
      <c r="D15" s="541">
        <f>SUM(D8:D14)</f>
        <v>32536116.385961358</v>
      </c>
      <c r="E15" s="542">
        <f>SUM(E8:E14)</f>
        <v>1</v>
      </c>
      <c r="F15" s="542"/>
      <c r="G15" s="543">
        <f>SUM(G8:G14)</f>
        <v>6.6068680752333631E-2</v>
      </c>
      <c r="H15" s="576">
        <f>SUM(H8:H14)</f>
        <v>9.8803557112730644E-2</v>
      </c>
      <c r="I15" s="541">
        <f>SUM(I8:I14)</f>
        <v>3214684.0334662972</v>
      </c>
      <c r="J15" s="541">
        <f>SUM(J8:J14)</f>
        <v>2149618.2864248515</v>
      </c>
      <c r="K15" s="292"/>
    </row>
    <row r="16" spans="1:11">
      <c r="A16" s="315"/>
      <c r="B16" s="532"/>
      <c r="C16" s="532"/>
      <c r="D16" s="534"/>
      <c r="E16" s="539"/>
      <c r="F16" s="539"/>
      <c r="G16" s="539"/>
      <c r="H16" s="539"/>
      <c r="I16" s="535"/>
      <c r="J16" s="535"/>
      <c r="K16" s="292"/>
    </row>
    <row r="17" spans="1:14" ht="12" thickBot="1">
      <c r="A17" s="315"/>
      <c r="B17" s="537" t="s">
        <v>1376</v>
      </c>
      <c r="C17" s="532"/>
      <c r="D17" s="538" t="s">
        <v>1375</v>
      </c>
      <c r="E17" s="538" t="s">
        <v>1374</v>
      </c>
      <c r="F17" s="538" t="s">
        <v>1373</v>
      </c>
      <c r="G17" s="538" t="s">
        <v>1372</v>
      </c>
      <c r="H17" s="532"/>
      <c r="I17" s="539">
        <f>G15-G10</f>
        <v>1.4172627299654815E-2</v>
      </c>
      <c r="J17" s="535"/>
      <c r="K17" s="292"/>
    </row>
    <row r="18" spans="1:14">
      <c r="A18" s="315">
        <v>9</v>
      </c>
      <c r="B18" s="532" t="s">
        <v>121</v>
      </c>
      <c r="C18" s="532"/>
      <c r="D18" s="534">
        <f>D8</f>
        <v>9358417.0019522551</v>
      </c>
      <c r="E18" s="539">
        <f>D18/$D$21</f>
        <v>0.38926918263068017</v>
      </c>
      <c r="F18" s="539">
        <f>F8</f>
        <v>4.6169624855536121E-2</v>
      </c>
      <c r="G18" s="539">
        <f>E18*F18</f>
        <v>1.797241212987968E-2</v>
      </c>
      <c r="H18" s="535">
        <f>D18*F18</f>
        <v>432074.60222180665</v>
      </c>
      <c r="I18" s="297">
        <f>G8+G11+G12+G18*E13</f>
        <v>1.3943216577180732E-2</v>
      </c>
      <c r="J18" s="535"/>
      <c r="K18" s="292"/>
    </row>
    <row r="19" spans="1:14">
      <c r="A19" s="315">
        <v>10</v>
      </c>
      <c r="B19" s="532" t="s">
        <v>122</v>
      </c>
      <c r="C19" s="532"/>
      <c r="D19" s="534">
        <f>D9</f>
        <v>0</v>
      </c>
      <c r="E19" s="539">
        <f>D19/$D$21</f>
        <v>0</v>
      </c>
      <c r="F19" s="539">
        <v>0</v>
      </c>
      <c r="G19" s="539">
        <f>E19*F19</f>
        <v>0</v>
      </c>
      <c r="H19" s="535">
        <f>D19*F19</f>
        <v>0</v>
      </c>
      <c r="I19" s="535"/>
      <c r="J19" s="535"/>
      <c r="K19" s="292"/>
    </row>
    <row r="20" spans="1:14" ht="12" thickBot="1">
      <c r="A20" s="315">
        <v>11</v>
      </c>
      <c r="B20" s="532" t="s">
        <v>124</v>
      </c>
      <c r="C20" s="532"/>
      <c r="D20" s="544">
        <f>D10</f>
        <v>14682574.21833417</v>
      </c>
      <c r="E20" s="539">
        <f>D20/$D$21</f>
        <v>0.61073081736931978</v>
      </c>
      <c r="F20" s="545">
        <f>F10</f>
        <v>0.115</v>
      </c>
      <c r="G20" s="539">
        <f>E20*F20</f>
        <v>7.0234043997471782E-2</v>
      </c>
      <c r="H20" s="535">
        <f>D20*F20</f>
        <v>1688496.0351084296</v>
      </c>
      <c r="I20" s="535"/>
      <c r="J20" s="535"/>
      <c r="K20" s="292"/>
    </row>
    <row r="21" spans="1:14">
      <c r="A21" s="315">
        <v>12</v>
      </c>
      <c r="B21" s="533" t="s">
        <v>1371</v>
      </c>
      <c r="C21" s="532"/>
      <c r="D21" s="541">
        <f>SUM(D18:D20)</f>
        <v>24040991.220286425</v>
      </c>
      <c r="E21" s="542">
        <f>SUM(E18:E20)</f>
        <v>1</v>
      </c>
      <c r="F21" s="542"/>
      <c r="G21" s="542">
        <f>SUM(G18:G20)</f>
        <v>8.8206456127351465E-2</v>
      </c>
      <c r="H21" s="312">
        <f>G18+G19/0.61425+G20/0.61425</f>
        <v>0.13231355009890172</v>
      </c>
      <c r="I21" s="535"/>
      <c r="J21" s="535"/>
      <c r="K21" s="292"/>
    </row>
    <row r="22" spans="1:14">
      <c r="A22" s="315"/>
      <c r="B22" s="532"/>
      <c r="C22" s="532"/>
      <c r="D22" s="534"/>
      <c r="E22" s="532"/>
      <c r="F22" s="532"/>
      <c r="G22" s="532"/>
      <c r="H22" s="532"/>
      <c r="I22" s="535"/>
      <c r="J22" s="535"/>
      <c r="K22" s="292"/>
    </row>
    <row r="23" spans="1:14">
      <c r="A23" s="315"/>
      <c r="B23" s="532" t="s">
        <v>1370</v>
      </c>
      <c r="C23" s="532"/>
      <c r="D23" s="534"/>
      <c r="E23" s="539">
        <f>D10/(D8+D9+D10+D11)</f>
        <v>0.59554699676625755</v>
      </c>
      <c r="F23" s="532"/>
      <c r="G23" s="532"/>
      <c r="H23" s="532"/>
      <c r="I23" s="535"/>
      <c r="J23" s="535"/>
      <c r="K23" s="292"/>
    </row>
    <row r="24" spans="1:14">
      <c r="G24" s="328"/>
      <c r="K24" s="292"/>
    </row>
    <row r="25" spans="1:14">
      <c r="B25" s="309" t="s">
        <v>1</v>
      </c>
      <c r="E25" s="290"/>
      <c r="G25" s="328"/>
      <c r="K25" s="292"/>
    </row>
    <row r="26" spans="1:14">
      <c r="K26" s="292"/>
    </row>
    <row r="27" spans="1:14">
      <c r="B27" s="731" t="s">
        <v>3115</v>
      </c>
      <c r="C27" s="732"/>
      <c r="D27" s="733"/>
      <c r="K27" s="292"/>
    </row>
    <row r="28" spans="1:14">
      <c r="D28" s="327" t="s">
        <v>1392</v>
      </c>
      <c r="E28" s="327" t="s">
        <v>1391</v>
      </c>
      <c r="F28" s="327" t="s">
        <v>1390</v>
      </c>
      <c r="G28" s="327" t="s">
        <v>1389</v>
      </c>
      <c r="H28" s="327" t="s">
        <v>1388</v>
      </c>
      <c r="I28" s="327" t="s">
        <v>1387</v>
      </c>
      <c r="J28" s="327" t="s">
        <v>1386</v>
      </c>
      <c r="K28" s="327" t="s">
        <v>1385</v>
      </c>
      <c r="L28" s="327" t="s">
        <v>1384</v>
      </c>
      <c r="M28" s="292"/>
    </row>
    <row r="29" spans="1:14" ht="57" thickBot="1">
      <c r="B29" s="321" t="s">
        <v>1383</v>
      </c>
      <c r="D29" s="325" t="s">
        <v>1382</v>
      </c>
      <c r="E29" s="326" t="s">
        <v>1381</v>
      </c>
      <c r="F29" s="325" t="s">
        <v>1380</v>
      </c>
      <c r="G29" s="320" t="s">
        <v>1374</v>
      </c>
      <c r="H29" s="320" t="s">
        <v>1373</v>
      </c>
      <c r="I29" s="320" t="s">
        <v>1372</v>
      </c>
      <c r="J29" s="325" t="s">
        <v>1379</v>
      </c>
      <c r="K29" s="325" t="s">
        <v>1379</v>
      </c>
      <c r="L29" s="325" t="s">
        <v>1378</v>
      </c>
      <c r="M29" s="292"/>
    </row>
    <row r="30" spans="1:14">
      <c r="A30" s="315">
        <v>1</v>
      </c>
      <c r="B30" s="292" t="s">
        <v>121</v>
      </c>
      <c r="D30" s="293">
        <f t="shared" ref="D30:D36" si="3">D8</f>
        <v>9358417.0019522551</v>
      </c>
      <c r="E30" s="534">
        <f>'2017 Proration Adj Rev'!H11-'2017 RC Cap Struct Recon'!H11</f>
        <v>1459.418134406209</v>
      </c>
      <c r="F30" s="293">
        <f t="shared" ref="F30:F35" si="4">D30+E30</f>
        <v>9359876.4200866614</v>
      </c>
      <c r="G30" s="311">
        <f t="shared" ref="G30:G36" si="5">F30/$F$37</f>
        <v>0.28767651028336155</v>
      </c>
      <c r="H30" s="324">
        <f>F8</f>
        <v>4.6169624855536121E-2</v>
      </c>
      <c r="I30" s="311">
        <f t="shared" ref="I30:I36" si="6">G30*H30</f>
        <v>1.3281916559532581E-2</v>
      </c>
      <c r="J30" s="311">
        <f>I30</f>
        <v>1.3281916559532581E-2</v>
      </c>
      <c r="K30" s="291">
        <f>F30*H30</f>
        <v>432141.98300957959</v>
      </c>
      <c r="L30" s="291">
        <f t="shared" ref="L30:L36" si="7">F30*H30</f>
        <v>432141.98300957959</v>
      </c>
      <c r="M30" s="291"/>
      <c r="N30" s="291"/>
    </row>
    <row r="31" spans="1:14">
      <c r="A31" s="315">
        <v>2</v>
      </c>
      <c r="B31" s="292" t="s">
        <v>122</v>
      </c>
      <c r="D31" s="293">
        <f t="shared" si="3"/>
        <v>0</v>
      </c>
      <c r="E31" s="534">
        <f>'2017 Proration Adj Rev'!H15-'2017 RC Cap Struct Recon'!H15</f>
        <v>0</v>
      </c>
      <c r="F31" s="293">
        <f t="shared" si="4"/>
        <v>0</v>
      </c>
      <c r="G31" s="311">
        <f t="shared" si="5"/>
        <v>0</v>
      </c>
      <c r="H31" s="324">
        <f>F9</f>
        <v>0</v>
      </c>
      <c r="I31" s="311">
        <f t="shared" si="6"/>
        <v>0</v>
      </c>
      <c r="J31" s="311">
        <f>I31</f>
        <v>0</v>
      </c>
      <c r="K31" s="291">
        <f>F31*H31</f>
        <v>0</v>
      </c>
      <c r="L31" s="291">
        <f t="shared" si="7"/>
        <v>0</v>
      </c>
      <c r="M31" s="291"/>
      <c r="N31" s="291"/>
    </row>
    <row r="32" spans="1:14">
      <c r="A32" s="315">
        <v>3</v>
      </c>
      <c r="B32" s="292" t="s">
        <v>124</v>
      </c>
      <c r="D32" s="293">
        <f t="shared" si="3"/>
        <v>14682574.21833417</v>
      </c>
      <c r="E32" s="534">
        <f>'2017 Proration Adj Rev'!H19-'2017 RC Cap Struct Recon'!H19</f>
        <v>2627.5237612891942</v>
      </c>
      <c r="F32" s="293">
        <f t="shared" si="4"/>
        <v>14685201.742095459</v>
      </c>
      <c r="G32" s="311">
        <f t="shared" si="5"/>
        <v>0.45135078716499216</v>
      </c>
      <c r="H32" s="324">
        <f>F10</f>
        <v>0.115</v>
      </c>
      <c r="I32" s="311">
        <f t="shared" si="6"/>
        <v>5.1905340523974101E-2</v>
      </c>
      <c r="J32" s="311">
        <f>I32/0.61425</f>
        <v>8.4501978875008724E-2</v>
      </c>
      <c r="K32" s="291">
        <f>F32*H32/0.61425</f>
        <v>2749366.2195213316</v>
      </c>
      <c r="L32" s="291">
        <f t="shared" si="7"/>
        <v>1688798.2003409779</v>
      </c>
      <c r="M32" s="291"/>
      <c r="N32" s="291"/>
    </row>
    <row r="33" spans="1:14">
      <c r="A33" s="315">
        <v>4</v>
      </c>
      <c r="B33" s="292" t="s">
        <v>125</v>
      </c>
      <c r="D33" s="293">
        <f t="shared" si="3"/>
        <v>612939.19672286394</v>
      </c>
      <c r="E33" s="534">
        <f>'2017 Proration Adj Rev'!H13-'2017 RC Cap Struct Recon'!H13</f>
        <v>-92.311602597474121</v>
      </c>
      <c r="F33" s="293">
        <f t="shared" si="4"/>
        <v>612846.88512026647</v>
      </c>
      <c r="G33" s="311">
        <f t="shared" si="5"/>
        <v>1.8835895404673952E-2</v>
      </c>
      <c r="H33" s="324">
        <f>F11</f>
        <v>1.8504389746196191E-2</v>
      </c>
      <c r="I33" s="311">
        <f t="shared" si="6"/>
        <v>3.4854674978667262E-4</v>
      </c>
      <c r="J33" s="311">
        <f>I33</f>
        <v>3.4854674978667262E-4</v>
      </c>
      <c r="K33" s="291">
        <f>F33*H33</f>
        <v>11340.357617007734</v>
      </c>
      <c r="L33" s="291">
        <f t="shared" si="7"/>
        <v>11340.357617007734</v>
      </c>
      <c r="M33" s="291"/>
      <c r="N33" s="291"/>
    </row>
    <row r="34" spans="1:14">
      <c r="A34" s="315">
        <v>5</v>
      </c>
      <c r="B34" s="292" t="s">
        <v>123</v>
      </c>
      <c r="D34" s="293">
        <f t="shared" si="3"/>
        <v>407328.32572721242</v>
      </c>
      <c r="E34" s="534">
        <f>'2017 Proration Adj Rev'!H17-'2017 RC Cap Struct Recon'!H17</f>
        <v>92.441025057225488</v>
      </c>
      <c r="F34" s="293">
        <f t="shared" si="4"/>
        <v>407420.76675226964</v>
      </c>
      <c r="G34" s="311">
        <f t="shared" si="5"/>
        <v>1.2522108106549036E-2</v>
      </c>
      <c r="H34" s="324">
        <f>F12</f>
        <v>2.0453840162474882E-2</v>
      </c>
      <c r="I34" s="311">
        <f t="shared" si="6"/>
        <v>2.5612519770858497E-4</v>
      </c>
      <c r="J34" s="311">
        <f>I34</f>
        <v>2.5612519770858497E-4</v>
      </c>
      <c r="K34" s="291">
        <f>F34*H34</f>
        <v>8333.3192420238829</v>
      </c>
      <c r="L34" s="291">
        <f t="shared" si="7"/>
        <v>8333.3192420238829</v>
      </c>
      <c r="M34" s="291"/>
      <c r="N34" s="291"/>
    </row>
    <row r="35" spans="1:14">
      <c r="A35" s="315">
        <v>6</v>
      </c>
      <c r="B35" s="292" t="s">
        <v>127</v>
      </c>
      <c r="D35" s="293">
        <f t="shared" si="3"/>
        <v>106275.15434518081</v>
      </c>
      <c r="E35" s="534">
        <f>'2017 Proration Adj Rev'!H23-'2017 RC Cap Struct Recon'!H23</f>
        <v>22.807161768359947</v>
      </c>
      <c r="F35" s="293">
        <f t="shared" si="4"/>
        <v>106297.96150694917</v>
      </c>
      <c r="G35" s="311">
        <f t="shared" si="5"/>
        <v>3.2670758933237183E-3</v>
      </c>
      <c r="H35" s="324">
        <f>G43</f>
        <v>8.8206832560284734E-2</v>
      </c>
      <c r="I35" s="311">
        <f t="shared" si="6"/>
        <v>2.8817841628414788E-4</v>
      </c>
      <c r="J35" s="311">
        <f>I35 + G42*G35*(0.38575/0.61425)</f>
        <v>4.3228093012599809E-4</v>
      </c>
      <c r="K35" s="291">
        <f>F35*H43</f>
        <v>14064.742654011105</v>
      </c>
      <c r="L35" s="291">
        <f t="shared" si="7"/>
        <v>9376.2064921430574</v>
      </c>
      <c r="M35" s="291"/>
      <c r="N35" s="291"/>
    </row>
    <row r="36" spans="1:14" ht="12" thickBot="1">
      <c r="A36" s="315">
        <v>7</v>
      </c>
      <c r="B36" s="292" t="s">
        <v>126</v>
      </c>
      <c r="D36" s="293">
        <f t="shared" si="3"/>
        <v>7368582.4888796723</v>
      </c>
      <c r="E36" s="534">
        <f>'2017 Proration Adj Rev'!H21-'2017 RC Cap Struct Recon'!H21</f>
        <v>-4109.8784799193963</v>
      </c>
      <c r="F36" s="293">
        <f>D36+E36</f>
        <v>7364472.6103997529</v>
      </c>
      <c r="G36" s="311">
        <f t="shared" si="5"/>
        <v>0.22634762314709958</v>
      </c>
      <c r="H36" s="324">
        <f>F14</f>
        <v>0</v>
      </c>
      <c r="I36" s="311">
        <f t="shared" si="6"/>
        <v>0</v>
      </c>
      <c r="J36" s="311">
        <f>I36</f>
        <v>0</v>
      </c>
      <c r="K36" s="291">
        <f>F36*H36</f>
        <v>0</v>
      </c>
      <c r="L36" s="291">
        <f t="shared" si="7"/>
        <v>0</v>
      </c>
      <c r="M36" s="291"/>
      <c r="N36" s="291"/>
    </row>
    <row r="37" spans="1:14">
      <c r="A37" s="315">
        <v>8</v>
      </c>
      <c r="B37" s="323" t="s">
        <v>1377</v>
      </c>
      <c r="D37" s="314">
        <f>SUM(D30:D36)</f>
        <v>32536116.385961358</v>
      </c>
      <c r="E37" s="314">
        <f>SUM(E30:E36)</f>
        <v>4.1181920096278191E-9</v>
      </c>
      <c r="F37" s="314">
        <f>SUM(F30:F36)</f>
        <v>32536116.385961358</v>
      </c>
      <c r="G37" s="313">
        <f>SUM(G30:G36)</f>
        <v>1.0000000000000002</v>
      </c>
      <c r="H37" s="313"/>
      <c r="I37" s="322">
        <f>SUM(I30:I36)</f>
        <v>6.6080107447286082E-2</v>
      </c>
      <c r="J37" s="577">
        <f>SUM(J30:J36)</f>
        <v>9.8820848312162549E-2</v>
      </c>
      <c r="K37" s="314">
        <f>SUM(K30:K36)</f>
        <v>3215246.6220439537</v>
      </c>
      <c r="L37" s="314">
        <f>SUM(L30:L36)</f>
        <v>2149990.0667017321</v>
      </c>
      <c r="M37" s="292"/>
    </row>
    <row r="38" spans="1:14" ht="12.75" customHeight="1">
      <c r="A38" s="315"/>
      <c r="E38" s="311"/>
      <c r="F38" s="311"/>
      <c r="G38" s="311"/>
      <c r="H38" s="311"/>
      <c r="K38" s="310">
        <f>K37-I15</f>
        <v>562.58857765654102</v>
      </c>
      <c r="L38" s="310">
        <f>L37-J15</f>
        <v>371.78027688059956</v>
      </c>
    </row>
    <row r="39" spans="1:14" ht="12" thickBot="1">
      <c r="A39" s="315"/>
      <c r="B39" s="321" t="s">
        <v>1376</v>
      </c>
      <c r="D39" s="320" t="s">
        <v>1375</v>
      </c>
      <c r="E39" s="320" t="s">
        <v>1374</v>
      </c>
      <c r="F39" s="320" t="s">
        <v>1373</v>
      </c>
      <c r="G39" s="320" t="s">
        <v>1372</v>
      </c>
      <c r="H39" s="290"/>
      <c r="K39" s="292"/>
      <c r="L39" s="319"/>
    </row>
    <row r="40" spans="1:14">
      <c r="A40" s="315">
        <v>9</v>
      </c>
      <c r="B40" s="292" t="s">
        <v>121</v>
      </c>
      <c r="D40" s="293">
        <f>F30</f>
        <v>9359876.4200866614</v>
      </c>
      <c r="E40" s="311">
        <f>D40/$D$43</f>
        <v>0.38926371363632284</v>
      </c>
      <c r="F40" s="311">
        <f>H30</f>
        <v>4.6169624855536121E-2</v>
      </c>
      <c r="G40" s="311">
        <f>E40*F40</f>
        <v>1.7972159628461867E-2</v>
      </c>
      <c r="H40" s="291">
        <f>D40*F40</f>
        <v>432141.98300957959</v>
      </c>
      <c r="J40" s="318">
        <f>I37-I32</f>
        <v>1.4174766923311981E-2</v>
      </c>
      <c r="K40" s="292"/>
    </row>
    <row r="41" spans="1:14">
      <c r="A41" s="315">
        <v>10</v>
      </c>
      <c r="B41" s="292" t="s">
        <v>122</v>
      </c>
      <c r="D41" s="293">
        <f>F31</f>
        <v>0</v>
      </c>
      <c r="E41" s="311">
        <f>D41/$D$43</f>
        <v>0</v>
      </c>
      <c r="F41" s="311">
        <v>0</v>
      </c>
      <c r="G41" s="311">
        <f>E41*F41</f>
        <v>0</v>
      </c>
      <c r="H41" s="291">
        <f>D41*F41</f>
        <v>0</v>
      </c>
      <c r="J41" s="297">
        <f>I30+I33+I34+G40*G35</f>
        <v>1.3945304916500952E-2</v>
      </c>
      <c r="K41" s="292"/>
    </row>
    <row r="42" spans="1:14" ht="12" thickBot="1">
      <c r="A42" s="315">
        <v>11</v>
      </c>
      <c r="B42" s="292" t="s">
        <v>124</v>
      </c>
      <c r="D42" s="317">
        <f>F32</f>
        <v>14685201.742095459</v>
      </c>
      <c r="E42" s="311">
        <f>D42/$D$43</f>
        <v>0.61073628636367705</v>
      </c>
      <c r="F42" s="316">
        <f>H32</f>
        <v>0.115</v>
      </c>
      <c r="G42" s="311">
        <f>E42*F42</f>
        <v>7.0234672931822867E-2</v>
      </c>
      <c r="H42" s="291">
        <f>D42*F42</f>
        <v>1688798.2003409779</v>
      </c>
      <c r="K42" s="292"/>
    </row>
    <row r="43" spans="1:14">
      <c r="A43" s="315">
        <v>12</v>
      </c>
      <c r="B43" s="309" t="s">
        <v>1371</v>
      </c>
      <c r="D43" s="314">
        <f>SUM(D40:D42)</f>
        <v>24045078.162182122</v>
      </c>
      <c r="E43" s="313">
        <f>SUM(E40:E42)</f>
        <v>0.99999999999999989</v>
      </c>
      <c r="F43" s="313"/>
      <c r="G43" s="313">
        <f>SUM(G40:G42)</f>
        <v>8.8206832560284734E-2</v>
      </c>
      <c r="H43" s="312">
        <f>G40+G41/0.61425+G42/0.61425</f>
        <v>0.13231432150363137</v>
      </c>
      <c r="K43" s="292"/>
    </row>
    <row r="44" spans="1:14">
      <c r="B44" s="292" t="s">
        <v>1370</v>
      </c>
      <c r="E44" s="311">
        <f>D32/(D30+D31+D32+D33)</f>
        <v>0.59554699676625755</v>
      </c>
      <c r="K44" s="292"/>
    </row>
    <row r="45" spans="1:14">
      <c r="E45" s="311"/>
      <c r="K45" s="292"/>
    </row>
    <row r="46" spans="1:14">
      <c r="K46" s="292"/>
    </row>
    <row r="47" spans="1:14">
      <c r="B47" s="309" t="s">
        <v>1369</v>
      </c>
      <c r="E47" s="727">
        <f>K38</f>
        <v>562.58857765654102</v>
      </c>
      <c r="K47" s="292"/>
    </row>
    <row r="48" spans="1:14">
      <c r="B48" s="309" t="s">
        <v>1368</v>
      </c>
      <c r="E48" s="728">
        <f>-((K30+K33+K34+H18*E13)-(I8+I11+I12+H40*G35))*0.38575</f>
        <v>-25.860825858611278</v>
      </c>
      <c r="K48" s="292"/>
    </row>
    <row r="49" spans="2:11">
      <c r="E49" s="729">
        <f>SUM(E47:E48)</f>
        <v>536.72775179792973</v>
      </c>
      <c r="K49" s="292"/>
    </row>
    <row r="50" spans="2:11">
      <c r="E50" s="730"/>
    </row>
    <row r="51" spans="2:11">
      <c r="B51" s="306" t="s">
        <v>1367</v>
      </c>
    </row>
    <row r="52" spans="2:11">
      <c r="B52" s="299" t="s">
        <v>1365</v>
      </c>
      <c r="C52" s="15"/>
      <c r="D52" s="298"/>
      <c r="E52" s="15"/>
      <c r="F52" s="15"/>
      <c r="G52" s="303">
        <f>G15</f>
        <v>6.6068680752333631E-2</v>
      </c>
      <c r="H52" s="305">
        <f>J15</f>
        <v>2149618.2864248515</v>
      </c>
      <c r="I52" s="15"/>
      <c r="J52" s="295" t="s">
        <v>1364</v>
      </c>
      <c r="K52" s="294"/>
    </row>
    <row r="53" spans="2:11" ht="12" thickBot="1">
      <c r="B53" s="299" t="s">
        <v>1363</v>
      </c>
      <c r="C53" s="15"/>
      <c r="D53" s="298"/>
      <c r="E53" s="15"/>
      <c r="F53" s="15"/>
      <c r="G53" s="304">
        <f>1/(1 - 0.38575)</f>
        <v>1.6280016280016281</v>
      </c>
      <c r="H53" s="304">
        <f>G53</f>
        <v>1.6280016280016281</v>
      </c>
      <c r="I53" s="15"/>
      <c r="J53" s="295" t="s">
        <v>1362</v>
      </c>
      <c r="K53" s="294"/>
    </row>
    <row r="54" spans="2:11">
      <c r="B54" s="299" t="s">
        <v>1361</v>
      </c>
      <c r="C54" s="15"/>
      <c r="D54" s="298"/>
      <c r="E54" s="15"/>
      <c r="F54" s="15"/>
      <c r="G54" s="303">
        <f>G52*G53</f>
        <v>0.10755991982471898</v>
      </c>
      <c r="H54" s="302">
        <f>H52*H53</f>
        <v>3499582.0698817284</v>
      </c>
      <c r="I54" s="15"/>
      <c r="J54" s="298"/>
      <c r="K54" s="294"/>
    </row>
    <row r="55" spans="2:11" ht="12" thickBot="1">
      <c r="B55" s="299" t="s">
        <v>1360</v>
      </c>
      <c r="C55" s="15"/>
      <c r="D55" s="298"/>
      <c r="E55" s="15"/>
      <c r="F55" s="15"/>
      <c r="G55" s="301">
        <f>-I18*(0.38575/0.61425)</f>
        <v>-8.7563627100487873E-3</v>
      </c>
      <c r="H55" s="300">
        <f>-(J8+J11+J12+G18*D13)*(0.38575/(1 - 0.38575))</f>
        <v>-284898.03625183931</v>
      </c>
      <c r="I55" s="15"/>
      <c r="J55" s="295" t="s">
        <v>1359</v>
      </c>
      <c r="K55" s="294"/>
    </row>
    <row r="56" spans="2:11">
      <c r="B56" s="299" t="s">
        <v>1358</v>
      </c>
      <c r="C56" s="15"/>
      <c r="D56" s="298"/>
      <c r="E56" s="15"/>
      <c r="F56" s="15"/>
      <c r="G56" s="297">
        <f>G54+G55</f>
        <v>9.880355711467019E-2</v>
      </c>
      <c r="H56" s="296">
        <f>H54+H55</f>
        <v>3214684.0336298891</v>
      </c>
      <c r="I56" s="15"/>
      <c r="J56" s="295" t="s">
        <v>1357</v>
      </c>
      <c r="K56" s="294"/>
    </row>
    <row r="57" spans="2:11">
      <c r="G57" s="307">
        <f>G56-H15</f>
        <v>1.9395457462323407E-12</v>
      </c>
      <c r="H57" s="291">
        <f>H56-I15</f>
        <v>1.6359193250536919E-4</v>
      </c>
    </row>
    <row r="59" spans="2:11">
      <c r="B59" s="306" t="s">
        <v>1366</v>
      </c>
    </row>
    <row r="60" spans="2:11">
      <c r="B60" s="299" t="s">
        <v>1365</v>
      </c>
      <c r="C60" s="15"/>
      <c r="D60" s="298"/>
      <c r="E60" s="15"/>
      <c r="F60" s="15"/>
      <c r="G60" s="303">
        <f>I37</f>
        <v>6.6080107447286082E-2</v>
      </c>
      <c r="H60" s="305">
        <f>L37</f>
        <v>2149990.0667017321</v>
      </c>
      <c r="I60" s="15"/>
      <c r="J60" s="295" t="s">
        <v>1364</v>
      </c>
      <c r="K60" s="294"/>
    </row>
    <row r="61" spans="2:11" ht="12" thickBot="1">
      <c r="B61" s="299" t="s">
        <v>1363</v>
      </c>
      <c r="C61" s="15"/>
      <c r="D61" s="298"/>
      <c r="E61" s="15"/>
      <c r="F61" s="15"/>
      <c r="G61" s="304">
        <f>1/(1 - 0.38575)</f>
        <v>1.6280016280016281</v>
      </c>
      <c r="H61" s="304">
        <f>G61</f>
        <v>1.6280016280016281</v>
      </c>
      <c r="I61" s="15"/>
      <c r="J61" s="295" t="s">
        <v>1362</v>
      </c>
      <c r="K61" s="294"/>
    </row>
    <row r="62" spans="2:11">
      <c r="B62" s="299" t="s">
        <v>1361</v>
      </c>
      <c r="C62" s="15"/>
      <c r="D62" s="298"/>
      <c r="E62" s="15"/>
      <c r="F62" s="15"/>
      <c r="G62" s="303">
        <f>G60*G61</f>
        <v>0.10757852250270425</v>
      </c>
      <c r="H62" s="302">
        <f>H60*H61</f>
        <v>3500187.3287777486</v>
      </c>
      <c r="I62" s="15"/>
      <c r="J62" s="298"/>
      <c r="K62" s="294"/>
    </row>
    <row r="63" spans="2:11" ht="12" thickBot="1">
      <c r="B63" s="299" t="s">
        <v>1360</v>
      </c>
      <c r="C63" s="15"/>
      <c r="D63" s="298"/>
      <c r="E63" s="15"/>
      <c r="F63" s="15"/>
      <c r="G63" s="301">
        <f>-J41*(0.38575/0.61425)</f>
        <v>-8.7576741905417057E-3</v>
      </c>
      <c r="H63" s="300">
        <f>-(L30+L33+L34+G40*F35)*(0.38575/(1 - 0.38575))</f>
        <v>-284940.70673379494</v>
      </c>
      <c r="I63" s="15"/>
      <c r="J63" s="295" t="s">
        <v>1359</v>
      </c>
      <c r="K63" s="294"/>
    </row>
    <row r="64" spans="2:11">
      <c r="B64" s="299" t="s">
        <v>1358</v>
      </c>
      <c r="C64" s="15"/>
      <c r="D64" s="298"/>
      <c r="E64" s="15"/>
      <c r="F64" s="15"/>
      <c r="G64" s="297">
        <f>G62+G63</f>
        <v>9.8820848312162549E-2</v>
      </c>
      <c r="H64" s="296">
        <f>H62+H63</f>
        <v>3215246.6220439537</v>
      </c>
      <c r="I64" s="15"/>
      <c r="J64" s="295" t="s">
        <v>1357</v>
      </c>
      <c r="K64" s="294"/>
    </row>
    <row r="65" spans="7:8">
      <c r="G65" s="292" t="b">
        <f>G64=J37</f>
        <v>1</v>
      </c>
      <c r="H65" s="292" t="b">
        <f>H64=K37</f>
        <v>1</v>
      </c>
    </row>
    <row r="68" spans="7:8">
      <c r="H68" s="291">
        <f>H64-H56</f>
        <v>562.58841406460851</v>
      </c>
    </row>
  </sheetData>
  <pageMargins left="0.7" right="0.7" top="0.75" bottom="0.75" header="0.3" footer="0.3"/>
  <pageSetup scale="86" orientation="landscape" r:id="rId1"/>
  <headerFooter>
    <oddHeader>&amp;CCOST OF CAPITAL CHANGE
KO-16 AND LONG TERM DEBT RATE REVISIONS</oddHeader>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68"/>
  <sheetViews>
    <sheetView workbookViewId="0">
      <selection sqref="A1:A2"/>
    </sheetView>
  </sheetViews>
  <sheetFormatPr defaultColWidth="14" defaultRowHeight="11.25"/>
  <cols>
    <col min="1" max="1" width="5.6640625" style="292" customWidth="1"/>
    <col min="2" max="2" width="37.5" style="292" customWidth="1"/>
    <col min="3" max="3" width="2.1640625" style="292" customWidth="1"/>
    <col min="4" max="4" width="15.5" style="293" customWidth="1"/>
    <col min="5" max="8" width="13.1640625" style="292" customWidth="1"/>
    <col min="9" max="9" width="22.6640625" style="291" bestFit="1" customWidth="1"/>
    <col min="10" max="10" width="15.5" style="291" bestFit="1" customWidth="1"/>
    <col min="11" max="16384" width="14" style="290"/>
  </cols>
  <sheetData>
    <row r="1" spans="1:11">
      <c r="A1" s="299" t="s">
        <v>3309</v>
      </c>
    </row>
    <row r="2" spans="1:11">
      <c r="A2" s="299" t="s">
        <v>3288</v>
      </c>
    </row>
    <row r="5" spans="1:11">
      <c r="B5" s="533" t="s">
        <v>3116</v>
      </c>
      <c r="C5" s="532"/>
      <c r="D5" s="534"/>
      <c r="E5" s="532"/>
      <c r="F5" s="532"/>
      <c r="G5" s="532"/>
      <c r="H5" s="532"/>
      <c r="I5" s="535"/>
      <c r="J5" s="535"/>
      <c r="K5" s="292"/>
    </row>
    <row r="6" spans="1:11">
      <c r="B6" s="532"/>
      <c r="C6" s="532"/>
      <c r="D6" s="536" t="s">
        <v>1392</v>
      </c>
      <c r="E6" s="536" t="s">
        <v>1391</v>
      </c>
      <c r="F6" s="536" t="s">
        <v>1390</v>
      </c>
      <c r="G6" s="536" t="s">
        <v>1389</v>
      </c>
      <c r="H6" s="536" t="s">
        <v>1388</v>
      </c>
      <c r="I6" s="536" t="s">
        <v>1387</v>
      </c>
      <c r="J6" s="536" t="s">
        <v>1386</v>
      </c>
      <c r="K6" s="292"/>
    </row>
    <row r="7" spans="1:11" ht="12" thickBot="1">
      <c r="B7" s="537" t="s">
        <v>1383</v>
      </c>
      <c r="C7" s="532"/>
      <c r="D7" s="538" t="s">
        <v>1375</v>
      </c>
      <c r="E7" s="538" t="s">
        <v>1374</v>
      </c>
      <c r="F7" s="538" t="s">
        <v>1373</v>
      </c>
      <c r="G7" s="538" t="s">
        <v>1372</v>
      </c>
      <c r="H7" s="538" t="s">
        <v>1379</v>
      </c>
      <c r="I7" s="538" t="s">
        <v>1379</v>
      </c>
      <c r="J7" s="538" t="s">
        <v>1378</v>
      </c>
      <c r="K7" s="292"/>
    </row>
    <row r="8" spans="1:11">
      <c r="A8" s="315">
        <v>1</v>
      </c>
      <c r="B8" s="532" t="s">
        <v>121</v>
      </c>
      <c r="C8" s="532"/>
      <c r="D8" s="534">
        <v>9358417.0019522551</v>
      </c>
      <c r="E8" s="539">
        <f>D8/$D$15</f>
        <v>0.28763165495652743</v>
      </c>
      <c r="F8" s="329">
        <v>4.6169624855536121E-2</v>
      </c>
      <c r="G8" s="539">
        <f t="shared" ref="G8:G14" si="0">E8*F8</f>
        <v>1.3279845605919879E-2</v>
      </c>
      <c r="H8" s="539">
        <f>G8</f>
        <v>1.3279845605919879E-2</v>
      </c>
      <c r="I8" s="535">
        <f>D8*F8</f>
        <v>432074.60222180665</v>
      </c>
      <c r="J8" s="535">
        <f t="shared" ref="J8:J14" si="1">D8*F8</f>
        <v>432074.60222180665</v>
      </c>
      <c r="K8" s="292"/>
    </row>
    <row r="9" spans="1:11">
      <c r="A9" s="315">
        <v>2</v>
      </c>
      <c r="B9" s="532" t="s">
        <v>122</v>
      </c>
      <c r="C9" s="532"/>
      <c r="D9" s="534">
        <v>0</v>
      </c>
      <c r="E9" s="539">
        <f t="shared" ref="E9:E14" si="2">D9/$D$15</f>
        <v>0</v>
      </c>
      <c r="F9" s="329">
        <v>0</v>
      </c>
      <c r="G9" s="539">
        <f t="shared" si="0"/>
        <v>0</v>
      </c>
      <c r="H9" s="539">
        <f>G9</f>
        <v>0</v>
      </c>
      <c r="I9" s="535">
        <f>D9*F9</f>
        <v>0</v>
      </c>
      <c r="J9" s="535">
        <f t="shared" si="1"/>
        <v>0</v>
      </c>
      <c r="K9" s="292"/>
    </row>
    <row r="10" spans="1:11">
      <c r="A10" s="315">
        <v>3</v>
      </c>
      <c r="B10" s="532" t="s">
        <v>124</v>
      </c>
      <c r="C10" s="532"/>
      <c r="D10" s="534">
        <v>14682574.21833417</v>
      </c>
      <c r="E10" s="539">
        <f t="shared" si="2"/>
        <v>0.45127003002329402</v>
      </c>
      <c r="F10" s="329">
        <v>0.115</v>
      </c>
      <c r="G10" s="539">
        <f t="shared" si="0"/>
        <v>5.1896053452678816E-2</v>
      </c>
      <c r="H10" s="539">
        <f>G10/0.61425</f>
        <v>8.448685950782063E-2</v>
      </c>
      <c r="I10" s="535">
        <f>D10*F10/0.61425</f>
        <v>2748874.2940308177</v>
      </c>
      <c r="J10" s="535">
        <f t="shared" si="1"/>
        <v>1688496.0351084296</v>
      </c>
      <c r="K10" s="292"/>
    </row>
    <row r="11" spans="1:11">
      <c r="A11" s="315">
        <v>4</v>
      </c>
      <c r="B11" s="532" t="s">
        <v>125</v>
      </c>
      <c r="C11" s="532"/>
      <c r="D11" s="534">
        <v>612939.19672286394</v>
      </c>
      <c r="E11" s="539">
        <f t="shared" si="2"/>
        <v>1.8838732608767474E-2</v>
      </c>
      <c r="F11" s="329">
        <v>1.8504389746196191E-2</v>
      </c>
      <c r="G11" s="539">
        <f t="shared" si="0"/>
        <v>3.4859925051700867E-4</v>
      </c>
      <c r="H11" s="539">
        <f>G11</f>
        <v>3.4859925051700867E-4</v>
      </c>
      <c r="I11" s="535">
        <f>D11*F11</f>
        <v>11342.065786880294</v>
      </c>
      <c r="J11" s="535">
        <f t="shared" si="1"/>
        <v>11342.065786880294</v>
      </c>
      <c r="K11" s="292"/>
    </row>
    <row r="12" spans="1:11">
      <c r="A12" s="315">
        <v>5</v>
      </c>
      <c r="B12" s="532" t="s">
        <v>123</v>
      </c>
      <c r="C12" s="532"/>
      <c r="D12" s="534">
        <v>407328.32572721242</v>
      </c>
      <c r="E12" s="539">
        <f t="shared" si="2"/>
        <v>1.251926692464642E-2</v>
      </c>
      <c r="F12" s="329">
        <v>2.0453840162474882E-2</v>
      </c>
      <c r="G12" s="539">
        <f t="shared" si="0"/>
        <v>2.5606708462807632E-4</v>
      </c>
      <c r="H12" s="539">
        <f>G12</f>
        <v>2.5606708462807632E-4</v>
      </c>
      <c r="I12" s="535">
        <f>D12*F12</f>
        <v>8331.4284680729088</v>
      </c>
      <c r="J12" s="535">
        <f t="shared" si="1"/>
        <v>8331.4284680729088</v>
      </c>
      <c r="K12" s="292"/>
    </row>
    <row r="13" spans="1:11">
      <c r="A13" s="315">
        <v>6</v>
      </c>
      <c r="B13" s="532" t="s">
        <v>127</v>
      </c>
      <c r="C13" s="532"/>
      <c r="D13" s="534">
        <v>106275.15434518081</v>
      </c>
      <c r="E13" s="539">
        <f>D13/$D$15</f>
        <v>3.2663749134803403E-3</v>
      </c>
      <c r="F13" s="329">
        <v>8.8206457072880523E-2</v>
      </c>
      <c r="G13" s="539">
        <f t="shared" si="0"/>
        <v>2.8811535858983749E-4</v>
      </c>
      <c r="H13" s="539">
        <f>G13 + G20*E13*(0.38575/0.61425)</f>
        <v>4.3218566384502916E-4</v>
      </c>
      <c r="I13" s="535">
        <f>D13*H21</f>
        <v>14061.642958719594</v>
      </c>
      <c r="J13" s="535">
        <f t="shared" si="1"/>
        <v>9374.1548396619437</v>
      </c>
      <c r="K13" s="292"/>
    </row>
    <row r="14" spans="1:11" ht="12" thickBot="1">
      <c r="A14" s="315">
        <v>7</v>
      </c>
      <c r="B14" s="532" t="s">
        <v>126</v>
      </c>
      <c r="C14" s="532"/>
      <c r="D14" s="534">
        <v>7368582.4888796723</v>
      </c>
      <c r="E14" s="539">
        <f t="shared" si="2"/>
        <v>0.22647394057328424</v>
      </c>
      <c r="F14" s="329">
        <v>0</v>
      </c>
      <c r="G14" s="539">
        <f t="shared" si="0"/>
        <v>0</v>
      </c>
      <c r="H14" s="539">
        <f>G14</f>
        <v>0</v>
      </c>
      <c r="I14" s="535">
        <f>D14*F14</f>
        <v>0</v>
      </c>
      <c r="J14" s="535">
        <f t="shared" si="1"/>
        <v>0</v>
      </c>
      <c r="K14" s="292"/>
    </row>
    <row r="15" spans="1:11">
      <c r="A15" s="315">
        <v>8</v>
      </c>
      <c r="B15" s="540" t="s">
        <v>1377</v>
      </c>
      <c r="C15" s="532"/>
      <c r="D15" s="541">
        <f>SUM(D8:D14)</f>
        <v>32536116.385961358</v>
      </c>
      <c r="E15" s="542">
        <f>SUM(E8:E14)</f>
        <v>1</v>
      </c>
      <c r="F15" s="542"/>
      <c r="G15" s="543">
        <f>SUM(G8:G14)</f>
        <v>6.6068680752333631E-2</v>
      </c>
      <c r="H15" s="543">
        <f>SUM(H8:H14)</f>
        <v>9.8803557112730644E-2</v>
      </c>
      <c r="I15" s="541">
        <f>SUM(I8:I14)</f>
        <v>3214684.0334662972</v>
      </c>
      <c r="J15" s="541">
        <f>SUM(J8:J14)</f>
        <v>2149618.2864248515</v>
      </c>
      <c r="K15" s="292"/>
    </row>
    <row r="16" spans="1:11">
      <c r="A16" s="315"/>
      <c r="B16" s="532"/>
      <c r="C16" s="532"/>
      <c r="D16" s="534"/>
      <c r="E16" s="539"/>
      <c r="F16" s="539"/>
      <c r="G16" s="539"/>
      <c r="H16" s="539"/>
      <c r="I16" s="535"/>
      <c r="J16" s="291">
        <f>J15-J10</f>
        <v>461122.2513164219</v>
      </c>
      <c r="K16" s="292"/>
    </row>
    <row r="17" spans="1:12" ht="12" thickBot="1">
      <c r="A17" s="315"/>
      <c r="B17" s="537" t="s">
        <v>1376</v>
      </c>
      <c r="C17" s="532"/>
      <c r="D17" s="538" t="s">
        <v>1375</v>
      </c>
      <c r="E17" s="538" t="s">
        <v>1374</v>
      </c>
      <c r="F17" s="538" t="s">
        <v>1373</v>
      </c>
      <c r="G17" s="538" t="s">
        <v>1372</v>
      </c>
      <c r="H17" s="532"/>
      <c r="I17" s="539">
        <f>G15-G10</f>
        <v>1.4172627299654815E-2</v>
      </c>
      <c r="J17" s="535"/>
      <c r="K17" s="292"/>
    </row>
    <row r="18" spans="1:12">
      <c r="A18" s="315">
        <v>9</v>
      </c>
      <c r="B18" s="532" t="s">
        <v>121</v>
      </c>
      <c r="C18" s="532"/>
      <c r="D18" s="534">
        <f>D8</f>
        <v>9358417.0019522551</v>
      </c>
      <c r="E18" s="539">
        <f>D18/$D$21</f>
        <v>0.38926918263068017</v>
      </c>
      <c r="F18" s="539">
        <f>F8</f>
        <v>4.6169624855536121E-2</v>
      </c>
      <c r="G18" s="539">
        <f>E18*F18</f>
        <v>1.797241212987968E-2</v>
      </c>
      <c r="H18" s="535">
        <f>D18*F18</f>
        <v>432074.60222180665</v>
      </c>
      <c r="I18" s="297">
        <f>G8+G11+G12+G18*E13</f>
        <v>1.3943216577180732E-2</v>
      </c>
      <c r="J18" s="535"/>
      <c r="K18" s="292"/>
    </row>
    <row r="19" spans="1:12">
      <c r="A19" s="315">
        <v>10</v>
      </c>
      <c r="B19" s="532" t="s">
        <v>122</v>
      </c>
      <c r="C19" s="532"/>
      <c r="D19" s="534">
        <f>D9</f>
        <v>0</v>
      </c>
      <c r="E19" s="539">
        <f>D19/$D$21</f>
        <v>0</v>
      </c>
      <c r="F19" s="539">
        <v>0</v>
      </c>
      <c r="G19" s="539">
        <f>E19*F19</f>
        <v>0</v>
      </c>
      <c r="H19" s="535">
        <f>D19*F19</f>
        <v>0</v>
      </c>
      <c r="I19" s="535"/>
      <c r="J19" s="535"/>
      <c r="K19" s="292"/>
    </row>
    <row r="20" spans="1:12" ht="12" thickBot="1">
      <c r="A20" s="315">
        <v>11</v>
      </c>
      <c r="B20" s="532" t="s">
        <v>124</v>
      </c>
      <c r="C20" s="532"/>
      <c r="D20" s="544">
        <f>D10</f>
        <v>14682574.21833417</v>
      </c>
      <c r="E20" s="539">
        <f>D20/$D$21</f>
        <v>0.61073081736931978</v>
      </c>
      <c r="F20" s="545">
        <f>F10</f>
        <v>0.115</v>
      </c>
      <c r="G20" s="539">
        <f>E20*F20</f>
        <v>7.0234043997471782E-2</v>
      </c>
      <c r="H20" s="535">
        <f>D20*F20</f>
        <v>1688496.0351084296</v>
      </c>
      <c r="I20" s="535"/>
      <c r="J20" s="535"/>
      <c r="K20" s="292"/>
    </row>
    <row r="21" spans="1:12">
      <c r="A21" s="315">
        <v>12</v>
      </c>
      <c r="B21" s="533" t="s">
        <v>1371</v>
      </c>
      <c r="C21" s="532"/>
      <c r="D21" s="541">
        <f>SUM(D18:D20)</f>
        <v>24040991.220286425</v>
      </c>
      <c r="E21" s="542">
        <f>SUM(E18:E20)</f>
        <v>1</v>
      </c>
      <c r="F21" s="542"/>
      <c r="G21" s="542">
        <f>SUM(G18:G20)</f>
        <v>8.8206456127351465E-2</v>
      </c>
      <c r="H21" s="312">
        <f>G18+G19/0.61425+G20/0.61425</f>
        <v>0.13231355009890172</v>
      </c>
      <c r="I21" s="535"/>
      <c r="J21" s="535"/>
      <c r="K21" s="292"/>
    </row>
    <row r="22" spans="1:12">
      <c r="A22" s="315"/>
      <c r="B22" s="532"/>
      <c r="C22" s="532"/>
      <c r="D22" s="534"/>
      <c r="E22" s="532"/>
      <c r="F22" s="532"/>
      <c r="G22" s="532"/>
      <c r="H22" s="532"/>
      <c r="I22" s="535"/>
      <c r="J22" s="535"/>
      <c r="K22" s="292"/>
    </row>
    <row r="23" spans="1:12">
      <c r="A23" s="315"/>
      <c r="B23" s="532" t="s">
        <v>1370</v>
      </c>
      <c r="C23" s="532"/>
      <c r="D23" s="534"/>
      <c r="E23" s="539">
        <f>D10/(D8+D9+D10+D11)</f>
        <v>0.59554699676625755</v>
      </c>
      <c r="F23" s="532"/>
      <c r="G23" s="532"/>
      <c r="H23" s="532"/>
      <c r="I23" s="535"/>
      <c r="J23" s="535"/>
      <c r="K23" s="292"/>
    </row>
    <row r="24" spans="1:12">
      <c r="G24" s="328"/>
      <c r="K24" s="292"/>
    </row>
    <row r="25" spans="1:12">
      <c r="B25" s="309" t="s">
        <v>1</v>
      </c>
      <c r="E25" s="290"/>
      <c r="G25" s="328"/>
      <c r="K25" s="292"/>
    </row>
    <row r="26" spans="1:12">
      <c r="K26" s="292"/>
    </row>
    <row r="27" spans="1:12">
      <c r="B27" s="731" t="s">
        <v>3115</v>
      </c>
      <c r="C27" s="732"/>
      <c r="D27" s="733"/>
      <c r="K27" s="292"/>
    </row>
    <row r="28" spans="1:12">
      <c r="D28" s="327" t="s">
        <v>1392</v>
      </c>
      <c r="E28" s="327" t="s">
        <v>1389</v>
      </c>
      <c r="F28" s="327" t="s">
        <v>1388</v>
      </c>
      <c r="G28" s="327" t="s">
        <v>1387</v>
      </c>
      <c r="H28" s="327" t="s">
        <v>1386</v>
      </c>
      <c r="I28" s="327" t="s">
        <v>1385</v>
      </c>
      <c r="J28" s="327" t="s">
        <v>1384</v>
      </c>
      <c r="K28" s="292"/>
    </row>
    <row r="29" spans="1:12" ht="34.5" thickBot="1">
      <c r="B29" s="321" t="s">
        <v>1383</v>
      </c>
      <c r="D29" s="326" t="s">
        <v>3118</v>
      </c>
      <c r="E29" s="320" t="s">
        <v>1374</v>
      </c>
      <c r="F29" s="320" t="s">
        <v>1373</v>
      </c>
      <c r="G29" s="320" t="s">
        <v>1372</v>
      </c>
      <c r="H29" s="325" t="s">
        <v>1379</v>
      </c>
      <c r="I29" s="325" t="s">
        <v>1379</v>
      </c>
      <c r="J29" s="325" t="s">
        <v>1378</v>
      </c>
      <c r="K29" s="292"/>
    </row>
    <row r="30" spans="1:12">
      <c r="A30" s="315">
        <v>1</v>
      </c>
      <c r="B30" s="292" t="s">
        <v>121</v>
      </c>
      <c r="D30" s="293">
        <f>'[34]RAF_52A_Cust Dep. Revision'!$PL$101/1000</f>
        <v>9358437.0204741303</v>
      </c>
      <c r="E30" s="311">
        <f>D30/$D$37</f>
        <v>0.28763230170203857</v>
      </c>
      <c r="F30" s="324">
        <f>'[34]RAF_52A_Cust Dep. Revision'!$PL$109</f>
        <v>4.6169624855536121E-2</v>
      </c>
      <c r="G30" s="311">
        <f t="shared" ref="G30:G36" si="3">E30*F30</f>
        <v>1.3279875465917504E-2</v>
      </c>
      <c r="H30" s="311">
        <f>G30</f>
        <v>1.3279875465917504E-2</v>
      </c>
      <c r="I30" s="291">
        <f>D30*F30</f>
        <v>432075.52646945178</v>
      </c>
      <c r="J30" s="535">
        <f>D30*F30</f>
        <v>432075.52646945178</v>
      </c>
      <c r="K30" s="291"/>
      <c r="L30" s="291"/>
    </row>
    <row r="31" spans="1:12">
      <c r="A31" s="315">
        <v>2</v>
      </c>
      <c r="B31" s="292" t="s">
        <v>122</v>
      </c>
      <c r="D31" s="293">
        <f>0</f>
        <v>0</v>
      </c>
      <c r="E31" s="311">
        <f t="shared" ref="E31:E36" si="4">D31/$D$37</f>
        <v>0</v>
      </c>
      <c r="F31" s="324">
        <f>F9</f>
        <v>0</v>
      </c>
      <c r="G31" s="311">
        <f t="shared" si="3"/>
        <v>0</v>
      </c>
      <c r="H31" s="311">
        <f>G31</f>
        <v>0</v>
      </c>
      <c r="I31" s="291">
        <f t="shared" ref="I31:I36" si="5">D31*F31</f>
        <v>0</v>
      </c>
      <c r="J31" s="535">
        <f t="shared" ref="J31:J36" si="6">D31*F31</f>
        <v>0</v>
      </c>
      <c r="K31" s="291"/>
      <c r="L31" s="291"/>
    </row>
    <row r="32" spans="1:12">
      <c r="A32" s="315">
        <v>3</v>
      </c>
      <c r="B32" s="292" t="s">
        <v>124</v>
      </c>
      <c r="D32" s="293">
        <f>'[34]RAF_52A_Cust Dep. Revision'!$PN$101/1000</f>
        <v>14683632.335738458</v>
      </c>
      <c r="E32" s="311">
        <f t="shared" si="4"/>
        <v>0.45130260072647865</v>
      </c>
      <c r="F32" s="324">
        <f>'[34]RAF_52A_Cust Dep. Revision'!$PN$109</f>
        <v>0.115</v>
      </c>
      <c r="G32" s="311">
        <f t="shared" si="3"/>
        <v>5.1899799083545049E-2</v>
      </c>
      <c r="H32" s="311">
        <f>G32/0.61425</f>
        <v>8.4492957400968752E-2</v>
      </c>
      <c r="I32" s="535">
        <f>D32*F32/0.61425</f>
        <v>2749072.3949693493</v>
      </c>
      <c r="J32" s="535">
        <f t="shared" si="6"/>
        <v>1688617.7186099228</v>
      </c>
      <c r="K32" s="291"/>
      <c r="L32" s="291"/>
    </row>
    <row r="33" spans="1:12">
      <c r="A33" s="315">
        <v>4</v>
      </c>
      <c r="B33" s="292" t="s">
        <v>125</v>
      </c>
      <c r="D33" s="293">
        <f>'[34]RAF_52A_Cust Dep. Revision'!$PM$101/1000</f>
        <v>613637.67008410546</v>
      </c>
      <c r="E33" s="311">
        <f t="shared" si="4"/>
        <v>1.8860202304211822E-2</v>
      </c>
      <c r="F33" s="324">
        <f>'[34]RAF_52A_Cust Dep. Revision'!$PM$109</f>
        <v>1.849516209543502E-2</v>
      </c>
      <c r="G33" s="311">
        <f t="shared" si="3"/>
        <v>3.488224987690947E-4</v>
      </c>
      <c r="H33" s="311">
        <f>G33</f>
        <v>3.488224987690947E-4</v>
      </c>
      <c r="I33" s="291">
        <f t="shared" si="5"/>
        <v>11349.328176070607</v>
      </c>
      <c r="J33" s="535">
        <f t="shared" si="6"/>
        <v>11349.328176070607</v>
      </c>
      <c r="K33" s="291"/>
      <c r="L33" s="291"/>
    </row>
    <row r="34" spans="1:12">
      <c r="A34" s="315">
        <v>5</v>
      </c>
      <c r="B34" s="292" t="s">
        <v>123</v>
      </c>
      <c r="D34" s="293">
        <f>'[34]RAF_52A_Cust Dep. Revision'!$PO$101/1000</f>
        <v>405532.20675675204</v>
      </c>
      <c r="E34" s="311">
        <f t="shared" si="4"/>
        <v>1.2464064436033571E-2</v>
      </c>
      <c r="F34" s="324">
        <f>'[34]RAF_52A_Cust Dep. Revision'!$PO$109</f>
        <v>2.04351138748558E-2</v>
      </c>
      <c r="G34" s="311">
        <f t="shared" si="3"/>
        <v>2.5470457609388637E-4</v>
      </c>
      <c r="H34" s="311">
        <f>G34</f>
        <v>2.5470457609388637E-4</v>
      </c>
      <c r="I34" s="291">
        <f t="shared" si="5"/>
        <v>8287.096824995795</v>
      </c>
      <c r="J34" s="535">
        <f t="shared" si="6"/>
        <v>8287.096824995795</v>
      </c>
      <c r="K34" s="291"/>
      <c r="L34" s="291"/>
    </row>
    <row r="35" spans="1:12">
      <c r="A35" s="315">
        <v>6</v>
      </c>
      <c r="B35" s="292" t="s">
        <v>127</v>
      </c>
      <c r="D35" s="293">
        <f>'[34]RAF_52A_Cust Dep. Revision'!$PP$101/1000</f>
        <v>106275.39477530992</v>
      </c>
      <c r="E35" s="311">
        <f t="shared" si="4"/>
        <v>3.2663826605488556E-3</v>
      </c>
      <c r="F35" s="324">
        <f>G43</f>
        <v>8.8207600338336814E-2</v>
      </c>
      <c r="G35" s="311">
        <f t="shared" si="3"/>
        <v>2.8811977627376671E-4</v>
      </c>
      <c r="H35" s="311">
        <f>G35 + G42*E35*(0.38575/0.61425)</f>
        <v>4.3219434472447721E-4</v>
      </c>
      <c r="I35" s="535">
        <f>D35*H43</f>
        <v>14061.923962556255</v>
      </c>
      <c r="J35" s="535">
        <f t="shared" si="6"/>
        <v>9374.297548139506</v>
      </c>
      <c r="K35" s="291"/>
      <c r="L35" s="291"/>
    </row>
    <row r="36" spans="1:12" ht="12" thickBot="1">
      <c r="A36" s="315">
        <v>7</v>
      </c>
      <c r="B36" s="292" t="s">
        <v>126</v>
      </c>
      <c r="D36" s="293">
        <f>'[34]RAF_52A_Cust Dep. Revision'!$PQ$101/1000</f>
        <v>7368598.197804573</v>
      </c>
      <c r="E36" s="311">
        <f t="shared" si="4"/>
        <v>0.22647444817068865</v>
      </c>
      <c r="F36" s="324">
        <f>F14</f>
        <v>0</v>
      </c>
      <c r="G36" s="311">
        <f t="shared" si="3"/>
        <v>0</v>
      </c>
      <c r="H36" s="311">
        <f>G36</f>
        <v>0</v>
      </c>
      <c r="I36" s="291">
        <f t="shared" si="5"/>
        <v>0</v>
      </c>
      <c r="J36" s="535">
        <f t="shared" si="6"/>
        <v>0</v>
      </c>
      <c r="K36" s="291"/>
      <c r="L36" s="291"/>
    </row>
    <row r="37" spans="1:12">
      <c r="A37" s="315">
        <v>8</v>
      </c>
      <c r="B37" s="323" t="s">
        <v>1377</v>
      </c>
      <c r="D37" s="314">
        <f>SUM(D30:D36)</f>
        <v>32536112.825633325</v>
      </c>
      <c r="E37" s="313">
        <f>SUM(E30:E36)</f>
        <v>1.0000000000000002</v>
      </c>
      <c r="F37" s="313"/>
      <c r="G37" s="322">
        <f>SUM(G30:G36)</f>
        <v>6.6071321400599306E-2</v>
      </c>
      <c r="H37" s="322">
        <f>SUM(H30:H36)</f>
        <v>9.8808554286473727E-2</v>
      </c>
      <c r="I37" s="314">
        <f>SUM(I30:I36)</f>
        <v>3214846.2704024236</v>
      </c>
      <c r="J37" s="541">
        <f>SUM(J30:J36)</f>
        <v>2149703.9676285801</v>
      </c>
      <c r="K37" s="292"/>
    </row>
    <row r="38" spans="1:12" ht="12.75" customHeight="1">
      <c r="A38" s="315"/>
      <c r="E38" s="311"/>
      <c r="F38" s="311"/>
      <c r="G38" s="311" t="b">
        <f>G37='[34]RAF_52A_Cust Dep. Revision'!$PQ$143</f>
        <v>1</v>
      </c>
      <c r="H38" s="311"/>
      <c r="J38" s="291">
        <f>J37-J32</f>
        <v>461086.24901865725</v>
      </c>
      <c r="K38" s="310">
        <f>I37-I15</f>
        <v>162.23693612636998</v>
      </c>
      <c r="L38" s="310">
        <f>J37-J15</f>
        <v>85.681203728541732</v>
      </c>
    </row>
    <row r="39" spans="1:12" ht="12" thickBot="1">
      <c r="A39" s="315"/>
      <c r="B39" s="321" t="s">
        <v>1376</v>
      </c>
      <c r="D39" s="320" t="s">
        <v>1375</v>
      </c>
      <c r="E39" s="320" t="s">
        <v>1374</v>
      </c>
      <c r="F39" s="320" t="s">
        <v>1373</v>
      </c>
      <c r="G39" s="320" t="s">
        <v>1372</v>
      </c>
      <c r="H39" s="290"/>
      <c r="K39" s="292"/>
      <c r="L39" s="319"/>
    </row>
    <row r="40" spans="1:12">
      <c r="A40" s="315">
        <v>9</v>
      </c>
      <c r="B40" s="292" t="s">
        <v>121</v>
      </c>
      <c r="D40" s="293">
        <f>D30</f>
        <v>9358437.0204741303</v>
      </c>
      <c r="E40" s="311">
        <f>D40/$D$43</f>
        <v>0.38925255899637712</v>
      </c>
      <c r="F40" s="311">
        <f>F30</f>
        <v>4.6169624855536121E-2</v>
      </c>
      <c r="G40" s="311">
        <f>E40*F40</f>
        <v>1.7971644622920172E-2</v>
      </c>
      <c r="H40" s="291">
        <f>D40*F40</f>
        <v>432075.52646945178</v>
      </c>
      <c r="J40" s="318">
        <f>G37-G32</f>
        <v>1.4171522317054257E-2</v>
      </c>
      <c r="K40" s="292"/>
    </row>
    <row r="41" spans="1:12">
      <c r="A41" s="315">
        <v>10</v>
      </c>
      <c r="B41" s="292" t="s">
        <v>122</v>
      </c>
      <c r="D41" s="293">
        <f>D31</f>
        <v>0</v>
      </c>
      <c r="E41" s="311">
        <f>D41/$D$43</f>
        <v>0</v>
      </c>
      <c r="F41" s="311">
        <v>0</v>
      </c>
      <c r="G41" s="311">
        <f>E41*F41</f>
        <v>0</v>
      </c>
      <c r="H41" s="291">
        <f>D41*F41</f>
        <v>0</v>
      </c>
      <c r="J41" s="297">
        <f>G30+G33+G34+G40*E35</f>
        <v>1.3942104809158336E-2</v>
      </c>
      <c r="K41" s="292"/>
    </row>
    <row r="42" spans="1:12" ht="12" thickBot="1">
      <c r="A42" s="315">
        <v>11</v>
      </c>
      <c r="B42" s="292" t="s">
        <v>124</v>
      </c>
      <c r="D42" s="317">
        <f>D32</f>
        <v>14683632.335738458</v>
      </c>
      <c r="E42" s="311">
        <f>D42/$D$43</f>
        <v>0.61074744100362299</v>
      </c>
      <c r="F42" s="316">
        <f>F32</f>
        <v>0.115</v>
      </c>
      <c r="G42" s="311">
        <f>E42*F42</f>
        <v>7.0235955715416645E-2</v>
      </c>
      <c r="H42" s="291">
        <f>D42*F42</f>
        <v>1688617.7186099228</v>
      </c>
      <c r="K42" s="292"/>
    </row>
    <row r="43" spans="1:12">
      <c r="A43" s="315">
        <v>12</v>
      </c>
      <c r="B43" s="309" t="s">
        <v>1371</v>
      </c>
      <c r="D43" s="314">
        <f>SUM(D40:D42)</f>
        <v>24042069.356212586</v>
      </c>
      <c r="E43" s="313">
        <f>SUM(E40:E42)</f>
        <v>1</v>
      </c>
      <c r="F43" s="313"/>
      <c r="G43" s="313">
        <f>SUM(G40:G42)</f>
        <v>8.8207600338336814E-2</v>
      </c>
      <c r="H43" s="312">
        <f>G40+G41/0.61425+G42/0.61425</f>
        <v>0.13231589487186873</v>
      </c>
      <c r="J43" s="291">
        <f>J38-J16</f>
        <v>-36.002297764644027</v>
      </c>
      <c r="K43" s="292" t="s">
        <v>3120</v>
      </c>
    </row>
    <row r="44" spans="1:12">
      <c r="B44" s="292" t="s">
        <v>1370</v>
      </c>
      <c r="E44" s="311">
        <f>D32/(D30+D31+D32+D33)</f>
        <v>0.59554699932464084</v>
      </c>
      <c r="J44" s="291">
        <f>-J43*0.38575</f>
        <v>13.887886362711432</v>
      </c>
      <c r="K44" s="292" t="s">
        <v>3122</v>
      </c>
    </row>
    <row r="45" spans="1:12">
      <c r="E45" s="311"/>
      <c r="K45" s="292"/>
    </row>
    <row r="46" spans="1:12">
      <c r="K46" s="292"/>
    </row>
    <row r="47" spans="1:12">
      <c r="B47" s="309" t="s">
        <v>1369</v>
      </c>
      <c r="E47" s="727">
        <f>K38</f>
        <v>162.23693612636998</v>
      </c>
      <c r="K47" s="292"/>
    </row>
    <row r="48" spans="1:12">
      <c r="B48" s="309" t="s">
        <v>1368</v>
      </c>
      <c r="E48" s="728">
        <f>-((I30+I33+I34+H18*E13)-(I8+I11+I12+H40*E35))*0.38575</f>
        <v>13.945391941783949</v>
      </c>
      <c r="K48" s="292"/>
    </row>
    <row r="49" spans="2:11">
      <c r="E49" s="729">
        <f>SUM(E47:E48)</f>
        <v>176.18232806815394</v>
      </c>
      <c r="K49" s="292"/>
    </row>
    <row r="51" spans="2:11">
      <c r="B51" s="306" t="s">
        <v>1367</v>
      </c>
    </row>
    <row r="52" spans="2:11">
      <c r="B52" s="299" t="s">
        <v>1365</v>
      </c>
      <c r="C52" s="15"/>
      <c r="D52" s="298"/>
      <c r="E52" s="15"/>
      <c r="F52" s="15"/>
      <c r="G52" s="303">
        <f>G15</f>
        <v>6.6068680752333631E-2</v>
      </c>
      <c r="H52" s="305">
        <f>J15</f>
        <v>2149618.2864248515</v>
      </c>
      <c r="I52" s="15"/>
      <c r="J52" s="295" t="s">
        <v>1364</v>
      </c>
      <c r="K52" s="294"/>
    </row>
    <row r="53" spans="2:11" ht="12" thickBot="1">
      <c r="B53" s="299" t="s">
        <v>1363</v>
      </c>
      <c r="C53" s="15"/>
      <c r="D53" s="298"/>
      <c r="E53" s="15"/>
      <c r="F53" s="15"/>
      <c r="G53" s="304">
        <f>1/(1 - 0.38575)</f>
        <v>1.6280016280016281</v>
      </c>
      <c r="H53" s="304">
        <f>G53</f>
        <v>1.6280016280016281</v>
      </c>
      <c r="I53" s="15"/>
      <c r="J53" s="295" t="s">
        <v>1362</v>
      </c>
      <c r="K53" s="294"/>
    </row>
    <row r="54" spans="2:11">
      <c r="B54" s="299" t="s">
        <v>1361</v>
      </c>
      <c r="C54" s="15"/>
      <c r="D54" s="298"/>
      <c r="E54" s="15"/>
      <c r="F54" s="15"/>
      <c r="G54" s="303">
        <f>G52*G53</f>
        <v>0.10755991982471898</v>
      </c>
      <c r="H54" s="302">
        <f>H52*H53</f>
        <v>3499582.0698817284</v>
      </c>
      <c r="I54" s="15"/>
      <c r="J54" s="298"/>
      <c r="K54" s="294"/>
    </row>
    <row r="55" spans="2:11" ht="12" thickBot="1">
      <c r="B55" s="299" t="s">
        <v>1360</v>
      </c>
      <c r="C55" s="15"/>
      <c r="D55" s="298"/>
      <c r="E55" s="15"/>
      <c r="F55" s="15"/>
      <c r="G55" s="301">
        <f>-I18*(0.38575/0.61425)</f>
        <v>-8.7563627100487873E-3</v>
      </c>
      <c r="H55" s="300">
        <f>-(J8+J11+J12+G18*D13)*(0.38575/(1 - 0.38575))</f>
        <v>-284898.03625183931</v>
      </c>
      <c r="I55" s="15"/>
      <c r="J55" s="295" t="s">
        <v>1359</v>
      </c>
      <c r="K55" s="294"/>
    </row>
    <row r="56" spans="2:11">
      <c r="B56" s="299" t="s">
        <v>1358</v>
      </c>
      <c r="C56" s="15"/>
      <c r="D56" s="298"/>
      <c r="E56" s="15"/>
      <c r="F56" s="15"/>
      <c r="G56" s="297">
        <f>G54+G55</f>
        <v>9.880355711467019E-2</v>
      </c>
      <c r="H56" s="296">
        <f>H54+H55</f>
        <v>3214684.0336298891</v>
      </c>
      <c r="I56" s="15"/>
      <c r="J56" s="295" t="s">
        <v>1357</v>
      </c>
      <c r="K56" s="294"/>
    </row>
    <row r="57" spans="2:11">
      <c r="G57" s="307">
        <f>G56-H15</f>
        <v>1.9395457462323407E-12</v>
      </c>
      <c r="H57" s="291">
        <f>H56-I15</f>
        <v>1.6359193250536919E-4</v>
      </c>
    </row>
    <row r="59" spans="2:11">
      <c r="B59" s="306" t="s">
        <v>1366</v>
      </c>
    </row>
    <row r="60" spans="2:11">
      <c r="B60" s="299" t="s">
        <v>1365</v>
      </c>
      <c r="C60" s="15"/>
      <c r="D60" s="298"/>
      <c r="E60" s="15"/>
      <c r="F60" s="15"/>
      <c r="G60" s="303">
        <f>G37</f>
        <v>6.6071321400599306E-2</v>
      </c>
      <c r="H60" s="305">
        <f>J37</f>
        <v>2149703.9676285801</v>
      </c>
      <c r="I60" s="15"/>
      <c r="J60" s="295" t="s">
        <v>1364</v>
      </c>
      <c r="K60" s="294"/>
    </row>
    <row r="61" spans="2:11" ht="12" thickBot="1">
      <c r="B61" s="299" t="s">
        <v>1363</v>
      </c>
      <c r="C61" s="15"/>
      <c r="D61" s="298"/>
      <c r="E61" s="15"/>
      <c r="F61" s="15"/>
      <c r="G61" s="304">
        <f>1/(1 - 0.38575)</f>
        <v>1.6280016280016281</v>
      </c>
      <c r="H61" s="304">
        <f>G61</f>
        <v>1.6280016280016281</v>
      </c>
      <c r="I61" s="15"/>
      <c r="J61" s="295" t="s">
        <v>1362</v>
      </c>
      <c r="K61" s="294"/>
    </row>
    <row r="62" spans="2:11">
      <c r="B62" s="299" t="s">
        <v>1361</v>
      </c>
      <c r="C62" s="15"/>
      <c r="D62" s="298"/>
      <c r="E62" s="15"/>
      <c r="F62" s="15"/>
      <c r="G62" s="303">
        <f>G60*G61</f>
        <v>0.10756421880439448</v>
      </c>
      <c r="H62" s="302">
        <f>H60*H61</f>
        <v>3499721.5590208876</v>
      </c>
      <c r="I62" s="15"/>
      <c r="J62" s="298"/>
      <c r="K62" s="294"/>
    </row>
    <row r="63" spans="2:11" ht="12" thickBot="1">
      <c r="B63" s="299" t="s">
        <v>1360</v>
      </c>
      <c r="C63" s="15"/>
      <c r="D63" s="298"/>
      <c r="E63" s="15"/>
      <c r="F63" s="15"/>
      <c r="G63" s="301">
        <f>-J41*(0.38575/0.61425)</f>
        <v>-8.7556645179207634E-3</v>
      </c>
      <c r="H63" s="300">
        <f>-(J30+J33+J34+G40*D35)*(0.38575/(1 - 0.38575))</f>
        <v>-284875.28861846431</v>
      </c>
      <c r="I63" s="15"/>
      <c r="J63" s="295" t="s">
        <v>1359</v>
      </c>
      <c r="K63" s="294"/>
    </row>
    <row r="64" spans="2:11">
      <c r="B64" s="299" t="s">
        <v>1358</v>
      </c>
      <c r="C64" s="15"/>
      <c r="D64" s="298"/>
      <c r="E64" s="15"/>
      <c r="F64" s="15"/>
      <c r="G64" s="297">
        <f>G62+G63</f>
        <v>9.8808554286473727E-2</v>
      </c>
      <c r="H64" s="296">
        <f>H62+H63</f>
        <v>3214846.2704024231</v>
      </c>
      <c r="I64" s="15"/>
      <c r="J64" s="295" t="s">
        <v>1357</v>
      </c>
      <c r="K64" s="294"/>
    </row>
    <row r="65" spans="7:8">
      <c r="G65" s="292" t="b">
        <f>G64=H37</f>
        <v>1</v>
      </c>
      <c r="H65" s="292" t="b">
        <f>H64=I37</f>
        <v>1</v>
      </c>
    </row>
    <row r="68" spans="7:8">
      <c r="H68" s="291">
        <f>H64-H56</f>
        <v>162.23677253397182</v>
      </c>
    </row>
  </sheetData>
  <pageMargins left="0.7" right="0.7" top="0.75" bottom="0.75" header="0.3" footer="0.3"/>
  <pageSetup scale="86" orientation="landscape" r:id="rId1"/>
  <headerFooter>
    <oddHeader>&amp;CCOST OF CAPITAL CHANGE
KO-16 AND LONG TERM DEBT RATE REVISIONS</oddHeader>
    <oddFoote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68"/>
  <sheetViews>
    <sheetView workbookViewId="0">
      <selection sqref="A1:A2"/>
    </sheetView>
  </sheetViews>
  <sheetFormatPr defaultColWidth="14" defaultRowHeight="11.25"/>
  <cols>
    <col min="1" max="1" width="5.6640625" style="292" customWidth="1"/>
    <col min="2" max="2" width="37.5" style="292" customWidth="1"/>
    <col min="3" max="3" width="2.1640625" style="292" customWidth="1"/>
    <col min="4" max="4" width="15.5" style="293" customWidth="1"/>
    <col min="5" max="8" width="13.1640625" style="292" customWidth="1"/>
    <col min="9" max="9" width="22.6640625" style="291" bestFit="1" customWidth="1"/>
    <col min="10" max="10" width="15.5" style="291" bestFit="1" customWidth="1"/>
    <col min="11" max="11" width="34" style="290" bestFit="1" customWidth="1"/>
    <col min="12" max="16384" width="14" style="290"/>
  </cols>
  <sheetData>
    <row r="1" spans="1:11">
      <c r="A1" s="299" t="s">
        <v>3310</v>
      </c>
    </row>
    <row r="2" spans="1:11">
      <c r="A2" s="299" t="s">
        <v>3288</v>
      </c>
    </row>
    <row r="5" spans="1:11">
      <c r="B5" s="533" t="s">
        <v>3116</v>
      </c>
      <c r="C5" s="532"/>
      <c r="D5" s="534"/>
      <c r="E5" s="532"/>
      <c r="F5" s="532"/>
      <c r="G5" s="532"/>
      <c r="H5" s="532"/>
      <c r="I5" s="535"/>
      <c r="J5" s="535"/>
      <c r="K5" s="292"/>
    </row>
    <row r="6" spans="1:11">
      <c r="B6" s="532"/>
      <c r="C6" s="532"/>
      <c r="D6" s="536" t="s">
        <v>1392</v>
      </c>
      <c r="E6" s="536" t="s">
        <v>1391</v>
      </c>
      <c r="F6" s="536" t="s">
        <v>1390</v>
      </c>
      <c r="G6" s="536" t="s">
        <v>1389</v>
      </c>
      <c r="H6" s="536" t="s">
        <v>1388</v>
      </c>
      <c r="I6" s="536" t="s">
        <v>1387</v>
      </c>
      <c r="J6" s="536" t="s">
        <v>1386</v>
      </c>
      <c r="K6" s="292"/>
    </row>
    <row r="7" spans="1:11" ht="12" thickBot="1">
      <c r="B7" s="537" t="s">
        <v>1383</v>
      </c>
      <c r="C7" s="532"/>
      <c r="D7" s="538" t="s">
        <v>1375</v>
      </c>
      <c r="E7" s="538" t="s">
        <v>1374</v>
      </c>
      <c r="F7" s="538" t="s">
        <v>1373</v>
      </c>
      <c r="G7" s="538" t="s">
        <v>1372</v>
      </c>
      <c r="H7" s="538" t="s">
        <v>1379</v>
      </c>
      <c r="I7" s="538" t="s">
        <v>1379</v>
      </c>
      <c r="J7" s="538" t="s">
        <v>1378</v>
      </c>
      <c r="K7" s="292"/>
    </row>
    <row r="8" spans="1:11">
      <c r="A8" s="315">
        <v>1</v>
      </c>
      <c r="B8" s="532" t="s">
        <v>121</v>
      </c>
      <c r="C8" s="532"/>
      <c r="D8" s="534">
        <v>10024107.479025206</v>
      </c>
      <c r="E8" s="539">
        <f>D8/$D$15</f>
        <v>0.29595045527945574</v>
      </c>
      <c r="F8" s="329">
        <v>4.867458494663611E-2</v>
      </c>
      <c r="G8" s="539">
        <f t="shared" ref="G8:G14" si="0">E8*F8</f>
        <v>1.4405265575495499E-2</v>
      </c>
      <c r="H8" s="539">
        <f>G8</f>
        <v>1.4405265575495499E-2</v>
      </c>
      <c r="I8" s="535">
        <f>D8*F8</f>
        <v>487919.27100202272</v>
      </c>
      <c r="J8" s="535">
        <f t="shared" ref="J8:J14" si="1">D8*F8</f>
        <v>487919.27100202272</v>
      </c>
      <c r="K8" s="292"/>
    </row>
    <row r="9" spans="1:11">
      <c r="A9" s="315">
        <v>2</v>
      </c>
      <c r="B9" s="532" t="s">
        <v>122</v>
      </c>
      <c r="C9" s="532"/>
      <c r="D9" s="534">
        <v>0</v>
      </c>
      <c r="E9" s="539">
        <f t="shared" ref="E9:E14" si="2">D9/$D$15</f>
        <v>0</v>
      </c>
      <c r="F9" s="329">
        <v>0</v>
      </c>
      <c r="G9" s="539">
        <f t="shared" si="0"/>
        <v>0</v>
      </c>
      <c r="H9" s="539">
        <f>G9</f>
        <v>0</v>
      </c>
      <c r="I9" s="535">
        <f>D9*F9</f>
        <v>0</v>
      </c>
      <c r="J9" s="535">
        <f t="shared" si="1"/>
        <v>0</v>
      </c>
      <c r="K9" s="292"/>
    </row>
    <row r="10" spans="1:11">
      <c r="A10" s="315">
        <v>3</v>
      </c>
      <c r="B10" s="532" t="s">
        <v>124</v>
      </c>
      <c r="C10" s="532"/>
      <c r="D10" s="534">
        <v>15284521.681447912</v>
      </c>
      <c r="E10" s="539">
        <f t="shared" si="2"/>
        <v>0.45125824516729002</v>
      </c>
      <c r="F10" s="329">
        <v>0.115</v>
      </c>
      <c r="G10" s="539">
        <f t="shared" si="0"/>
        <v>5.1894698194238358E-2</v>
      </c>
      <c r="H10" s="539">
        <f>G10/0.61425</f>
        <v>8.448465314487319E-2</v>
      </c>
      <c r="I10" s="535">
        <f>D10*F10/0.61425</f>
        <v>2861571.010771689</v>
      </c>
      <c r="J10" s="535">
        <f t="shared" si="1"/>
        <v>1757719.9933665099</v>
      </c>
      <c r="K10" s="292"/>
    </row>
    <row r="11" spans="1:11">
      <c r="A11" s="315">
        <v>4</v>
      </c>
      <c r="B11" s="532" t="s">
        <v>125</v>
      </c>
      <c r="C11" s="532"/>
      <c r="D11" s="534">
        <v>321611.38668237883</v>
      </c>
      <c r="E11" s="539">
        <f t="shared" si="2"/>
        <v>9.4952130661874121E-3</v>
      </c>
      <c r="F11" s="329">
        <v>2.6799056635252123E-2</v>
      </c>
      <c r="G11" s="539">
        <f t="shared" si="0"/>
        <v>2.5446275272454242E-4</v>
      </c>
      <c r="H11" s="539">
        <f>G11</f>
        <v>2.5446275272454242E-4</v>
      </c>
      <c r="I11" s="535">
        <f>D11*F11</f>
        <v>8618.8817662430411</v>
      </c>
      <c r="J11" s="535">
        <f t="shared" si="1"/>
        <v>8618.8817662430411</v>
      </c>
      <c r="K11" s="292"/>
    </row>
    <row r="12" spans="1:11">
      <c r="A12" s="315">
        <v>5</v>
      </c>
      <c r="B12" s="532" t="s">
        <v>123</v>
      </c>
      <c r="C12" s="532"/>
      <c r="D12" s="534">
        <v>386359.52978137229</v>
      </c>
      <c r="E12" s="539">
        <f t="shared" si="2"/>
        <v>1.1406828885225886E-2</v>
      </c>
      <c r="F12" s="329">
        <v>2.0400693863565248E-2</v>
      </c>
      <c r="G12" s="539">
        <f t="shared" si="0"/>
        <v>2.3270722404156657E-4</v>
      </c>
      <c r="H12" s="539">
        <f>G12</f>
        <v>2.3270722404156657E-4</v>
      </c>
      <c r="I12" s="535">
        <f>D12*F12</f>
        <v>7882.0024883407959</v>
      </c>
      <c r="J12" s="535">
        <f t="shared" si="1"/>
        <v>7882.0024883407959</v>
      </c>
      <c r="K12" s="292"/>
    </row>
    <row r="13" spans="1:11">
      <c r="A13" s="315">
        <v>6</v>
      </c>
      <c r="B13" s="532" t="s">
        <v>127</v>
      </c>
      <c r="C13" s="532"/>
      <c r="D13" s="534">
        <v>100558.8147369753</v>
      </c>
      <c r="E13" s="539">
        <f>D13/$D$15</f>
        <v>2.9688854659671239E-3</v>
      </c>
      <c r="F13" s="329">
        <v>8.873018254401091E-2</v>
      </c>
      <c r="G13" s="539">
        <f t="shared" si="0"/>
        <v>2.6342974934752378E-4</v>
      </c>
      <c r="H13" s="539">
        <f>G13 + G20*E13*(0.38575/0.61425)</f>
        <v>3.929194669212272E-4</v>
      </c>
      <c r="I13" s="535">
        <f>D13*H21</f>
        <v>13308.534831045958</v>
      </c>
      <c r="J13" s="535">
        <f t="shared" si="1"/>
        <v>8922.6019880211934</v>
      </c>
      <c r="K13" s="292"/>
    </row>
    <row r="14" spans="1:11" ht="12" thickBot="1">
      <c r="A14" s="315">
        <v>7</v>
      </c>
      <c r="B14" s="532" t="s">
        <v>126</v>
      </c>
      <c r="C14" s="532"/>
      <c r="D14" s="534">
        <v>7753738.4163224949</v>
      </c>
      <c r="E14" s="539">
        <f t="shared" si="2"/>
        <v>0.22892037213587405</v>
      </c>
      <c r="F14" s="329">
        <v>0</v>
      </c>
      <c r="G14" s="539">
        <f t="shared" si="0"/>
        <v>0</v>
      </c>
      <c r="H14" s="539">
        <f>G14</f>
        <v>0</v>
      </c>
      <c r="I14" s="535">
        <f>D14*F14</f>
        <v>0</v>
      </c>
      <c r="J14" s="535">
        <f t="shared" si="1"/>
        <v>0</v>
      </c>
      <c r="K14" s="292"/>
    </row>
    <row r="15" spans="1:11">
      <c r="A15" s="315">
        <v>8</v>
      </c>
      <c r="B15" s="540" t="s">
        <v>1377</v>
      </c>
      <c r="C15" s="532"/>
      <c r="D15" s="541">
        <f>SUM(D8:D14)</f>
        <v>33870897.307996333</v>
      </c>
      <c r="E15" s="542">
        <f>SUM(E8:E14)</f>
        <v>1.0000000000000002</v>
      </c>
      <c r="F15" s="542"/>
      <c r="G15" s="543">
        <f>SUM(G8:G14)</f>
        <v>6.7050563495847482E-2</v>
      </c>
      <c r="H15" s="543">
        <f>SUM(H8:H14)</f>
        <v>9.9770008164056026E-2</v>
      </c>
      <c r="I15" s="541">
        <f>SUM(I8:I14)</f>
        <v>3379299.7008593413</v>
      </c>
      <c r="J15" s="541">
        <f>SUM(J8:J14)</f>
        <v>2271062.7506111376</v>
      </c>
      <c r="K15" s="292"/>
    </row>
    <row r="16" spans="1:11">
      <c r="A16" s="315"/>
      <c r="B16" s="532"/>
      <c r="C16" s="532"/>
      <c r="D16" s="534"/>
      <c r="E16" s="539"/>
      <c r="F16" s="539"/>
      <c r="G16" s="539"/>
      <c r="H16" s="539"/>
      <c r="I16" s="535"/>
      <c r="J16" s="291">
        <f>J15-J10</f>
        <v>513342.75724462769</v>
      </c>
      <c r="K16" s="292"/>
    </row>
    <row r="17" spans="1:12" ht="12" thickBot="1">
      <c r="A17" s="315"/>
      <c r="B17" s="537" t="s">
        <v>1376</v>
      </c>
      <c r="C17" s="532"/>
      <c r="D17" s="538" t="s">
        <v>1375</v>
      </c>
      <c r="E17" s="538" t="s">
        <v>1374</v>
      </c>
      <c r="F17" s="538" t="s">
        <v>1373</v>
      </c>
      <c r="G17" s="538" t="s">
        <v>1372</v>
      </c>
      <c r="H17" s="532"/>
      <c r="I17" s="539">
        <f>G15-G10</f>
        <v>1.5155865301609124E-2</v>
      </c>
      <c r="J17" s="535"/>
      <c r="K17" s="292"/>
    </row>
    <row r="18" spans="1:12">
      <c r="A18" s="315">
        <v>9</v>
      </c>
      <c r="B18" s="532" t="s">
        <v>121</v>
      </c>
      <c r="C18" s="532"/>
      <c r="D18" s="534">
        <f>D8</f>
        <v>10024107.479025206</v>
      </c>
      <c r="E18" s="539">
        <f>D18/$D$21</f>
        <v>0.39607469118401734</v>
      </c>
      <c r="F18" s="539">
        <f>F8</f>
        <v>4.867458494663611E-2</v>
      </c>
      <c r="G18" s="539">
        <f>E18*F18</f>
        <v>1.9278771201249115E-2</v>
      </c>
      <c r="H18" s="535">
        <f>D18*F18</f>
        <v>487919.27100202272</v>
      </c>
      <c r="I18" s="297">
        <f>G8+G11+G12+G18*E13</f>
        <v>1.4949672015882702E-2</v>
      </c>
      <c r="J18" s="535"/>
      <c r="K18" s="292"/>
    </row>
    <row r="19" spans="1:12">
      <c r="A19" s="315">
        <v>10</v>
      </c>
      <c r="B19" s="532" t="s">
        <v>122</v>
      </c>
      <c r="C19" s="532"/>
      <c r="D19" s="534">
        <f>D9</f>
        <v>0</v>
      </c>
      <c r="E19" s="539">
        <f>D19/$D$21</f>
        <v>0</v>
      </c>
      <c r="F19" s="539">
        <v>0</v>
      </c>
      <c r="G19" s="539">
        <f>E19*F19</f>
        <v>0</v>
      </c>
      <c r="H19" s="535">
        <f>D19*F19</f>
        <v>0</v>
      </c>
      <c r="I19" s="535"/>
      <c r="J19" s="535"/>
      <c r="K19" s="292"/>
    </row>
    <row r="20" spans="1:12" ht="12" thickBot="1">
      <c r="A20" s="315">
        <v>11</v>
      </c>
      <c r="B20" s="532" t="s">
        <v>124</v>
      </c>
      <c r="C20" s="532"/>
      <c r="D20" s="544">
        <f>D10</f>
        <v>15284521.681447912</v>
      </c>
      <c r="E20" s="539">
        <f>D20/$D$21</f>
        <v>0.60392530881598272</v>
      </c>
      <c r="F20" s="545">
        <f>F10</f>
        <v>0.115</v>
      </c>
      <c r="G20" s="539">
        <f>E20*F20</f>
        <v>6.9451410513838019E-2</v>
      </c>
      <c r="H20" s="535">
        <f>D20*F20</f>
        <v>1757719.9933665099</v>
      </c>
      <c r="I20" s="535"/>
      <c r="J20" s="535"/>
      <c r="K20" s="292"/>
    </row>
    <row r="21" spans="1:12">
      <c r="A21" s="315">
        <v>12</v>
      </c>
      <c r="B21" s="533" t="s">
        <v>1371</v>
      </c>
      <c r="C21" s="532"/>
      <c r="D21" s="541">
        <f>SUM(D18:D20)</f>
        <v>25308629.160473116</v>
      </c>
      <c r="E21" s="542">
        <f>SUM(E18:E20)</f>
        <v>1</v>
      </c>
      <c r="F21" s="542"/>
      <c r="G21" s="542">
        <f>SUM(G18:G20)</f>
        <v>8.8730181715087134E-2</v>
      </c>
      <c r="H21" s="312">
        <f>G18+G19/0.61425+G20/0.61425</f>
        <v>0.1323457805847868</v>
      </c>
      <c r="I21" s="535"/>
      <c r="J21" s="535"/>
      <c r="K21" s="292"/>
    </row>
    <row r="22" spans="1:12">
      <c r="A22" s="315"/>
      <c r="B22" s="532"/>
      <c r="C22" s="532"/>
      <c r="D22" s="534"/>
      <c r="E22" s="532"/>
      <c r="F22" s="532"/>
      <c r="G22" s="532"/>
      <c r="H22" s="532"/>
      <c r="I22" s="535"/>
      <c r="J22" s="535"/>
      <c r="K22" s="292"/>
    </row>
    <row r="23" spans="1:12">
      <c r="A23" s="315"/>
      <c r="B23" s="532" t="s">
        <v>1370</v>
      </c>
      <c r="C23" s="532"/>
      <c r="D23" s="534"/>
      <c r="E23" s="539">
        <f>D10/(D8+D9+D10+D11)</f>
        <v>0.59634718032891132</v>
      </c>
      <c r="F23" s="532"/>
      <c r="G23" s="532"/>
      <c r="H23" s="532"/>
      <c r="I23" s="535"/>
      <c r="J23" s="535"/>
      <c r="K23" s="292"/>
    </row>
    <row r="24" spans="1:12">
      <c r="G24" s="328"/>
      <c r="K24" s="292"/>
    </row>
    <row r="25" spans="1:12">
      <c r="B25" s="309" t="s">
        <v>1</v>
      </c>
      <c r="E25" s="290"/>
      <c r="G25" s="328"/>
      <c r="K25" s="292"/>
    </row>
    <row r="26" spans="1:12">
      <c r="K26" s="292"/>
    </row>
    <row r="27" spans="1:12">
      <c r="B27" s="731" t="s">
        <v>3115</v>
      </c>
      <c r="C27" s="732"/>
      <c r="D27" s="733"/>
      <c r="K27" s="292"/>
    </row>
    <row r="28" spans="1:12">
      <c r="D28" s="327" t="s">
        <v>1392</v>
      </c>
      <c r="E28" s="327" t="s">
        <v>1389</v>
      </c>
      <c r="F28" s="327" t="s">
        <v>1388</v>
      </c>
      <c r="G28" s="327" t="s">
        <v>1387</v>
      </c>
      <c r="H28" s="327" t="s">
        <v>1386</v>
      </c>
      <c r="I28" s="327" t="s">
        <v>1385</v>
      </c>
      <c r="J28" s="327" t="s">
        <v>1384</v>
      </c>
      <c r="K28" s="292"/>
    </row>
    <row r="29" spans="1:12" ht="34.5" thickBot="1">
      <c r="B29" s="321" t="s">
        <v>1383</v>
      </c>
      <c r="D29" s="326" t="s">
        <v>3118</v>
      </c>
      <c r="E29" s="320" t="s">
        <v>1374</v>
      </c>
      <c r="F29" s="320" t="s">
        <v>1373</v>
      </c>
      <c r="G29" s="320" t="s">
        <v>1372</v>
      </c>
      <c r="H29" s="325" t="s">
        <v>1379</v>
      </c>
      <c r="I29" s="325" t="s">
        <v>1379</v>
      </c>
      <c r="J29" s="325" t="s">
        <v>1378</v>
      </c>
      <c r="K29" s="292"/>
    </row>
    <row r="30" spans="1:12">
      <c r="A30" s="315">
        <v>1</v>
      </c>
      <c r="B30" s="292" t="s">
        <v>121</v>
      </c>
      <c r="D30" s="293">
        <f>'[34]RAF_52A_Cust Dep. Revision'!$SF$101/1000</f>
        <v>10024087.402099218</v>
      </c>
      <c r="E30" s="311">
        <f>D30/$D$37</f>
        <v>0.29594980548488614</v>
      </c>
      <c r="F30" s="324">
        <f>'[34]RAF_52A_Cust Dep. Revision'!$SF$109</f>
        <v>4.867458494663611E-2</v>
      </c>
      <c r="G30" s="311">
        <f t="shared" ref="G30:G36" si="3">E30*F30</f>
        <v>1.4405233947014524E-2</v>
      </c>
      <c r="H30" s="311">
        <f>G30</f>
        <v>1.4405233947014524E-2</v>
      </c>
      <c r="I30" s="291">
        <f>D30*F30</f>
        <v>487918.29376598325</v>
      </c>
      <c r="J30" s="535">
        <f>D30*F30</f>
        <v>487918.29376598325</v>
      </c>
      <c r="K30" s="291"/>
      <c r="L30" s="291"/>
    </row>
    <row r="31" spans="1:12">
      <c r="A31" s="315">
        <v>2</v>
      </c>
      <c r="B31" s="292" t="s">
        <v>122</v>
      </c>
      <c r="D31" s="293">
        <v>0</v>
      </c>
      <c r="E31" s="311">
        <f t="shared" ref="E31:E36" si="4">D31/$D$37</f>
        <v>0</v>
      </c>
      <c r="F31" s="324">
        <f>F9</f>
        <v>0</v>
      </c>
      <c r="G31" s="311">
        <f t="shared" si="3"/>
        <v>0</v>
      </c>
      <c r="H31" s="311">
        <f>G31</f>
        <v>0</v>
      </c>
      <c r="I31" s="291">
        <f t="shared" ref="I31:I36" si="5">D31*F31</f>
        <v>0</v>
      </c>
      <c r="J31" s="535">
        <f t="shared" ref="J31:J36" si="6">D31*F31</f>
        <v>0</v>
      </c>
      <c r="K31" s="291"/>
      <c r="L31" s="291"/>
    </row>
    <row r="32" spans="1:12">
      <c r="A32" s="315">
        <v>3</v>
      </c>
      <c r="B32" s="292" t="s">
        <v>124</v>
      </c>
      <c r="D32" s="293">
        <f>'[34]RAF_52A_Cust Dep. Revision'!$SH$101/1000</f>
        <v>15283544.786599915</v>
      </c>
      <c r="E32" s="311">
        <f t="shared" si="4"/>
        <v>0.45122931647289521</v>
      </c>
      <c r="F32" s="324">
        <f>'[34]RAF_52A_Cust Dep. Revision'!$SH$109</f>
        <v>0.115</v>
      </c>
      <c r="G32" s="311">
        <f t="shared" si="3"/>
        <v>5.1891371394382949E-2</v>
      </c>
      <c r="H32" s="311">
        <f>G32/0.61425</f>
        <v>8.447923710929256E-2</v>
      </c>
      <c r="I32" s="535">
        <f>D32*F32/0.61425</f>
        <v>2861388.1163353529</v>
      </c>
      <c r="J32" s="535">
        <f t="shared" si="6"/>
        <v>1757607.6504589904</v>
      </c>
      <c r="K32" s="291"/>
      <c r="L32" s="291"/>
    </row>
    <row r="33" spans="1:12">
      <c r="A33" s="315">
        <v>4</v>
      </c>
      <c r="B33" s="292" t="s">
        <v>125</v>
      </c>
      <c r="D33" s="293">
        <f>'[34]RAF_52A_Cust Dep. Revision'!$SG$101/1000</f>
        <v>320980.85515208117</v>
      </c>
      <c r="E33" s="311">
        <f t="shared" si="4"/>
        <v>9.4765955080097757E-3</v>
      </c>
      <c r="F33" s="324">
        <f>'[34]RAF_52A_Cust Dep. Revision'!$SG$109</f>
        <v>2.682358933804779E-2</v>
      </c>
      <c r="G33" s="311">
        <f t="shared" si="3"/>
        <v>2.541963062296426E-4</v>
      </c>
      <c r="H33" s="311">
        <f>G33</f>
        <v>2.541963062296426E-4</v>
      </c>
      <c r="I33" s="291">
        <f t="shared" si="5"/>
        <v>8609.8586439748269</v>
      </c>
      <c r="J33" s="535">
        <f t="shared" si="6"/>
        <v>8609.8586439748269</v>
      </c>
      <c r="K33" s="291"/>
      <c r="L33" s="291"/>
    </row>
    <row r="34" spans="1:12">
      <c r="A34" s="315">
        <v>5</v>
      </c>
      <c r="B34" s="292" t="s">
        <v>123</v>
      </c>
      <c r="D34" s="293">
        <f>'[34]RAF_52A_Cust Dep. Revision'!$SI$101/1000</f>
        <v>388009.08462981816</v>
      </c>
      <c r="E34" s="311">
        <f t="shared" si="4"/>
        <v>1.1455527921525878E-2</v>
      </c>
      <c r="F34" s="324">
        <f>'[34]RAF_52A_Cust Dep. Revision'!$SI$109</f>
        <v>2.0405150492917076E-2</v>
      </c>
      <c r="G34" s="311">
        <f t="shared" si="3"/>
        <v>2.337517712145491E-4</v>
      </c>
      <c r="H34" s="311">
        <f>G34</f>
        <v>2.337517712145491E-4</v>
      </c>
      <c r="I34" s="291">
        <f t="shared" si="5"/>
        <v>7917.383764490437</v>
      </c>
      <c r="J34" s="535">
        <f t="shared" si="6"/>
        <v>7917.383764490437</v>
      </c>
      <c r="K34" s="291"/>
      <c r="L34" s="291"/>
    </row>
    <row r="35" spans="1:12">
      <c r="A35" s="315">
        <v>6</v>
      </c>
      <c r="B35" s="292" t="s">
        <v>127</v>
      </c>
      <c r="D35" s="293">
        <f>'[34]RAF_52A_Cust Dep. Revision'!$SJ$101/1000</f>
        <v>100558.62491758811</v>
      </c>
      <c r="E35" s="311">
        <f t="shared" si="4"/>
        <v>2.96887928949577E-3</v>
      </c>
      <c r="F35" s="324">
        <f>G43</f>
        <v>8.8729199455794619E-2</v>
      </c>
      <c r="G35" s="311">
        <f t="shared" si="3"/>
        <v>2.63426282637848E-4</v>
      </c>
      <c r="H35" s="311">
        <f>G35 + G42*E35*(0.38575/0.61425)</f>
        <v>3.9291255542924853E-4</v>
      </c>
      <c r="I35" s="535">
        <f>D35*H43</f>
        <v>13308.30338121672</v>
      </c>
      <c r="J35" s="535">
        <f t="shared" si="6"/>
        <v>8922.4862873131133</v>
      </c>
      <c r="K35" s="291"/>
      <c r="L35" s="291"/>
    </row>
    <row r="36" spans="1:12" ht="12" thickBot="1">
      <c r="A36" s="315">
        <v>7</v>
      </c>
      <c r="B36" s="292" t="s">
        <v>126</v>
      </c>
      <c r="D36" s="293">
        <f>'[34]RAF_52A_Cust Dep. Revision'!$SK$101/1000</f>
        <v>7753723.0834046733</v>
      </c>
      <c r="E36" s="311">
        <f t="shared" si="4"/>
        <v>0.22891987532318719</v>
      </c>
      <c r="F36" s="324">
        <f>F14</f>
        <v>0</v>
      </c>
      <c r="G36" s="311">
        <f t="shared" si="3"/>
        <v>0</v>
      </c>
      <c r="H36" s="311">
        <f>G36</f>
        <v>0</v>
      </c>
      <c r="I36" s="291">
        <f t="shared" si="5"/>
        <v>0</v>
      </c>
      <c r="J36" s="535">
        <f t="shared" si="6"/>
        <v>0</v>
      </c>
      <c r="K36" s="291"/>
      <c r="L36" s="291"/>
    </row>
    <row r="37" spans="1:12">
      <c r="A37" s="315">
        <v>8</v>
      </c>
      <c r="B37" s="323" t="s">
        <v>1377</v>
      </c>
      <c r="D37" s="314">
        <f>SUM(D30:D36)</f>
        <v>33870903.836803295</v>
      </c>
      <c r="E37" s="313">
        <f>SUM(E30:E36)</f>
        <v>1</v>
      </c>
      <c r="F37" s="313"/>
      <c r="G37" s="322">
        <f>SUM(G30:G36)</f>
        <v>6.7047979701479521E-2</v>
      </c>
      <c r="H37" s="322">
        <f>SUM(H30:H36)</f>
        <v>9.9765331689180531E-2</v>
      </c>
      <c r="I37" s="314">
        <f>SUM(I30:I36)</f>
        <v>3379141.9558910178</v>
      </c>
      <c r="J37" s="541">
        <f>SUM(J30:J36)</f>
        <v>2270975.6729207519</v>
      </c>
      <c r="K37" s="292"/>
    </row>
    <row r="38" spans="1:12" ht="12.75" customHeight="1">
      <c r="A38" s="315"/>
      <c r="E38" s="311"/>
      <c r="F38" s="311"/>
      <c r="G38" s="311" t="b">
        <f>G37='[34]RAF_52A_Cust Dep. Revision'!$SK$143</f>
        <v>1</v>
      </c>
      <c r="H38" s="311"/>
      <c r="J38" s="291">
        <f>J37-J32</f>
        <v>513368.02246176149</v>
      </c>
      <c r="K38" s="310">
        <f>I37-I15</f>
        <v>-157.74496832350269</v>
      </c>
      <c r="L38" s="310">
        <f>J37-J15</f>
        <v>-87.077690385747701</v>
      </c>
    </row>
    <row r="39" spans="1:12" ht="12" thickBot="1">
      <c r="A39" s="315"/>
      <c r="B39" s="321" t="s">
        <v>1376</v>
      </c>
      <c r="D39" s="320" t="s">
        <v>1375</v>
      </c>
      <c r="E39" s="320" t="s">
        <v>1374</v>
      </c>
      <c r="F39" s="320" t="s">
        <v>1373</v>
      </c>
      <c r="G39" s="320" t="s">
        <v>1372</v>
      </c>
      <c r="H39" s="290"/>
      <c r="K39" s="292"/>
      <c r="L39" s="319"/>
    </row>
    <row r="40" spans="1:12">
      <c r="A40" s="315">
        <v>9</v>
      </c>
      <c r="B40" s="292" t="s">
        <v>121</v>
      </c>
      <c r="D40" s="293">
        <f>D30</f>
        <v>10024087.402099218</v>
      </c>
      <c r="E40" s="311">
        <f>D40/$D$43</f>
        <v>0.39608950088089917</v>
      </c>
      <c r="F40" s="311">
        <f>F30</f>
        <v>4.867458494663611E-2</v>
      </c>
      <c r="G40" s="311">
        <f>E40*F40</f>
        <v>1.9279492057098026E-2</v>
      </c>
      <c r="H40" s="291">
        <f>D40*F40</f>
        <v>487918.29376598325</v>
      </c>
      <c r="J40" s="318">
        <f>G37-G32</f>
        <v>1.5156608307096572E-2</v>
      </c>
      <c r="K40" s="292"/>
    </row>
    <row r="41" spans="1:12">
      <c r="A41" s="315">
        <v>10</v>
      </c>
      <c r="B41" s="292" t="s">
        <v>122</v>
      </c>
      <c r="D41" s="293">
        <f>D31</f>
        <v>0</v>
      </c>
      <c r="E41" s="311">
        <f>D41/$D$43</f>
        <v>0</v>
      </c>
      <c r="F41" s="311">
        <v>0</v>
      </c>
      <c r="G41" s="311">
        <f>E41*F41</f>
        <v>0</v>
      </c>
      <c r="H41" s="291">
        <f>D41*F41</f>
        <v>0</v>
      </c>
      <c r="J41" s="297">
        <f>G30+G33+G34+G40*E35</f>
        <v>1.4950420509139032E-2</v>
      </c>
      <c r="K41" s="292"/>
    </row>
    <row r="42" spans="1:12" ht="12" thickBot="1">
      <c r="A42" s="315">
        <v>11</v>
      </c>
      <c r="B42" s="292" t="s">
        <v>124</v>
      </c>
      <c r="D42" s="317">
        <f>D32</f>
        <v>15283544.786599915</v>
      </c>
      <c r="E42" s="311">
        <f>D42/$D$43</f>
        <v>0.60391049911910077</v>
      </c>
      <c r="F42" s="316">
        <f>F32</f>
        <v>0.115</v>
      </c>
      <c r="G42" s="311">
        <f>E42*F42</f>
        <v>6.9449707398696589E-2</v>
      </c>
      <c r="H42" s="291">
        <f>D42*F42</f>
        <v>1757607.6504589904</v>
      </c>
      <c r="K42" s="292"/>
    </row>
    <row r="43" spans="1:12">
      <c r="A43" s="315">
        <v>12</v>
      </c>
      <c r="B43" s="309" t="s">
        <v>1371</v>
      </c>
      <c r="D43" s="314">
        <f>SUM(D40:D42)</f>
        <v>25307632.188699134</v>
      </c>
      <c r="E43" s="313">
        <f>SUM(E40:E42)</f>
        <v>1</v>
      </c>
      <c r="F43" s="313"/>
      <c r="G43" s="313">
        <f>SUM(G40:G42)</f>
        <v>8.8729199455794619E-2</v>
      </c>
      <c r="H43" s="312">
        <f>G40+G41/0.61425+G42/0.61425</f>
        <v>0.13234372876641279</v>
      </c>
      <c r="J43" s="291">
        <f>J38-J16</f>
        <v>25.265217133797705</v>
      </c>
      <c r="K43" s="292" t="s">
        <v>3119</v>
      </c>
    </row>
    <row r="44" spans="1:12">
      <c r="B44" s="292" t="s">
        <v>1370</v>
      </c>
      <c r="E44" s="311">
        <f>D32/(D30+D31+D32+D33)</f>
        <v>0.5963469330333786</v>
      </c>
      <c r="J44" s="291">
        <f>-J43*0.38575</f>
        <v>-9.7460575093624637</v>
      </c>
      <c r="K44" s="292" t="s">
        <v>3121</v>
      </c>
    </row>
    <row r="45" spans="1:12">
      <c r="E45" s="311"/>
      <c r="K45" s="292"/>
    </row>
    <row r="46" spans="1:12">
      <c r="K46" s="292"/>
    </row>
    <row r="47" spans="1:12">
      <c r="B47" s="309" t="s">
        <v>1369</v>
      </c>
      <c r="E47" s="727">
        <f>K38</f>
        <v>-157.74496832350269</v>
      </c>
      <c r="K47" s="292"/>
    </row>
    <row r="48" spans="1:12">
      <c r="B48" s="309" t="s">
        <v>1368</v>
      </c>
      <c r="E48" s="728">
        <f>-((I30+I33+I34+H18*E13)-(I8+I11+I12+H40*E35))*0.38575</f>
        <v>-9.7929707360947944</v>
      </c>
      <c r="K48" s="292"/>
    </row>
    <row r="49" spans="2:11">
      <c r="E49" s="729">
        <f>SUM(E47:E48)</f>
        <v>-167.53793905959748</v>
      </c>
      <c r="K49" s="292"/>
    </row>
    <row r="51" spans="2:11">
      <c r="B51" s="306" t="s">
        <v>1367</v>
      </c>
    </row>
    <row r="52" spans="2:11">
      <c r="B52" s="299" t="s">
        <v>1365</v>
      </c>
      <c r="C52" s="15"/>
      <c r="D52" s="298"/>
      <c r="E52" s="15"/>
      <c r="F52" s="15"/>
      <c r="G52" s="303">
        <f>G15</f>
        <v>6.7050563495847482E-2</v>
      </c>
      <c r="H52" s="305">
        <f>J15</f>
        <v>2271062.7506111376</v>
      </c>
      <c r="I52" s="15"/>
      <c r="J52" s="295" t="s">
        <v>1364</v>
      </c>
      <c r="K52" s="294"/>
    </row>
    <row r="53" spans="2:11" ht="12" thickBot="1">
      <c r="B53" s="299" t="s">
        <v>1363</v>
      </c>
      <c r="C53" s="15"/>
      <c r="D53" s="298"/>
      <c r="E53" s="15"/>
      <c r="F53" s="15"/>
      <c r="G53" s="304">
        <f>1/(1 - 0.38575)</f>
        <v>1.6280016280016281</v>
      </c>
      <c r="H53" s="304">
        <f>G53</f>
        <v>1.6280016280016281</v>
      </c>
      <c r="I53" s="15"/>
      <c r="J53" s="295" t="s">
        <v>1362</v>
      </c>
      <c r="K53" s="294"/>
    </row>
    <row r="54" spans="2:11">
      <c r="B54" s="299" t="s">
        <v>1361</v>
      </c>
      <c r="C54" s="15"/>
      <c r="D54" s="298"/>
      <c r="E54" s="15"/>
      <c r="F54" s="15"/>
      <c r="G54" s="303">
        <f>G52*G53</f>
        <v>0.10915842652966623</v>
      </c>
      <c r="H54" s="302">
        <f>H52*H53</f>
        <v>3697293.8552887873</v>
      </c>
      <c r="I54" s="15"/>
      <c r="J54" s="298"/>
      <c r="K54" s="294"/>
    </row>
    <row r="55" spans="2:11" ht="12" thickBot="1">
      <c r="B55" s="299" t="s">
        <v>1360</v>
      </c>
      <c r="C55" s="15"/>
      <c r="D55" s="298"/>
      <c r="E55" s="15"/>
      <c r="F55" s="15"/>
      <c r="G55" s="301">
        <f>-I18*(0.38575/0.61425)</f>
        <v>-9.3884183640647184E-3</v>
      </c>
      <c r="H55" s="300">
        <f>-(J8+J11+J12+G18*D13)*(0.38575/(1 - 0.38575))</f>
        <v>-317994.15429374296</v>
      </c>
      <c r="I55" s="15"/>
      <c r="J55" s="295" t="s">
        <v>1359</v>
      </c>
      <c r="K55" s="294"/>
    </row>
    <row r="56" spans="2:11">
      <c r="B56" s="299" t="s">
        <v>1358</v>
      </c>
      <c r="C56" s="15"/>
      <c r="D56" s="298"/>
      <c r="E56" s="15"/>
      <c r="F56" s="15"/>
      <c r="G56" s="297">
        <f>G54+G55</f>
        <v>9.9770008165601512E-2</v>
      </c>
      <c r="H56" s="296">
        <f>H54+H55</f>
        <v>3379299.7009950443</v>
      </c>
      <c r="I56" s="15"/>
      <c r="J56" s="295" t="s">
        <v>1357</v>
      </c>
      <c r="K56" s="294"/>
    </row>
    <row r="57" spans="2:11">
      <c r="G57" s="307">
        <f>G56-H15</f>
        <v>1.5454859614294492E-12</v>
      </c>
      <c r="H57" s="291">
        <f>H56-I15</f>
        <v>1.3570301234722137E-4</v>
      </c>
    </row>
    <row r="59" spans="2:11">
      <c r="B59" s="306" t="s">
        <v>1366</v>
      </c>
    </row>
    <row r="60" spans="2:11">
      <c r="B60" s="299" t="s">
        <v>1365</v>
      </c>
      <c r="C60" s="15"/>
      <c r="D60" s="298"/>
      <c r="E60" s="15"/>
      <c r="F60" s="15"/>
      <c r="G60" s="303">
        <f>G37</f>
        <v>6.7047979701479521E-2</v>
      </c>
      <c r="H60" s="305">
        <f>J37</f>
        <v>2270975.6729207519</v>
      </c>
      <c r="I60" s="15"/>
      <c r="J60" s="295" t="s">
        <v>1364</v>
      </c>
      <c r="K60" s="294"/>
    </row>
    <row r="61" spans="2:11" ht="12" thickBot="1">
      <c r="B61" s="299" t="s">
        <v>1363</v>
      </c>
      <c r="C61" s="15"/>
      <c r="D61" s="298"/>
      <c r="E61" s="15"/>
      <c r="F61" s="15"/>
      <c r="G61" s="304">
        <f>1/(1 - 0.38575)</f>
        <v>1.6280016280016281</v>
      </c>
      <c r="H61" s="304">
        <f>G61</f>
        <v>1.6280016280016281</v>
      </c>
      <c r="I61" s="15"/>
      <c r="J61" s="295" t="s">
        <v>1362</v>
      </c>
      <c r="K61" s="294"/>
    </row>
    <row r="62" spans="2:11">
      <c r="B62" s="299" t="s">
        <v>1361</v>
      </c>
      <c r="C62" s="15"/>
      <c r="D62" s="298"/>
      <c r="E62" s="15"/>
      <c r="F62" s="15"/>
      <c r="G62" s="303">
        <f>G60*G61</f>
        <v>0.10915422010822877</v>
      </c>
      <c r="H62" s="302">
        <f>H60*H61</f>
        <v>3697152.0926670767</v>
      </c>
      <c r="I62" s="15"/>
      <c r="J62" s="298"/>
      <c r="K62" s="294"/>
    </row>
    <row r="63" spans="2:11" ht="12" thickBot="1">
      <c r="B63" s="299" t="s">
        <v>1360</v>
      </c>
      <c r="C63" s="15"/>
      <c r="D63" s="298"/>
      <c r="E63" s="15"/>
      <c r="F63" s="15"/>
      <c r="G63" s="301">
        <f>-J41*(0.38575/0.61425)</f>
        <v>-9.388888419048242E-3</v>
      </c>
      <c r="H63" s="300">
        <f>-(J30+J33+J34+G40*D35)*(0.38575/(1 - 0.38575))</f>
        <v>-318010.13677605905</v>
      </c>
      <c r="I63" s="15"/>
      <c r="J63" s="295" t="s">
        <v>1359</v>
      </c>
      <c r="K63" s="294"/>
    </row>
    <row r="64" spans="2:11">
      <c r="B64" s="299" t="s">
        <v>1358</v>
      </c>
      <c r="C64" s="15"/>
      <c r="D64" s="298"/>
      <c r="E64" s="15"/>
      <c r="F64" s="15"/>
      <c r="G64" s="297">
        <f>G62+G63</f>
        <v>9.9765331689180531E-2</v>
      </c>
      <c r="H64" s="296">
        <f>H62+H63</f>
        <v>3379141.9558910178</v>
      </c>
      <c r="I64" s="15"/>
      <c r="J64" s="295" t="s">
        <v>1357</v>
      </c>
      <c r="K64" s="294"/>
    </row>
    <row r="65" spans="7:8">
      <c r="G65" s="292" t="b">
        <f>G64=H37</f>
        <v>1</v>
      </c>
      <c r="H65" s="292" t="b">
        <f>H64=I37</f>
        <v>1</v>
      </c>
    </row>
    <row r="68" spans="7:8">
      <c r="H68" s="291">
        <f>H64-H56</f>
        <v>-157.74510402651504</v>
      </c>
    </row>
  </sheetData>
  <pageMargins left="0.7" right="0.7" top="0.75" bottom="0.75" header="0.3" footer="0.3"/>
  <pageSetup scale="86" orientation="landscape" r:id="rId1"/>
  <headerFooter>
    <oddHeader>&amp;CCOST OF CAPITAL CHANGE
KO-16 AND LONG TERM DEBT RATE REVISIONS</oddHeader>
    <oddFoote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68"/>
  <sheetViews>
    <sheetView workbookViewId="0">
      <selection sqref="A1:A2"/>
    </sheetView>
  </sheetViews>
  <sheetFormatPr defaultColWidth="14" defaultRowHeight="11.25"/>
  <cols>
    <col min="1" max="1" width="5.6640625" style="292" customWidth="1"/>
    <col min="2" max="2" width="37.5" style="292" customWidth="1"/>
    <col min="3" max="3" width="2.1640625" style="292" customWidth="1"/>
    <col min="4" max="4" width="15.5" style="293" customWidth="1"/>
    <col min="5" max="8" width="13.1640625" style="292" customWidth="1"/>
    <col min="9" max="9" width="22.6640625" style="291" bestFit="1" customWidth="1"/>
    <col min="10" max="10" width="15.5" style="291" bestFit="1" customWidth="1"/>
    <col min="11" max="16384" width="14" style="290"/>
  </cols>
  <sheetData>
    <row r="1" spans="1:11">
      <c r="A1" s="299" t="s">
        <v>3311</v>
      </c>
    </row>
    <row r="2" spans="1:11">
      <c r="A2" s="299" t="s">
        <v>3288</v>
      </c>
    </row>
    <row r="5" spans="1:11">
      <c r="B5" s="309" t="s">
        <v>1394</v>
      </c>
      <c r="K5" s="292"/>
    </row>
    <row r="6" spans="1:11">
      <c r="D6" s="327" t="s">
        <v>1392</v>
      </c>
      <c r="E6" s="327" t="s">
        <v>1391</v>
      </c>
      <c r="F6" s="327" t="s">
        <v>1390</v>
      </c>
      <c r="G6" s="327" t="s">
        <v>1389</v>
      </c>
      <c r="H6" s="327" t="s">
        <v>1388</v>
      </c>
      <c r="I6" s="327" t="s">
        <v>1387</v>
      </c>
      <c r="J6" s="327" t="s">
        <v>1386</v>
      </c>
      <c r="K6" s="292"/>
    </row>
    <row r="7" spans="1:11" ht="12" thickBot="1">
      <c r="B7" s="321" t="s">
        <v>1383</v>
      </c>
      <c r="D7" s="320" t="s">
        <v>1375</v>
      </c>
      <c r="E7" s="320" t="s">
        <v>1374</v>
      </c>
      <c r="F7" s="320" t="s">
        <v>1373</v>
      </c>
      <c r="G7" s="320" t="s">
        <v>1372</v>
      </c>
      <c r="H7" s="320" t="s">
        <v>1379</v>
      </c>
      <c r="I7" s="320" t="s">
        <v>1379</v>
      </c>
      <c r="J7" s="320" t="s">
        <v>1378</v>
      </c>
      <c r="K7" s="292"/>
    </row>
    <row r="8" spans="1:11">
      <c r="A8" s="315">
        <v>1</v>
      </c>
      <c r="B8" s="292" t="s">
        <v>121</v>
      </c>
      <c r="D8" s="293">
        <f>MFR_D_1A_Subfiled!I17</f>
        <v>10024107.479025206</v>
      </c>
      <c r="E8" s="311">
        <f t="shared" ref="E8:E14" si="0">D8/$D$15</f>
        <v>0.29595045527945574</v>
      </c>
      <c r="F8" s="329">
        <f>MFR_D_1A_Subfiled!K17</f>
        <v>4.867458494663611E-2</v>
      </c>
      <c r="G8" s="311">
        <f t="shared" ref="G8:G14" si="1">E8*F8</f>
        <v>1.4405265575495499E-2</v>
      </c>
      <c r="H8" s="311">
        <f>G8</f>
        <v>1.4405265575495499E-2</v>
      </c>
      <c r="I8" s="291">
        <f>D8*F8</f>
        <v>487919.27100202272</v>
      </c>
      <c r="J8" s="291">
        <f t="shared" ref="J8:J14" si="2">D8*F8</f>
        <v>487919.27100202272</v>
      </c>
      <c r="K8" s="292"/>
    </row>
    <row r="9" spans="1:11">
      <c r="A9" s="315">
        <v>2</v>
      </c>
      <c r="B9" s="292" t="s">
        <v>122</v>
      </c>
      <c r="D9" s="293">
        <f>MFR_D_1A_Subfiled!I18</f>
        <v>0</v>
      </c>
      <c r="E9" s="311">
        <f t="shared" si="0"/>
        <v>0</v>
      </c>
      <c r="F9" s="329">
        <f>MFR_D_1A_Subfiled!K18</f>
        <v>0</v>
      </c>
      <c r="G9" s="311">
        <f t="shared" si="1"/>
        <v>0</v>
      </c>
      <c r="H9" s="311">
        <f>G9</f>
        <v>0</v>
      </c>
      <c r="I9" s="291">
        <f>D9*F9</f>
        <v>0</v>
      </c>
      <c r="J9" s="291">
        <f t="shared" si="2"/>
        <v>0</v>
      </c>
      <c r="K9" s="292"/>
    </row>
    <row r="10" spans="1:11">
      <c r="A10" s="315">
        <v>3</v>
      </c>
      <c r="B10" s="292" t="s">
        <v>124</v>
      </c>
      <c r="D10" s="293">
        <f>MFR_D_1A_Subfiled!I20</f>
        <v>15284521.681447912</v>
      </c>
      <c r="E10" s="311">
        <f t="shared" si="0"/>
        <v>0.45125824516729002</v>
      </c>
      <c r="F10" s="329">
        <f>MFR_D_1A_Subfiled!K20</f>
        <v>0.115</v>
      </c>
      <c r="G10" s="311">
        <f t="shared" si="1"/>
        <v>5.1894698194238358E-2</v>
      </c>
      <c r="H10" s="311">
        <f>G10/0.61425</f>
        <v>8.448465314487319E-2</v>
      </c>
      <c r="I10" s="291">
        <f>D10*F10/0.61425</f>
        <v>2861571.010771689</v>
      </c>
      <c r="J10" s="291">
        <f t="shared" si="2"/>
        <v>1757719.9933665099</v>
      </c>
      <c r="K10" s="292"/>
    </row>
    <row r="11" spans="1:11">
      <c r="A11" s="315">
        <v>4</v>
      </c>
      <c r="B11" s="292" t="s">
        <v>125</v>
      </c>
      <c r="D11" s="293">
        <f>MFR_D_1A_Subfiled!I21</f>
        <v>321611.38668237883</v>
      </c>
      <c r="E11" s="311">
        <f t="shared" si="0"/>
        <v>9.4952130661874121E-3</v>
      </c>
      <c r="F11" s="329">
        <f>MFR_D_1A_Subfiled!K21</f>
        <v>2.6799056635252123E-2</v>
      </c>
      <c r="G11" s="311">
        <f t="shared" si="1"/>
        <v>2.5446275272454242E-4</v>
      </c>
      <c r="H11" s="311">
        <f>G11</f>
        <v>2.5446275272454242E-4</v>
      </c>
      <c r="I11" s="291">
        <f>D11*F11</f>
        <v>8618.8817662430411</v>
      </c>
      <c r="J11" s="291">
        <f t="shared" si="2"/>
        <v>8618.8817662430411</v>
      </c>
      <c r="K11" s="292"/>
    </row>
    <row r="12" spans="1:11">
      <c r="A12" s="315">
        <v>5</v>
      </c>
      <c r="B12" s="292" t="s">
        <v>123</v>
      </c>
      <c r="D12" s="293">
        <f>MFR_D_1A_Subfiled!I19</f>
        <v>386359.52978137229</v>
      </c>
      <c r="E12" s="311">
        <f t="shared" si="0"/>
        <v>1.1406828885225886E-2</v>
      </c>
      <c r="F12" s="329">
        <f>MFR_D_1A_Subfiled!K19</f>
        <v>2.0400693863565248E-2</v>
      </c>
      <c r="G12" s="311">
        <f t="shared" si="1"/>
        <v>2.3270722404156657E-4</v>
      </c>
      <c r="H12" s="311">
        <f>G12</f>
        <v>2.3270722404156657E-4</v>
      </c>
      <c r="I12" s="291">
        <f>D12*F12</f>
        <v>7882.0024883407959</v>
      </c>
      <c r="J12" s="291">
        <f t="shared" si="2"/>
        <v>7882.0024883407959</v>
      </c>
      <c r="K12" s="292"/>
    </row>
    <row r="13" spans="1:11">
      <c r="A13" s="315">
        <v>6</v>
      </c>
      <c r="B13" s="292" t="s">
        <v>127</v>
      </c>
      <c r="D13" s="293">
        <f>MFR_D_1A_Subfiled!I23</f>
        <v>100558.8147369753</v>
      </c>
      <c r="E13" s="311">
        <f t="shared" si="0"/>
        <v>2.9688854659671239E-3</v>
      </c>
      <c r="F13" s="329">
        <f>MFR_D_1A_Subfiled!K23</f>
        <v>8.873018254401091E-2</v>
      </c>
      <c r="G13" s="311">
        <f t="shared" si="1"/>
        <v>2.6342974934752378E-4</v>
      </c>
      <c r="H13" s="311">
        <f>G13 + G20*E13*(0.38575/0.61425)</f>
        <v>3.929194669212272E-4</v>
      </c>
      <c r="I13" s="291">
        <f>D13*H21</f>
        <v>13308.534831045958</v>
      </c>
      <c r="J13" s="291">
        <f t="shared" si="2"/>
        <v>8922.6019880211934</v>
      </c>
      <c r="K13" s="292"/>
    </row>
    <row r="14" spans="1:11" ht="12" thickBot="1">
      <c r="A14" s="315">
        <v>7</v>
      </c>
      <c r="B14" s="292" t="s">
        <v>126</v>
      </c>
      <c r="D14" s="293">
        <f>MFR_D_1A_Subfiled!I22</f>
        <v>7753738.4163224949</v>
      </c>
      <c r="E14" s="311">
        <f t="shared" si="0"/>
        <v>0.22892037213587405</v>
      </c>
      <c r="F14" s="329">
        <f>MFR_D_1A_Subfiled!K22</f>
        <v>0</v>
      </c>
      <c r="G14" s="311">
        <f t="shared" si="1"/>
        <v>0</v>
      </c>
      <c r="H14" s="311">
        <f>G14</f>
        <v>0</v>
      </c>
      <c r="I14" s="291">
        <f>D14*F14</f>
        <v>0</v>
      </c>
      <c r="J14" s="291">
        <f t="shared" si="2"/>
        <v>0</v>
      </c>
      <c r="K14" s="292"/>
    </row>
    <row r="15" spans="1:11">
      <c r="A15" s="315">
        <v>8</v>
      </c>
      <c r="B15" s="323" t="s">
        <v>1377</v>
      </c>
      <c r="D15" s="314">
        <f>SUM(D8:D14)</f>
        <v>33870897.307996333</v>
      </c>
      <c r="E15" s="313">
        <f>SUM(E8:E14)</f>
        <v>1.0000000000000002</v>
      </c>
      <c r="F15" s="313"/>
      <c r="G15" s="322">
        <f>SUM(G8:G14)</f>
        <v>6.7050563495847482E-2</v>
      </c>
      <c r="H15" s="577">
        <f>SUM(H8:H14)</f>
        <v>9.9770008164056026E-2</v>
      </c>
      <c r="I15" s="314">
        <f>SUM(I8:I14)</f>
        <v>3379299.7008593413</v>
      </c>
      <c r="J15" s="314">
        <f>SUM(J8:J14)</f>
        <v>2271062.7506111376</v>
      </c>
      <c r="K15" s="292"/>
    </row>
    <row r="16" spans="1:11">
      <c r="A16" s="315"/>
      <c r="E16" s="311"/>
      <c r="F16" s="311"/>
      <c r="G16" s="311"/>
      <c r="H16" s="311"/>
      <c r="K16" s="292"/>
    </row>
    <row r="17" spans="1:14" ht="12" thickBot="1">
      <c r="A17" s="315"/>
      <c r="B17" s="321" t="s">
        <v>1376</v>
      </c>
      <c r="D17" s="320" t="s">
        <v>1375</v>
      </c>
      <c r="E17" s="320" t="s">
        <v>1374</v>
      </c>
      <c r="F17" s="320" t="s">
        <v>1373</v>
      </c>
      <c r="G17" s="320" t="s">
        <v>1372</v>
      </c>
      <c r="I17" s="311">
        <f>G15-G10</f>
        <v>1.5155865301609124E-2</v>
      </c>
      <c r="J17" s="291">
        <f>J15-J10</f>
        <v>513342.75724462769</v>
      </c>
      <c r="K17" s="292"/>
    </row>
    <row r="18" spans="1:14">
      <c r="A18" s="315">
        <v>9</v>
      </c>
      <c r="B18" s="292" t="s">
        <v>121</v>
      </c>
      <c r="D18" s="293">
        <f>D8</f>
        <v>10024107.479025206</v>
      </c>
      <c r="E18" s="311">
        <f>D18/$D$21</f>
        <v>0.39607469118401734</v>
      </c>
      <c r="F18" s="311">
        <f>F8</f>
        <v>4.867458494663611E-2</v>
      </c>
      <c r="G18" s="311">
        <f>E18*F18</f>
        <v>1.9278771201249115E-2</v>
      </c>
      <c r="H18" s="291">
        <f>D18*F18</f>
        <v>487919.27100202272</v>
      </c>
      <c r="I18" s="297">
        <f>G8+G11+G12+G18*E13</f>
        <v>1.4949672015882702E-2</v>
      </c>
      <c r="K18" s="292"/>
    </row>
    <row r="19" spans="1:14">
      <c r="A19" s="315">
        <v>10</v>
      </c>
      <c r="B19" s="292" t="s">
        <v>122</v>
      </c>
      <c r="D19" s="293">
        <f>D9</f>
        <v>0</v>
      </c>
      <c r="E19" s="311">
        <f>D19/$D$21</f>
        <v>0</v>
      </c>
      <c r="F19" s="311">
        <v>0</v>
      </c>
      <c r="G19" s="311">
        <f>E19*F19</f>
        <v>0</v>
      </c>
      <c r="H19" s="291">
        <f>D19*F19</f>
        <v>0</v>
      </c>
      <c r="K19" s="292"/>
    </row>
    <row r="20" spans="1:14" ht="12" thickBot="1">
      <c r="A20" s="315">
        <v>11</v>
      </c>
      <c r="B20" s="292" t="s">
        <v>124</v>
      </c>
      <c r="D20" s="317">
        <f>D10</f>
        <v>15284521.681447912</v>
      </c>
      <c r="E20" s="311">
        <f>D20/$D$21</f>
        <v>0.60392530881598272</v>
      </c>
      <c r="F20" s="316">
        <f>F10</f>
        <v>0.115</v>
      </c>
      <c r="G20" s="311">
        <f>E20*F20</f>
        <v>6.9451410513838019E-2</v>
      </c>
      <c r="H20" s="291">
        <f>D20*F20</f>
        <v>1757719.9933665099</v>
      </c>
      <c r="K20" s="292"/>
    </row>
    <row r="21" spans="1:14">
      <c r="A21" s="315">
        <v>12</v>
      </c>
      <c r="B21" s="309" t="s">
        <v>1371</v>
      </c>
      <c r="D21" s="314">
        <f>SUM(D18:D20)</f>
        <v>25308629.160473116</v>
      </c>
      <c r="E21" s="313">
        <f>SUM(E18:E20)</f>
        <v>1</v>
      </c>
      <c r="F21" s="313"/>
      <c r="G21" s="313">
        <f>SUM(G18:G20)</f>
        <v>8.8730181715087134E-2</v>
      </c>
      <c r="H21" s="312">
        <f>G18+G19/0.61425+G20/0.61425</f>
        <v>0.1323457805847868</v>
      </c>
      <c r="K21" s="292"/>
    </row>
    <row r="22" spans="1:14">
      <c r="A22" s="315"/>
      <c r="K22" s="292"/>
    </row>
    <row r="23" spans="1:14">
      <c r="A23" s="315"/>
      <c r="B23" s="292" t="s">
        <v>1370</v>
      </c>
      <c r="E23" s="311">
        <f>D10/(D8+D9+D10+D11)</f>
        <v>0.59634718032891132</v>
      </c>
      <c r="K23" s="292"/>
    </row>
    <row r="24" spans="1:14">
      <c r="G24" s="328"/>
      <c r="K24" s="292"/>
    </row>
    <row r="25" spans="1:14">
      <c r="B25" s="309" t="s">
        <v>1</v>
      </c>
      <c r="E25" s="290"/>
      <c r="G25" s="328"/>
      <c r="K25" s="292"/>
    </row>
    <row r="26" spans="1:14">
      <c r="K26" s="292"/>
    </row>
    <row r="27" spans="1:14">
      <c r="B27" s="734" t="s">
        <v>1393</v>
      </c>
      <c r="C27" s="730"/>
      <c r="D27" s="735"/>
      <c r="K27" s="292"/>
    </row>
    <row r="28" spans="1:14">
      <c r="D28" s="327" t="s">
        <v>1392</v>
      </c>
      <c r="E28" s="327" t="s">
        <v>1391</v>
      </c>
      <c r="F28" s="327" t="s">
        <v>1390</v>
      </c>
      <c r="G28" s="327" t="s">
        <v>1389</v>
      </c>
      <c r="H28" s="327" t="s">
        <v>1388</v>
      </c>
      <c r="I28" s="327" t="s">
        <v>1387</v>
      </c>
      <c r="J28" s="327" t="s">
        <v>1386</v>
      </c>
      <c r="K28" s="327" t="s">
        <v>1385</v>
      </c>
      <c r="L28" s="327" t="s">
        <v>1384</v>
      </c>
      <c r="M28" s="292"/>
    </row>
    <row r="29" spans="1:14" ht="57" thickBot="1">
      <c r="B29" s="321" t="s">
        <v>1383</v>
      </c>
      <c r="D29" s="325" t="s">
        <v>1382</v>
      </c>
      <c r="E29" s="326" t="s">
        <v>1381</v>
      </c>
      <c r="F29" s="325" t="s">
        <v>1380</v>
      </c>
      <c r="G29" s="320" t="s">
        <v>1374</v>
      </c>
      <c r="H29" s="320" t="s">
        <v>1373</v>
      </c>
      <c r="I29" s="320" t="s">
        <v>1372</v>
      </c>
      <c r="J29" s="325" t="s">
        <v>1379</v>
      </c>
      <c r="K29" s="325" t="s">
        <v>1379</v>
      </c>
      <c r="L29" s="325" t="s">
        <v>1378</v>
      </c>
      <c r="M29" s="292"/>
    </row>
    <row r="30" spans="1:14">
      <c r="A30" s="315">
        <v>1</v>
      </c>
      <c r="B30" s="292" t="s">
        <v>121</v>
      </c>
      <c r="D30" s="293">
        <f t="shared" ref="D30:D36" si="3">D8</f>
        <v>10024107.479025206</v>
      </c>
      <c r="E30" s="293">
        <f>'2018 Proration Adj Rev'!H12-'2018 RC Cap Struct Recon'!H11</f>
        <v>-2635.2621164675802</v>
      </c>
      <c r="F30" s="293">
        <f t="shared" ref="F30:F36" si="4">D30+E30</f>
        <v>10021472.216908738</v>
      </c>
      <c r="G30" s="311">
        <f t="shared" ref="G30:G36" si="5">F30/$F$37</f>
        <v>0.29587265214089387</v>
      </c>
      <c r="H30" s="324">
        <f>F8</f>
        <v>4.867458494663611E-2</v>
      </c>
      <c r="I30" s="311">
        <f t="shared" ref="I30:I36" si="6">G30*H30</f>
        <v>1.4401478540018454E-2</v>
      </c>
      <c r="J30" s="311">
        <f>I30</f>
        <v>1.4401478540018454E-2</v>
      </c>
      <c r="K30" s="291">
        <f>F30*H30</f>
        <v>487791.00071227807</v>
      </c>
      <c r="L30" s="291">
        <f t="shared" ref="L30:L36" si="7">F30*H30</f>
        <v>487791.00071227807</v>
      </c>
      <c r="M30" s="291"/>
      <c r="N30" s="291"/>
    </row>
    <row r="31" spans="1:14">
      <c r="A31" s="315">
        <v>2</v>
      </c>
      <c r="B31" s="292" t="s">
        <v>122</v>
      </c>
      <c r="D31" s="293">
        <f t="shared" si="3"/>
        <v>0</v>
      </c>
      <c r="E31" s="293">
        <f>'2018 Proration Adj Rev'!H16-'2018 RC Cap Struct Recon'!H15</f>
        <v>0</v>
      </c>
      <c r="F31" s="293">
        <f t="shared" si="4"/>
        <v>0</v>
      </c>
      <c r="G31" s="311">
        <f t="shared" si="5"/>
        <v>0</v>
      </c>
      <c r="H31" s="324">
        <f>F9</f>
        <v>0</v>
      </c>
      <c r="I31" s="311">
        <f t="shared" si="6"/>
        <v>0</v>
      </c>
      <c r="J31" s="311">
        <f>I31</f>
        <v>0</v>
      </c>
      <c r="K31" s="291">
        <f>F31*H31</f>
        <v>0</v>
      </c>
      <c r="L31" s="291">
        <f t="shared" si="7"/>
        <v>0</v>
      </c>
      <c r="M31" s="291"/>
      <c r="N31" s="291"/>
    </row>
    <row r="32" spans="1:14">
      <c r="A32" s="315">
        <v>3</v>
      </c>
      <c r="B32" s="292" t="s">
        <v>124</v>
      </c>
      <c r="D32" s="293">
        <f t="shared" si="3"/>
        <v>15284521.681447912</v>
      </c>
      <c r="E32" s="293">
        <f>'2018 Proration Adj Rev'!H20-'2018 RC Cap Struct Recon'!H19</f>
        <v>-4175.123234802857</v>
      </c>
      <c r="F32" s="293">
        <f t="shared" si="4"/>
        <v>15280346.558213109</v>
      </c>
      <c r="G32" s="311">
        <f t="shared" si="5"/>
        <v>0.4511349793678387</v>
      </c>
      <c r="H32" s="324">
        <f>F10</f>
        <v>0.115</v>
      </c>
      <c r="I32" s="311">
        <f t="shared" si="6"/>
        <v>5.1880522627301452E-2</v>
      </c>
      <c r="J32" s="311">
        <f>I32/0.61425</f>
        <v>8.4461575298822061E-2</v>
      </c>
      <c r="K32" s="291">
        <f>F32*H32/0.61425</f>
        <v>2860789.3434180021</v>
      </c>
      <c r="L32" s="291">
        <f t="shared" si="7"/>
        <v>1757239.8541945077</v>
      </c>
      <c r="M32" s="291"/>
      <c r="N32" s="291"/>
    </row>
    <row r="33" spans="1:14">
      <c r="A33" s="315">
        <v>4</v>
      </c>
      <c r="B33" s="292" t="s">
        <v>125</v>
      </c>
      <c r="D33" s="293">
        <f t="shared" si="3"/>
        <v>321611.38668237883</v>
      </c>
      <c r="E33" s="293">
        <f>'2018 Proration Adj Rev'!H14-'2018 RC Cap Struct Recon'!H13</f>
        <v>-190.9999792400049</v>
      </c>
      <c r="F33" s="293">
        <f t="shared" si="4"/>
        <v>321420.38670313882</v>
      </c>
      <c r="G33" s="311">
        <f t="shared" si="5"/>
        <v>9.48957400745498E-3</v>
      </c>
      <c r="H33" s="324">
        <f>F11</f>
        <v>2.6799056635252123E-2</v>
      </c>
      <c r="I33" s="311">
        <f t="shared" si="6"/>
        <v>2.5431163127020246E-4</v>
      </c>
      <c r="J33" s="311">
        <f>I33</f>
        <v>2.5431163127020246E-4</v>
      </c>
      <c r="K33" s="291">
        <f>F33*H33</f>
        <v>8613.7631469820553</v>
      </c>
      <c r="L33" s="291">
        <f t="shared" si="7"/>
        <v>8613.7631469820553</v>
      </c>
      <c r="M33" s="291"/>
      <c r="N33" s="291"/>
    </row>
    <row r="34" spans="1:14">
      <c r="A34" s="315">
        <v>5</v>
      </c>
      <c r="B34" s="292" t="s">
        <v>123</v>
      </c>
      <c r="D34" s="293">
        <f t="shared" si="3"/>
        <v>386359.52978137229</v>
      </c>
      <c r="E34" s="293">
        <f>'2018 Proration Adj Rev'!H18-'2018 RC Cap Struct Recon'!H17</f>
        <v>-103.04897523508407</v>
      </c>
      <c r="F34" s="293">
        <f t="shared" si="4"/>
        <v>386256.4808061372</v>
      </c>
      <c r="G34" s="311">
        <f t="shared" si="5"/>
        <v>1.1403786480582809E-2</v>
      </c>
      <c r="H34" s="324">
        <f>F12</f>
        <v>2.0400693863565248E-2</v>
      </c>
      <c r="I34" s="311">
        <f t="shared" si="6"/>
        <v>2.3264515687583404E-4</v>
      </c>
      <c r="J34" s="311">
        <f>I34</f>
        <v>2.3264515687583404E-4</v>
      </c>
      <c r="K34" s="291">
        <f>F34*H34</f>
        <v>7879.9002177440716</v>
      </c>
      <c r="L34" s="291">
        <f t="shared" si="7"/>
        <v>7879.9002177440716</v>
      </c>
      <c r="M34" s="291"/>
      <c r="N34" s="291"/>
    </row>
    <row r="35" spans="1:14">
      <c r="A35" s="315">
        <v>6</v>
      </c>
      <c r="B35" s="292" t="s">
        <v>127</v>
      </c>
      <c r="D35" s="293">
        <f t="shared" si="3"/>
        <v>100558.8147369753</v>
      </c>
      <c r="E35" s="293">
        <f>'2018 Proration Adj Rev'!H24-'2018 RC Cap Struct Recon'!H23</f>
        <v>-76.06548130781448</v>
      </c>
      <c r="F35" s="293">
        <f t="shared" si="4"/>
        <v>100482.74925566748</v>
      </c>
      <c r="G35" s="311">
        <f t="shared" si="5"/>
        <v>2.9666397185156724E-3</v>
      </c>
      <c r="H35" s="324">
        <f>G43</f>
        <v>8.87300187729676E-2</v>
      </c>
      <c r="I35" s="311">
        <f t="shared" si="6"/>
        <v>2.6322999791652694E-4</v>
      </c>
      <c r="J35" s="311">
        <f>I35 + G42*G35*(0.38575/0.61425)</f>
        <v>3.9262123951758991E-4</v>
      </c>
      <c r="K35" s="291">
        <f>F35*H43</f>
        <v>13298.433684638518</v>
      </c>
      <c r="L35" s="291">
        <f t="shared" si="7"/>
        <v>8915.8362278147724</v>
      </c>
      <c r="M35" s="291"/>
      <c r="N35" s="291"/>
    </row>
    <row r="36" spans="1:14" ht="12" thickBot="1">
      <c r="A36" s="315">
        <v>7</v>
      </c>
      <c r="B36" s="292" t="s">
        <v>126</v>
      </c>
      <c r="D36" s="293">
        <f t="shared" si="3"/>
        <v>7753738.4163224949</v>
      </c>
      <c r="E36" s="293">
        <f>'2018 Proration Adj Rev'!H22-'2018 RC Cap Struct Recon'!H21</f>
        <v>7180.4997870512307</v>
      </c>
      <c r="F36" s="293">
        <f t="shared" si="4"/>
        <v>7760918.9161095461</v>
      </c>
      <c r="G36" s="311">
        <f t="shared" si="5"/>
        <v>0.22913236828471406</v>
      </c>
      <c r="H36" s="324">
        <f>F14</f>
        <v>0</v>
      </c>
      <c r="I36" s="311">
        <f t="shared" si="6"/>
        <v>0</v>
      </c>
      <c r="J36" s="311">
        <f>I36</f>
        <v>0</v>
      </c>
      <c r="K36" s="291">
        <f>F36*H36</f>
        <v>0</v>
      </c>
      <c r="L36" s="291">
        <f t="shared" si="7"/>
        <v>0</v>
      </c>
      <c r="M36" s="291"/>
      <c r="N36" s="291"/>
    </row>
    <row r="37" spans="1:14">
      <c r="A37" s="315">
        <v>8</v>
      </c>
      <c r="B37" s="323" t="s">
        <v>1377</v>
      </c>
      <c r="D37" s="314">
        <f>SUM(D30:D36)</f>
        <v>33870897.307996333</v>
      </c>
      <c r="E37" s="314">
        <f>SUM(E30:E36)</f>
        <v>-2.1100277081131935E-9</v>
      </c>
      <c r="F37" s="314">
        <f>SUM(F30:F36)</f>
        <v>33870897.307996333</v>
      </c>
      <c r="G37" s="313">
        <f>SUM(G30:G36)</f>
        <v>1</v>
      </c>
      <c r="H37" s="313"/>
      <c r="I37" s="322">
        <f>SUM(I30:I36)</f>
        <v>6.7032187953382463E-2</v>
      </c>
      <c r="J37" s="577">
        <f>SUM(J30:J36)</f>
        <v>9.9742631866504144E-2</v>
      </c>
      <c r="K37" s="314">
        <f>SUM(K30:K36)</f>
        <v>3378372.4411796452</v>
      </c>
      <c r="L37" s="314">
        <f>SUM(L30:L36)</f>
        <v>2270440.3544993266</v>
      </c>
      <c r="M37" s="292"/>
    </row>
    <row r="38" spans="1:14" ht="12.75" customHeight="1">
      <c r="A38" s="315"/>
      <c r="E38" s="311"/>
      <c r="F38" s="311"/>
      <c r="G38" s="311"/>
      <c r="H38" s="311"/>
      <c r="K38" s="310">
        <f>K37-I15</f>
        <v>-927.25967969605699</v>
      </c>
      <c r="L38" s="310">
        <f>L37-J15</f>
        <v>-622.39611181104556</v>
      </c>
    </row>
    <row r="39" spans="1:14" ht="12" thickBot="1">
      <c r="A39" s="315"/>
      <c r="B39" s="321" t="s">
        <v>1376</v>
      </c>
      <c r="D39" s="320" t="s">
        <v>1375</v>
      </c>
      <c r="E39" s="320" t="s">
        <v>1374</v>
      </c>
      <c r="F39" s="320" t="s">
        <v>1373</v>
      </c>
      <c r="G39" s="320" t="s">
        <v>1372</v>
      </c>
      <c r="H39" s="290"/>
      <c r="K39" s="292"/>
      <c r="L39" s="319"/>
    </row>
    <row r="40" spans="1:14">
      <c r="A40" s="315">
        <v>9</v>
      </c>
      <c r="B40" s="292" t="s">
        <v>121</v>
      </c>
      <c r="D40" s="293">
        <f>F30</f>
        <v>10021472.216908738</v>
      </c>
      <c r="E40" s="311">
        <f>D40/$D$43</f>
        <v>0.39607714789113924</v>
      </c>
      <c r="F40" s="311">
        <f>H30</f>
        <v>4.867458494663611E-2</v>
      </c>
      <c r="G40" s="311">
        <f>E40*F40</f>
        <v>1.9278890780448608E-2</v>
      </c>
      <c r="H40" s="291">
        <f>D40*F40</f>
        <v>487791.00071227807</v>
      </c>
      <c r="J40" s="318">
        <f>I37-I32</f>
        <v>1.5151665326081011E-2</v>
      </c>
      <c r="K40" s="292"/>
      <c r="L40" s="319">
        <f>L37-L32</f>
        <v>513200.50030481885</v>
      </c>
    </row>
    <row r="41" spans="1:14">
      <c r="A41" s="315">
        <v>10</v>
      </c>
      <c r="B41" s="292" t="s">
        <v>122</v>
      </c>
      <c r="D41" s="293">
        <f>F31</f>
        <v>0</v>
      </c>
      <c r="E41" s="311">
        <f>D41/$D$43</f>
        <v>0</v>
      </c>
      <c r="F41" s="311">
        <v>0</v>
      </c>
      <c r="G41" s="311">
        <f>E41*F41</f>
        <v>0</v>
      </c>
      <c r="H41" s="291">
        <f>D41*F41</f>
        <v>0</v>
      </c>
      <c r="J41" s="297">
        <f>I30+I33+I34+G40*G35</f>
        <v>1.4945628851282694E-2</v>
      </c>
      <c r="K41" s="292"/>
      <c r="L41" s="319">
        <f>L40-J17</f>
        <v>-142.25693980883807</v>
      </c>
      <c r="M41" s="292" t="s">
        <v>3120</v>
      </c>
    </row>
    <row r="42" spans="1:14" ht="12" thickBot="1">
      <c r="A42" s="315">
        <v>11</v>
      </c>
      <c r="B42" s="292" t="s">
        <v>124</v>
      </c>
      <c r="D42" s="317">
        <f>F32</f>
        <v>15280346.558213109</v>
      </c>
      <c r="E42" s="311">
        <f>D42/$D$43</f>
        <v>0.60392285210886087</v>
      </c>
      <c r="F42" s="316">
        <f>H32</f>
        <v>0.115</v>
      </c>
      <c r="G42" s="311">
        <f>E42*F42</f>
        <v>6.9451127992518999E-2</v>
      </c>
      <c r="H42" s="291">
        <f>D42*F42</f>
        <v>1757239.8541945077</v>
      </c>
      <c r="K42" s="292"/>
      <c r="L42" s="290">
        <f>L41*0.38575</f>
        <v>-54.875614531259281</v>
      </c>
    </row>
    <row r="43" spans="1:14">
      <c r="A43" s="315">
        <v>12</v>
      </c>
      <c r="B43" s="309" t="s">
        <v>1371</v>
      </c>
      <c r="D43" s="314">
        <f>SUM(D40:D42)</f>
        <v>25301818.775121845</v>
      </c>
      <c r="E43" s="313">
        <f>SUM(E40:E42)</f>
        <v>1</v>
      </c>
      <c r="F43" s="313"/>
      <c r="G43" s="313">
        <f>SUM(G40:G42)</f>
        <v>8.87300187729676E-2</v>
      </c>
      <c r="H43" s="312">
        <f>G40+G41/0.61425+G42/0.61425</f>
        <v>0.13234544021881897</v>
      </c>
      <c r="K43" s="292"/>
    </row>
    <row r="44" spans="1:14">
      <c r="B44" s="292" t="s">
        <v>1370</v>
      </c>
      <c r="E44" s="311">
        <f>D32/(D30+D31+D32+D33)</f>
        <v>0.59634718032891132</v>
      </c>
      <c r="K44" s="292"/>
    </row>
    <row r="45" spans="1:14">
      <c r="E45" s="311"/>
      <c r="K45" s="292"/>
    </row>
    <row r="46" spans="1:14">
      <c r="K46" s="292"/>
    </row>
    <row r="47" spans="1:14">
      <c r="B47" s="309" t="s">
        <v>1369</v>
      </c>
      <c r="E47" s="492">
        <f>K38</f>
        <v>-927.25967969605699</v>
      </c>
      <c r="K47" s="292"/>
    </row>
    <row r="48" spans="1:14">
      <c r="B48" s="309" t="s">
        <v>1368</v>
      </c>
      <c r="E48" s="308">
        <f>-((K30+K33+K34+H18*E13)-(I8+I11+I12+H40*G35))*0.38575</f>
        <v>51.696249374898642</v>
      </c>
      <c r="K48" s="292"/>
    </row>
    <row r="49" spans="2:11">
      <c r="E49" s="491">
        <f>SUM(E47:E48)</f>
        <v>-875.56343032115831</v>
      </c>
      <c r="K49" s="292"/>
    </row>
    <row r="51" spans="2:11">
      <c r="B51" s="306" t="s">
        <v>1367</v>
      </c>
    </row>
    <row r="52" spans="2:11">
      <c r="B52" s="299" t="s">
        <v>1365</v>
      </c>
      <c r="C52" s="15"/>
      <c r="D52" s="298"/>
      <c r="E52" s="15"/>
      <c r="F52" s="15"/>
      <c r="G52" s="303">
        <f>G15</f>
        <v>6.7050563495847482E-2</v>
      </c>
      <c r="H52" s="305">
        <f>J15</f>
        <v>2271062.7506111376</v>
      </c>
      <c r="I52" s="15"/>
      <c r="J52" s="295" t="s">
        <v>1364</v>
      </c>
      <c r="K52" s="294"/>
    </row>
    <row r="53" spans="2:11" ht="12" thickBot="1">
      <c r="B53" s="299" t="s">
        <v>1363</v>
      </c>
      <c r="C53" s="15"/>
      <c r="D53" s="298"/>
      <c r="E53" s="15"/>
      <c r="F53" s="15"/>
      <c r="G53" s="304">
        <f>1/(1 - 0.38575)</f>
        <v>1.6280016280016281</v>
      </c>
      <c r="H53" s="304">
        <f>G53</f>
        <v>1.6280016280016281</v>
      </c>
      <c r="I53" s="15"/>
      <c r="J53" s="295" t="s">
        <v>1362</v>
      </c>
      <c r="K53" s="294"/>
    </row>
    <row r="54" spans="2:11">
      <c r="B54" s="299" t="s">
        <v>1361</v>
      </c>
      <c r="C54" s="15"/>
      <c r="D54" s="298"/>
      <c r="E54" s="15"/>
      <c r="F54" s="15"/>
      <c r="G54" s="303">
        <f>G52*G53</f>
        <v>0.10915842652966623</v>
      </c>
      <c r="H54" s="302">
        <f>H52*H53</f>
        <v>3697293.8552887873</v>
      </c>
      <c r="I54" s="15"/>
      <c r="J54" s="298"/>
      <c r="K54" s="294"/>
    </row>
    <row r="55" spans="2:11" ht="12" thickBot="1">
      <c r="B55" s="299" t="s">
        <v>1360</v>
      </c>
      <c r="C55" s="15"/>
      <c r="D55" s="298"/>
      <c r="E55" s="15"/>
      <c r="F55" s="15"/>
      <c r="G55" s="301">
        <f>-I18*(0.38575/0.61425)</f>
        <v>-9.3884183640647184E-3</v>
      </c>
      <c r="H55" s="300">
        <f>-(J8+J11+J12+G18*D13)*(0.38575/(1 - 0.38575))</f>
        <v>-317994.15429374296</v>
      </c>
      <c r="I55" s="15"/>
      <c r="J55" s="295" t="s">
        <v>1359</v>
      </c>
      <c r="K55" s="294"/>
    </row>
    <row r="56" spans="2:11">
      <c r="B56" s="299" t="s">
        <v>1358</v>
      </c>
      <c r="C56" s="15"/>
      <c r="D56" s="298"/>
      <c r="E56" s="15"/>
      <c r="F56" s="15"/>
      <c r="G56" s="297">
        <f>G54+G55</f>
        <v>9.9770008165601512E-2</v>
      </c>
      <c r="H56" s="296">
        <f>H54+H55</f>
        <v>3379299.7009950443</v>
      </c>
      <c r="I56" s="15"/>
      <c r="J56" s="295" t="s">
        <v>1357</v>
      </c>
      <c r="K56" s="294"/>
    </row>
    <row r="57" spans="2:11">
      <c r="G57" s="307">
        <f>G56-H15</f>
        <v>1.5454859614294492E-12</v>
      </c>
      <c r="H57" s="291">
        <f>H56-I15</f>
        <v>1.3570301234722137E-4</v>
      </c>
    </row>
    <row r="59" spans="2:11">
      <c r="B59" s="306" t="s">
        <v>1366</v>
      </c>
    </row>
    <row r="60" spans="2:11">
      <c r="B60" s="299" t="s">
        <v>1365</v>
      </c>
      <c r="C60" s="15"/>
      <c r="D60" s="298"/>
      <c r="E60" s="15"/>
      <c r="F60" s="15"/>
      <c r="G60" s="303">
        <f>I37</f>
        <v>6.7032187953382463E-2</v>
      </c>
      <c r="H60" s="305">
        <f>L37</f>
        <v>2270440.3544993266</v>
      </c>
      <c r="I60" s="15"/>
      <c r="J60" s="295" t="s">
        <v>1364</v>
      </c>
      <c r="K60" s="294"/>
    </row>
    <row r="61" spans="2:11" ht="12" thickBot="1">
      <c r="B61" s="299" t="s">
        <v>1363</v>
      </c>
      <c r="C61" s="15"/>
      <c r="D61" s="298"/>
      <c r="E61" s="15"/>
      <c r="F61" s="15"/>
      <c r="G61" s="304">
        <f>1/(1 - 0.38575)</f>
        <v>1.6280016280016281</v>
      </c>
      <c r="H61" s="304">
        <f>G61</f>
        <v>1.6280016280016281</v>
      </c>
      <c r="I61" s="15"/>
      <c r="J61" s="295" t="s">
        <v>1362</v>
      </c>
      <c r="K61" s="294"/>
    </row>
    <row r="62" spans="2:11">
      <c r="B62" s="299" t="s">
        <v>1361</v>
      </c>
      <c r="C62" s="15"/>
      <c r="D62" s="298"/>
      <c r="E62" s="15"/>
      <c r="F62" s="15"/>
      <c r="G62" s="303">
        <f>G60*G61</f>
        <v>0.10912851111661777</v>
      </c>
      <c r="H62" s="302">
        <f>H60*H61</f>
        <v>3696280.5934054973</v>
      </c>
      <c r="I62" s="15"/>
      <c r="J62" s="298"/>
      <c r="K62" s="294"/>
    </row>
    <row r="63" spans="2:11" ht="12" thickBot="1">
      <c r="B63" s="299" t="s">
        <v>1360</v>
      </c>
      <c r="C63" s="15"/>
      <c r="D63" s="298"/>
      <c r="E63" s="15"/>
      <c r="F63" s="15"/>
      <c r="G63" s="301">
        <f>-J41*(0.38575/0.61425)</f>
        <v>-9.3858792501136344E-3</v>
      </c>
      <c r="H63" s="300">
        <f>-(L30+L33+L34+G40*F35)*(0.38575/(1 - 0.38575))</f>
        <v>-317908.15222585259</v>
      </c>
      <c r="I63" s="15"/>
      <c r="J63" s="295" t="s">
        <v>1359</v>
      </c>
      <c r="K63" s="294"/>
    </row>
    <row r="64" spans="2:11">
      <c r="B64" s="299" t="s">
        <v>1358</v>
      </c>
      <c r="C64" s="15"/>
      <c r="D64" s="298"/>
      <c r="E64" s="15"/>
      <c r="F64" s="15"/>
      <c r="G64" s="297">
        <f>G62+G63</f>
        <v>9.9742631866504131E-2</v>
      </c>
      <c r="H64" s="296">
        <f>H62+H63</f>
        <v>3378372.4411796448</v>
      </c>
      <c r="I64" s="15"/>
      <c r="J64" s="295" t="s">
        <v>1357</v>
      </c>
      <c r="K64" s="294"/>
    </row>
    <row r="65" spans="7:8">
      <c r="G65" s="292" t="b">
        <f>G64=J37</f>
        <v>1</v>
      </c>
      <c r="H65" s="292" t="b">
        <f>H64=K37</f>
        <v>0</v>
      </c>
    </row>
    <row r="68" spans="7:8">
      <c r="H68" s="291">
        <f>H64-H56</f>
        <v>-927.259815399535</v>
      </c>
    </row>
  </sheetData>
  <pageMargins left="0.7" right="0.7" top="0.75" bottom="0.75" header="0.3" footer="0.3"/>
  <pageSetup scale="86" orientation="landscape" r:id="rId1"/>
  <headerFooter>
    <oddHeader>&amp;CCOST OF CAPITAL CHANGE
KO-16 AND LONG TERM DEBT RATE REVISIONS</oddHeader>
    <oddFoote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8"/>
  <sheetViews>
    <sheetView zoomScaleNormal="100" workbookViewId="0">
      <selection sqref="A1:A2"/>
    </sheetView>
  </sheetViews>
  <sheetFormatPr defaultColWidth="11.5" defaultRowHeight="12.75"/>
  <cols>
    <col min="1" max="1" width="49.5" style="331" customWidth="1"/>
    <col min="2" max="2" width="16" style="331" bestFit="1" customWidth="1"/>
    <col min="3" max="3" width="15.83203125" style="331" bestFit="1" customWidth="1"/>
    <col min="4" max="4" width="1.6640625" style="331" customWidth="1"/>
    <col min="5" max="5" width="14.83203125" style="331" customWidth="1"/>
    <col min="6" max="6" width="16.1640625" style="331" customWidth="1"/>
    <col min="7" max="7" width="12.6640625" style="331" customWidth="1"/>
    <col min="8" max="8" width="13.6640625" style="331" customWidth="1"/>
    <col min="9" max="9" width="11.5" style="331"/>
    <col min="10" max="10" width="11.5" style="332"/>
    <col min="11" max="11" width="12" style="331" bestFit="1" customWidth="1"/>
    <col min="12" max="12" width="13.6640625" style="331" bestFit="1" customWidth="1"/>
    <col min="13" max="13" width="12.6640625" style="331" customWidth="1"/>
    <col min="14" max="16384" width="11.5" style="547"/>
  </cols>
  <sheetData>
    <row r="1" spans="1:13" s="738" customFormat="1">
      <c r="A1" s="299" t="s">
        <v>3312</v>
      </c>
      <c r="B1" s="331"/>
      <c r="C1" s="331"/>
      <c r="D1" s="331"/>
      <c r="E1" s="331"/>
      <c r="F1" s="331"/>
      <c r="G1" s="331"/>
      <c r="H1" s="331"/>
      <c r="I1" s="331"/>
      <c r="J1" s="332"/>
      <c r="K1" s="331"/>
      <c r="L1" s="331"/>
      <c r="M1" s="331"/>
    </row>
    <row r="2" spans="1:13" s="738" customFormat="1">
      <c r="A2" s="299" t="s">
        <v>3288</v>
      </c>
      <c r="B2" s="331"/>
      <c r="C2" s="331"/>
      <c r="D2" s="331"/>
      <c r="E2" s="331"/>
      <c r="F2" s="331"/>
      <c r="G2" s="331"/>
      <c r="H2" s="331"/>
      <c r="I2" s="331"/>
      <c r="J2" s="332"/>
      <c r="K2" s="331"/>
      <c r="L2" s="331"/>
      <c r="M2" s="331"/>
    </row>
    <row r="3" spans="1:13" s="738" customFormat="1">
      <c r="A3" s="331"/>
      <c r="B3" s="331"/>
      <c r="C3" s="331"/>
      <c r="D3" s="331"/>
      <c r="E3" s="331"/>
      <c r="F3" s="331"/>
      <c r="G3" s="331"/>
      <c r="H3" s="331"/>
      <c r="I3" s="331"/>
      <c r="J3" s="332"/>
      <c r="K3" s="331"/>
      <c r="L3" s="331"/>
      <c r="M3" s="331"/>
    </row>
    <row r="4" spans="1:13" s="738" customFormat="1">
      <c r="A4" s="331"/>
      <c r="B4" s="331"/>
      <c r="C4" s="331"/>
      <c r="D4" s="331"/>
      <c r="E4" s="331"/>
      <c r="F4" s="331"/>
      <c r="G4" s="331"/>
      <c r="H4" s="331"/>
      <c r="I4" s="331"/>
      <c r="J4" s="332"/>
      <c r="K4" s="331"/>
      <c r="L4" s="331"/>
      <c r="M4" s="331"/>
    </row>
    <row r="5" spans="1:13">
      <c r="A5" s="435" t="s">
        <v>1468</v>
      </c>
      <c r="C5" s="347"/>
      <c r="D5" s="347"/>
      <c r="I5" s="341"/>
      <c r="K5" s="341"/>
    </row>
    <row r="6" spans="1:13">
      <c r="A6" s="434">
        <v>43070</v>
      </c>
      <c r="C6" s="347"/>
      <c r="D6" s="347"/>
      <c r="I6" s="341"/>
      <c r="K6" s="341"/>
    </row>
    <row r="7" spans="1:13" ht="13.5" thickBot="1">
      <c r="B7" s="384" t="s">
        <v>64</v>
      </c>
      <c r="C7" s="345" t="s">
        <v>65</v>
      </c>
      <c r="D7" s="345"/>
      <c r="E7" s="384" t="s">
        <v>66</v>
      </c>
      <c r="F7" s="384" t="s">
        <v>67</v>
      </c>
      <c r="G7" s="384" t="s">
        <v>68</v>
      </c>
      <c r="H7" s="384" t="s">
        <v>69</v>
      </c>
      <c r="I7" s="432" t="s">
        <v>70</v>
      </c>
      <c r="J7" s="433" t="s">
        <v>71</v>
      </c>
      <c r="K7" s="432" t="s">
        <v>72</v>
      </c>
      <c r="L7" s="432" t="s">
        <v>73</v>
      </c>
      <c r="M7" s="432" t="s">
        <v>74</v>
      </c>
    </row>
    <row r="8" spans="1:13" ht="13.5" thickBot="1">
      <c r="B8" s="428" t="s">
        <v>1467</v>
      </c>
      <c r="C8" s="772" t="s">
        <v>1466</v>
      </c>
      <c r="D8" s="773"/>
      <c r="E8" s="774"/>
      <c r="F8" s="431" t="s">
        <v>1464</v>
      </c>
      <c r="G8" s="428" t="s">
        <v>1465</v>
      </c>
      <c r="H8" s="428" t="s">
        <v>1464</v>
      </c>
      <c r="I8" s="429"/>
      <c r="J8" s="430"/>
      <c r="K8" s="429" t="s">
        <v>1463</v>
      </c>
      <c r="L8" s="428" t="s">
        <v>1462</v>
      </c>
      <c r="M8" s="428" t="s">
        <v>1461</v>
      </c>
    </row>
    <row r="9" spans="1:13" ht="18.75" thickBot="1">
      <c r="A9" s="427" t="s">
        <v>1460</v>
      </c>
      <c r="B9" s="426" t="s">
        <v>1459</v>
      </c>
      <c r="C9" s="425" t="s">
        <v>1458</v>
      </c>
      <c r="D9" s="424"/>
      <c r="E9" s="423" t="s">
        <v>1457</v>
      </c>
      <c r="F9" s="358" t="s">
        <v>1456</v>
      </c>
      <c r="G9" s="358" t="s">
        <v>1455</v>
      </c>
      <c r="H9" s="358" t="s">
        <v>1454</v>
      </c>
      <c r="I9" s="421" t="s">
        <v>1374</v>
      </c>
      <c r="J9" s="422" t="s">
        <v>1373</v>
      </c>
      <c r="K9" s="421" t="s">
        <v>1452</v>
      </c>
      <c r="L9" s="421" t="s">
        <v>1453</v>
      </c>
      <c r="M9" s="421" t="s">
        <v>1452</v>
      </c>
    </row>
    <row r="10" spans="1:13">
      <c r="B10" s="420"/>
      <c r="C10" s="347"/>
      <c r="D10" s="347"/>
      <c r="I10" s="341"/>
      <c r="K10" s="341"/>
    </row>
    <row r="11" spans="1:13">
      <c r="A11" s="331" t="s">
        <v>121</v>
      </c>
      <c r="B11" s="419">
        <v>10784635.175684569</v>
      </c>
      <c r="C11" s="419">
        <f>C33+C37+C40+C42</f>
        <v>-147461.93238765246</v>
      </c>
      <c r="D11" s="373"/>
      <c r="E11" s="373">
        <f>H57</f>
        <v>-900327.83212976798</v>
      </c>
      <c r="F11" s="373">
        <f>SUM(B11:E11)</f>
        <v>9736845.4111671504</v>
      </c>
      <c r="G11" s="411">
        <f>E$75</f>
        <v>0.96113439962420855</v>
      </c>
      <c r="H11" s="373">
        <f>F11*G11</f>
        <v>9358417.0684958696</v>
      </c>
      <c r="I11" s="332">
        <f>H11/H$25</f>
        <v>0.28763165600739843</v>
      </c>
      <c r="J11" s="406">
        <f>B89</f>
        <v>4.6169624855536121E-2</v>
      </c>
      <c r="K11" s="409">
        <f>I11*J11</f>
        <v>1.3279845654438198E-2</v>
      </c>
      <c r="L11" s="373">
        <f>H11*J11</f>
        <v>432074.60529410036</v>
      </c>
      <c r="M11" s="373">
        <f>L11</f>
        <v>432074.60529410036</v>
      </c>
    </row>
    <row r="12" spans="1:13" ht="8.25" customHeight="1">
      <c r="A12" s="384"/>
      <c r="B12" s="418"/>
      <c r="C12" s="353"/>
      <c r="D12" s="347"/>
      <c r="E12" s="417"/>
      <c r="G12" s="408"/>
      <c r="I12" s="332"/>
      <c r="J12" s="406"/>
      <c r="K12" s="332"/>
      <c r="L12" s="347"/>
      <c r="M12" s="347"/>
    </row>
    <row r="13" spans="1:13">
      <c r="A13" s="331" t="s">
        <v>125</v>
      </c>
      <c r="B13" s="414">
        <v>695088.96101191791</v>
      </c>
      <c r="C13" s="353">
        <f>C43</f>
        <v>1603.7836399353887</v>
      </c>
      <c r="D13" s="347"/>
      <c r="E13" s="410">
        <f>H58</f>
        <v>-58967.909434793473</v>
      </c>
      <c r="F13" s="410">
        <f>SUM(B13:E13)</f>
        <v>637724.83521705982</v>
      </c>
      <c r="G13" s="411">
        <f>E$75</f>
        <v>0.96113439962420855</v>
      </c>
      <c r="H13" s="410">
        <f>F13*G13</f>
        <v>612939.27662179607</v>
      </c>
      <c r="I13" s="332">
        <f>H13/H$25</f>
        <v>1.8838734999341078E-2</v>
      </c>
      <c r="J13" s="406">
        <f>B91</f>
        <v>1.8504389746196191E-2</v>
      </c>
      <c r="K13" s="409">
        <f>I13*J13</f>
        <v>3.4859929475311433E-4</v>
      </c>
      <c r="L13" s="347">
        <f>H13*J13</f>
        <v>11342.067265361275</v>
      </c>
      <c r="M13" s="347">
        <f>L13</f>
        <v>11342.067265361275</v>
      </c>
    </row>
    <row r="14" spans="1:13" ht="8.25" customHeight="1">
      <c r="A14" s="412"/>
      <c r="B14" s="413"/>
      <c r="C14" s="416"/>
      <c r="D14" s="344"/>
      <c r="E14" s="415"/>
      <c r="F14" s="415"/>
      <c r="G14" s="408"/>
      <c r="H14" s="415"/>
      <c r="I14" s="332"/>
      <c r="J14" s="406"/>
      <c r="K14" s="332"/>
      <c r="L14" s="344"/>
      <c r="M14" s="344"/>
    </row>
    <row r="15" spans="1:13">
      <c r="A15" s="331" t="s">
        <v>122</v>
      </c>
      <c r="B15" s="414">
        <v>0</v>
      </c>
      <c r="C15" s="353">
        <v>0</v>
      </c>
      <c r="D15" s="347"/>
      <c r="E15" s="410">
        <f>H59</f>
        <v>0</v>
      </c>
      <c r="F15" s="410">
        <f>SUM(B15:E15)</f>
        <v>0</v>
      </c>
      <c r="G15" s="411">
        <f>E$75</f>
        <v>0.96113439962420855</v>
      </c>
      <c r="H15" s="410">
        <f>F15*G15</f>
        <v>0</v>
      </c>
      <c r="I15" s="332">
        <f>H15/H$25</f>
        <v>0</v>
      </c>
      <c r="J15" s="406">
        <f>B90</f>
        <v>0</v>
      </c>
      <c r="K15" s="409">
        <f>I15*J15</f>
        <v>0</v>
      </c>
      <c r="L15" s="347">
        <f>H15*J15</f>
        <v>0</v>
      </c>
      <c r="M15" s="347">
        <f>L15</f>
        <v>0</v>
      </c>
    </row>
    <row r="16" spans="1:13" ht="8.25" customHeight="1">
      <c r="B16" s="413"/>
      <c r="C16" s="353"/>
      <c r="D16" s="347"/>
      <c r="G16" s="408"/>
      <c r="I16" s="332"/>
      <c r="J16" s="406"/>
      <c r="K16" s="332"/>
      <c r="L16" s="347"/>
      <c r="M16" s="347"/>
    </row>
    <row r="17" spans="1:19">
      <c r="A17" s="331" t="s">
        <v>123</v>
      </c>
      <c r="B17" s="353">
        <v>444134.5102198206</v>
      </c>
      <c r="C17" s="353">
        <f>C44</f>
        <v>856.77263652508634</v>
      </c>
      <c r="D17" s="347"/>
      <c r="E17" s="410">
        <f>H60</f>
        <v>-37663.957129133218</v>
      </c>
      <c r="F17" s="410">
        <f>SUM(B17:E17)</f>
        <v>407327.32572721248</v>
      </c>
      <c r="G17" s="411">
        <v>1</v>
      </c>
      <c r="H17" s="410">
        <f>F17*G17</f>
        <v>407327.32572721248</v>
      </c>
      <c r="I17" s="332">
        <f>H17/H$25</f>
        <v>1.2519236146291317E-2</v>
      </c>
      <c r="J17" s="406">
        <f>B86</f>
        <v>2.0453840162474882E-2</v>
      </c>
      <c r="K17" s="409">
        <f>I17*J17</f>
        <v>2.5606645509252063E-4</v>
      </c>
      <c r="L17" s="347">
        <f>H17*J17</f>
        <v>8331.4080142327475</v>
      </c>
      <c r="M17" s="347">
        <f>L17</f>
        <v>8331.4080142327475</v>
      </c>
    </row>
    <row r="18" spans="1:19" ht="8.25" customHeight="1">
      <c r="B18" s="354"/>
      <c r="C18" s="353"/>
      <c r="D18" s="347"/>
      <c r="G18" s="408"/>
      <c r="I18" s="332"/>
      <c r="J18" s="406"/>
      <c r="K18" s="332"/>
      <c r="L18" s="344"/>
      <c r="M18" s="344"/>
    </row>
    <row r="19" spans="1:19">
      <c r="A19" s="412" t="s">
        <v>124</v>
      </c>
      <c r="B19" s="353">
        <v>16667065.058052193</v>
      </c>
      <c r="C19" s="353">
        <f>C38+C45</f>
        <v>21771.805052802214</v>
      </c>
      <c r="D19" s="347"/>
      <c r="E19" s="410">
        <f>H61</f>
        <v>-1412539.2122568882</v>
      </c>
      <c r="F19" s="410">
        <f>SUM(B19:E19)</f>
        <v>15276297.650848107</v>
      </c>
      <c r="G19" s="411">
        <f>E$75</f>
        <v>0.96113439962420855</v>
      </c>
      <c r="H19" s="410">
        <f>F19*G19</f>
        <v>14682575.171128603</v>
      </c>
      <c r="I19" s="332">
        <f>H19/H$25</f>
        <v>0.45127005774744772</v>
      </c>
      <c r="J19" s="406">
        <f>B85</f>
        <v>0.115</v>
      </c>
      <c r="K19" s="409">
        <f>I19*J19</f>
        <v>5.1896056640956492E-2</v>
      </c>
      <c r="L19" s="347">
        <f>H19*J19</f>
        <v>1688496.1446797894</v>
      </c>
      <c r="M19" s="347">
        <f>L19/0.61425</f>
        <v>2748874.4724131697</v>
      </c>
    </row>
    <row r="20" spans="1:19" ht="8.25" customHeight="1">
      <c r="B20" s="354"/>
      <c r="C20" s="353"/>
      <c r="D20" s="347"/>
      <c r="G20" s="408"/>
      <c r="I20" s="332"/>
      <c r="J20" s="406"/>
      <c r="K20" s="332"/>
      <c r="L20" s="347"/>
      <c r="M20" s="347"/>
    </row>
    <row r="21" spans="1:19">
      <c r="A21" s="331" t="s">
        <v>1451</v>
      </c>
      <c r="B21" s="353">
        <v>8739408.6013556235</v>
      </c>
      <c r="C21" s="353">
        <f>C34+C35+C36+C41</f>
        <v>-363965.62723461195</v>
      </c>
      <c r="D21" s="347"/>
      <c r="E21" s="410">
        <f>H62</f>
        <v>-708895.51608728862</v>
      </c>
      <c r="F21" s="410">
        <f>SUM(B21:E21)</f>
        <v>7666547.4580337228</v>
      </c>
      <c r="G21" s="411">
        <f>E$75</f>
        <v>0.96113439962420855</v>
      </c>
      <c r="H21" s="410">
        <f>F21*G21</f>
        <v>7368582.488267744</v>
      </c>
      <c r="I21" s="332">
        <f>H21/H$25</f>
        <v>0.22647393977154878</v>
      </c>
      <c r="J21" s="406">
        <f>B87</f>
        <v>0</v>
      </c>
      <c r="K21" s="409">
        <f>I21*J21</f>
        <v>0</v>
      </c>
      <c r="L21" s="347">
        <f>H21*J21</f>
        <v>0</v>
      </c>
      <c r="M21" s="347">
        <f>L21</f>
        <v>0</v>
      </c>
    </row>
    <row r="22" spans="1:19" ht="8.25" customHeight="1">
      <c r="B22" s="354"/>
      <c r="C22" s="353"/>
      <c r="D22" s="347"/>
      <c r="G22" s="408"/>
      <c r="I22" s="332"/>
      <c r="J22" s="406"/>
      <c r="K22" s="332"/>
      <c r="L22" s="344"/>
      <c r="M22" s="344"/>
    </row>
    <row r="23" spans="1:19">
      <c r="A23" s="331" t="s">
        <v>1450</v>
      </c>
      <c r="B23" s="353">
        <v>263675.08530465845</v>
      </c>
      <c r="C23" s="353">
        <f>C39+C46</f>
        <v>-142878.22753326638</v>
      </c>
      <c r="D23" s="347"/>
      <c r="E23" s="410">
        <f>H63</f>
        <v>-10224.217524513771</v>
      </c>
      <c r="F23" s="410">
        <f>SUM(B23:E23)</f>
        <v>110572.64024687829</v>
      </c>
      <c r="G23" s="411">
        <f>E$75</f>
        <v>0.96113439962420855</v>
      </c>
      <c r="H23" s="410">
        <f>F23*G23</f>
        <v>106275.16819854696</v>
      </c>
      <c r="I23" s="332">
        <f>H23/H$25</f>
        <v>3.2663753279726314E-3</v>
      </c>
      <c r="J23" s="406">
        <f>F98</f>
        <v>8.8206457072880537E-2</v>
      </c>
      <c r="K23" s="409">
        <f>I23*J23</f>
        <v>2.8811539515073399E-4</v>
      </c>
      <c r="L23" s="347">
        <f>H23*J23</f>
        <v>9374.1560616182906</v>
      </c>
      <c r="M23" s="347">
        <f>H23*G98</f>
        <v>14061.644997628997</v>
      </c>
    </row>
    <row r="24" spans="1:19" ht="14.45" customHeight="1">
      <c r="C24" s="353"/>
      <c r="D24" s="347"/>
      <c r="G24" s="408"/>
      <c r="I24" s="332"/>
      <c r="J24" s="406"/>
      <c r="K24" s="332"/>
    </row>
    <row r="25" spans="1:19" ht="13.5" thickBot="1">
      <c r="A25" s="336" t="s">
        <v>128</v>
      </c>
      <c r="B25" s="368">
        <f>SUM(B11:B24)</f>
        <v>37594007.391628779</v>
      </c>
      <c r="C25" s="368">
        <f>SUM(C11:C24)</f>
        <v>-630073.42582626804</v>
      </c>
      <c r="D25" s="368"/>
      <c r="E25" s="368">
        <f>SUM(E11:E24)</f>
        <v>-3128618.644562385</v>
      </c>
      <c r="F25" s="368">
        <f>SUM(F11:F24)</f>
        <v>33835315.321240135</v>
      </c>
      <c r="G25" s="341" t="s">
        <v>1</v>
      </c>
      <c r="H25" s="368">
        <f>SUM(H11:H24)</f>
        <v>32536116.498439774</v>
      </c>
      <c r="I25" s="407">
        <f>SUM(I11:I23)</f>
        <v>0.99999999999999989</v>
      </c>
      <c r="J25" s="406"/>
      <c r="K25" s="405">
        <f>SUM(K11:K24)</f>
        <v>6.606868344039106E-2</v>
      </c>
      <c r="L25" s="368">
        <f>SUM(L11:L24)</f>
        <v>2149618.3813151019</v>
      </c>
      <c r="M25" s="368">
        <f>SUM(M11:M24)</f>
        <v>3214684.1979844929</v>
      </c>
    </row>
    <row r="26" spans="1:19" ht="13.5" thickTop="1">
      <c r="B26" s="388"/>
      <c r="C26" s="347"/>
      <c r="D26" s="347"/>
      <c r="E26" s="403"/>
      <c r="F26" s="373"/>
      <c r="I26" s="341"/>
      <c r="J26" s="402"/>
      <c r="K26" s="401"/>
    </row>
    <row r="27" spans="1:19">
      <c r="A27" s="343" t="s">
        <v>1448</v>
      </c>
      <c r="C27" s="347"/>
      <c r="D27" s="347"/>
      <c r="H27" s="400"/>
      <c r="I27" s="399"/>
      <c r="J27" s="362"/>
      <c r="K27" s="359"/>
      <c r="L27" s="359"/>
      <c r="M27" s="547"/>
    </row>
    <row r="28" spans="1:19">
      <c r="A28" s="331" t="s">
        <v>1447</v>
      </c>
      <c r="C28" s="353">
        <v>-55200.649907723484</v>
      </c>
      <c r="D28" s="353"/>
      <c r="I28" s="398"/>
      <c r="J28" s="362"/>
      <c r="K28" s="359"/>
      <c r="L28" s="359"/>
      <c r="M28" s="547"/>
    </row>
    <row r="29" spans="1:19">
      <c r="A29" s="331" t="s">
        <v>1446</v>
      </c>
      <c r="C29" s="353">
        <v>-3703491.4204809298</v>
      </c>
      <c r="D29" s="353"/>
      <c r="I29" s="363"/>
      <c r="J29" s="362"/>
      <c r="K29" s="359"/>
      <c r="L29" s="359"/>
      <c r="M29" s="547"/>
    </row>
    <row r="30" spans="1:19">
      <c r="A30" s="336" t="s">
        <v>1445</v>
      </c>
      <c r="C30" s="351">
        <f>SUM(C28:C29)</f>
        <v>-3758692.0703886533</v>
      </c>
      <c r="D30" s="360"/>
      <c r="I30" s="363"/>
      <c r="J30" s="363"/>
      <c r="K30" s="397"/>
      <c r="L30" s="397"/>
      <c r="M30" s="547"/>
    </row>
    <row r="31" spans="1:19">
      <c r="I31" s="332"/>
      <c r="J31" s="341"/>
      <c r="K31" s="394"/>
      <c r="L31" s="394"/>
      <c r="M31" s="547"/>
    </row>
    <row r="32" spans="1:19" ht="15" customHeight="1">
      <c r="A32" s="396" t="s">
        <v>1444</v>
      </c>
      <c r="B32" s="395" t="s">
        <v>1443</v>
      </c>
      <c r="C32" s="395" t="s">
        <v>1231</v>
      </c>
      <c r="D32" s="395"/>
      <c r="E32" s="343"/>
      <c r="F32" s="395"/>
      <c r="G32" s="395"/>
      <c r="H32" s="395"/>
      <c r="I32" s="395"/>
      <c r="J32" s="395"/>
      <c r="K32" s="395"/>
      <c r="L32" s="395"/>
      <c r="M32" s="395"/>
      <c r="O32" s="343"/>
      <c r="P32" s="332"/>
      <c r="Q32" s="341"/>
      <c r="R32" s="331"/>
      <c r="S32" s="331"/>
    </row>
    <row r="33" spans="1:13">
      <c r="A33" s="331" t="s">
        <v>1442</v>
      </c>
      <c r="B33" s="392" t="s">
        <v>1433</v>
      </c>
      <c r="C33" s="353">
        <v>-117863.03714374913</v>
      </c>
      <c r="D33" s="353"/>
      <c r="E33" s="775"/>
      <c r="F33" s="776"/>
      <c r="G33" s="776"/>
      <c r="H33" s="776"/>
      <c r="I33" s="776"/>
      <c r="J33" s="776"/>
      <c r="K33" s="776"/>
      <c r="L33" s="776"/>
      <c r="M33" s="776"/>
    </row>
    <row r="34" spans="1:13">
      <c r="A34" s="331" t="s">
        <v>1441</v>
      </c>
      <c r="B34" s="392" t="s">
        <v>1434</v>
      </c>
      <c r="C34" s="353">
        <v>-89870.592989193145</v>
      </c>
      <c r="D34" s="353"/>
      <c r="E34" s="776"/>
      <c r="F34" s="776"/>
      <c r="G34" s="776"/>
      <c r="H34" s="776"/>
      <c r="I34" s="776"/>
      <c r="J34" s="776"/>
      <c r="K34" s="776"/>
      <c r="L34" s="776"/>
      <c r="M34" s="776"/>
    </row>
    <row r="35" spans="1:13" ht="18.75" customHeight="1">
      <c r="A35" s="331" t="s">
        <v>1440</v>
      </c>
      <c r="B35" s="392" t="s">
        <v>1434</v>
      </c>
      <c r="C35" s="353">
        <v>46125.712766674071</v>
      </c>
      <c r="D35" s="353"/>
      <c r="E35" s="776"/>
      <c r="F35" s="776"/>
      <c r="G35" s="776"/>
      <c r="H35" s="776"/>
      <c r="I35" s="776"/>
      <c r="J35" s="776"/>
      <c r="K35" s="776"/>
      <c r="L35" s="776"/>
      <c r="M35" s="776"/>
    </row>
    <row r="36" spans="1:13">
      <c r="A36" s="331" t="s">
        <v>1439</v>
      </c>
      <c r="B36" s="392" t="s">
        <v>1434</v>
      </c>
      <c r="C36" s="353">
        <v>-262667.28899999987</v>
      </c>
      <c r="D36" s="353"/>
      <c r="E36" s="394"/>
      <c r="F36" s="547"/>
      <c r="G36" s="547"/>
      <c r="H36" s="547"/>
      <c r="I36" s="547"/>
      <c r="J36" s="547"/>
      <c r="K36" s="547"/>
      <c r="L36" s="547"/>
      <c r="M36" s="547"/>
    </row>
    <row r="37" spans="1:13">
      <c r="A37" s="331" t="s">
        <v>1438</v>
      </c>
      <c r="B37" s="392" t="s">
        <v>1433</v>
      </c>
      <c r="C37" s="353">
        <v>-3.3889299999999998</v>
      </c>
      <c r="D37" s="353"/>
      <c r="J37" s="341"/>
      <c r="M37" s="547"/>
    </row>
    <row r="38" spans="1:13">
      <c r="A38" s="331" t="s">
        <v>1437</v>
      </c>
      <c r="B38" s="392" t="s">
        <v>1430</v>
      </c>
      <c r="C38" s="353">
        <v>-11181.74581</v>
      </c>
      <c r="D38" s="353"/>
      <c r="E38" s="775"/>
      <c r="F38" s="777"/>
      <c r="G38" s="777"/>
      <c r="H38" s="777"/>
      <c r="I38" s="777"/>
      <c r="J38" s="777"/>
      <c r="K38" s="777"/>
      <c r="L38" s="777"/>
      <c r="M38" s="777"/>
    </row>
    <row r="39" spans="1:13" ht="25.5" customHeight="1">
      <c r="A39" s="331" t="s">
        <v>1436</v>
      </c>
      <c r="B39" s="392" t="s">
        <v>1428</v>
      </c>
      <c r="C39" s="353">
        <v>-143420.897</v>
      </c>
      <c r="D39" s="353"/>
      <c r="E39" s="775"/>
      <c r="F39" s="777"/>
      <c r="G39" s="777"/>
      <c r="H39" s="777"/>
      <c r="I39" s="777"/>
      <c r="J39" s="777"/>
      <c r="K39" s="777"/>
      <c r="L39" s="777"/>
      <c r="M39" s="777"/>
    </row>
    <row r="40" spans="1:13" ht="24" customHeight="1">
      <c r="A40" s="331" t="s">
        <v>1435</v>
      </c>
      <c r="B40" s="392" t="s">
        <v>1433</v>
      </c>
      <c r="C40" s="353">
        <v>-51192.187720000016</v>
      </c>
      <c r="D40" s="353"/>
      <c r="E40" s="775"/>
      <c r="F40" s="777"/>
      <c r="G40" s="777"/>
      <c r="H40" s="777"/>
      <c r="I40" s="777"/>
      <c r="J40" s="777"/>
      <c r="K40" s="777"/>
      <c r="L40" s="777"/>
      <c r="M40" s="777"/>
    </row>
    <row r="41" spans="1:13">
      <c r="A41" s="331" t="s">
        <v>1429</v>
      </c>
      <c r="B41" s="392" t="s">
        <v>1434</v>
      </c>
      <c r="C41" s="353">
        <v>-57553.458012093019</v>
      </c>
      <c r="D41" s="353"/>
      <c r="E41" s="546"/>
      <c r="F41" s="548"/>
      <c r="G41" s="548"/>
      <c r="H41" s="548"/>
      <c r="I41" s="548"/>
      <c r="J41" s="548"/>
      <c r="K41" s="548"/>
      <c r="L41" s="548"/>
      <c r="M41" s="548"/>
    </row>
    <row r="42" spans="1:13">
      <c r="A42" s="331" t="s">
        <v>1429</v>
      </c>
      <c r="B42" s="392" t="s">
        <v>1433</v>
      </c>
      <c r="C42" s="353">
        <v>21596.681406096661</v>
      </c>
      <c r="D42" s="353"/>
      <c r="E42" s="546"/>
      <c r="F42" s="548"/>
      <c r="G42" s="548"/>
      <c r="H42" s="548"/>
      <c r="I42" s="548"/>
      <c r="J42" s="548"/>
      <c r="K42" s="548"/>
      <c r="L42" s="548"/>
      <c r="M42" s="548"/>
    </row>
    <row r="43" spans="1:13">
      <c r="A43" s="331" t="s">
        <v>1429</v>
      </c>
      <c r="B43" s="392" t="s">
        <v>1432</v>
      </c>
      <c r="C43" s="353">
        <v>1603.7836399353887</v>
      </c>
      <c r="D43" s="353"/>
      <c r="E43" s="546"/>
      <c r="F43" s="548"/>
      <c r="G43" s="548"/>
      <c r="H43" s="548"/>
      <c r="I43" s="548"/>
      <c r="J43" s="548"/>
      <c r="K43" s="548"/>
      <c r="L43" s="548"/>
      <c r="M43" s="548"/>
    </row>
    <row r="44" spans="1:13">
      <c r="A44" s="331" t="s">
        <v>1429</v>
      </c>
      <c r="B44" s="392" t="s">
        <v>1431</v>
      </c>
      <c r="C44" s="353">
        <v>856.77263652508634</v>
      </c>
      <c r="D44" s="353"/>
      <c r="E44" s="393"/>
      <c r="F44" s="548"/>
      <c r="G44" s="548"/>
      <c r="H44" s="548"/>
      <c r="I44" s="548"/>
      <c r="J44" s="548"/>
      <c r="K44" s="548"/>
      <c r="L44" s="548"/>
      <c r="M44" s="548"/>
    </row>
    <row r="45" spans="1:13">
      <c r="A45" s="331" t="s">
        <v>1429</v>
      </c>
      <c r="B45" s="392" t="s">
        <v>1430</v>
      </c>
      <c r="C45" s="353">
        <v>32953.550862802214</v>
      </c>
      <c r="D45" s="353"/>
      <c r="E45" s="546"/>
      <c r="F45" s="548"/>
      <c r="G45" s="548"/>
      <c r="H45" s="548"/>
      <c r="I45" s="548"/>
      <c r="J45" s="548"/>
      <c r="K45" s="548"/>
      <c r="L45" s="548"/>
      <c r="M45" s="548"/>
    </row>
    <row r="46" spans="1:13">
      <c r="A46" s="331" t="s">
        <v>1429</v>
      </c>
      <c r="B46" s="392" t="s">
        <v>1428</v>
      </c>
      <c r="C46" s="353">
        <v>542.66946673360655</v>
      </c>
      <c r="D46" s="353"/>
      <c r="E46" s="546"/>
      <c r="F46" s="548"/>
      <c r="G46" s="548"/>
      <c r="H46" s="548"/>
      <c r="I46" s="548"/>
      <c r="J46" s="548"/>
      <c r="K46" s="548"/>
      <c r="L46" s="548"/>
      <c r="M46" s="548"/>
    </row>
    <row r="47" spans="1:13">
      <c r="A47" s="336" t="s">
        <v>1427</v>
      </c>
      <c r="C47" s="351">
        <f>SUM(C33:C46)</f>
        <v>-630073.42582626815</v>
      </c>
      <c r="D47" s="360"/>
      <c r="E47" s="403"/>
      <c r="F47" s="388"/>
      <c r="I47" s="332"/>
      <c r="J47" s="341"/>
      <c r="M47" s="547"/>
    </row>
    <row r="48" spans="1:13">
      <c r="C48" s="347"/>
      <c r="D48" s="347"/>
      <c r="I48" s="332"/>
      <c r="J48" s="341"/>
      <c r="M48" s="547"/>
    </row>
    <row r="49" spans="1:14">
      <c r="A49" s="331" t="s">
        <v>1426</v>
      </c>
      <c r="C49" s="366">
        <f>C30</f>
        <v>-3758692.0703886533</v>
      </c>
      <c r="D49" s="347"/>
      <c r="E49" s="775"/>
      <c r="F49" s="776"/>
      <c r="G49" s="776"/>
      <c r="H49" s="776"/>
      <c r="I49" s="776"/>
      <c r="J49" s="776"/>
      <c r="K49" s="776"/>
      <c r="L49" s="776"/>
      <c r="M49" s="776"/>
    </row>
    <row r="50" spans="1:14">
      <c r="A50" s="331" t="s">
        <v>1425</v>
      </c>
      <c r="C50" s="347">
        <f>C47</f>
        <v>-630073.42582626815</v>
      </c>
      <c r="D50" s="347"/>
      <c r="E50" s="776"/>
      <c r="F50" s="776"/>
      <c r="G50" s="776"/>
      <c r="H50" s="776"/>
      <c r="I50" s="776"/>
      <c r="J50" s="776"/>
      <c r="K50" s="776"/>
      <c r="L50" s="776"/>
      <c r="M50" s="776"/>
    </row>
    <row r="51" spans="1:14" ht="13.5" thickBot="1">
      <c r="A51" s="336" t="s">
        <v>1424</v>
      </c>
      <c r="C51" s="387">
        <f>C30-C47</f>
        <v>-3128618.644562385</v>
      </c>
      <c r="D51" s="360"/>
      <c r="E51" s="776"/>
      <c r="F51" s="776"/>
      <c r="G51" s="776"/>
      <c r="H51" s="776"/>
      <c r="I51" s="776"/>
      <c r="J51" s="776"/>
      <c r="K51" s="776"/>
      <c r="L51" s="776"/>
      <c r="M51" s="776"/>
    </row>
    <row r="52" spans="1:14">
      <c r="C52" s="347"/>
      <c r="D52" s="347"/>
      <c r="I52" s="332"/>
      <c r="J52" s="341"/>
      <c r="M52" s="547"/>
    </row>
    <row r="53" spans="1:14" ht="7.5" customHeight="1" thickBot="1">
      <c r="C53" s="347"/>
      <c r="D53" s="347"/>
      <c r="I53" s="332"/>
      <c r="J53" s="341"/>
      <c r="M53" s="547"/>
    </row>
    <row r="54" spans="1:14" ht="16.5" customHeight="1" thickBot="1">
      <c r="A54" s="386" t="s">
        <v>1423</v>
      </c>
      <c r="B54" s="766" t="s">
        <v>1422</v>
      </c>
      <c r="C54" s="767"/>
      <c r="D54" s="767"/>
      <c r="E54" s="767"/>
      <c r="F54" s="767"/>
      <c r="G54" s="768"/>
      <c r="H54" s="769"/>
      <c r="I54" s="341"/>
      <c r="K54" s="341"/>
      <c r="L54" s="385"/>
      <c r="M54" s="385"/>
    </row>
    <row r="55" spans="1:14" ht="20.25" customHeight="1">
      <c r="B55" s="384" t="s">
        <v>64</v>
      </c>
      <c r="C55" s="383" t="s">
        <v>65</v>
      </c>
      <c r="D55" s="383"/>
      <c r="E55" s="384" t="s">
        <v>1421</v>
      </c>
      <c r="F55" s="383" t="s">
        <v>67</v>
      </c>
      <c r="G55" s="383" t="s">
        <v>75</v>
      </c>
      <c r="H55" s="382" t="s">
        <v>1420</v>
      </c>
      <c r="J55" s="331"/>
      <c r="K55" s="341"/>
      <c r="L55" s="381"/>
      <c r="M55" s="378"/>
      <c r="N55" s="331"/>
    </row>
    <row r="56" spans="1:14" ht="45">
      <c r="B56" s="380" t="s">
        <v>1419</v>
      </c>
      <c r="C56" s="380" t="s">
        <v>1418</v>
      </c>
      <c r="D56" s="380"/>
      <c r="E56" s="380" t="s">
        <v>1417</v>
      </c>
      <c r="F56" s="380" t="s">
        <v>1416</v>
      </c>
      <c r="G56" s="380" t="s">
        <v>1415</v>
      </c>
      <c r="H56" s="380" t="s">
        <v>1414</v>
      </c>
      <c r="J56" s="331"/>
      <c r="K56" s="341"/>
      <c r="L56" s="379"/>
      <c r="M56" s="378"/>
      <c r="N56" s="331"/>
    </row>
    <row r="57" spans="1:14">
      <c r="A57" s="377" t="str">
        <f>A11</f>
        <v>LONG TERM DEBT</v>
      </c>
      <c r="B57" s="376">
        <f>B11</f>
        <v>10784635.175684569</v>
      </c>
      <c r="C57" s="373">
        <f>C11</f>
        <v>-147461.93238765246</v>
      </c>
      <c r="D57" s="373"/>
      <c r="E57" s="376">
        <f t="shared" ref="E57:E63" si="0">B57+C57</f>
        <v>10637173.243296918</v>
      </c>
      <c r="F57" s="375">
        <f t="shared" ref="F57:F63" si="1">E57/$E$64</f>
        <v>0.28777167638969342</v>
      </c>
      <c r="G57" s="374"/>
      <c r="H57" s="373">
        <f t="shared" ref="H57:H63" si="2">$G$64*F57</f>
        <v>-900327.83212976798</v>
      </c>
      <c r="J57" s="331"/>
      <c r="K57" s="341"/>
      <c r="L57" s="332"/>
      <c r="M57" s="341"/>
      <c r="N57" s="331"/>
    </row>
    <row r="58" spans="1:14">
      <c r="A58" s="377" t="str">
        <f>A13</f>
        <v>SHORT TERM DEBT</v>
      </c>
      <c r="B58" s="376">
        <f>B13</f>
        <v>695088.96101191791</v>
      </c>
      <c r="C58" s="373">
        <f>C13</f>
        <v>1603.7836399353887</v>
      </c>
      <c r="D58" s="373"/>
      <c r="E58" s="376">
        <f t="shared" si="0"/>
        <v>696692.74465185334</v>
      </c>
      <c r="F58" s="375">
        <f t="shared" si="1"/>
        <v>1.884790578016951E-2</v>
      </c>
      <c r="G58" s="374"/>
      <c r="H58" s="373">
        <f t="shared" si="2"/>
        <v>-58967.909434793473</v>
      </c>
      <c r="J58" s="331"/>
      <c r="K58" s="341"/>
      <c r="L58" s="332"/>
      <c r="M58" s="341"/>
      <c r="N58" s="331"/>
    </row>
    <row r="59" spans="1:14">
      <c r="A59" s="377" t="str">
        <f>A15</f>
        <v>PREFERRED STOCK</v>
      </c>
      <c r="B59" s="376">
        <f>B15</f>
        <v>0</v>
      </c>
      <c r="C59" s="373">
        <f>C15</f>
        <v>0</v>
      </c>
      <c r="D59" s="373"/>
      <c r="E59" s="376">
        <f t="shared" si="0"/>
        <v>0</v>
      </c>
      <c r="F59" s="375">
        <f t="shared" si="1"/>
        <v>0</v>
      </c>
      <c r="G59" s="374"/>
      <c r="H59" s="373">
        <f t="shared" si="2"/>
        <v>0</v>
      </c>
      <c r="J59" s="331"/>
      <c r="K59" s="341"/>
      <c r="L59" s="332"/>
      <c r="M59" s="341"/>
      <c r="N59" s="331"/>
    </row>
    <row r="60" spans="1:14">
      <c r="A60" s="377" t="str">
        <f>A17</f>
        <v>CUSTOMER DEPOSITS</v>
      </c>
      <c r="B60" s="376">
        <f>B17</f>
        <v>444134.5102198206</v>
      </c>
      <c r="C60" s="373">
        <f>C17</f>
        <v>856.77263652508634</v>
      </c>
      <c r="D60" s="373"/>
      <c r="E60" s="376">
        <f t="shared" si="0"/>
        <v>444991.2828563457</v>
      </c>
      <c r="F60" s="375">
        <f t="shared" si="1"/>
        <v>1.2038526074308893E-2</v>
      </c>
      <c r="G60" s="374"/>
      <c r="H60" s="373">
        <f t="shared" si="2"/>
        <v>-37663.957129133218</v>
      </c>
      <c r="J60" s="331"/>
      <c r="K60" s="341"/>
      <c r="L60" s="332"/>
      <c r="M60" s="341"/>
      <c r="N60" s="331"/>
    </row>
    <row r="61" spans="1:14">
      <c r="A61" s="377" t="str">
        <f>A19</f>
        <v>COMMON EQUITY</v>
      </c>
      <c r="B61" s="376">
        <f>B19</f>
        <v>16667065.058052193</v>
      </c>
      <c r="C61" s="373">
        <f>C19</f>
        <v>21771.805052802214</v>
      </c>
      <c r="D61" s="373"/>
      <c r="E61" s="376">
        <f t="shared" si="0"/>
        <v>16688836.863104995</v>
      </c>
      <c r="F61" s="375">
        <f t="shared" si="1"/>
        <v>0.45148973803883563</v>
      </c>
      <c r="G61" s="374"/>
      <c r="H61" s="373">
        <f t="shared" si="2"/>
        <v>-1412539.2122568882</v>
      </c>
      <c r="J61" s="331"/>
      <c r="K61" s="341"/>
      <c r="L61" s="332"/>
      <c r="M61" s="341"/>
      <c r="N61" s="331"/>
    </row>
    <row r="62" spans="1:14">
      <c r="A62" s="377" t="str">
        <f>A21</f>
        <v>DEFERRED INCOME TAXES</v>
      </c>
      <c r="B62" s="376">
        <f>B21</f>
        <v>8739408.6013556235</v>
      </c>
      <c r="C62" s="373">
        <f>C21</f>
        <v>-363965.62723461195</v>
      </c>
      <c r="D62" s="373"/>
      <c r="E62" s="376">
        <f t="shared" si="0"/>
        <v>8375442.9741210118</v>
      </c>
      <c r="F62" s="375">
        <f t="shared" si="1"/>
        <v>0.22658418830283653</v>
      </c>
      <c r="G62" s="374"/>
      <c r="H62" s="373">
        <f t="shared" si="2"/>
        <v>-708895.51608728862</v>
      </c>
      <c r="J62" s="331"/>
      <c r="K62" s="341"/>
      <c r="L62" s="332"/>
      <c r="M62" s="341"/>
      <c r="N62" s="331"/>
    </row>
    <row r="63" spans="1:14">
      <c r="A63" s="377" t="str">
        <f>A23</f>
        <v>TAX CREDITS WTD COST</v>
      </c>
      <c r="B63" s="376">
        <f>B23</f>
        <v>263675.08530465845</v>
      </c>
      <c r="C63" s="373">
        <f>C23</f>
        <v>-142878.22753326638</v>
      </c>
      <c r="D63" s="373"/>
      <c r="E63" s="376">
        <f t="shared" si="0"/>
        <v>120796.85777139207</v>
      </c>
      <c r="F63" s="375">
        <f t="shared" si="1"/>
        <v>3.2679654141560873E-3</v>
      </c>
      <c r="G63" s="374"/>
      <c r="H63" s="373">
        <f t="shared" si="2"/>
        <v>-10224.217524513771</v>
      </c>
      <c r="J63" s="331"/>
      <c r="K63" s="341"/>
      <c r="L63" s="332"/>
      <c r="M63" s="341"/>
      <c r="N63" s="331"/>
    </row>
    <row r="64" spans="1:14" ht="13.5" thickBot="1">
      <c r="B64" s="372">
        <f>SUM(B57:B63)</f>
        <v>37594007.391628779</v>
      </c>
      <c r="C64" s="369">
        <f>SUM(C57:C63)</f>
        <v>-630073.42582626804</v>
      </c>
      <c r="D64" s="369"/>
      <c r="E64" s="371">
        <f>SUM(E57:E63)</f>
        <v>36963933.965802513</v>
      </c>
      <c r="F64" s="370">
        <f>SUM(F57:F63)</f>
        <v>1.0000000000000002</v>
      </c>
      <c r="G64" s="369">
        <f>C51</f>
        <v>-3128618.644562385</v>
      </c>
      <c r="H64" s="368">
        <f>SUM(H57:H63)</f>
        <v>-3128618.644562385</v>
      </c>
      <c r="J64" s="331"/>
      <c r="K64" s="341"/>
      <c r="L64" s="332"/>
      <c r="M64" s="341"/>
      <c r="N64" s="331"/>
    </row>
    <row r="65" spans="1:13" ht="11.25" customHeight="1" thickTop="1">
      <c r="C65" s="347"/>
      <c r="D65" s="347"/>
      <c r="I65" s="332"/>
      <c r="J65" s="341"/>
      <c r="M65" s="547"/>
    </row>
    <row r="66" spans="1:13" s="361" customFormat="1">
      <c r="A66" s="367"/>
      <c r="B66" s="359"/>
      <c r="C66" s="366"/>
      <c r="D66" s="366"/>
      <c r="E66" s="359"/>
      <c r="F66" s="359"/>
      <c r="G66" s="359"/>
      <c r="H66" s="359"/>
      <c r="I66" s="363"/>
      <c r="J66" s="362"/>
      <c r="K66" s="359"/>
      <c r="L66" s="359"/>
    </row>
    <row r="67" spans="1:13" s="361" customFormat="1">
      <c r="A67" s="359"/>
      <c r="B67" s="365"/>
      <c r="C67" s="359"/>
      <c r="D67" s="359"/>
      <c r="E67" s="359"/>
      <c r="F67" s="359"/>
      <c r="G67" s="359"/>
      <c r="H67" s="359"/>
      <c r="I67" s="359"/>
      <c r="J67" s="363"/>
      <c r="K67" s="362"/>
      <c r="L67" s="359"/>
      <c r="M67" s="359"/>
    </row>
    <row r="68" spans="1:13" s="361" customFormat="1">
      <c r="A68" s="359"/>
      <c r="B68" s="360"/>
      <c r="C68" s="364"/>
      <c r="D68" s="364"/>
      <c r="E68" s="359"/>
      <c r="F68" s="359"/>
      <c r="G68" s="359"/>
      <c r="H68" s="359"/>
      <c r="I68" s="359"/>
      <c r="J68" s="363"/>
      <c r="K68" s="362"/>
      <c r="L68" s="359"/>
      <c r="M68" s="359"/>
    </row>
    <row r="69" spans="1:13">
      <c r="C69" s="347"/>
      <c r="D69" s="347"/>
      <c r="F69" s="360"/>
      <c r="G69" s="359"/>
      <c r="H69" s="359"/>
      <c r="I69" s="332"/>
      <c r="J69" s="341"/>
      <c r="M69" s="547"/>
    </row>
    <row r="70" spans="1:13" ht="18">
      <c r="A70" s="343" t="s">
        <v>1413</v>
      </c>
      <c r="C70" s="347"/>
      <c r="D70" s="347"/>
      <c r="I70" s="332"/>
      <c r="J70" s="341"/>
      <c r="M70" s="547"/>
    </row>
    <row r="71" spans="1:13">
      <c r="B71" s="345" t="s">
        <v>64</v>
      </c>
      <c r="C71" s="345" t="s">
        <v>65</v>
      </c>
      <c r="D71" s="345"/>
      <c r="E71" s="344" t="s">
        <v>1412</v>
      </c>
      <c r="F71" s="354"/>
      <c r="G71" s="354"/>
      <c r="I71" s="332"/>
      <c r="J71" s="341"/>
      <c r="M71" s="547"/>
    </row>
    <row r="72" spans="1:13">
      <c r="B72" s="358" t="s">
        <v>1411</v>
      </c>
      <c r="C72" s="357" t="s">
        <v>1410</v>
      </c>
      <c r="D72" s="356"/>
      <c r="E72" s="355" t="s">
        <v>1409</v>
      </c>
      <c r="F72" s="353"/>
      <c r="G72" s="354"/>
      <c r="I72" s="332"/>
      <c r="J72" s="341"/>
      <c r="M72" s="547"/>
    </row>
    <row r="73" spans="1:13">
      <c r="A73" s="331" t="s">
        <v>1408</v>
      </c>
      <c r="B73" s="353">
        <f>F25</f>
        <v>33835315.321240135</v>
      </c>
      <c r="C73" s="353">
        <v>32536116.498439774</v>
      </c>
      <c r="D73" s="353"/>
      <c r="E73" s="352"/>
      <c r="I73" s="332"/>
      <c r="J73" s="341"/>
      <c r="M73" s="547"/>
    </row>
    <row r="74" spans="1:13">
      <c r="A74" s="331" t="s">
        <v>1407</v>
      </c>
      <c r="B74" s="347">
        <f>-F17</f>
        <v>-407327.32572721248</v>
      </c>
      <c r="C74" s="347">
        <f>-F17</f>
        <v>-407327.32572721248</v>
      </c>
      <c r="D74" s="347"/>
      <c r="E74" s="352"/>
      <c r="I74" s="341"/>
      <c r="K74" s="341"/>
    </row>
    <row r="75" spans="1:13">
      <c r="A75" s="336" t="s">
        <v>1406</v>
      </c>
      <c r="B75" s="351">
        <f>SUM(B73:B74)</f>
        <v>33427987.995512921</v>
      </c>
      <c r="C75" s="351">
        <f>SUM(C73:C74)</f>
        <v>32128789.172712561</v>
      </c>
      <c r="D75" s="351"/>
      <c r="E75" s="350">
        <f>C75/B75</f>
        <v>0.96113439962420855</v>
      </c>
      <c r="I75" s="341"/>
      <c r="K75" s="341"/>
    </row>
    <row r="76" spans="1:13">
      <c r="A76" s="343"/>
      <c r="K76" s="341"/>
    </row>
    <row r="77" spans="1:13">
      <c r="A77" s="331" t="s">
        <v>1405</v>
      </c>
      <c r="B77" s="348">
        <f>B19</f>
        <v>16667065.058052193</v>
      </c>
      <c r="C77" s="349"/>
      <c r="D77" s="349"/>
      <c r="K77" s="341"/>
    </row>
    <row r="78" spans="1:13">
      <c r="A78" s="331" t="s">
        <v>1404</v>
      </c>
      <c r="B78" s="348">
        <f>B17</f>
        <v>444134.5102198206</v>
      </c>
      <c r="C78" s="347"/>
      <c r="D78" s="347"/>
      <c r="K78" s="341"/>
    </row>
    <row r="79" spans="1:13">
      <c r="A79" s="331" t="s">
        <v>1403</v>
      </c>
      <c r="B79" s="348">
        <f>B21</f>
        <v>8739408.6013556235</v>
      </c>
      <c r="C79" s="347"/>
      <c r="D79" s="347"/>
      <c r="K79" s="341"/>
    </row>
    <row r="80" spans="1:13">
      <c r="A80" s="331" t="s">
        <v>1402</v>
      </c>
      <c r="B80" s="348">
        <f>B23</f>
        <v>263675.08530465845</v>
      </c>
      <c r="C80" s="347"/>
      <c r="D80" s="347"/>
      <c r="K80" s="341"/>
    </row>
    <row r="81" spans="1:13">
      <c r="A81" s="331" t="s">
        <v>1401</v>
      </c>
      <c r="B81" s="348">
        <f>B11</f>
        <v>10784635.175684569</v>
      </c>
      <c r="C81" s="347"/>
      <c r="D81" s="347"/>
      <c r="K81" s="341"/>
    </row>
    <row r="82" spans="1:13">
      <c r="A82" s="331" t="s">
        <v>1400</v>
      </c>
      <c r="B82" s="348">
        <f>B15</f>
        <v>0</v>
      </c>
      <c r="C82" s="347"/>
      <c r="D82" s="347"/>
      <c r="K82" s="341"/>
    </row>
    <row r="83" spans="1:13">
      <c r="A83" s="331" t="s">
        <v>1399</v>
      </c>
      <c r="B83" s="348">
        <f>B13</f>
        <v>695088.96101191791</v>
      </c>
      <c r="C83" s="347"/>
      <c r="D83" s="347"/>
      <c r="K83" s="341"/>
    </row>
    <row r="84" spans="1:13">
      <c r="K84" s="341"/>
    </row>
    <row r="85" spans="1:13">
      <c r="A85" s="331" t="s">
        <v>1405</v>
      </c>
      <c r="B85" s="736">
        <v>0.115</v>
      </c>
      <c r="K85" s="341"/>
    </row>
    <row r="86" spans="1:13">
      <c r="A86" s="331" t="s">
        <v>1404</v>
      </c>
      <c r="B86" s="736">
        <v>2.0453840162474882E-2</v>
      </c>
      <c r="K86" s="341"/>
    </row>
    <row r="87" spans="1:13">
      <c r="A87" s="331" t="s">
        <v>1403</v>
      </c>
      <c r="B87" s="736">
        <v>0</v>
      </c>
      <c r="K87" s="341"/>
    </row>
    <row r="88" spans="1:13">
      <c r="A88" s="331" t="s">
        <v>1402</v>
      </c>
      <c r="B88" s="736">
        <v>8.8206457072880523E-2</v>
      </c>
      <c r="K88" s="341"/>
    </row>
    <row r="89" spans="1:13">
      <c r="A89" s="331" t="s">
        <v>1401</v>
      </c>
      <c r="B89" s="736">
        <v>4.6169624855536121E-2</v>
      </c>
      <c r="K89" s="341"/>
    </row>
    <row r="90" spans="1:13">
      <c r="A90" s="331" t="s">
        <v>1400</v>
      </c>
      <c r="B90" s="736">
        <v>0</v>
      </c>
      <c r="K90" s="341"/>
    </row>
    <row r="91" spans="1:13">
      <c r="A91" s="331" t="s">
        <v>1399</v>
      </c>
      <c r="B91" s="736">
        <v>1.8504389746196191E-2</v>
      </c>
      <c r="K91" s="341"/>
    </row>
    <row r="92" spans="1:13">
      <c r="B92" s="346"/>
      <c r="K92" s="341"/>
    </row>
    <row r="93" spans="1:13" ht="14.45" customHeight="1">
      <c r="B93" s="345" t="s">
        <v>64</v>
      </c>
      <c r="C93" s="345" t="s">
        <v>65</v>
      </c>
      <c r="D93" s="345"/>
      <c r="E93" s="344">
        <v>-3</v>
      </c>
      <c r="F93" s="344" t="s">
        <v>1398</v>
      </c>
      <c r="G93" s="770" t="s">
        <v>1397</v>
      </c>
      <c r="K93" s="341"/>
    </row>
    <row r="94" spans="1:13" ht="13.5" thickBot="1">
      <c r="A94" s="343" t="s">
        <v>1396</v>
      </c>
      <c r="B94" s="342" t="s">
        <v>1375</v>
      </c>
      <c r="C94" s="342" t="s">
        <v>1374</v>
      </c>
      <c r="D94" s="342"/>
      <c r="E94" s="342" t="s">
        <v>1373</v>
      </c>
      <c r="F94" s="342" t="s">
        <v>1395</v>
      </c>
      <c r="G94" s="771"/>
      <c r="I94" s="332"/>
      <c r="J94" s="341"/>
      <c r="M94" s="547"/>
    </row>
    <row r="95" spans="1:13">
      <c r="A95" s="331" t="s">
        <v>121</v>
      </c>
      <c r="B95" s="340">
        <f>H11</f>
        <v>9358417.0684958696</v>
      </c>
      <c r="C95" s="337">
        <f>B95/$B$98</f>
        <v>0.3892691688935902</v>
      </c>
      <c r="D95" s="337"/>
      <c r="E95" s="337">
        <f>J11</f>
        <v>4.6169624855536121E-2</v>
      </c>
      <c r="F95" s="337">
        <f>C95*E95</f>
        <v>1.7972411495643392E-2</v>
      </c>
      <c r="G95" s="337">
        <f>F95</f>
        <v>1.7972411495643392E-2</v>
      </c>
      <c r="I95" s="332"/>
      <c r="J95" s="341"/>
      <c r="M95" s="547"/>
    </row>
    <row r="96" spans="1:13">
      <c r="A96" s="331" t="s">
        <v>122</v>
      </c>
      <c r="B96" s="340">
        <f>H15</f>
        <v>0</v>
      </c>
      <c r="C96" s="337">
        <f>B96/$B$98</f>
        <v>0</v>
      </c>
      <c r="D96" s="337"/>
      <c r="E96" s="337">
        <f>J15</f>
        <v>0</v>
      </c>
      <c r="F96" s="337">
        <f>C96*E96</f>
        <v>0</v>
      </c>
      <c r="G96" s="337">
        <f>F96/0.61425</f>
        <v>0</v>
      </c>
      <c r="I96" s="332"/>
      <c r="J96" s="331"/>
      <c r="M96" s="547"/>
    </row>
    <row r="97" spans="1:13" ht="13.5" thickBot="1">
      <c r="A97" s="331" t="s">
        <v>124</v>
      </c>
      <c r="B97" s="339">
        <f>H19</f>
        <v>14682575.171128603</v>
      </c>
      <c r="C97" s="337">
        <f>B97/$B$98</f>
        <v>0.61073083110640991</v>
      </c>
      <c r="D97" s="337"/>
      <c r="E97" s="338">
        <f>J19</f>
        <v>0.115</v>
      </c>
      <c r="F97" s="337">
        <f>C97*E97</f>
        <v>7.0234045577237142E-2</v>
      </c>
      <c r="G97" s="337">
        <f>F97/0.61425</f>
        <v>0.11434114054088261</v>
      </c>
      <c r="I97" s="332"/>
      <c r="J97" s="331"/>
      <c r="M97" s="547"/>
    </row>
    <row r="98" spans="1:13">
      <c r="A98" s="336" t="s">
        <v>1371</v>
      </c>
      <c r="B98" s="335">
        <f>SUM(B95:B97)</f>
        <v>24040992.23962447</v>
      </c>
      <c r="C98" s="334">
        <f>SUM(C95:C97)</f>
        <v>1</v>
      </c>
      <c r="D98" s="334"/>
      <c r="E98" s="334"/>
      <c r="F98" s="333">
        <f>SUM(F95:F97)</f>
        <v>8.8206457072880537E-2</v>
      </c>
      <c r="G98" s="333">
        <f>SUM(G95:G97)</f>
        <v>0.13231355203652601</v>
      </c>
      <c r="I98" s="332"/>
      <c r="J98" s="331"/>
      <c r="M98" s="547"/>
    </row>
  </sheetData>
  <mergeCells count="8">
    <mergeCell ref="B54:H54"/>
    <mergeCell ref="G93:G94"/>
    <mergeCell ref="C8:E8"/>
    <mergeCell ref="E33:M35"/>
    <mergeCell ref="E38:M38"/>
    <mergeCell ref="E39:M39"/>
    <mergeCell ref="E40:M40"/>
    <mergeCell ref="E49:M51"/>
  </mergeCells>
  <pageMargins left="0.5" right="0.5" top="1" bottom="1" header="0.5" footer="0.5"/>
  <pageSetup scale="74" fitToHeight="2" orientation="landscape" r:id="rId1"/>
  <headerFooter alignWithMargins="0">
    <oddHeader>&amp;CRATE BASE / CAPITAL STRUCTURE RECONCILIATION</oddHeader>
    <oddFooter>&amp;L
&amp;C&amp;F&amp;R&amp;D&amp;T</oddFooter>
  </headerFooter>
  <rowBreaks count="1" manualBreakCount="1">
    <brk id="48" max="12"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8"/>
  <sheetViews>
    <sheetView zoomScaleNormal="100" workbookViewId="0">
      <selection sqref="A1:A2"/>
    </sheetView>
  </sheetViews>
  <sheetFormatPr defaultColWidth="11.5" defaultRowHeight="12.75"/>
  <cols>
    <col min="1" max="1" width="49.5" style="331" customWidth="1"/>
    <col min="2" max="2" width="16" style="331" bestFit="1" customWidth="1"/>
    <col min="3" max="3" width="15.83203125" style="331" bestFit="1" customWidth="1"/>
    <col min="4" max="4" width="1.6640625" style="331" customWidth="1"/>
    <col min="5" max="5" width="14.83203125" style="331" customWidth="1"/>
    <col min="6" max="6" width="16.1640625" style="331" customWidth="1"/>
    <col min="7" max="7" width="12.6640625" style="331" customWidth="1"/>
    <col min="8" max="8" width="13.6640625" style="331" customWidth="1"/>
    <col min="9" max="9" width="11.5" style="331"/>
    <col min="10" max="10" width="11.5" style="332"/>
    <col min="11" max="11" width="12" style="331" bestFit="1" customWidth="1"/>
    <col min="12" max="12" width="13.6640625" style="331" bestFit="1" customWidth="1"/>
    <col min="13" max="13" width="12.6640625" style="331" customWidth="1"/>
    <col min="14" max="16384" width="11.5" style="547"/>
  </cols>
  <sheetData>
    <row r="1" spans="1:13" s="738" customFormat="1">
      <c r="A1" s="299" t="s">
        <v>3313</v>
      </c>
      <c r="B1" s="331"/>
      <c r="C1" s="331"/>
      <c r="D1" s="331"/>
      <c r="E1" s="331"/>
      <c r="F1" s="331"/>
      <c r="G1" s="331"/>
      <c r="H1" s="331"/>
      <c r="I1" s="331"/>
      <c r="J1" s="332"/>
      <c r="K1" s="331"/>
      <c r="L1" s="331"/>
      <c r="M1" s="331"/>
    </row>
    <row r="2" spans="1:13" s="738" customFormat="1">
      <c r="A2" s="299" t="s">
        <v>3288</v>
      </c>
      <c r="B2" s="331"/>
      <c r="C2" s="331"/>
      <c r="D2" s="331"/>
      <c r="E2" s="331"/>
      <c r="F2" s="331"/>
      <c r="G2" s="331"/>
      <c r="H2" s="331"/>
      <c r="I2" s="331"/>
      <c r="J2" s="332"/>
      <c r="K2" s="331"/>
      <c r="L2" s="331"/>
      <c r="M2" s="331"/>
    </row>
    <row r="3" spans="1:13" s="738" customFormat="1">
      <c r="A3" s="331"/>
      <c r="B3" s="331"/>
      <c r="C3" s="331"/>
      <c r="D3" s="331"/>
      <c r="E3" s="331"/>
      <c r="F3" s="331"/>
      <c r="G3" s="331"/>
      <c r="H3" s="331"/>
      <c r="I3" s="331"/>
      <c r="J3" s="332"/>
      <c r="K3" s="331"/>
      <c r="L3" s="331"/>
      <c r="M3" s="331"/>
    </row>
    <row r="4" spans="1:13" s="738" customFormat="1">
      <c r="A4" s="331"/>
      <c r="B4" s="331"/>
      <c r="C4" s="331"/>
      <c r="D4" s="331"/>
      <c r="E4" s="331"/>
      <c r="F4" s="331"/>
      <c r="G4" s="331"/>
      <c r="H4" s="331"/>
      <c r="I4" s="331"/>
      <c r="J4" s="332"/>
      <c r="K4" s="331"/>
      <c r="L4" s="331"/>
      <c r="M4" s="331"/>
    </row>
    <row r="5" spans="1:13">
      <c r="A5" s="435" t="s">
        <v>1468</v>
      </c>
      <c r="C5" s="347"/>
      <c r="D5" s="347"/>
      <c r="I5" s="341"/>
      <c r="K5" s="341"/>
    </row>
    <row r="6" spans="1:13">
      <c r="A6" s="434">
        <v>43070</v>
      </c>
      <c r="C6" s="347"/>
      <c r="D6" s="347"/>
      <c r="I6" s="341"/>
      <c r="K6" s="341"/>
    </row>
    <row r="7" spans="1:13" ht="13.5" thickBot="1">
      <c r="B7" s="384" t="s">
        <v>64</v>
      </c>
      <c r="C7" s="345" t="s">
        <v>65</v>
      </c>
      <c r="D7" s="345"/>
      <c r="E7" s="384" t="s">
        <v>66</v>
      </c>
      <c r="F7" s="384" t="s">
        <v>67</v>
      </c>
      <c r="G7" s="384" t="s">
        <v>68</v>
      </c>
      <c r="H7" s="384" t="s">
        <v>69</v>
      </c>
      <c r="I7" s="432" t="s">
        <v>70</v>
      </c>
      <c r="J7" s="433" t="s">
        <v>71</v>
      </c>
      <c r="K7" s="432" t="s">
        <v>72</v>
      </c>
      <c r="L7" s="432" t="s">
        <v>73</v>
      </c>
      <c r="M7" s="432" t="s">
        <v>74</v>
      </c>
    </row>
    <row r="8" spans="1:13" ht="13.5" thickBot="1">
      <c r="B8" s="428" t="s">
        <v>1467</v>
      </c>
      <c r="C8" s="772" t="s">
        <v>1466</v>
      </c>
      <c r="D8" s="773"/>
      <c r="E8" s="774"/>
      <c r="F8" s="431" t="s">
        <v>1464</v>
      </c>
      <c r="G8" s="428" t="s">
        <v>1465</v>
      </c>
      <c r="H8" s="428" t="s">
        <v>1464</v>
      </c>
      <c r="I8" s="429"/>
      <c r="J8" s="430"/>
      <c r="K8" s="429" t="s">
        <v>1463</v>
      </c>
      <c r="L8" s="428" t="s">
        <v>1462</v>
      </c>
      <c r="M8" s="428" t="s">
        <v>1461</v>
      </c>
    </row>
    <row r="9" spans="1:13" ht="18.75" thickBot="1">
      <c r="A9" s="427" t="s">
        <v>1460</v>
      </c>
      <c r="B9" s="426" t="s">
        <v>1459</v>
      </c>
      <c r="C9" s="425" t="s">
        <v>1458</v>
      </c>
      <c r="D9" s="424"/>
      <c r="E9" s="423" t="s">
        <v>1457</v>
      </c>
      <c r="F9" s="358" t="s">
        <v>1456</v>
      </c>
      <c r="G9" s="358" t="s">
        <v>1455</v>
      </c>
      <c r="H9" s="358" t="s">
        <v>1454</v>
      </c>
      <c r="I9" s="421" t="s">
        <v>1374</v>
      </c>
      <c r="J9" s="422" t="s">
        <v>1373</v>
      </c>
      <c r="K9" s="421" t="s">
        <v>1452</v>
      </c>
      <c r="L9" s="421" t="s">
        <v>1453</v>
      </c>
      <c r="M9" s="421" t="s">
        <v>1452</v>
      </c>
    </row>
    <row r="10" spans="1:13">
      <c r="B10" s="420"/>
      <c r="C10" s="347"/>
      <c r="D10" s="347"/>
      <c r="I10" s="341"/>
      <c r="K10" s="341"/>
    </row>
    <row r="11" spans="1:13">
      <c r="A11" s="331" t="s">
        <v>121</v>
      </c>
      <c r="B11" s="419">
        <v>10784635.175684569</v>
      </c>
      <c r="C11" s="419">
        <f>C33+C37+C40+C42</f>
        <v>-145801.90623590359</v>
      </c>
      <c r="D11" s="373"/>
      <c r="E11" s="373">
        <f>H57</f>
        <v>-900468.33635135915</v>
      </c>
      <c r="F11" s="373">
        <f>SUM(B11:E11)</f>
        <v>9738364.9330973066</v>
      </c>
      <c r="G11" s="411">
        <f>E$75</f>
        <v>0.96113429214583235</v>
      </c>
      <c r="H11" s="373">
        <f>F11*G11</f>
        <v>9359876.4866302758</v>
      </c>
      <c r="I11" s="332">
        <f>H11/H$25</f>
        <v>0.28767651133407751</v>
      </c>
      <c r="J11" s="406">
        <f>B89</f>
        <v>4.6169624855536121E-2</v>
      </c>
      <c r="K11" s="409">
        <f>I11*J11</f>
        <v>1.3281916608043743E-2</v>
      </c>
      <c r="L11" s="373">
        <f>H11*J11</f>
        <v>432141.9860818733</v>
      </c>
      <c r="M11" s="373">
        <f>L11</f>
        <v>432141.9860818733</v>
      </c>
    </row>
    <row r="12" spans="1:13" ht="8.25" customHeight="1">
      <c r="A12" s="384"/>
      <c r="B12" s="418"/>
      <c r="C12" s="353"/>
      <c r="D12" s="347"/>
      <c r="E12" s="417"/>
      <c r="G12" s="408"/>
      <c r="I12" s="332"/>
      <c r="J12" s="406"/>
      <c r="K12" s="332"/>
      <c r="L12" s="347"/>
      <c r="M12" s="347"/>
    </row>
    <row r="13" spans="1:13">
      <c r="A13" s="331" t="s">
        <v>125</v>
      </c>
      <c r="B13" s="737">
        <v>695088.96101191791</v>
      </c>
      <c r="C13" s="353">
        <f>C43</f>
        <v>1498.9362578892014</v>
      </c>
      <c r="D13" s="347"/>
      <c r="E13" s="410">
        <f>H58</f>
        <v>-58959.035177129037</v>
      </c>
      <c r="F13" s="410">
        <f>SUM(B13:E13)</f>
        <v>637628.86209267797</v>
      </c>
      <c r="G13" s="411">
        <f>E$75</f>
        <v>0.96113429214583235</v>
      </c>
      <c r="H13" s="410">
        <f>F13*G13</f>
        <v>612846.9650191986</v>
      </c>
      <c r="I13" s="332">
        <f>H13/H$25</f>
        <v>1.8835897795257368E-2</v>
      </c>
      <c r="J13" s="406">
        <f>B91</f>
        <v>1.8504389746196191E-2</v>
      </c>
      <c r="K13" s="409">
        <f>I13*J13</f>
        <v>3.4854679402295988E-4</v>
      </c>
      <c r="L13" s="347">
        <f>H13*J13</f>
        <v>11340.359095488715</v>
      </c>
      <c r="M13" s="347">
        <f>L13</f>
        <v>11340.359095488715</v>
      </c>
    </row>
    <row r="14" spans="1:13" ht="8.25" customHeight="1">
      <c r="A14" s="412"/>
      <c r="B14" s="413"/>
      <c r="C14" s="416"/>
      <c r="D14" s="344"/>
      <c r="E14" s="415"/>
      <c r="F14" s="415"/>
      <c r="G14" s="408"/>
      <c r="H14" s="415"/>
      <c r="I14" s="332"/>
      <c r="J14" s="406"/>
      <c r="K14" s="332"/>
      <c r="L14" s="344"/>
      <c r="M14" s="344"/>
    </row>
    <row r="15" spans="1:13">
      <c r="A15" s="331" t="s">
        <v>122</v>
      </c>
      <c r="B15" s="737">
        <v>0</v>
      </c>
      <c r="C15" s="353">
        <v>0</v>
      </c>
      <c r="D15" s="347"/>
      <c r="E15" s="410">
        <f>H59</f>
        <v>0</v>
      </c>
      <c r="F15" s="410">
        <f>SUM(B15:E15)</f>
        <v>0</v>
      </c>
      <c r="G15" s="411">
        <f>E$75</f>
        <v>0.96113429214583235</v>
      </c>
      <c r="H15" s="410">
        <f>F15*G15</f>
        <v>0</v>
      </c>
      <c r="I15" s="332">
        <f>H15/H$25</f>
        <v>0</v>
      </c>
      <c r="J15" s="406">
        <f>B90</f>
        <v>0</v>
      </c>
      <c r="K15" s="409">
        <f>I15*J15</f>
        <v>0</v>
      </c>
      <c r="L15" s="347">
        <f>H15*J15</f>
        <v>0</v>
      </c>
      <c r="M15" s="347">
        <f>L15</f>
        <v>0</v>
      </c>
    </row>
    <row r="16" spans="1:13" ht="8.25" customHeight="1">
      <c r="B16" s="413"/>
      <c r="C16" s="353"/>
      <c r="D16" s="347"/>
      <c r="G16" s="408"/>
      <c r="I16" s="332"/>
      <c r="J16" s="406"/>
      <c r="K16" s="332"/>
      <c r="L16" s="347"/>
      <c r="M16" s="347"/>
    </row>
    <row r="17" spans="1:19">
      <c r="A17" s="331" t="s">
        <v>123</v>
      </c>
      <c r="B17" s="353">
        <v>444134.5102198206</v>
      </c>
      <c r="C17" s="353">
        <f>C44</f>
        <v>957.76131990238389</v>
      </c>
      <c r="D17" s="347"/>
      <c r="E17" s="410">
        <f>H60</f>
        <v>-37672.504787453247</v>
      </c>
      <c r="F17" s="410">
        <f>SUM(B17:E17)</f>
        <v>407419.7667522697</v>
      </c>
      <c r="G17" s="411">
        <v>1</v>
      </c>
      <c r="H17" s="410">
        <f>F17*G17</f>
        <v>407419.7667522697</v>
      </c>
      <c r="I17" s="332">
        <f>H17/H$25</f>
        <v>1.2522077328184111E-2</v>
      </c>
      <c r="J17" s="406">
        <f>B86</f>
        <v>2.0453840162474882E-2</v>
      </c>
      <c r="K17" s="409">
        <f>I17*J17</f>
        <v>2.5612456817282833E-4</v>
      </c>
      <c r="L17" s="347">
        <f>H17*J17</f>
        <v>8333.2987881837216</v>
      </c>
      <c r="M17" s="347">
        <f>L17</f>
        <v>8333.2987881837216</v>
      </c>
    </row>
    <row r="18" spans="1:19" ht="8.25" customHeight="1">
      <c r="B18" s="354"/>
      <c r="C18" s="353"/>
      <c r="D18" s="347"/>
      <c r="G18" s="408"/>
      <c r="I18" s="332"/>
      <c r="J18" s="406"/>
      <c r="K18" s="332"/>
      <c r="L18" s="344"/>
      <c r="M18" s="344"/>
    </row>
    <row r="19" spans="1:19">
      <c r="A19" s="412" t="s">
        <v>124</v>
      </c>
      <c r="B19" s="353">
        <v>16667065.058052193</v>
      </c>
      <c r="C19" s="353">
        <f>C38+C45</f>
        <v>24760.226411429467</v>
      </c>
      <c r="D19" s="347"/>
      <c r="E19" s="410">
        <f>H61</f>
        <v>-1412792.1515351871</v>
      </c>
      <c r="F19" s="410">
        <f>SUM(B19:E19)</f>
        <v>15279033.132928437</v>
      </c>
      <c r="G19" s="411">
        <f>E$75</f>
        <v>0.96113429214583235</v>
      </c>
      <c r="H19" s="410">
        <f>F19*G19</f>
        <v>14685202.694889892</v>
      </c>
      <c r="I19" s="332">
        <f>H19/H$25</f>
        <v>0.45135081488886669</v>
      </c>
      <c r="J19" s="406">
        <f>B85</f>
        <v>0.115</v>
      </c>
      <c r="K19" s="409">
        <f>I19*J19</f>
        <v>5.1905343712219672E-2</v>
      </c>
      <c r="L19" s="347">
        <f>H19*J19</f>
        <v>1688798.3099123377</v>
      </c>
      <c r="M19" s="347">
        <f>L19/0.61425</f>
        <v>2749366.3979036836</v>
      </c>
    </row>
    <row r="20" spans="1:19" ht="8.25" customHeight="1">
      <c r="B20" s="354"/>
      <c r="C20" s="353"/>
      <c r="D20" s="347"/>
      <c r="G20" s="408"/>
      <c r="I20" s="332"/>
      <c r="J20" s="406"/>
      <c r="K20" s="332"/>
      <c r="L20" s="347"/>
      <c r="M20" s="347"/>
    </row>
    <row r="21" spans="1:19">
      <c r="A21" s="331" t="s">
        <v>1451</v>
      </c>
      <c r="B21" s="353">
        <v>8739408.6013556235</v>
      </c>
      <c r="C21" s="353">
        <f>C34+C35+C36+C41</f>
        <v>-368636.15314339829</v>
      </c>
      <c r="D21" s="347"/>
      <c r="E21" s="410">
        <f>H62</f>
        <v>-708500.20387696859</v>
      </c>
      <c r="F21" s="410">
        <f>SUM(B21:E21)</f>
        <v>7662272.2443352565</v>
      </c>
      <c r="G21" s="411">
        <f>E$75</f>
        <v>0.96113429214583235</v>
      </c>
      <c r="H21" s="410">
        <f>F21*G21</f>
        <v>7364472.6097878246</v>
      </c>
      <c r="I21" s="332">
        <f>H21/H$25</f>
        <v>0.2263476223458008</v>
      </c>
      <c r="J21" s="406">
        <f>B87</f>
        <v>0</v>
      </c>
      <c r="K21" s="409">
        <f>I21*J21</f>
        <v>0</v>
      </c>
      <c r="L21" s="347">
        <f>H21*J21</f>
        <v>0</v>
      </c>
      <c r="M21" s="347">
        <f>L21</f>
        <v>0</v>
      </c>
    </row>
    <row r="22" spans="1:19" ht="8.25" customHeight="1">
      <c r="B22" s="354"/>
      <c r="C22" s="353"/>
      <c r="D22" s="347"/>
      <c r="G22" s="408"/>
      <c r="I22" s="332"/>
      <c r="J22" s="406"/>
      <c r="K22" s="332"/>
      <c r="L22" s="344"/>
      <c r="M22" s="344"/>
    </row>
    <row r="23" spans="1:19">
      <c r="A23" s="331" t="s">
        <v>1450</v>
      </c>
      <c r="B23" s="353">
        <v>263675.08530465845</v>
      </c>
      <c r="C23" s="353">
        <f>C39+C46</f>
        <v>-142852.29043618721</v>
      </c>
      <c r="D23" s="347"/>
      <c r="E23" s="410">
        <f>H63</f>
        <v>-10226.412834287421</v>
      </c>
      <c r="F23" s="410">
        <f>SUM(B23:E23)</f>
        <v>110596.38203418383</v>
      </c>
      <c r="G23" s="411">
        <f>E$75</f>
        <v>0.96113429214583235</v>
      </c>
      <c r="H23" s="410">
        <f>F23*G23</f>
        <v>106297.97536031532</v>
      </c>
      <c r="I23" s="332">
        <f>H23/H$25</f>
        <v>3.2670763078135861E-3</v>
      </c>
      <c r="J23" s="406">
        <f>F98</f>
        <v>8.8206833505637128E-2</v>
      </c>
      <c r="K23" s="409">
        <f>I23*J23</f>
        <v>2.8817845593352465E-4</v>
      </c>
      <c r="L23" s="347">
        <f>H23*J23</f>
        <v>9376.2078145936521</v>
      </c>
      <c r="M23" s="347">
        <f>H23*G98</f>
        <v>14064.744692936902</v>
      </c>
    </row>
    <row r="24" spans="1:19" ht="14.45" customHeight="1">
      <c r="C24" s="353"/>
      <c r="D24" s="347"/>
      <c r="G24" s="408"/>
      <c r="I24" s="332"/>
      <c r="J24" s="406"/>
      <c r="K24" s="332"/>
    </row>
    <row r="25" spans="1:19" ht="13.5" thickBot="1">
      <c r="A25" s="336" t="s">
        <v>128</v>
      </c>
      <c r="B25" s="368">
        <f>SUM(B11:B24)</f>
        <v>37594007.391628779</v>
      </c>
      <c r="C25" s="368">
        <f>SUM(C11:C24)</f>
        <v>-630073.42582626804</v>
      </c>
      <c r="D25" s="368"/>
      <c r="E25" s="368">
        <f>SUM(E11:E24)</f>
        <v>-3128618.6445623846</v>
      </c>
      <c r="F25" s="368">
        <f>SUM(F11:F24)</f>
        <v>33835315.321240127</v>
      </c>
      <c r="G25" s="341" t="s">
        <v>1</v>
      </c>
      <c r="H25" s="368">
        <f>SUM(H11:H24)</f>
        <v>32536116.498439774</v>
      </c>
      <c r="I25" s="407">
        <f>SUM(I11:I23)</f>
        <v>1</v>
      </c>
      <c r="J25" s="406"/>
      <c r="K25" s="405">
        <f>SUM(K11:K24)</f>
        <v>6.6080110138392725E-2</v>
      </c>
      <c r="L25" s="368">
        <f>SUM(L11:L24)</f>
        <v>2149990.1616924773</v>
      </c>
      <c r="M25" s="368">
        <f>SUM(M11:M24)</f>
        <v>3215246.7865621662</v>
      </c>
    </row>
    <row r="26" spans="1:19" ht="13.5" thickTop="1">
      <c r="B26" s="388"/>
      <c r="C26" s="347"/>
      <c r="D26" s="347"/>
      <c r="E26" s="403"/>
      <c r="F26" s="373"/>
      <c r="I26" s="341"/>
      <c r="J26" s="402"/>
      <c r="K26" s="401"/>
    </row>
    <row r="27" spans="1:19">
      <c r="A27" s="343" t="s">
        <v>1448</v>
      </c>
      <c r="C27" s="347"/>
      <c r="D27" s="347"/>
      <c r="H27" s="400"/>
      <c r="I27" s="399"/>
      <c r="J27" s="362"/>
      <c r="K27" s="359"/>
      <c r="L27" s="359"/>
      <c r="M27" s="547"/>
    </row>
    <row r="28" spans="1:19">
      <c r="A28" s="331" t="s">
        <v>1447</v>
      </c>
      <c r="C28" s="353">
        <v>-55200.649907723484</v>
      </c>
      <c r="D28" s="353"/>
      <c r="I28" s="398"/>
      <c r="J28" s="362"/>
      <c r="K28" s="359"/>
      <c r="L28" s="359"/>
      <c r="M28" s="547"/>
    </row>
    <row r="29" spans="1:19">
      <c r="A29" s="331" t="s">
        <v>1446</v>
      </c>
      <c r="C29" s="353">
        <v>-3703491.4204809298</v>
      </c>
      <c r="D29" s="353"/>
      <c r="I29" s="363"/>
      <c r="J29" s="362"/>
      <c r="K29" s="359"/>
      <c r="L29" s="359"/>
      <c r="M29" s="547"/>
    </row>
    <row r="30" spans="1:19">
      <c r="A30" s="336" t="s">
        <v>1445</v>
      </c>
      <c r="C30" s="351">
        <f>SUM(C28:C29)</f>
        <v>-3758692.0703886533</v>
      </c>
      <c r="D30" s="360"/>
      <c r="I30" s="363"/>
      <c r="J30" s="363"/>
      <c r="K30" s="397"/>
      <c r="L30" s="397"/>
      <c r="M30" s="547"/>
    </row>
    <row r="31" spans="1:19">
      <c r="I31" s="332"/>
      <c r="J31" s="341"/>
      <c r="K31" s="394"/>
      <c r="L31" s="394"/>
      <c r="M31" s="547"/>
    </row>
    <row r="32" spans="1:19" ht="15" customHeight="1">
      <c r="A32" s="396" t="s">
        <v>1444</v>
      </c>
      <c r="B32" s="395" t="s">
        <v>1443</v>
      </c>
      <c r="C32" s="395" t="s">
        <v>1231</v>
      </c>
      <c r="D32" s="395"/>
      <c r="E32" s="343"/>
      <c r="F32" s="395"/>
      <c r="G32" s="395"/>
      <c r="H32" s="395"/>
      <c r="I32" s="395"/>
      <c r="J32" s="395"/>
      <c r="K32" s="395"/>
      <c r="L32" s="395"/>
      <c r="M32" s="395"/>
      <c r="O32" s="343"/>
      <c r="P32" s="332"/>
      <c r="Q32" s="341"/>
      <c r="R32" s="331"/>
      <c r="S32" s="331"/>
    </row>
    <row r="33" spans="1:13">
      <c r="A33" s="331" t="s">
        <v>1442</v>
      </c>
      <c r="B33" s="392" t="s">
        <v>1433</v>
      </c>
      <c r="C33" s="353">
        <v>-117863.03714374913</v>
      </c>
      <c r="D33" s="353"/>
      <c r="E33" s="775"/>
      <c r="F33" s="776"/>
      <c r="G33" s="776"/>
      <c r="H33" s="776"/>
      <c r="I33" s="776"/>
      <c r="J33" s="776"/>
      <c r="K33" s="776"/>
      <c r="L33" s="776"/>
      <c r="M33" s="776"/>
    </row>
    <row r="34" spans="1:13">
      <c r="A34" s="331" t="s">
        <v>1441</v>
      </c>
      <c r="B34" s="392" t="s">
        <v>1434</v>
      </c>
      <c r="C34" s="353">
        <v>-89870.592989193145</v>
      </c>
      <c r="D34" s="353"/>
      <c r="E34" s="776"/>
      <c r="F34" s="776"/>
      <c r="G34" s="776"/>
      <c r="H34" s="776"/>
      <c r="I34" s="776"/>
      <c r="J34" s="776"/>
      <c r="K34" s="776"/>
      <c r="L34" s="776"/>
      <c r="M34" s="776"/>
    </row>
    <row r="35" spans="1:13" ht="18.75" customHeight="1">
      <c r="A35" s="331" t="s">
        <v>1440</v>
      </c>
      <c r="B35" s="392" t="s">
        <v>1434</v>
      </c>
      <c r="C35" s="353">
        <v>46125.712766674071</v>
      </c>
      <c r="D35" s="353"/>
      <c r="E35" s="776"/>
      <c r="F35" s="776"/>
      <c r="G35" s="776"/>
      <c r="H35" s="776"/>
      <c r="I35" s="776"/>
      <c r="J35" s="776"/>
      <c r="K35" s="776"/>
      <c r="L35" s="776"/>
      <c r="M35" s="776"/>
    </row>
    <row r="36" spans="1:13">
      <c r="A36" s="331" t="s">
        <v>1439</v>
      </c>
      <c r="B36" s="392" t="s">
        <v>1434</v>
      </c>
      <c r="C36" s="353">
        <v>-262667.28899999987</v>
      </c>
      <c r="D36" s="353"/>
      <c r="E36" s="394"/>
      <c r="F36" s="547"/>
      <c r="G36" s="547"/>
      <c r="H36" s="547"/>
      <c r="I36" s="547"/>
      <c r="J36" s="547"/>
      <c r="K36" s="547"/>
      <c r="L36" s="547"/>
      <c r="M36" s="547"/>
    </row>
    <row r="37" spans="1:13">
      <c r="A37" s="331" t="s">
        <v>1438</v>
      </c>
      <c r="B37" s="392" t="s">
        <v>1433</v>
      </c>
      <c r="C37" s="353">
        <v>-3.3889299999999998</v>
      </c>
      <c r="D37" s="353"/>
      <c r="J37" s="341"/>
      <c r="M37" s="547"/>
    </row>
    <row r="38" spans="1:13">
      <c r="A38" s="331" t="s">
        <v>1437</v>
      </c>
      <c r="B38" s="392" t="s">
        <v>1430</v>
      </c>
      <c r="C38" s="353">
        <v>-11181.74581</v>
      </c>
      <c r="D38" s="353"/>
      <c r="E38" s="775"/>
      <c r="F38" s="777"/>
      <c r="G38" s="777"/>
      <c r="H38" s="777"/>
      <c r="I38" s="777"/>
      <c r="J38" s="777"/>
      <c r="K38" s="777"/>
      <c r="L38" s="777"/>
      <c r="M38" s="777"/>
    </row>
    <row r="39" spans="1:13" ht="25.5" customHeight="1">
      <c r="A39" s="331" t="s">
        <v>1436</v>
      </c>
      <c r="B39" s="392" t="s">
        <v>1428</v>
      </c>
      <c r="C39" s="353">
        <v>-143420.897</v>
      </c>
      <c r="D39" s="353"/>
      <c r="E39" s="775"/>
      <c r="F39" s="777"/>
      <c r="G39" s="777"/>
      <c r="H39" s="777"/>
      <c r="I39" s="777"/>
      <c r="J39" s="777"/>
      <c r="K39" s="777"/>
      <c r="L39" s="777"/>
      <c r="M39" s="777"/>
    </row>
    <row r="40" spans="1:13" ht="24" customHeight="1">
      <c r="A40" s="331" t="s">
        <v>1435</v>
      </c>
      <c r="B40" s="392" t="s">
        <v>1433</v>
      </c>
      <c r="C40" s="353">
        <v>-51192.187720000016</v>
      </c>
      <c r="D40" s="353"/>
      <c r="E40" s="775"/>
      <c r="F40" s="777"/>
      <c r="G40" s="777"/>
      <c r="H40" s="777"/>
      <c r="I40" s="777"/>
      <c r="J40" s="777"/>
      <c r="K40" s="777"/>
      <c r="L40" s="777"/>
      <c r="M40" s="777"/>
    </row>
    <row r="41" spans="1:13">
      <c r="A41" s="331" t="s">
        <v>1429</v>
      </c>
      <c r="B41" s="392" t="s">
        <v>1434</v>
      </c>
      <c r="C41" s="353">
        <v>-62223.983920879364</v>
      </c>
      <c r="D41" s="353"/>
      <c r="E41" s="546"/>
      <c r="F41" s="548"/>
      <c r="G41" s="548"/>
      <c r="H41" s="548"/>
      <c r="I41" s="548"/>
      <c r="J41" s="548"/>
      <c r="K41" s="548"/>
      <c r="L41" s="548"/>
      <c r="M41" s="548"/>
    </row>
    <row r="42" spans="1:13">
      <c r="A42" s="331" t="s">
        <v>1429</v>
      </c>
      <c r="B42" s="392" t="s">
        <v>1433</v>
      </c>
      <c r="C42" s="353">
        <f>-$C$41*(B11/($B$25-$B$21))</f>
        <v>23256.707557845548</v>
      </c>
      <c r="D42" s="353"/>
      <c r="E42" s="546"/>
      <c r="F42" s="548"/>
      <c r="G42" s="548"/>
      <c r="H42" s="548"/>
      <c r="I42" s="548"/>
      <c r="J42" s="548"/>
      <c r="K42" s="548"/>
      <c r="L42" s="548"/>
      <c r="M42" s="548"/>
    </row>
    <row r="43" spans="1:13">
      <c r="A43" s="331" t="s">
        <v>1429</v>
      </c>
      <c r="B43" s="392" t="s">
        <v>1432</v>
      </c>
      <c r="C43" s="353">
        <f>-$C$41*(B13/($B$25-$B$21))</f>
        <v>1498.9362578892014</v>
      </c>
      <c r="D43" s="353"/>
      <c r="E43" s="546"/>
      <c r="F43" s="548"/>
      <c r="G43" s="548"/>
      <c r="H43" s="548"/>
      <c r="I43" s="548"/>
      <c r="J43" s="548"/>
      <c r="K43" s="548"/>
      <c r="L43" s="548"/>
      <c r="M43" s="548"/>
    </row>
    <row r="44" spans="1:13">
      <c r="A44" s="331" t="s">
        <v>1429</v>
      </c>
      <c r="B44" s="392" t="s">
        <v>1431</v>
      </c>
      <c r="C44" s="353">
        <f>-$C$41*(B17/($B$25-$B$21))</f>
        <v>957.76131990238389</v>
      </c>
      <c r="D44" s="353"/>
      <c r="E44" s="393"/>
      <c r="F44" s="548"/>
      <c r="G44" s="548"/>
      <c r="H44" s="548"/>
      <c r="I44" s="548"/>
      <c r="J44" s="548"/>
      <c r="K44" s="548"/>
      <c r="L44" s="548"/>
      <c r="M44" s="548"/>
    </row>
    <row r="45" spans="1:13">
      <c r="A45" s="331" t="s">
        <v>1429</v>
      </c>
      <c r="B45" s="392" t="s">
        <v>1430</v>
      </c>
      <c r="C45" s="353">
        <f>-$C$41*(B19/($B$25-$B$21))</f>
        <v>35941.972221429467</v>
      </c>
      <c r="D45" s="353"/>
      <c r="E45" s="546"/>
      <c r="F45" s="548"/>
      <c r="G45" s="548"/>
      <c r="H45" s="548"/>
      <c r="I45" s="548"/>
      <c r="J45" s="548"/>
      <c r="K45" s="548"/>
      <c r="L45" s="548"/>
      <c r="M45" s="548"/>
    </row>
    <row r="46" spans="1:13">
      <c r="A46" s="331" t="s">
        <v>1429</v>
      </c>
      <c r="B46" s="392" t="s">
        <v>1428</v>
      </c>
      <c r="C46" s="353">
        <f>-$C$41*(B23/($B$25-$B$21))</f>
        <v>568.60656381277806</v>
      </c>
      <c r="D46" s="353"/>
      <c r="E46" s="546"/>
      <c r="F46" s="548"/>
      <c r="G46" s="548"/>
      <c r="H46" s="548"/>
      <c r="I46" s="548"/>
      <c r="J46" s="548"/>
      <c r="K46" s="548"/>
      <c r="L46" s="548"/>
      <c r="M46" s="548"/>
    </row>
    <row r="47" spans="1:13">
      <c r="A47" s="336" t="s">
        <v>1427</v>
      </c>
      <c r="C47" s="351">
        <f>SUM(C33:C46)</f>
        <v>-630073.42582626815</v>
      </c>
      <c r="D47" s="360"/>
      <c r="E47" s="403"/>
      <c r="F47" s="388"/>
      <c r="I47" s="332"/>
      <c r="J47" s="341"/>
      <c r="M47" s="547"/>
    </row>
    <row r="48" spans="1:13">
      <c r="C48" s="347"/>
      <c r="D48" s="347"/>
      <c r="I48" s="332"/>
      <c r="J48" s="341"/>
      <c r="M48" s="547"/>
    </row>
    <row r="49" spans="1:14">
      <c r="A49" s="331" t="s">
        <v>1426</v>
      </c>
      <c r="C49" s="366">
        <f>C30</f>
        <v>-3758692.0703886533</v>
      </c>
      <c r="D49" s="347"/>
      <c r="E49" s="775"/>
      <c r="F49" s="776"/>
      <c r="G49" s="776"/>
      <c r="H49" s="776"/>
      <c r="I49" s="776"/>
      <c r="J49" s="776"/>
      <c r="K49" s="776"/>
      <c r="L49" s="776"/>
      <c r="M49" s="776"/>
    </row>
    <row r="50" spans="1:14">
      <c r="A50" s="331" t="s">
        <v>1425</v>
      </c>
      <c r="C50" s="347">
        <f>C47</f>
        <v>-630073.42582626815</v>
      </c>
      <c r="D50" s="347"/>
      <c r="E50" s="776"/>
      <c r="F50" s="776"/>
      <c r="G50" s="776"/>
      <c r="H50" s="776"/>
      <c r="I50" s="776"/>
      <c r="J50" s="776"/>
      <c r="K50" s="776"/>
      <c r="L50" s="776"/>
      <c r="M50" s="776"/>
    </row>
    <row r="51" spans="1:14" ht="13.5" thickBot="1">
      <c r="A51" s="336" t="s">
        <v>1424</v>
      </c>
      <c r="C51" s="387">
        <f>C30-C47</f>
        <v>-3128618.644562385</v>
      </c>
      <c r="D51" s="360"/>
      <c r="E51" s="776"/>
      <c r="F51" s="776"/>
      <c r="G51" s="776"/>
      <c r="H51" s="776"/>
      <c r="I51" s="776"/>
      <c r="J51" s="776"/>
      <c r="K51" s="776"/>
      <c r="L51" s="776"/>
      <c r="M51" s="776"/>
    </row>
    <row r="52" spans="1:14">
      <c r="C52" s="347"/>
      <c r="D52" s="347"/>
      <c r="I52" s="332"/>
      <c r="J52" s="341"/>
      <c r="M52" s="547"/>
    </row>
    <row r="53" spans="1:14" ht="7.5" customHeight="1" thickBot="1">
      <c r="C53" s="347"/>
      <c r="D53" s="347"/>
      <c r="I53" s="332"/>
      <c r="J53" s="341"/>
      <c r="M53" s="547"/>
    </row>
    <row r="54" spans="1:14" ht="16.5" customHeight="1" thickBot="1">
      <c r="A54" s="386" t="s">
        <v>1423</v>
      </c>
      <c r="B54" s="766" t="s">
        <v>1422</v>
      </c>
      <c r="C54" s="767"/>
      <c r="D54" s="767"/>
      <c r="E54" s="767"/>
      <c r="F54" s="767"/>
      <c r="G54" s="768"/>
      <c r="H54" s="769"/>
      <c r="I54" s="341"/>
      <c r="K54" s="341"/>
      <c r="L54" s="385"/>
      <c r="M54" s="385"/>
    </row>
    <row r="55" spans="1:14" ht="20.25" customHeight="1">
      <c r="B55" s="384" t="s">
        <v>64</v>
      </c>
      <c r="C55" s="383" t="s">
        <v>65</v>
      </c>
      <c r="D55" s="383"/>
      <c r="E55" s="384" t="s">
        <v>1421</v>
      </c>
      <c r="F55" s="383" t="s">
        <v>67</v>
      </c>
      <c r="G55" s="383" t="s">
        <v>75</v>
      </c>
      <c r="H55" s="382" t="s">
        <v>1420</v>
      </c>
      <c r="J55" s="331"/>
      <c r="K55" s="341"/>
      <c r="L55" s="381"/>
      <c r="M55" s="378"/>
      <c r="N55" s="331"/>
    </row>
    <row r="56" spans="1:14" ht="45">
      <c r="B56" s="380" t="s">
        <v>1419</v>
      </c>
      <c r="C56" s="380" t="s">
        <v>1418</v>
      </c>
      <c r="D56" s="380"/>
      <c r="E56" s="380" t="s">
        <v>1417</v>
      </c>
      <c r="F56" s="380" t="s">
        <v>1416</v>
      </c>
      <c r="G56" s="380" t="s">
        <v>1415</v>
      </c>
      <c r="H56" s="380" t="s">
        <v>1414</v>
      </c>
      <c r="J56" s="331"/>
      <c r="K56" s="341"/>
      <c r="L56" s="379"/>
      <c r="M56" s="378"/>
      <c r="N56" s="331"/>
    </row>
    <row r="57" spans="1:14">
      <c r="A57" s="377" t="str">
        <f>A11</f>
        <v>LONG TERM DEBT</v>
      </c>
      <c r="B57" s="376">
        <f>B11</f>
        <v>10784635.175684569</v>
      </c>
      <c r="C57" s="373">
        <f>C11</f>
        <v>-145801.90623590359</v>
      </c>
      <c r="D57" s="373"/>
      <c r="E57" s="376">
        <f t="shared" ref="E57:E63" si="0">B57+C57</f>
        <v>10638833.269448666</v>
      </c>
      <c r="F57" s="375">
        <f t="shared" ref="F57:F63" si="1">E57/$E$64</f>
        <v>0.28781658573709357</v>
      </c>
      <c r="G57" s="374"/>
      <c r="H57" s="373">
        <f t="shared" ref="H57:H63" si="2">$G$64*F57</f>
        <v>-900468.33635135915</v>
      </c>
      <c r="J57" s="331"/>
      <c r="K57" s="341"/>
      <c r="L57" s="332"/>
      <c r="M57" s="341"/>
      <c r="N57" s="331"/>
    </row>
    <row r="58" spans="1:14">
      <c r="A58" s="377" t="str">
        <f>A13</f>
        <v>SHORT TERM DEBT</v>
      </c>
      <c r="B58" s="376">
        <f>B13</f>
        <v>695088.96101191791</v>
      </c>
      <c r="C58" s="373">
        <f>C13</f>
        <v>1498.9362578892014</v>
      </c>
      <c r="D58" s="373"/>
      <c r="E58" s="376">
        <f t="shared" si="0"/>
        <v>696587.89726980706</v>
      </c>
      <c r="F58" s="375">
        <f t="shared" si="1"/>
        <v>1.8845069302262603E-2</v>
      </c>
      <c r="G58" s="374"/>
      <c r="H58" s="373">
        <f t="shared" si="2"/>
        <v>-58959.035177129037</v>
      </c>
      <c r="J58" s="331"/>
      <c r="K58" s="341"/>
      <c r="L58" s="332"/>
      <c r="M58" s="341"/>
      <c r="N58" s="331"/>
    </row>
    <row r="59" spans="1:14">
      <c r="A59" s="377" t="str">
        <f>A15</f>
        <v>PREFERRED STOCK</v>
      </c>
      <c r="B59" s="376">
        <f>B15</f>
        <v>0</v>
      </c>
      <c r="C59" s="373">
        <f>C15</f>
        <v>0</v>
      </c>
      <c r="D59" s="373"/>
      <c r="E59" s="376">
        <f t="shared" si="0"/>
        <v>0</v>
      </c>
      <c r="F59" s="375">
        <f t="shared" si="1"/>
        <v>0</v>
      </c>
      <c r="G59" s="374"/>
      <c r="H59" s="373">
        <f t="shared" si="2"/>
        <v>0</v>
      </c>
      <c r="J59" s="331"/>
      <c r="K59" s="341"/>
      <c r="L59" s="332"/>
      <c r="M59" s="341"/>
      <c r="N59" s="331"/>
    </row>
    <row r="60" spans="1:14">
      <c r="A60" s="377" t="str">
        <f>A17</f>
        <v>CUSTOMER DEPOSITS</v>
      </c>
      <c r="B60" s="376">
        <f>B17</f>
        <v>444134.5102198206</v>
      </c>
      <c r="C60" s="373">
        <f>C17</f>
        <v>957.76131990238389</v>
      </c>
      <c r="D60" s="373"/>
      <c r="E60" s="376">
        <f t="shared" si="0"/>
        <v>445092.27153972298</v>
      </c>
      <c r="F60" s="375">
        <f t="shared" si="1"/>
        <v>1.204125816130674E-2</v>
      </c>
      <c r="G60" s="374"/>
      <c r="H60" s="373">
        <f t="shared" si="2"/>
        <v>-37672.504787453247</v>
      </c>
      <c r="J60" s="331"/>
      <c r="K60" s="341"/>
      <c r="L60" s="332"/>
      <c r="M60" s="341"/>
      <c r="N60" s="331"/>
    </row>
    <row r="61" spans="1:14">
      <c r="A61" s="377" t="str">
        <f>A19</f>
        <v>COMMON EQUITY</v>
      </c>
      <c r="B61" s="376">
        <f>B19</f>
        <v>16667065.058052193</v>
      </c>
      <c r="C61" s="373">
        <f>C19</f>
        <v>24760.226411429467</v>
      </c>
      <c r="D61" s="373"/>
      <c r="E61" s="376">
        <f t="shared" si="0"/>
        <v>16691825.284463624</v>
      </c>
      <c r="F61" s="375">
        <f t="shared" si="1"/>
        <v>0.45157058498984981</v>
      </c>
      <c r="G61" s="374"/>
      <c r="H61" s="373">
        <f t="shared" si="2"/>
        <v>-1412792.1515351871</v>
      </c>
      <c r="J61" s="331"/>
      <c r="K61" s="341"/>
      <c r="L61" s="332"/>
      <c r="M61" s="341"/>
      <c r="N61" s="331"/>
    </row>
    <row r="62" spans="1:14">
      <c r="A62" s="377" t="str">
        <f>A21</f>
        <v>DEFERRED INCOME TAXES</v>
      </c>
      <c r="B62" s="376">
        <f>B21</f>
        <v>8739408.6013556235</v>
      </c>
      <c r="C62" s="373">
        <f>C21</f>
        <v>-368636.15314339829</v>
      </c>
      <c r="D62" s="373"/>
      <c r="E62" s="376">
        <f t="shared" si="0"/>
        <v>8370772.448212225</v>
      </c>
      <c r="F62" s="375">
        <f t="shared" si="1"/>
        <v>0.2264578347087329</v>
      </c>
      <c r="G62" s="374"/>
      <c r="H62" s="373">
        <f t="shared" si="2"/>
        <v>-708500.20387696859</v>
      </c>
      <c r="J62" s="331"/>
      <c r="K62" s="341"/>
      <c r="L62" s="332"/>
      <c r="M62" s="341"/>
      <c r="N62" s="331"/>
    </row>
    <row r="63" spans="1:14">
      <c r="A63" s="377" t="str">
        <f>A23</f>
        <v>TAX CREDITS WTD COST</v>
      </c>
      <c r="B63" s="376">
        <f>B23</f>
        <v>263675.08530465845</v>
      </c>
      <c r="C63" s="373">
        <f>C23</f>
        <v>-142852.29043618721</v>
      </c>
      <c r="D63" s="373"/>
      <c r="E63" s="376">
        <f t="shared" si="0"/>
        <v>120822.79486847125</v>
      </c>
      <c r="F63" s="375">
        <f t="shared" si="1"/>
        <v>3.2686671007542494E-3</v>
      </c>
      <c r="G63" s="374"/>
      <c r="H63" s="373">
        <f t="shared" si="2"/>
        <v>-10226.412834287421</v>
      </c>
      <c r="J63" s="331"/>
      <c r="K63" s="341"/>
      <c r="L63" s="332"/>
      <c r="M63" s="341"/>
      <c r="N63" s="331"/>
    </row>
    <row r="64" spans="1:14" ht="13.5" thickBot="1">
      <c r="B64" s="372">
        <f>SUM(B57:B63)</f>
        <v>37594007.391628779</v>
      </c>
      <c r="C64" s="369">
        <f>SUM(C57:C63)</f>
        <v>-630073.42582626804</v>
      </c>
      <c r="D64" s="369"/>
      <c r="E64" s="371">
        <f>SUM(E57:E63)</f>
        <v>36963933.965802521</v>
      </c>
      <c r="F64" s="370">
        <f>SUM(F57:F63)</f>
        <v>0.99999999999999989</v>
      </c>
      <c r="G64" s="369">
        <f>C51</f>
        <v>-3128618.644562385</v>
      </c>
      <c r="H64" s="368">
        <f>SUM(H57:H63)</f>
        <v>-3128618.6445623846</v>
      </c>
      <c r="J64" s="331"/>
      <c r="K64" s="341"/>
      <c r="L64" s="332"/>
      <c r="M64" s="341"/>
      <c r="N64" s="331"/>
    </row>
    <row r="65" spans="1:13" ht="11.25" customHeight="1" thickTop="1">
      <c r="C65" s="347"/>
      <c r="D65" s="347"/>
      <c r="I65" s="332"/>
      <c r="J65" s="341"/>
      <c r="M65" s="547"/>
    </row>
    <row r="66" spans="1:13" s="361" customFormat="1">
      <c r="A66" s="367"/>
      <c r="B66" s="359"/>
      <c r="C66" s="366"/>
      <c r="D66" s="366"/>
      <c r="E66" s="359"/>
      <c r="F66" s="359"/>
      <c r="G66" s="359"/>
      <c r="H66" s="359"/>
      <c r="I66" s="363"/>
      <c r="J66" s="362"/>
      <c r="K66" s="359"/>
      <c r="L66" s="359"/>
    </row>
    <row r="67" spans="1:13" s="361" customFormat="1">
      <c r="A67" s="359"/>
      <c r="B67" s="365"/>
      <c r="C67" s="359"/>
      <c r="D67" s="359"/>
      <c r="E67" s="359"/>
      <c r="F67" s="359"/>
      <c r="G67" s="359"/>
      <c r="H67" s="359"/>
      <c r="I67" s="359"/>
      <c r="J67" s="363"/>
      <c r="K67" s="362"/>
      <c r="L67" s="359"/>
      <c r="M67" s="359"/>
    </row>
    <row r="68" spans="1:13" s="361" customFormat="1">
      <c r="A68" s="359"/>
      <c r="B68" s="360"/>
      <c r="C68" s="364"/>
      <c r="D68" s="364"/>
      <c r="E68" s="359"/>
      <c r="F68" s="359"/>
      <c r="G68" s="359"/>
      <c r="H68" s="359"/>
      <c r="I68" s="359"/>
      <c r="J68" s="363"/>
      <c r="K68" s="362"/>
      <c r="L68" s="359"/>
      <c r="M68" s="359"/>
    </row>
    <row r="69" spans="1:13">
      <c r="C69" s="347"/>
      <c r="D69" s="347"/>
      <c r="F69" s="360"/>
      <c r="G69" s="359"/>
      <c r="H69" s="359"/>
      <c r="I69" s="332"/>
      <c r="J69" s="341"/>
      <c r="M69" s="547"/>
    </row>
    <row r="70" spans="1:13" ht="18">
      <c r="A70" s="343" t="s">
        <v>1413</v>
      </c>
      <c r="C70" s="347"/>
      <c r="D70" s="347"/>
      <c r="I70" s="332"/>
      <c r="J70" s="341"/>
      <c r="M70" s="547"/>
    </row>
    <row r="71" spans="1:13">
      <c r="B71" s="345" t="s">
        <v>64</v>
      </c>
      <c r="C71" s="345" t="s">
        <v>65</v>
      </c>
      <c r="D71" s="345"/>
      <c r="E71" s="344" t="s">
        <v>1412</v>
      </c>
      <c r="F71" s="354"/>
      <c r="G71" s="354"/>
      <c r="I71" s="332"/>
      <c r="J71" s="341"/>
      <c r="M71" s="547"/>
    </row>
    <row r="72" spans="1:13">
      <c r="B72" s="358" t="s">
        <v>1411</v>
      </c>
      <c r="C72" s="357" t="s">
        <v>1410</v>
      </c>
      <c r="D72" s="356"/>
      <c r="E72" s="355" t="s">
        <v>1409</v>
      </c>
      <c r="F72" s="353"/>
      <c r="G72" s="354"/>
      <c r="I72" s="332"/>
      <c r="J72" s="341"/>
      <c r="M72" s="547"/>
    </row>
    <row r="73" spans="1:13">
      <c r="A73" s="331" t="s">
        <v>1408</v>
      </c>
      <c r="B73" s="353">
        <f>F25</f>
        <v>33835315.321240127</v>
      </c>
      <c r="C73" s="353">
        <v>32536116.498439774</v>
      </c>
      <c r="D73" s="353"/>
      <c r="E73" s="352"/>
      <c r="I73" s="332"/>
      <c r="J73" s="341"/>
      <c r="M73" s="547"/>
    </row>
    <row r="74" spans="1:13">
      <c r="A74" s="331" t="s">
        <v>1407</v>
      </c>
      <c r="B74" s="347">
        <f>-F17</f>
        <v>-407419.7667522697</v>
      </c>
      <c r="C74" s="347">
        <f>-F17</f>
        <v>-407419.7667522697</v>
      </c>
      <c r="D74" s="347"/>
      <c r="E74" s="352"/>
      <c r="I74" s="341"/>
      <c r="K74" s="341"/>
    </row>
    <row r="75" spans="1:13">
      <c r="A75" s="336" t="s">
        <v>1406</v>
      </c>
      <c r="B75" s="351">
        <f>SUM(B73:B74)</f>
        <v>33427895.554487858</v>
      </c>
      <c r="C75" s="351">
        <f>SUM(C73:C74)</f>
        <v>32128696.731687505</v>
      </c>
      <c r="D75" s="351"/>
      <c r="E75" s="350">
        <f>C75/B75</f>
        <v>0.96113429214583235</v>
      </c>
      <c r="I75" s="341"/>
      <c r="K75" s="341"/>
    </row>
    <row r="76" spans="1:13">
      <c r="A76" s="343"/>
      <c r="K76" s="341"/>
    </row>
    <row r="77" spans="1:13">
      <c r="A77" s="331" t="s">
        <v>1405</v>
      </c>
      <c r="B77" s="348">
        <f>B19</f>
        <v>16667065.058052193</v>
      </c>
      <c r="C77" s="349"/>
      <c r="D77" s="349"/>
      <c r="K77" s="341"/>
    </row>
    <row r="78" spans="1:13">
      <c r="A78" s="331" t="s">
        <v>1404</v>
      </c>
      <c r="B78" s="348">
        <f>B17</f>
        <v>444134.5102198206</v>
      </c>
      <c r="C78" s="347"/>
      <c r="D78" s="347"/>
      <c r="K78" s="341"/>
    </row>
    <row r="79" spans="1:13">
      <c r="A79" s="331" t="s">
        <v>1403</v>
      </c>
      <c r="B79" s="348">
        <f>B21</f>
        <v>8739408.6013556235</v>
      </c>
      <c r="C79" s="347"/>
      <c r="D79" s="347"/>
      <c r="K79" s="341"/>
    </row>
    <row r="80" spans="1:13">
      <c r="A80" s="331" t="s">
        <v>1402</v>
      </c>
      <c r="B80" s="348">
        <f>B23</f>
        <v>263675.08530465845</v>
      </c>
      <c r="C80" s="347"/>
      <c r="D80" s="347"/>
      <c r="K80" s="341"/>
    </row>
    <row r="81" spans="1:13">
      <c r="A81" s="331" t="s">
        <v>1401</v>
      </c>
      <c r="B81" s="348">
        <f>B11</f>
        <v>10784635.175684569</v>
      </c>
      <c r="C81" s="347"/>
      <c r="D81" s="347"/>
      <c r="K81" s="341"/>
    </row>
    <row r="82" spans="1:13">
      <c r="A82" s="331" t="s">
        <v>1400</v>
      </c>
      <c r="B82" s="348">
        <f>B15</f>
        <v>0</v>
      </c>
      <c r="C82" s="347"/>
      <c r="D82" s="347"/>
      <c r="K82" s="341"/>
    </row>
    <row r="83" spans="1:13">
      <c r="A83" s="331" t="s">
        <v>1399</v>
      </c>
      <c r="B83" s="348">
        <f>B13</f>
        <v>695088.96101191791</v>
      </c>
      <c r="C83" s="347"/>
      <c r="D83" s="347"/>
      <c r="K83" s="341"/>
    </row>
    <row r="84" spans="1:13">
      <c r="K84" s="341"/>
    </row>
    <row r="85" spans="1:13">
      <c r="A85" s="331" t="s">
        <v>1405</v>
      </c>
      <c r="B85" s="736">
        <v>0.115</v>
      </c>
      <c r="K85" s="341"/>
    </row>
    <row r="86" spans="1:13">
      <c r="A86" s="331" t="s">
        <v>1404</v>
      </c>
      <c r="B86" s="736">
        <v>2.0453840162474882E-2</v>
      </c>
      <c r="K86" s="341"/>
    </row>
    <row r="87" spans="1:13">
      <c r="A87" s="331" t="s">
        <v>1403</v>
      </c>
      <c r="B87" s="736">
        <v>0</v>
      </c>
      <c r="K87" s="341"/>
    </row>
    <row r="88" spans="1:13">
      <c r="A88" s="331" t="s">
        <v>1402</v>
      </c>
      <c r="B88" s="736">
        <v>8.8206457072880523E-2</v>
      </c>
      <c r="K88" s="341"/>
    </row>
    <row r="89" spans="1:13">
      <c r="A89" s="331" t="s">
        <v>1401</v>
      </c>
      <c r="B89" s="736">
        <v>4.6169624855536121E-2</v>
      </c>
      <c r="K89" s="341"/>
    </row>
    <row r="90" spans="1:13">
      <c r="A90" s="331" t="s">
        <v>1400</v>
      </c>
      <c r="B90" s="736">
        <v>0</v>
      </c>
      <c r="K90" s="341"/>
    </row>
    <row r="91" spans="1:13">
      <c r="A91" s="331" t="s">
        <v>1399</v>
      </c>
      <c r="B91" s="736">
        <v>1.8504389746196191E-2</v>
      </c>
      <c r="K91" s="341"/>
    </row>
    <row r="92" spans="1:13">
      <c r="B92" s="346"/>
      <c r="K92" s="341"/>
    </row>
    <row r="93" spans="1:13" ht="14.45" customHeight="1">
      <c r="B93" s="345" t="s">
        <v>64</v>
      </c>
      <c r="C93" s="345" t="s">
        <v>65</v>
      </c>
      <c r="D93" s="345"/>
      <c r="E93" s="344">
        <v>-3</v>
      </c>
      <c r="F93" s="344" t="s">
        <v>1398</v>
      </c>
      <c r="G93" s="770" t="s">
        <v>1397</v>
      </c>
      <c r="K93" s="341"/>
    </row>
    <row r="94" spans="1:13" ht="13.5" thickBot="1">
      <c r="A94" s="343" t="s">
        <v>1396</v>
      </c>
      <c r="B94" s="342" t="s">
        <v>1375</v>
      </c>
      <c r="C94" s="342" t="s">
        <v>1374</v>
      </c>
      <c r="D94" s="342"/>
      <c r="E94" s="342" t="s">
        <v>1373</v>
      </c>
      <c r="F94" s="342" t="s">
        <v>1395</v>
      </c>
      <c r="G94" s="771"/>
      <c r="I94" s="332"/>
      <c r="J94" s="341"/>
      <c r="M94" s="547"/>
    </row>
    <row r="95" spans="1:13">
      <c r="A95" s="331" t="s">
        <v>121</v>
      </c>
      <c r="B95" s="340">
        <f>H11</f>
        <v>9359876.4866302758</v>
      </c>
      <c r="C95" s="337">
        <f>B95/$B$98</f>
        <v>0.3892636999017996</v>
      </c>
      <c r="D95" s="337"/>
      <c r="E95" s="337">
        <f>J11</f>
        <v>4.6169624855536121E-2</v>
      </c>
      <c r="F95" s="337">
        <f>C95*E95</f>
        <v>1.7972158994344081E-2</v>
      </c>
      <c r="G95" s="337">
        <f>F95</f>
        <v>1.7972158994344081E-2</v>
      </c>
      <c r="I95" s="332"/>
      <c r="J95" s="341"/>
      <c r="M95" s="547"/>
    </row>
    <row r="96" spans="1:13">
      <c r="A96" s="331" t="s">
        <v>122</v>
      </c>
      <c r="B96" s="340">
        <f>H15</f>
        <v>0</v>
      </c>
      <c r="C96" s="337">
        <f>B96/$B$98</f>
        <v>0</v>
      </c>
      <c r="D96" s="337"/>
      <c r="E96" s="337">
        <f>J15</f>
        <v>0</v>
      </c>
      <c r="F96" s="337">
        <f>C96*E96</f>
        <v>0</v>
      </c>
      <c r="G96" s="337">
        <f>F96/0.61425</f>
        <v>0</v>
      </c>
      <c r="I96" s="332"/>
      <c r="J96" s="331"/>
      <c r="M96" s="547"/>
    </row>
    <row r="97" spans="1:13" ht="13.5" thickBot="1">
      <c r="A97" s="331" t="s">
        <v>124</v>
      </c>
      <c r="B97" s="339">
        <f>H19</f>
        <v>14685202.694889892</v>
      </c>
      <c r="C97" s="337">
        <f>B97/$B$98</f>
        <v>0.61073630009820035</v>
      </c>
      <c r="D97" s="337"/>
      <c r="E97" s="338">
        <f>J19</f>
        <v>0.115</v>
      </c>
      <c r="F97" s="337">
        <f>C97*E97</f>
        <v>7.0234674511293047E-2</v>
      </c>
      <c r="G97" s="337">
        <f>F97/0.61425</f>
        <v>0.11434216444654953</v>
      </c>
      <c r="I97" s="332"/>
      <c r="J97" s="331"/>
      <c r="M97" s="547"/>
    </row>
    <row r="98" spans="1:13">
      <c r="A98" s="336" t="s">
        <v>1371</v>
      </c>
      <c r="B98" s="335">
        <f>SUM(B95:B97)</f>
        <v>24045079.181520168</v>
      </c>
      <c r="C98" s="334">
        <f>SUM(C95:C97)</f>
        <v>1</v>
      </c>
      <c r="D98" s="334"/>
      <c r="E98" s="334"/>
      <c r="F98" s="333">
        <f>SUM(F95:F97)</f>
        <v>8.8206833505637128E-2</v>
      </c>
      <c r="G98" s="333">
        <f>SUM(G95:G97)</f>
        <v>0.13231432344089361</v>
      </c>
      <c r="I98" s="332"/>
      <c r="J98" s="331"/>
      <c r="M98" s="547"/>
    </row>
  </sheetData>
  <mergeCells count="8">
    <mergeCell ref="B54:H54"/>
    <mergeCell ref="G93:G94"/>
    <mergeCell ref="C8:E8"/>
    <mergeCell ref="E33:M35"/>
    <mergeCell ref="E38:M38"/>
    <mergeCell ref="E39:M39"/>
    <mergeCell ref="E40:M40"/>
    <mergeCell ref="E49:M51"/>
  </mergeCells>
  <pageMargins left="0.5" right="0.5" top="1" bottom="1" header="0.5" footer="0.5"/>
  <pageSetup scale="74" fitToHeight="2" orientation="landscape" r:id="rId1"/>
  <headerFooter alignWithMargins="0">
    <oddHeader>&amp;CRATE BASE / CAPITAL STRUCTURE RECONCILIATION</oddHeader>
    <oddFooter>&amp;L
&amp;C&amp;F&amp;R&amp;D&amp;T</oddFooter>
  </headerFooter>
  <rowBreaks count="1" manualBreakCount="1">
    <brk id="48" max="12"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8"/>
  <sheetViews>
    <sheetView zoomScaleNormal="100" workbookViewId="0">
      <selection activeCell="A2" sqref="A2:A3"/>
    </sheetView>
  </sheetViews>
  <sheetFormatPr defaultColWidth="11.5" defaultRowHeight="12.75"/>
  <cols>
    <col min="1" max="1" width="49.5" style="331" customWidth="1"/>
    <col min="2" max="2" width="14.5" style="331" customWidth="1"/>
    <col min="3" max="3" width="15.83203125" style="331" bestFit="1" customWidth="1"/>
    <col min="4" max="4" width="1.6640625" style="331" customWidth="1"/>
    <col min="5" max="5" width="14.83203125" style="331" customWidth="1"/>
    <col min="6" max="6" width="16.1640625" style="331" customWidth="1"/>
    <col min="7" max="7" width="12.6640625" style="331" customWidth="1"/>
    <col min="8" max="8" width="13.6640625" style="331" customWidth="1"/>
    <col min="9" max="9" width="11.5" style="331"/>
    <col min="10" max="10" width="11.5" style="332"/>
    <col min="11" max="11" width="12" style="331" bestFit="1" customWidth="1"/>
    <col min="12" max="12" width="13.6640625" style="331" bestFit="1" customWidth="1"/>
    <col min="13" max="13" width="12.6640625" style="331" customWidth="1"/>
    <col min="14" max="16384" width="11.5" style="330"/>
  </cols>
  <sheetData>
    <row r="1" spans="1:13" s="738" customFormat="1">
      <c r="A1" s="331"/>
      <c r="B1" s="331"/>
      <c r="C1" s="331"/>
      <c r="D1" s="331"/>
      <c r="E1" s="331"/>
      <c r="F1" s="331"/>
      <c r="G1" s="331"/>
      <c r="H1" s="331"/>
      <c r="I1" s="331"/>
      <c r="J1" s="332"/>
      <c r="K1" s="331"/>
      <c r="L1" s="331"/>
      <c r="M1" s="331"/>
    </row>
    <row r="2" spans="1:13" s="738" customFormat="1">
      <c r="A2" s="299" t="s">
        <v>3314</v>
      </c>
      <c r="B2" s="331"/>
      <c r="C2" s="331"/>
      <c r="D2" s="331"/>
      <c r="E2" s="331"/>
      <c r="F2" s="331"/>
      <c r="G2" s="331"/>
      <c r="H2" s="331"/>
      <c r="I2" s="331"/>
      <c r="J2" s="332"/>
      <c r="K2" s="331"/>
      <c r="L2" s="331"/>
      <c r="M2" s="331"/>
    </row>
    <row r="3" spans="1:13" s="738" customFormat="1">
      <c r="A3" s="299" t="s">
        <v>3288</v>
      </c>
      <c r="B3" s="331"/>
      <c r="C3" s="331"/>
      <c r="D3" s="331"/>
      <c r="E3" s="331"/>
      <c r="F3" s="331"/>
      <c r="G3" s="331"/>
      <c r="H3" s="331"/>
      <c r="I3" s="331"/>
      <c r="J3" s="332"/>
      <c r="K3" s="331"/>
      <c r="L3" s="331"/>
      <c r="M3" s="331"/>
    </row>
    <row r="4" spans="1:13" s="738" customFormat="1">
      <c r="A4" s="331"/>
      <c r="B4" s="331"/>
      <c r="C4" s="331"/>
      <c r="D4" s="331"/>
      <c r="E4" s="331"/>
      <c r="F4" s="331"/>
      <c r="G4" s="331"/>
      <c r="H4" s="331"/>
      <c r="I4" s="331"/>
      <c r="J4" s="332"/>
      <c r="K4" s="331"/>
      <c r="L4" s="331"/>
      <c r="M4" s="331"/>
    </row>
    <row r="5" spans="1:13">
      <c r="A5" s="435" t="s">
        <v>1468</v>
      </c>
      <c r="C5" s="347"/>
      <c r="D5" s="347"/>
      <c r="I5" s="341"/>
      <c r="K5" s="341"/>
    </row>
    <row r="6" spans="1:13">
      <c r="A6" s="434">
        <v>43435</v>
      </c>
      <c r="C6" s="347"/>
      <c r="D6" s="347"/>
      <c r="I6" s="341"/>
      <c r="K6" s="341"/>
    </row>
    <row r="7" spans="1:13" ht="13.5" thickBot="1">
      <c r="B7" s="384" t="s">
        <v>64</v>
      </c>
      <c r="C7" s="345" t="s">
        <v>65</v>
      </c>
      <c r="D7" s="345"/>
      <c r="E7" s="384" t="s">
        <v>66</v>
      </c>
      <c r="F7" s="384" t="s">
        <v>67</v>
      </c>
      <c r="G7" s="384" t="s">
        <v>68</v>
      </c>
      <c r="H7" s="384" t="s">
        <v>69</v>
      </c>
      <c r="I7" s="432" t="s">
        <v>70</v>
      </c>
      <c r="J7" s="433" t="s">
        <v>71</v>
      </c>
      <c r="K7" s="432" t="s">
        <v>72</v>
      </c>
      <c r="L7" s="432" t="s">
        <v>73</v>
      </c>
      <c r="M7" s="432" t="s">
        <v>74</v>
      </c>
    </row>
    <row r="8" spans="1:13" ht="13.5" thickBot="1">
      <c r="B8" s="428" t="s">
        <v>1467</v>
      </c>
      <c r="C8" s="772" t="s">
        <v>1466</v>
      </c>
      <c r="D8" s="773"/>
      <c r="E8" s="774"/>
      <c r="F8" s="431" t="s">
        <v>1464</v>
      </c>
      <c r="G8" s="428" t="s">
        <v>1465</v>
      </c>
      <c r="H8" s="428" t="s">
        <v>1464</v>
      </c>
      <c r="I8" s="429"/>
      <c r="J8" s="430"/>
      <c r="K8" s="429" t="s">
        <v>1463</v>
      </c>
      <c r="L8" s="428" t="s">
        <v>1462</v>
      </c>
      <c r="M8" s="428" t="s">
        <v>1461</v>
      </c>
    </row>
    <row r="9" spans="1:13" ht="18.75" thickBot="1">
      <c r="A9" s="427" t="s">
        <v>1460</v>
      </c>
      <c r="B9" s="426" t="s">
        <v>1459</v>
      </c>
      <c r="C9" s="425" t="s">
        <v>1458</v>
      </c>
      <c r="D9" s="424"/>
      <c r="E9" s="423" t="s">
        <v>1457</v>
      </c>
      <c r="F9" s="358" t="s">
        <v>1456</v>
      </c>
      <c r="G9" s="358" t="s">
        <v>1455</v>
      </c>
      <c r="H9" s="358" t="s">
        <v>1454</v>
      </c>
      <c r="I9" s="421" t="s">
        <v>1374</v>
      </c>
      <c r="J9" s="422" t="s">
        <v>1373</v>
      </c>
      <c r="K9" s="421" t="s">
        <v>1452</v>
      </c>
      <c r="L9" s="421" t="s">
        <v>1453</v>
      </c>
      <c r="M9" s="421" t="s">
        <v>1452</v>
      </c>
    </row>
    <row r="10" spans="1:13">
      <c r="B10" s="420"/>
      <c r="C10" s="347"/>
      <c r="D10" s="347"/>
      <c r="I10" s="341"/>
      <c r="K10" s="341"/>
    </row>
    <row r="11" spans="1:13">
      <c r="A11" s="331" t="s">
        <v>121</v>
      </c>
      <c r="B11" s="419">
        <v>11688224.212846</v>
      </c>
      <c r="C11" s="419">
        <f>C33+C37+C40+C42</f>
        <v>-83239.642225370248</v>
      </c>
      <c r="D11" s="373"/>
      <c r="E11" s="373">
        <f>H57</f>
        <v>-1190035.1553895192</v>
      </c>
      <c r="F11" s="373">
        <f>SUM(B11:E11)</f>
        <v>10414949.415231111</v>
      </c>
      <c r="G11" s="411">
        <f>E$75</f>
        <v>0.96247299722055801</v>
      </c>
      <c r="H11" s="373">
        <f>F11*G11</f>
        <v>10024107.579577984</v>
      </c>
      <c r="I11" s="332">
        <f>H11/H$25</f>
        <v>0.29595045725183305</v>
      </c>
      <c r="J11" s="406">
        <f>B89</f>
        <v>4.867458494663611E-2</v>
      </c>
      <c r="K11" s="409">
        <f>I11*J11</f>
        <v>1.4405265671500146E-2</v>
      </c>
      <c r="L11" s="373">
        <f>H11*J11</f>
        <v>487919.27589638747</v>
      </c>
      <c r="M11" s="373">
        <f>L11</f>
        <v>487919.27589638747</v>
      </c>
    </row>
    <row r="12" spans="1:13" ht="8.25" customHeight="1">
      <c r="A12" s="384"/>
      <c r="B12" s="418"/>
      <c r="C12" s="353"/>
      <c r="D12" s="347"/>
      <c r="E12" s="417"/>
      <c r="G12" s="408"/>
      <c r="I12" s="332"/>
      <c r="J12" s="406"/>
      <c r="K12" s="332"/>
      <c r="L12" s="347"/>
      <c r="M12" s="347"/>
    </row>
    <row r="13" spans="1:13">
      <c r="A13" s="331" t="s">
        <v>125</v>
      </c>
      <c r="B13" s="737">
        <v>371681.19756895187</v>
      </c>
      <c r="C13" s="353">
        <f>C43</f>
        <v>650.76495497296924</v>
      </c>
      <c r="D13" s="347"/>
      <c r="E13" s="410">
        <f>H58</f>
        <v>-38180.845668711416</v>
      </c>
      <c r="F13" s="410">
        <f>SUM(B13:E13)</f>
        <v>334151.11685521342</v>
      </c>
      <c r="G13" s="411">
        <f>E$75</f>
        <v>0.96247299722055801</v>
      </c>
      <c r="H13" s="410">
        <f>F13*G13</f>
        <v>321611.42696423415</v>
      </c>
      <c r="I13" s="332">
        <f>H13/H$25</f>
        <v>9.4952142234976632E-3</v>
      </c>
      <c r="J13" s="406">
        <f>B91</f>
        <v>2.6799056635252123E-2</v>
      </c>
      <c r="K13" s="409">
        <f>I13*J13</f>
        <v>2.544627837393654E-4</v>
      </c>
      <c r="L13" s="347">
        <f>H13*J13</f>
        <v>8618.8828457587624</v>
      </c>
      <c r="M13" s="347">
        <f>L13</f>
        <v>8618.8828457587624</v>
      </c>
    </row>
    <row r="14" spans="1:13" ht="8.25" customHeight="1">
      <c r="A14" s="412"/>
      <c r="B14" s="413"/>
      <c r="C14" s="416"/>
      <c r="D14" s="344"/>
      <c r="E14" s="415"/>
      <c r="F14" s="415"/>
      <c r="G14" s="408"/>
      <c r="H14" s="415"/>
      <c r="I14" s="332"/>
      <c r="J14" s="406"/>
      <c r="K14" s="332"/>
      <c r="L14" s="344"/>
      <c r="M14" s="344"/>
    </row>
    <row r="15" spans="1:13">
      <c r="A15" s="331" t="s">
        <v>122</v>
      </c>
      <c r="B15" s="737">
        <v>0</v>
      </c>
      <c r="C15" s="353">
        <v>0</v>
      </c>
      <c r="D15" s="347"/>
      <c r="E15" s="410">
        <f>H59</f>
        <v>0</v>
      </c>
      <c r="F15" s="410">
        <f>SUM(B15:E15)</f>
        <v>0</v>
      </c>
      <c r="G15" s="411">
        <f>E$75</f>
        <v>0.96247299722055801</v>
      </c>
      <c r="H15" s="410">
        <f>F15*G15</f>
        <v>0</v>
      </c>
      <c r="I15" s="332">
        <f>H15/H$25</f>
        <v>0</v>
      </c>
      <c r="J15" s="406">
        <f>B90</f>
        <v>0</v>
      </c>
      <c r="K15" s="409">
        <f>I15*J15</f>
        <v>0</v>
      </c>
      <c r="L15" s="347">
        <f>H15*J15</f>
        <v>0</v>
      </c>
      <c r="M15" s="347">
        <f>L15</f>
        <v>0</v>
      </c>
    </row>
    <row r="16" spans="1:13" ht="8.25" customHeight="1">
      <c r="B16" s="413"/>
      <c r="C16" s="353"/>
      <c r="D16" s="347"/>
      <c r="G16" s="408"/>
      <c r="I16" s="332"/>
      <c r="J16" s="406"/>
      <c r="K16" s="332"/>
      <c r="L16" s="347"/>
      <c r="M16" s="347"/>
    </row>
    <row r="17" spans="1:19">
      <c r="A17" s="331" t="s">
        <v>123</v>
      </c>
      <c r="B17" s="353">
        <v>429893.00358271576</v>
      </c>
      <c r="C17" s="353">
        <f>C44</f>
        <v>611.7063377598264</v>
      </c>
      <c r="D17" s="347"/>
      <c r="E17" s="410">
        <f>H60</f>
        <v>-44146.180139103337</v>
      </c>
      <c r="F17" s="410">
        <f>SUM(B17:E17)</f>
        <v>386358.52978137229</v>
      </c>
      <c r="G17" s="411">
        <v>1</v>
      </c>
      <c r="H17" s="410">
        <f>F17*G17</f>
        <v>386358.52978137229</v>
      </c>
      <c r="I17" s="332">
        <f>H17/H$25</f>
        <v>1.1406799322953489E-2</v>
      </c>
      <c r="J17" s="406">
        <f>B86</f>
        <v>2.0400693863565248E-2</v>
      </c>
      <c r="K17" s="409">
        <f>I17*J17</f>
        <v>2.3270662095069747E-4</v>
      </c>
      <c r="L17" s="347">
        <f>H17*J17</f>
        <v>7881.982087646933</v>
      </c>
      <c r="M17" s="347">
        <f>L17</f>
        <v>7881.982087646933</v>
      </c>
    </row>
    <row r="18" spans="1:19" ht="8.25" customHeight="1">
      <c r="B18" s="354"/>
      <c r="C18" s="353"/>
      <c r="D18" s="347"/>
      <c r="G18" s="408"/>
      <c r="I18" s="332"/>
      <c r="J18" s="406"/>
      <c r="K18" s="332"/>
      <c r="L18" s="344"/>
      <c r="M18" s="344"/>
    </row>
    <row r="19" spans="1:19">
      <c r="A19" s="412" t="s">
        <v>124</v>
      </c>
      <c r="B19" s="353">
        <v>17680645.991664961</v>
      </c>
      <c r="C19" s="353">
        <f>C38+C45</f>
        <v>14360.563416614792</v>
      </c>
      <c r="D19" s="347"/>
      <c r="E19" s="410">
        <f>H61</f>
        <v>-1814537.5159485375</v>
      </c>
      <c r="F19" s="410">
        <f>SUM(B19:E19)</f>
        <v>15880469.039133038</v>
      </c>
      <c r="G19" s="411">
        <f>E$75</f>
        <v>0.96247299722055801</v>
      </c>
      <c r="H19" s="410">
        <f>F19*G19</f>
        <v>15284522.633362651</v>
      </c>
      <c r="I19" s="332">
        <f>H19/H$25</f>
        <v>0.45125827175231753</v>
      </c>
      <c r="J19" s="406">
        <f>B85</f>
        <v>0.115</v>
      </c>
      <c r="K19" s="409">
        <f>I19*J19</f>
        <v>5.1894701251516517E-2</v>
      </c>
      <c r="L19" s="347">
        <f>H19*J19</f>
        <v>1757720.1028367048</v>
      </c>
      <c r="M19" s="347">
        <f>L19/0.61425</f>
        <v>2861571.1889893445</v>
      </c>
    </row>
    <row r="20" spans="1:19" ht="8.25" customHeight="1">
      <c r="B20" s="354"/>
      <c r="C20" s="353"/>
      <c r="D20" s="347"/>
      <c r="G20" s="408"/>
      <c r="I20" s="332"/>
      <c r="J20" s="406"/>
      <c r="K20" s="332"/>
      <c r="L20" s="347"/>
      <c r="M20" s="347"/>
    </row>
    <row r="21" spans="1:19">
      <c r="A21" s="331" t="s">
        <v>1451</v>
      </c>
      <c r="B21" s="353">
        <v>9248444.2754023504</v>
      </c>
      <c r="C21" s="353">
        <f>C34+C35+C36+C41</f>
        <v>-271883.1129761092</v>
      </c>
      <c r="D21" s="347"/>
      <c r="E21" s="410">
        <f>H62</f>
        <v>-920503.02116171981</v>
      </c>
      <c r="F21" s="410">
        <f>SUM(B21:E21)</f>
        <v>8056058.1412645206</v>
      </c>
      <c r="G21" s="411">
        <f>E$75</f>
        <v>0.96247299722055801</v>
      </c>
      <c r="H21" s="410">
        <f>F21*G21</f>
        <v>7753738.4250059407</v>
      </c>
      <c r="I21" s="332">
        <f>H21/H$25</f>
        <v>0.22892037162157272</v>
      </c>
      <c r="J21" s="406">
        <f>B87</f>
        <v>0</v>
      </c>
      <c r="K21" s="409">
        <f>I21*J21</f>
        <v>0</v>
      </c>
      <c r="L21" s="347">
        <f>H21*J21</f>
        <v>0</v>
      </c>
      <c r="M21" s="347">
        <f>L21</f>
        <v>0</v>
      </c>
    </row>
    <row r="22" spans="1:19" ht="8.25" customHeight="1">
      <c r="B22" s="354"/>
      <c r="C22" s="353"/>
      <c r="D22" s="347"/>
      <c r="G22" s="408"/>
      <c r="I22" s="332"/>
      <c r="J22" s="406"/>
      <c r="K22" s="332"/>
      <c r="L22" s="344"/>
      <c r="M22" s="344"/>
    </row>
    <row r="23" spans="1:19">
      <c r="A23" s="331" t="s">
        <v>1450</v>
      </c>
      <c r="B23" s="353">
        <v>253253.17768832159</v>
      </c>
      <c r="C23" s="353">
        <f>C39+C46</f>
        <v>-136835.46864409966</v>
      </c>
      <c r="D23" s="347"/>
      <c r="E23" s="410">
        <f>H63</f>
        <v>-11938.074163688729</v>
      </c>
      <c r="F23" s="410">
        <f>SUM(B23:E23)</f>
        <v>104479.63488053321</v>
      </c>
      <c r="G23" s="411">
        <f>E$75</f>
        <v>0.96247299722055801</v>
      </c>
      <c r="H23" s="410">
        <f>F23*G23</f>
        <v>100558.82733197635</v>
      </c>
      <c r="I23" s="332">
        <f>H23/H$25</f>
        <v>2.9688858278254281E-3</v>
      </c>
      <c r="J23" s="406">
        <f>F98</f>
        <v>8.8730182544010924E-2</v>
      </c>
      <c r="K23" s="409">
        <f>I23*J23</f>
        <v>2.634297814552772E-4</v>
      </c>
      <c r="L23" s="347">
        <f>H23*J23</f>
        <v>8922.6031055779367</v>
      </c>
      <c r="M23" s="347">
        <f>H23*G98</f>
        <v>13308.536672060771</v>
      </c>
    </row>
    <row r="24" spans="1:19" ht="14.45" customHeight="1">
      <c r="C24" s="353"/>
      <c r="D24" s="347"/>
      <c r="G24" s="408"/>
      <c r="I24" s="332"/>
      <c r="J24" s="406"/>
      <c r="K24" s="332"/>
    </row>
    <row r="25" spans="1:19" ht="13.5" thickBot="1">
      <c r="A25" s="336" t="s">
        <v>128</v>
      </c>
      <c r="B25" s="368">
        <f>SUM(B11:B24)</f>
        <v>39672141.858753301</v>
      </c>
      <c r="C25" s="368">
        <f>SUM(C11:C24)</f>
        <v>-476335.18913623155</v>
      </c>
      <c r="D25" s="368"/>
      <c r="E25" s="368">
        <f>SUM(E11:E24)</f>
        <v>-4019340.7924712803</v>
      </c>
      <c r="F25" s="368">
        <f>SUM(F11:F24)</f>
        <v>35176465.87714579</v>
      </c>
      <c r="G25" s="341" t="s">
        <v>1</v>
      </c>
      <c r="H25" s="368">
        <f>SUM(H11:H24)</f>
        <v>33870897.422024161</v>
      </c>
      <c r="I25" s="407">
        <f>SUM(I11:I23)</f>
        <v>0.99999999999999989</v>
      </c>
      <c r="J25" s="406"/>
      <c r="K25" s="405">
        <f>SUM(K11:K24)</f>
        <v>6.7050566109161991E-2</v>
      </c>
      <c r="L25" s="368">
        <f>SUM(L11:L24)</f>
        <v>2271062.8467720761</v>
      </c>
      <c r="M25" s="368">
        <f>SUM(M11:M24)</f>
        <v>3379299.8664911985</v>
      </c>
    </row>
    <row r="26" spans="1:19" ht="13.5" thickTop="1">
      <c r="B26" s="404"/>
      <c r="C26" s="347"/>
      <c r="D26" s="347"/>
      <c r="E26" s="403"/>
      <c r="F26" s="373"/>
      <c r="I26" s="341"/>
      <c r="J26" s="402" t="s">
        <v>1449</v>
      </c>
      <c r="K26" s="401">
        <f>[35]MFR_A_1_Sub!D15</f>
        <v>6.7050566042513221E-2</v>
      </c>
    </row>
    <row r="27" spans="1:19">
      <c r="A27" s="343" t="s">
        <v>1448</v>
      </c>
      <c r="C27" s="347"/>
      <c r="D27" s="347"/>
      <c r="H27" s="400"/>
      <c r="I27" s="399"/>
      <c r="J27" s="362"/>
      <c r="K27" s="359"/>
      <c r="L27" s="359"/>
      <c r="M27" s="330"/>
    </row>
    <row r="28" spans="1:19">
      <c r="A28" s="331" t="s">
        <v>1447</v>
      </c>
      <c r="C28" s="353">
        <f>('[35]52C'!I198+'[35]52C'!I70)/1000</f>
        <v>-644100.29817119148</v>
      </c>
      <c r="D28" s="353"/>
      <c r="E28" s="354"/>
      <c r="F28" s="354"/>
      <c r="G28" s="354"/>
      <c r="H28" s="354"/>
      <c r="I28" s="399"/>
      <c r="J28" s="378"/>
      <c r="K28" s="385"/>
      <c r="L28" s="385"/>
      <c r="M28" s="330"/>
    </row>
    <row r="29" spans="1:19">
      <c r="A29" s="331" t="s">
        <v>1446</v>
      </c>
      <c r="C29" s="353">
        <v>-3851575.6834363202</v>
      </c>
      <c r="D29" s="353"/>
      <c r="I29" s="363"/>
      <c r="J29" s="362"/>
      <c r="K29" s="359"/>
      <c r="L29" s="359"/>
      <c r="M29" s="330"/>
    </row>
    <row r="30" spans="1:19">
      <c r="A30" s="336" t="s">
        <v>1445</v>
      </c>
      <c r="C30" s="351">
        <f>SUM(C28:C29)</f>
        <v>-4495675.9816075116</v>
      </c>
      <c r="D30" s="360"/>
      <c r="I30" s="363"/>
      <c r="J30" s="363"/>
      <c r="K30" s="397"/>
      <c r="L30" s="397"/>
      <c r="M30" s="330"/>
    </row>
    <row r="31" spans="1:19">
      <c r="I31" s="332"/>
      <c r="J31" s="341"/>
      <c r="K31" s="394"/>
      <c r="L31" s="394"/>
      <c r="M31" s="330"/>
    </row>
    <row r="32" spans="1:19" ht="15" customHeight="1">
      <c r="A32" s="396" t="s">
        <v>1444</v>
      </c>
      <c r="B32" s="395" t="s">
        <v>1443</v>
      </c>
      <c r="C32" s="395" t="s">
        <v>1231</v>
      </c>
      <c r="D32" s="395"/>
      <c r="E32" s="343"/>
      <c r="F32" s="395"/>
      <c r="G32" s="395"/>
      <c r="H32" s="395"/>
      <c r="I32" s="395"/>
      <c r="J32" s="395"/>
      <c r="K32" s="395"/>
      <c r="L32" s="395"/>
      <c r="M32" s="395"/>
      <c r="O32" s="343"/>
      <c r="P32" s="332"/>
      <c r="Q32" s="341"/>
      <c r="R32" s="331"/>
      <c r="S32" s="331"/>
    </row>
    <row r="33" spans="1:13">
      <c r="A33" s="331" t="s">
        <v>1442</v>
      </c>
      <c r="B33" s="392" t="s">
        <v>1433</v>
      </c>
      <c r="C33" s="353">
        <f>('[35]52C'!J11+'[35]52C'!J15)/1000</f>
        <v>-49875.855532356261</v>
      </c>
      <c r="D33" s="353"/>
      <c r="E33" s="775"/>
      <c r="F33" s="776"/>
      <c r="G33" s="776"/>
      <c r="H33" s="776"/>
      <c r="I33" s="776"/>
      <c r="J33" s="776"/>
      <c r="K33" s="776"/>
      <c r="L33" s="776"/>
      <c r="M33" s="776"/>
    </row>
    <row r="34" spans="1:13">
      <c r="A34" s="331" t="s">
        <v>1441</v>
      </c>
      <c r="B34" s="392" t="s">
        <v>1434</v>
      </c>
      <c r="C34" s="353">
        <f>('[35]52C'!O12+'[35]52C'!O14)/1000</f>
        <v>-47305.764329510625</v>
      </c>
      <c r="D34" s="353"/>
      <c r="E34" s="776"/>
      <c r="F34" s="776"/>
      <c r="G34" s="776"/>
      <c r="H34" s="776"/>
      <c r="I34" s="776"/>
      <c r="J34" s="776"/>
      <c r="K34" s="776"/>
      <c r="L34" s="776"/>
      <c r="M34" s="776"/>
    </row>
    <row r="35" spans="1:13" ht="18.75" customHeight="1">
      <c r="A35" s="331" t="s">
        <v>1440</v>
      </c>
      <c r="B35" s="392" t="s">
        <v>1434</v>
      </c>
      <c r="C35" s="353">
        <f>'[35]52C'!O9/1000</f>
        <v>46544.105042778101</v>
      </c>
      <c r="D35" s="353"/>
      <c r="E35" s="776"/>
      <c r="F35" s="776"/>
      <c r="G35" s="776"/>
      <c r="H35" s="776"/>
      <c r="I35" s="776"/>
      <c r="J35" s="776"/>
      <c r="K35" s="776"/>
      <c r="L35" s="776"/>
      <c r="M35" s="776"/>
    </row>
    <row r="36" spans="1:13">
      <c r="A36" s="331" t="s">
        <v>1439</v>
      </c>
      <c r="B36" s="392" t="s">
        <v>1434</v>
      </c>
      <c r="C36" s="353">
        <f>('[35]52C'!O10+'[35]52C'!O13)/1000</f>
        <v>-227644.98385714271</v>
      </c>
      <c r="D36" s="353"/>
      <c r="E36" s="394"/>
      <c r="F36" s="330"/>
      <c r="G36" s="330"/>
      <c r="H36" s="330"/>
      <c r="I36" s="330"/>
      <c r="J36" s="330"/>
      <c r="K36" s="330"/>
      <c r="L36" s="330"/>
      <c r="M36" s="330"/>
    </row>
    <row r="37" spans="1:13">
      <c r="A37" s="331" t="s">
        <v>1438</v>
      </c>
      <c r="B37" s="392" t="s">
        <v>1433</v>
      </c>
      <c r="C37" s="353">
        <f>'[35]52C'!J8/1000</f>
        <v>-3.3889299999999998</v>
      </c>
      <c r="D37" s="353"/>
      <c r="J37" s="341"/>
      <c r="M37" s="330"/>
    </row>
    <row r="38" spans="1:13">
      <c r="A38" s="331" t="s">
        <v>1437</v>
      </c>
      <c r="B38" s="392" t="s">
        <v>1430</v>
      </c>
      <c r="C38" s="353">
        <v>-10910.85277</v>
      </c>
      <c r="D38" s="353"/>
      <c r="E38" s="775"/>
      <c r="F38" s="777"/>
      <c r="G38" s="777"/>
      <c r="H38" s="777"/>
      <c r="I38" s="777"/>
      <c r="J38" s="777"/>
      <c r="K38" s="777"/>
      <c r="L38" s="777"/>
      <c r="M38" s="777"/>
    </row>
    <row r="39" spans="1:13" ht="25.5" customHeight="1">
      <c r="A39" s="331" t="s">
        <v>1436</v>
      </c>
      <c r="B39" s="392" t="s">
        <v>1428</v>
      </c>
      <c r="C39" s="353">
        <f>'[35]52C'!N5/1000</f>
        <v>-137216.261</v>
      </c>
      <c r="D39" s="353"/>
      <c r="E39" s="775"/>
      <c r="F39" s="777"/>
      <c r="G39" s="777"/>
      <c r="H39" s="777"/>
      <c r="I39" s="777"/>
      <c r="J39" s="777"/>
      <c r="K39" s="777"/>
      <c r="L39" s="777"/>
      <c r="M39" s="777"/>
    </row>
    <row r="40" spans="1:13" ht="24" customHeight="1">
      <c r="A40" s="331" t="s">
        <v>1435</v>
      </c>
      <c r="B40" s="392" t="s">
        <v>1433</v>
      </c>
      <c r="C40" s="353">
        <f>('[35]52C'!J6+'[35]52C'!J7)/1000</f>
        <v>-49922.187760000015</v>
      </c>
      <c r="D40" s="353"/>
      <c r="E40" s="775"/>
      <c r="F40" s="777"/>
      <c r="G40" s="777"/>
      <c r="H40" s="777"/>
      <c r="I40" s="777"/>
      <c r="J40" s="777"/>
      <c r="K40" s="777"/>
      <c r="L40" s="777"/>
      <c r="M40" s="777"/>
    </row>
    <row r="41" spans="1:13">
      <c r="A41" s="331" t="s">
        <v>1429</v>
      </c>
      <c r="B41" s="392" t="s">
        <v>1434</v>
      </c>
      <c r="C41" s="353">
        <f>'[35]52C'!O64/1000</f>
        <v>-43476.469832233946</v>
      </c>
      <c r="D41" s="353"/>
      <c r="E41" s="391"/>
      <c r="F41" s="390"/>
      <c r="G41" s="390"/>
      <c r="H41" s="390"/>
      <c r="I41" s="390"/>
      <c r="J41" s="390"/>
      <c r="K41" s="390"/>
      <c r="L41" s="390"/>
      <c r="M41" s="390"/>
    </row>
    <row r="42" spans="1:13">
      <c r="A42" s="331" t="s">
        <v>1429</v>
      </c>
      <c r="B42" s="392" t="s">
        <v>1433</v>
      </c>
      <c r="C42" s="353">
        <f>'[35]52C'!J65/1000</f>
        <v>16561.789996986023</v>
      </c>
      <c r="D42" s="353"/>
      <c r="E42" s="391"/>
      <c r="F42" s="390"/>
      <c r="G42" s="390"/>
      <c r="H42" s="390"/>
      <c r="I42" s="390"/>
      <c r="J42" s="390"/>
      <c r="K42" s="390"/>
      <c r="L42" s="390"/>
      <c r="M42" s="390"/>
    </row>
    <row r="43" spans="1:13">
      <c r="A43" s="331" t="s">
        <v>1429</v>
      </c>
      <c r="B43" s="392" t="s">
        <v>1432</v>
      </c>
      <c r="C43" s="353">
        <f>'[35]52C'!K66/1000</f>
        <v>650.76495497296924</v>
      </c>
      <c r="D43" s="353"/>
      <c r="E43" s="391"/>
      <c r="F43" s="390"/>
      <c r="G43" s="390"/>
      <c r="H43" s="390"/>
      <c r="I43" s="390"/>
      <c r="J43" s="390"/>
      <c r="K43" s="390"/>
      <c r="L43" s="390"/>
      <c r="M43" s="390"/>
    </row>
    <row r="44" spans="1:13">
      <c r="A44" s="331" t="s">
        <v>1429</v>
      </c>
      <c r="B44" s="392" t="s">
        <v>1431</v>
      </c>
      <c r="C44" s="353">
        <f>'[35]52C'!M67/1000</f>
        <v>611.7063377598264</v>
      </c>
      <c r="D44" s="353"/>
      <c r="E44" s="393"/>
      <c r="F44" s="390"/>
      <c r="G44" s="390"/>
      <c r="H44" s="390"/>
      <c r="I44" s="390"/>
      <c r="J44" s="390"/>
      <c r="K44" s="390"/>
      <c r="L44" s="390"/>
      <c r="M44" s="390"/>
    </row>
    <row r="45" spans="1:13">
      <c r="A45" s="331" t="s">
        <v>1429</v>
      </c>
      <c r="B45" s="392" t="s">
        <v>1430</v>
      </c>
      <c r="C45" s="353">
        <f>'[35]52C'!L68/1000</f>
        <v>25271.416186614792</v>
      </c>
      <c r="D45" s="353"/>
      <c r="E45" s="391"/>
      <c r="F45" s="390"/>
      <c r="G45" s="390"/>
      <c r="H45" s="390"/>
      <c r="I45" s="390"/>
      <c r="J45" s="390"/>
      <c r="K45" s="390"/>
      <c r="L45" s="390"/>
      <c r="M45" s="390"/>
    </row>
    <row r="46" spans="1:13">
      <c r="A46" s="331" t="s">
        <v>1429</v>
      </c>
      <c r="B46" s="392" t="s">
        <v>1428</v>
      </c>
      <c r="C46" s="353">
        <f>'[35]52C'!N69/1000</f>
        <v>380.79235590033204</v>
      </c>
      <c r="D46" s="353"/>
      <c r="E46" s="391"/>
      <c r="F46" s="390"/>
      <c r="G46" s="390"/>
      <c r="H46" s="390"/>
      <c r="I46" s="390"/>
      <c r="J46" s="390"/>
      <c r="K46" s="390"/>
      <c r="L46" s="390"/>
      <c r="M46" s="390"/>
    </row>
    <row r="47" spans="1:13">
      <c r="A47" s="336" t="s">
        <v>1427</v>
      </c>
      <c r="C47" s="351">
        <f>SUM(C33:C46)</f>
        <v>-476335.18913623149</v>
      </c>
      <c r="D47" s="360"/>
      <c r="E47" s="403"/>
      <c r="F47" s="388"/>
      <c r="I47" s="332"/>
      <c r="J47" s="341"/>
      <c r="M47" s="330"/>
    </row>
    <row r="48" spans="1:13">
      <c r="C48" s="347"/>
      <c r="D48" s="347"/>
      <c r="I48" s="332"/>
      <c r="J48" s="341"/>
      <c r="M48" s="330"/>
    </row>
    <row r="49" spans="1:14">
      <c r="A49" s="331" t="s">
        <v>1426</v>
      </c>
      <c r="C49" s="366">
        <f>C30</f>
        <v>-4495675.9816075116</v>
      </c>
      <c r="D49" s="347"/>
      <c r="E49" s="775"/>
      <c r="F49" s="776"/>
      <c r="G49" s="776"/>
      <c r="H49" s="776"/>
      <c r="I49" s="776"/>
      <c r="J49" s="776"/>
      <c r="K49" s="776"/>
      <c r="L49" s="776"/>
      <c r="M49" s="776"/>
    </row>
    <row r="50" spans="1:14">
      <c r="A50" s="331" t="s">
        <v>1425</v>
      </c>
      <c r="C50" s="347">
        <f>C47</f>
        <v>-476335.18913623149</v>
      </c>
      <c r="D50" s="347"/>
      <c r="E50" s="776"/>
      <c r="F50" s="776"/>
      <c r="G50" s="776"/>
      <c r="H50" s="776"/>
      <c r="I50" s="776"/>
      <c r="J50" s="776"/>
      <c r="K50" s="776"/>
      <c r="L50" s="776"/>
      <c r="M50" s="776"/>
    </row>
    <row r="51" spans="1:14" ht="13.5" thickBot="1">
      <c r="A51" s="336" t="s">
        <v>1424</v>
      </c>
      <c r="C51" s="387">
        <f>C30-C47</f>
        <v>-4019340.7924712803</v>
      </c>
      <c r="D51" s="360"/>
      <c r="E51" s="776"/>
      <c r="F51" s="776"/>
      <c r="G51" s="776"/>
      <c r="H51" s="776"/>
      <c r="I51" s="776"/>
      <c r="J51" s="776"/>
      <c r="K51" s="776"/>
      <c r="L51" s="776"/>
      <c r="M51" s="776"/>
    </row>
    <row r="52" spans="1:14">
      <c r="C52" s="347"/>
      <c r="D52" s="347"/>
      <c r="I52" s="332"/>
      <c r="J52" s="341"/>
      <c r="M52" s="330"/>
    </row>
    <row r="53" spans="1:14" ht="7.5" customHeight="1" thickBot="1">
      <c r="C53" s="347"/>
      <c r="D53" s="347"/>
      <c r="I53" s="332"/>
      <c r="J53" s="341"/>
      <c r="M53" s="330"/>
    </row>
    <row r="54" spans="1:14" ht="16.5" customHeight="1" thickBot="1">
      <c r="A54" s="386" t="s">
        <v>1423</v>
      </c>
      <c r="B54" s="766" t="s">
        <v>1422</v>
      </c>
      <c r="C54" s="767"/>
      <c r="D54" s="767"/>
      <c r="E54" s="767"/>
      <c r="F54" s="767"/>
      <c r="G54" s="768"/>
      <c r="H54" s="769"/>
      <c r="I54" s="341"/>
      <c r="K54" s="341"/>
      <c r="L54" s="385"/>
      <c r="M54" s="385"/>
    </row>
    <row r="55" spans="1:14" ht="20.25" customHeight="1">
      <c r="B55" s="384" t="s">
        <v>64</v>
      </c>
      <c r="C55" s="383" t="s">
        <v>65</v>
      </c>
      <c r="D55" s="383"/>
      <c r="E55" s="384" t="s">
        <v>1421</v>
      </c>
      <c r="F55" s="383" t="s">
        <v>67</v>
      </c>
      <c r="G55" s="383" t="s">
        <v>75</v>
      </c>
      <c r="H55" s="382" t="s">
        <v>1420</v>
      </c>
      <c r="J55" s="331"/>
      <c r="K55" s="341"/>
      <c r="L55" s="381"/>
      <c r="M55" s="378"/>
      <c r="N55" s="331"/>
    </row>
    <row r="56" spans="1:14" ht="45">
      <c r="B56" s="380" t="s">
        <v>1419</v>
      </c>
      <c r="C56" s="380" t="s">
        <v>1418</v>
      </c>
      <c r="D56" s="380"/>
      <c r="E56" s="380" t="s">
        <v>1417</v>
      </c>
      <c r="F56" s="380" t="s">
        <v>1416</v>
      </c>
      <c r="G56" s="380" t="s">
        <v>1415</v>
      </c>
      <c r="H56" s="380" t="s">
        <v>1414</v>
      </c>
      <c r="J56" s="331"/>
      <c r="K56" s="341"/>
      <c r="L56" s="379"/>
      <c r="M56" s="378"/>
      <c r="N56" s="331"/>
    </row>
    <row r="57" spans="1:14">
      <c r="A57" s="377" t="str">
        <f>A11</f>
        <v>LONG TERM DEBT</v>
      </c>
      <c r="B57" s="376">
        <f>B11</f>
        <v>11688224.212846</v>
      </c>
      <c r="C57" s="373">
        <f>C11</f>
        <v>-83239.642225370248</v>
      </c>
      <c r="D57" s="373"/>
      <c r="E57" s="376">
        <f t="shared" ref="E57:E63" si="0">B57+C57</f>
        <v>11604984.57062063</v>
      </c>
      <c r="F57" s="375">
        <f t="shared" ref="F57:F63" si="1">E57/$E$64</f>
        <v>0.29607719694199641</v>
      </c>
      <c r="G57" s="374"/>
      <c r="H57" s="373">
        <f t="shared" ref="H57:H63" si="2">$G$64*F57</f>
        <v>-1190035.1553895192</v>
      </c>
      <c r="J57" s="331"/>
      <c r="K57" s="341"/>
      <c r="L57" s="332"/>
      <c r="M57" s="341"/>
      <c r="N57" s="331"/>
    </row>
    <row r="58" spans="1:14">
      <c r="A58" s="377" t="str">
        <f>A13</f>
        <v>SHORT TERM DEBT</v>
      </c>
      <c r="B58" s="376">
        <f>B13</f>
        <v>371681.19756895187</v>
      </c>
      <c r="C58" s="373">
        <f>C13</f>
        <v>650.76495497296924</v>
      </c>
      <c r="D58" s="373"/>
      <c r="E58" s="376">
        <f t="shared" si="0"/>
        <v>372331.96252392483</v>
      </c>
      <c r="F58" s="375">
        <f t="shared" si="1"/>
        <v>9.4992805139163215E-3</v>
      </c>
      <c r="G58" s="374"/>
      <c r="H58" s="373">
        <f t="shared" si="2"/>
        <v>-38180.845668711416</v>
      </c>
      <c r="J58" s="331"/>
      <c r="K58" s="341"/>
      <c r="L58" s="332"/>
      <c r="M58" s="341"/>
      <c r="N58" s="331"/>
    </row>
    <row r="59" spans="1:14">
      <c r="A59" s="377" t="str">
        <f>A15</f>
        <v>PREFERRED STOCK</v>
      </c>
      <c r="B59" s="376">
        <f>B15</f>
        <v>0</v>
      </c>
      <c r="C59" s="373">
        <f>C15</f>
        <v>0</v>
      </c>
      <c r="D59" s="373"/>
      <c r="E59" s="376">
        <f t="shared" si="0"/>
        <v>0</v>
      </c>
      <c r="F59" s="375">
        <f t="shared" si="1"/>
        <v>0</v>
      </c>
      <c r="G59" s="374"/>
      <c r="H59" s="373">
        <f t="shared" si="2"/>
        <v>0</v>
      </c>
      <c r="J59" s="331"/>
      <c r="K59" s="341"/>
      <c r="L59" s="332"/>
      <c r="M59" s="341"/>
      <c r="N59" s="331"/>
    </row>
    <row r="60" spans="1:14">
      <c r="A60" s="377" t="str">
        <f>A17</f>
        <v>CUSTOMER DEPOSITS</v>
      </c>
      <c r="B60" s="376">
        <f>B17</f>
        <v>429893.00358271576</v>
      </c>
      <c r="C60" s="373">
        <f>C17</f>
        <v>611.7063377598264</v>
      </c>
      <c r="D60" s="373"/>
      <c r="E60" s="376">
        <f t="shared" si="0"/>
        <v>430504.70992047561</v>
      </c>
      <c r="F60" s="375">
        <f t="shared" si="1"/>
        <v>1.0983437936338854E-2</v>
      </c>
      <c r="G60" s="374"/>
      <c r="H60" s="373">
        <f t="shared" si="2"/>
        <v>-44146.180139103337</v>
      </c>
      <c r="J60" s="331"/>
      <c r="K60" s="341"/>
      <c r="L60" s="332"/>
      <c r="M60" s="341"/>
      <c r="N60" s="331"/>
    </row>
    <row r="61" spans="1:14">
      <c r="A61" s="377" t="str">
        <f>A19</f>
        <v>COMMON EQUITY</v>
      </c>
      <c r="B61" s="376">
        <f>B19</f>
        <v>17680645.991664961</v>
      </c>
      <c r="C61" s="373">
        <f>C19</f>
        <v>14360.563416614792</v>
      </c>
      <c r="D61" s="373"/>
      <c r="E61" s="376">
        <f t="shared" si="0"/>
        <v>17695006.555081576</v>
      </c>
      <c r="F61" s="375">
        <f t="shared" si="1"/>
        <v>0.45145152144037887</v>
      </c>
      <c r="G61" s="374"/>
      <c r="H61" s="373">
        <f t="shared" si="2"/>
        <v>-1814537.5159485375</v>
      </c>
      <c r="J61" s="331"/>
      <c r="K61" s="341"/>
      <c r="L61" s="332"/>
      <c r="M61" s="341"/>
      <c r="N61" s="331"/>
    </row>
    <row r="62" spans="1:14">
      <c r="A62" s="377" t="str">
        <f>A21</f>
        <v>DEFERRED INCOME TAXES</v>
      </c>
      <c r="B62" s="376">
        <f>B21</f>
        <v>9248444.2754023504</v>
      </c>
      <c r="C62" s="373">
        <f>C21</f>
        <v>-271883.1129761092</v>
      </c>
      <c r="D62" s="373"/>
      <c r="E62" s="376">
        <f t="shared" si="0"/>
        <v>8976561.1624262407</v>
      </c>
      <c r="F62" s="375">
        <f t="shared" si="1"/>
        <v>0.22901840592515449</v>
      </c>
      <c r="G62" s="374"/>
      <c r="H62" s="373">
        <f t="shared" si="2"/>
        <v>-920503.02116171981</v>
      </c>
      <c r="J62" s="331"/>
      <c r="K62" s="341"/>
      <c r="L62" s="332"/>
      <c r="M62" s="341"/>
      <c r="N62" s="331"/>
    </row>
    <row r="63" spans="1:14">
      <c r="A63" s="377" t="str">
        <f>A23</f>
        <v>TAX CREDITS WTD COST</v>
      </c>
      <c r="B63" s="376">
        <f>B23</f>
        <v>253253.17768832159</v>
      </c>
      <c r="C63" s="373">
        <f>C23</f>
        <v>-136835.46864409966</v>
      </c>
      <c r="D63" s="373"/>
      <c r="E63" s="376">
        <f t="shared" si="0"/>
        <v>116417.70904422193</v>
      </c>
      <c r="F63" s="375">
        <f t="shared" si="1"/>
        <v>2.9701572422149948E-3</v>
      </c>
      <c r="G63" s="374"/>
      <c r="H63" s="373">
        <f t="shared" si="2"/>
        <v>-11938.074163688729</v>
      </c>
      <c r="J63" s="331"/>
      <c r="K63" s="341"/>
      <c r="L63" s="332"/>
      <c r="M63" s="341"/>
      <c r="N63" s="331"/>
    </row>
    <row r="64" spans="1:14" ht="13.5" thickBot="1">
      <c r="B64" s="372">
        <f>SUM(B57:B63)</f>
        <v>39672141.858753301</v>
      </c>
      <c r="C64" s="369">
        <f>SUM(C57:C63)</f>
        <v>-476335.18913623155</v>
      </c>
      <c r="D64" s="369"/>
      <c r="E64" s="371">
        <f>SUM(E57:E63)</f>
        <v>39195806.669617072</v>
      </c>
      <c r="F64" s="370">
        <f>SUM(F57:F63)</f>
        <v>1</v>
      </c>
      <c r="G64" s="369">
        <f>C51</f>
        <v>-4019340.7924712803</v>
      </c>
      <c r="H64" s="368">
        <f>SUM(H57:H63)</f>
        <v>-4019340.7924712803</v>
      </c>
      <c r="J64" s="331"/>
      <c r="K64" s="341"/>
      <c r="L64" s="332"/>
      <c r="M64" s="341"/>
      <c r="N64" s="331"/>
    </row>
    <row r="65" spans="1:13" ht="11.25" customHeight="1" thickTop="1">
      <c r="C65" s="347"/>
      <c r="D65" s="347"/>
      <c r="I65" s="332"/>
      <c r="J65" s="341"/>
      <c r="M65" s="330"/>
    </row>
    <row r="66" spans="1:13" s="361" customFormat="1">
      <c r="A66" s="367"/>
      <c r="B66" s="359"/>
      <c r="C66" s="366"/>
      <c r="D66" s="366"/>
      <c r="E66" s="359"/>
      <c r="F66" s="359"/>
      <c r="G66" s="359"/>
      <c r="H66" s="359"/>
      <c r="I66" s="363"/>
      <c r="J66" s="362"/>
      <c r="K66" s="359"/>
      <c r="L66" s="359"/>
    </row>
    <row r="67" spans="1:13" s="361" customFormat="1">
      <c r="A67" s="359"/>
      <c r="B67" s="365"/>
      <c r="C67" s="359"/>
      <c r="D67" s="359"/>
      <c r="E67" s="359"/>
      <c r="F67" s="359"/>
      <c r="G67" s="359"/>
      <c r="H67" s="359"/>
      <c r="I67" s="359"/>
      <c r="J67" s="363"/>
      <c r="K67" s="362"/>
      <c r="L67" s="359"/>
      <c r="M67" s="359"/>
    </row>
    <row r="68" spans="1:13" s="361" customFormat="1">
      <c r="A68" s="359"/>
      <c r="B68" s="360"/>
      <c r="C68" s="364"/>
      <c r="D68" s="364"/>
      <c r="E68" s="359"/>
      <c r="F68" s="359"/>
      <c r="G68" s="359"/>
      <c r="H68" s="359"/>
      <c r="I68" s="359"/>
      <c r="J68" s="363"/>
      <c r="K68" s="362"/>
      <c r="L68" s="359"/>
      <c r="M68" s="359"/>
    </row>
    <row r="69" spans="1:13">
      <c r="C69" s="347"/>
      <c r="D69" s="347"/>
      <c r="F69" s="360"/>
      <c r="G69" s="359"/>
      <c r="H69" s="359"/>
      <c r="I69" s="332"/>
      <c r="J69" s="341"/>
      <c r="M69" s="330"/>
    </row>
    <row r="70" spans="1:13" ht="18">
      <c r="A70" s="343" t="s">
        <v>1413</v>
      </c>
      <c r="C70" s="347"/>
      <c r="D70" s="347"/>
      <c r="I70" s="332"/>
      <c r="J70" s="341"/>
      <c r="M70" s="330"/>
    </row>
    <row r="71" spans="1:13">
      <c r="B71" s="345" t="s">
        <v>64</v>
      </c>
      <c r="C71" s="345" t="s">
        <v>65</v>
      </c>
      <c r="D71" s="345"/>
      <c r="E71" s="344" t="s">
        <v>1412</v>
      </c>
      <c r="F71" s="354"/>
      <c r="G71" s="354"/>
      <c r="I71" s="332"/>
      <c r="J71" s="341"/>
      <c r="M71" s="330"/>
    </row>
    <row r="72" spans="1:13">
      <c r="B72" s="358" t="s">
        <v>1411</v>
      </c>
      <c r="C72" s="357" t="s">
        <v>1410</v>
      </c>
      <c r="D72" s="356"/>
      <c r="E72" s="355" t="s">
        <v>1409</v>
      </c>
      <c r="F72" s="353"/>
      <c r="G72" s="354"/>
      <c r="I72" s="332"/>
      <c r="J72" s="341"/>
      <c r="M72" s="330"/>
    </row>
    <row r="73" spans="1:13">
      <c r="A73" s="331" t="s">
        <v>1408</v>
      </c>
      <c r="B73" s="353">
        <f>F25</f>
        <v>35176465.87714579</v>
      </c>
      <c r="C73" s="353">
        <f>'[35]Rate Base'!T552/1000</f>
        <v>33870897.422024161</v>
      </c>
      <c r="D73" s="353"/>
      <c r="E73" s="352"/>
      <c r="I73" s="332"/>
      <c r="J73" s="341"/>
      <c r="M73" s="330"/>
    </row>
    <row r="74" spans="1:13">
      <c r="A74" s="331" t="s">
        <v>1407</v>
      </c>
      <c r="B74" s="347">
        <f>-F17</f>
        <v>-386358.52978137229</v>
      </c>
      <c r="C74" s="347">
        <f>-F17</f>
        <v>-386358.52978137229</v>
      </c>
      <c r="D74" s="347"/>
      <c r="E74" s="352"/>
      <c r="I74" s="341"/>
      <c r="K74" s="341"/>
    </row>
    <row r="75" spans="1:13">
      <c r="A75" s="336" t="s">
        <v>1406</v>
      </c>
      <c r="B75" s="351">
        <f>SUM(B73:B74)</f>
        <v>34790107.347364418</v>
      </c>
      <c r="C75" s="351">
        <f>SUM(C73:C74)</f>
        <v>33484538.892242789</v>
      </c>
      <c r="D75" s="351"/>
      <c r="E75" s="350">
        <f>C75/B75</f>
        <v>0.96247299722055801</v>
      </c>
      <c r="I75" s="341"/>
      <c r="K75" s="341"/>
    </row>
    <row r="76" spans="1:13">
      <c r="A76" s="343"/>
      <c r="K76" s="341"/>
    </row>
    <row r="77" spans="1:13">
      <c r="A77" s="331" t="s">
        <v>1405</v>
      </c>
      <c r="B77" s="348">
        <f>B19</f>
        <v>17680645.991664961</v>
      </c>
      <c r="C77" s="349"/>
      <c r="D77" s="349"/>
      <c r="K77" s="341"/>
    </row>
    <row r="78" spans="1:13">
      <c r="A78" s="331" t="s">
        <v>1404</v>
      </c>
      <c r="B78" s="348">
        <f>B17</f>
        <v>429893.00358271576</v>
      </c>
      <c r="C78" s="347"/>
      <c r="D78" s="347"/>
      <c r="K78" s="341"/>
    </row>
    <row r="79" spans="1:13">
      <c r="A79" s="331" t="s">
        <v>1403</v>
      </c>
      <c r="B79" s="348">
        <f>B21</f>
        <v>9248444.2754023504</v>
      </c>
      <c r="C79" s="347"/>
      <c r="D79" s="347"/>
      <c r="K79" s="341"/>
    </row>
    <row r="80" spans="1:13">
      <c r="A80" s="331" t="s">
        <v>1402</v>
      </c>
      <c r="B80" s="348">
        <f>B23</f>
        <v>253253.17768832159</v>
      </c>
      <c r="C80" s="347"/>
      <c r="D80" s="347"/>
      <c r="K80" s="341"/>
    </row>
    <row r="81" spans="1:13">
      <c r="A81" s="331" t="s">
        <v>1401</v>
      </c>
      <c r="B81" s="348">
        <f>B11</f>
        <v>11688224.212846</v>
      </c>
      <c r="C81" s="347"/>
      <c r="D81" s="347"/>
      <c r="K81" s="341"/>
    </row>
    <row r="82" spans="1:13">
      <c r="A82" s="331" t="s">
        <v>1400</v>
      </c>
      <c r="B82" s="348">
        <f>B15</f>
        <v>0</v>
      </c>
      <c r="C82" s="347"/>
      <c r="D82" s="347"/>
      <c r="K82" s="341"/>
    </row>
    <row r="83" spans="1:13">
      <c r="A83" s="331" t="s">
        <v>1399</v>
      </c>
      <c r="B83" s="348">
        <f>B13</f>
        <v>371681.19756895187</v>
      </c>
      <c r="C83" s="347"/>
      <c r="D83" s="347"/>
      <c r="K83" s="341"/>
    </row>
    <row r="84" spans="1:13">
      <c r="K84" s="341"/>
    </row>
    <row r="85" spans="1:13">
      <c r="A85" s="331" t="s">
        <v>1405</v>
      </c>
      <c r="B85" s="736">
        <f>'[35]52A'!J109</f>
        <v>0.115</v>
      </c>
      <c r="K85" s="341"/>
    </row>
    <row r="86" spans="1:13">
      <c r="A86" s="331" t="s">
        <v>1404</v>
      </c>
      <c r="B86" s="736">
        <f>'[35]52A'!K109</f>
        <v>2.0400693863565248E-2</v>
      </c>
      <c r="K86" s="341"/>
    </row>
    <row r="87" spans="1:13">
      <c r="A87" s="331" t="s">
        <v>1403</v>
      </c>
      <c r="B87" s="736">
        <f>'[35]52A'!M109</f>
        <v>0</v>
      </c>
      <c r="K87" s="341"/>
    </row>
    <row r="88" spans="1:13">
      <c r="A88" s="331" t="s">
        <v>1402</v>
      </c>
      <c r="B88" s="736">
        <f>'[35]52A'!L109</f>
        <v>8.873018254401091E-2</v>
      </c>
      <c r="K88" s="341"/>
    </row>
    <row r="89" spans="1:13">
      <c r="A89" s="331" t="s">
        <v>1401</v>
      </c>
      <c r="B89" s="736">
        <f>'[35]52A'!H109</f>
        <v>4.867458494663611E-2</v>
      </c>
      <c r="K89" s="341"/>
    </row>
    <row r="90" spans="1:13">
      <c r="A90" s="331" t="s">
        <v>1400</v>
      </c>
      <c r="B90" s="736">
        <v>0</v>
      </c>
      <c r="K90" s="341"/>
    </row>
    <row r="91" spans="1:13">
      <c r="A91" s="331" t="s">
        <v>1399</v>
      </c>
      <c r="B91" s="736">
        <f>'[35]52A'!I109</f>
        <v>2.6799056635252123E-2</v>
      </c>
      <c r="K91" s="341"/>
    </row>
    <row r="92" spans="1:13">
      <c r="B92" s="346">
        <f>SUM(B85:B91)-SUM('[35]52A'!H109:M109)</f>
        <v>0</v>
      </c>
      <c r="K92" s="341"/>
    </row>
    <row r="93" spans="1:13" ht="14.45" customHeight="1">
      <c r="B93" s="345" t="s">
        <v>64</v>
      </c>
      <c r="C93" s="345" t="s">
        <v>65</v>
      </c>
      <c r="D93" s="345"/>
      <c r="E93" s="344">
        <v>-3</v>
      </c>
      <c r="F93" s="344" t="s">
        <v>1398</v>
      </c>
      <c r="G93" s="770" t="s">
        <v>1397</v>
      </c>
      <c r="K93" s="341"/>
    </row>
    <row r="94" spans="1:13" ht="13.5" thickBot="1">
      <c r="A94" s="343" t="s">
        <v>1396</v>
      </c>
      <c r="B94" s="342" t="s">
        <v>1375</v>
      </c>
      <c r="C94" s="342" t="s">
        <v>1374</v>
      </c>
      <c r="D94" s="342"/>
      <c r="E94" s="342" t="s">
        <v>1373</v>
      </c>
      <c r="F94" s="342" t="s">
        <v>1395</v>
      </c>
      <c r="G94" s="771"/>
      <c r="I94" s="332"/>
      <c r="J94" s="341"/>
      <c r="M94" s="330"/>
    </row>
    <row r="95" spans="1:13">
      <c r="A95" s="331" t="s">
        <v>121</v>
      </c>
      <c r="B95" s="340">
        <f>H11</f>
        <v>10024107.579577984</v>
      </c>
      <c r="C95" s="337">
        <f>B95/$B$98</f>
        <v>0.39607467868618695</v>
      </c>
      <c r="D95" s="337"/>
      <c r="E95" s="337">
        <f>J11</f>
        <v>4.867458494663611E-2</v>
      </c>
      <c r="F95" s="337">
        <f>C95*E95</f>
        <v>1.927877059292241E-2</v>
      </c>
      <c r="G95" s="337">
        <f>F95</f>
        <v>1.927877059292241E-2</v>
      </c>
      <c r="I95" s="332"/>
      <c r="J95" s="341"/>
      <c r="M95" s="330"/>
    </row>
    <row r="96" spans="1:13">
      <c r="A96" s="331" t="s">
        <v>122</v>
      </c>
      <c r="B96" s="340">
        <f>H15</f>
        <v>0</v>
      </c>
      <c r="C96" s="337">
        <f>B96/$B$98</f>
        <v>0</v>
      </c>
      <c r="D96" s="337"/>
      <c r="E96" s="337">
        <f>J15</f>
        <v>0</v>
      </c>
      <c r="F96" s="337">
        <f>C96*E96</f>
        <v>0</v>
      </c>
      <c r="G96" s="337">
        <f>F96/0.61425</f>
        <v>0</v>
      </c>
      <c r="I96" s="332"/>
      <c r="J96" s="331"/>
      <c r="M96" s="330"/>
    </row>
    <row r="97" spans="1:13" ht="13.5" thickBot="1">
      <c r="A97" s="331" t="s">
        <v>124</v>
      </c>
      <c r="B97" s="339">
        <f>H19</f>
        <v>15284522.633362651</v>
      </c>
      <c r="C97" s="337">
        <f>B97/$B$98</f>
        <v>0.60392532131381316</v>
      </c>
      <c r="D97" s="337"/>
      <c r="E97" s="338">
        <f>J19</f>
        <v>0.115</v>
      </c>
      <c r="F97" s="337">
        <f>C97*E97</f>
        <v>6.9451411951088518E-2</v>
      </c>
      <c r="G97" s="337">
        <f>F97/0.61425</f>
        <v>0.11306701172338383</v>
      </c>
      <c r="I97" s="332"/>
      <c r="J97" s="331"/>
      <c r="M97" s="330"/>
    </row>
    <row r="98" spans="1:13">
      <c r="A98" s="336" t="s">
        <v>1371</v>
      </c>
      <c r="B98" s="335">
        <f>SUM(B95:B97)</f>
        <v>25308630.212940633</v>
      </c>
      <c r="C98" s="334">
        <f>SUM(C95:C97)</f>
        <v>1</v>
      </c>
      <c r="D98" s="334"/>
      <c r="E98" s="334"/>
      <c r="F98" s="333">
        <f>SUM(F95:F97)</f>
        <v>8.8730182544010924E-2</v>
      </c>
      <c r="G98" s="333">
        <f>SUM(G95:G97)</f>
        <v>0.13234578231630625</v>
      </c>
      <c r="I98" s="332"/>
      <c r="J98" s="331"/>
      <c r="M98" s="330"/>
    </row>
  </sheetData>
  <mergeCells count="8">
    <mergeCell ref="B54:H54"/>
    <mergeCell ref="G93:G94"/>
    <mergeCell ref="C8:E8"/>
    <mergeCell ref="E33:M35"/>
    <mergeCell ref="E38:M38"/>
    <mergeCell ref="E39:M39"/>
    <mergeCell ref="E40:M40"/>
    <mergeCell ref="E49:M51"/>
  </mergeCells>
  <pageMargins left="0.5" right="0.5" top="1" bottom="1" header="0.5" footer="0.5"/>
  <pageSetup scale="74" fitToHeight="2" orientation="landscape" r:id="rId1"/>
  <headerFooter alignWithMargins="0">
    <oddHeader>&amp;CRATE BASE / CAPITAL STRUCTURE RECONCILIATION</oddHeader>
    <oddFooter>&amp;L
&amp;C&amp;F&amp;R&amp;D&amp;T</oddFooter>
  </headerFooter>
  <rowBreaks count="1" manualBreakCount="1">
    <brk id="48" max="12"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
  <sheetViews>
    <sheetView zoomScaleNormal="100" workbookViewId="0">
      <selection sqref="A1:A2"/>
    </sheetView>
  </sheetViews>
  <sheetFormatPr defaultColWidth="11.5" defaultRowHeight="12.75"/>
  <cols>
    <col min="1" max="1" width="49.5" style="331" customWidth="1"/>
    <col min="2" max="2" width="14.5" style="331" customWidth="1"/>
    <col min="3" max="3" width="15.83203125" style="331" bestFit="1" customWidth="1"/>
    <col min="4" max="4" width="1.6640625" style="331" customWidth="1"/>
    <col min="5" max="5" width="14.83203125" style="331" customWidth="1"/>
    <col min="6" max="6" width="16.1640625" style="331" customWidth="1"/>
    <col min="7" max="7" width="12.6640625" style="331" customWidth="1"/>
    <col min="8" max="8" width="13.6640625" style="331" customWidth="1"/>
    <col min="9" max="9" width="11.5" style="331"/>
    <col min="10" max="10" width="11.5" style="332"/>
    <col min="11" max="11" width="12" style="331" bestFit="1" customWidth="1"/>
    <col min="12" max="12" width="13.6640625" style="331" bestFit="1" customWidth="1"/>
    <col min="13" max="13" width="12.6640625" style="331" customWidth="1"/>
    <col min="14" max="16384" width="11.5" style="330"/>
  </cols>
  <sheetData>
    <row r="1" spans="1:13" s="738" customFormat="1">
      <c r="A1" s="299" t="s">
        <v>3315</v>
      </c>
      <c r="B1" s="331"/>
      <c r="C1" s="331"/>
      <c r="D1" s="331"/>
      <c r="E1" s="331"/>
      <c r="F1" s="331"/>
      <c r="G1" s="331"/>
      <c r="H1" s="331"/>
      <c r="I1" s="331"/>
      <c r="J1" s="332"/>
      <c r="K1" s="331"/>
      <c r="L1" s="331"/>
      <c r="M1" s="331"/>
    </row>
    <row r="2" spans="1:13" s="738" customFormat="1">
      <c r="A2" s="299" t="s">
        <v>3288</v>
      </c>
      <c r="B2" s="331"/>
      <c r="C2" s="331"/>
      <c r="D2" s="331"/>
      <c r="E2" s="331"/>
      <c r="F2" s="331"/>
      <c r="G2" s="331"/>
      <c r="H2" s="331"/>
      <c r="I2" s="331"/>
      <c r="J2" s="332"/>
      <c r="K2" s="331"/>
      <c r="L2" s="331"/>
      <c r="M2" s="331"/>
    </row>
    <row r="3" spans="1:13" s="738" customFormat="1">
      <c r="A3" s="331"/>
      <c r="B3" s="331"/>
      <c r="C3" s="331"/>
      <c r="D3" s="331"/>
      <c r="E3" s="331"/>
      <c r="F3" s="331"/>
      <c r="G3" s="331"/>
      <c r="H3" s="331"/>
      <c r="I3" s="331"/>
      <c r="J3" s="332"/>
      <c r="K3" s="331"/>
      <c r="L3" s="331"/>
      <c r="M3" s="331"/>
    </row>
    <row r="4" spans="1:13" s="738" customFormat="1">
      <c r="A4" s="331"/>
      <c r="B4" s="331"/>
      <c r="C4" s="331"/>
      <c r="D4" s="331"/>
      <c r="E4" s="331"/>
      <c r="F4" s="331"/>
      <c r="G4" s="331"/>
      <c r="H4" s="331"/>
      <c r="I4" s="331"/>
      <c r="J4" s="332"/>
      <c r="K4" s="331"/>
      <c r="L4" s="331"/>
      <c r="M4" s="331"/>
    </row>
    <row r="5" spans="1:13" s="738" customFormat="1">
      <c r="A5" s="331"/>
      <c r="B5" s="331"/>
      <c r="C5" s="331"/>
      <c r="D5" s="331"/>
      <c r="E5" s="331"/>
      <c r="F5" s="331"/>
      <c r="G5" s="331"/>
      <c r="H5" s="331"/>
      <c r="I5" s="331"/>
      <c r="J5" s="332"/>
      <c r="K5" s="331"/>
      <c r="L5" s="331"/>
      <c r="M5" s="331"/>
    </row>
    <row r="6" spans="1:13">
      <c r="A6" s="435" t="s">
        <v>1468</v>
      </c>
      <c r="C6" s="347"/>
      <c r="D6" s="347"/>
      <c r="I6" s="341"/>
      <c r="K6" s="341"/>
    </row>
    <row r="7" spans="1:13">
      <c r="A7" s="434">
        <v>43435</v>
      </c>
      <c r="C7" s="347"/>
      <c r="D7" s="347"/>
      <c r="I7" s="341"/>
      <c r="K7" s="341"/>
    </row>
    <row r="8" spans="1:13" ht="13.5" thickBot="1">
      <c r="B8" s="384" t="s">
        <v>64</v>
      </c>
      <c r="C8" s="345" t="s">
        <v>65</v>
      </c>
      <c r="D8" s="345"/>
      <c r="E8" s="384" t="s">
        <v>66</v>
      </c>
      <c r="F8" s="384" t="s">
        <v>67</v>
      </c>
      <c r="G8" s="384" t="s">
        <v>68</v>
      </c>
      <c r="H8" s="384" t="s">
        <v>69</v>
      </c>
      <c r="I8" s="432" t="s">
        <v>70</v>
      </c>
      <c r="J8" s="433" t="s">
        <v>71</v>
      </c>
      <c r="K8" s="432" t="s">
        <v>72</v>
      </c>
      <c r="L8" s="432" t="s">
        <v>73</v>
      </c>
      <c r="M8" s="432" t="s">
        <v>74</v>
      </c>
    </row>
    <row r="9" spans="1:13" ht="13.5" thickBot="1">
      <c r="B9" s="428" t="s">
        <v>1467</v>
      </c>
      <c r="C9" s="772" t="s">
        <v>1466</v>
      </c>
      <c r="D9" s="773"/>
      <c r="E9" s="774"/>
      <c r="F9" s="431" t="s">
        <v>1464</v>
      </c>
      <c r="G9" s="428" t="s">
        <v>1465</v>
      </c>
      <c r="H9" s="428" t="s">
        <v>1464</v>
      </c>
      <c r="I9" s="429"/>
      <c r="J9" s="430"/>
      <c r="K9" s="429" t="s">
        <v>1463</v>
      </c>
      <c r="L9" s="428" t="s">
        <v>1462</v>
      </c>
      <c r="M9" s="428" t="s">
        <v>1461</v>
      </c>
    </row>
    <row r="10" spans="1:13" ht="18.75" thickBot="1">
      <c r="A10" s="427" t="s">
        <v>1460</v>
      </c>
      <c r="B10" s="426" t="s">
        <v>1459</v>
      </c>
      <c r="C10" s="425" t="s">
        <v>1458</v>
      </c>
      <c r="D10" s="424"/>
      <c r="E10" s="423" t="s">
        <v>1457</v>
      </c>
      <c r="F10" s="358" t="s">
        <v>1456</v>
      </c>
      <c r="G10" s="358" t="s">
        <v>1455</v>
      </c>
      <c r="H10" s="358" t="s">
        <v>1454</v>
      </c>
      <c r="I10" s="421" t="s">
        <v>1374</v>
      </c>
      <c r="J10" s="422" t="s">
        <v>1373</v>
      </c>
      <c r="K10" s="421" t="s">
        <v>1452</v>
      </c>
      <c r="L10" s="421" t="s">
        <v>1453</v>
      </c>
      <c r="M10" s="421" t="s">
        <v>1452</v>
      </c>
    </row>
    <row r="11" spans="1:13">
      <c r="B11" s="420"/>
      <c r="C11" s="347"/>
      <c r="D11" s="347"/>
      <c r="I11" s="341"/>
      <c r="K11" s="341"/>
    </row>
    <row r="12" spans="1:13">
      <c r="A12" s="331" t="s">
        <v>121</v>
      </c>
      <c r="B12" s="419">
        <v>11688224.212846</v>
      </c>
      <c r="C12" s="419">
        <f>C34+C38+C41+C43</f>
        <v>-86291.844853544811</v>
      </c>
      <c r="D12" s="373"/>
      <c r="E12" s="373">
        <f>H58</f>
        <v>-1189722.1667416845</v>
      </c>
      <c r="F12" s="373">
        <f>SUM(B12:E12)</f>
        <v>10412210.201250771</v>
      </c>
      <c r="G12" s="411">
        <f>E$76</f>
        <v>0.96247310837594147</v>
      </c>
      <c r="H12" s="373">
        <f>F12*G12</f>
        <v>10021472.317461517</v>
      </c>
      <c r="I12" s="332">
        <f>H12/H$26</f>
        <v>0.29587265411353325</v>
      </c>
      <c r="J12" s="406">
        <f>B90</f>
        <v>4.867458494663611E-2</v>
      </c>
      <c r="K12" s="409">
        <f>I12*J12</f>
        <v>1.4401478636035858E-2</v>
      </c>
      <c r="L12" s="373">
        <f>H12*J12</f>
        <v>487791.00560664281</v>
      </c>
      <c r="M12" s="373">
        <f>L12</f>
        <v>487791.00560664281</v>
      </c>
    </row>
    <row r="13" spans="1:13" ht="8.25" customHeight="1">
      <c r="A13" s="384"/>
      <c r="B13" s="418"/>
      <c r="C13" s="353"/>
      <c r="D13" s="347"/>
      <c r="E13" s="417"/>
      <c r="G13" s="408"/>
      <c r="I13" s="332"/>
      <c r="J13" s="406"/>
      <c r="K13" s="332"/>
      <c r="L13" s="347"/>
      <c r="M13" s="347"/>
    </row>
    <row r="14" spans="1:13">
      <c r="A14" s="331" t="s">
        <v>125</v>
      </c>
      <c r="B14" s="737">
        <v>371681.19756895187</v>
      </c>
      <c r="C14" s="353">
        <f>C44</f>
        <v>429.59987081558495</v>
      </c>
      <c r="D14" s="347"/>
      <c r="E14" s="410">
        <f>H59</f>
        <v>-38158.166256800927</v>
      </c>
      <c r="F14" s="410">
        <f>SUM(B14:E14)</f>
        <v>333952.63118296652</v>
      </c>
      <c r="G14" s="411">
        <f>E$76</f>
        <v>0.96247310837594147</v>
      </c>
      <c r="H14" s="410">
        <f>F14*G14</f>
        <v>321420.42698499415</v>
      </c>
      <c r="I14" s="332">
        <f>H14/H$26</f>
        <v>9.4895751647842159E-3</v>
      </c>
      <c r="J14" s="406">
        <f>B92</f>
        <v>2.6799056635252123E-2</v>
      </c>
      <c r="K14" s="409">
        <f>I14*J14</f>
        <v>2.5431166228553421E-4</v>
      </c>
      <c r="L14" s="347">
        <f>H14*J14</f>
        <v>8613.7642264977785</v>
      </c>
      <c r="M14" s="347">
        <f>L14</f>
        <v>8613.7642264977785</v>
      </c>
    </row>
    <row r="15" spans="1:13" ht="8.25" customHeight="1">
      <c r="A15" s="412"/>
      <c r="B15" s="413"/>
      <c r="C15" s="416"/>
      <c r="D15" s="344"/>
      <c r="E15" s="415"/>
      <c r="F15" s="415"/>
      <c r="G15" s="408"/>
      <c r="H15" s="415"/>
      <c r="I15" s="332"/>
      <c r="J15" s="406"/>
      <c r="K15" s="332"/>
      <c r="L15" s="344"/>
      <c r="M15" s="344"/>
    </row>
    <row r="16" spans="1:13">
      <c r="A16" s="331" t="s">
        <v>122</v>
      </c>
      <c r="B16" s="737">
        <v>0</v>
      </c>
      <c r="C16" s="353">
        <v>0</v>
      </c>
      <c r="D16" s="347"/>
      <c r="E16" s="410">
        <f>H60</f>
        <v>0</v>
      </c>
      <c r="F16" s="410">
        <f>SUM(B16:E16)</f>
        <v>0</v>
      </c>
      <c r="G16" s="411">
        <f>E$76</f>
        <v>0.96247310837594147</v>
      </c>
      <c r="H16" s="410">
        <f>F16*G16</f>
        <v>0</v>
      </c>
      <c r="I16" s="332">
        <f>H16/H$26</f>
        <v>0</v>
      </c>
      <c r="J16" s="406">
        <f>B91</f>
        <v>0</v>
      </c>
      <c r="K16" s="409">
        <f>I16*J16</f>
        <v>0</v>
      </c>
      <c r="L16" s="347">
        <f>H16*J16</f>
        <v>0</v>
      </c>
      <c r="M16" s="347">
        <f>L16</f>
        <v>0</v>
      </c>
    </row>
    <row r="17" spans="1:13" ht="8.25" customHeight="1">
      <c r="B17" s="413"/>
      <c r="C17" s="353"/>
      <c r="D17" s="347"/>
      <c r="G17" s="408"/>
      <c r="I17" s="332"/>
      <c r="J17" s="406"/>
      <c r="K17" s="332"/>
      <c r="L17" s="347"/>
      <c r="M17" s="347"/>
    </row>
    <row r="18" spans="1:13">
      <c r="A18" s="331" t="s">
        <v>123</v>
      </c>
      <c r="B18" s="353">
        <v>429893.00358271576</v>
      </c>
      <c r="C18" s="353">
        <f>C45</f>
        <v>496.88275869644309</v>
      </c>
      <c r="D18" s="347"/>
      <c r="E18" s="410">
        <f>H61</f>
        <v>-44134.405535274993</v>
      </c>
      <c r="F18" s="410">
        <f>SUM(B18:E18)</f>
        <v>386255.4808061372</v>
      </c>
      <c r="G18" s="411">
        <v>1</v>
      </c>
      <c r="H18" s="410">
        <f>F18*G18</f>
        <v>386255.4808061372</v>
      </c>
      <c r="I18" s="332">
        <f>H18/H$26</f>
        <v>1.1403756918320657E-2</v>
      </c>
      <c r="J18" s="406">
        <f>B87</f>
        <v>2.0400693863565248E-2</v>
      </c>
      <c r="K18" s="409">
        <f>I18*J18</f>
        <v>2.3264455378517397E-4</v>
      </c>
      <c r="L18" s="347">
        <f>H18*J18</f>
        <v>7879.8798170502077</v>
      </c>
      <c r="M18" s="347">
        <f>L18</f>
        <v>7879.8798170502077</v>
      </c>
    </row>
    <row r="19" spans="1:13" ht="8.25" customHeight="1">
      <c r="B19" s="354"/>
      <c r="C19" s="353"/>
      <c r="D19" s="347"/>
      <c r="G19" s="408"/>
      <c r="I19" s="332"/>
      <c r="J19" s="406"/>
      <c r="K19" s="332"/>
      <c r="L19" s="344"/>
      <c r="M19" s="344"/>
    </row>
    <row r="20" spans="1:13">
      <c r="A20" s="412" t="s">
        <v>124</v>
      </c>
      <c r="B20" s="353">
        <v>17680645.991664961</v>
      </c>
      <c r="C20" s="353">
        <f>C39+C46</f>
        <v>9524.9488891524543</v>
      </c>
      <c r="D20" s="347"/>
      <c r="E20" s="410">
        <f>H62</f>
        <v>-1814041.6470182019</v>
      </c>
      <c r="F20" s="410">
        <f>SUM(B20:E20)</f>
        <v>15876129.293535911</v>
      </c>
      <c r="G20" s="411">
        <f>E$76</f>
        <v>0.96247310837594147</v>
      </c>
      <c r="H20" s="410">
        <f>F20*G20</f>
        <v>15280347.510127848</v>
      </c>
      <c r="I20" s="332">
        <f>H20/H$26</f>
        <v>0.45113500595328132</v>
      </c>
      <c r="J20" s="406">
        <f>B86</f>
        <v>0.115</v>
      </c>
      <c r="K20" s="409">
        <f>I20*J20</f>
        <v>5.1880525684627352E-2</v>
      </c>
      <c r="L20" s="347">
        <f>H20*J20</f>
        <v>1757239.9636647026</v>
      </c>
      <c r="M20" s="347">
        <f>L20/0.61425</f>
        <v>2860789.5216356576</v>
      </c>
    </row>
    <row r="21" spans="1:13" ht="8.25" customHeight="1">
      <c r="B21" s="354"/>
      <c r="C21" s="353"/>
      <c r="D21" s="347"/>
      <c r="G21" s="408"/>
      <c r="I21" s="332"/>
      <c r="J21" s="406"/>
      <c r="K21" s="332"/>
      <c r="L21" s="347"/>
      <c r="M21" s="347"/>
    </row>
    <row r="22" spans="1:13">
      <c r="A22" s="331" t="s">
        <v>1451</v>
      </c>
      <c r="B22" s="353">
        <v>9248444.2754023504</v>
      </c>
      <c r="C22" s="353">
        <f>C35+C36+C37+C42</f>
        <v>-263571.23214387521</v>
      </c>
      <c r="D22" s="347"/>
      <c r="E22" s="410">
        <f>H63</f>
        <v>-921355.36442314985</v>
      </c>
      <c r="F22" s="410">
        <f>SUM(B22:E22)</f>
        <v>8063517.6788353249</v>
      </c>
      <c r="G22" s="411">
        <f>E$76</f>
        <v>0.96247310837594147</v>
      </c>
      <c r="H22" s="410">
        <f>F22*G22</f>
        <v>7760918.924792992</v>
      </c>
      <c r="I22" s="332">
        <f>H22/H$26</f>
        <v>0.22913236776969911</v>
      </c>
      <c r="J22" s="406">
        <f>B88</f>
        <v>0</v>
      </c>
      <c r="K22" s="409">
        <f>I22*J22</f>
        <v>0</v>
      </c>
      <c r="L22" s="347">
        <f>H22*J22</f>
        <v>0</v>
      </c>
      <c r="M22" s="347">
        <f>L22</f>
        <v>0</v>
      </c>
    </row>
    <row r="23" spans="1:13" ht="8.25" customHeight="1">
      <c r="B23" s="354"/>
      <c r="C23" s="353"/>
      <c r="D23" s="347"/>
      <c r="G23" s="408"/>
      <c r="I23" s="332"/>
      <c r="J23" s="406"/>
      <c r="K23" s="332"/>
      <c r="L23" s="344"/>
      <c r="M23" s="344"/>
    </row>
    <row r="24" spans="1:13">
      <c r="A24" s="331" t="s">
        <v>1450</v>
      </c>
      <c r="B24" s="353">
        <v>253253.17768832159</v>
      </c>
      <c r="C24" s="353">
        <f>C40+C47</f>
        <v>-136923.54365747594</v>
      </c>
      <c r="D24" s="347"/>
      <c r="E24" s="410">
        <f>H64</f>
        <v>-11929.042496167644</v>
      </c>
      <c r="F24" s="410">
        <f>SUM(B24:E24)</f>
        <v>104400.59153467801</v>
      </c>
      <c r="G24" s="411">
        <f>E$76</f>
        <v>0.96247310837594147</v>
      </c>
      <c r="H24" s="410">
        <f>F24*G24</f>
        <v>100482.76185066854</v>
      </c>
      <c r="I24" s="332">
        <f>H24/H$26</f>
        <v>2.9666400803815374E-3</v>
      </c>
      <c r="J24" s="406">
        <f>F99</f>
        <v>8.8730019602121291E-2</v>
      </c>
      <c r="K24" s="409">
        <f>I24*J24</f>
        <v>2.6323003248469249E-4</v>
      </c>
      <c r="L24" s="347">
        <f>H24*J24</f>
        <v>8915.8374286851049</v>
      </c>
      <c r="M24" s="347">
        <f>H24*G99</f>
        <v>13298.435525565588</v>
      </c>
    </row>
    <row r="25" spans="1:13" ht="14.45" customHeight="1">
      <c r="C25" s="353"/>
      <c r="D25" s="347"/>
      <c r="G25" s="408"/>
      <c r="I25" s="332"/>
      <c r="J25" s="406"/>
      <c r="K25" s="332"/>
    </row>
    <row r="26" spans="1:13" ht="13.5" thickBot="1">
      <c r="A26" s="336" t="s">
        <v>128</v>
      </c>
      <c r="B26" s="368">
        <f>SUM(B12:B25)</f>
        <v>39672141.858753301</v>
      </c>
      <c r="C26" s="368">
        <f>SUM(C12:C25)</f>
        <v>-476335.18913623143</v>
      </c>
      <c r="D26" s="368"/>
      <c r="E26" s="368">
        <f>SUM(E12:E25)</f>
        <v>-4019340.7924712794</v>
      </c>
      <c r="F26" s="368">
        <f>SUM(F12:F25)</f>
        <v>35176465.87714579</v>
      </c>
      <c r="G26" s="341" t="s">
        <v>1</v>
      </c>
      <c r="H26" s="368">
        <f>SUM(H12:H25)</f>
        <v>33870897.422024153</v>
      </c>
      <c r="I26" s="407">
        <f>SUM(I12:I24)</f>
        <v>1</v>
      </c>
      <c r="J26" s="406"/>
      <c r="K26" s="405">
        <f>SUM(K12:K25)</f>
        <v>6.7032190569218622E-2</v>
      </c>
      <c r="L26" s="368">
        <f>SUM(L12:L25)</f>
        <v>2270440.4507435788</v>
      </c>
      <c r="M26" s="368">
        <f>SUM(M12:M25)</f>
        <v>3378372.606811414</v>
      </c>
    </row>
    <row r="27" spans="1:13" ht="13.5" thickTop="1">
      <c r="B27" s="388"/>
      <c r="C27" s="347"/>
      <c r="D27" s="347"/>
      <c r="E27" s="403"/>
      <c r="F27" s="373"/>
      <c r="I27" s="341"/>
      <c r="J27" s="402" t="s">
        <v>1449</v>
      </c>
      <c r="K27" s="401">
        <f>[35]MFR_A_1_Sub!D15</f>
        <v>6.7050566042513221E-2</v>
      </c>
    </row>
    <row r="28" spans="1:13">
      <c r="A28" s="343" t="s">
        <v>1448</v>
      </c>
      <c r="C28" s="347"/>
      <c r="D28" s="347"/>
      <c r="H28" s="400"/>
      <c r="I28" s="399"/>
      <c r="J28" s="362"/>
      <c r="K28" s="359"/>
      <c r="L28" s="359"/>
      <c r="M28" s="330"/>
    </row>
    <row r="29" spans="1:13">
      <c r="A29" s="331" t="s">
        <v>1447</v>
      </c>
      <c r="C29" s="353">
        <f>('[35]52C'!I198+'[35]52C'!I70)/1000</f>
        <v>-644100.29817119148</v>
      </c>
      <c r="D29" s="353"/>
      <c r="I29" s="398"/>
      <c r="J29" s="362"/>
      <c r="K29" s="359"/>
      <c r="L29" s="359"/>
      <c r="M29" s="330"/>
    </row>
    <row r="30" spans="1:13">
      <c r="A30" s="331" t="s">
        <v>1446</v>
      </c>
      <c r="C30" s="353">
        <v>-3851575.6834363202</v>
      </c>
      <c r="D30" s="353"/>
      <c r="I30" s="363"/>
      <c r="J30" s="362"/>
      <c r="K30" s="359"/>
      <c r="L30" s="359"/>
      <c r="M30" s="330"/>
    </row>
    <row r="31" spans="1:13">
      <c r="A31" s="336" t="s">
        <v>1445</v>
      </c>
      <c r="C31" s="351">
        <f>SUM(C29:C30)</f>
        <v>-4495675.9816075116</v>
      </c>
      <c r="D31" s="360"/>
      <c r="I31" s="363"/>
      <c r="J31" s="363"/>
      <c r="K31" s="397"/>
      <c r="L31" s="397"/>
      <c r="M31" s="330"/>
    </row>
    <row r="32" spans="1:13">
      <c r="I32" s="332"/>
      <c r="J32" s="341"/>
      <c r="K32" s="394"/>
      <c r="L32" s="394"/>
      <c r="M32" s="330"/>
    </row>
    <row r="33" spans="1:19" ht="15" customHeight="1">
      <c r="A33" s="396" t="s">
        <v>1444</v>
      </c>
      <c r="B33" s="395" t="s">
        <v>1443</v>
      </c>
      <c r="C33" s="395" t="s">
        <v>1231</v>
      </c>
      <c r="D33" s="395"/>
      <c r="E33" s="343"/>
      <c r="F33" s="395"/>
      <c r="G33" s="395"/>
      <c r="H33" s="395"/>
      <c r="I33" s="395"/>
      <c r="J33" s="395"/>
      <c r="K33" s="395"/>
      <c r="L33" s="395"/>
      <c r="M33" s="395"/>
      <c r="O33" s="343"/>
      <c r="P33" s="332"/>
      <c r="Q33" s="341"/>
      <c r="R33" s="331"/>
      <c r="S33" s="331"/>
    </row>
    <row r="34" spans="1:19">
      <c r="A34" s="331" t="s">
        <v>1442</v>
      </c>
      <c r="B34" s="392" t="s">
        <v>1433</v>
      </c>
      <c r="C34" s="353">
        <f>('[35]52C'!J11+'[35]52C'!J15)/1000</f>
        <v>-49875.855532356261</v>
      </c>
      <c r="D34" s="353"/>
      <c r="E34" s="775"/>
      <c r="F34" s="776"/>
      <c r="G34" s="776"/>
      <c r="H34" s="776"/>
      <c r="I34" s="776"/>
      <c r="J34" s="776"/>
      <c r="K34" s="776"/>
      <c r="L34" s="776"/>
      <c r="M34" s="776"/>
    </row>
    <row r="35" spans="1:19">
      <c r="A35" s="331" t="s">
        <v>1441</v>
      </c>
      <c r="B35" s="392" t="s">
        <v>1434</v>
      </c>
      <c r="C35" s="353">
        <f>('[35]52C'!O12+'[35]52C'!O14)/1000</f>
        <v>-47305.764329510625</v>
      </c>
      <c r="D35" s="353"/>
      <c r="E35" s="776"/>
      <c r="F35" s="776"/>
      <c r="G35" s="776"/>
      <c r="H35" s="776"/>
      <c r="I35" s="776"/>
      <c r="J35" s="776"/>
      <c r="K35" s="776"/>
      <c r="L35" s="776"/>
      <c r="M35" s="776"/>
    </row>
    <row r="36" spans="1:19" ht="18.75" customHeight="1">
      <c r="A36" s="331" t="s">
        <v>1440</v>
      </c>
      <c r="B36" s="392" t="s">
        <v>1434</v>
      </c>
      <c r="C36" s="353">
        <f>'[35]52C'!O9/1000</f>
        <v>46544.105042778101</v>
      </c>
      <c r="D36" s="353"/>
      <c r="E36" s="776"/>
      <c r="F36" s="776"/>
      <c r="G36" s="776"/>
      <c r="H36" s="776"/>
      <c r="I36" s="776"/>
      <c r="J36" s="776"/>
      <c r="K36" s="776"/>
      <c r="L36" s="776"/>
      <c r="M36" s="776"/>
    </row>
    <row r="37" spans="1:19">
      <c r="A37" s="331" t="s">
        <v>1439</v>
      </c>
      <c r="B37" s="392" t="s">
        <v>1434</v>
      </c>
      <c r="C37" s="353">
        <f>('[35]52C'!O10+'[35]52C'!O13)/1000</f>
        <v>-227644.98385714271</v>
      </c>
      <c r="D37" s="353"/>
      <c r="E37" s="394"/>
      <c r="F37" s="330"/>
      <c r="G37" s="330"/>
      <c r="H37" s="330"/>
      <c r="I37" s="330"/>
      <c r="J37" s="330"/>
      <c r="K37" s="330"/>
      <c r="L37" s="330"/>
      <c r="M37" s="330"/>
    </row>
    <row r="38" spans="1:19">
      <c r="A38" s="331" t="s">
        <v>1438</v>
      </c>
      <c r="B38" s="392" t="s">
        <v>1433</v>
      </c>
      <c r="C38" s="353">
        <f>'[35]52C'!J8/1000</f>
        <v>-3.3889299999999998</v>
      </c>
      <c r="D38" s="353"/>
      <c r="J38" s="341"/>
      <c r="M38" s="330"/>
    </row>
    <row r="39" spans="1:19">
      <c r="A39" s="331" t="s">
        <v>1437</v>
      </c>
      <c r="B39" s="392" t="s">
        <v>1430</v>
      </c>
      <c r="C39" s="353">
        <v>-10910.85277</v>
      </c>
      <c r="D39" s="353"/>
      <c r="E39" s="775"/>
      <c r="F39" s="777"/>
      <c r="G39" s="777"/>
      <c r="H39" s="777"/>
      <c r="I39" s="777"/>
      <c r="J39" s="777"/>
      <c r="K39" s="777"/>
      <c r="L39" s="777"/>
      <c r="M39" s="777"/>
    </row>
    <row r="40" spans="1:19" ht="25.5" customHeight="1">
      <c r="A40" s="331" t="s">
        <v>1436</v>
      </c>
      <c r="B40" s="392" t="s">
        <v>1428</v>
      </c>
      <c r="C40" s="353">
        <f>'[35]52C'!N5/1000</f>
        <v>-137216.261</v>
      </c>
      <c r="D40" s="353"/>
      <c r="E40" s="775"/>
      <c r="F40" s="777"/>
      <c r="G40" s="777"/>
      <c r="H40" s="777"/>
      <c r="I40" s="777"/>
      <c r="J40" s="777"/>
      <c r="K40" s="777"/>
      <c r="L40" s="777"/>
      <c r="M40" s="777"/>
    </row>
    <row r="41" spans="1:19" ht="24" customHeight="1">
      <c r="A41" s="331" t="s">
        <v>1435</v>
      </c>
      <c r="B41" s="392" t="s">
        <v>1433</v>
      </c>
      <c r="C41" s="353">
        <f>('[35]52C'!J6+'[35]52C'!J7)/1000</f>
        <v>-49922.187760000015</v>
      </c>
      <c r="D41" s="353"/>
      <c r="E41" s="775"/>
      <c r="F41" s="777"/>
      <c r="G41" s="777"/>
      <c r="H41" s="777"/>
      <c r="I41" s="777"/>
      <c r="J41" s="777"/>
      <c r="K41" s="777"/>
      <c r="L41" s="777"/>
      <c r="M41" s="777"/>
    </row>
    <row r="42" spans="1:19">
      <c r="A42" s="331" t="s">
        <v>1429</v>
      </c>
      <c r="B42" s="392" t="s">
        <v>1434</v>
      </c>
      <c r="C42" s="436">
        <v>-35164.589</v>
      </c>
      <c r="D42" s="353"/>
      <c r="E42" s="391"/>
      <c r="F42" s="390"/>
      <c r="G42" s="390"/>
      <c r="H42" s="390"/>
      <c r="I42" s="390"/>
      <c r="J42" s="390"/>
      <c r="K42" s="390"/>
      <c r="L42" s="390"/>
      <c r="M42" s="390"/>
    </row>
    <row r="43" spans="1:19">
      <c r="A43" s="331" t="s">
        <v>1429</v>
      </c>
      <c r="B43" s="392" t="s">
        <v>1433</v>
      </c>
      <c r="C43" s="436">
        <f>-$C$42*(B12/($B$26-$B$22))</f>
        <v>13509.587368811473</v>
      </c>
      <c r="D43" s="353"/>
      <c r="E43" s="391"/>
      <c r="F43" s="390"/>
      <c r="G43" s="390"/>
      <c r="H43" s="390"/>
      <c r="I43" s="390"/>
      <c r="J43" s="390"/>
      <c r="K43" s="390"/>
      <c r="L43" s="390"/>
      <c r="M43" s="390"/>
    </row>
    <row r="44" spans="1:19">
      <c r="A44" s="331" t="s">
        <v>1429</v>
      </c>
      <c r="B44" s="392" t="s">
        <v>1432</v>
      </c>
      <c r="C44" s="436">
        <f>-$C$42*(B14/($B$26-$B$22))</f>
        <v>429.59987081558495</v>
      </c>
      <c r="D44" s="353"/>
      <c r="E44" s="391"/>
      <c r="F44" s="390"/>
      <c r="G44" s="390"/>
      <c r="H44" s="390"/>
      <c r="I44" s="390"/>
      <c r="J44" s="390"/>
      <c r="K44" s="390"/>
      <c r="L44" s="390"/>
      <c r="M44" s="390"/>
    </row>
    <row r="45" spans="1:19">
      <c r="A45" s="331" t="s">
        <v>1429</v>
      </c>
      <c r="B45" s="392" t="s">
        <v>1431</v>
      </c>
      <c r="C45" s="436">
        <f>-$C$42*(B18/($B$26-$B$22))</f>
        <v>496.88275869644309</v>
      </c>
      <c r="D45" s="353"/>
      <c r="E45" s="393"/>
      <c r="F45" s="390"/>
      <c r="G45" s="390"/>
      <c r="H45" s="390"/>
      <c r="I45" s="390"/>
      <c r="J45" s="390"/>
      <c r="K45" s="390"/>
      <c r="L45" s="390"/>
      <c r="M45" s="390"/>
    </row>
    <row r="46" spans="1:19">
      <c r="A46" s="331" t="s">
        <v>1429</v>
      </c>
      <c r="B46" s="392" t="s">
        <v>1430</v>
      </c>
      <c r="C46" s="436">
        <f>-$C$42*(B20/($B$26-$B$22))</f>
        <v>20435.801659152454</v>
      </c>
      <c r="D46" s="353"/>
      <c r="E46" s="391"/>
      <c r="F46" s="390"/>
      <c r="G46" s="390"/>
      <c r="H46" s="390"/>
      <c r="I46" s="390"/>
      <c r="J46" s="390"/>
      <c r="K46" s="390"/>
      <c r="L46" s="390"/>
      <c r="M46" s="390"/>
    </row>
    <row r="47" spans="1:19">
      <c r="A47" s="331" t="s">
        <v>1429</v>
      </c>
      <c r="B47" s="392" t="s">
        <v>1428</v>
      </c>
      <c r="C47" s="436">
        <f>-$C$42*(B24/($B$26-$B$22))</f>
        <v>292.71734252404826</v>
      </c>
      <c r="D47" s="353"/>
      <c r="E47" s="391"/>
      <c r="F47" s="390"/>
      <c r="G47" s="390"/>
      <c r="H47" s="390"/>
      <c r="I47" s="390"/>
      <c r="J47" s="390"/>
      <c r="K47" s="390"/>
      <c r="L47" s="390"/>
      <c r="M47" s="390"/>
    </row>
    <row r="48" spans="1:19">
      <c r="A48" s="336" t="s">
        <v>1427</v>
      </c>
      <c r="C48" s="351">
        <f>SUM(C34:C47)</f>
        <v>-476335.18913623149</v>
      </c>
      <c r="D48" s="360"/>
      <c r="E48" s="403"/>
      <c r="F48" s="388"/>
      <c r="I48" s="332"/>
      <c r="J48" s="341"/>
      <c r="M48" s="330"/>
    </row>
    <row r="49" spans="1:14">
      <c r="C49" s="347"/>
      <c r="D49" s="347"/>
      <c r="I49" s="332"/>
      <c r="J49" s="341"/>
      <c r="M49" s="330"/>
    </row>
    <row r="50" spans="1:14">
      <c r="A50" s="331" t="s">
        <v>1426</v>
      </c>
      <c r="C50" s="366">
        <f>C31</f>
        <v>-4495675.9816075116</v>
      </c>
      <c r="D50" s="347"/>
      <c r="E50" s="775"/>
      <c r="F50" s="776"/>
      <c r="G50" s="776"/>
      <c r="H50" s="776"/>
      <c r="I50" s="776"/>
      <c r="J50" s="776"/>
      <c r="K50" s="776"/>
      <c r="L50" s="776"/>
      <c r="M50" s="776"/>
    </row>
    <row r="51" spans="1:14">
      <c r="A51" s="331" t="s">
        <v>1425</v>
      </c>
      <c r="C51" s="347">
        <f>C48</f>
        <v>-476335.18913623149</v>
      </c>
      <c r="D51" s="347"/>
      <c r="E51" s="776"/>
      <c r="F51" s="776"/>
      <c r="G51" s="776"/>
      <c r="H51" s="776"/>
      <c r="I51" s="776"/>
      <c r="J51" s="776"/>
      <c r="K51" s="776"/>
      <c r="L51" s="776"/>
      <c r="M51" s="776"/>
    </row>
    <row r="52" spans="1:14" ht="13.5" thickBot="1">
      <c r="A52" s="336" t="s">
        <v>1424</v>
      </c>
      <c r="C52" s="387">
        <f>C31-C48</f>
        <v>-4019340.7924712803</v>
      </c>
      <c r="D52" s="360"/>
      <c r="E52" s="776"/>
      <c r="F52" s="776"/>
      <c r="G52" s="776"/>
      <c r="H52" s="776"/>
      <c r="I52" s="776"/>
      <c r="J52" s="776"/>
      <c r="K52" s="776"/>
      <c r="L52" s="776"/>
      <c r="M52" s="776"/>
    </row>
    <row r="53" spans="1:14">
      <c r="C53" s="347"/>
      <c r="D53" s="347"/>
      <c r="I53" s="332"/>
      <c r="J53" s="341"/>
      <c r="M53" s="330"/>
    </row>
    <row r="54" spans="1:14" ht="7.5" customHeight="1" thickBot="1">
      <c r="C54" s="347"/>
      <c r="D54" s="347"/>
      <c r="I54" s="332"/>
      <c r="J54" s="341"/>
      <c r="M54" s="330"/>
    </row>
    <row r="55" spans="1:14" ht="16.5" customHeight="1" thickBot="1">
      <c r="A55" s="386" t="s">
        <v>1423</v>
      </c>
      <c r="B55" s="766" t="s">
        <v>1422</v>
      </c>
      <c r="C55" s="767"/>
      <c r="D55" s="767"/>
      <c r="E55" s="767"/>
      <c r="F55" s="767"/>
      <c r="G55" s="768"/>
      <c r="H55" s="769"/>
      <c r="I55" s="341"/>
      <c r="K55" s="341"/>
      <c r="L55" s="385"/>
      <c r="M55" s="385"/>
    </row>
    <row r="56" spans="1:14" ht="20.25" customHeight="1">
      <c r="B56" s="384" t="s">
        <v>64</v>
      </c>
      <c r="C56" s="383" t="s">
        <v>65</v>
      </c>
      <c r="D56" s="383"/>
      <c r="E56" s="384" t="s">
        <v>1421</v>
      </c>
      <c r="F56" s="383" t="s">
        <v>67</v>
      </c>
      <c r="G56" s="383" t="s">
        <v>75</v>
      </c>
      <c r="H56" s="382" t="s">
        <v>1420</v>
      </c>
      <c r="J56" s="331"/>
      <c r="K56" s="341"/>
      <c r="L56" s="381"/>
      <c r="M56" s="378"/>
      <c r="N56" s="331"/>
    </row>
    <row r="57" spans="1:14" ht="45">
      <c r="B57" s="380" t="s">
        <v>1419</v>
      </c>
      <c r="C57" s="380" t="s">
        <v>1418</v>
      </c>
      <c r="D57" s="380"/>
      <c r="E57" s="380" t="s">
        <v>1417</v>
      </c>
      <c r="F57" s="380" t="s">
        <v>1416</v>
      </c>
      <c r="G57" s="380" t="s">
        <v>1415</v>
      </c>
      <c r="H57" s="380" t="s">
        <v>1414</v>
      </c>
      <c r="J57" s="331"/>
      <c r="K57" s="341"/>
      <c r="L57" s="379"/>
      <c r="M57" s="378"/>
      <c r="N57" s="331"/>
    </row>
    <row r="58" spans="1:14">
      <c r="A58" s="377" t="str">
        <f>A12</f>
        <v>LONG TERM DEBT</v>
      </c>
      <c r="B58" s="376">
        <f>B12</f>
        <v>11688224.212846</v>
      </c>
      <c r="C58" s="373">
        <f>C12</f>
        <v>-86291.844853544811</v>
      </c>
      <c r="D58" s="373"/>
      <c r="E58" s="376">
        <f t="shared" ref="E58:E64" si="0">B58+C58</f>
        <v>11601932.367992455</v>
      </c>
      <c r="F58" s="375">
        <f t="shared" ref="F58:F64" si="1">E58/$E$65</f>
        <v>0.29599932630001929</v>
      </c>
      <c r="G58" s="374"/>
      <c r="H58" s="373">
        <f t="shared" ref="H58:H64" si="2">$G$65*F58</f>
        <v>-1189722.1667416845</v>
      </c>
      <c r="J58" s="331"/>
      <c r="K58" s="341"/>
      <c r="L58" s="332"/>
      <c r="M58" s="341"/>
      <c r="N58" s="331"/>
    </row>
    <row r="59" spans="1:14">
      <c r="A59" s="377" t="str">
        <f>A14</f>
        <v>SHORT TERM DEBT</v>
      </c>
      <c r="B59" s="376">
        <f>B14</f>
        <v>371681.19756895187</v>
      </c>
      <c r="C59" s="373">
        <f>C14</f>
        <v>429.59987081558495</v>
      </c>
      <c r="D59" s="373"/>
      <c r="E59" s="376">
        <f t="shared" si="0"/>
        <v>372110.79743976746</v>
      </c>
      <c r="F59" s="375">
        <f t="shared" si="1"/>
        <v>9.4936379438827056E-3</v>
      </c>
      <c r="G59" s="374"/>
      <c r="H59" s="373">
        <f t="shared" si="2"/>
        <v>-38158.166256800927</v>
      </c>
      <c r="J59" s="331"/>
      <c r="K59" s="341"/>
      <c r="L59" s="332"/>
      <c r="M59" s="341"/>
      <c r="N59" s="331"/>
    </row>
    <row r="60" spans="1:14">
      <c r="A60" s="377" t="str">
        <f>A16</f>
        <v>PREFERRED STOCK</v>
      </c>
      <c r="B60" s="376">
        <f>B16</f>
        <v>0</v>
      </c>
      <c r="C60" s="373">
        <f>C16</f>
        <v>0</v>
      </c>
      <c r="D60" s="373"/>
      <c r="E60" s="376">
        <f t="shared" si="0"/>
        <v>0</v>
      </c>
      <c r="F60" s="375">
        <f t="shared" si="1"/>
        <v>0</v>
      </c>
      <c r="G60" s="374"/>
      <c r="H60" s="373">
        <f t="shared" si="2"/>
        <v>0</v>
      </c>
      <c r="J60" s="331"/>
      <c r="K60" s="341"/>
      <c r="L60" s="332"/>
      <c r="M60" s="341"/>
      <c r="N60" s="331"/>
    </row>
    <row r="61" spans="1:14">
      <c r="A61" s="377" t="str">
        <f>A18</f>
        <v>CUSTOMER DEPOSITS</v>
      </c>
      <c r="B61" s="376">
        <f>B18</f>
        <v>429893.00358271576</v>
      </c>
      <c r="C61" s="373">
        <f>C18</f>
        <v>496.88275869644309</v>
      </c>
      <c r="D61" s="373"/>
      <c r="E61" s="376">
        <f t="shared" si="0"/>
        <v>430389.8863414122</v>
      </c>
      <c r="F61" s="375">
        <f t="shared" si="1"/>
        <v>1.0980508450028462E-2</v>
      </c>
      <c r="G61" s="374"/>
      <c r="H61" s="373">
        <f t="shared" si="2"/>
        <v>-44134.405535274993</v>
      </c>
      <c r="J61" s="331"/>
      <c r="K61" s="341"/>
      <c r="L61" s="332"/>
      <c r="M61" s="341"/>
      <c r="N61" s="331"/>
    </row>
    <row r="62" spans="1:14">
      <c r="A62" s="377" t="str">
        <f>A20</f>
        <v>COMMON EQUITY</v>
      </c>
      <c r="B62" s="376">
        <f>B20</f>
        <v>17680645.991664961</v>
      </c>
      <c r="C62" s="373">
        <f>C20</f>
        <v>9524.9488891524543</v>
      </c>
      <c r="D62" s="373"/>
      <c r="E62" s="376">
        <f t="shared" si="0"/>
        <v>17690170.940554112</v>
      </c>
      <c r="F62" s="375">
        <f t="shared" si="1"/>
        <v>0.4513281507296234</v>
      </c>
      <c r="G62" s="374"/>
      <c r="H62" s="373">
        <f t="shared" si="2"/>
        <v>-1814041.6470182019</v>
      </c>
      <c r="J62" s="331"/>
      <c r="K62" s="341"/>
      <c r="L62" s="332"/>
      <c r="M62" s="341"/>
      <c r="N62" s="331"/>
    </row>
    <row r="63" spans="1:14">
      <c r="A63" s="377" t="str">
        <f>A22</f>
        <v>DEFERRED INCOME TAXES</v>
      </c>
      <c r="B63" s="376">
        <f>B22</f>
        <v>9248444.2754023504</v>
      </c>
      <c r="C63" s="373">
        <f>C22</f>
        <v>-263571.23214387521</v>
      </c>
      <c r="D63" s="373"/>
      <c r="E63" s="376">
        <f t="shared" si="0"/>
        <v>8984873.0432584751</v>
      </c>
      <c r="F63" s="375">
        <f t="shared" si="1"/>
        <v>0.22923046638617003</v>
      </c>
      <c r="G63" s="374"/>
      <c r="H63" s="373">
        <f t="shared" si="2"/>
        <v>-921355.36442314985</v>
      </c>
      <c r="J63" s="331"/>
      <c r="K63" s="341"/>
      <c r="L63" s="332"/>
      <c r="M63" s="341"/>
      <c r="N63" s="331"/>
    </row>
    <row r="64" spans="1:14">
      <c r="A64" s="377" t="str">
        <f>A24</f>
        <v>TAX CREDITS WTD COST</v>
      </c>
      <c r="B64" s="376">
        <f>B24</f>
        <v>253253.17768832159</v>
      </c>
      <c r="C64" s="373">
        <f>C24</f>
        <v>-136923.54365747594</v>
      </c>
      <c r="D64" s="373"/>
      <c r="E64" s="376">
        <f t="shared" si="0"/>
        <v>116329.63403084566</v>
      </c>
      <c r="F64" s="375">
        <f t="shared" si="1"/>
        <v>2.9679101902760291E-3</v>
      </c>
      <c r="G64" s="374"/>
      <c r="H64" s="373">
        <f t="shared" si="2"/>
        <v>-11929.042496167644</v>
      </c>
      <c r="J64" s="331"/>
      <c r="K64" s="341"/>
      <c r="L64" s="332"/>
      <c r="M64" s="341"/>
      <c r="N64" s="331"/>
    </row>
    <row r="65" spans="1:14" ht="13.5" thickBot="1">
      <c r="B65" s="372">
        <f>SUM(B58:B64)</f>
        <v>39672141.858753301</v>
      </c>
      <c r="C65" s="369">
        <f>SUM(C58:C64)</f>
        <v>-476335.18913623143</v>
      </c>
      <c r="D65" s="369"/>
      <c r="E65" s="371">
        <f>SUM(E58:E64)</f>
        <v>39195806.669617072</v>
      </c>
      <c r="F65" s="370">
        <f>SUM(F58:F64)</f>
        <v>0.99999999999999989</v>
      </c>
      <c r="G65" s="369">
        <f>C52</f>
        <v>-4019340.7924712803</v>
      </c>
      <c r="H65" s="368">
        <f>SUM(H58:H64)</f>
        <v>-4019340.7924712794</v>
      </c>
      <c r="J65" s="331"/>
      <c r="K65" s="341"/>
      <c r="L65" s="332"/>
      <c r="M65" s="341"/>
      <c r="N65" s="331"/>
    </row>
    <row r="66" spans="1:14" ht="11.25" customHeight="1" thickTop="1">
      <c r="C66" s="347"/>
      <c r="D66" s="347"/>
      <c r="I66" s="332"/>
      <c r="J66" s="341"/>
      <c r="M66" s="330"/>
    </row>
    <row r="67" spans="1:14" s="361" customFormat="1">
      <c r="A67" s="367"/>
      <c r="B67" s="359"/>
      <c r="C67" s="366"/>
      <c r="D67" s="366"/>
      <c r="E67" s="359"/>
      <c r="F67" s="359"/>
      <c r="G67" s="359"/>
      <c r="H67" s="359"/>
      <c r="I67" s="363"/>
      <c r="J67" s="362"/>
      <c r="K67" s="359"/>
      <c r="L67" s="359"/>
    </row>
    <row r="68" spans="1:14" s="361" customFormat="1">
      <c r="A68" s="359"/>
      <c r="B68" s="365"/>
      <c r="C68" s="359"/>
      <c r="D68" s="359"/>
      <c r="E68" s="359"/>
      <c r="F68" s="359"/>
      <c r="G68" s="359"/>
      <c r="H68" s="359"/>
      <c r="I68" s="359"/>
      <c r="J68" s="363"/>
      <c r="K68" s="362"/>
      <c r="L68" s="359"/>
      <c r="M68" s="359"/>
    </row>
    <row r="69" spans="1:14" s="361" customFormat="1">
      <c r="A69" s="359"/>
      <c r="B69" s="360"/>
      <c r="C69" s="364"/>
      <c r="D69" s="364"/>
      <c r="E69" s="359"/>
      <c r="F69" s="359"/>
      <c r="G69" s="359"/>
      <c r="H69" s="359"/>
      <c r="I69" s="359"/>
      <c r="J69" s="363"/>
      <c r="K69" s="362"/>
      <c r="L69" s="359"/>
      <c r="M69" s="359"/>
    </row>
    <row r="70" spans="1:14">
      <c r="C70" s="347"/>
      <c r="D70" s="347"/>
      <c r="F70" s="360"/>
      <c r="G70" s="359"/>
      <c r="H70" s="359"/>
      <c r="I70" s="332"/>
      <c r="J70" s="341"/>
      <c r="M70" s="330"/>
    </row>
    <row r="71" spans="1:14" ht="18">
      <c r="A71" s="343" t="s">
        <v>1413</v>
      </c>
      <c r="C71" s="347"/>
      <c r="D71" s="347"/>
      <c r="I71" s="332"/>
      <c r="J71" s="341"/>
      <c r="M71" s="330"/>
    </row>
    <row r="72" spans="1:14">
      <c r="B72" s="345" t="s">
        <v>64</v>
      </c>
      <c r="C72" s="345" t="s">
        <v>65</v>
      </c>
      <c r="D72" s="345"/>
      <c r="E72" s="344" t="s">
        <v>1412</v>
      </c>
      <c r="F72" s="354"/>
      <c r="G72" s="354"/>
      <c r="I72" s="332"/>
      <c r="J72" s="341"/>
      <c r="M72" s="330"/>
    </row>
    <row r="73" spans="1:14">
      <c r="B73" s="358" t="s">
        <v>1411</v>
      </c>
      <c r="C73" s="357" t="s">
        <v>1410</v>
      </c>
      <c r="D73" s="356"/>
      <c r="E73" s="355" t="s">
        <v>1409</v>
      </c>
      <c r="F73" s="353"/>
      <c r="G73" s="354"/>
      <c r="I73" s="332"/>
      <c r="J73" s="341"/>
      <c r="M73" s="330"/>
    </row>
    <row r="74" spans="1:14">
      <c r="A74" s="331" t="s">
        <v>1408</v>
      </c>
      <c r="B74" s="353">
        <f>F26</f>
        <v>35176465.87714579</v>
      </c>
      <c r="C74" s="353">
        <f>'[35]Rate Base'!T552/1000</f>
        <v>33870897.422024161</v>
      </c>
      <c r="D74" s="353"/>
      <c r="E74" s="352"/>
      <c r="I74" s="332"/>
      <c r="J74" s="341"/>
      <c r="M74" s="330"/>
    </row>
    <row r="75" spans="1:14">
      <c r="A75" s="331" t="s">
        <v>1407</v>
      </c>
      <c r="B75" s="347">
        <f>-F18</f>
        <v>-386255.4808061372</v>
      </c>
      <c r="C75" s="347">
        <f>-F18</f>
        <v>-386255.4808061372</v>
      </c>
      <c r="D75" s="347"/>
      <c r="E75" s="352"/>
      <c r="I75" s="341"/>
      <c r="K75" s="341"/>
    </row>
    <row r="76" spans="1:14">
      <c r="A76" s="336" t="s">
        <v>1406</v>
      </c>
      <c r="B76" s="351">
        <f>SUM(B74:B75)</f>
        <v>34790210.396339655</v>
      </c>
      <c r="C76" s="351">
        <f>SUM(C74:C75)</f>
        <v>33484641.941218022</v>
      </c>
      <c r="D76" s="351"/>
      <c r="E76" s="350">
        <f>C76/B76</f>
        <v>0.96247310837594147</v>
      </c>
      <c r="I76" s="341"/>
      <c r="K76" s="341"/>
    </row>
    <row r="77" spans="1:14">
      <c r="A77" s="343"/>
      <c r="K77" s="341"/>
    </row>
    <row r="78" spans="1:14">
      <c r="A78" s="331" t="s">
        <v>1405</v>
      </c>
      <c r="B78" s="348">
        <f>B20</f>
        <v>17680645.991664961</v>
      </c>
      <c r="C78" s="349"/>
      <c r="D78" s="349"/>
      <c r="K78" s="341"/>
    </row>
    <row r="79" spans="1:14">
      <c r="A79" s="331" t="s">
        <v>1404</v>
      </c>
      <c r="B79" s="348">
        <f>B18</f>
        <v>429893.00358271576</v>
      </c>
      <c r="C79" s="347"/>
      <c r="D79" s="347"/>
      <c r="K79" s="341"/>
    </row>
    <row r="80" spans="1:14">
      <c r="A80" s="331" t="s">
        <v>1403</v>
      </c>
      <c r="B80" s="348">
        <f>B22</f>
        <v>9248444.2754023504</v>
      </c>
      <c r="C80" s="347"/>
      <c r="D80" s="347"/>
      <c r="K80" s="341"/>
    </row>
    <row r="81" spans="1:13">
      <c r="A81" s="331" t="s">
        <v>1402</v>
      </c>
      <c r="B81" s="348">
        <f>B24</f>
        <v>253253.17768832159</v>
      </c>
      <c r="C81" s="347"/>
      <c r="D81" s="347"/>
      <c r="K81" s="341"/>
    </row>
    <row r="82" spans="1:13">
      <c r="A82" s="331" t="s">
        <v>1401</v>
      </c>
      <c r="B82" s="348">
        <f>B12</f>
        <v>11688224.212846</v>
      </c>
      <c r="C82" s="347"/>
      <c r="D82" s="347"/>
      <c r="K82" s="341"/>
    </row>
    <row r="83" spans="1:13">
      <c r="A83" s="331" t="s">
        <v>1400</v>
      </c>
      <c r="B83" s="348">
        <f>B16</f>
        <v>0</v>
      </c>
      <c r="C83" s="347"/>
      <c r="D83" s="347"/>
      <c r="K83" s="341"/>
    </row>
    <row r="84" spans="1:13">
      <c r="A84" s="331" t="s">
        <v>1399</v>
      </c>
      <c r="B84" s="348">
        <f>B14</f>
        <v>371681.19756895187</v>
      </c>
      <c r="C84" s="347"/>
      <c r="D84" s="347"/>
      <c r="K84" s="341"/>
    </row>
    <row r="85" spans="1:13">
      <c r="K85" s="341"/>
    </row>
    <row r="86" spans="1:13">
      <c r="A86" s="331" t="s">
        <v>1405</v>
      </c>
      <c r="B86" s="736">
        <f>'[35]52A'!J109</f>
        <v>0.115</v>
      </c>
      <c r="K86" s="341"/>
    </row>
    <row r="87" spans="1:13">
      <c r="A87" s="331" t="s">
        <v>1404</v>
      </c>
      <c r="B87" s="736">
        <f>'[35]52A'!K109</f>
        <v>2.0400693863565248E-2</v>
      </c>
      <c r="K87" s="341"/>
    </row>
    <row r="88" spans="1:13">
      <c r="A88" s="331" t="s">
        <v>1403</v>
      </c>
      <c r="B88" s="736">
        <f>'[35]52A'!M109</f>
        <v>0</v>
      </c>
      <c r="K88" s="341"/>
    </row>
    <row r="89" spans="1:13">
      <c r="A89" s="331" t="s">
        <v>1402</v>
      </c>
      <c r="B89" s="736">
        <f>'[35]52A'!L109</f>
        <v>8.873018254401091E-2</v>
      </c>
      <c r="K89" s="341"/>
    </row>
    <row r="90" spans="1:13">
      <c r="A90" s="331" t="s">
        <v>1401</v>
      </c>
      <c r="B90" s="736">
        <f>'[35]52A'!H109</f>
        <v>4.867458494663611E-2</v>
      </c>
      <c r="K90" s="341"/>
    </row>
    <row r="91" spans="1:13">
      <c r="A91" s="331" t="s">
        <v>1400</v>
      </c>
      <c r="B91" s="736">
        <v>0</v>
      </c>
      <c r="K91" s="341"/>
    </row>
    <row r="92" spans="1:13">
      <c r="A92" s="331" t="s">
        <v>1399</v>
      </c>
      <c r="B92" s="736">
        <f>'[35]52A'!I109</f>
        <v>2.6799056635252123E-2</v>
      </c>
      <c r="K92" s="341"/>
    </row>
    <row r="93" spans="1:13">
      <c r="B93" s="346">
        <f>SUM(B86:B92)-SUM('[35]52A'!H109:M109)</f>
        <v>0</v>
      </c>
      <c r="K93" s="341"/>
    </row>
    <row r="94" spans="1:13" ht="14.45" customHeight="1">
      <c r="B94" s="345" t="s">
        <v>64</v>
      </c>
      <c r="C94" s="345" t="s">
        <v>65</v>
      </c>
      <c r="D94" s="345"/>
      <c r="E94" s="344">
        <v>-3</v>
      </c>
      <c r="F94" s="344" t="s">
        <v>1398</v>
      </c>
      <c r="G94" s="770" t="s">
        <v>1397</v>
      </c>
      <c r="K94" s="341"/>
    </row>
    <row r="95" spans="1:13" ht="13.5" thickBot="1">
      <c r="A95" s="343" t="s">
        <v>1396</v>
      </c>
      <c r="B95" s="342" t="s">
        <v>1375</v>
      </c>
      <c r="C95" s="342" t="s">
        <v>1374</v>
      </c>
      <c r="D95" s="342"/>
      <c r="E95" s="342" t="s">
        <v>1373</v>
      </c>
      <c r="F95" s="342" t="s">
        <v>1395</v>
      </c>
      <c r="G95" s="771"/>
      <c r="I95" s="332"/>
      <c r="J95" s="341"/>
      <c r="M95" s="330"/>
    </row>
    <row r="96" spans="1:13">
      <c r="A96" s="331" t="s">
        <v>121</v>
      </c>
      <c r="B96" s="340">
        <f>H12</f>
        <v>10021472.317461517</v>
      </c>
      <c r="C96" s="337">
        <f>B96/$B$99</f>
        <v>0.39607713538984263</v>
      </c>
      <c r="D96" s="337"/>
      <c r="E96" s="337">
        <f>J12</f>
        <v>4.867458494663611E-2</v>
      </c>
      <c r="F96" s="337">
        <f>C96*E96</f>
        <v>1.9278890171953188E-2</v>
      </c>
      <c r="G96" s="337">
        <f>F96</f>
        <v>1.9278890171953188E-2</v>
      </c>
      <c r="I96" s="332"/>
      <c r="J96" s="341"/>
      <c r="M96" s="330"/>
    </row>
    <row r="97" spans="1:13">
      <c r="A97" s="331" t="s">
        <v>122</v>
      </c>
      <c r="B97" s="340">
        <f>H16</f>
        <v>0</v>
      </c>
      <c r="C97" s="337">
        <f>B97/$B$99</f>
        <v>0</v>
      </c>
      <c r="D97" s="337"/>
      <c r="E97" s="337">
        <f>J16</f>
        <v>0</v>
      </c>
      <c r="F97" s="337">
        <f>C97*E97</f>
        <v>0</v>
      </c>
      <c r="G97" s="337">
        <f>F97/0.61425</f>
        <v>0</v>
      </c>
      <c r="I97" s="332"/>
      <c r="J97" s="331"/>
      <c r="M97" s="330"/>
    </row>
    <row r="98" spans="1:13" ht="13.5" thickBot="1">
      <c r="A98" s="331" t="s">
        <v>124</v>
      </c>
      <c r="B98" s="339">
        <f>H20</f>
        <v>15280347.510127848</v>
      </c>
      <c r="C98" s="337">
        <f>B98/$B$99</f>
        <v>0.60392286461015743</v>
      </c>
      <c r="D98" s="337"/>
      <c r="E98" s="338">
        <f>J20</f>
        <v>0.115</v>
      </c>
      <c r="F98" s="337">
        <f>C98*E98</f>
        <v>6.945112943016811E-2</v>
      </c>
      <c r="G98" s="337">
        <f>F98/0.61425</f>
        <v>0.11306655177886547</v>
      </c>
      <c r="I98" s="332"/>
      <c r="J98" s="331"/>
      <c r="M98" s="330"/>
    </row>
    <row r="99" spans="1:13">
      <c r="A99" s="336" t="s">
        <v>1371</v>
      </c>
      <c r="B99" s="335">
        <f>SUM(B96:B98)</f>
        <v>25301819.827589363</v>
      </c>
      <c r="C99" s="334">
        <f>SUM(C96:C98)</f>
        <v>1</v>
      </c>
      <c r="D99" s="334"/>
      <c r="E99" s="334"/>
      <c r="F99" s="333">
        <f>SUM(F96:F98)</f>
        <v>8.8730019602121291E-2</v>
      </c>
      <c r="G99" s="333">
        <f>SUM(G96:G98)</f>
        <v>0.13234544195081865</v>
      </c>
      <c r="I99" s="332"/>
      <c r="J99" s="331"/>
      <c r="M99" s="330"/>
    </row>
  </sheetData>
  <mergeCells count="8">
    <mergeCell ref="B55:H55"/>
    <mergeCell ref="G94:G95"/>
    <mergeCell ref="C9:E9"/>
    <mergeCell ref="E34:M36"/>
    <mergeCell ref="E39:M39"/>
    <mergeCell ref="E40:M40"/>
    <mergeCell ref="E41:M41"/>
    <mergeCell ref="E50:M52"/>
  </mergeCells>
  <pageMargins left="0.5" right="0.5" top="1" bottom="1" header="0.5" footer="0.5"/>
  <pageSetup scale="74" fitToHeight="2" orientation="landscape" r:id="rId1"/>
  <headerFooter alignWithMargins="0">
    <oddHeader>&amp;CRATE BASE / CAPITAL STRUCTURE RECONCILIATION</oddHeader>
    <oddFooter>&amp;L
&amp;C&amp;F&amp;R&amp;D&amp;T</oddFooter>
  </headerFooter>
  <rowBreaks count="1" manualBreakCount="1">
    <brk id="49" max="12"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8"/>
  <sheetViews>
    <sheetView zoomScaleNormal="100" workbookViewId="0">
      <selection sqref="A1:A2"/>
    </sheetView>
  </sheetViews>
  <sheetFormatPr defaultColWidth="11.5" defaultRowHeight="12.75"/>
  <cols>
    <col min="1" max="1" width="49.5" style="331" customWidth="1"/>
    <col min="2" max="2" width="16" style="331" bestFit="1" customWidth="1"/>
    <col min="3" max="3" width="15.83203125" style="331" bestFit="1" customWidth="1"/>
    <col min="4" max="4" width="1.6640625" style="331" customWidth="1"/>
    <col min="5" max="5" width="14.83203125" style="331" customWidth="1"/>
    <col min="6" max="6" width="16.1640625" style="331" customWidth="1"/>
    <col min="7" max="7" width="12.6640625" style="331" customWidth="1"/>
    <col min="8" max="8" width="13.6640625" style="331" customWidth="1"/>
    <col min="9" max="9" width="11.5" style="331"/>
    <col min="10" max="10" width="11.5" style="332"/>
    <col min="11" max="11" width="12" style="331" bestFit="1" customWidth="1"/>
    <col min="12" max="12" width="13.6640625" style="331" bestFit="1" customWidth="1"/>
    <col min="13" max="13" width="12.6640625" style="331" customWidth="1"/>
    <col min="14" max="16384" width="11.5" style="547"/>
  </cols>
  <sheetData>
    <row r="1" spans="1:13" s="738" customFormat="1">
      <c r="A1" s="299" t="s">
        <v>3316</v>
      </c>
      <c r="B1" s="331"/>
      <c r="C1" s="331"/>
      <c r="D1" s="331"/>
      <c r="E1" s="331"/>
      <c r="F1" s="331"/>
      <c r="G1" s="331"/>
      <c r="H1" s="331"/>
      <c r="I1" s="331"/>
      <c r="J1" s="332"/>
      <c r="K1" s="331"/>
      <c r="L1" s="331"/>
      <c r="M1" s="331"/>
    </row>
    <row r="2" spans="1:13" s="738" customFormat="1">
      <c r="A2" s="299" t="s">
        <v>3288</v>
      </c>
      <c r="B2" s="331"/>
      <c r="C2" s="331"/>
      <c r="D2" s="331"/>
      <c r="E2" s="331"/>
      <c r="F2" s="331"/>
      <c r="G2" s="331"/>
      <c r="H2" s="331"/>
      <c r="I2" s="331"/>
      <c r="J2" s="332"/>
      <c r="K2" s="331"/>
      <c r="L2" s="331"/>
      <c r="M2" s="331"/>
    </row>
    <row r="3" spans="1:13" s="738" customFormat="1">
      <c r="A3" s="331"/>
      <c r="B3" s="331"/>
      <c r="C3" s="331"/>
      <c r="D3" s="331"/>
      <c r="E3" s="331"/>
      <c r="F3" s="331"/>
      <c r="G3" s="331"/>
      <c r="H3" s="331"/>
      <c r="I3" s="331"/>
      <c r="J3" s="332"/>
      <c r="K3" s="331"/>
      <c r="L3" s="331"/>
      <c r="M3" s="331"/>
    </row>
    <row r="4" spans="1:13" s="738" customFormat="1">
      <c r="A4" s="331"/>
      <c r="B4" s="331"/>
      <c r="C4" s="331"/>
      <c r="D4" s="331"/>
      <c r="E4" s="331"/>
      <c r="F4" s="331"/>
      <c r="G4" s="331"/>
      <c r="H4" s="331"/>
      <c r="I4" s="331"/>
      <c r="J4" s="332"/>
      <c r="K4" s="331"/>
      <c r="L4" s="331"/>
      <c r="M4" s="331"/>
    </row>
    <row r="5" spans="1:13">
      <c r="A5" s="435" t="s">
        <v>1468</v>
      </c>
      <c r="C5" s="347"/>
      <c r="D5" s="347"/>
      <c r="I5" s="341"/>
      <c r="K5" s="341"/>
    </row>
    <row r="6" spans="1:13">
      <c r="A6" s="434">
        <v>43070</v>
      </c>
      <c r="C6" s="347"/>
      <c r="D6" s="347"/>
      <c r="I6" s="341"/>
      <c r="K6" s="341"/>
    </row>
    <row r="7" spans="1:13" ht="13.5" thickBot="1">
      <c r="B7" s="384" t="s">
        <v>64</v>
      </c>
      <c r="C7" s="345" t="s">
        <v>65</v>
      </c>
      <c r="D7" s="345"/>
      <c r="E7" s="384" t="s">
        <v>66</v>
      </c>
      <c r="F7" s="384" t="s">
        <v>67</v>
      </c>
      <c r="G7" s="384" t="s">
        <v>68</v>
      </c>
      <c r="H7" s="384" t="s">
        <v>69</v>
      </c>
      <c r="I7" s="432" t="s">
        <v>70</v>
      </c>
      <c r="J7" s="433" t="s">
        <v>71</v>
      </c>
      <c r="K7" s="432" t="s">
        <v>72</v>
      </c>
      <c r="L7" s="432" t="s">
        <v>73</v>
      </c>
      <c r="M7" s="432" t="s">
        <v>74</v>
      </c>
    </row>
    <row r="8" spans="1:13" ht="13.5" thickBot="1">
      <c r="B8" s="428" t="s">
        <v>1467</v>
      </c>
      <c r="C8" s="772" t="s">
        <v>1466</v>
      </c>
      <c r="D8" s="773"/>
      <c r="E8" s="774"/>
      <c r="F8" s="431" t="s">
        <v>1464</v>
      </c>
      <c r="G8" s="428" t="s">
        <v>1465</v>
      </c>
      <c r="H8" s="428" t="s">
        <v>1464</v>
      </c>
      <c r="I8" s="429"/>
      <c r="J8" s="430"/>
      <c r="K8" s="429" t="s">
        <v>1463</v>
      </c>
      <c r="L8" s="428" t="s">
        <v>1462</v>
      </c>
      <c r="M8" s="428" t="s">
        <v>1461</v>
      </c>
    </row>
    <row r="9" spans="1:13" ht="18.75" thickBot="1">
      <c r="A9" s="427" t="s">
        <v>1460</v>
      </c>
      <c r="B9" s="426" t="s">
        <v>1459</v>
      </c>
      <c r="C9" s="425" t="s">
        <v>1458</v>
      </c>
      <c r="D9" s="424"/>
      <c r="E9" s="423" t="s">
        <v>1457</v>
      </c>
      <c r="F9" s="358" t="s">
        <v>1456</v>
      </c>
      <c r="G9" s="358" t="s">
        <v>1455</v>
      </c>
      <c r="H9" s="358" t="s">
        <v>1454</v>
      </c>
      <c r="I9" s="421" t="s">
        <v>1374</v>
      </c>
      <c r="J9" s="422" t="s">
        <v>1373</v>
      </c>
      <c r="K9" s="421" t="s">
        <v>1452</v>
      </c>
      <c r="L9" s="421" t="s">
        <v>1453</v>
      </c>
      <c r="M9" s="421" t="s">
        <v>1452</v>
      </c>
    </row>
    <row r="10" spans="1:13">
      <c r="B10" s="420"/>
      <c r="C10" s="347"/>
      <c r="D10" s="347"/>
      <c r="I10" s="341"/>
      <c r="K10" s="341"/>
    </row>
    <row r="11" spans="1:13">
      <c r="A11" s="331" t="s">
        <v>121</v>
      </c>
      <c r="B11" s="419">
        <v>10784635.175684569</v>
      </c>
      <c r="C11" s="419">
        <f>C33+C37+C40+C42</f>
        <v>-147461.93238765246</v>
      </c>
      <c r="D11" s="373"/>
      <c r="E11" s="373">
        <f>H57</f>
        <v>-900327.83212976798</v>
      </c>
      <c r="F11" s="373">
        <f>SUM(B11:E11)</f>
        <v>9736845.4111671504</v>
      </c>
      <c r="G11" s="411">
        <f>E$75</f>
        <v>0.96113648666445461</v>
      </c>
      <c r="H11" s="373">
        <f>F11*G11</f>
        <v>9358437.3896841127</v>
      </c>
      <c r="I11" s="332">
        <f>H11/H$25</f>
        <v>0.28763228058065515</v>
      </c>
      <c r="J11" s="406">
        <f>B89</f>
        <v>4.6169624855536121E-2</v>
      </c>
      <c r="K11" s="409">
        <f>I11*J11</f>
        <v>1.3279874490751156E-2</v>
      </c>
      <c r="L11" s="373">
        <f>H11*J11</f>
        <v>432075.54351573816</v>
      </c>
      <c r="M11" s="373">
        <f>L11</f>
        <v>432075.54351573816</v>
      </c>
    </row>
    <row r="12" spans="1:13" ht="8.25" customHeight="1">
      <c r="A12" s="384"/>
      <c r="B12" s="418"/>
      <c r="C12" s="353"/>
      <c r="D12" s="347"/>
      <c r="E12" s="417"/>
      <c r="G12" s="408"/>
      <c r="I12" s="332"/>
      <c r="J12" s="406"/>
      <c r="K12" s="332"/>
      <c r="L12" s="347"/>
      <c r="M12" s="347"/>
    </row>
    <row r="13" spans="1:13">
      <c r="A13" s="331" t="s">
        <v>125</v>
      </c>
      <c r="B13" s="737">
        <f>695088.961011918-MFR_D_6_Testcorrected!H34</f>
        <v>697050.09361635381</v>
      </c>
      <c r="C13" s="353">
        <f>C43</f>
        <v>1603.7836399353887</v>
      </c>
      <c r="D13" s="347"/>
      <c r="E13" s="410">
        <f>H58</f>
        <v>-59133.899235456309</v>
      </c>
      <c r="F13" s="410">
        <f>SUM(B13:E13)</f>
        <v>639519.97802083287</v>
      </c>
      <c r="G13" s="411">
        <f>E$75</f>
        <v>0.96113648666445461</v>
      </c>
      <c r="H13" s="410">
        <f>F13*G13</f>
        <v>614665.98482667259</v>
      </c>
      <c r="I13" s="332">
        <f>H13/H$25</f>
        <v>1.8891805506540651E-2</v>
      </c>
      <c r="J13" s="406">
        <f>B91</f>
        <v>1.8504389746196191E-2</v>
      </c>
      <c r="K13" s="409">
        <f>I13*J13</f>
        <v>3.4958133210236358E-4</v>
      </c>
      <c r="L13" s="347">
        <f>H13*J13</f>
        <v>11374.018946962264</v>
      </c>
      <c r="M13" s="347">
        <f>L13</f>
        <v>11374.018946962264</v>
      </c>
    </row>
    <row r="14" spans="1:13" ht="8.25" customHeight="1">
      <c r="A14" s="412"/>
      <c r="B14" s="413"/>
      <c r="C14" s="416"/>
      <c r="D14" s="344"/>
      <c r="E14" s="415"/>
      <c r="F14" s="415"/>
      <c r="G14" s="408"/>
      <c r="H14" s="415"/>
      <c r="I14" s="332"/>
      <c r="J14" s="406"/>
      <c r="K14" s="332"/>
      <c r="L14" s="344"/>
      <c r="M14" s="344"/>
    </row>
    <row r="15" spans="1:13">
      <c r="A15" s="331" t="s">
        <v>122</v>
      </c>
      <c r="B15" s="737">
        <v>0</v>
      </c>
      <c r="C15" s="353">
        <v>0</v>
      </c>
      <c r="D15" s="347"/>
      <c r="E15" s="410">
        <f>H59</f>
        <v>0</v>
      </c>
      <c r="F15" s="410">
        <f>SUM(B15:E15)</f>
        <v>0</v>
      </c>
      <c r="G15" s="411">
        <f>E$75</f>
        <v>0.96113648666445461</v>
      </c>
      <c r="H15" s="410">
        <f>F15*G15</f>
        <v>0</v>
      </c>
      <c r="I15" s="332">
        <f>H15/H$25</f>
        <v>0</v>
      </c>
      <c r="J15" s="406">
        <f>B90</f>
        <v>0</v>
      </c>
      <c r="K15" s="409">
        <f>I15*J15</f>
        <v>0</v>
      </c>
      <c r="L15" s="347">
        <f>H15*J15</f>
        <v>0</v>
      </c>
      <c r="M15" s="347">
        <f>L15</f>
        <v>0</v>
      </c>
    </row>
    <row r="16" spans="1:13" ht="8.25" customHeight="1">
      <c r="B16" s="413"/>
      <c r="C16" s="353"/>
      <c r="D16" s="347"/>
      <c r="G16" s="408"/>
      <c r="I16" s="332"/>
      <c r="J16" s="406"/>
      <c r="K16" s="332"/>
      <c r="L16" s="347"/>
      <c r="M16" s="347"/>
    </row>
    <row r="17" spans="1:19">
      <c r="A17" s="331" t="s">
        <v>123</v>
      </c>
      <c r="B17" s="353">
        <f>MFR_D_6_Testcorrected!G34</f>
        <v>442173.37761538464</v>
      </c>
      <c r="C17" s="353">
        <f>C44</f>
        <v>856.77263652508634</v>
      </c>
      <c r="D17" s="347"/>
      <c r="E17" s="410">
        <f>H60</f>
        <v>-37497.967328470389</v>
      </c>
      <c r="F17" s="410">
        <f>SUM(B17:E17)</f>
        <v>405532.18292343937</v>
      </c>
      <c r="G17" s="411">
        <v>1</v>
      </c>
      <c r="H17" s="410">
        <f>F17*G17</f>
        <v>405532.18292343937</v>
      </c>
      <c r="I17" s="332">
        <f>H17/H$25</f>
        <v>1.2464062296521656E-2</v>
      </c>
      <c r="J17" s="406">
        <f>MFR_D_6_Testcorrected!H39</f>
        <v>2.0435113874855797E-2</v>
      </c>
      <c r="K17" s="409">
        <f>I17*J17</f>
        <v>2.5470453237271668E-4</v>
      </c>
      <c r="L17" s="347">
        <f>H17*J17</f>
        <v>8287.0963379593341</v>
      </c>
      <c r="M17" s="347">
        <f>L17</f>
        <v>8287.0963379593341</v>
      </c>
    </row>
    <row r="18" spans="1:19" ht="8.25" customHeight="1">
      <c r="B18" s="354"/>
      <c r="C18" s="353"/>
      <c r="D18" s="347"/>
      <c r="G18" s="408"/>
      <c r="I18" s="332"/>
      <c r="J18" s="406"/>
      <c r="K18" s="332"/>
      <c r="L18" s="344"/>
      <c r="M18" s="344"/>
    </row>
    <row r="19" spans="1:19">
      <c r="A19" s="412" t="s">
        <v>124</v>
      </c>
      <c r="B19" s="353">
        <v>16667065.058052193</v>
      </c>
      <c r="C19" s="353">
        <f>C38+C45</f>
        <v>21771.805052802214</v>
      </c>
      <c r="D19" s="347"/>
      <c r="E19" s="410">
        <f>H61</f>
        <v>-1412539.2122568882</v>
      </c>
      <c r="F19" s="410">
        <f>SUM(B19:E19)</f>
        <v>15276297.650848107</v>
      </c>
      <c r="G19" s="411">
        <f>E$75</f>
        <v>0.96113648666445461</v>
      </c>
      <c r="H19" s="410">
        <f>F19*G19</f>
        <v>14682607.053376611</v>
      </c>
      <c r="I19" s="332">
        <f>H19/H$25</f>
        <v>0.45127103765075022</v>
      </c>
      <c r="J19" s="406">
        <f>B85</f>
        <v>0.115</v>
      </c>
      <c r="K19" s="409">
        <f>I19*J19</f>
        <v>5.1896169329836275E-2</v>
      </c>
      <c r="L19" s="347">
        <f>H19*J19</f>
        <v>1688499.8111383105</v>
      </c>
      <c r="M19" s="347">
        <f>L19/0.61425</f>
        <v>2748880.4414136112</v>
      </c>
    </row>
    <row r="20" spans="1:19" ht="8.25" customHeight="1">
      <c r="B20" s="354"/>
      <c r="C20" s="353"/>
      <c r="D20" s="347"/>
      <c r="G20" s="408"/>
      <c r="I20" s="332"/>
      <c r="J20" s="406"/>
      <c r="K20" s="332"/>
      <c r="L20" s="347"/>
      <c r="M20" s="347"/>
    </row>
    <row r="21" spans="1:19">
      <c r="A21" s="331" t="s">
        <v>1451</v>
      </c>
      <c r="B21" s="353">
        <v>8739408.6013556235</v>
      </c>
      <c r="C21" s="353">
        <f>C34+C35+C36+C41</f>
        <v>-363965.62723461195</v>
      </c>
      <c r="D21" s="347"/>
      <c r="E21" s="410">
        <f>H62</f>
        <v>-708895.51608728862</v>
      </c>
      <c r="F21" s="410">
        <f>SUM(B21:E21)</f>
        <v>7666547.4580337228</v>
      </c>
      <c r="G21" s="411">
        <f>E$75</f>
        <v>0.96113648666445461</v>
      </c>
      <c r="H21" s="410">
        <f>F21*G21</f>
        <v>7368598.4886608375</v>
      </c>
      <c r="I21" s="332">
        <f>H21/H$25</f>
        <v>0.22647443154483998</v>
      </c>
      <c r="J21" s="406">
        <f>B87</f>
        <v>0</v>
      </c>
      <c r="K21" s="409">
        <f>I21*J21</f>
        <v>0</v>
      </c>
      <c r="L21" s="347">
        <f>H21*J21</f>
        <v>0</v>
      </c>
      <c r="M21" s="347">
        <f>L21</f>
        <v>0</v>
      </c>
    </row>
    <row r="22" spans="1:19" ht="8.25" customHeight="1">
      <c r="B22" s="354"/>
      <c r="C22" s="353"/>
      <c r="D22" s="347"/>
      <c r="G22" s="408"/>
      <c r="I22" s="332"/>
      <c r="J22" s="406"/>
      <c r="K22" s="332"/>
      <c r="L22" s="344"/>
      <c r="M22" s="344"/>
    </row>
    <row r="23" spans="1:19">
      <c r="A23" s="331" t="s">
        <v>1450</v>
      </c>
      <c r="B23" s="353">
        <v>263675.08530465845</v>
      </c>
      <c r="C23" s="353">
        <f>C39+C46</f>
        <v>-142878.22753326638</v>
      </c>
      <c r="D23" s="347"/>
      <c r="E23" s="410">
        <f>H63</f>
        <v>-10224.217524513771</v>
      </c>
      <c r="F23" s="410">
        <f>SUM(B23:E23)</f>
        <v>110572.64024687829</v>
      </c>
      <c r="G23" s="411">
        <f>E$75</f>
        <v>0.96113648666445461</v>
      </c>
      <c r="H23" s="410">
        <f>F23*G23</f>
        <v>106275.39896809727</v>
      </c>
      <c r="I23" s="332">
        <f>H23/H$25</f>
        <v>3.2663824206922041E-3</v>
      </c>
      <c r="J23" s="406">
        <f>F98</f>
        <v>8.8206457072880523E-2</v>
      </c>
      <c r="K23" s="409">
        <f>I23*J23</f>
        <v>2.8811602077439847E-4</v>
      </c>
      <c r="L23" s="347">
        <f>H23*J23</f>
        <v>9374.1764169827238</v>
      </c>
      <c r="M23" s="347">
        <f>H23*G98</f>
        <v>14061.675531567898</v>
      </c>
    </row>
    <row r="24" spans="1:19" ht="14.45" customHeight="1">
      <c r="B24" s="354"/>
      <c r="C24" s="353"/>
      <c r="D24" s="347"/>
      <c r="G24" s="408"/>
      <c r="I24" s="332"/>
      <c r="J24" s="406"/>
      <c r="K24" s="332"/>
    </row>
    <row r="25" spans="1:19" ht="13.5" thickBot="1">
      <c r="A25" s="336" t="s">
        <v>128</v>
      </c>
      <c r="B25" s="368">
        <f>SUM(B11:B24)</f>
        <v>37594007.391628779</v>
      </c>
      <c r="C25" s="368">
        <f>SUM(C11:C24)</f>
        <v>-630073.42582626804</v>
      </c>
      <c r="D25" s="368"/>
      <c r="E25" s="368">
        <f>SUM(E11:E24)</f>
        <v>-3128618.644562385</v>
      </c>
      <c r="F25" s="368">
        <f>SUM(F11:F24)</f>
        <v>33835315.321240135</v>
      </c>
      <c r="G25" s="341" t="s">
        <v>1</v>
      </c>
      <c r="H25" s="368">
        <f>SUM(H11:H24)</f>
        <v>32536116.498439774</v>
      </c>
      <c r="I25" s="407">
        <f>SUM(I11:I23)</f>
        <v>0.99999999999999978</v>
      </c>
      <c r="J25" s="406"/>
      <c r="K25" s="405">
        <f>SUM(K11:K24)</f>
        <v>6.6068445705836906E-2</v>
      </c>
      <c r="L25" s="368">
        <f>SUM(L11:L24)</f>
        <v>2149610.6463559531</v>
      </c>
      <c r="M25" s="368">
        <f>SUM(M11:M24)</f>
        <v>3214678.7757458389</v>
      </c>
    </row>
    <row r="26" spans="1:19" ht="13.5" thickTop="1">
      <c r="B26" s="404"/>
      <c r="C26" s="347"/>
      <c r="D26" s="347"/>
      <c r="E26" s="403"/>
      <c r="F26" s="373"/>
      <c r="I26" s="341"/>
      <c r="J26" s="402"/>
      <c r="K26" s="401"/>
    </row>
    <row r="27" spans="1:19">
      <c r="A27" s="343" t="s">
        <v>1448</v>
      </c>
      <c r="C27" s="347"/>
      <c r="D27" s="347"/>
      <c r="H27" s="400"/>
      <c r="I27" s="399"/>
      <c r="J27" s="362"/>
      <c r="K27" s="359"/>
      <c r="L27" s="359"/>
      <c r="M27" s="547"/>
    </row>
    <row r="28" spans="1:19">
      <c r="A28" s="331" t="s">
        <v>1447</v>
      </c>
      <c r="C28" s="353">
        <v>-55200.649907723484</v>
      </c>
      <c r="D28" s="353"/>
      <c r="I28" s="398"/>
      <c r="J28" s="362"/>
      <c r="K28" s="359"/>
      <c r="L28" s="359"/>
      <c r="M28" s="547"/>
    </row>
    <row r="29" spans="1:19">
      <c r="A29" s="331" t="s">
        <v>1446</v>
      </c>
      <c r="C29" s="353">
        <v>-3703491.4204809298</v>
      </c>
      <c r="D29" s="353"/>
      <c r="I29" s="363"/>
      <c r="J29" s="362"/>
      <c r="K29" s="359"/>
      <c r="L29" s="359"/>
      <c r="M29" s="547"/>
    </row>
    <row r="30" spans="1:19">
      <c r="A30" s="336" t="s">
        <v>1445</v>
      </c>
      <c r="C30" s="351">
        <f>SUM(C28:C29)</f>
        <v>-3758692.0703886533</v>
      </c>
      <c r="D30" s="360"/>
      <c r="I30" s="363"/>
      <c r="J30" s="363"/>
      <c r="K30" s="397"/>
      <c r="L30" s="397"/>
      <c r="M30" s="547"/>
    </row>
    <row r="31" spans="1:19">
      <c r="I31" s="332"/>
      <c r="J31" s="341"/>
      <c r="K31" s="394"/>
      <c r="L31" s="394"/>
      <c r="M31" s="547"/>
    </row>
    <row r="32" spans="1:19" ht="15" customHeight="1">
      <c r="A32" s="396" t="s">
        <v>1444</v>
      </c>
      <c r="B32" s="395" t="s">
        <v>1443</v>
      </c>
      <c r="C32" s="395" t="s">
        <v>1231</v>
      </c>
      <c r="D32" s="395"/>
      <c r="E32" s="343"/>
      <c r="F32" s="395"/>
      <c r="G32" s="395"/>
      <c r="H32" s="395"/>
      <c r="I32" s="395"/>
      <c r="J32" s="395"/>
      <c r="K32" s="395"/>
      <c r="L32" s="395"/>
      <c r="M32" s="395"/>
      <c r="O32" s="343"/>
      <c r="P32" s="332"/>
      <c r="Q32" s="341"/>
      <c r="R32" s="331"/>
      <c r="S32" s="331"/>
    </row>
    <row r="33" spans="1:13">
      <c r="A33" s="331" t="s">
        <v>1442</v>
      </c>
      <c r="B33" s="392" t="s">
        <v>1433</v>
      </c>
      <c r="C33" s="353">
        <v>-117863.03714374913</v>
      </c>
      <c r="D33" s="353"/>
      <c r="E33" s="775"/>
      <c r="F33" s="776"/>
      <c r="G33" s="776"/>
      <c r="H33" s="776"/>
      <c r="I33" s="776"/>
      <c r="J33" s="776"/>
      <c r="K33" s="776"/>
      <c r="L33" s="776"/>
      <c r="M33" s="776"/>
    </row>
    <row r="34" spans="1:13">
      <c r="A34" s="331" t="s">
        <v>1441</v>
      </c>
      <c r="B34" s="392" t="s">
        <v>1434</v>
      </c>
      <c r="C34" s="353">
        <v>-89870.592989193145</v>
      </c>
      <c r="D34" s="353"/>
      <c r="E34" s="776"/>
      <c r="F34" s="776"/>
      <c r="G34" s="776"/>
      <c r="H34" s="776"/>
      <c r="I34" s="776"/>
      <c r="J34" s="776"/>
      <c r="K34" s="776"/>
      <c r="L34" s="776"/>
      <c r="M34" s="776"/>
    </row>
    <row r="35" spans="1:13" ht="18.75" customHeight="1">
      <c r="A35" s="331" t="s">
        <v>1440</v>
      </c>
      <c r="B35" s="392" t="s">
        <v>1434</v>
      </c>
      <c r="C35" s="353">
        <v>46125.712766674071</v>
      </c>
      <c r="D35" s="353"/>
      <c r="E35" s="776"/>
      <c r="F35" s="776"/>
      <c r="G35" s="776"/>
      <c r="H35" s="776"/>
      <c r="I35" s="776"/>
      <c r="J35" s="776"/>
      <c r="K35" s="776"/>
      <c r="L35" s="776"/>
      <c r="M35" s="776"/>
    </row>
    <row r="36" spans="1:13">
      <c r="A36" s="331" t="s">
        <v>1439</v>
      </c>
      <c r="B36" s="392" t="s">
        <v>1434</v>
      </c>
      <c r="C36" s="353">
        <v>-262667.28899999987</v>
      </c>
      <c r="D36" s="353"/>
      <c r="E36" s="394"/>
      <c r="F36" s="547"/>
      <c r="G36" s="547"/>
      <c r="H36" s="547"/>
      <c r="I36" s="547"/>
      <c r="J36" s="547"/>
      <c r="K36" s="547"/>
      <c r="L36" s="547"/>
      <c r="M36" s="547"/>
    </row>
    <row r="37" spans="1:13">
      <c r="A37" s="331" t="s">
        <v>1438</v>
      </c>
      <c r="B37" s="392" t="s">
        <v>1433</v>
      </c>
      <c r="C37" s="353">
        <v>-3.3889299999999998</v>
      </c>
      <c r="D37" s="353"/>
      <c r="J37" s="341"/>
      <c r="M37" s="547"/>
    </row>
    <row r="38" spans="1:13">
      <c r="A38" s="331" t="s">
        <v>1437</v>
      </c>
      <c r="B38" s="392" t="s">
        <v>1430</v>
      </c>
      <c r="C38" s="353">
        <v>-11181.74581</v>
      </c>
      <c r="D38" s="353"/>
      <c r="E38" s="775"/>
      <c r="F38" s="777"/>
      <c r="G38" s="777"/>
      <c r="H38" s="777"/>
      <c r="I38" s="777"/>
      <c r="J38" s="777"/>
      <c r="K38" s="777"/>
      <c r="L38" s="777"/>
      <c r="M38" s="777"/>
    </row>
    <row r="39" spans="1:13" ht="25.5" customHeight="1">
      <c r="A39" s="331" t="s">
        <v>1436</v>
      </c>
      <c r="B39" s="392" t="s">
        <v>1428</v>
      </c>
      <c r="C39" s="353">
        <v>-143420.897</v>
      </c>
      <c r="D39" s="353"/>
      <c r="E39" s="775"/>
      <c r="F39" s="777"/>
      <c r="G39" s="777"/>
      <c r="H39" s="777"/>
      <c r="I39" s="777"/>
      <c r="J39" s="777"/>
      <c r="K39" s="777"/>
      <c r="L39" s="777"/>
      <c r="M39" s="777"/>
    </row>
    <row r="40" spans="1:13" ht="24" customHeight="1">
      <c r="A40" s="331" t="s">
        <v>1435</v>
      </c>
      <c r="B40" s="392" t="s">
        <v>1433</v>
      </c>
      <c r="C40" s="353">
        <v>-51192.187720000016</v>
      </c>
      <c r="D40" s="353"/>
      <c r="E40" s="775"/>
      <c r="F40" s="777"/>
      <c r="G40" s="777"/>
      <c r="H40" s="777"/>
      <c r="I40" s="777"/>
      <c r="J40" s="777"/>
      <c r="K40" s="777"/>
      <c r="L40" s="777"/>
      <c r="M40" s="777"/>
    </row>
    <row r="41" spans="1:13">
      <c r="A41" s="331" t="s">
        <v>1429</v>
      </c>
      <c r="B41" s="392" t="s">
        <v>1434</v>
      </c>
      <c r="C41" s="353">
        <v>-57553.458012093019</v>
      </c>
      <c r="D41" s="353"/>
      <c r="E41" s="546"/>
      <c r="F41" s="548"/>
      <c r="G41" s="548"/>
      <c r="H41" s="548"/>
      <c r="I41" s="548"/>
      <c r="J41" s="548"/>
      <c r="K41" s="548"/>
      <c r="L41" s="548"/>
      <c r="M41" s="548"/>
    </row>
    <row r="42" spans="1:13">
      <c r="A42" s="331" t="s">
        <v>1429</v>
      </c>
      <c r="B42" s="392" t="s">
        <v>1433</v>
      </c>
      <c r="C42" s="353">
        <v>21596.681406096661</v>
      </c>
      <c r="D42" s="353"/>
      <c r="E42" s="546"/>
      <c r="F42" s="548"/>
      <c r="G42" s="548"/>
      <c r="H42" s="548"/>
      <c r="I42" s="548"/>
      <c r="J42" s="548"/>
      <c r="K42" s="548"/>
      <c r="L42" s="548"/>
      <c r="M42" s="548"/>
    </row>
    <row r="43" spans="1:13">
      <c r="A43" s="331" t="s">
        <v>1429</v>
      </c>
      <c r="B43" s="392" t="s">
        <v>1432</v>
      </c>
      <c r="C43" s="353">
        <v>1603.7836399353887</v>
      </c>
      <c r="D43" s="353"/>
      <c r="E43" s="546"/>
      <c r="F43" s="548"/>
      <c r="G43" s="548"/>
      <c r="H43" s="548"/>
      <c r="I43" s="548"/>
      <c r="J43" s="548"/>
      <c r="K43" s="548"/>
      <c r="L43" s="548"/>
      <c r="M43" s="548"/>
    </row>
    <row r="44" spans="1:13">
      <c r="A44" s="331" t="s">
        <v>1429</v>
      </c>
      <c r="B44" s="392" t="s">
        <v>1431</v>
      </c>
      <c r="C44" s="353">
        <v>856.77263652508634</v>
      </c>
      <c r="D44" s="353"/>
      <c r="E44" s="393"/>
      <c r="F44" s="548"/>
      <c r="G44" s="548"/>
      <c r="H44" s="548"/>
      <c r="I44" s="548"/>
      <c r="J44" s="548"/>
      <c r="K44" s="548"/>
      <c r="L44" s="548"/>
      <c r="M44" s="548"/>
    </row>
    <row r="45" spans="1:13">
      <c r="A45" s="331" t="s">
        <v>1429</v>
      </c>
      <c r="B45" s="392" t="s">
        <v>1430</v>
      </c>
      <c r="C45" s="353">
        <v>32953.550862802214</v>
      </c>
      <c r="D45" s="353"/>
      <c r="E45" s="546"/>
      <c r="F45" s="548"/>
      <c r="G45" s="548"/>
      <c r="H45" s="548"/>
      <c r="I45" s="548"/>
      <c r="J45" s="548"/>
      <c r="K45" s="548"/>
      <c r="L45" s="548"/>
      <c r="M45" s="548"/>
    </row>
    <row r="46" spans="1:13">
      <c r="A46" s="331" t="s">
        <v>1429</v>
      </c>
      <c r="B46" s="392" t="s">
        <v>1428</v>
      </c>
      <c r="C46" s="353">
        <v>542.66946673360655</v>
      </c>
      <c r="D46" s="353"/>
      <c r="E46" s="546"/>
      <c r="F46" s="548"/>
      <c r="G46" s="548"/>
      <c r="H46" s="548"/>
      <c r="I46" s="548"/>
      <c r="J46" s="548"/>
      <c r="K46" s="548"/>
      <c r="L46" s="548"/>
      <c r="M46" s="548"/>
    </row>
    <row r="47" spans="1:13">
      <c r="A47" s="336" t="s">
        <v>1427</v>
      </c>
      <c r="C47" s="351">
        <f>SUM(C33:C46)</f>
        <v>-630073.42582626815</v>
      </c>
      <c r="D47" s="360"/>
      <c r="E47" s="389"/>
      <c r="F47" s="388"/>
      <c r="I47" s="332"/>
      <c r="J47" s="341"/>
      <c r="M47" s="547"/>
    </row>
    <row r="48" spans="1:13">
      <c r="C48" s="347"/>
      <c r="D48" s="347"/>
      <c r="I48" s="332"/>
      <c r="J48" s="341"/>
      <c r="M48" s="547"/>
    </row>
    <row r="49" spans="1:14">
      <c r="A49" s="331" t="s">
        <v>1426</v>
      </c>
      <c r="C49" s="366">
        <f>C30</f>
        <v>-3758692.0703886533</v>
      </c>
      <c r="D49" s="347"/>
      <c r="E49" s="775"/>
      <c r="F49" s="776"/>
      <c r="G49" s="776"/>
      <c r="H49" s="776"/>
      <c r="I49" s="776"/>
      <c r="J49" s="776"/>
      <c r="K49" s="776"/>
      <c r="L49" s="776"/>
      <c r="M49" s="776"/>
    </row>
    <row r="50" spans="1:14">
      <c r="A50" s="331" t="s">
        <v>1425</v>
      </c>
      <c r="C50" s="347">
        <f>C47</f>
        <v>-630073.42582626815</v>
      </c>
      <c r="D50" s="347"/>
      <c r="E50" s="776"/>
      <c r="F50" s="776"/>
      <c r="G50" s="776"/>
      <c r="H50" s="776"/>
      <c r="I50" s="776"/>
      <c r="J50" s="776"/>
      <c r="K50" s="776"/>
      <c r="L50" s="776"/>
      <c r="M50" s="776"/>
    </row>
    <row r="51" spans="1:14" ht="13.5" thickBot="1">
      <c r="A51" s="336" t="s">
        <v>1424</v>
      </c>
      <c r="C51" s="387">
        <f>C30-C47</f>
        <v>-3128618.644562385</v>
      </c>
      <c r="D51" s="360"/>
      <c r="E51" s="776"/>
      <c r="F51" s="776"/>
      <c r="G51" s="776"/>
      <c r="H51" s="776"/>
      <c r="I51" s="776"/>
      <c r="J51" s="776"/>
      <c r="K51" s="776"/>
      <c r="L51" s="776"/>
      <c r="M51" s="776"/>
    </row>
    <row r="52" spans="1:14">
      <c r="C52" s="347"/>
      <c r="D52" s="347"/>
      <c r="I52" s="332"/>
      <c r="J52" s="341"/>
      <c r="M52" s="547"/>
    </row>
    <row r="53" spans="1:14" ht="7.5" customHeight="1" thickBot="1">
      <c r="C53" s="347"/>
      <c r="D53" s="347"/>
      <c r="I53" s="332"/>
      <c r="J53" s="341"/>
      <c r="M53" s="547"/>
    </row>
    <row r="54" spans="1:14" ht="16.5" customHeight="1" thickBot="1">
      <c r="A54" s="386" t="s">
        <v>1423</v>
      </c>
      <c r="B54" s="766" t="s">
        <v>1422</v>
      </c>
      <c r="C54" s="767"/>
      <c r="D54" s="767"/>
      <c r="E54" s="767"/>
      <c r="F54" s="767"/>
      <c r="G54" s="768"/>
      <c r="H54" s="769"/>
      <c r="I54" s="341"/>
      <c r="K54" s="341"/>
      <c r="L54" s="385"/>
      <c r="M54" s="385"/>
    </row>
    <row r="55" spans="1:14" ht="20.25" customHeight="1">
      <c r="B55" s="384" t="s">
        <v>64</v>
      </c>
      <c r="C55" s="383" t="s">
        <v>65</v>
      </c>
      <c r="D55" s="383"/>
      <c r="E55" s="384" t="s">
        <v>1421</v>
      </c>
      <c r="F55" s="383" t="s">
        <v>67</v>
      </c>
      <c r="G55" s="383" t="s">
        <v>75</v>
      </c>
      <c r="H55" s="382" t="s">
        <v>1420</v>
      </c>
      <c r="J55" s="331"/>
      <c r="K55" s="341"/>
      <c r="L55" s="381"/>
      <c r="M55" s="378"/>
      <c r="N55" s="331"/>
    </row>
    <row r="56" spans="1:14" ht="45">
      <c r="B56" s="380" t="s">
        <v>1419</v>
      </c>
      <c r="C56" s="380" t="s">
        <v>1418</v>
      </c>
      <c r="D56" s="380"/>
      <c r="E56" s="380" t="s">
        <v>1417</v>
      </c>
      <c r="F56" s="380" t="s">
        <v>1416</v>
      </c>
      <c r="G56" s="380" t="s">
        <v>1415</v>
      </c>
      <c r="H56" s="380" t="s">
        <v>1414</v>
      </c>
      <c r="J56" s="331"/>
      <c r="K56" s="341"/>
      <c r="L56" s="379"/>
      <c r="M56" s="378"/>
      <c r="N56" s="331"/>
    </row>
    <row r="57" spans="1:14">
      <c r="A57" s="377" t="str">
        <f>A11</f>
        <v>LONG TERM DEBT</v>
      </c>
      <c r="B57" s="376">
        <f>B11</f>
        <v>10784635.175684569</v>
      </c>
      <c r="C57" s="373">
        <f>C11</f>
        <v>-147461.93238765246</v>
      </c>
      <c r="D57" s="373"/>
      <c r="E57" s="376">
        <f t="shared" ref="E57:E63" si="0">B57+C57</f>
        <v>10637173.243296918</v>
      </c>
      <c r="F57" s="375">
        <f t="shared" ref="F57:F63" si="1">E57/$E$64</f>
        <v>0.28777167638969342</v>
      </c>
      <c r="G57" s="374"/>
      <c r="H57" s="373">
        <f t="shared" ref="H57:H63" si="2">$G$64*F57</f>
        <v>-900327.83212976798</v>
      </c>
      <c r="J57" s="331"/>
      <c r="K57" s="341"/>
      <c r="L57" s="332"/>
      <c r="M57" s="341"/>
      <c r="N57" s="331"/>
    </row>
    <row r="58" spans="1:14">
      <c r="A58" s="377" t="str">
        <f>A13</f>
        <v>SHORT TERM DEBT</v>
      </c>
      <c r="B58" s="376">
        <f>B13</f>
        <v>697050.09361635381</v>
      </c>
      <c r="C58" s="373">
        <f>C13</f>
        <v>1603.7836399353887</v>
      </c>
      <c r="D58" s="373"/>
      <c r="E58" s="376">
        <f t="shared" si="0"/>
        <v>698653.87725628924</v>
      </c>
      <c r="F58" s="375">
        <f t="shared" si="1"/>
        <v>1.8900961080134344E-2</v>
      </c>
      <c r="G58" s="374"/>
      <c r="H58" s="373">
        <f t="shared" si="2"/>
        <v>-59133.899235456309</v>
      </c>
      <c r="J58" s="331"/>
      <c r="K58" s="341"/>
      <c r="L58" s="332"/>
      <c r="M58" s="341"/>
      <c r="N58" s="331"/>
    </row>
    <row r="59" spans="1:14">
      <c r="A59" s="377" t="str">
        <f>A15</f>
        <v>PREFERRED STOCK</v>
      </c>
      <c r="B59" s="376">
        <f>B15</f>
        <v>0</v>
      </c>
      <c r="C59" s="373">
        <f>C15</f>
        <v>0</v>
      </c>
      <c r="D59" s="373"/>
      <c r="E59" s="376">
        <f t="shared" si="0"/>
        <v>0</v>
      </c>
      <c r="F59" s="375">
        <f t="shared" si="1"/>
        <v>0</v>
      </c>
      <c r="G59" s="374"/>
      <c r="H59" s="373">
        <f t="shared" si="2"/>
        <v>0</v>
      </c>
      <c r="J59" s="331"/>
      <c r="K59" s="341"/>
      <c r="L59" s="332"/>
      <c r="M59" s="341"/>
      <c r="N59" s="331"/>
    </row>
    <row r="60" spans="1:14">
      <c r="A60" s="377" t="str">
        <f>A17</f>
        <v>CUSTOMER DEPOSITS</v>
      </c>
      <c r="B60" s="376">
        <f>B17</f>
        <v>442173.37761538464</v>
      </c>
      <c r="C60" s="373">
        <f>C17</f>
        <v>856.77263652508634</v>
      </c>
      <c r="D60" s="373"/>
      <c r="E60" s="376">
        <f t="shared" si="0"/>
        <v>443030.15025190974</v>
      </c>
      <c r="F60" s="375">
        <f t="shared" si="1"/>
        <v>1.1985470774344059E-2</v>
      </c>
      <c r="G60" s="374"/>
      <c r="H60" s="373">
        <f t="shared" si="2"/>
        <v>-37497.967328470389</v>
      </c>
      <c r="J60" s="331"/>
      <c r="K60" s="341"/>
      <c r="L60" s="332"/>
      <c r="M60" s="341"/>
      <c r="N60" s="331"/>
    </row>
    <row r="61" spans="1:14">
      <c r="A61" s="377" t="str">
        <f>A19</f>
        <v>COMMON EQUITY</v>
      </c>
      <c r="B61" s="376">
        <f>B19</f>
        <v>16667065.058052193</v>
      </c>
      <c r="C61" s="373">
        <f>C19</f>
        <v>21771.805052802214</v>
      </c>
      <c r="D61" s="373"/>
      <c r="E61" s="376">
        <f t="shared" si="0"/>
        <v>16688836.863104995</v>
      </c>
      <c r="F61" s="375">
        <f t="shared" si="1"/>
        <v>0.45148973803883563</v>
      </c>
      <c r="G61" s="374"/>
      <c r="H61" s="373">
        <f t="shared" si="2"/>
        <v>-1412539.2122568882</v>
      </c>
      <c r="J61" s="331"/>
      <c r="K61" s="341"/>
      <c r="L61" s="332"/>
      <c r="M61" s="341"/>
      <c r="N61" s="331"/>
    </row>
    <row r="62" spans="1:14">
      <c r="A62" s="377" t="str">
        <f>A21</f>
        <v>DEFERRED INCOME TAXES</v>
      </c>
      <c r="B62" s="376">
        <f>B21</f>
        <v>8739408.6013556235</v>
      </c>
      <c r="C62" s="373">
        <f>C21</f>
        <v>-363965.62723461195</v>
      </c>
      <c r="D62" s="373"/>
      <c r="E62" s="376">
        <f t="shared" si="0"/>
        <v>8375442.9741210118</v>
      </c>
      <c r="F62" s="375">
        <f t="shared" si="1"/>
        <v>0.22658418830283653</v>
      </c>
      <c r="G62" s="374"/>
      <c r="H62" s="373">
        <f t="shared" si="2"/>
        <v>-708895.51608728862</v>
      </c>
      <c r="J62" s="331"/>
      <c r="K62" s="341"/>
      <c r="L62" s="332"/>
      <c r="M62" s="341"/>
      <c r="N62" s="331"/>
    </row>
    <row r="63" spans="1:14">
      <c r="A63" s="377" t="str">
        <f>A23</f>
        <v>TAX CREDITS WTD COST</v>
      </c>
      <c r="B63" s="376">
        <f>B23</f>
        <v>263675.08530465845</v>
      </c>
      <c r="C63" s="373">
        <f>C23</f>
        <v>-142878.22753326638</v>
      </c>
      <c r="D63" s="373"/>
      <c r="E63" s="376">
        <f t="shared" si="0"/>
        <v>120796.85777139207</v>
      </c>
      <c r="F63" s="375">
        <f t="shared" si="1"/>
        <v>3.2679654141560873E-3</v>
      </c>
      <c r="G63" s="374"/>
      <c r="H63" s="373">
        <f t="shared" si="2"/>
        <v>-10224.217524513771</v>
      </c>
      <c r="J63" s="331"/>
      <c r="K63" s="341"/>
      <c r="L63" s="332"/>
      <c r="M63" s="341"/>
      <c r="N63" s="331"/>
    </row>
    <row r="64" spans="1:14" ht="13.5" thickBot="1">
      <c r="B64" s="372">
        <f>SUM(B57:B63)</f>
        <v>37594007.391628779</v>
      </c>
      <c r="C64" s="369">
        <f>SUM(C57:C63)</f>
        <v>-630073.42582626804</v>
      </c>
      <c r="D64" s="369"/>
      <c r="E64" s="371">
        <f>SUM(E57:E63)</f>
        <v>36963933.965802513</v>
      </c>
      <c r="F64" s="370">
        <f>SUM(F57:F63)</f>
        <v>1.0000000000000002</v>
      </c>
      <c r="G64" s="369">
        <f>C51</f>
        <v>-3128618.644562385</v>
      </c>
      <c r="H64" s="368">
        <f>SUM(H57:H63)</f>
        <v>-3128618.644562385</v>
      </c>
      <c r="J64" s="331"/>
      <c r="K64" s="341"/>
      <c r="L64" s="332"/>
      <c r="M64" s="341"/>
      <c r="N64" s="331"/>
    </row>
    <row r="65" spans="1:13" ht="11.25" customHeight="1" thickTop="1">
      <c r="C65" s="347"/>
      <c r="D65" s="347"/>
      <c r="I65" s="332"/>
      <c r="J65" s="341"/>
      <c r="M65" s="547"/>
    </row>
    <row r="66" spans="1:13" s="361" customFormat="1">
      <c r="A66" s="367"/>
      <c r="B66" s="359"/>
      <c r="C66" s="366"/>
      <c r="D66" s="366"/>
      <c r="E66" s="359"/>
      <c r="F66" s="359"/>
      <c r="G66" s="359"/>
      <c r="H66" s="359"/>
      <c r="I66" s="363"/>
      <c r="J66" s="362"/>
      <c r="K66" s="359"/>
      <c r="L66" s="359"/>
    </row>
    <row r="67" spans="1:13" s="361" customFormat="1">
      <c r="A67" s="359"/>
      <c r="B67" s="365"/>
      <c r="C67" s="359"/>
      <c r="D67" s="359"/>
      <c r="E67" s="359"/>
      <c r="F67" s="359"/>
      <c r="G67" s="359"/>
      <c r="H67" s="359"/>
      <c r="I67" s="359"/>
      <c r="J67" s="363"/>
      <c r="K67" s="362"/>
      <c r="L67" s="359"/>
      <c r="M67" s="359"/>
    </row>
    <row r="68" spans="1:13" s="361" customFormat="1">
      <c r="A68" s="359"/>
      <c r="B68" s="360"/>
      <c r="C68" s="364"/>
      <c r="D68" s="364"/>
      <c r="E68" s="359"/>
      <c r="F68" s="359"/>
      <c r="G68" s="359"/>
      <c r="H68" s="359"/>
      <c r="I68" s="359"/>
      <c r="J68" s="363"/>
      <c r="K68" s="362"/>
      <c r="L68" s="359"/>
      <c r="M68" s="359"/>
    </row>
    <row r="69" spans="1:13">
      <c r="C69" s="347"/>
      <c r="D69" s="347"/>
      <c r="F69" s="360"/>
      <c r="G69" s="359"/>
      <c r="H69" s="359"/>
      <c r="I69" s="332"/>
      <c r="J69" s="341"/>
      <c r="M69" s="547"/>
    </row>
    <row r="70" spans="1:13" ht="18">
      <c r="A70" s="343" t="s">
        <v>1413</v>
      </c>
      <c r="C70" s="347"/>
      <c r="D70" s="347"/>
      <c r="I70" s="332"/>
      <c r="J70" s="341"/>
      <c r="M70" s="547"/>
    </row>
    <row r="71" spans="1:13">
      <c r="B71" s="345" t="s">
        <v>64</v>
      </c>
      <c r="C71" s="345" t="s">
        <v>65</v>
      </c>
      <c r="D71" s="345"/>
      <c r="E71" s="344" t="s">
        <v>1412</v>
      </c>
      <c r="F71" s="354"/>
      <c r="G71" s="354"/>
      <c r="I71" s="332"/>
      <c r="J71" s="341"/>
      <c r="M71" s="547"/>
    </row>
    <row r="72" spans="1:13">
      <c r="B72" s="358" t="s">
        <v>1411</v>
      </c>
      <c r="C72" s="357" t="s">
        <v>1410</v>
      </c>
      <c r="D72" s="356"/>
      <c r="E72" s="355" t="s">
        <v>1409</v>
      </c>
      <c r="F72" s="353"/>
      <c r="G72" s="354"/>
      <c r="I72" s="332"/>
      <c r="J72" s="341"/>
      <c r="M72" s="547"/>
    </row>
    <row r="73" spans="1:13">
      <c r="A73" s="331" t="s">
        <v>1408</v>
      </c>
      <c r="B73" s="353">
        <f>F25</f>
        <v>33835315.321240135</v>
      </c>
      <c r="C73" s="353">
        <v>32536116.498439774</v>
      </c>
      <c r="D73" s="353"/>
      <c r="E73" s="352"/>
      <c r="I73" s="332"/>
      <c r="J73" s="341"/>
      <c r="M73" s="547"/>
    </row>
    <row r="74" spans="1:13">
      <c r="A74" s="331" t="s">
        <v>1407</v>
      </c>
      <c r="B74" s="347">
        <f>-F17</f>
        <v>-405532.18292343937</v>
      </c>
      <c r="C74" s="347">
        <f>-F17</f>
        <v>-405532.18292343937</v>
      </c>
      <c r="D74" s="347"/>
      <c r="E74" s="352"/>
      <c r="I74" s="341"/>
      <c r="K74" s="341"/>
    </row>
    <row r="75" spans="1:13">
      <c r="A75" s="336" t="s">
        <v>1406</v>
      </c>
      <c r="B75" s="351">
        <f>SUM(B73:B74)</f>
        <v>33429783.138316695</v>
      </c>
      <c r="C75" s="351">
        <f>SUM(C73:C74)</f>
        <v>32130584.315516334</v>
      </c>
      <c r="D75" s="351"/>
      <c r="E75" s="350">
        <f>C75/B75</f>
        <v>0.96113648666445461</v>
      </c>
      <c r="I75" s="341"/>
      <c r="K75" s="341"/>
    </row>
    <row r="76" spans="1:13">
      <c r="A76" s="343"/>
      <c r="K76" s="341"/>
    </row>
    <row r="77" spans="1:13">
      <c r="A77" s="331" t="s">
        <v>1405</v>
      </c>
      <c r="B77" s="348">
        <f>B19</f>
        <v>16667065.058052193</v>
      </c>
      <c r="C77" s="349"/>
      <c r="D77" s="349"/>
      <c r="K77" s="341"/>
    </row>
    <row r="78" spans="1:13">
      <c r="A78" s="331" t="s">
        <v>1404</v>
      </c>
      <c r="B78" s="348">
        <f>B17</f>
        <v>442173.37761538464</v>
      </c>
      <c r="C78" s="347"/>
      <c r="D78" s="347"/>
      <c r="K78" s="341"/>
    </row>
    <row r="79" spans="1:13">
      <c r="A79" s="331" t="s">
        <v>1403</v>
      </c>
      <c r="B79" s="348">
        <f>B21</f>
        <v>8739408.6013556235</v>
      </c>
      <c r="C79" s="347"/>
      <c r="D79" s="347"/>
      <c r="K79" s="341"/>
    </row>
    <row r="80" spans="1:13">
      <c r="A80" s="331" t="s">
        <v>1402</v>
      </c>
      <c r="B80" s="348">
        <f>B23</f>
        <v>263675.08530465845</v>
      </c>
      <c r="C80" s="347"/>
      <c r="D80" s="347"/>
      <c r="K80" s="341"/>
    </row>
    <row r="81" spans="1:13">
      <c r="A81" s="331" t="s">
        <v>1401</v>
      </c>
      <c r="B81" s="348">
        <f>B11</f>
        <v>10784635.175684569</v>
      </c>
      <c r="C81" s="347"/>
      <c r="D81" s="347"/>
      <c r="K81" s="341"/>
    </row>
    <row r="82" spans="1:13">
      <c r="A82" s="331" t="s">
        <v>1400</v>
      </c>
      <c r="B82" s="348">
        <f>B15</f>
        <v>0</v>
      </c>
      <c r="C82" s="347"/>
      <c r="D82" s="347"/>
      <c r="K82" s="341"/>
    </row>
    <row r="83" spans="1:13">
      <c r="A83" s="331" t="s">
        <v>1399</v>
      </c>
      <c r="B83" s="348">
        <f>B13</f>
        <v>697050.09361635381</v>
      </c>
      <c r="C83" s="347"/>
      <c r="D83" s="347"/>
      <c r="K83" s="341"/>
    </row>
    <row r="84" spans="1:13">
      <c r="K84" s="341"/>
    </row>
    <row r="85" spans="1:13">
      <c r="A85" s="331" t="s">
        <v>1405</v>
      </c>
      <c r="B85" s="736">
        <v>0.115</v>
      </c>
      <c r="K85" s="341"/>
    </row>
    <row r="86" spans="1:13">
      <c r="A86" s="331" t="s">
        <v>1404</v>
      </c>
      <c r="B86" s="736">
        <v>2.0453840162474882E-2</v>
      </c>
      <c r="K86" s="341"/>
    </row>
    <row r="87" spans="1:13">
      <c r="A87" s="331" t="s">
        <v>1403</v>
      </c>
      <c r="B87" s="736">
        <v>0</v>
      </c>
      <c r="K87" s="341"/>
    </row>
    <row r="88" spans="1:13">
      <c r="A88" s="331" t="s">
        <v>1402</v>
      </c>
      <c r="B88" s="736">
        <v>8.8206457072880523E-2</v>
      </c>
      <c r="K88" s="341"/>
    </row>
    <row r="89" spans="1:13">
      <c r="A89" s="331" t="s">
        <v>1401</v>
      </c>
      <c r="B89" s="736">
        <v>4.6169624855536121E-2</v>
      </c>
      <c r="K89" s="341"/>
    </row>
    <row r="90" spans="1:13">
      <c r="A90" s="331" t="s">
        <v>1400</v>
      </c>
      <c r="B90" s="736">
        <v>0</v>
      </c>
      <c r="K90" s="341"/>
    </row>
    <row r="91" spans="1:13">
      <c r="A91" s="331" t="s">
        <v>1399</v>
      </c>
      <c r="B91" s="736">
        <v>1.8504389746196191E-2</v>
      </c>
      <c r="K91" s="341"/>
    </row>
    <row r="92" spans="1:13">
      <c r="B92" s="346"/>
      <c r="K92" s="341"/>
    </row>
    <row r="93" spans="1:13" ht="14.45" customHeight="1">
      <c r="B93" s="345" t="s">
        <v>64</v>
      </c>
      <c r="C93" s="345" t="s">
        <v>65</v>
      </c>
      <c r="D93" s="345"/>
      <c r="E93" s="344">
        <v>-3</v>
      </c>
      <c r="F93" s="344" t="s">
        <v>1398</v>
      </c>
      <c r="G93" s="770" t="s">
        <v>1397</v>
      </c>
      <c r="K93" s="341"/>
    </row>
    <row r="94" spans="1:13" ht="13.5" thickBot="1">
      <c r="A94" s="343" t="s">
        <v>1396</v>
      </c>
      <c r="B94" s="342" t="s">
        <v>1375</v>
      </c>
      <c r="C94" s="342" t="s">
        <v>1374</v>
      </c>
      <c r="D94" s="342"/>
      <c r="E94" s="342" t="s">
        <v>1373</v>
      </c>
      <c r="F94" s="342" t="s">
        <v>1395</v>
      </c>
      <c r="G94" s="771"/>
      <c r="I94" s="332"/>
      <c r="J94" s="341"/>
      <c r="M94" s="547"/>
    </row>
    <row r="95" spans="1:13">
      <c r="A95" s="331" t="s">
        <v>121</v>
      </c>
      <c r="B95" s="340">
        <f>H11</f>
        <v>9358437.3896841127</v>
      </c>
      <c r="C95" s="337">
        <f>B95/$B$98</f>
        <v>0.38926916889359015</v>
      </c>
      <c r="D95" s="337"/>
      <c r="E95" s="337">
        <f>J11</f>
        <v>4.6169624855536121E-2</v>
      </c>
      <c r="F95" s="337">
        <f>C95*E95</f>
        <v>1.7972411495643388E-2</v>
      </c>
      <c r="G95" s="337">
        <f>F95</f>
        <v>1.7972411495643388E-2</v>
      </c>
      <c r="I95" s="332"/>
      <c r="J95" s="341"/>
      <c r="M95" s="547"/>
    </row>
    <row r="96" spans="1:13">
      <c r="A96" s="331" t="s">
        <v>122</v>
      </c>
      <c r="B96" s="340">
        <f>H15</f>
        <v>0</v>
      </c>
      <c r="C96" s="337">
        <f>B96/$B$98</f>
        <v>0</v>
      </c>
      <c r="D96" s="337"/>
      <c r="E96" s="337">
        <f>J15</f>
        <v>0</v>
      </c>
      <c r="F96" s="337">
        <f>C96*E96</f>
        <v>0</v>
      </c>
      <c r="G96" s="337">
        <f>F96/0.61425</f>
        <v>0</v>
      </c>
      <c r="I96" s="332"/>
      <c r="J96" s="331"/>
      <c r="M96" s="547"/>
    </row>
    <row r="97" spans="1:13" ht="13.5" thickBot="1">
      <c r="A97" s="331" t="s">
        <v>124</v>
      </c>
      <c r="B97" s="339">
        <f>H19</f>
        <v>14682607.053376611</v>
      </c>
      <c r="C97" s="337">
        <f>B97/$B$98</f>
        <v>0.6107308311064098</v>
      </c>
      <c r="D97" s="337"/>
      <c r="E97" s="338">
        <f>J19</f>
        <v>0.115</v>
      </c>
      <c r="F97" s="337">
        <f>C97*E97</f>
        <v>7.0234045577237128E-2</v>
      </c>
      <c r="G97" s="337">
        <f>F97/0.61425</f>
        <v>0.1143411405408826</v>
      </c>
      <c r="I97" s="332"/>
      <c r="J97" s="331"/>
      <c r="M97" s="547"/>
    </row>
    <row r="98" spans="1:13">
      <c r="A98" s="336" t="s">
        <v>1371</v>
      </c>
      <c r="B98" s="335">
        <f>SUM(B95:B97)</f>
        <v>24041044.443060726</v>
      </c>
      <c r="C98" s="334">
        <f>SUM(C95:C97)</f>
        <v>1</v>
      </c>
      <c r="D98" s="334"/>
      <c r="E98" s="334"/>
      <c r="F98" s="333">
        <f>SUM(F95:F97)</f>
        <v>8.8206457072880523E-2</v>
      </c>
      <c r="G98" s="333">
        <f>SUM(G95:G97)</f>
        <v>0.13231355203652598</v>
      </c>
      <c r="I98" s="332"/>
      <c r="J98" s="331"/>
      <c r="M98" s="547"/>
    </row>
  </sheetData>
  <mergeCells count="8">
    <mergeCell ref="B54:H54"/>
    <mergeCell ref="G93:G94"/>
    <mergeCell ref="C8:E8"/>
    <mergeCell ref="E33:M35"/>
    <mergeCell ref="E38:M38"/>
    <mergeCell ref="E39:M39"/>
    <mergeCell ref="E40:M40"/>
    <mergeCell ref="E49:M51"/>
  </mergeCells>
  <pageMargins left="0.5" right="0.5" top="1" bottom="1" header="0.5" footer="0.5"/>
  <pageSetup scale="74" fitToHeight="2" orientation="landscape" r:id="rId1"/>
  <headerFooter alignWithMargins="0">
    <oddHeader>&amp;CRATE BASE / CAPITAL STRUCTURE RECONCILIATION</oddHeader>
    <oddFooter>&amp;L
&amp;C&amp;F&amp;R&amp;D&amp;T</oddFooter>
  </headerFooter>
  <rowBreaks count="1" manualBreakCount="1">
    <brk id="48" max="1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fitToPage="1"/>
  </sheetPr>
  <dimension ref="A1:R71"/>
  <sheetViews>
    <sheetView showGridLines="0" workbookViewId="0">
      <selection activeCell="C1" sqref="C1:C2"/>
    </sheetView>
  </sheetViews>
  <sheetFormatPr defaultColWidth="9.33203125" defaultRowHeight="11.25"/>
  <cols>
    <col min="1" max="1" width="3.1640625" style="1" customWidth="1"/>
    <col min="2" max="2" width="1.33203125" style="1" customWidth="1"/>
    <col min="3" max="3" width="21" style="1" customWidth="1"/>
    <col min="4" max="4" width="12.5" style="1" customWidth="1"/>
    <col min="5" max="5" width="4.33203125" style="1" customWidth="1"/>
    <col min="6" max="6" width="19.83203125" style="1" customWidth="1"/>
    <col min="7" max="7" width="19.1640625" style="1" customWidth="1"/>
    <col min="8" max="8" width="30.5" style="1" customWidth="1"/>
    <col min="9" max="9" width="9.6640625" style="1" customWidth="1"/>
    <col min="10" max="10" width="39.1640625" style="1" customWidth="1"/>
    <col min="11" max="11" width="20.1640625" style="1" customWidth="1"/>
    <col min="12" max="12" width="13.83203125" style="1" customWidth="1"/>
    <col min="13" max="13" width="13.1640625" style="1" customWidth="1"/>
    <col min="14" max="14" width="13.5" style="1" customWidth="1"/>
    <col min="15" max="15" width="11" style="1" customWidth="1"/>
    <col min="16" max="16" width="12.5" style="1" customWidth="1"/>
    <col min="17" max="18" width="15" style="1" bestFit="1" customWidth="1"/>
    <col min="19" max="19" width="19" style="1" bestFit="1" customWidth="1"/>
    <col min="20" max="31" width="12.1640625" style="1" bestFit="1" customWidth="1"/>
    <col min="32" max="32" width="15.5" style="1" bestFit="1" customWidth="1"/>
    <col min="33" max="16384" width="9.33203125" style="1"/>
  </cols>
  <sheetData>
    <row r="1" spans="1:18" s="2" customFormat="1" ht="33.75" customHeight="1">
      <c r="C1" s="299" t="s">
        <v>3290</v>
      </c>
      <c r="D1" s="3"/>
      <c r="E1" s="3"/>
      <c r="F1" s="3"/>
      <c r="G1" s="4"/>
      <c r="H1" s="5"/>
      <c r="I1" s="3"/>
      <c r="J1" s="4"/>
      <c r="K1" s="5"/>
      <c r="L1" s="3"/>
      <c r="M1" s="3"/>
      <c r="N1" s="3"/>
      <c r="O1" s="3"/>
      <c r="P1" s="3"/>
      <c r="Q1" s="3"/>
      <c r="R1" s="3"/>
    </row>
    <row r="2" spans="1:18" s="2" customFormat="1" ht="18" customHeight="1">
      <c r="A2" s="6"/>
      <c r="C2" s="299" t="s">
        <v>3288</v>
      </c>
    </row>
    <row r="4" spans="1:18" ht="12.75">
      <c r="C4" s="754" t="s">
        <v>0</v>
      </c>
      <c r="D4" s="755"/>
      <c r="E4" s="1" t="s">
        <v>1</v>
      </c>
      <c r="F4" s="7" t="s">
        <v>2</v>
      </c>
      <c r="G4" s="7"/>
      <c r="H4" s="7"/>
      <c r="I4" s="7"/>
      <c r="J4" s="7"/>
      <c r="K4" s="7"/>
      <c r="L4" s="7"/>
    </row>
    <row r="5" spans="1:18">
      <c r="C5" s="8" t="s">
        <v>3</v>
      </c>
      <c r="D5" s="8" t="s">
        <v>4</v>
      </c>
      <c r="E5" s="1" t="s">
        <v>1</v>
      </c>
      <c r="F5" s="9" t="s">
        <v>5</v>
      </c>
      <c r="G5" s="9" t="s">
        <v>5</v>
      </c>
      <c r="H5" s="9" t="s">
        <v>5</v>
      </c>
      <c r="I5" s="9" t="s">
        <v>5</v>
      </c>
      <c r="J5" s="9" t="s">
        <v>5</v>
      </c>
      <c r="K5" s="10" t="s">
        <v>6</v>
      </c>
      <c r="L5" s="10" t="s">
        <v>5</v>
      </c>
    </row>
    <row r="6" spans="1:18">
      <c r="C6" s="11" t="s">
        <v>7</v>
      </c>
      <c r="D6" s="11" t="s">
        <v>5</v>
      </c>
      <c r="E6" s="1" t="s">
        <v>1</v>
      </c>
      <c r="F6" s="9" t="s">
        <v>8</v>
      </c>
      <c r="G6" s="9" t="s">
        <v>3</v>
      </c>
      <c r="H6" s="9" t="s">
        <v>5</v>
      </c>
      <c r="I6" s="9" t="s">
        <v>9</v>
      </c>
      <c r="J6" s="9" t="s">
        <v>10</v>
      </c>
      <c r="K6" s="10" t="s">
        <v>11</v>
      </c>
      <c r="L6" s="10" t="s">
        <v>12</v>
      </c>
    </row>
    <row r="7" spans="1:18">
      <c r="C7" s="11" t="s">
        <v>9</v>
      </c>
      <c r="D7" s="11" t="s">
        <v>13</v>
      </c>
      <c r="E7" s="1" t="s">
        <v>1</v>
      </c>
      <c r="F7" s="10" t="s">
        <v>14</v>
      </c>
      <c r="G7" s="12" t="s">
        <v>15</v>
      </c>
      <c r="H7" s="13" t="s">
        <v>16</v>
      </c>
      <c r="I7" s="10" t="s">
        <v>17</v>
      </c>
      <c r="J7" s="10" t="s">
        <v>18</v>
      </c>
      <c r="K7" s="14">
        <v>421050.98</v>
      </c>
      <c r="L7" s="14">
        <v>417044.3</v>
      </c>
    </row>
    <row r="8" spans="1:18">
      <c r="C8" s="11" t="s">
        <v>19</v>
      </c>
      <c r="D8" s="11" t="s">
        <v>5</v>
      </c>
      <c r="E8" s="1" t="s">
        <v>1</v>
      </c>
      <c r="F8" s="10" t="s">
        <v>5</v>
      </c>
      <c r="G8" s="12" t="s">
        <v>5</v>
      </c>
      <c r="H8" s="13" t="s">
        <v>5</v>
      </c>
      <c r="I8" s="10" t="s">
        <v>20</v>
      </c>
      <c r="J8" s="10" t="s">
        <v>21</v>
      </c>
      <c r="K8" s="14">
        <v>74332.95</v>
      </c>
      <c r="L8" s="14">
        <v>77490.69</v>
      </c>
      <c r="N8" s="15" t="s">
        <v>1</v>
      </c>
    </row>
    <row r="9" spans="1:18">
      <c r="C9" s="11" t="s">
        <v>22</v>
      </c>
      <c r="D9" s="11" t="s">
        <v>5</v>
      </c>
      <c r="E9" s="1" t="s">
        <v>1</v>
      </c>
      <c r="F9" s="10" t="s">
        <v>5</v>
      </c>
      <c r="G9" s="12" t="s">
        <v>5</v>
      </c>
      <c r="H9" s="13" t="s">
        <v>5</v>
      </c>
      <c r="I9" s="16" t="s">
        <v>23</v>
      </c>
      <c r="J9" s="16" t="s">
        <v>5</v>
      </c>
      <c r="K9" s="17">
        <v>495383.93</v>
      </c>
      <c r="L9" s="17">
        <v>494534.99</v>
      </c>
    </row>
    <row r="10" spans="1:18">
      <c r="C10" s="11" t="s">
        <v>24</v>
      </c>
      <c r="D10" s="11" t="s">
        <v>5</v>
      </c>
      <c r="E10" s="1" t="s">
        <v>1</v>
      </c>
      <c r="F10" s="10" t="s">
        <v>5</v>
      </c>
      <c r="G10" s="12" t="s">
        <v>25</v>
      </c>
      <c r="H10" s="13" t="s">
        <v>26</v>
      </c>
      <c r="I10" s="10" t="s">
        <v>17</v>
      </c>
      <c r="J10" s="10" t="s">
        <v>18</v>
      </c>
      <c r="K10" s="14">
        <v>2701082.02</v>
      </c>
      <c r="L10" s="14">
        <v>2675378.7400000002</v>
      </c>
    </row>
    <row r="11" spans="1:18">
      <c r="C11" s="11" t="s">
        <v>27</v>
      </c>
      <c r="D11" s="11" t="s">
        <v>5</v>
      </c>
      <c r="E11" s="1" t="s">
        <v>1</v>
      </c>
      <c r="F11" s="10" t="s">
        <v>5</v>
      </c>
      <c r="G11" s="12" t="s">
        <v>5</v>
      </c>
      <c r="H11" s="13" t="s">
        <v>5</v>
      </c>
      <c r="I11" s="10" t="s">
        <v>20</v>
      </c>
      <c r="J11" s="10" t="s">
        <v>21</v>
      </c>
      <c r="K11" s="14">
        <v>476853.06</v>
      </c>
      <c r="L11" s="14">
        <v>497110.26</v>
      </c>
    </row>
    <row r="12" spans="1:18">
      <c r="C12" s="11" t="s">
        <v>28</v>
      </c>
      <c r="D12" s="11" t="s">
        <v>5</v>
      </c>
      <c r="E12" s="1" t="s">
        <v>1</v>
      </c>
      <c r="F12" s="10" t="s">
        <v>5</v>
      </c>
      <c r="G12" s="12" t="s">
        <v>5</v>
      </c>
      <c r="H12" s="13" t="s">
        <v>5</v>
      </c>
      <c r="I12" s="16" t="s">
        <v>23</v>
      </c>
      <c r="J12" s="16" t="s">
        <v>5</v>
      </c>
      <c r="K12" s="17">
        <v>3177935.08</v>
      </c>
      <c r="L12" s="17">
        <v>3172489</v>
      </c>
    </row>
    <row r="13" spans="1:18">
      <c r="C13" s="11" t="s">
        <v>29</v>
      </c>
      <c r="D13" s="11" t="s">
        <v>5</v>
      </c>
      <c r="E13" s="1" t="s">
        <v>1</v>
      </c>
      <c r="F13" s="10" t="s">
        <v>5</v>
      </c>
      <c r="G13" s="12" t="s">
        <v>30</v>
      </c>
      <c r="H13" s="13" t="s">
        <v>31</v>
      </c>
      <c r="I13" s="10" t="s">
        <v>17</v>
      </c>
      <c r="J13" s="10" t="s">
        <v>18</v>
      </c>
      <c r="K13" s="14">
        <v>937434.38</v>
      </c>
      <c r="L13" s="14">
        <v>928513.82</v>
      </c>
    </row>
    <row r="14" spans="1:18">
      <c r="C14" s="11" t="s">
        <v>8</v>
      </c>
      <c r="D14" s="11" t="s">
        <v>32</v>
      </c>
      <c r="E14" s="1" t="s">
        <v>1</v>
      </c>
      <c r="F14" s="10" t="s">
        <v>5</v>
      </c>
      <c r="G14" s="12" t="s">
        <v>5</v>
      </c>
      <c r="H14" s="13" t="s">
        <v>5</v>
      </c>
      <c r="I14" s="10" t="s">
        <v>20</v>
      </c>
      <c r="J14" s="10" t="s">
        <v>21</v>
      </c>
      <c r="K14" s="14">
        <v>165496.04999999999</v>
      </c>
      <c r="L14" s="14">
        <v>172526.49</v>
      </c>
    </row>
    <row r="15" spans="1:18">
      <c r="C15" s="11" t="s">
        <v>33</v>
      </c>
      <c r="D15" s="11" t="s">
        <v>5</v>
      </c>
      <c r="E15" s="1" t="s">
        <v>1</v>
      </c>
      <c r="F15" s="10" t="s">
        <v>5</v>
      </c>
      <c r="G15" s="12" t="s">
        <v>5</v>
      </c>
      <c r="H15" s="13" t="s">
        <v>5</v>
      </c>
      <c r="I15" s="16" t="s">
        <v>23</v>
      </c>
      <c r="J15" s="16" t="s">
        <v>5</v>
      </c>
      <c r="K15" s="17">
        <v>1102930.43</v>
      </c>
      <c r="L15" s="17">
        <v>1101040.31</v>
      </c>
    </row>
    <row r="16" spans="1:18">
      <c r="C16" s="11" t="s">
        <v>34</v>
      </c>
      <c r="D16" s="11" t="s">
        <v>5</v>
      </c>
      <c r="E16" s="1" t="s">
        <v>1</v>
      </c>
      <c r="F16" s="10" t="s">
        <v>5</v>
      </c>
      <c r="G16" s="12" t="s">
        <v>35</v>
      </c>
      <c r="H16" s="13" t="s">
        <v>36</v>
      </c>
      <c r="I16" s="10" t="s">
        <v>17</v>
      </c>
      <c r="J16" s="10" t="s">
        <v>18</v>
      </c>
      <c r="K16" s="14">
        <v>436939.68</v>
      </c>
      <c r="L16" s="14">
        <v>432781.91</v>
      </c>
    </row>
    <row r="17" spans="3:12">
      <c r="C17" s="11" t="s">
        <v>37</v>
      </c>
      <c r="D17" s="11" t="s">
        <v>5</v>
      </c>
      <c r="E17" s="1" t="s">
        <v>1</v>
      </c>
      <c r="F17" s="10" t="s">
        <v>5</v>
      </c>
      <c r="G17" s="12" t="s">
        <v>5</v>
      </c>
      <c r="H17" s="13" t="s">
        <v>5</v>
      </c>
      <c r="I17" s="10" t="s">
        <v>20</v>
      </c>
      <c r="J17" s="10" t="s">
        <v>21</v>
      </c>
      <c r="K17" s="14">
        <v>77138.009999999995</v>
      </c>
      <c r="L17" s="14">
        <v>80414.91</v>
      </c>
    </row>
    <row r="18" spans="3:12">
      <c r="C18" s="11" t="s">
        <v>38</v>
      </c>
      <c r="D18" s="11" t="s">
        <v>5</v>
      </c>
      <c r="E18" s="1" t="s">
        <v>1</v>
      </c>
      <c r="F18" s="10" t="s">
        <v>5</v>
      </c>
      <c r="G18" s="12" t="s">
        <v>5</v>
      </c>
      <c r="H18" s="13" t="s">
        <v>5</v>
      </c>
      <c r="I18" s="16" t="s">
        <v>23</v>
      </c>
      <c r="J18" s="16" t="s">
        <v>5</v>
      </c>
      <c r="K18" s="17">
        <v>514077.69</v>
      </c>
      <c r="L18" s="17">
        <v>513196.82</v>
      </c>
    </row>
    <row r="19" spans="3:12">
      <c r="C19" s="11" t="s">
        <v>39</v>
      </c>
      <c r="D19" s="11" t="s">
        <v>5</v>
      </c>
      <c r="E19" s="1" t="s">
        <v>1</v>
      </c>
      <c r="F19" s="10" t="s">
        <v>5</v>
      </c>
      <c r="G19" s="12" t="s">
        <v>40</v>
      </c>
      <c r="H19" s="13" t="s">
        <v>41</v>
      </c>
      <c r="I19" s="10" t="s">
        <v>17</v>
      </c>
      <c r="J19" s="10" t="s">
        <v>18</v>
      </c>
      <c r="K19" s="14">
        <v>1739814.59</v>
      </c>
      <c r="L19" s="14">
        <v>1723258.67</v>
      </c>
    </row>
    <row r="20" spans="3:12">
      <c r="C20" s="11" t="s">
        <v>42</v>
      </c>
      <c r="D20" s="11" t="s">
        <v>5</v>
      </c>
      <c r="E20" s="1" t="s">
        <v>1</v>
      </c>
      <c r="F20" s="10" t="s">
        <v>5</v>
      </c>
      <c r="G20" s="12" t="s">
        <v>5</v>
      </c>
      <c r="H20" s="13" t="s">
        <v>5</v>
      </c>
      <c r="I20" s="10" t="s">
        <v>20</v>
      </c>
      <c r="J20" s="10" t="s">
        <v>21</v>
      </c>
      <c r="K20" s="14">
        <v>307149.51</v>
      </c>
      <c r="L20" s="14">
        <v>320197.53000000003</v>
      </c>
    </row>
    <row r="21" spans="3:12">
      <c r="C21" s="11" t="s">
        <v>43</v>
      </c>
      <c r="D21" s="11" t="s">
        <v>5</v>
      </c>
      <c r="E21" s="1" t="s">
        <v>1</v>
      </c>
      <c r="F21" s="10" t="s">
        <v>5</v>
      </c>
      <c r="G21" s="12" t="s">
        <v>5</v>
      </c>
      <c r="H21" s="13" t="s">
        <v>5</v>
      </c>
      <c r="I21" s="16" t="s">
        <v>23</v>
      </c>
      <c r="J21" s="16" t="s">
        <v>5</v>
      </c>
      <c r="K21" s="17">
        <v>2046964.1</v>
      </c>
      <c r="L21" s="17">
        <v>2043456.2</v>
      </c>
    </row>
    <row r="22" spans="3:12">
      <c r="C22" s="11" t="s">
        <v>44</v>
      </c>
      <c r="D22" s="11" t="s">
        <v>5</v>
      </c>
      <c r="E22" s="1" t="s">
        <v>1</v>
      </c>
      <c r="F22" s="10" t="s">
        <v>5</v>
      </c>
      <c r="G22" s="12" t="s">
        <v>45</v>
      </c>
      <c r="H22" s="13" t="s">
        <v>46</v>
      </c>
      <c r="I22" s="10" t="s">
        <v>17</v>
      </c>
      <c r="J22" s="10" t="s">
        <v>18</v>
      </c>
      <c r="K22" s="14">
        <v>1318763.5</v>
      </c>
      <c r="L22" s="14">
        <v>1306214.3700000001</v>
      </c>
    </row>
    <row r="23" spans="3:12">
      <c r="C23" s="11" t="s">
        <v>47</v>
      </c>
      <c r="D23" s="11" t="s">
        <v>5</v>
      </c>
      <c r="E23" s="1" t="s">
        <v>1</v>
      </c>
      <c r="F23" s="10" t="s">
        <v>5</v>
      </c>
      <c r="G23" s="12" t="s">
        <v>5</v>
      </c>
      <c r="H23" s="13" t="s">
        <v>5</v>
      </c>
      <c r="I23" s="10" t="s">
        <v>20</v>
      </c>
      <c r="J23" s="10" t="s">
        <v>21</v>
      </c>
      <c r="K23" s="14">
        <v>232816.47</v>
      </c>
      <c r="L23" s="14">
        <v>242706.75</v>
      </c>
    </row>
    <row r="24" spans="3:12">
      <c r="C24" s="11" t="s">
        <v>48</v>
      </c>
      <c r="D24" s="11" t="s">
        <v>5</v>
      </c>
      <c r="E24" s="1" t="s">
        <v>1</v>
      </c>
      <c r="F24" s="10" t="s">
        <v>5</v>
      </c>
      <c r="G24" s="12" t="s">
        <v>5</v>
      </c>
      <c r="H24" s="13" t="s">
        <v>5</v>
      </c>
      <c r="I24" s="16" t="s">
        <v>23</v>
      </c>
      <c r="J24" s="16" t="s">
        <v>5</v>
      </c>
      <c r="K24" s="17">
        <v>1551579.97</v>
      </c>
      <c r="L24" s="17">
        <v>1548921.12</v>
      </c>
    </row>
    <row r="25" spans="3:12">
      <c r="C25" s="11" t="s">
        <v>49</v>
      </c>
      <c r="D25" s="11" t="s">
        <v>5</v>
      </c>
      <c r="E25" s="1" t="s">
        <v>1</v>
      </c>
      <c r="F25" s="10" t="s">
        <v>5</v>
      </c>
      <c r="G25" s="12" t="s">
        <v>50</v>
      </c>
      <c r="H25" s="13" t="s">
        <v>51</v>
      </c>
      <c r="I25" s="10" t="s">
        <v>17</v>
      </c>
      <c r="J25" s="10" t="s">
        <v>18</v>
      </c>
      <c r="K25" s="14">
        <v>389273.57</v>
      </c>
      <c r="L25" s="14">
        <v>385569.19</v>
      </c>
    </row>
    <row r="26" spans="3:12">
      <c r="C26" s="11" t="s">
        <v>52</v>
      </c>
      <c r="D26" s="11" t="s">
        <v>5</v>
      </c>
      <c r="E26" s="1" t="s">
        <v>1</v>
      </c>
      <c r="F26" s="10" t="s">
        <v>5</v>
      </c>
      <c r="G26" s="12" t="s">
        <v>5</v>
      </c>
      <c r="H26" s="13" t="s">
        <v>5</v>
      </c>
      <c r="I26" s="10" t="s">
        <v>20</v>
      </c>
      <c r="J26" s="10" t="s">
        <v>21</v>
      </c>
      <c r="K26" s="14">
        <v>68722.95</v>
      </c>
      <c r="L26" s="14">
        <v>71642.37</v>
      </c>
    </row>
    <row r="27" spans="3:12">
      <c r="C27" s="11" t="s">
        <v>10</v>
      </c>
      <c r="D27" s="11" t="s">
        <v>5</v>
      </c>
      <c r="E27" s="1" t="s">
        <v>1</v>
      </c>
      <c r="F27" s="10" t="s">
        <v>5</v>
      </c>
      <c r="G27" s="12" t="s">
        <v>5</v>
      </c>
      <c r="H27" s="13" t="s">
        <v>5</v>
      </c>
      <c r="I27" s="16" t="s">
        <v>23</v>
      </c>
      <c r="J27" s="16" t="s">
        <v>5</v>
      </c>
      <c r="K27" s="17">
        <v>457996.52</v>
      </c>
      <c r="L27" s="17">
        <v>457211.56</v>
      </c>
    </row>
    <row r="28" spans="3:12">
      <c r="C28" s="11" t="s">
        <v>53</v>
      </c>
      <c r="D28" s="11" t="s">
        <v>5</v>
      </c>
      <c r="E28" s="1" t="s">
        <v>1</v>
      </c>
      <c r="F28" s="10" t="s">
        <v>5</v>
      </c>
      <c r="G28" s="18" t="s">
        <v>54</v>
      </c>
      <c r="H28" s="19" t="s">
        <v>4</v>
      </c>
      <c r="I28" s="10" t="s">
        <v>17</v>
      </c>
      <c r="J28" s="10" t="s">
        <v>18</v>
      </c>
      <c r="K28" s="14">
        <v>7944358.7199999997</v>
      </c>
      <c r="L28" s="14">
        <v>7868761</v>
      </c>
    </row>
    <row r="29" spans="3:12">
      <c r="C29" s="20" t="s">
        <v>55</v>
      </c>
      <c r="D29" s="20" t="s">
        <v>5</v>
      </c>
      <c r="E29" s="1" t="s">
        <v>1</v>
      </c>
      <c r="F29" s="10" t="s">
        <v>5</v>
      </c>
      <c r="G29" s="18" t="s">
        <v>5</v>
      </c>
      <c r="H29" s="19" t="s">
        <v>5</v>
      </c>
      <c r="I29" s="10" t="s">
        <v>20</v>
      </c>
      <c r="J29" s="10" t="s">
        <v>21</v>
      </c>
      <c r="K29" s="14">
        <v>1402509</v>
      </c>
      <c r="L29" s="14">
        <v>1462089</v>
      </c>
    </row>
    <row r="30" spans="3:12">
      <c r="F30" s="10" t="s">
        <v>5</v>
      </c>
      <c r="G30" s="18" t="s">
        <v>5</v>
      </c>
      <c r="H30" s="19" t="s">
        <v>5</v>
      </c>
      <c r="I30" s="16" t="s">
        <v>23</v>
      </c>
      <c r="J30" s="16" t="s">
        <v>5</v>
      </c>
      <c r="K30" s="17">
        <v>9346867.7200000007</v>
      </c>
      <c r="L30" s="17">
        <v>9330850</v>
      </c>
    </row>
    <row r="32" spans="3:12">
      <c r="H32" s="15" t="s">
        <v>56</v>
      </c>
      <c r="K32" s="21">
        <f>+'[29]B-24 Accruals'!I20*1000</f>
        <v>4243153.125</v>
      </c>
      <c r="L32" s="21">
        <f>SUM('[29]Reclaimed Water WCEC AS'!M118:M129)</f>
        <v>4246489.9999999991</v>
      </c>
    </row>
    <row r="34" spans="7:12">
      <c r="K34" s="22">
        <f>-K29</f>
        <v>-1402509</v>
      </c>
      <c r="L34" s="22">
        <f>-L29</f>
        <v>-1462089</v>
      </c>
    </row>
    <row r="36" spans="7:12">
      <c r="G36" s="756" t="s">
        <v>57</v>
      </c>
      <c r="H36" s="757"/>
      <c r="K36" s="23">
        <f>+K32+K34</f>
        <v>2840644.125</v>
      </c>
      <c r="L36" s="23">
        <f>+L32+L34</f>
        <v>2784400.9999999991</v>
      </c>
    </row>
    <row r="37" spans="7:12">
      <c r="K37" s="23"/>
      <c r="L37" s="23"/>
    </row>
    <row r="38" spans="7:12">
      <c r="G38" s="1">
        <v>546</v>
      </c>
      <c r="H38" s="24">
        <f>+K7/$K$28</f>
        <v>5.2999995951844431E-2</v>
      </c>
      <c r="K38" s="25">
        <f>+$K$36*H38</f>
        <v>150554.12712563068</v>
      </c>
      <c r="L38" s="25">
        <f>+$L$36*H38</f>
        <v>147573.24172831155</v>
      </c>
    </row>
    <row r="39" spans="7:12">
      <c r="G39" s="1">
        <v>548</v>
      </c>
      <c r="H39" s="24">
        <f>+K10/$K$28</f>
        <v>0.34000000694832672</v>
      </c>
      <c r="K39" s="25">
        <f t="shared" ref="K39:K44" si="0">+$K$36*H39</f>
        <v>965819.02223772346</v>
      </c>
      <c r="L39" s="25">
        <f t="shared" ref="L39:L44" si="1">+$L$36*H39</f>
        <v>946696.35934692749</v>
      </c>
    </row>
    <row r="40" spans="7:12">
      <c r="G40" s="1">
        <v>549</v>
      </c>
      <c r="H40" s="24">
        <f>+K13/$K$28</f>
        <v>0.11800000642468471</v>
      </c>
      <c r="K40" s="25">
        <f t="shared" si="0"/>
        <v>335196.02500024287</v>
      </c>
      <c r="L40" s="25">
        <f t="shared" si="1"/>
        <v>328559.33588889841</v>
      </c>
    </row>
    <row r="41" spans="7:12">
      <c r="G41" s="1">
        <v>551</v>
      </c>
      <c r="H41" s="24">
        <f>+K16/$K$28</f>
        <v>5.4999993756575986E-2</v>
      </c>
      <c r="K41" s="25">
        <f t="shared" si="0"/>
        <v>156235.40913965425</v>
      </c>
      <c r="L41" s="25">
        <f t="shared" si="1"/>
        <v>153142.03761580389</v>
      </c>
    </row>
    <row r="42" spans="7:12">
      <c r="G42" s="1">
        <v>552</v>
      </c>
      <c r="H42" s="24">
        <f>+K19/$K$28</f>
        <v>0.21900000381654469</v>
      </c>
      <c r="K42" s="25">
        <f t="shared" si="0"/>
        <v>622101.07421644521</v>
      </c>
      <c r="L42" s="25">
        <f t="shared" si="1"/>
        <v>609783.8296267906</v>
      </c>
    </row>
    <row r="43" spans="7:12">
      <c r="G43" s="1">
        <v>553</v>
      </c>
      <c r="H43" s="24">
        <f>+K22/$K$28</f>
        <v>0.16599999401839699</v>
      </c>
      <c r="K43" s="25">
        <f t="shared" si="0"/>
        <v>471546.90775839455</v>
      </c>
      <c r="L43" s="25">
        <f t="shared" si="1"/>
        <v>462210.54934481846</v>
      </c>
    </row>
    <row r="44" spans="7:12">
      <c r="G44" s="1">
        <v>554</v>
      </c>
      <c r="H44" s="26">
        <f>+K25/$K$28</f>
        <v>4.8999999083626476E-2</v>
      </c>
      <c r="K44" s="27">
        <f t="shared" si="0"/>
        <v>139191.55952190893</v>
      </c>
      <c r="L44" s="27">
        <f t="shared" si="1"/>
        <v>136435.64644844859</v>
      </c>
    </row>
    <row r="46" spans="7:12">
      <c r="H46" s="28">
        <f>SUM(H38:H45)</f>
        <v>1</v>
      </c>
      <c r="K46" s="29">
        <f>SUM(K38:K45)</f>
        <v>2840644.1249999995</v>
      </c>
      <c r="L46" s="29">
        <f>SUM(L38:L45)</f>
        <v>2784400.9999999995</v>
      </c>
    </row>
    <row r="48" spans="7:12">
      <c r="G48" s="756" t="s">
        <v>58</v>
      </c>
      <c r="H48" s="757"/>
    </row>
    <row r="50" spans="7:16">
      <c r="G50" s="1">
        <v>546</v>
      </c>
      <c r="H50" s="24">
        <f>+H38</f>
        <v>5.2999995951844431E-2</v>
      </c>
      <c r="K50" s="25">
        <f>-$K$34*H50</f>
        <v>74332.971322425379</v>
      </c>
      <c r="L50" s="25">
        <f>-$L$34*H50</f>
        <v>77490.711081236266</v>
      </c>
    </row>
    <row r="51" spans="7:16">
      <c r="G51" s="1">
        <v>548</v>
      </c>
      <c r="H51" s="24">
        <f t="shared" ref="H51:H56" si="2">+H39</f>
        <v>0.34000000694832672</v>
      </c>
      <c r="K51" s="25">
        <f t="shared" ref="K51:K56" si="3">-$K$34*H51</f>
        <v>476853.06974509073</v>
      </c>
      <c r="L51" s="25">
        <f t="shared" ref="L51:L56" si="4">-$L$34*H51</f>
        <v>497110.27015907207</v>
      </c>
    </row>
    <row r="52" spans="7:16">
      <c r="G52" s="1">
        <v>549</v>
      </c>
      <c r="H52" s="24">
        <f t="shared" si="2"/>
        <v>0.11800000642468471</v>
      </c>
      <c r="K52" s="25">
        <f t="shared" si="3"/>
        <v>165496.07101067813</v>
      </c>
      <c r="L52" s="25">
        <f t="shared" si="4"/>
        <v>172526.51139346085</v>
      </c>
    </row>
    <row r="53" spans="7:16">
      <c r="G53" s="1">
        <v>551</v>
      </c>
      <c r="H53" s="24">
        <f t="shared" si="2"/>
        <v>5.4999993756575986E-2</v>
      </c>
      <c r="K53" s="25">
        <f t="shared" si="3"/>
        <v>77137.986243541629</v>
      </c>
      <c r="L53" s="25">
        <f t="shared" si="4"/>
        <v>80414.885871558421</v>
      </c>
    </row>
    <row r="54" spans="7:16">
      <c r="G54" s="1">
        <v>552</v>
      </c>
      <c r="H54" s="24">
        <f t="shared" si="2"/>
        <v>0.21900000381654469</v>
      </c>
      <c r="K54" s="25">
        <f t="shared" si="3"/>
        <v>307149.47635273827</v>
      </c>
      <c r="L54" s="25">
        <f t="shared" si="4"/>
        <v>320197.49658012803</v>
      </c>
    </row>
    <row r="55" spans="7:16">
      <c r="G55" s="1">
        <v>553</v>
      </c>
      <c r="H55" s="24">
        <f t="shared" si="2"/>
        <v>0.16599999401839699</v>
      </c>
      <c r="K55" s="25">
        <f t="shared" si="3"/>
        <v>232816.48561074794</v>
      </c>
      <c r="L55" s="25">
        <f t="shared" si="4"/>
        <v>242706.76525436403</v>
      </c>
    </row>
    <row r="56" spans="7:16">
      <c r="G56" s="1">
        <v>554</v>
      </c>
      <c r="H56" s="26">
        <f t="shared" si="2"/>
        <v>4.8999999083626476E-2</v>
      </c>
      <c r="K56" s="27">
        <f t="shared" si="3"/>
        <v>68722.93971477788</v>
      </c>
      <c r="L56" s="27">
        <f t="shared" si="4"/>
        <v>71642.359660180344</v>
      </c>
    </row>
    <row r="58" spans="7:16">
      <c r="H58" s="28">
        <f>SUM(H50:H57)</f>
        <v>1</v>
      </c>
      <c r="K58" s="29">
        <f>SUM(K50:K57)</f>
        <v>1402509</v>
      </c>
      <c r="L58" s="29">
        <f>SUM(L50:L57)</f>
        <v>1462089.0000000002</v>
      </c>
    </row>
    <row r="60" spans="7:16">
      <c r="G60" s="756" t="s">
        <v>59</v>
      </c>
      <c r="H60" s="757"/>
    </row>
    <row r="61" spans="7:16" ht="22.5">
      <c r="M61" s="706" t="s">
        <v>95</v>
      </c>
      <c r="N61" s="706" t="s">
        <v>96</v>
      </c>
      <c r="O61" s="706" t="s">
        <v>97</v>
      </c>
      <c r="P61" s="706" t="s">
        <v>98</v>
      </c>
    </row>
    <row r="62" spans="7:16">
      <c r="G62" s="1">
        <v>546</v>
      </c>
      <c r="H62" s="24">
        <f>+H50</f>
        <v>5.2999995951844431E-2</v>
      </c>
      <c r="K62" s="29">
        <f t="shared" ref="K62:L68" si="5">+K38+K50</f>
        <v>224887.09844805606</v>
      </c>
      <c r="L62" s="29">
        <f t="shared" si="5"/>
        <v>225063.95280954783</v>
      </c>
      <c r="M62" s="299">
        <f>'NOI 2017'!L138</f>
        <v>0.95059518137784804</v>
      </c>
      <c r="N62" s="707">
        <f>+K62*M62</f>
        <v>213776.59213876782</v>
      </c>
      <c r="O62" s="299">
        <f>'NOI 2018'!L139</f>
        <v>0.95128373722490955</v>
      </c>
      <c r="P62" s="707">
        <f>+L62*O62</f>
        <v>214099.67814327736</v>
      </c>
    </row>
    <row r="63" spans="7:16">
      <c r="G63" s="1">
        <v>548</v>
      </c>
      <c r="H63" s="24">
        <f t="shared" ref="H63:H68" si="6">+H51</f>
        <v>0.34000000694832672</v>
      </c>
      <c r="K63" s="29">
        <f t="shared" si="5"/>
        <v>1442672.0919828143</v>
      </c>
      <c r="L63" s="29">
        <f t="shared" si="5"/>
        <v>1443806.6295059996</v>
      </c>
      <c r="M63" s="299">
        <f>'NOI 2017'!L142</f>
        <v>0.95059518137784804</v>
      </c>
      <c r="N63" s="707">
        <f t="shared" ref="N63:N68" si="7">+K63*M63</f>
        <v>1371397.1389471628</v>
      </c>
      <c r="O63" s="299">
        <f>'NOI 2018'!L143</f>
        <v>0.95128373722490955</v>
      </c>
      <c r="P63" s="707">
        <f t="shared" ref="P63:P68" si="8">+L63*O63</f>
        <v>1373469.7663465678</v>
      </c>
    </row>
    <row r="64" spans="7:16">
      <c r="G64" s="1">
        <v>549</v>
      </c>
      <c r="H64" s="24">
        <f t="shared" si="6"/>
        <v>0.11800000642468471</v>
      </c>
      <c r="K64" s="29">
        <f t="shared" si="5"/>
        <v>500692.096010921</v>
      </c>
      <c r="L64" s="29">
        <f t="shared" si="5"/>
        <v>501085.84728235926</v>
      </c>
      <c r="M64" s="299">
        <f>+'NOI 2017'!L143</f>
        <v>0.95059518137784804</v>
      </c>
      <c r="N64" s="707">
        <f t="shared" si="7"/>
        <v>475955.49382195633</v>
      </c>
      <c r="O64" s="299">
        <f>'NOI 2018'!L144</f>
        <v>0.95128373722490955</v>
      </c>
      <c r="P64" s="707">
        <f t="shared" si="8"/>
        <v>476674.81747327303</v>
      </c>
    </row>
    <row r="65" spans="7:16">
      <c r="G65" s="1">
        <v>551</v>
      </c>
      <c r="H65" s="24">
        <f t="shared" si="6"/>
        <v>5.4999993756575986E-2</v>
      </c>
      <c r="K65" s="29">
        <f t="shared" si="5"/>
        <v>233373.39538319589</v>
      </c>
      <c r="L65" s="29">
        <f t="shared" si="5"/>
        <v>233556.92348736231</v>
      </c>
      <c r="M65" s="299">
        <f>+'NOI 2017'!L148</f>
        <v>0.94858749624629246</v>
      </c>
      <c r="N65" s="707">
        <f t="shared" si="7"/>
        <v>221375.08481704185</v>
      </c>
      <c r="O65" s="299">
        <f>'NOI 2018'!L149</f>
        <v>0.94865925575195109</v>
      </c>
      <c r="P65" s="707">
        <f t="shared" si="8"/>
        <v>221565.93721123651</v>
      </c>
    </row>
    <row r="66" spans="7:16">
      <c r="G66" s="1">
        <v>552</v>
      </c>
      <c r="H66" s="24">
        <f t="shared" si="6"/>
        <v>0.21900000381654469</v>
      </c>
      <c r="K66" s="29">
        <f t="shared" si="5"/>
        <v>929250.55056918343</v>
      </c>
      <c r="L66" s="29">
        <f t="shared" si="5"/>
        <v>929981.32620691857</v>
      </c>
      <c r="M66" s="299">
        <f>'NOI 2017'!L150</f>
        <v>0.95059518137784804</v>
      </c>
      <c r="N66" s="707">
        <f t="shared" si="7"/>
        <v>883341.09566377802</v>
      </c>
      <c r="O66" s="299">
        <f>'NOI 2018'!L152</f>
        <v>0.94721959034263092</v>
      </c>
      <c r="P66" s="707">
        <f t="shared" si="8"/>
        <v>880896.53083601408</v>
      </c>
    </row>
    <row r="67" spans="7:16">
      <c r="G67" s="1">
        <v>553</v>
      </c>
      <c r="H67" s="24">
        <f t="shared" si="6"/>
        <v>0.16599999401839699</v>
      </c>
      <c r="K67" s="29">
        <f t="shared" si="5"/>
        <v>704363.39336914243</v>
      </c>
      <c r="L67" s="29">
        <f t="shared" si="5"/>
        <v>704917.31459918246</v>
      </c>
      <c r="M67" s="299">
        <f>'NOI 2017'!L152</f>
        <v>0.94858749624629246</v>
      </c>
      <c r="N67" s="707">
        <f t="shared" si="7"/>
        <v>668150.30776357721</v>
      </c>
      <c r="O67" s="299">
        <f>'NOI 2018'!L153</f>
        <v>0.94865925575195109</v>
      </c>
      <c r="P67" s="707">
        <f t="shared" si="8"/>
        <v>668726.33503432444</v>
      </c>
    </row>
    <row r="68" spans="7:16">
      <c r="G68" s="1">
        <v>554</v>
      </c>
      <c r="H68" s="26">
        <f t="shared" si="6"/>
        <v>4.8999999083626476E-2</v>
      </c>
      <c r="K68" s="30">
        <f t="shared" si="5"/>
        <v>207914.4992366868</v>
      </c>
      <c r="L68" s="30">
        <f t="shared" si="5"/>
        <v>208078.00610862894</v>
      </c>
      <c r="M68" s="299">
        <f>'NOI 2017'!L155</f>
        <v>0.94858749624629246</v>
      </c>
      <c r="N68" s="707">
        <f t="shared" si="7"/>
        <v>197225.0942642304</v>
      </c>
      <c r="O68" s="299">
        <f>'NOI 2018'!L156</f>
        <v>0.94865925575195109</v>
      </c>
      <c r="P68" s="707">
        <f t="shared" si="8"/>
        <v>197395.12641336187</v>
      </c>
    </row>
    <row r="69" spans="7:16">
      <c r="M69" s="299"/>
      <c r="N69" s="707"/>
      <c r="O69" s="299"/>
      <c r="P69" s="707"/>
    </row>
    <row r="70" spans="7:16" ht="12" thickBot="1">
      <c r="H70" s="28">
        <f>SUM(H62:H69)</f>
        <v>1</v>
      </c>
      <c r="K70" s="31">
        <f>SUM(K62:K69)</f>
        <v>4243153.125</v>
      </c>
      <c r="L70" s="31">
        <f>SUM(L62:L69)</f>
        <v>4246489.9999999991</v>
      </c>
      <c r="M70" s="299">
        <f>N70/K70</f>
        <v>0.95005310641871166</v>
      </c>
      <c r="N70" s="707">
        <f>SUM(N62:N69)</f>
        <v>4031220.807416514</v>
      </c>
      <c r="O70" s="299">
        <f>P70/L70</f>
        <v>0.94968507907897004</v>
      </c>
      <c r="P70" s="707">
        <f>SUM(P62:P69)</f>
        <v>4032828.1914580548</v>
      </c>
    </row>
    <row r="71" spans="7:16" ht="12" thickTop="1"/>
  </sheetData>
  <mergeCells count="4">
    <mergeCell ref="C4:D4"/>
    <mergeCell ref="G36:H36"/>
    <mergeCell ref="G48:H48"/>
    <mergeCell ref="G60:H60"/>
  </mergeCells>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
  <sheetViews>
    <sheetView zoomScaleNormal="100" workbookViewId="0">
      <selection sqref="A1:A2"/>
    </sheetView>
  </sheetViews>
  <sheetFormatPr defaultColWidth="11.5" defaultRowHeight="12.75"/>
  <cols>
    <col min="1" max="1" width="49.5" style="331" customWidth="1"/>
    <col min="2" max="2" width="14.5" style="331" customWidth="1"/>
    <col min="3" max="3" width="15.83203125" style="331" bestFit="1" customWidth="1"/>
    <col min="4" max="4" width="1.6640625" style="331" customWidth="1"/>
    <col min="5" max="5" width="14.83203125" style="331" customWidth="1"/>
    <col min="6" max="6" width="16.1640625" style="331" customWidth="1"/>
    <col min="7" max="7" width="12.6640625" style="331" customWidth="1"/>
    <col min="8" max="8" width="13.6640625" style="331" customWidth="1"/>
    <col min="9" max="9" width="11.5" style="331"/>
    <col min="10" max="10" width="11.5" style="332"/>
    <col min="11" max="11" width="12" style="331" bestFit="1" customWidth="1"/>
    <col min="12" max="12" width="13.6640625" style="331" bestFit="1" customWidth="1"/>
    <col min="13" max="13" width="12.6640625" style="331" customWidth="1"/>
    <col min="14" max="16384" width="11.5" style="547"/>
  </cols>
  <sheetData>
    <row r="1" spans="1:13" s="738" customFormat="1">
      <c r="A1" s="299" t="s">
        <v>3317</v>
      </c>
      <c r="B1" s="331"/>
      <c r="C1" s="331"/>
      <c r="D1" s="331"/>
      <c r="E1" s="331"/>
      <c r="F1" s="331"/>
      <c r="G1" s="331"/>
      <c r="H1" s="331"/>
      <c r="I1" s="331"/>
      <c r="J1" s="332"/>
      <c r="K1" s="331"/>
      <c r="L1" s="331"/>
      <c r="M1" s="331"/>
    </row>
    <row r="2" spans="1:13" s="738" customFormat="1">
      <c r="A2" s="299" t="s">
        <v>3288</v>
      </c>
      <c r="B2" s="331"/>
      <c r="C2" s="331"/>
      <c r="D2" s="331"/>
      <c r="E2" s="331"/>
      <c r="F2" s="331"/>
      <c r="G2" s="331"/>
      <c r="H2" s="331"/>
      <c r="I2" s="331"/>
      <c r="J2" s="332"/>
      <c r="K2" s="331"/>
      <c r="L2" s="331"/>
      <c r="M2" s="331"/>
    </row>
    <row r="3" spans="1:13" s="738" customFormat="1">
      <c r="A3" s="331"/>
      <c r="B3" s="331"/>
      <c r="C3" s="331"/>
      <c r="D3" s="331"/>
      <c r="E3" s="331"/>
      <c r="F3" s="331"/>
      <c r="G3" s="331"/>
      <c r="H3" s="331"/>
      <c r="I3" s="331"/>
      <c r="J3" s="332"/>
      <c r="K3" s="331"/>
      <c r="L3" s="331"/>
      <c r="M3" s="331"/>
    </row>
    <row r="4" spans="1:13" s="738" customFormat="1">
      <c r="A4" s="331"/>
      <c r="B4" s="331"/>
      <c r="C4" s="331"/>
      <c r="D4" s="331"/>
      <c r="E4" s="331"/>
      <c r="F4" s="331"/>
      <c r="G4" s="331"/>
      <c r="H4" s="331"/>
      <c r="I4" s="331"/>
      <c r="J4" s="332"/>
      <c r="K4" s="331"/>
      <c r="L4" s="331"/>
      <c r="M4" s="331"/>
    </row>
    <row r="5" spans="1:13" s="738" customFormat="1">
      <c r="A5" s="331"/>
      <c r="B5" s="331"/>
      <c r="C5" s="331"/>
      <c r="D5" s="331"/>
      <c r="E5" s="331"/>
      <c r="F5" s="331"/>
      <c r="G5" s="331"/>
      <c r="H5" s="331"/>
      <c r="I5" s="331"/>
      <c r="J5" s="332"/>
      <c r="K5" s="331"/>
      <c r="L5" s="331"/>
      <c r="M5" s="331"/>
    </row>
    <row r="6" spans="1:13">
      <c r="A6" s="435" t="s">
        <v>1468</v>
      </c>
      <c r="C6" s="347"/>
      <c r="D6" s="347"/>
      <c r="I6" s="341"/>
      <c r="K6" s="341"/>
    </row>
    <row r="7" spans="1:13">
      <c r="A7" s="434">
        <v>43435</v>
      </c>
      <c r="C7" s="347"/>
      <c r="D7" s="347"/>
      <c r="I7" s="341"/>
      <c r="K7" s="341"/>
    </row>
    <row r="8" spans="1:13" ht="13.5" thickBot="1">
      <c r="B8" s="384" t="s">
        <v>64</v>
      </c>
      <c r="C8" s="345" t="s">
        <v>65</v>
      </c>
      <c r="D8" s="345"/>
      <c r="E8" s="384" t="s">
        <v>66</v>
      </c>
      <c r="F8" s="384" t="s">
        <v>67</v>
      </c>
      <c r="G8" s="384" t="s">
        <v>68</v>
      </c>
      <c r="H8" s="384" t="s">
        <v>69</v>
      </c>
      <c r="I8" s="432" t="s">
        <v>70</v>
      </c>
      <c r="J8" s="433" t="s">
        <v>71</v>
      </c>
      <c r="K8" s="432" t="s">
        <v>72</v>
      </c>
      <c r="L8" s="432" t="s">
        <v>73</v>
      </c>
      <c r="M8" s="432" t="s">
        <v>74</v>
      </c>
    </row>
    <row r="9" spans="1:13" ht="13.5" thickBot="1">
      <c r="B9" s="428" t="s">
        <v>1467</v>
      </c>
      <c r="C9" s="772" t="s">
        <v>1466</v>
      </c>
      <c r="D9" s="773"/>
      <c r="E9" s="774"/>
      <c r="F9" s="431" t="s">
        <v>1464</v>
      </c>
      <c r="G9" s="428" t="s">
        <v>1465</v>
      </c>
      <c r="H9" s="428" t="s">
        <v>1464</v>
      </c>
      <c r="I9" s="429"/>
      <c r="J9" s="430"/>
      <c r="K9" s="429" t="s">
        <v>1463</v>
      </c>
      <c r="L9" s="428" t="s">
        <v>1462</v>
      </c>
      <c r="M9" s="428" t="s">
        <v>1461</v>
      </c>
    </row>
    <row r="10" spans="1:13" ht="18.75" thickBot="1">
      <c r="A10" s="427" t="s">
        <v>1460</v>
      </c>
      <c r="B10" s="426" t="s">
        <v>1459</v>
      </c>
      <c r="C10" s="425" t="s">
        <v>1458</v>
      </c>
      <c r="D10" s="424"/>
      <c r="E10" s="423" t="s">
        <v>1457</v>
      </c>
      <c r="F10" s="358" t="s">
        <v>1456</v>
      </c>
      <c r="G10" s="358" t="s">
        <v>1455</v>
      </c>
      <c r="H10" s="358" t="s">
        <v>1454</v>
      </c>
      <c r="I10" s="421" t="s">
        <v>1374</v>
      </c>
      <c r="J10" s="422" t="s">
        <v>1373</v>
      </c>
      <c r="K10" s="421" t="s">
        <v>1452</v>
      </c>
      <c r="L10" s="421" t="s">
        <v>1453</v>
      </c>
      <c r="M10" s="421" t="s">
        <v>1452</v>
      </c>
    </row>
    <row r="11" spans="1:13">
      <c r="B11" s="420"/>
      <c r="C11" s="347"/>
      <c r="D11" s="347"/>
      <c r="I11" s="341"/>
      <c r="K11" s="341"/>
    </row>
    <row r="12" spans="1:13">
      <c r="A12" s="331" t="s">
        <v>121</v>
      </c>
      <c r="B12" s="419">
        <v>11688224.212846</v>
      </c>
      <c r="C12" s="419">
        <f>C34+C38+C41+C43</f>
        <v>-83239.642225370248</v>
      </c>
      <c r="D12" s="373"/>
      <c r="E12" s="373">
        <f>H58</f>
        <v>-1190035.1553895192</v>
      </c>
      <c r="F12" s="373">
        <f>SUM(B12:E12)</f>
        <v>10414949.415231111</v>
      </c>
      <c r="G12" s="411">
        <f>E$76</f>
        <v>0.96247121672033442</v>
      </c>
      <c r="H12" s="373">
        <f>F12*G12</f>
        <v>10024089.035758222</v>
      </c>
      <c r="I12" s="332">
        <f>H12/H$26</f>
        <v>0.29594990976649393</v>
      </c>
      <c r="J12" s="406">
        <f>B90</f>
        <v>4.867458494663611E-2</v>
      </c>
      <c r="K12" s="409">
        <f>I12*J12</f>
        <v>1.4405239022878501E-2</v>
      </c>
      <c r="L12" s="373">
        <f>H12*J12</f>
        <v>487918.37328365719</v>
      </c>
      <c r="M12" s="373">
        <f>L12</f>
        <v>487918.37328365719</v>
      </c>
    </row>
    <row r="13" spans="1:13" ht="8.25" customHeight="1">
      <c r="A13" s="384"/>
      <c r="B13" s="418"/>
      <c r="C13" s="353"/>
      <c r="D13" s="347"/>
      <c r="E13" s="417"/>
      <c r="G13" s="408"/>
      <c r="I13" s="332"/>
      <c r="J13" s="406"/>
      <c r="K13" s="332"/>
      <c r="L13" s="347"/>
      <c r="M13" s="347"/>
    </row>
    <row r="14" spans="1:13">
      <c r="A14" s="331" t="s">
        <v>125</v>
      </c>
      <c r="B14" s="737">
        <f>371681.197568952-MFR_D_6_Subcorrected!H34</f>
        <v>369842.03245936026</v>
      </c>
      <c r="C14" s="353">
        <f>C44</f>
        <v>650.76495497296924</v>
      </c>
      <c r="D14" s="347"/>
      <c r="E14" s="410">
        <f>H59</f>
        <v>-37992.248163591008</v>
      </c>
      <c r="F14" s="410">
        <f>SUM(B14:E14)</f>
        <v>332500.54925074219</v>
      </c>
      <c r="G14" s="411">
        <f>E$76</f>
        <v>0.96247121672033442</v>
      </c>
      <c r="H14" s="410">
        <f>F14*G14</f>
        <v>320022.2081975413</v>
      </c>
      <c r="I14" s="332">
        <f>H14/H$26</f>
        <v>9.4482943339272308E-3</v>
      </c>
      <c r="J14" s="406">
        <f>B92</f>
        <v>2.6799056635252123E-2</v>
      </c>
      <c r="K14" s="409">
        <f>I14*J14</f>
        <v>2.5320537496144758E-4</v>
      </c>
      <c r="L14" s="347">
        <f>H14*J14</f>
        <v>8576.293282024355</v>
      </c>
      <c r="M14" s="347">
        <f>L14</f>
        <v>8576.293282024355</v>
      </c>
    </row>
    <row r="15" spans="1:13" ht="8.25" customHeight="1">
      <c r="A15" s="412"/>
      <c r="B15" s="413"/>
      <c r="C15" s="416"/>
      <c r="D15" s="344"/>
      <c r="E15" s="415"/>
      <c r="F15" s="415"/>
      <c r="G15" s="408"/>
      <c r="H15" s="415"/>
      <c r="I15" s="332"/>
      <c r="J15" s="406"/>
      <c r="K15" s="332"/>
      <c r="L15" s="344"/>
      <c r="M15" s="344"/>
    </row>
    <row r="16" spans="1:13">
      <c r="A16" s="331" t="s">
        <v>122</v>
      </c>
      <c r="B16" s="737">
        <v>0</v>
      </c>
      <c r="C16" s="353">
        <v>0</v>
      </c>
      <c r="D16" s="347"/>
      <c r="E16" s="410">
        <f>H60</f>
        <v>0</v>
      </c>
      <c r="F16" s="410">
        <f>SUM(B16:E16)</f>
        <v>0</v>
      </c>
      <c r="G16" s="411">
        <f>E$76</f>
        <v>0.96247121672033442</v>
      </c>
      <c r="H16" s="410">
        <f>F16*G16</f>
        <v>0</v>
      </c>
      <c r="I16" s="332">
        <f>H16/H$26</f>
        <v>0</v>
      </c>
      <c r="J16" s="406">
        <f>B91</f>
        <v>0</v>
      </c>
      <c r="K16" s="409">
        <f>I16*J16</f>
        <v>0</v>
      </c>
      <c r="L16" s="347">
        <f>H16*J16</f>
        <v>0</v>
      </c>
      <c r="M16" s="347">
        <f>L16</f>
        <v>0</v>
      </c>
    </row>
    <row r="17" spans="1:13" ht="8.25" customHeight="1">
      <c r="B17" s="413"/>
      <c r="C17" s="353"/>
      <c r="D17" s="347"/>
      <c r="G17" s="408"/>
      <c r="I17" s="332"/>
      <c r="J17" s="406"/>
      <c r="K17" s="332"/>
      <c r="L17" s="347"/>
      <c r="M17" s="347"/>
    </row>
    <row r="18" spans="1:13">
      <c r="A18" s="331" t="s">
        <v>123</v>
      </c>
      <c r="B18" s="353">
        <f>MFR_D_6_Subcorrected!G34</f>
        <v>431732.16869230766</v>
      </c>
      <c r="C18" s="353">
        <f>C45</f>
        <v>611.7063377598264</v>
      </c>
      <c r="D18" s="347"/>
      <c r="E18" s="410">
        <f>H61</f>
        <v>-44334.777644223766</v>
      </c>
      <c r="F18" s="410">
        <f>SUM(B18:E18)</f>
        <v>388009.09738584375</v>
      </c>
      <c r="G18" s="411">
        <v>1</v>
      </c>
      <c r="H18" s="410">
        <f>F18*G18</f>
        <v>388009.09738584375</v>
      </c>
      <c r="I18" s="332">
        <f>H18/H$26</f>
        <v>1.1455530467685373E-2</v>
      </c>
      <c r="J18" s="406">
        <f>MFR_D_6_Subcorrected!I38</f>
        <v>2.0405150492917065E-2</v>
      </c>
      <c r="K18" s="409">
        <f>I18*J18</f>
        <v>2.3375182316931665E-4</v>
      </c>
      <c r="L18" s="347">
        <f>H18*J18</f>
        <v>7917.3840247790549</v>
      </c>
      <c r="M18" s="347">
        <f>L18</f>
        <v>7917.3840247790549</v>
      </c>
    </row>
    <row r="19" spans="1:13" ht="8.25" customHeight="1">
      <c r="B19" s="354"/>
      <c r="C19" s="353"/>
      <c r="D19" s="347"/>
      <c r="G19" s="408"/>
      <c r="I19" s="332"/>
      <c r="J19" s="406"/>
      <c r="K19" s="332"/>
      <c r="L19" s="344"/>
      <c r="M19" s="344"/>
    </row>
    <row r="20" spans="1:13">
      <c r="A20" s="412" t="s">
        <v>124</v>
      </c>
      <c r="B20" s="353">
        <v>17680645.991664961</v>
      </c>
      <c r="C20" s="353">
        <f>C39+C46</f>
        <v>14360.563416614792</v>
      </c>
      <c r="D20" s="347"/>
      <c r="E20" s="410">
        <f>H62</f>
        <v>-1814537.5159485375</v>
      </c>
      <c r="F20" s="410">
        <f>SUM(B20:E20)</f>
        <v>15880469.039133038</v>
      </c>
      <c r="G20" s="411">
        <f>E$76</f>
        <v>0.96247121672033442</v>
      </c>
      <c r="H20" s="410">
        <f>F20*G20</f>
        <v>15284494.358183976</v>
      </c>
      <c r="I20" s="332">
        <f>H20/H$26</f>
        <v>0.45125743695959497</v>
      </c>
      <c r="J20" s="406">
        <f>B86</f>
        <v>0.115</v>
      </c>
      <c r="K20" s="409">
        <f>I20*J20</f>
        <v>5.1894605250353422E-2</v>
      </c>
      <c r="L20" s="347">
        <f>H20*J20</f>
        <v>1757716.8511911572</v>
      </c>
      <c r="M20" s="347">
        <f>L20/0.61425</f>
        <v>2861565.8953050994</v>
      </c>
    </row>
    <row r="21" spans="1:13" ht="8.25" customHeight="1">
      <c r="B21" s="354"/>
      <c r="C21" s="353"/>
      <c r="D21" s="347"/>
      <c r="G21" s="408"/>
      <c r="I21" s="332"/>
      <c r="J21" s="406"/>
      <c r="K21" s="332"/>
      <c r="L21" s="347"/>
      <c r="M21" s="347"/>
    </row>
    <row r="22" spans="1:13">
      <c r="A22" s="331" t="s">
        <v>1451</v>
      </c>
      <c r="B22" s="353">
        <v>9248444.2754023504</v>
      </c>
      <c r="C22" s="353">
        <f>C35+C36+C37+C42</f>
        <v>-271883.1129761092</v>
      </c>
      <c r="D22" s="347"/>
      <c r="E22" s="410">
        <f>H63</f>
        <v>-920503.02116171981</v>
      </c>
      <c r="F22" s="410">
        <f>SUM(B22:E22)</f>
        <v>8056058.1412645206</v>
      </c>
      <c r="G22" s="411">
        <f>E$76</f>
        <v>0.96247121672033442</v>
      </c>
      <c r="H22" s="410">
        <f>F22*G22</f>
        <v>7753724.0811926192</v>
      </c>
      <c r="I22" s="332">
        <f>H22/H$26</f>
        <v>0.22891994813668118</v>
      </c>
      <c r="J22" s="406">
        <f>B88</f>
        <v>0</v>
      </c>
      <c r="K22" s="409">
        <f>I22*J22</f>
        <v>0</v>
      </c>
      <c r="L22" s="347">
        <f>H22*J22</f>
        <v>0</v>
      </c>
      <c r="M22" s="347">
        <f>L22</f>
        <v>0</v>
      </c>
    </row>
    <row r="23" spans="1:13" ht="8.25" customHeight="1">
      <c r="B23" s="354"/>
      <c r="C23" s="353"/>
      <c r="D23" s="347"/>
      <c r="G23" s="408"/>
      <c r="I23" s="332"/>
      <c r="J23" s="406"/>
      <c r="K23" s="332"/>
      <c r="L23" s="344"/>
      <c r="M23" s="344"/>
    </row>
    <row r="24" spans="1:13">
      <c r="A24" s="331" t="s">
        <v>1450</v>
      </c>
      <c r="B24" s="353">
        <v>253253.17768832159</v>
      </c>
      <c r="C24" s="353">
        <f>C40+C47</f>
        <v>-136835.46864409966</v>
      </c>
      <c r="D24" s="347"/>
      <c r="E24" s="410">
        <f>H64</f>
        <v>-11938.074163688729</v>
      </c>
      <c r="F24" s="410">
        <f>SUM(B24:E24)</f>
        <v>104479.63488053321</v>
      </c>
      <c r="G24" s="411">
        <f>E$76</f>
        <v>0.96247121672033442</v>
      </c>
      <c r="H24" s="410">
        <f>F24*G24</f>
        <v>100558.64130596309</v>
      </c>
      <c r="I24" s="332">
        <f>H24/H$26</f>
        <v>2.9688803356174433E-3</v>
      </c>
      <c r="J24" s="406">
        <f>F99</f>
        <v>8.873018254401091E-2</v>
      </c>
      <c r="K24" s="409">
        <f>I24*J24</f>
        <v>2.6342929413066012E-4</v>
      </c>
      <c r="L24" s="347">
        <f>H24*J24</f>
        <v>8922.5865994558208</v>
      </c>
      <c r="M24" s="347">
        <f>H24*G99</f>
        <v>13308.512052302511</v>
      </c>
    </row>
    <row r="25" spans="1:13" ht="14.45" customHeight="1">
      <c r="B25" s="354"/>
      <c r="C25" s="353"/>
      <c r="D25" s="347"/>
      <c r="G25" s="408"/>
      <c r="I25" s="332"/>
      <c r="J25" s="406"/>
      <c r="K25" s="332"/>
    </row>
    <row r="26" spans="1:13" ht="13.5" thickBot="1">
      <c r="A26" s="336" t="s">
        <v>128</v>
      </c>
      <c r="B26" s="368">
        <f>SUM(B12:B25)</f>
        <v>39672141.858753301</v>
      </c>
      <c r="C26" s="368">
        <f>SUM(C12:C25)</f>
        <v>-476335.18913623155</v>
      </c>
      <c r="D26" s="368"/>
      <c r="E26" s="368">
        <f>SUM(E12:E25)</f>
        <v>-4019340.7924712799</v>
      </c>
      <c r="F26" s="368">
        <f>SUM(F12:F25)</f>
        <v>35176465.87714579</v>
      </c>
      <c r="G26" s="341" t="s">
        <v>1</v>
      </c>
      <c r="H26" s="368">
        <f>SUM(H12:H25)</f>
        <v>33870897.422024161</v>
      </c>
      <c r="I26" s="407">
        <f>SUM(I12:I24)</f>
        <v>1.0000000000000002</v>
      </c>
      <c r="J26" s="406"/>
      <c r="K26" s="405">
        <f>SUM(K12:K25)</f>
        <v>6.7050230765493352E-2</v>
      </c>
      <c r="L26" s="368">
        <f>SUM(L12:L25)</f>
        <v>2271051.4883810733</v>
      </c>
      <c r="M26" s="368">
        <f>SUM(M12:M25)</f>
        <v>3379286.4579478628</v>
      </c>
    </row>
    <row r="27" spans="1:13" ht="13.5" thickTop="1">
      <c r="B27" s="388"/>
      <c r="C27" s="347"/>
      <c r="D27" s="347"/>
      <c r="E27" s="403"/>
      <c r="F27" s="373"/>
      <c r="I27" s="341"/>
      <c r="J27" s="402" t="s">
        <v>1449</v>
      </c>
      <c r="K27" s="401">
        <f>[35]MFR_A_1_Sub!D15</f>
        <v>6.7050566042513221E-2</v>
      </c>
    </row>
    <row r="28" spans="1:13">
      <c r="A28" s="343" t="s">
        <v>1448</v>
      </c>
      <c r="C28" s="347"/>
      <c r="D28" s="347"/>
      <c r="H28" s="400"/>
      <c r="I28" s="399"/>
      <c r="J28" s="362"/>
      <c r="K28" s="359"/>
      <c r="L28" s="359"/>
      <c r="M28" s="547"/>
    </row>
    <row r="29" spans="1:13">
      <c r="A29" s="331" t="s">
        <v>1447</v>
      </c>
      <c r="C29" s="353">
        <f>('[35]52C'!I198+'[35]52C'!I70)/1000</f>
        <v>-644100.29817119148</v>
      </c>
      <c r="D29" s="353"/>
      <c r="I29" s="398"/>
      <c r="J29" s="362"/>
      <c r="K29" s="359"/>
      <c r="L29" s="359"/>
      <c r="M29" s="547"/>
    </row>
    <row r="30" spans="1:13">
      <c r="A30" s="331" t="s">
        <v>1446</v>
      </c>
      <c r="C30" s="353">
        <v>-3851575.6834363202</v>
      </c>
      <c r="D30" s="353"/>
      <c r="I30" s="363"/>
      <c r="J30" s="362"/>
      <c r="K30" s="359"/>
      <c r="L30" s="359"/>
      <c r="M30" s="547"/>
    </row>
    <row r="31" spans="1:13">
      <c r="A31" s="336" t="s">
        <v>1445</v>
      </c>
      <c r="C31" s="351">
        <f>SUM(C29:C30)</f>
        <v>-4495675.9816075116</v>
      </c>
      <c r="D31" s="360"/>
      <c r="I31" s="363"/>
      <c r="J31" s="363"/>
      <c r="K31" s="397"/>
      <c r="L31" s="397"/>
      <c r="M31" s="547"/>
    </row>
    <row r="32" spans="1:13">
      <c r="I32" s="332"/>
      <c r="J32" s="341"/>
      <c r="K32" s="394"/>
      <c r="L32" s="394"/>
      <c r="M32" s="547"/>
    </row>
    <row r="33" spans="1:19" ht="15" customHeight="1">
      <c r="A33" s="396" t="s">
        <v>1444</v>
      </c>
      <c r="B33" s="395" t="s">
        <v>1443</v>
      </c>
      <c r="C33" s="395" t="s">
        <v>1231</v>
      </c>
      <c r="D33" s="395"/>
      <c r="E33" s="343"/>
      <c r="F33" s="395"/>
      <c r="G33" s="395"/>
      <c r="H33" s="395"/>
      <c r="I33" s="395"/>
      <c r="J33" s="395"/>
      <c r="K33" s="395"/>
      <c r="L33" s="395"/>
      <c r="M33" s="395"/>
      <c r="O33" s="343"/>
      <c r="P33" s="332"/>
      <c r="Q33" s="341"/>
      <c r="R33" s="331"/>
      <c r="S33" s="331"/>
    </row>
    <row r="34" spans="1:19">
      <c r="A34" s="331" t="s">
        <v>1442</v>
      </c>
      <c r="B34" s="392" t="s">
        <v>1433</v>
      </c>
      <c r="C34" s="353">
        <f>('[35]52C'!J11+'[35]52C'!J15)/1000</f>
        <v>-49875.855532356261</v>
      </c>
      <c r="D34" s="353"/>
      <c r="E34" s="775"/>
      <c r="F34" s="776"/>
      <c r="G34" s="776"/>
      <c r="H34" s="776"/>
      <c r="I34" s="776"/>
      <c r="J34" s="776"/>
      <c r="K34" s="776"/>
      <c r="L34" s="776"/>
      <c r="M34" s="776"/>
    </row>
    <row r="35" spans="1:19">
      <c r="A35" s="331" t="s">
        <v>1441</v>
      </c>
      <c r="B35" s="392" t="s">
        <v>1434</v>
      </c>
      <c r="C35" s="353">
        <f>('[35]52C'!O12+'[35]52C'!O14)/1000</f>
        <v>-47305.764329510625</v>
      </c>
      <c r="D35" s="353"/>
      <c r="E35" s="776"/>
      <c r="F35" s="776"/>
      <c r="G35" s="776"/>
      <c r="H35" s="776"/>
      <c r="I35" s="776"/>
      <c r="J35" s="776"/>
      <c r="K35" s="776"/>
      <c r="L35" s="776"/>
      <c r="M35" s="776"/>
    </row>
    <row r="36" spans="1:19" ht="18.75" customHeight="1">
      <c r="A36" s="331" t="s">
        <v>1440</v>
      </c>
      <c r="B36" s="392" t="s">
        <v>1434</v>
      </c>
      <c r="C36" s="353">
        <f>'[35]52C'!O9/1000</f>
        <v>46544.105042778101</v>
      </c>
      <c r="D36" s="353"/>
      <c r="E36" s="776"/>
      <c r="F36" s="776"/>
      <c r="G36" s="776"/>
      <c r="H36" s="776"/>
      <c r="I36" s="776"/>
      <c r="J36" s="776"/>
      <c r="K36" s="776"/>
      <c r="L36" s="776"/>
      <c r="M36" s="776"/>
    </row>
    <row r="37" spans="1:19">
      <c r="A37" s="331" t="s">
        <v>1439</v>
      </c>
      <c r="B37" s="392" t="s">
        <v>1434</v>
      </c>
      <c r="C37" s="353">
        <f>('[35]52C'!O10+'[35]52C'!O13)/1000</f>
        <v>-227644.98385714271</v>
      </c>
      <c r="D37" s="353"/>
      <c r="E37" s="394"/>
      <c r="F37" s="547"/>
      <c r="G37" s="547"/>
      <c r="H37" s="547"/>
      <c r="I37" s="547"/>
      <c r="J37" s="547"/>
      <c r="K37" s="547"/>
      <c r="L37" s="547"/>
      <c r="M37" s="547"/>
    </row>
    <row r="38" spans="1:19">
      <c r="A38" s="331" t="s">
        <v>1438</v>
      </c>
      <c r="B38" s="392" t="s">
        <v>1433</v>
      </c>
      <c r="C38" s="353">
        <f>'[35]52C'!J8/1000</f>
        <v>-3.3889299999999998</v>
      </c>
      <c r="D38" s="353"/>
      <c r="J38" s="341"/>
      <c r="M38" s="547"/>
    </row>
    <row r="39" spans="1:19">
      <c r="A39" s="331" t="s">
        <v>1437</v>
      </c>
      <c r="B39" s="392" t="s">
        <v>1430</v>
      </c>
      <c r="C39" s="353">
        <v>-10910.85277</v>
      </c>
      <c r="D39" s="353"/>
      <c r="E39" s="775"/>
      <c r="F39" s="777"/>
      <c r="G39" s="777"/>
      <c r="H39" s="777"/>
      <c r="I39" s="777"/>
      <c r="J39" s="777"/>
      <c r="K39" s="777"/>
      <c r="L39" s="777"/>
      <c r="M39" s="777"/>
    </row>
    <row r="40" spans="1:19" ht="25.5" customHeight="1">
      <c r="A40" s="331" t="s">
        <v>1436</v>
      </c>
      <c r="B40" s="392" t="s">
        <v>1428</v>
      </c>
      <c r="C40" s="353">
        <f>'[35]52C'!N5/1000</f>
        <v>-137216.261</v>
      </c>
      <c r="D40" s="353"/>
      <c r="E40" s="775"/>
      <c r="F40" s="777"/>
      <c r="G40" s="777"/>
      <c r="H40" s="777"/>
      <c r="I40" s="777"/>
      <c r="J40" s="777"/>
      <c r="K40" s="777"/>
      <c r="L40" s="777"/>
      <c r="M40" s="777"/>
    </row>
    <row r="41" spans="1:19" ht="24" customHeight="1">
      <c r="A41" s="331" t="s">
        <v>1435</v>
      </c>
      <c r="B41" s="392" t="s">
        <v>1433</v>
      </c>
      <c r="C41" s="353">
        <f>('[35]52C'!J6+'[35]52C'!J7)/1000</f>
        <v>-49922.187760000015</v>
      </c>
      <c r="D41" s="353"/>
      <c r="E41" s="775"/>
      <c r="F41" s="777"/>
      <c r="G41" s="777"/>
      <c r="H41" s="777"/>
      <c r="I41" s="777"/>
      <c r="J41" s="777"/>
      <c r="K41" s="777"/>
      <c r="L41" s="777"/>
      <c r="M41" s="777"/>
    </row>
    <row r="42" spans="1:19">
      <c r="A42" s="331" t="s">
        <v>1429</v>
      </c>
      <c r="B42" s="392" t="s">
        <v>1434</v>
      </c>
      <c r="C42" s="353">
        <f>'[35]52C'!O64/1000</f>
        <v>-43476.469832233946</v>
      </c>
      <c r="D42" s="353"/>
      <c r="E42" s="546"/>
      <c r="F42" s="548"/>
      <c r="G42" s="548"/>
      <c r="H42" s="548"/>
      <c r="I42" s="548"/>
      <c r="J42" s="548"/>
      <c r="K42" s="548"/>
      <c r="L42" s="548"/>
      <c r="M42" s="548"/>
    </row>
    <row r="43" spans="1:19">
      <c r="A43" s="331" t="s">
        <v>1429</v>
      </c>
      <c r="B43" s="392" t="s">
        <v>1433</v>
      </c>
      <c r="C43" s="353">
        <f>'[35]52C'!J65/1000</f>
        <v>16561.789996986023</v>
      </c>
      <c r="D43" s="353"/>
      <c r="E43" s="546"/>
      <c r="F43" s="548"/>
      <c r="G43" s="548"/>
      <c r="H43" s="548"/>
      <c r="I43" s="548"/>
      <c r="J43" s="548"/>
      <c r="K43" s="548"/>
      <c r="L43" s="548"/>
      <c r="M43" s="548"/>
    </row>
    <row r="44" spans="1:19">
      <c r="A44" s="331" t="s">
        <v>1429</v>
      </c>
      <c r="B44" s="392" t="s">
        <v>1432</v>
      </c>
      <c r="C44" s="353">
        <f>'[35]52C'!K66/1000</f>
        <v>650.76495497296924</v>
      </c>
      <c r="D44" s="353"/>
      <c r="E44" s="546"/>
      <c r="F44" s="548"/>
      <c r="G44" s="548"/>
      <c r="H44" s="548"/>
      <c r="I44" s="548"/>
      <c r="J44" s="548"/>
      <c r="K44" s="548"/>
      <c r="L44" s="548"/>
      <c r="M44" s="548"/>
    </row>
    <row r="45" spans="1:19">
      <c r="A45" s="331" t="s">
        <v>1429</v>
      </c>
      <c r="B45" s="392" t="s">
        <v>1431</v>
      </c>
      <c r="C45" s="353">
        <f>'[35]52C'!M67/1000</f>
        <v>611.7063377598264</v>
      </c>
      <c r="D45" s="353"/>
      <c r="E45" s="393"/>
      <c r="F45" s="548"/>
      <c r="G45" s="548"/>
      <c r="H45" s="548"/>
      <c r="I45" s="548"/>
      <c r="J45" s="548"/>
      <c r="K45" s="548"/>
      <c r="L45" s="548"/>
      <c r="M45" s="548"/>
    </row>
    <row r="46" spans="1:19">
      <c r="A46" s="331" t="s">
        <v>1429</v>
      </c>
      <c r="B46" s="392" t="s">
        <v>1430</v>
      </c>
      <c r="C46" s="353">
        <f>'[35]52C'!L68/1000</f>
        <v>25271.416186614792</v>
      </c>
      <c r="D46" s="353"/>
      <c r="E46" s="546"/>
      <c r="F46" s="548"/>
      <c r="G46" s="548"/>
      <c r="H46" s="548"/>
      <c r="I46" s="548"/>
      <c r="J46" s="548"/>
      <c r="K46" s="548"/>
      <c r="L46" s="548"/>
      <c r="M46" s="548"/>
    </row>
    <row r="47" spans="1:19">
      <c r="A47" s="331" t="s">
        <v>1429</v>
      </c>
      <c r="B47" s="392" t="s">
        <v>1428</v>
      </c>
      <c r="C47" s="353">
        <f>'[35]52C'!N69/1000</f>
        <v>380.79235590033204</v>
      </c>
      <c r="D47" s="353"/>
      <c r="E47" s="546"/>
      <c r="F47" s="548"/>
      <c r="G47" s="548"/>
      <c r="H47" s="548"/>
      <c r="I47" s="548"/>
      <c r="J47" s="548"/>
      <c r="K47" s="548"/>
      <c r="L47" s="548"/>
      <c r="M47" s="548"/>
    </row>
    <row r="48" spans="1:19">
      <c r="A48" s="336" t="s">
        <v>1427</v>
      </c>
      <c r="C48" s="351">
        <f>SUM(C34:C47)</f>
        <v>-476335.18913623149</v>
      </c>
      <c r="D48" s="360"/>
      <c r="E48" s="389"/>
      <c r="F48" s="388"/>
      <c r="I48" s="332"/>
      <c r="J48" s="341"/>
      <c r="M48" s="547"/>
    </row>
    <row r="49" spans="1:14">
      <c r="C49" s="347"/>
      <c r="D49" s="347"/>
      <c r="I49" s="332"/>
      <c r="J49" s="341"/>
      <c r="M49" s="547"/>
    </row>
    <row r="50" spans="1:14">
      <c r="A50" s="331" t="s">
        <v>1426</v>
      </c>
      <c r="C50" s="366">
        <f>C31</f>
        <v>-4495675.9816075116</v>
      </c>
      <c r="D50" s="347"/>
      <c r="E50" s="775"/>
      <c r="F50" s="776"/>
      <c r="G50" s="776"/>
      <c r="H50" s="776"/>
      <c r="I50" s="776"/>
      <c r="J50" s="776"/>
      <c r="K50" s="776"/>
      <c r="L50" s="776"/>
      <c r="M50" s="776"/>
    </row>
    <row r="51" spans="1:14">
      <c r="A51" s="331" t="s">
        <v>1425</v>
      </c>
      <c r="C51" s="347">
        <f>C48</f>
        <v>-476335.18913623149</v>
      </c>
      <c r="D51" s="347"/>
      <c r="E51" s="776"/>
      <c r="F51" s="776"/>
      <c r="G51" s="776"/>
      <c r="H51" s="776"/>
      <c r="I51" s="776"/>
      <c r="J51" s="776"/>
      <c r="K51" s="776"/>
      <c r="L51" s="776"/>
      <c r="M51" s="776"/>
    </row>
    <row r="52" spans="1:14" ht="13.5" thickBot="1">
      <c r="A52" s="336" t="s">
        <v>1424</v>
      </c>
      <c r="C52" s="387">
        <f>C31-C48</f>
        <v>-4019340.7924712803</v>
      </c>
      <c r="D52" s="360"/>
      <c r="E52" s="776"/>
      <c r="F52" s="776"/>
      <c r="G52" s="776"/>
      <c r="H52" s="776"/>
      <c r="I52" s="776"/>
      <c r="J52" s="776"/>
      <c r="K52" s="776"/>
      <c r="L52" s="776"/>
      <c r="M52" s="776"/>
    </row>
    <row r="53" spans="1:14">
      <c r="C53" s="347"/>
      <c r="D53" s="347"/>
      <c r="I53" s="332"/>
      <c r="J53" s="341"/>
      <c r="M53" s="547"/>
    </row>
    <row r="54" spans="1:14" ht="7.5" customHeight="1" thickBot="1">
      <c r="C54" s="347"/>
      <c r="D54" s="347"/>
      <c r="I54" s="332"/>
      <c r="J54" s="341"/>
      <c r="M54" s="547"/>
    </row>
    <row r="55" spans="1:14" ht="16.5" customHeight="1" thickBot="1">
      <c r="A55" s="386" t="s">
        <v>1423</v>
      </c>
      <c r="B55" s="766" t="s">
        <v>1422</v>
      </c>
      <c r="C55" s="767"/>
      <c r="D55" s="767"/>
      <c r="E55" s="767"/>
      <c r="F55" s="767"/>
      <c r="G55" s="768"/>
      <c r="H55" s="769"/>
      <c r="I55" s="341"/>
      <c r="K55" s="341"/>
      <c r="L55" s="385"/>
      <c r="M55" s="385"/>
    </row>
    <row r="56" spans="1:14" ht="20.25" customHeight="1">
      <c r="B56" s="384" t="s">
        <v>64</v>
      </c>
      <c r="C56" s="383" t="s">
        <v>65</v>
      </c>
      <c r="D56" s="383"/>
      <c r="E56" s="384" t="s">
        <v>1421</v>
      </c>
      <c r="F56" s="383" t="s">
        <v>67</v>
      </c>
      <c r="G56" s="383" t="s">
        <v>75</v>
      </c>
      <c r="H56" s="382" t="s">
        <v>1420</v>
      </c>
      <c r="J56" s="331"/>
      <c r="K56" s="341"/>
      <c r="L56" s="381"/>
      <c r="M56" s="378"/>
      <c r="N56" s="331"/>
    </row>
    <row r="57" spans="1:14" ht="45">
      <c r="B57" s="380" t="s">
        <v>1419</v>
      </c>
      <c r="C57" s="380" t="s">
        <v>1418</v>
      </c>
      <c r="D57" s="380"/>
      <c r="E57" s="380" t="s">
        <v>1417</v>
      </c>
      <c r="F57" s="380" t="s">
        <v>1416</v>
      </c>
      <c r="G57" s="380" t="s">
        <v>1415</v>
      </c>
      <c r="H57" s="380" t="s">
        <v>1414</v>
      </c>
      <c r="J57" s="331"/>
      <c r="K57" s="341"/>
      <c r="L57" s="379"/>
      <c r="M57" s="378"/>
      <c r="N57" s="331"/>
    </row>
    <row r="58" spans="1:14">
      <c r="A58" s="377" t="str">
        <f>A12</f>
        <v>LONG TERM DEBT</v>
      </c>
      <c r="B58" s="376">
        <f>B12</f>
        <v>11688224.212846</v>
      </c>
      <c r="C58" s="373">
        <f>C12</f>
        <v>-83239.642225370248</v>
      </c>
      <c r="D58" s="373"/>
      <c r="E58" s="376">
        <f t="shared" ref="E58:E64" si="0">B58+C58</f>
        <v>11604984.57062063</v>
      </c>
      <c r="F58" s="375">
        <f t="shared" ref="F58:F64" si="1">E58/$E$65</f>
        <v>0.29607719694199641</v>
      </c>
      <c r="G58" s="374"/>
      <c r="H58" s="373">
        <f t="shared" ref="H58:H64" si="2">$G$65*F58</f>
        <v>-1190035.1553895192</v>
      </c>
      <c r="J58" s="331"/>
      <c r="K58" s="341"/>
      <c r="L58" s="332"/>
      <c r="M58" s="341"/>
      <c r="N58" s="331"/>
    </row>
    <row r="59" spans="1:14">
      <c r="A59" s="377" t="str">
        <f>A14</f>
        <v>SHORT TERM DEBT</v>
      </c>
      <c r="B59" s="376">
        <f>B14</f>
        <v>369842.03245936026</v>
      </c>
      <c r="C59" s="373">
        <f>C14</f>
        <v>650.76495497296924</v>
      </c>
      <c r="D59" s="373"/>
      <c r="E59" s="376">
        <f t="shared" si="0"/>
        <v>370492.79741433321</v>
      </c>
      <c r="F59" s="375">
        <f t="shared" si="1"/>
        <v>9.4523580172040066E-3</v>
      </c>
      <c r="G59" s="374"/>
      <c r="H59" s="373">
        <f t="shared" si="2"/>
        <v>-37992.248163591008</v>
      </c>
      <c r="J59" s="331"/>
      <c r="K59" s="341"/>
      <c r="L59" s="332"/>
      <c r="M59" s="341"/>
      <c r="N59" s="331"/>
    </row>
    <row r="60" spans="1:14">
      <c r="A60" s="377" t="str">
        <f>A16</f>
        <v>PREFERRED STOCK</v>
      </c>
      <c r="B60" s="376">
        <f>B16</f>
        <v>0</v>
      </c>
      <c r="C60" s="373">
        <f>C16</f>
        <v>0</v>
      </c>
      <c r="D60" s="373"/>
      <c r="E60" s="376">
        <f t="shared" si="0"/>
        <v>0</v>
      </c>
      <c r="F60" s="375">
        <f t="shared" si="1"/>
        <v>0</v>
      </c>
      <c r="G60" s="374"/>
      <c r="H60" s="373">
        <f t="shared" si="2"/>
        <v>0</v>
      </c>
      <c r="J60" s="331"/>
      <c r="K60" s="341"/>
      <c r="L60" s="332"/>
      <c r="M60" s="341"/>
      <c r="N60" s="331"/>
    </row>
    <row r="61" spans="1:14">
      <c r="A61" s="377" t="str">
        <f>A18</f>
        <v>CUSTOMER DEPOSITS</v>
      </c>
      <c r="B61" s="376">
        <f>B18</f>
        <v>431732.16869230766</v>
      </c>
      <c r="C61" s="373">
        <f>C18</f>
        <v>611.7063377598264</v>
      </c>
      <c r="D61" s="373"/>
      <c r="E61" s="376">
        <f t="shared" si="0"/>
        <v>432343.87503006752</v>
      </c>
      <c r="F61" s="375">
        <f t="shared" si="1"/>
        <v>1.1030360433051176E-2</v>
      </c>
      <c r="G61" s="374"/>
      <c r="H61" s="373">
        <f t="shared" si="2"/>
        <v>-44334.777644223766</v>
      </c>
      <c r="J61" s="331"/>
      <c r="K61" s="341"/>
      <c r="L61" s="332"/>
      <c r="M61" s="341"/>
      <c r="N61" s="331"/>
    </row>
    <row r="62" spans="1:14">
      <c r="A62" s="377" t="str">
        <f>A20</f>
        <v>COMMON EQUITY</v>
      </c>
      <c r="B62" s="376">
        <f>B20</f>
        <v>17680645.991664961</v>
      </c>
      <c r="C62" s="373">
        <f>C20</f>
        <v>14360.563416614792</v>
      </c>
      <c r="D62" s="373"/>
      <c r="E62" s="376">
        <f t="shared" si="0"/>
        <v>17695006.555081576</v>
      </c>
      <c r="F62" s="375">
        <f t="shared" si="1"/>
        <v>0.45145152144037887</v>
      </c>
      <c r="G62" s="374"/>
      <c r="H62" s="373">
        <f t="shared" si="2"/>
        <v>-1814537.5159485375</v>
      </c>
      <c r="J62" s="331"/>
      <c r="K62" s="341"/>
      <c r="L62" s="332"/>
      <c r="M62" s="341"/>
      <c r="N62" s="331"/>
    </row>
    <row r="63" spans="1:14">
      <c r="A63" s="377" t="str">
        <f>A22</f>
        <v>DEFERRED INCOME TAXES</v>
      </c>
      <c r="B63" s="376">
        <f>B22</f>
        <v>9248444.2754023504</v>
      </c>
      <c r="C63" s="373">
        <f>C22</f>
        <v>-271883.1129761092</v>
      </c>
      <c r="D63" s="373"/>
      <c r="E63" s="376">
        <f t="shared" si="0"/>
        <v>8976561.1624262407</v>
      </c>
      <c r="F63" s="375">
        <f t="shared" si="1"/>
        <v>0.22901840592515449</v>
      </c>
      <c r="G63" s="374"/>
      <c r="H63" s="373">
        <f t="shared" si="2"/>
        <v>-920503.02116171981</v>
      </c>
      <c r="J63" s="331"/>
      <c r="K63" s="341"/>
      <c r="L63" s="332"/>
      <c r="M63" s="341"/>
      <c r="N63" s="331"/>
    </row>
    <row r="64" spans="1:14">
      <c r="A64" s="377" t="str">
        <f>A24</f>
        <v>TAX CREDITS WTD COST</v>
      </c>
      <c r="B64" s="376">
        <f>B24</f>
        <v>253253.17768832159</v>
      </c>
      <c r="C64" s="373">
        <f>C24</f>
        <v>-136835.46864409966</v>
      </c>
      <c r="D64" s="373"/>
      <c r="E64" s="376">
        <f t="shared" si="0"/>
        <v>116417.70904422193</v>
      </c>
      <c r="F64" s="375">
        <f t="shared" si="1"/>
        <v>2.9701572422149948E-3</v>
      </c>
      <c r="G64" s="374"/>
      <c r="H64" s="373">
        <f t="shared" si="2"/>
        <v>-11938.074163688729</v>
      </c>
      <c r="J64" s="331"/>
      <c r="K64" s="341"/>
      <c r="L64" s="332"/>
      <c r="M64" s="341"/>
      <c r="N64" s="331"/>
    </row>
    <row r="65" spans="1:14" ht="13.5" thickBot="1">
      <c r="B65" s="372">
        <f>SUM(B58:B64)</f>
        <v>39672141.858753301</v>
      </c>
      <c r="C65" s="369">
        <f>SUM(C58:C64)</f>
        <v>-476335.18913623155</v>
      </c>
      <c r="D65" s="369"/>
      <c r="E65" s="371">
        <f>SUM(E58:E64)</f>
        <v>39195806.669617072</v>
      </c>
      <c r="F65" s="370">
        <f>SUM(F58:F64)</f>
        <v>1</v>
      </c>
      <c r="G65" s="369">
        <f>C52</f>
        <v>-4019340.7924712803</v>
      </c>
      <c r="H65" s="368">
        <f>SUM(H58:H64)</f>
        <v>-4019340.7924712799</v>
      </c>
      <c r="J65" s="331"/>
      <c r="K65" s="341"/>
      <c r="L65" s="332"/>
      <c r="M65" s="341"/>
      <c r="N65" s="331"/>
    </row>
    <row r="66" spans="1:14" ht="11.25" customHeight="1" thickTop="1">
      <c r="C66" s="347"/>
      <c r="D66" s="347"/>
      <c r="I66" s="332"/>
      <c r="J66" s="341"/>
      <c r="M66" s="547"/>
    </row>
    <row r="67" spans="1:14" s="361" customFormat="1">
      <c r="A67" s="367"/>
      <c r="B67" s="359"/>
      <c r="C67" s="366"/>
      <c r="D67" s="366"/>
      <c r="E67" s="359"/>
      <c r="F67" s="359"/>
      <c r="G67" s="359"/>
      <c r="H67" s="359"/>
      <c r="I67" s="363"/>
      <c r="J67" s="362"/>
      <c r="K67" s="359"/>
      <c r="L67" s="359"/>
    </row>
    <row r="68" spans="1:14" s="361" customFormat="1">
      <c r="A68" s="359"/>
      <c r="B68" s="365"/>
      <c r="C68" s="359"/>
      <c r="D68" s="359"/>
      <c r="E68" s="359"/>
      <c r="F68" s="359"/>
      <c r="G68" s="359"/>
      <c r="H68" s="359"/>
      <c r="I68" s="359"/>
      <c r="J68" s="363"/>
      <c r="K68" s="362"/>
      <c r="L68" s="359"/>
      <c r="M68" s="359"/>
    </row>
    <row r="69" spans="1:14" s="361" customFormat="1">
      <c r="A69" s="359"/>
      <c r="B69" s="360"/>
      <c r="C69" s="364"/>
      <c r="D69" s="364"/>
      <c r="E69" s="359"/>
      <c r="F69" s="359"/>
      <c r="G69" s="359"/>
      <c r="H69" s="359"/>
      <c r="I69" s="359"/>
      <c r="J69" s="363"/>
      <c r="K69" s="362"/>
      <c r="L69" s="359"/>
      <c r="M69" s="359"/>
    </row>
    <row r="70" spans="1:14">
      <c r="C70" s="347"/>
      <c r="D70" s="347"/>
      <c r="F70" s="360"/>
      <c r="G70" s="359"/>
      <c r="H70" s="359"/>
      <c r="I70" s="332"/>
      <c r="J70" s="341"/>
      <c r="M70" s="547"/>
    </row>
    <row r="71" spans="1:14" ht="18">
      <c r="A71" s="343" t="s">
        <v>1413</v>
      </c>
      <c r="C71" s="347"/>
      <c r="D71" s="347"/>
      <c r="I71" s="332"/>
      <c r="J71" s="341"/>
      <c r="M71" s="547"/>
    </row>
    <row r="72" spans="1:14">
      <c r="B72" s="345" t="s">
        <v>64</v>
      </c>
      <c r="C72" s="345" t="s">
        <v>65</v>
      </c>
      <c r="D72" s="345"/>
      <c r="E72" s="344" t="s">
        <v>1412</v>
      </c>
      <c r="F72" s="354"/>
      <c r="G72" s="354"/>
      <c r="I72" s="332"/>
      <c r="J72" s="341"/>
      <c r="M72" s="547"/>
    </row>
    <row r="73" spans="1:14">
      <c r="B73" s="358" t="s">
        <v>1411</v>
      </c>
      <c r="C73" s="357" t="s">
        <v>1410</v>
      </c>
      <c r="D73" s="356"/>
      <c r="E73" s="355" t="s">
        <v>1409</v>
      </c>
      <c r="F73" s="353"/>
      <c r="G73" s="354"/>
      <c r="I73" s="332"/>
      <c r="J73" s="341"/>
      <c r="M73" s="547"/>
    </row>
    <row r="74" spans="1:14">
      <c r="A74" s="331" t="s">
        <v>1408</v>
      </c>
      <c r="B74" s="353">
        <f>F26</f>
        <v>35176465.87714579</v>
      </c>
      <c r="C74" s="353">
        <f>'[35]Rate Base'!T552/1000</f>
        <v>33870897.422024161</v>
      </c>
      <c r="D74" s="353"/>
      <c r="E74" s="352"/>
      <c r="I74" s="332"/>
      <c r="J74" s="341"/>
      <c r="M74" s="547"/>
    </row>
    <row r="75" spans="1:14">
      <c r="A75" s="331" t="s">
        <v>1407</v>
      </c>
      <c r="B75" s="347">
        <f>-F18</f>
        <v>-388009.09738584375</v>
      </c>
      <c r="C75" s="347">
        <f>-F18</f>
        <v>-388009.09738584375</v>
      </c>
      <c r="D75" s="347"/>
      <c r="E75" s="352"/>
      <c r="I75" s="341"/>
      <c r="K75" s="341"/>
    </row>
    <row r="76" spans="1:14">
      <c r="A76" s="336" t="s">
        <v>1406</v>
      </c>
      <c r="B76" s="351">
        <f>SUM(B74:B75)</f>
        <v>34788456.779759943</v>
      </c>
      <c r="C76" s="351">
        <f>SUM(C74:C75)</f>
        <v>33482888.324638318</v>
      </c>
      <c r="D76" s="351"/>
      <c r="E76" s="350">
        <f>C76/B76</f>
        <v>0.96247121672033442</v>
      </c>
      <c r="I76" s="341"/>
      <c r="K76" s="341"/>
    </row>
    <row r="77" spans="1:14">
      <c r="A77" s="343"/>
      <c r="K77" s="341"/>
    </row>
    <row r="78" spans="1:14">
      <c r="A78" s="331" t="s">
        <v>1405</v>
      </c>
      <c r="B78" s="348">
        <f>B20</f>
        <v>17680645.991664961</v>
      </c>
      <c r="C78" s="349"/>
      <c r="D78" s="349"/>
      <c r="K78" s="341"/>
    </row>
    <row r="79" spans="1:14">
      <c r="A79" s="331" t="s">
        <v>1404</v>
      </c>
      <c r="B79" s="348">
        <f>B18</f>
        <v>431732.16869230766</v>
      </c>
      <c r="C79" s="347"/>
      <c r="D79" s="347"/>
      <c r="K79" s="341"/>
    </row>
    <row r="80" spans="1:14">
      <c r="A80" s="331" t="s">
        <v>1403</v>
      </c>
      <c r="B80" s="348">
        <f>B22</f>
        <v>9248444.2754023504</v>
      </c>
      <c r="C80" s="347"/>
      <c r="D80" s="347"/>
      <c r="K80" s="341"/>
    </row>
    <row r="81" spans="1:13">
      <c r="A81" s="331" t="s">
        <v>1402</v>
      </c>
      <c r="B81" s="348">
        <f>B24</f>
        <v>253253.17768832159</v>
      </c>
      <c r="C81" s="347"/>
      <c r="D81" s="347"/>
      <c r="K81" s="341"/>
    </row>
    <row r="82" spans="1:13">
      <c r="A82" s="331" t="s">
        <v>1401</v>
      </c>
      <c r="B82" s="348">
        <f>B12</f>
        <v>11688224.212846</v>
      </c>
      <c r="C82" s="347"/>
      <c r="D82" s="347"/>
      <c r="K82" s="341"/>
    </row>
    <row r="83" spans="1:13">
      <c r="A83" s="331" t="s">
        <v>1400</v>
      </c>
      <c r="B83" s="348">
        <f>B16</f>
        <v>0</v>
      </c>
      <c r="C83" s="347"/>
      <c r="D83" s="347"/>
      <c r="K83" s="341"/>
    </row>
    <row r="84" spans="1:13">
      <c r="A84" s="331" t="s">
        <v>1399</v>
      </c>
      <c r="B84" s="348">
        <f>B14</f>
        <v>369842.03245936026</v>
      </c>
      <c r="C84" s="347"/>
      <c r="D84" s="347"/>
      <c r="K84" s="341"/>
    </row>
    <row r="85" spans="1:13">
      <c r="K85" s="341"/>
    </row>
    <row r="86" spans="1:13">
      <c r="A86" s="331" t="s">
        <v>1405</v>
      </c>
      <c r="B86" s="736">
        <f>'[35]52A'!J109</f>
        <v>0.115</v>
      </c>
      <c r="K86" s="341"/>
    </row>
    <row r="87" spans="1:13">
      <c r="A87" s="331" t="s">
        <v>1404</v>
      </c>
      <c r="B87" s="736">
        <f>'[35]52A'!K109</f>
        <v>2.0400693863565248E-2</v>
      </c>
      <c r="K87" s="341"/>
    </row>
    <row r="88" spans="1:13">
      <c r="A88" s="331" t="s">
        <v>1403</v>
      </c>
      <c r="B88" s="736">
        <f>'[35]52A'!M109</f>
        <v>0</v>
      </c>
      <c r="K88" s="341"/>
    </row>
    <row r="89" spans="1:13">
      <c r="A89" s="331" t="s">
        <v>1402</v>
      </c>
      <c r="B89" s="736">
        <f>'[35]52A'!L109</f>
        <v>8.873018254401091E-2</v>
      </c>
      <c r="K89" s="341"/>
    </row>
    <row r="90" spans="1:13">
      <c r="A90" s="331" t="s">
        <v>1401</v>
      </c>
      <c r="B90" s="736">
        <f>'[35]52A'!H109</f>
        <v>4.867458494663611E-2</v>
      </c>
      <c r="K90" s="341"/>
    </row>
    <row r="91" spans="1:13">
      <c r="A91" s="331" t="s">
        <v>1400</v>
      </c>
      <c r="B91" s="736">
        <v>0</v>
      </c>
      <c r="K91" s="341"/>
    </row>
    <row r="92" spans="1:13">
      <c r="A92" s="331" t="s">
        <v>1399</v>
      </c>
      <c r="B92" s="736">
        <f>'[35]52A'!I109</f>
        <v>2.6799056635252123E-2</v>
      </c>
      <c r="K92" s="341"/>
    </row>
    <row r="93" spans="1:13">
      <c r="B93" s="346">
        <f>SUM(B86:B92)-SUM('[35]52A'!H109:M109)</f>
        <v>0</v>
      </c>
      <c r="K93" s="341"/>
    </row>
    <row r="94" spans="1:13" ht="14.45" customHeight="1">
      <c r="B94" s="345" t="s">
        <v>64</v>
      </c>
      <c r="C94" s="345" t="s">
        <v>65</v>
      </c>
      <c r="D94" s="345"/>
      <c r="E94" s="344">
        <v>-3</v>
      </c>
      <c r="F94" s="344" t="s">
        <v>1398</v>
      </c>
      <c r="G94" s="770" t="s">
        <v>1397</v>
      </c>
      <c r="K94" s="341"/>
    </row>
    <row r="95" spans="1:13" ht="13.5" thickBot="1">
      <c r="A95" s="343" t="s">
        <v>1396</v>
      </c>
      <c r="B95" s="342" t="s">
        <v>1375</v>
      </c>
      <c r="C95" s="342" t="s">
        <v>1374</v>
      </c>
      <c r="D95" s="342"/>
      <c r="E95" s="342" t="s">
        <v>1373</v>
      </c>
      <c r="F95" s="342" t="s">
        <v>1395</v>
      </c>
      <c r="G95" s="771"/>
      <c r="I95" s="332"/>
      <c r="J95" s="341"/>
      <c r="M95" s="547"/>
    </row>
    <row r="96" spans="1:13">
      <c r="A96" s="331" t="s">
        <v>121</v>
      </c>
      <c r="B96" s="340">
        <f>H12</f>
        <v>10024089.035758222</v>
      </c>
      <c r="C96" s="337">
        <f>B96/$B$99</f>
        <v>0.3960746786861869</v>
      </c>
      <c r="D96" s="337"/>
      <c r="E96" s="337">
        <f>J12</f>
        <v>4.867458494663611E-2</v>
      </c>
      <c r="F96" s="337">
        <f>C96*E96</f>
        <v>1.9278770592922406E-2</v>
      </c>
      <c r="G96" s="337">
        <f>F96</f>
        <v>1.9278770592922406E-2</v>
      </c>
      <c r="I96" s="332"/>
      <c r="J96" s="341"/>
      <c r="M96" s="547"/>
    </row>
    <row r="97" spans="1:13">
      <c r="A97" s="331" t="s">
        <v>122</v>
      </c>
      <c r="B97" s="340">
        <f>H16</f>
        <v>0</v>
      </c>
      <c r="C97" s="337">
        <f>B97/$B$99</f>
        <v>0</v>
      </c>
      <c r="D97" s="337"/>
      <c r="E97" s="337">
        <f>J16</f>
        <v>0</v>
      </c>
      <c r="F97" s="337">
        <f>C97*E97</f>
        <v>0</v>
      </c>
      <c r="G97" s="337">
        <f>F97/0.61425</f>
        <v>0</v>
      </c>
      <c r="I97" s="332"/>
      <c r="J97" s="331"/>
      <c r="M97" s="547"/>
    </row>
    <row r="98" spans="1:13" ht="13.5" thickBot="1">
      <c r="A98" s="331" t="s">
        <v>124</v>
      </c>
      <c r="B98" s="339">
        <f>H20</f>
        <v>15284494.358183976</v>
      </c>
      <c r="C98" s="337">
        <f>B98/$B$99</f>
        <v>0.60392532131381305</v>
      </c>
      <c r="D98" s="337"/>
      <c r="E98" s="338">
        <f>J20</f>
        <v>0.115</v>
      </c>
      <c r="F98" s="337">
        <f>C98*E98</f>
        <v>6.9451411951088504E-2</v>
      </c>
      <c r="G98" s="337">
        <f>F98/0.61425</f>
        <v>0.11306701172338382</v>
      </c>
      <c r="I98" s="332"/>
      <c r="J98" s="331"/>
      <c r="M98" s="547"/>
    </row>
    <row r="99" spans="1:13">
      <c r="A99" s="336" t="s">
        <v>1371</v>
      </c>
      <c r="B99" s="335">
        <f>SUM(B96:B98)</f>
        <v>25308583.3939422</v>
      </c>
      <c r="C99" s="334">
        <f>SUM(C96:C98)</f>
        <v>1</v>
      </c>
      <c r="D99" s="334"/>
      <c r="E99" s="334"/>
      <c r="F99" s="333">
        <f>SUM(F96:F98)</f>
        <v>8.873018254401091E-2</v>
      </c>
      <c r="G99" s="333">
        <f>SUM(G96:G98)</f>
        <v>0.13234578231630623</v>
      </c>
      <c r="I99" s="332"/>
      <c r="J99" s="331"/>
      <c r="M99" s="547"/>
    </row>
  </sheetData>
  <mergeCells count="8">
    <mergeCell ref="B55:H55"/>
    <mergeCell ref="G94:G95"/>
    <mergeCell ref="C9:E9"/>
    <mergeCell ref="E34:M36"/>
    <mergeCell ref="E39:M39"/>
    <mergeCell ref="E40:M40"/>
    <mergeCell ref="E41:M41"/>
    <mergeCell ref="E50:M52"/>
  </mergeCells>
  <pageMargins left="0.5" right="0.5" top="1" bottom="1" header="0.5" footer="0.5"/>
  <pageSetup scale="74" fitToHeight="2" orientation="landscape" r:id="rId1"/>
  <headerFooter alignWithMargins="0">
    <oddHeader>&amp;CRATE BASE / CAPITAL STRUCTURE RECONCILIATION</oddHeader>
    <oddFooter>&amp;L
&amp;C&amp;F&amp;R&amp;D&amp;T</oddFooter>
  </headerFooter>
  <rowBreaks count="1" manualBreakCount="1">
    <brk id="49" max="12"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sheetPr>
  <dimension ref="A1:H49"/>
  <sheetViews>
    <sheetView showGridLines="0" workbookViewId="0">
      <pane xSplit="2" ySplit="15" topLeftCell="C16" activePane="bottomRight" state="frozen"/>
      <selection activeCell="F28" sqref="F28"/>
      <selection pane="topRight" activeCell="F28" sqref="F28"/>
      <selection pane="bottomLeft" activeCell="F28" sqref="F28"/>
      <selection pane="bottomRight" sqref="A1:A2"/>
    </sheetView>
  </sheetViews>
  <sheetFormatPr defaultColWidth="9.1640625" defaultRowHeight="15"/>
  <cols>
    <col min="1" max="1" width="7" style="77" customWidth="1"/>
    <col min="2" max="2" width="77.83203125" style="77" customWidth="1"/>
    <col min="3" max="6" width="26.5" style="77" customWidth="1"/>
    <col min="7" max="7" width="21" style="77" customWidth="1"/>
    <col min="8" max="16384" width="9.1640625" style="77"/>
  </cols>
  <sheetData>
    <row r="1" spans="1:7">
      <c r="A1" s="299" t="s">
        <v>3318</v>
      </c>
    </row>
    <row r="2" spans="1:7">
      <c r="A2" s="299" t="s">
        <v>3288</v>
      </c>
    </row>
    <row r="5" spans="1:7" ht="15.75" thickBot="1">
      <c r="A5" s="437"/>
      <c r="B5" s="437"/>
      <c r="C5" s="437"/>
      <c r="D5" s="437"/>
      <c r="E5" s="437"/>
      <c r="F5" s="437"/>
      <c r="G5" s="437"/>
    </row>
    <row r="6" spans="1:7">
      <c r="A6" s="129" t="s">
        <v>1496</v>
      </c>
      <c r="C6" s="129" t="s">
        <v>1495</v>
      </c>
      <c r="F6" s="129" t="s">
        <v>1494</v>
      </c>
    </row>
    <row r="7" spans="1:7">
      <c r="C7" s="129" t="s">
        <v>1493</v>
      </c>
      <c r="F7" s="129" t="s">
        <v>1492</v>
      </c>
    </row>
    <row r="8" spans="1:7">
      <c r="A8" s="129" t="s">
        <v>1297</v>
      </c>
      <c r="F8" s="129" t="s">
        <v>1491</v>
      </c>
    </row>
    <row r="9" spans="1:7">
      <c r="B9" s="129" t="s">
        <v>1300</v>
      </c>
      <c r="F9" s="129" t="s">
        <v>1490</v>
      </c>
    </row>
    <row r="10" spans="1:7">
      <c r="F10" s="129" t="s">
        <v>1489</v>
      </c>
    </row>
    <row r="11" spans="1:7">
      <c r="A11" s="129" t="s">
        <v>1305</v>
      </c>
      <c r="F11" s="129" t="s">
        <v>1488</v>
      </c>
    </row>
    <row r="12" spans="1:7" ht="15.75" thickBot="1">
      <c r="A12" s="437"/>
      <c r="B12" s="437"/>
      <c r="C12" s="437"/>
      <c r="D12" s="437"/>
      <c r="E12" s="437"/>
      <c r="F12" s="437"/>
      <c r="G12" s="437"/>
    </row>
    <row r="13" spans="1:7">
      <c r="B13" s="438" t="s">
        <v>64</v>
      </c>
      <c r="C13" s="438" t="s">
        <v>65</v>
      </c>
    </row>
    <row r="14" spans="1:7" ht="15.75" thickBot="1">
      <c r="A14" s="437"/>
      <c r="B14" s="437"/>
      <c r="C14" s="437" t="s">
        <v>1487</v>
      </c>
      <c r="D14" s="437"/>
      <c r="E14" s="437" t="s">
        <v>1486</v>
      </c>
      <c r="F14" s="437"/>
      <c r="G14" s="437"/>
    </row>
    <row r="15" spans="1:7" ht="26.25" thickBot="1">
      <c r="A15" s="141" t="s">
        <v>117</v>
      </c>
      <c r="B15" s="141" t="s">
        <v>1485</v>
      </c>
      <c r="C15" s="141" t="s">
        <v>1484</v>
      </c>
      <c r="E15" s="141" t="s">
        <v>1484</v>
      </c>
    </row>
    <row r="16" spans="1:7">
      <c r="A16" s="438" t="s">
        <v>1237</v>
      </c>
      <c r="B16" s="76" t="s">
        <v>1483</v>
      </c>
      <c r="C16" s="443">
        <v>1</v>
      </c>
      <c r="E16" s="443">
        <v>1</v>
      </c>
    </row>
    <row r="17" spans="1:5">
      <c r="A17" s="438" t="s">
        <v>1240</v>
      </c>
    </row>
    <row r="18" spans="1:5">
      <c r="A18" s="438" t="s">
        <v>1242</v>
      </c>
      <c r="B18" s="76" t="s">
        <v>1482</v>
      </c>
      <c r="C18" s="443">
        <v>7.2000000000000005E-4</v>
      </c>
      <c r="E18" s="443">
        <v>7.2000000000000005E-4</v>
      </c>
    </row>
    <row r="19" spans="1:5">
      <c r="A19" s="438" t="s">
        <v>1244</v>
      </c>
    </row>
    <row r="20" spans="1:5">
      <c r="A20" s="438" t="s">
        <v>1246</v>
      </c>
      <c r="B20" s="76" t="s">
        <v>1481</v>
      </c>
      <c r="C20" s="443">
        <v>6.5392817999999995E-4</v>
      </c>
      <c r="E20" s="740">
        <v>6.581E-4</v>
      </c>
    </row>
    <row r="21" spans="1:5" ht="15.75" thickBot="1">
      <c r="A21" s="438" t="s">
        <v>1248</v>
      </c>
    </row>
    <row r="22" spans="1:5">
      <c r="A22" s="438" t="s">
        <v>1320</v>
      </c>
      <c r="B22" s="76" t="s">
        <v>1480</v>
      </c>
      <c r="C22" s="441">
        <f>C16-C18-C20</f>
        <v>0.99862607181999996</v>
      </c>
      <c r="E22" s="441">
        <f>E16-E18-E20</f>
        <v>0.99862189999999995</v>
      </c>
    </row>
    <row r="23" spans="1:5">
      <c r="A23" s="438" t="s">
        <v>1321</v>
      </c>
    </row>
    <row r="24" spans="1:5">
      <c r="A24" s="438" t="s">
        <v>1322</v>
      </c>
      <c r="B24" s="76" t="s">
        <v>1479</v>
      </c>
      <c r="C24" s="443">
        <v>5.5E-2</v>
      </c>
      <c r="E24" s="443">
        <v>5.5E-2</v>
      </c>
    </row>
    <row r="25" spans="1:5" ht="15.75" thickBot="1">
      <c r="A25" s="438" t="s">
        <v>1323</v>
      </c>
    </row>
    <row r="26" spans="1:5">
      <c r="A26" s="438" t="s">
        <v>1324</v>
      </c>
      <c r="B26" s="76" t="s">
        <v>1478</v>
      </c>
      <c r="C26" s="441">
        <f>C22*C24</f>
        <v>5.49244339501E-2</v>
      </c>
      <c r="E26" s="441">
        <f>E22*E24</f>
        <v>5.4924204499999997E-2</v>
      </c>
    </row>
    <row r="27" spans="1:5" ht="15.75" thickBot="1">
      <c r="A27" s="438" t="s">
        <v>1326</v>
      </c>
    </row>
    <row r="28" spans="1:5">
      <c r="A28" s="438" t="s">
        <v>1327</v>
      </c>
      <c r="B28" s="76" t="s">
        <v>1477</v>
      </c>
      <c r="C28" s="441">
        <f>C22-C26</f>
        <v>0.94370163786989991</v>
      </c>
      <c r="E28" s="441">
        <f>E22-E26</f>
        <v>0.94369769549999993</v>
      </c>
    </row>
    <row r="29" spans="1:5">
      <c r="A29" s="438" t="s">
        <v>1328</v>
      </c>
    </row>
    <row r="30" spans="1:5">
      <c r="A30" s="438" t="s">
        <v>1330</v>
      </c>
      <c r="B30" s="76" t="s">
        <v>1476</v>
      </c>
      <c r="C30" s="443">
        <v>0.35</v>
      </c>
      <c r="E30" s="443">
        <v>0.35</v>
      </c>
    </row>
    <row r="31" spans="1:5" ht="15.75" thickBot="1">
      <c r="A31" s="438" t="s">
        <v>1331</v>
      </c>
    </row>
    <row r="32" spans="1:5">
      <c r="A32" s="438" t="s">
        <v>1332</v>
      </c>
      <c r="B32" s="76" t="s">
        <v>1475</v>
      </c>
      <c r="C32" s="441">
        <f>C28*C30</f>
        <v>0.33029557325446496</v>
      </c>
      <c r="E32" s="441">
        <f>E28*E30</f>
        <v>0.33029419342499994</v>
      </c>
    </row>
    <row r="33" spans="1:8" ht="15.75" thickBot="1">
      <c r="A33" s="438" t="s">
        <v>1333</v>
      </c>
    </row>
    <row r="34" spans="1:8">
      <c r="A34" s="438" t="s">
        <v>1334</v>
      </c>
      <c r="B34" s="76" t="s">
        <v>1474</v>
      </c>
      <c r="C34" s="441">
        <f>C28-C32</f>
        <v>0.6134060646154349</v>
      </c>
      <c r="E34" s="441">
        <f>E28-E32</f>
        <v>0.61340350207499994</v>
      </c>
    </row>
    <row r="35" spans="1:8" ht="30.75" thickBot="1">
      <c r="A35" s="438" t="s">
        <v>1335</v>
      </c>
      <c r="G35" s="442" t="s">
        <v>1473</v>
      </c>
      <c r="H35" s="77" t="s">
        <v>1472</v>
      </c>
    </row>
    <row r="36" spans="1:8" ht="15.75" thickBot="1">
      <c r="A36" s="438" t="s">
        <v>1336</v>
      </c>
      <c r="B36" s="76" t="s">
        <v>1471</v>
      </c>
      <c r="C36" s="441">
        <f>1/C34</f>
        <v>1.6302414626874189</v>
      </c>
      <c r="E36" s="441">
        <f>1/E34</f>
        <v>1.6302482731468519</v>
      </c>
      <c r="F36" s="440">
        <f>E36-C36</f>
        <v>6.8104594330709034E-6</v>
      </c>
      <c r="G36" s="439">
        <v>531426.77051979466</v>
      </c>
      <c r="H36" s="741">
        <f>G36*F36</f>
        <v>3.6192604622729418</v>
      </c>
    </row>
    <row r="37" spans="1:8">
      <c r="A37" s="438" t="s">
        <v>1337</v>
      </c>
      <c r="B37" s="129" t="s">
        <v>5</v>
      </c>
    </row>
    <row r="38" spans="1:8">
      <c r="A38" s="438" t="s">
        <v>1338</v>
      </c>
      <c r="B38" s="129" t="s">
        <v>1470</v>
      </c>
    </row>
    <row r="39" spans="1:8">
      <c r="A39" s="438" t="s">
        <v>1339</v>
      </c>
    </row>
    <row r="40" spans="1:8">
      <c r="A40" s="438" t="s">
        <v>1340</v>
      </c>
    </row>
    <row r="41" spans="1:8">
      <c r="A41" s="438" t="s">
        <v>1341</v>
      </c>
    </row>
    <row r="42" spans="1:8">
      <c r="A42" s="438" t="s">
        <v>1342</v>
      </c>
    </row>
    <row r="43" spans="1:8">
      <c r="A43" s="438" t="s">
        <v>1343</v>
      </c>
    </row>
    <row r="44" spans="1:8">
      <c r="A44" s="438" t="s">
        <v>1344</v>
      </c>
    </row>
    <row r="45" spans="1:8">
      <c r="A45" s="438" t="s">
        <v>1345</v>
      </c>
    </row>
    <row r="46" spans="1:8">
      <c r="A46" s="438" t="s">
        <v>1346</v>
      </c>
    </row>
    <row r="47" spans="1:8">
      <c r="A47" s="438" t="s">
        <v>1347</v>
      </c>
    </row>
    <row r="48" spans="1:8">
      <c r="A48" s="438" t="s">
        <v>1469</v>
      </c>
    </row>
    <row r="49" spans="1:7" ht="15.75" thickBot="1">
      <c r="A49" s="437"/>
      <c r="B49" s="437"/>
      <c r="C49" s="437"/>
      <c r="D49" s="437"/>
      <c r="E49" s="437"/>
      <c r="F49" s="437"/>
      <c r="G49" s="437"/>
    </row>
  </sheetData>
  <pageMargins left="0.5" right="0.5" top="0.75" bottom="0.5" header="0.75" footer="0.5"/>
  <pageSetup scale="75" orientation="landscape"/>
  <headerFooter>
    <oddHeader>&amp;C&amp;"Arial"&amp;10 REVENUE EXPANSION FACTOR&amp;L&amp;"Arial"&amp;10 Schedule C-44&amp;R&amp;"Arial"&amp;10 Page &amp;P of &amp;N</oddHeader>
    <oddFooter>&amp;L&amp;"Arial"&amp;10 Supporting Schedules: C-11&amp;R&amp;"Arial"&amp;10 Recap Schedules: A-1</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autoPageBreaks="0"/>
  </sheetPr>
  <dimension ref="A1:H49"/>
  <sheetViews>
    <sheetView showGridLines="0" workbookViewId="0">
      <pane xSplit="2" ySplit="15" topLeftCell="C16" activePane="bottomRight" state="frozen"/>
      <selection activeCell="F28" sqref="F28"/>
      <selection pane="topRight" activeCell="F28" sqref="F28"/>
      <selection pane="bottomLeft" activeCell="F28" sqref="F28"/>
      <selection pane="bottomRight" sqref="A1:A2"/>
    </sheetView>
  </sheetViews>
  <sheetFormatPr defaultColWidth="9.1640625" defaultRowHeight="15"/>
  <cols>
    <col min="1" max="1" width="7" style="77" customWidth="1"/>
    <col min="2" max="2" width="77.83203125" style="77" customWidth="1"/>
    <col min="3" max="7" width="26.5" style="77" customWidth="1"/>
    <col min="8" max="16384" width="9.1640625" style="77"/>
  </cols>
  <sheetData>
    <row r="1" spans="1:7">
      <c r="A1" s="299" t="s">
        <v>3319</v>
      </c>
    </row>
    <row r="2" spans="1:7">
      <c r="A2" s="299" t="s">
        <v>3288</v>
      </c>
    </row>
    <row r="5" spans="1:7" ht="15.75" thickBot="1">
      <c r="A5" s="437"/>
      <c r="B5" s="437"/>
      <c r="C5" s="437"/>
      <c r="D5" s="437"/>
      <c r="E5" s="437"/>
      <c r="F5" s="437"/>
      <c r="G5" s="437"/>
    </row>
    <row r="6" spans="1:7">
      <c r="A6" s="129" t="s">
        <v>1496</v>
      </c>
      <c r="C6" s="129" t="s">
        <v>1495</v>
      </c>
      <c r="F6" s="129" t="s">
        <v>1494</v>
      </c>
    </row>
    <row r="7" spans="1:7">
      <c r="C7" s="129" t="s">
        <v>1493</v>
      </c>
      <c r="F7" s="129" t="s">
        <v>1500</v>
      </c>
    </row>
    <row r="8" spans="1:7">
      <c r="A8" s="129" t="s">
        <v>1297</v>
      </c>
      <c r="F8" s="129" t="s">
        <v>1491</v>
      </c>
    </row>
    <row r="9" spans="1:7">
      <c r="B9" s="129" t="s">
        <v>1300</v>
      </c>
      <c r="F9" s="129" t="s">
        <v>1490</v>
      </c>
    </row>
    <row r="10" spans="1:7">
      <c r="F10" s="129" t="s">
        <v>1499</v>
      </c>
    </row>
    <row r="11" spans="1:7">
      <c r="A11" s="129" t="s">
        <v>1305</v>
      </c>
      <c r="F11" s="129" t="s">
        <v>1488</v>
      </c>
    </row>
    <row r="12" spans="1:7" ht="15.75" thickBot="1">
      <c r="A12" s="437"/>
      <c r="B12" s="437"/>
      <c r="C12" s="437"/>
      <c r="D12" s="437"/>
      <c r="E12" s="437"/>
      <c r="F12" s="437"/>
      <c r="G12" s="437"/>
    </row>
    <row r="13" spans="1:7">
      <c r="B13" s="438" t="s">
        <v>64</v>
      </c>
      <c r="C13" s="438" t="s">
        <v>65</v>
      </c>
    </row>
    <row r="14" spans="1:7" ht="15.75" thickBot="1">
      <c r="A14" s="437"/>
      <c r="B14" s="437"/>
      <c r="C14" s="437" t="s">
        <v>1487</v>
      </c>
      <c r="D14" s="437"/>
      <c r="E14" s="437" t="s">
        <v>1498</v>
      </c>
      <c r="F14" s="437"/>
      <c r="G14" s="437"/>
    </row>
    <row r="15" spans="1:7" ht="26.25" thickBot="1">
      <c r="A15" s="141" t="s">
        <v>117</v>
      </c>
      <c r="B15" s="141" t="s">
        <v>1485</v>
      </c>
      <c r="C15" s="141" t="s">
        <v>1484</v>
      </c>
      <c r="E15" s="141" t="s">
        <v>1484</v>
      </c>
    </row>
    <row r="16" spans="1:7">
      <c r="A16" s="438" t="s">
        <v>1237</v>
      </c>
      <c r="B16" s="76" t="s">
        <v>1483</v>
      </c>
      <c r="C16" s="443">
        <v>1</v>
      </c>
      <c r="E16" s="443">
        <v>1</v>
      </c>
    </row>
    <row r="17" spans="1:5">
      <c r="A17" s="438" t="s">
        <v>1240</v>
      </c>
    </row>
    <row r="18" spans="1:5">
      <c r="A18" s="438" t="s">
        <v>1242</v>
      </c>
      <c r="B18" s="76" t="s">
        <v>1482</v>
      </c>
      <c r="C18" s="443">
        <v>7.2000000000000005E-4</v>
      </c>
      <c r="E18" s="443">
        <v>7.2000000000000005E-4</v>
      </c>
    </row>
    <row r="19" spans="1:5">
      <c r="A19" s="438" t="s">
        <v>1244</v>
      </c>
    </row>
    <row r="20" spans="1:5">
      <c r="A20" s="438" t="s">
        <v>1246</v>
      </c>
      <c r="B20" s="76" t="s">
        <v>1481</v>
      </c>
      <c r="C20" s="443">
        <v>6.5456233889999999E-4</v>
      </c>
      <c r="E20" s="739">
        <v>6.5939999999999998E-4</v>
      </c>
    </row>
    <row r="21" spans="1:5" ht="15.75" thickBot="1">
      <c r="A21" s="438" t="s">
        <v>1248</v>
      </c>
    </row>
    <row r="22" spans="1:5">
      <c r="A22" s="438" t="s">
        <v>1320</v>
      </c>
      <c r="B22" s="76" t="s">
        <v>1480</v>
      </c>
      <c r="C22" s="441">
        <v>0.9986254376610999</v>
      </c>
      <c r="E22" s="441">
        <f>E16-E18-E20</f>
        <v>0.99862059999999997</v>
      </c>
    </row>
    <row r="23" spans="1:5">
      <c r="A23" s="438" t="s">
        <v>1321</v>
      </c>
    </row>
    <row r="24" spans="1:5">
      <c r="A24" s="438" t="s">
        <v>1322</v>
      </c>
      <c r="B24" s="76" t="s">
        <v>1479</v>
      </c>
      <c r="C24" s="443">
        <v>5.5E-2</v>
      </c>
      <c r="E24" s="443">
        <v>5.5E-2</v>
      </c>
    </row>
    <row r="25" spans="1:5" ht="15.75" thickBot="1">
      <c r="A25" s="438" t="s">
        <v>1323</v>
      </c>
    </row>
    <row r="26" spans="1:5">
      <c r="A26" s="438" t="s">
        <v>1324</v>
      </c>
      <c r="B26" s="76" t="s">
        <v>1478</v>
      </c>
      <c r="C26" s="441">
        <v>5.4924399071360493E-2</v>
      </c>
      <c r="E26" s="441">
        <f>E22*E24</f>
        <v>5.4924133E-2</v>
      </c>
    </row>
    <row r="27" spans="1:5" ht="15.75" thickBot="1">
      <c r="A27" s="438" t="s">
        <v>1326</v>
      </c>
    </row>
    <row r="28" spans="1:5">
      <c r="A28" s="438" t="s">
        <v>1327</v>
      </c>
      <c r="B28" s="76" t="s">
        <v>1477</v>
      </c>
      <c r="C28" s="441">
        <v>0.94370103858973942</v>
      </c>
      <c r="E28" s="441">
        <f>E22-E26</f>
        <v>0.94369646699999998</v>
      </c>
    </row>
    <row r="29" spans="1:5">
      <c r="A29" s="438" t="s">
        <v>1328</v>
      </c>
    </row>
    <row r="30" spans="1:5">
      <c r="A30" s="438" t="s">
        <v>1330</v>
      </c>
      <c r="B30" s="76" t="s">
        <v>1476</v>
      </c>
      <c r="C30" s="443">
        <v>0.35</v>
      </c>
      <c r="E30" s="443">
        <v>0.35</v>
      </c>
    </row>
    <row r="31" spans="1:5" ht="15.75" thickBot="1">
      <c r="A31" s="438" t="s">
        <v>1331</v>
      </c>
    </row>
    <row r="32" spans="1:5">
      <c r="A32" s="438" t="s">
        <v>1332</v>
      </c>
      <c r="B32" s="76" t="s">
        <v>1475</v>
      </c>
      <c r="C32" s="441">
        <v>0.33029536350640876</v>
      </c>
      <c r="E32" s="441">
        <f>E28*E30</f>
        <v>0.33029376345</v>
      </c>
    </row>
    <row r="33" spans="1:8" ht="15.75" thickBot="1">
      <c r="A33" s="438" t="s">
        <v>1333</v>
      </c>
    </row>
    <row r="34" spans="1:8">
      <c r="A34" s="438" t="s">
        <v>1334</v>
      </c>
      <c r="B34" s="76" t="s">
        <v>1474</v>
      </c>
      <c r="C34" s="441">
        <v>0.61340567508333066</v>
      </c>
      <c r="E34" s="441">
        <f>E28-E32</f>
        <v>0.61340270355000004</v>
      </c>
    </row>
    <row r="35" spans="1:8" ht="30.75" thickBot="1">
      <c r="A35" s="438" t="s">
        <v>1335</v>
      </c>
      <c r="G35" s="442" t="s">
        <v>1497</v>
      </c>
      <c r="H35" s="77" t="s">
        <v>1472</v>
      </c>
    </row>
    <row r="36" spans="1:8" ht="15.75" thickBot="1">
      <c r="A36" s="438" t="s">
        <v>1336</v>
      </c>
      <c r="B36" s="76" t="s">
        <v>1471</v>
      </c>
      <c r="C36" s="441">
        <v>1.6302424979425743</v>
      </c>
      <c r="E36" s="441">
        <f>1/E34</f>
        <v>1.6302503953970386</v>
      </c>
      <c r="F36" s="440">
        <f>E36-C36</f>
        <v>7.8974544643894973E-6</v>
      </c>
      <c r="G36" s="439">
        <f>695352.153059302-'Bad Debt Rate update2017'!G36</f>
        <v>163925.38253950735</v>
      </c>
      <c r="H36" s="741">
        <f>G36*F36</f>
        <v>1.2945932441633885</v>
      </c>
    </row>
    <row r="37" spans="1:8">
      <c r="A37" s="438" t="s">
        <v>1337</v>
      </c>
      <c r="B37" s="129" t="s">
        <v>5</v>
      </c>
    </row>
    <row r="38" spans="1:8">
      <c r="A38" s="438" t="s">
        <v>1338</v>
      </c>
      <c r="B38" s="129" t="s">
        <v>1470</v>
      </c>
    </row>
    <row r="39" spans="1:8" ht="15.75" thickBot="1">
      <c r="A39" s="438" t="s">
        <v>1339</v>
      </c>
      <c r="G39" s="77" t="s">
        <v>3015</v>
      </c>
    </row>
    <row r="40" spans="1:8" ht="15.75" thickBot="1">
      <c r="A40" s="438" t="s">
        <v>1340</v>
      </c>
      <c r="G40" s="496">
        <f>+OCEC!E58</f>
        <v>209024.03658894962</v>
      </c>
      <c r="H40" s="741">
        <f>+G40*F36</f>
        <v>1.6507578109241139</v>
      </c>
    </row>
    <row r="41" spans="1:8">
      <c r="A41" s="438" t="s">
        <v>1341</v>
      </c>
    </row>
    <row r="42" spans="1:8">
      <c r="A42" s="438" t="s">
        <v>1342</v>
      </c>
    </row>
    <row r="43" spans="1:8">
      <c r="A43" s="438" t="s">
        <v>1343</v>
      </c>
    </row>
    <row r="44" spans="1:8">
      <c r="A44" s="438" t="s">
        <v>1344</v>
      </c>
    </row>
    <row r="45" spans="1:8">
      <c r="A45" s="438" t="s">
        <v>1345</v>
      </c>
    </row>
    <row r="46" spans="1:8">
      <c r="A46" s="438" t="s">
        <v>1346</v>
      </c>
    </row>
    <row r="47" spans="1:8">
      <c r="A47" s="438" t="s">
        <v>1347</v>
      </c>
    </row>
    <row r="48" spans="1:8">
      <c r="A48" s="438" t="s">
        <v>1469</v>
      </c>
    </row>
    <row r="49" spans="1:7" ht="15.75" thickBot="1">
      <c r="A49" s="437"/>
      <c r="B49" s="437"/>
      <c r="C49" s="437"/>
      <c r="D49" s="437"/>
      <c r="E49" s="437"/>
      <c r="F49" s="437"/>
      <c r="G49" s="437"/>
    </row>
  </sheetData>
  <pageMargins left="0.5" right="0.5" top="0.75" bottom="0.5" header="0.75" footer="0.5"/>
  <pageSetup scale="75" orientation="landscape"/>
  <headerFooter>
    <oddHeader>&amp;C&amp;"Arial"&amp;10 REVENUE EXPANSION FACTOR&amp;L&amp;"Arial"&amp;10 Schedule C-44&amp;R&amp;"Arial"&amp;10 Page &amp;P of &amp;N</oddHeader>
    <oddFooter>&amp;L&amp;"Arial"&amp;10 Supporting Schedules: C-11&amp;R&amp;"Arial"&amp;10 Recap Schedules: A-1</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51"/>
  <sheetViews>
    <sheetView showGridLines="0" zoomScaleNormal="100" workbookViewId="0">
      <selection sqref="A1:A2"/>
    </sheetView>
  </sheetViews>
  <sheetFormatPr defaultColWidth="9.1640625" defaultRowHeight="15"/>
  <cols>
    <col min="1" max="1" width="7" style="77" customWidth="1"/>
    <col min="2" max="2" width="32.6640625" style="77" customWidth="1"/>
    <col min="3" max="9" width="20" style="77" customWidth="1"/>
    <col min="10" max="10" width="14.33203125" style="77" customWidth="1"/>
    <col min="11" max="11" width="15.33203125" style="77" customWidth="1"/>
    <col min="12" max="12" width="14.83203125" style="77" customWidth="1"/>
    <col min="13" max="13" width="10.83203125" style="77" customWidth="1"/>
    <col min="14" max="16384" width="9.1640625" style="77"/>
  </cols>
  <sheetData>
    <row r="1" spans="1:12">
      <c r="A1" s="299" t="s">
        <v>3320</v>
      </c>
    </row>
    <row r="2" spans="1:12">
      <c r="A2" s="299" t="s">
        <v>3288</v>
      </c>
    </row>
    <row r="5" spans="1:12" s="462" customFormat="1" ht="12.75">
      <c r="A5" s="462" t="s">
        <v>1528</v>
      </c>
      <c r="D5" s="778" t="s">
        <v>1527</v>
      </c>
      <c r="E5" s="778"/>
      <c r="F5" s="778"/>
      <c r="G5" s="778"/>
      <c r="H5" s="778"/>
      <c r="L5" s="462" t="s">
        <v>1526</v>
      </c>
    </row>
    <row r="6" spans="1:12" s="462" customFormat="1" ht="13.5" thickBot="1">
      <c r="A6" s="463" t="s">
        <v>1213</v>
      </c>
      <c r="B6" s="463"/>
      <c r="C6" s="463"/>
      <c r="D6" s="463"/>
      <c r="E6" s="463"/>
      <c r="F6" s="463"/>
      <c r="G6" s="463"/>
      <c r="H6" s="463"/>
      <c r="I6" s="463"/>
      <c r="J6" s="463"/>
      <c r="K6" s="463"/>
      <c r="L6" s="463"/>
    </row>
    <row r="7" spans="1:12">
      <c r="A7" s="129" t="s">
        <v>1292</v>
      </c>
      <c r="D7" s="129" t="s">
        <v>1525</v>
      </c>
      <c r="E7" s="129" t="s">
        <v>1524</v>
      </c>
      <c r="F7" s="129"/>
      <c r="I7" s="129" t="s">
        <v>1494</v>
      </c>
      <c r="J7" s="129"/>
    </row>
    <row r="8" spans="1:12">
      <c r="E8" s="129" t="s">
        <v>1523</v>
      </c>
      <c r="F8" s="129"/>
      <c r="I8" s="461" t="s">
        <v>1522</v>
      </c>
      <c r="J8" s="129"/>
    </row>
    <row r="9" spans="1:12">
      <c r="A9" s="129" t="s">
        <v>1297</v>
      </c>
      <c r="E9" s="129" t="s">
        <v>1521</v>
      </c>
      <c r="F9" s="129"/>
      <c r="I9" s="461" t="s">
        <v>1520</v>
      </c>
      <c r="J9" s="129"/>
    </row>
    <row r="10" spans="1:12">
      <c r="B10" s="129" t="s">
        <v>1300</v>
      </c>
      <c r="I10" s="461" t="s">
        <v>1519</v>
      </c>
      <c r="J10" s="129"/>
    </row>
    <row r="11" spans="1:12">
      <c r="I11" s="461" t="s">
        <v>1518</v>
      </c>
      <c r="J11" s="129"/>
    </row>
    <row r="12" spans="1:12">
      <c r="A12" s="129" t="s">
        <v>1305</v>
      </c>
      <c r="G12" s="129" t="s">
        <v>1307</v>
      </c>
      <c r="I12" s="129" t="s">
        <v>1517</v>
      </c>
      <c r="J12" s="129"/>
    </row>
    <row r="13" spans="1:12" ht="15.75" thickBot="1">
      <c r="A13" s="437"/>
      <c r="B13" s="437"/>
      <c r="C13" s="437"/>
      <c r="D13" s="437"/>
      <c r="E13" s="437"/>
      <c r="F13" s="437"/>
      <c r="G13" s="437"/>
      <c r="H13" s="437"/>
      <c r="I13" s="460" t="s">
        <v>1516</v>
      </c>
      <c r="J13" s="460"/>
      <c r="K13" s="437"/>
      <c r="L13" s="437"/>
    </row>
    <row r="14" spans="1:12">
      <c r="B14" s="438" t="s">
        <v>64</v>
      </c>
      <c r="C14" s="438" t="s">
        <v>65</v>
      </c>
      <c r="D14" s="438" t="s">
        <v>66</v>
      </c>
      <c r="E14" s="438" t="s">
        <v>67</v>
      </c>
      <c r="F14" s="438" t="s">
        <v>75</v>
      </c>
      <c r="G14" s="438" t="s">
        <v>68</v>
      </c>
      <c r="H14" s="438" t="s">
        <v>69</v>
      </c>
      <c r="I14" s="438" t="s">
        <v>70</v>
      </c>
      <c r="J14" s="438" t="s">
        <v>71</v>
      </c>
      <c r="K14" s="438" t="s">
        <v>72</v>
      </c>
      <c r="L14" s="459" t="s">
        <v>73</v>
      </c>
    </row>
    <row r="15" spans="1:12" ht="15.75" thickBot="1">
      <c r="A15" s="437"/>
      <c r="B15" s="437"/>
      <c r="C15" s="437"/>
      <c r="D15" s="437"/>
      <c r="E15" s="437"/>
      <c r="F15" s="437"/>
      <c r="G15" s="437"/>
      <c r="H15" s="437"/>
      <c r="I15" s="437"/>
      <c r="J15" s="437"/>
      <c r="K15" s="437"/>
      <c r="L15" s="437"/>
    </row>
    <row r="16" spans="1:12" ht="42" customHeight="1" thickBot="1">
      <c r="A16" s="141" t="s">
        <v>117</v>
      </c>
      <c r="B16" s="141" t="s">
        <v>1515</v>
      </c>
      <c r="C16" s="141" t="s">
        <v>1514</v>
      </c>
      <c r="D16" s="141" t="s">
        <v>1513</v>
      </c>
      <c r="E16" s="141" t="s">
        <v>1512</v>
      </c>
      <c r="F16" s="458" t="s">
        <v>1511</v>
      </c>
      <c r="G16" s="141" t="s">
        <v>1510</v>
      </c>
      <c r="H16" s="141" t="s">
        <v>1509</v>
      </c>
      <c r="I16" s="141" t="s">
        <v>1508</v>
      </c>
      <c r="J16" s="141" t="s">
        <v>1374</v>
      </c>
      <c r="K16" s="141" t="s">
        <v>1373</v>
      </c>
      <c r="L16" s="141" t="s">
        <v>1507</v>
      </c>
    </row>
    <row r="17" spans="1:12">
      <c r="A17" s="438" t="s">
        <v>1237</v>
      </c>
      <c r="B17" s="76" t="s">
        <v>121</v>
      </c>
      <c r="C17" s="456">
        <v>11688224.212846</v>
      </c>
      <c r="D17" s="456">
        <v>-99801.432222356321</v>
      </c>
      <c r="E17" s="456">
        <v>-1190033.9553895202</v>
      </c>
      <c r="F17" s="456">
        <v>16561.789996986023</v>
      </c>
      <c r="G17" s="456">
        <v>10414950.615231108</v>
      </c>
      <c r="H17" s="457">
        <v>0.96247287667074266</v>
      </c>
      <c r="I17" s="456">
        <v>10024107.479025206</v>
      </c>
      <c r="J17" s="452">
        <v>0.29595045682900789</v>
      </c>
      <c r="K17" s="452">
        <v>4.867458494663611E-2</v>
      </c>
      <c r="L17" s="452">
        <v>1.4405265650919307E-2</v>
      </c>
    </row>
    <row r="18" spans="1:12">
      <c r="A18" s="438" t="s">
        <v>1240</v>
      </c>
      <c r="B18" s="76" t="s">
        <v>122</v>
      </c>
      <c r="C18" s="456">
        <v>0</v>
      </c>
      <c r="D18" s="456">
        <v>0</v>
      </c>
      <c r="E18" s="456">
        <v>0</v>
      </c>
      <c r="F18" s="456">
        <v>0</v>
      </c>
      <c r="G18" s="456">
        <v>0</v>
      </c>
      <c r="H18" s="457">
        <v>0</v>
      </c>
      <c r="I18" s="456">
        <v>0</v>
      </c>
      <c r="J18" s="452">
        <v>0</v>
      </c>
      <c r="K18" s="452">
        <v>0</v>
      </c>
      <c r="L18" s="452">
        <v>0</v>
      </c>
    </row>
    <row r="19" spans="1:12">
      <c r="A19" s="438" t="s">
        <v>1242</v>
      </c>
      <c r="B19" s="76" t="s">
        <v>123</v>
      </c>
      <c r="C19" s="456">
        <v>429893.00358271576</v>
      </c>
      <c r="D19" s="456">
        <v>0</v>
      </c>
      <c r="E19" s="456">
        <v>-44145.1801391033</v>
      </c>
      <c r="F19" s="456">
        <v>611.7063377598264</v>
      </c>
      <c r="G19" s="456">
        <v>386359.52978137229</v>
      </c>
      <c r="H19" s="457">
        <v>1</v>
      </c>
      <c r="I19" s="456">
        <v>386359.52978137229</v>
      </c>
      <c r="J19" s="452">
        <v>1.1406800735359216E-2</v>
      </c>
      <c r="K19" s="452">
        <v>2.0400693863565248E-2</v>
      </c>
      <c r="L19" s="452">
        <v>2.3270664976475432E-4</v>
      </c>
    </row>
    <row r="20" spans="1:12">
      <c r="A20" s="438" t="s">
        <v>1244</v>
      </c>
      <c r="B20" s="76" t="s">
        <v>124</v>
      </c>
      <c r="C20" s="456">
        <v>17680645.991664961</v>
      </c>
      <c r="D20" s="456">
        <v>-10910.852769999992</v>
      </c>
      <c r="E20" s="456">
        <v>-1814536.5159485401</v>
      </c>
      <c r="F20" s="456">
        <v>25271.416186614792</v>
      </c>
      <c r="G20" s="456">
        <v>15880470.039133035</v>
      </c>
      <c r="H20" s="457">
        <v>0.96247287667074255</v>
      </c>
      <c r="I20" s="456">
        <v>15284521.681447912</v>
      </c>
      <c r="J20" s="452">
        <v>0.45125827110760364</v>
      </c>
      <c r="K20" s="452">
        <v>0.115</v>
      </c>
      <c r="L20" s="452">
        <v>5.1894701177374422E-2</v>
      </c>
    </row>
    <row r="21" spans="1:12">
      <c r="A21" s="438" t="s">
        <v>1246</v>
      </c>
      <c r="B21" s="76" t="s">
        <v>125</v>
      </c>
      <c r="C21" s="456">
        <v>371681.19756895187</v>
      </c>
      <c r="D21" s="456">
        <v>0</v>
      </c>
      <c r="E21" s="456">
        <v>-38180.845668711365</v>
      </c>
      <c r="F21" s="456">
        <v>650.76495497296924</v>
      </c>
      <c r="G21" s="456">
        <v>334151.11685521348</v>
      </c>
      <c r="H21" s="457">
        <v>0.96247287667074266</v>
      </c>
      <c r="I21" s="456">
        <v>321611.38668237883</v>
      </c>
      <c r="J21" s="452">
        <v>9.4952142099318272E-3</v>
      </c>
      <c r="K21" s="452">
        <v>2.6799056635252123E-2</v>
      </c>
      <c r="L21" s="452">
        <v>2.5446278337581377E-4</v>
      </c>
    </row>
    <row r="22" spans="1:12">
      <c r="A22" s="438" t="s">
        <v>1248</v>
      </c>
      <c r="B22" s="76" t="s">
        <v>126</v>
      </c>
      <c r="C22" s="456">
        <v>9248444.2754023504</v>
      </c>
      <c r="D22" s="456">
        <v>-228406.64314387509</v>
      </c>
      <c r="E22" s="456">
        <v>-920502.02116171899</v>
      </c>
      <c r="F22" s="456">
        <v>-43476.469832233946</v>
      </c>
      <c r="G22" s="456">
        <v>8056059.1412645215</v>
      </c>
      <c r="H22" s="457">
        <v>0.96247287667074244</v>
      </c>
      <c r="I22" s="456">
        <v>7753738.4163224949</v>
      </c>
      <c r="J22" s="452">
        <v>0.22892037129451356</v>
      </c>
      <c r="K22" s="452">
        <v>0</v>
      </c>
      <c r="L22" s="452">
        <v>0</v>
      </c>
    </row>
    <row r="23" spans="1:12" ht="15.75" thickBot="1">
      <c r="A23" s="438" t="s">
        <v>1320</v>
      </c>
      <c r="B23" s="76" t="s">
        <v>127</v>
      </c>
      <c r="C23" s="456">
        <v>253253.17768832159</v>
      </c>
      <c r="D23" s="456">
        <v>-137216.26100000035</v>
      </c>
      <c r="E23" s="456">
        <v>-11938.074163688716</v>
      </c>
      <c r="F23" s="456">
        <v>380.79235590033204</v>
      </c>
      <c r="G23" s="454">
        <v>104479.63488053286</v>
      </c>
      <c r="H23" s="455">
        <v>0.96247287667074244</v>
      </c>
      <c r="I23" s="454">
        <v>100558.8147369753</v>
      </c>
      <c r="J23" s="453">
        <v>2.9688858235837712E-3</v>
      </c>
      <c r="K23" s="452">
        <v>8.873018254401091E-2</v>
      </c>
      <c r="L23" s="452">
        <v>2.634297810789142E-4</v>
      </c>
    </row>
    <row r="24" spans="1:12">
      <c r="A24" s="438" t="s">
        <v>1321</v>
      </c>
      <c r="B24" s="76" t="s">
        <v>128</v>
      </c>
      <c r="C24" s="451">
        <v>39672141.858753301</v>
      </c>
      <c r="D24" s="451">
        <v>-476335.18913623173</v>
      </c>
      <c r="E24" s="451">
        <v>-4019336.5924712825</v>
      </c>
      <c r="F24" s="451">
        <v>0</v>
      </c>
      <c r="G24" s="449">
        <v>35176470.077145785</v>
      </c>
      <c r="H24" s="450" t="s">
        <v>5</v>
      </c>
      <c r="I24" s="449">
        <v>33870897.30799634</v>
      </c>
      <c r="J24" s="448">
        <v>0.99999999999999989</v>
      </c>
      <c r="K24" s="74" t="s">
        <v>5</v>
      </c>
      <c r="L24" s="447">
        <v>6.7050566042513221E-2</v>
      </c>
    </row>
    <row r="25" spans="1:12">
      <c r="A25" s="438" t="s">
        <v>1322</v>
      </c>
      <c r="B25" s="129" t="s">
        <v>5</v>
      </c>
      <c r="G25" s="122"/>
      <c r="H25" s="122"/>
      <c r="I25" s="122"/>
      <c r="J25" s="122"/>
    </row>
    <row r="26" spans="1:12">
      <c r="A26" s="438" t="s">
        <v>1323</v>
      </c>
      <c r="B26" s="129" t="s">
        <v>5</v>
      </c>
    </row>
    <row r="27" spans="1:12">
      <c r="A27" s="438" t="s">
        <v>1324</v>
      </c>
      <c r="B27" s="129" t="s">
        <v>1506</v>
      </c>
    </row>
    <row r="28" spans="1:12">
      <c r="A28" s="438" t="s">
        <v>1326</v>
      </c>
      <c r="B28" s="446" t="s">
        <v>1505</v>
      </c>
    </row>
    <row r="29" spans="1:12">
      <c r="A29" s="438" t="s">
        <v>1327</v>
      </c>
      <c r="B29" s="446" t="s">
        <v>1504</v>
      </c>
    </row>
    <row r="30" spans="1:12">
      <c r="A30" s="438" t="s">
        <v>1328</v>
      </c>
      <c r="B30" s="446" t="s">
        <v>1503</v>
      </c>
    </row>
    <row r="31" spans="1:12">
      <c r="A31" s="438" t="s">
        <v>1330</v>
      </c>
    </row>
    <row r="32" spans="1:12">
      <c r="A32" s="438" t="s">
        <v>1331</v>
      </c>
      <c r="B32" s="445"/>
    </row>
    <row r="33" spans="1:2">
      <c r="A33" s="438" t="s">
        <v>1332</v>
      </c>
      <c r="B33" s="129"/>
    </row>
    <row r="34" spans="1:2">
      <c r="A34" s="438" t="s">
        <v>1333</v>
      </c>
      <c r="B34" s="129" t="s">
        <v>1502</v>
      </c>
    </row>
    <row r="35" spans="1:2">
      <c r="A35" s="438" t="s">
        <v>1334</v>
      </c>
    </row>
    <row r="36" spans="1:2">
      <c r="A36" s="438" t="s">
        <v>1335</v>
      </c>
    </row>
    <row r="37" spans="1:2">
      <c r="A37" s="438" t="s">
        <v>1336</v>
      </c>
    </row>
    <row r="38" spans="1:2">
      <c r="A38" s="438" t="s">
        <v>1337</v>
      </c>
    </row>
    <row r="39" spans="1:2">
      <c r="A39" s="438" t="s">
        <v>1338</v>
      </c>
    </row>
    <row r="40" spans="1:2">
      <c r="A40" s="438" t="s">
        <v>1339</v>
      </c>
    </row>
    <row r="41" spans="1:2">
      <c r="A41" s="438" t="s">
        <v>1340</v>
      </c>
    </row>
    <row r="42" spans="1:2">
      <c r="A42" s="438" t="s">
        <v>1341</v>
      </c>
    </row>
    <row r="43" spans="1:2">
      <c r="A43" s="438" t="s">
        <v>1342</v>
      </c>
    </row>
    <row r="44" spans="1:2">
      <c r="A44" s="438" t="s">
        <v>1343</v>
      </c>
    </row>
    <row r="45" spans="1:2">
      <c r="A45" s="438" t="s">
        <v>1344</v>
      </c>
    </row>
    <row r="46" spans="1:2">
      <c r="A46" s="438" t="s">
        <v>1345</v>
      </c>
    </row>
    <row r="47" spans="1:2">
      <c r="A47" s="438" t="s">
        <v>1346</v>
      </c>
    </row>
    <row r="48" spans="1:2">
      <c r="A48" s="438" t="s">
        <v>1347</v>
      </c>
    </row>
    <row r="49" spans="1:12">
      <c r="A49" s="438" t="s">
        <v>1469</v>
      </c>
    </row>
    <row r="50" spans="1:12" ht="15.75" thickBot="1">
      <c r="A50" s="437"/>
      <c r="B50" s="437"/>
      <c r="C50" s="437"/>
      <c r="D50" s="437"/>
      <c r="E50" s="437"/>
      <c r="F50" s="437"/>
      <c r="G50" s="437"/>
      <c r="H50" s="437"/>
      <c r="I50" s="437"/>
      <c r="J50" s="437"/>
      <c r="K50" s="437"/>
      <c r="L50" s="437"/>
    </row>
    <row r="51" spans="1:12" s="444" customFormat="1" ht="12.75">
      <c r="A51" s="76" t="s">
        <v>1501</v>
      </c>
      <c r="G51" s="444" t="s">
        <v>1291</v>
      </c>
    </row>
  </sheetData>
  <mergeCells count="1">
    <mergeCell ref="D5:H5"/>
  </mergeCells>
  <pageMargins left="0.5" right="0.5" top="0.75" bottom="0.5" header="0.75" footer="0.5"/>
  <pageSetup scale="7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
  <sheetViews>
    <sheetView workbookViewId="0">
      <pane xSplit="1" ySplit="9" topLeftCell="Q10" activePane="bottomRight" state="frozen"/>
      <selection pane="topRight" activeCell="B1" sqref="B1"/>
      <selection pane="bottomLeft" activeCell="A10" sqref="A10"/>
      <selection pane="bottomRight" sqref="A1:A2"/>
    </sheetView>
  </sheetViews>
  <sheetFormatPr defaultColWidth="9.33203125" defaultRowHeight="12.75"/>
  <cols>
    <col min="1" max="1" width="80.83203125" style="464" bestFit="1" customWidth="1"/>
    <col min="2" max="2" width="17.1640625" style="464" bestFit="1" customWidth="1"/>
    <col min="3" max="12" width="16.5" style="464" bestFit="1" customWidth="1"/>
    <col min="13" max="13" width="16.6640625" style="464" bestFit="1" customWidth="1"/>
    <col min="14" max="16" width="16.33203125" style="464" bestFit="1" customWidth="1"/>
    <col min="17" max="25" width="16.5" style="464" bestFit="1" customWidth="1"/>
    <col min="26" max="26" width="16.33203125" style="464" bestFit="1" customWidth="1"/>
    <col min="27" max="16384" width="9.33203125" style="464"/>
  </cols>
  <sheetData>
    <row r="1" spans="1:25">
      <c r="A1" s="299" t="s">
        <v>3321</v>
      </c>
    </row>
    <row r="2" spans="1:25">
      <c r="A2" s="299" t="s">
        <v>3288</v>
      </c>
    </row>
    <row r="8" spans="1:25">
      <c r="B8" s="468">
        <v>42736</v>
      </c>
      <c r="C8" s="468">
        <v>42767</v>
      </c>
      <c r="D8" s="468">
        <v>42795</v>
      </c>
      <c r="E8" s="468">
        <v>42826</v>
      </c>
      <c r="F8" s="468">
        <v>42856</v>
      </c>
      <c r="G8" s="468">
        <v>42887</v>
      </c>
      <c r="H8" s="468">
        <v>42917</v>
      </c>
      <c r="I8" s="468">
        <v>42948</v>
      </c>
      <c r="J8" s="468">
        <v>42979</v>
      </c>
      <c r="K8" s="468">
        <v>43009</v>
      </c>
      <c r="L8" s="468">
        <v>43040</v>
      </c>
      <c r="M8" s="468">
        <v>43070</v>
      </c>
      <c r="N8" s="468">
        <v>43101</v>
      </c>
      <c r="O8" s="468">
        <v>43132</v>
      </c>
      <c r="P8" s="468">
        <v>43160</v>
      </c>
      <c r="Q8" s="468">
        <v>43191</v>
      </c>
      <c r="R8" s="468">
        <v>43221</v>
      </c>
      <c r="S8" s="468">
        <v>43252</v>
      </c>
      <c r="T8" s="468">
        <v>43282</v>
      </c>
      <c r="U8" s="468">
        <v>43313</v>
      </c>
      <c r="V8" s="468">
        <v>43344</v>
      </c>
      <c r="W8" s="468">
        <v>43374</v>
      </c>
      <c r="X8" s="468">
        <v>43405</v>
      </c>
      <c r="Y8" s="468">
        <v>43435</v>
      </c>
    </row>
    <row r="10" spans="1:25">
      <c r="A10" s="464" t="s">
        <v>1536</v>
      </c>
      <c r="B10" s="467">
        <f>+'Ledger Balance Sheet - FERC'!AB587</f>
        <v>29597087</v>
      </c>
      <c r="C10" s="467">
        <f>+'Ledger Balance Sheet - FERC'!AC587</f>
        <v>29469667</v>
      </c>
      <c r="D10" s="467">
        <f>+'Ledger Balance Sheet - FERC'!AD587</f>
        <v>29342247</v>
      </c>
      <c r="E10" s="467">
        <f>+'Ledger Balance Sheet - FERC'!AE587</f>
        <v>29214827</v>
      </c>
      <c r="F10" s="467">
        <f>+'Ledger Balance Sheet - FERC'!AF587</f>
        <v>29087408</v>
      </c>
      <c r="G10" s="467">
        <f>+'Ledger Balance Sheet - FERC'!AG587</f>
        <v>28959988</v>
      </c>
      <c r="H10" s="467">
        <f>+'Ledger Balance Sheet - FERC'!AH587</f>
        <v>28832568</v>
      </c>
      <c r="I10" s="467">
        <f>+'Ledger Balance Sheet - FERC'!AI587</f>
        <v>28705148</v>
      </c>
      <c r="J10" s="467">
        <f>+'Ledger Balance Sheet - FERC'!AJ587</f>
        <v>28577729</v>
      </c>
      <c r="K10" s="467">
        <f>+'Ledger Balance Sheet - FERC'!AK587</f>
        <v>28450309</v>
      </c>
      <c r="L10" s="467">
        <f>+'Ledger Balance Sheet - FERC'!AL587</f>
        <v>28322889</v>
      </c>
      <c r="M10" s="467">
        <f>+'Ledger Balance Sheet - FERC'!AM587</f>
        <v>28195469</v>
      </c>
      <c r="N10" s="467">
        <f>+'Ledger Balance Sheet - FERC'!AO587</f>
        <v>27649027</v>
      </c>
      <c r="O10" s="467">
        <f>+'Ledger Balance Sheet - FERC'!AP587</f>
        <v>27102586</v>
      </c>
      <c r="P10" s="467">
        <f>+'Ledger Balance Sheet - FERC'!AQ587</f>
        <v>26556144</v>
      </c>
      <c r="Q10" s="467">
        <f>+'Ledger Balance Sheet - FERC'!AR587</f>
        <v>26009702</v>
      </c>
      <c r="R10" s="467">
        <f>+'Ledger Balance Sheet - FERC'!AS587</f>
        <v>25463260</v>
      </c>
      <c r="S10" s="467">
        <f>+'Ledger Balance Sheet - FERC'!AT587</f>
        <v>24916818</v>
      </c>
      <c r="T10" s="467">
        <f>+'Ledger Balance Sheet - FERC'!AU587</f>
        <v>24370376</v>
      </c>
      <c r="U10" s="467">
        <f>+'Ledger Balance Sheet - FERC'!AV587</f>
        <v>23823934</v>
      </c>
      <c r="V10" s="467">
        <f>+'Ledger Balance Sheet - FERC'!AW587</f>
        <v>23277492</v>
      </c>
      <c r="W10" s="467">
        <f>+'Ledger Balance Sheet - FERC'!AX587</f>
        <v>22731051</v>
      </c>
      <c r="X10" s="467">
        <f>+'Ledger Balance Sheet - FERC'!AY587</f>
        <v>22184609</v>
      </c>
      <c r="Y10" s="467">
        <f>+'Ledger Balance Sheet - FERC'!AZ587</f>
        <v>21638167</v>
      </c>
    </row>
    <row r="11" spans="1:25">
      <c r="A11" s="464" t="s">
        <v>1535</v>
      </c>
      <c r="B11" s="466">
        <v>-25143522.300000001</v>
      </c>
      <c r="C11" s="466">
        <v>-25143522.300000001</v>
      </c>
      <c r="D11" s="466">
        <v>-25143522.300000001</v>
      </c>
      <c r="E11" s="466">
        <v>-25143522.300000001</v>
      </c>
      <c r="F11" s="466">
        <v>-25143522.300000001</v>
      </c>
      <c r="G11" s="466">
        <v>-25143522.300000001</v>
      </c>
      <c r="H11" s="466">
        <v>-25143522.300000001</v>
      </c>
      <c r="I11" s="466">
        <v>-25143522.300000001</v>
      </c>
      <c r="J11" s="466">
        <v>-25143522.300000001</v>
      </c>
      <c r="K11" s="466">
        <v>-25143522.300000001</v>
      </c>
      <c r="L11" s="466">
        <v>-25143522.300000001</v>
      </c>
      <c r="M11" s="466">
        <v>-25143522.300000001</v>
      </c>
      <c r="N11" s="473">
        <f t="shared" ref="N11:Y11" si="0">+M11-N20</f>
        <v>-24724463.595000003</v>
      </c>
      <c r="O11" s="473">
        <f t="shared" si="0"/>
        <v>-24305404.890000004</v>
      </c>
      <c r="P11" s="473">
        <f t="shared" si="0"/>
        <v>-23886346.185000006</v>
      </c>
      <c r="Q11" s="473">
        <f t="shared" si="0"/>
        <v>-23467287.480000008</v>
      </c>
      <c r="R11" s="473">
        <f t="shared" si="0"/>
        <v>-23048228.77500001</v>
      </c>
      <c r="S11" s="473">
        <f t="shared" si="0"/>
        <v>-22629170.070000011</v>
      </c>
      <c r="T11" s="473">
        <f t="shared" si="0"/>
        <v>-22210111.365000013</v>
      </c>
      <c r="U11" s="473">
        <f t="shared" si="0"/>
        <v>-21791052.660000015</v>
      </c>
      <c r="V11" s="473">
        <f t="shared" si="0"/>
        <v>-21371993.955000017</v>
      </c>
      <c r="W11" s="473">
        <f t="shared" si="0"/>
        <v>-20952935.250000019</v>
      </c>
      <c r="X11" s="473">
        <f t="shared" si="0"/>
        <v>-20533876.54500002</v>
      </c>
      <c r="Y11" s="473">
        <f t="shared" si="0"/>
        <v>-20114817.840000022</v>
      </c>
    </row>
    <row r="12" spans="1:25" ht="13.5" thickBot="1">
      <c r="A12" s="464" t="s">
        <v>1534</v>
      </c>
      <c r="B12" s="465">
        <f t="shared" ref="B12:Y12" si="1">+B10+B11</f>
        <v>4453564.6999999993</v>
      </c>
      <c r="C12" s="465">
        <f t="shared" si="1"/>
        <v>4326144.6999999993</v>
      </c>
      <c r="D12" s="465">
        <f t="shared" si="1"/>
        <v>4198724.6999999993</v>
      </c>
      <c r="E12" s="465">
        <f t="shared" si="1"/>
        <v>4071304.6999999993</v>
      </c>
      <c r="F12" s="465">
        <f t="shared" si="1"/>
        <v>3943885.6999999993</v>
      </c>
      <c r="G12" s="465">
        <f t="shared" si="1"/>
        <v>3816465.6999999993</v>
      </c>
      <c r="H12" s="465">
        <f t="shared" si="1"/>
        <v>3689045.6999999993</v>
      </c>
      <c r="I12" s="465">
        <f t="shared" si="1"/>
        <v>3561625.6999999993</v>
      </c>
      <c r="J12" s="465">
        <f t="shared" si="1"/>
        <v>3434206.6999999993</v>
      </c>
      <c r="K12" s="465">
        <f t="shared" si="1"/>
        <v>3306786.6999999993</v>
      </c>
      <c r="L12" s="465">
        <f t="shared" si="1"/>
        <v>3179366.6999999993</v>
      </c>
      <c r="M12" s="465">
        <f t="shared" si="1"/>
        <v>3051946.6999999993</v>
      </c>
      <c r="N12" s="465">
        <f t="shared" si="1"/>
        <v>2924563.4049999975</v>
      </c>
      <c r="O12" s="465">
        <f t="shared" si="1"/>
        <v>2797181.1099999957</v>
      </c>
      <c r="P12" s="465">
        <f t="shared" si="1"/>
        <v>2669797.8149999939</v>
      </c>
      <c r="Q12" s="465">
        <f t="shared" si="1"/>
        <v>2542414.5199999921</v>
      </c>
      <c r="R12" s="465">
        <f t="shared" si="1"/>
        <v>2415031.2249999903</v>
      </c>
      <c r="S12" s="465">
        <f t="shared" si="1"/>
        <v>2287647.9299999885</v>
      </c>
      <c r="T12" s="465">
        <f t="shared" si="1"/>
        <v>2160264.6349999867</v>
      </c>
      <c r="U12" s="465">
        <f t="shared" si="1"/>
        <v>2032881.3399999849</v>
      </c>
      <c r="V12" s="465">
        <f t="shared" si="1"/>
        <v>1905498.0449999832</v>
      </c>
      <c r="W12" s="465">
        <f t="shared" si="1"/>
        <v>1778115.7499999814</v>
      </c>
      <c r="X12" s="465">
        <f t="shared" si="1"/>
        <v>1650732.4549999796</v>
      </c>
      <c r="Y12" s="465">
        <f t="shared" si="1"/>
        <v>1523349.1599999778</v>
      </c>
    </row>
    <row r="13" spans="1:25" ht="13.5" thickTop="1">
      <c r="B13" s="472"/>
      <c r="C13" s="472"/>
      <c r="D13" s="472"/>
      <c r="E13" s="472"/>
      <c r="F13" s="472"/>
      <c r="G13" s="472"/>
      <c r="H13" s="472"/>
      <c r="I13" s="472"/>
      <c r="J13" s="472"/>
      <c r="K13" s="472"/>
      <c r="L13" s="472"/>
      <c r="M13" s="472"/>
      <c r="N13" s="472"/>
      <c r="O13" s="472"/>
      <c r="P13" s="472"/>
      <c r="Q13" s="472"/>
      <c r="R13" s="472"/>
      <c r="S13" s="472"/>
      <c r="T13" s="472"/>
      <c r="U13" s="472"/>
      <c r="V13" s="472"/>
      <c r="W13" s="472"/>
      <c r="X13" s="472"/>
      <c r="Y13" s="472"/>
    </row>
    <row r="14" spans="1:25">
      <c r="N14" s="468">
        <v>43101</v>
      </c>
      <c r="O14" s="468">
        <v>43132</v>
      </c>
      <c r="P14" s="468">
        <v>43160</v>
      </c>
      <c r="Q14" s="468">
        <v>43191</v>
      </c>
      <c r="R14" s="468">
        <v>43221</v>
      </c>
      <c r="S14" s="468">
        <v>43252</v>
      </c>
      <c r="T14" s="468">
        <v>43282</v>
      </c>
      <c r="U14" s="468">
        <v>43313</v>
      </c>
      <c r="V14" s="468">
        <v>43344</v>
      </c>
      <c r="W14" s="468">
        <v>43374</v>
      </c>
      <c r="X14" s="468">
        <v>43405</v>
      </c>
      <c r="Y14" s="468">
        <v>43435</v>
      </c>
    </row>
    <row r="15" spans="1:25">
      <c r="A15" s="464" t="s">
        <v>1533</v>
      </c>
      <c r="N15" s="469">
        <f t="shared" ref="N15:Y15" si="2">AVERAGE(B10:N10)</f>
        <v>28800335.615384616</v>
      </c>
      <c r="O15" s="469">
        <f t="shared" si="2"/>
        <v>28608450.923076924</v>
      </c>
      <c r="P15" s="469">
        <f t="shared" si="2"/>
        <v>28384333.769230768</v>
      </c>
      <c r="Q15" s="469">
        <f t="shared" si="2"/>
        <v>28127984.153846152</v>
      </c>
      <c r="R15" s="469">
        <f t="shared" si="2"/>
        <v>27839402.076923076</v>
      </c>
      <c r="S15" s="469">
        <f t="shared" si="2"/>
        <v>27518587.46153846</v>
      </c>
      <c r="T15" s="469">
        <f t="shared" si="2"/>
        <v>27165540.384615384</v>
      </c>
      <c r="U15" s="469">
        <f t="shared" si="2"/>
        <v>26780260.846153848</v>
      </c>
      <c r="V15" s="469">
        <f t="shared" si="2"/>
        <v>26362748.846153848</v>
      </c>
      <c r="W15" s="469">
        <f t="shared" si="2"/>
        <v>25913004.384615384</v>
      </c>
      <c r="X15" s="469">
        <f t="shared" si="2"/>
        <v>25431027.46153846</v>
      </c>
      <c r="Y15" s="469">
        <f t="shared" si="2"/>
        <v>24916818.076923076</v>
      </c>
    </row>
    <row r="16" spans="1:25">
      <c r="A16" s="464" t="s">
        <v>1532</v>
      </c>
      <c r="N16" s="469">
        <f t="shared" ref="N16:Y16" si="3">AVERAGE(B12:N12)</f>
        <v>3689048.6003846158</v>
      </c>
      <c r="O16" s="469">
        <f t="shared" si="3"/>
        <v>3561634.4780769232</v>
      </c>
      <c r="P16" s="469">
        <f t="shared" si="3"/>
        <v>3434223.1792307678</v>
      </c>
      <c r="Q16" s="469">
        <f t="shared" si="3"/>
        <v>3306814.7038461519</v>
      </c>
      <c r="R16" s="469">
        <f t="shared" si="3"/>
        <v>3179409.0519230743</v>
      </c>
      <c r="S16" s="469">
        <f t="shared" si="3"/>
        <v>3052006.1465384583</v>
      </c>
      <c r="T16" s="469">
        <f t="shared" si="3"/>
        <v>2924606.0646153805</v>
      </c>
      <c r="U16" s="469">
        <f t="shared" si="3"/>
        <v>2797208.8061538409</v>
      </c>
      <c r="V16" s="469">
        <f t="shared" si="3"/>
        <v>2669814.3711538394</v>
      </c>
      <c r="W16" s="469">
        <f t="shared" si="3"/>
        <v>2542422.7596153761</v>
      </c>
      <c r="X16" s="469">
        <f t="shared" si="3"/>
        <v>2415033.9715384515</v>
      </c>
      <c r="Y16" s="469">
        <f t="shared" si="3"/>
        <v>2287648.0069230655</v>
      </c>
    </row>
    <row r="17" spans="1:26" ht="13.5" thickBot="1">
      <c r="A17" s="464" t="s">
        <v>1531</v>
      </c>
      <c r="N17" s="471">
        <f t="shared" ref="N17:Y17" si="4">+N15-N16</f>
        <v>25111287.015000001</v>
      </c>
      <c r="O17" s="471">
        <f t="shared" si="4"/>
        <v>25046816.445</v>
      </c>
      <c r="P17" s="471">
        <f t="shared" si="4"/>
        <v>24950110.59</v>
      </c>
      <c r="Q17" s="471">
        <f t="shared" si="4"/>
        <v>24821169.449999999</v>
      </c>
      <c r="R17" s="471">
        <f t="shared" si="4"/>
        <v>24659993.025000002</v>
      </c>
      <c r="S17" s="471">
        <f t="shared" si="4"/>
        <v>24466581.315000001</v>
      </c>
      <c r="T17" s="471">
        <f t="shared" si="4"/>
        <v>24240934.320000004</v>
      </c>
      <c r="U17" s="471">
        <f t="shared" si="4"/>
        <v>23983052.040000007</v>
      </c>
      <c r="V17" s="471">
        <f t="shared" si="4"/>
        <v>23692934.475000009</v>
      </c>
      <c r="W17" s="471">
        <f t="shared" si="4"/>
        <v>23370581.625000007</v>
      </c>
      <c r="X17" s="471">
        <f t="shared" si="4"/>
        <v>23015993.49000001</v>
      </c>
      <c r="Y17" s="471">
        <f t="shared" si="4"/>
        <v>22629170.070000011</v>
      </c>
    </row>
    <row r="18" spans="1:26" ht="13.5" thickTop="1">
      <c r="N18" s="469"/>
    </row>
    <row r="19" spans="1:26">
      <c r="B19" s="468">
        <v>42736</v>
      </c>
      <c r="C19" s="468">
        <v>42767</v>
      </c>
      <c r="D19" s="468">
        <v>42795</v>
      </c>
      <c r="E19" s="468">
        <v>42826</v>
      </c>
      <c r="F19" s="468">
        <v>42856</v>
      </c>
      <c r="G19" s="468">
        <v>42887</v>
      </c>
      <c r="H19" s="468">
        <v>42917</v>
      </c>
      <c r="I19" s="468">
        <v>42948</v>
      </c>
      <c r="J19" s="468">
        <v>42979</v>
      </c>
      <c r="K19" s="468">
        <v>43009</v>
      </c>
      <c r="L19" s="468">
        <v>43040</v>
      </c>
      <c r="M19" s="468">
        <v>43070</v>
      </c>
      <c r="N19" s="468">
        <v>43101</v>
      </c>
      <c r="O19" s="468">
        <v>43132</v>
      </c>
      <c r="P19" s="468">
        <v>43160</v>
      </c>
      <c r="Q19" s="468">
        <v>43191</v>
      </c>
      <c r="R19" s="468">
        <v>43221</v>
      </c>
      <c r="S19" s="468">
        <v>43252</v>
      </c>
      <c r="T19" s="468">
        <v>43282</v>
      </c>
      <c r="U19" s="468">
        <v>43313</v>
      </c>
      <c r="V19" s="468">
        <v>43344</v>
      </c>
      <c r="W19" s="468">
        <v>43374</v>
      </c>
      <c r="X19" s="468">
        <v>43405</v>
      </c>
      <c r="Y19" s="468">
        <v>43435</v>
      </c>
      <c r="Z19" s="742" t="s">
        <v>1530</v>
      </c>
    </row>
    <row r="20" spans="1:26">
      <c r="A20" s="464" t="s">
        <v>1529</v>
      </c>
      <c r="B20" s="464">
        <v>0</v>
      </c>
      <c r="C20" s="464">
        <v>0</v>
      </c>
      <c r="D20" s="464">
        <v>0</v>
      </c>
      <c r="E20" s="464">
        <v>0</v>
      </c>
      <c r="F20" s="464">
        <v>0</v>
      </c>
      <c r="G20" s="464">
        <v>0</v>
      </c>
      <c r="H20" s="464">
        <v>0</v>
      </c>
      <c r="I20" s="464">
        <v>0</v>
      </c>
      <c r="J20" s="464">
        <v>0</v>
      </c>
      <c r="K20" s="464">
        <v>0</v>
      </c>
      <c r="L20" s="464">
        <v>0</v>
      </c>
      <c r="M20" s="464">
        <v>0</v>
      </c>
      <c r="N20" s="470">
        <v>-419058.70500000002</v>
      </c>
      <c r="O20" s="470">
        <v>-419058.70500000002</v>
      </c>
      <c r="P20" s="470">
        <v>-419058.70500000002</v>
      </c>
      <c r="Q20" s="470">
        <v>-419058.70500000002</v>
      </c>
      <c r="R20" s="470">
        <v>-419058.70500000002</v>
      </c>
      <c r="S20" s="470">
        <v>-419058.70500000002</v>
      </c>
      <c r="T20" s="470">
        <v>-419058.70500000002</v>
      </c>
      <c r="U20" s="470">
        <v>-419058.70500000002</v>
      </c>
      <c r="V20" s="470">
        <v>-419058.70500000002</v>
      </c>
      <c r="W20" s="470">
        <v>-419058.70500000002</v>
      </c>
      <c r="X20" s="470">
        <v>-419058.70500000002</v>
      </c>
      <c r="Y20" s="470">
        <v>-419058.70500000002</v>
      </c>
      <c r="Z20" s="743">
        <f>SUM(N20:Y20)</f>
        <v>-5028704.46</v>
      </c>
    </row>
    <row r="21" spans="1:26">
      <c r="Z21" s="744"/>
    </row>
    <row r="22" spans="1:26">
      <c r="Z22" s="744"/>
    </row>
    <row r="23" spans="1:26">
      <c r="Z23" s="744"/>
    </row>
    <row r="24" spans="1:26">
      <c r="M24" s="468">
        <v>43070</v>
      </c>
      <c r="N24" s="468">
        <v>43101</v>
      </c>
      <c r="O24" s="468">
        <v>43132</v>
      </c>
      <c r="P24" s="468">
        <v>43160</v>
      </c>
      <c r="Q24" s="468">
        <v>43191</v>
      </c>
      <c r="R24" s="468">
        <v>43221</v>
      </c>
      <c r="S24" s="468">
        <v>43252</v>
      </c>
      <c r="T24" s="468">
        <v>43282</v>
      </c>
      <c r="U24" s="468">
        <v>43313</v>
      </c>
      <c r="V24" s="468">
        <v>43344</v>
      </c>
      <c r="W24" s="468">
        <v>43374</v>
      </c>
      <c r="X24" s="468">
        <v>43405</v>
      </c>
      <c r="Y24" s="468">
        <v>43435</v>
      </c>
      <c r="Z24" s="744"/>
    </row>
    <row r="25" spans="1:26">
      <c r="Z25" s="744"/>
    </row>
    <row r="26" spans="1:26">
      <c r="A26" s="464" t="s">
        <v>1498</v>
      </c>
      <c r="M26" s="486">
        <v>28195469</v>
      </c>
      <c r="N26" s="486">
        <f>27649027+-N20</f>
        <v>28068085.704999998</v>
      </c>
      <c r="O26" s="486">
        <f>27102586-N20-O20</f>
        <v>27940703.409999996</v>
      </c>
      <c r="P26" s="486">
        <f>26556144-N20-O20-P20</f>
        <v>27813320.114999995</v>
      </c>
      <c r="Q26" s="486">
        <f>26009702-(Q20*4)</f>
        <v>27685936.82</v>
      </c>
      <c r="R26" s="486">
        <f>25463260-(R20*5)</f>
        <v>27558553.524999999</v>
      </c>
      <c r="S26" s="486">
        <f>24916818-(S20*6)</f>
        <v>27431170.23</v>
      </c>
      <c r="T26" s="486">
        <f>24370376-(T20*7)</f>
        <v>27303786.934999999</v>
      </c>
      <c r="U26" s="486">
        <f>23823934-(U20*8)</f>
        <v>27176403.640000001</v>
      </c>
      <c r="V26" s="486">
        <f>23277492-(V20*9)</f>
        <v>27049020.344999999</v>
      </c>
      <c r="W26" s="486">
        <f>22731051-(W20*10)</f>
        <v>26921638.050000001</v>
      </c>
      <c r="X26" s="486">
        <f>22184609-(X20*11)</f>
        <v>26794254.754999999</v>
      </c>
      <c r="Y26" s="489">
        <f>21638167-(Y20*12)</f>
        <v>26666871.460000001</v>
      </c>
      <c r="Z26" s="745">
        <f>SUM(M26:Y26)/13</f>
        <v>27431170.306923077</v>
      </c>
    </row>
    <row r="27" spans="1:26">
      <c r="A27" s="464" t="s">
        <v>2998</v>
      </c>
      <c r="M27" s="487">
        <f>+M10</f>
        <v>28195469</v>
      </c>
      <c r="N27" s="487">
        <f t="shared" ref="N27:Y27" si="5">+N10</f>
        <v>27649027</v>
      </c>
      <c r="O27" s="487">
        <f t="shared" si="5"/>
        <v>27102586</v>
      </c>
      <c r="P27" s="487">
        <f t="shared" si="5"/>
        <v>26556144</v>
      </c>
      <c r="Q27" s="487">
        <f t="shared" si="5"/>
        <v>26009702</v>
      </c>
      <c r="R27" s="487">
        <f t="shared" si="5"/>
        <v>25463260</v>
      </c>
      <c r="S27" s="487">
        <f t="shared" si="5"/>
        <v>24916818</v>
      </c>
      <c r="T27" s="487">
        <f t="shared" si="5"/>
        <v>24370376</v>
      </c>
      <c r="U27" s="487">
        <f t="shared" si="5"/>
        <v>23823934</v>
      </c>
      <c r="V27" s="487">
        <f t="shared" si="5"/>
        <v>23277492</v>
      </c>
      <c r="W27" s="487">
        <f t="shared" si="5"/>
        <v>22731051</v>
      </c>
      <c r="X27" s="487">
        <f t="shared" si="5"/>
        <v>22184609</v>
      </c>
      <c r="Y27" s="487">
        <f t="shared" si="5"/>
        <v>21638167</v>
      </c>
      <c r="Z27" s="746">
        <f>SUM(M27:Y27)/13</f>
        <v>24916818.076923076</v>
      </c>
    </row>
    <row r="28" spans="1:26" ht="13.5" thickBot="1">
      <c r="A28" s="464" t="s">
        <v>94</v>
      </c>
      <c r="M28" s="488">
        <f>+M26-M27</f>
        <v>0</v>
      </c>
      <c r="N28" s="488">
        <f t="shared" ref="N28:Y28" si="6">+N26-N27</f>
        <v>419058.70499999821</v>
      </c>
      <c r="O28" s="488">
        <f t="shared" si="6"/>
        <v>838117.40999999642</v>
      </c>
      <c r="P28" s="488">
        <f t="shared" si="6"/>
        <v>1257176.1149999946</v>
      </c>
      <c r="Q28" s="488">
        <f t="shared" si="6"/>
        <v>1676234.8200000003</v>
      </c>
      <c r="R28" s="488">
        <f t="shared" si="6"/>
        <v>2095293.5249999985</v>
      </c>
      <c r="S28" s="488">
        <f t="shared" si="6"/>
        <v>2514352.2300000004</v>
      </c>
      <c r="T28" s="488">
        <f t="shared" si="6"/>
        <v>2933410.9349999987</v>
      </c>
      <c r="U28" s="488">
        <f t="shared" si="6"/>
        <v>3352469.6400000006</v>
      </c>
      <c r="V28" s="488">
        <f t="shared" si="6"/>
        <v>3771528.3449999988</v>
      </c>
      <c r="W28" s="488">
        <f t="shared" si="6"/>
        <v>4190587.0500000007</v>
      </c>
      <c r="X28" s="488">
        <f t="shared" si="6"/>
        <v>4609645.754999999</v>
      </c>
      <c r="Y28" s="488">
        <f t="shared" si="6"/>
        <v>5028704.4600000009</v>
      </c>
      <c r="Z28" s="747">
        <f>SUM(M28:Y28)/13</f>
        <v>2514352.2299999991</v>
      </c>
    </row>
    <row r="29" spans="1:26" ht="13.5" thickTop="1"/>
    <row r="30" spans="1:26">
      <c r="M30" s="485"/>
      <c r="N30" s="485"/>
      <c r="O30" s="485"/>
      <c r="P30" s="485"/>
      <c r="Q30" s="485"/>
      <c r="R30" s="485"/>
      <c r="S30" s="485"/>
      <c r="T30" s="485"/>
      <c r="U30" s="485"/>
      <c r="V30" s="485"/>
      <c r="W30" s="485"/>
      <c r="X30" s="485"/>
      <c r="Y30" s="485"/>
      <c r="Z30" s="485"/>
    </row>
    <row r="31" spans="1:26">
      <c r="M31" s="469"/>
      <c r="N31" s="469"/>
      <c r="O31" s="469"/>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806"/>
  <sheetViews>
    <sheetView workbookViewId="0">
      <pane xSplit="1" ySplit="7" topLeftCell="C8" activePane="bottomRight" state="frozen"/>
      <selection activeCell="A24" sqref="A24"/>
      <selection pane="topRight" activeCell="A24" sqref="A24"/>
      <selection pane="bottomLeft" activeCell="A24" sqref="A24"/>
      <selection pane="bottomRight" sqref="A1:A2"/>
    </sheetView>
  </sheetViews>
  <sheetFormatPr defaultColWidth="10.33203125" defaultRowHeight="11.25" outlineLevelCol="1"/>
  <cols>
    <col min="1" max="1" width="67.83203125" style="475" bestFit="1" customWidth="1"/>
    <col min="2" max="2" width="11.1640625" style="474" customWidth="1" outlineLevel="1"/>
    <col min="3" max="3" width="10.6640625" style="474" customWidth="1" outlineLevel="1"/>
    <col min="4" max="4" width="11.1640625" style="474" customWidth="1" outlineLevel="1"/>
    <col min="5" max="6" width="10.6640625" style="474" customWidth="1" outlineLevel="1"/>
    <col min="7" max="10" width="12" style="474" customWidth="1" outlineLevel="1"/>
    <col min="11" max="11" width="11.1640625" style="474" customWidth="1" outlineLevel="1"/>
    <col min="12" max="12" width="10.6640625" style="474" customWidth="1" outlineLevel="1"/>
    <col min="13" max="13" width="11.1640625" style="474" customWidth="1" outlineLevel="1"/>
    <col min="14" max="14" width="13" style="474" bestFit="1" customWidth="1"/>
    <col min="15" max="15" width="11.1640625" style="474" customWidth="1" outlineLevel="1"/>
    <col min="16" max="20" width="10.6640625" style="474" customWidth="1" outlineLevel="1"/>
    <col min="21" max="22" width="12" style="474" customWidth="1" outlineLevel="1"/>
    <col min="23" max="26" width="10.6640625" style="474" customWidth="1" outlineLevel="1"/>
    <col min="27" max="27" width="13" style="474" bestFit="1" customWidth="1"/>
    <col min="28" max="32" width="10.6640625" style="474" customWidth="1" outlineLevel="1"/>
    <col min="33" max="36" width="12" style="474" customWidth="1" outlineLevel="1"/>
    <col min="37" max="39" width="10.6640625" style="474" customWidth="1" outlineLevel="1"/>
    <col min="40" max="40" width="13" style="474" bestFit="1" customWidth="1"/>
    <col min="41" max="45" width="10.6640625" style="474" bestFit="1" customWidth="1" outlineLevel="1"/>
    <col min="46" max="49" width="12" style="474" bestFit="1" customWidth="1" outlineLevel="1"/>
    <col min="50" max="52" width="10.6640625" style="474" bestFit="1" customWidth="1" outlineLevel="1"/>
    <col min="53" max="53" width="13" style="474" bestFit="1" customWidth="1"/>
    <col min="54" max="16384" width="10.33203125" style="474"/>
  </cols>
  <sheetData>
    <row r="1" spans="1:53">
      <c r="A1" s="299" t="s">
        <v>3322</v>
      </c>
    </row>
    <row r="2" spans="1:53">
      <c r="A2" s="299" t="s">
        <v>3288</v>
      </c>
    </row>
    <row r="5" spans="1:53" s="479" customFormat="1">
      <c r="A5" s="480"/>
    </row>
    <row r="6" spans="1:53" s="479" customFormat="1">
      <c r="A6" s="480" t="s">
        <v>2388</v>
      </c>
      <c r="B6" s="479" t="s">
        <v>2387</v>
      </c>
      <c r="C6" s="479" t="s">
        <v>2386</v>
      </c>
      <c r="D6" s="479" t="s">
        <v>2385</v>
      </c>
      <c r="E6" s="479" t="s">
        <v>2384</v>
      </c>
      <c r="F6" s="479" t="s">
        <v>2383</v>
      </c>
      <c r="G6" s="479" t="s">
        <v>2382</v>
      </c>
      <c r="H6" s="479" t="s">
        <v>2381</v>
      </c>
      <c r="I6" s="479" t="s">
        <v>2380</v>
      </c>
      <c r="J6" s="479" t="s">
        <v>2379</v>
      </c>
      <c r="K6" s="479" t="s">
        <v>2378</v>
      </c>
      <c r="L6" s="479" t="s">
        <v>2377</v>
      </c>
      <c r="M6" s="479" t="s">
        <v>2376</v>
      </c>
      <c r="N6" s="479" t="s">
        <v>2375</v>
      </c>
      <c r="O6" s="479" t="s">
        <v>2374</v>
      </c>
      <c r="P6" s="479" t="s">
        <v>2373</v>
      </c>
      <c r="Q6" s="479" t="s">
        <v>2372</v>
      </c>
      <c r="R6" s="479" t="s">
        <v>2371</v>
      </c>
      <c r="S6" s="479" t="s">
        <v>2370</v>
      </c>
      <c r="T6" s="479" t="s">
        <v>2369</v>
      </c>
      <c r="U6" s="479" t="s">
        <v>2368</v>
      </c>
      <c r="V6" s="479" t="s">
        <v>2367</v>
      </c>
      <c r="W6" s="479" t="s">
        <v>2366</v>
      </c>
      <c r="X6" s="479" t="s">
        <v>2365</v>
      </c>
      <c r="Y6" s="479" t="s">
        <v>2364</v>
      </c>
      <c r="Z6" s="479" t="s">
        <v>2363</v>
      </c>
      <c r="AA6" s="479" t="s">
        <v>2362</v>
      </c>
      <c r="AB6" s="479" t="s">
        <v>2361</v>
      </c>
      <c r="AC6" s="479" t="s">
        <v>2360</v>
      </c>
      <c r="AD6" s="479" t="s">
        <v>2359</v>
      </c>
      <c r="AE6" s="479" t="s">
        <v>2358</v>
      </c>
      <c r="AF6" s="479" t="s">
        <v>2357</v>
      </c>
      <c r="AG6" s="479" t="s">
        <v>2356</v>
      </c>
      <c r="AH6" s="479" t="s">
        <v>2355</v>
      </c>
      <c r="AI6" s="479" t="s">
        <v>2354</v>
      </c>
      <c r="AJ6" s="479" t="s">
        <v>2353</v>
      </c>
      <c r="AK6" s="479" t="s">
        <v>2352</v>
      </c>
      <c r="AL6" s="479" t="s">
        <v>2351</v>
      </c>
      <c r="AM6" s="479" t="s">
        <v>2350</v>
      </c>
      <c r="AN6" s="479" t="s">
        <v>2349</v>
      </c>
      <c r="AO6" s="479" t="s">
        <v>2348</v>
      </c>
      <c r="AP6" s="479" t="s">
        <v>2347</v>
      </c>
      <c r="AQ6" s="479" t="s">
        <v>2346</v>
      </c>
      <c r="AR6" s="479" t="s">
        <v>2345</v>
      </c>
      <c r="AS6" s="479" t="s">
        <v>2344</v>
      </c>
      <c r="AT6" s="479" t="s">
        <v>2343</v>
      </c>
      <c r="AU6" s="479" t="s">
        <v>2342</v>
      </c>
      <c r="AV6" s="479" t="s">
        <v>2341</v>
      </c>
      <c r="AW6" s="479" t="s">
        <v>2340</v>
      </c>
      <c r="AX6" s="479" t="s">
        <v>2339</v>
      </c>
      <c r="AY6" s="479" t="s">
        <v>2338</v>
      </c>
      <c r="AZ6" s="479" t="s">
        <v>2337</v>
      </c>
      <c r="BA6" s="479" t="s">
        <v>2336</v>
      </c>
    </row>
    <row r="7" spans="1:53" s="479" customFormat="1">
      <c r="A7" s="480"/>
    </row>
    <row r="8" spans="1:53">
      <c r="A8" s="478" t="s">
        <v>2335</v>
      </c>
    </row>
    <row r="9" spans="1:53">
      <c r="A9" s="475" t="s">
        <v>2334</v>
      </c>
      <c r="B9" s="474">
        <v>842396643.36000001</v>
      </c>
      <c r="C9" s="474">
        <v>788226025.98000002</v>
      </c>
      <c r="D9" s="474">
        <v>885116086.73000002</v>
      </c>
      <c r="E9" s="474">
        <v>938393845.35000002</v>
      </c>
      <c r="F9" s="474">
        <v>984566201.59999895</v>
      </c>
      <c r="G9" s="474">
        <v>1048832613.83999</v>
      </c>
      <c r="H9" s="474">
        <v>1102048306.48</v>
      </c>
      <c r="I9" s="474">
        <v>1098144499.69999</v>
      </c>
      <c r="J9" s="474">
        <v>1061760400.15</v>
      </c>
      <c r="K9" s="474">
        <v>985759178.62359595</v>
      </c>
      <c r="L9" s="474">
        <v>850435932.26338398</v>
      </c>
      <c r="M9" s="474">
        <v>878783961.49534905</v>
      </c>
      <c r="N9" s="474">
        <v>11464463695.5723</v>
      </c>
      <c r="O9" s="474">
        <v>787757248.82004094</v>
      </c>
      <c r="P9" s="474">
        <v>701583695.89308798</v>
      </c>
      <c r="Q9" s="474">
        <v>759790982.685552</v>
      </c>
      <c r="R9" s="474">
        <v>827576627.94127798</v>
      </c>
      <c r="S9" s="474">
        <v>943190849.28390598</v>
      </c>
      <c r="T9" s="474">
        <v>985328669.48035395</v>
      </c>
      <c r="U9" s="474">
        <v>1054225612.73311</v>
      </c>
      <c r="V9" s="474">
        <v>1065834377.37255</v>
      </c>
      <c r="W9" s="474">
        <v>989620785.07719302</v>
      </c>
      <c r="X9" s="474">
        <v>933424637.03729296</v>
      </c>
      <c r="Y9" s="474">
        <v>798593894.03230596</v>
      </c>
      <c r="Z9" s="474">
        <v>830810746.74004996</v>
      </c>
      <c r="AA9" s="474">
        <v>10677738127.096701</v>
      </c>
      <c r="AB9" s="474">
        <v>804093340.68073905</v>
      </c>
      <c r="AC9" s="474">
        <v>739674646.06973195</v>
      </c>
      <c r="AD9" s="474">
        <v>822286441.404212</v>
      </c>
      <c r="AE9" s="474">
        <v>836295830.12042606</v>
      </c>
      <c r="AF9" s="474">
        <v>953417932.39860499</v>
      </c>
      <c r="AG9" s="474">
        <v>1002981728.3488801</v>
      </c>
      <c r="AH9" s="474">
        <v>1065780210.96786</v>
      </c>
      <c r="AI9" s="474">
        <v>1083021700.3531599</v>
      </c>
      <c r="AJ9" s="474">
        <v>1011121387.70195</v>
      </c>
      <c r="AK9" s="474">
        <v>968687681.06631696</v>
      </c>
      <c r="AL9" s="474">
        <v>822497539.002406</v>
      </c>
      <c r="AM9" s="474">
        <v>851809388.09086704</v>
      </c>
      <c r="AN9" s="474">
        <v>10961667826.205099</v>
      </c>
      <c r="AO9" s="474">
        <v>847362810.84888196</v>
      </c>
      <c r="AP9" s="474">
        <v>778170267.27960896</v>
      </c>
      <c r="AQ9" s="474">
        <v>850066432.80815196</v>
      </c>
      <c r="AR9" s="474">
        <v>865055162.47734296</v>
      </c>
      <c r="AS9" s="474">
        <v>958470569.60544002</v>
      </c>
      <c r="AT9" s="474">
        <v>1023447922.45158</v>
      </c>
      <c r="AU9" s="474">
        <v>1085807003.7781999</v>
      </c>
      <c r="AV9" s="474">
        <v>1098107371.50299</v>
      </c>
      <c r="AW9" s="474">
        <v>1040426670.32199</v>
      </c>
      <c r="AX9" s="474">
        <v>977556322.18896699</v>
      </c>
      <c r="AY9" s="474">
        <v>844058876.02488399</v>
      </c>
      <c r="AZ9" s="474">
        <v>866181876.50920498</v>
      </c>
      <c r="BA9" s="474">
        <v>11234711285.797199</v>
      </c>
    </row>
    <row r="10" spans="1:53">
      <c r="A10" s="475" t="s">
        <v>2333</v>
      </c>
      <c r="B10" s="474">
        <v>842396643.36000001</v>
      </c>
      <c r="C10" s="474">
        <v>788226025.98000002</v>
      </c>
      <c r="D10" s="474">
        <v>885116086.73000002</v>
      </c>
      <c r="E10" s="474">
        <v>938393845.35000002</v>
      </c>
      <c r="F10" s="474">
        <v>984566201.59999895</v>
      </c>
      <c r="G10" s="474">
        <v>1048832613.83999</v>
      </c>
      <c r="H10" s="474">
        <v>1102048306.48</v>
      </c>
      <c r="I10" s="474">
        <v>1098144499.69999</v>
      </c>
      <c r="J10" s="474">
        <v>1061760400.15</v>
      </c>
      <c r="K10" s="474">
        <v>985759178.62359595</v>
      </c>
      <c r="L10" s="474">
        <v>850435932.26338398</v>
      </c>
      <c r="M10" s="474">
        <v>878783961.49534905</v>
      </c>
      <c r="N10" s="474">
        <v>11464463695.5723</v>
      </c>
      <c r="O10" s="474">
        <v>787757248.82004094</v>
      </c>
      <c r="P10" s="474">
        <v>701583695.89308798</v>
      </c>
      <c r="Q10" s="474">
        <v>759790982.685552</v>
      </c>
      <c r="R10" s="474">
        <v>827576627.94127798</v>
      </c>
      <c r="S10" s="474">
        <v>943190849.28390598</v>
      </c>
      <c r="T10" s="474">
        <v>985328669.48035395</v>
      </c>
      <c r="U10" s="474">
        <v>1054225612.73311</v>
      </c>
      <c r="V10" s="474">
        <v>1065834377.37255</v>
      </c>
      <c r="W10" s="474">
        <v>989620785.07719302</v>
      </c>
      <c r="X10" s="474">
        <v>933424637.03729296</v>
      </c>
      <c r="Y10" s="474">
        <v>798593894.03230596</v>
      </c>
      <c r="Z10" s="474">
        <v>830810746.74004996</v>
      </c>
      <c r="AA10" s="474">
        <v>10677738127.096701</v>
      </c>
      <c r="AB10" s="474">
        <v>804093340.68073905</v>
      </c>
      <c r="AC10" s="474">
        <v>739674646.06973195</v>
      </c>
      <c r="AD10" s="474">
        <v>822286441.404212</v>
      </c>
      <c r="AE10" s="474">
        <v>836295830.12042606</v>
      </c>
      <c r="AF10" s="474">
        <v>953417932.39860499</v>
      </c>
      <c r="AG10" s="474">
        <v>1002981728.3488801</v>
      </c>
      <c r="AH10" s="474">
        <v>1065780210.96786</v>
      </c>
      <c r="AI10" s="474">
        <v>1083021700.3531599</v>
      </c>
      <c r="AJ10" s="474">
        <v>1011121387.70195</v>
      </c>
      <c r="AK10" s="474">
        <v>968687681.06631696</v>
      </c>
      <c r="AL10" s="474">
        <v>822497539.002406</v>
      </c>
      <c r="AM10" s="474">
        <v>851809388.09086704</v>
      </c>
      <c r="AN10" s="474">
        <v>10961667826.205099</v>
      </c>
      <c r="AO10" s="474">
        <v>847362810.84888196</v>
      </c>
      <c r="AP10" s="474">
        <v>778170267.27960896</v>
      </c>
      <c r="AQ10" s="474">
        <v>850066432.80815196</v>
      </c>
      <c r="AR10" s="474">
        <v>865055162.47734296</v>
      </c>
      <c r="AS10" s="474">
        <v>958470569.60544002</v>
      </c>
      <c r="AT10" s="474">
        <v>1023447922.45158</v>
      </c>
      <c r="AU10" s="474">
        <v>1085807003.7781999</v>
      </c>
      <c r="AV10" s="474">
        <v>1098107371.50299</v>
      </c>
      <c r="AW10" s="474">
        <v>1040426670.32199</v>
      </c>
      <c r="AX10" s="474">
        <v>977556322.18896699</v>
      </c>
      <c r="AY10" s="474">
        <v>844058876.02488399</v>
      </c>
      <c r="AZ10" s="474">
        <v>866181876.50920498</v>
      </c>
      <c r="BA10" s="474">
        <v>11234711285.797199</v>
      </c>
    </row>
    <row r="11" spans="1:53">
      <c r="A11" s="475" t="s">
        <v>2332</v>
      </c>
      <c r="B11" s="474">
        <v>16904560.599999901</v>
      </c>
      <c r="C11" s="474">
        <v>19755246.309999999</v>
      </c>
      <c r="D11" s="474">
        <v>19507634.18</v>
      </c>
      <c r="E11" s="474">
        <v>17411278.489999998</v>
      </c>
      <c r="F11" s="474">
        <v>17326901.100000001</v>
      </c>
      <c r="G11" s="474">
        <v>24043185.27</v>
      </c>
      <c r="H11" s="474">
        <v>20807853.050000001</v>
      </c>
      <c r="I11" s="474">
        <v>22727695.239999998</v>
      </c>
      <c r="J11" s="474">
        <v>21070417.039999999</v>
      </c>
      <c r="K11" s="474">
        <v>24416731.9134643</v>
      </c>
      <c r="L11" s="474">
        <v>23119122.7166951</v>
      </c>
      <c r="M11" s="474">
        <v>24306515.909091301</v>
      </c>
      <c r="N11" s="474">
        <v>251397141.81924999</v>
      </c>
      <c r="O11" s="474">
        <v>20118664.6294434</v>
      </c>
      <c r="P11" s="474">
        <v>19317253.0653961</v>
      </c>
      <c r="Q11" s="474">
        <v>19424583.393855199</v>
      </c>
      <c r="R11" s="474">
        <v>19379556.6915133</v>
      </c>
      <c r="S11" s="474">
        <v>19556800.9845066</v>
      </c>
      <c r="T11" s="474">
        <v>20302423.226434302</v>
      </c>
      <c r="U11" s="474">
        <v>20089836.116416201</v>
      </c>
      <c r="V11" s="474">
        <v>20402934.329941899</v>
      </c>
      <c r="W11" s="474">
        <v>20498417.754096199</v>
      </c>
      <c r="X11" s="474">
        <v>20204100.1328796</v>
      </c>
      <c r="Y11" s="474">
        <v>18750170.9998588</v>
      </c>
      <c r="Z11" s="474">
        <v>19318161.9779482</v>
      </c>
      <c r="AA11" s="474">
        <v>237362903.30228999</v>
      </c>
      <c r="AB11" s="474">
        <v>19980524.683927599</v>
      </c>
      <c r="AC11" s="474">
        <v>18664824.2385935</v>
      </c>
      <c r="AD11" s="474">
        <v>18855835.313122999</v>
      </c>
      <c r="AE11" s="474">
        <v>18922282.9100217</v>
      </c>
      <c r="AF11" s="474">
        <v>19183560.307749901</v>
      </c>
      <c r="AG11" s="474">
        <v>20076314.566585701</v>
      </c>
      <c r="AH11" s="474">
        <v>20427584.637617901</v>
      </c>
      <c r="AI11" s="474">
        <v>20961629.6607311</v>
      </c>
      <c r="AJ11" s="474">
        <v>21207122.9749077</v>
      </c>
      <c r="AK11" s="474">
        <v>21359798.511181802</v>
      </c>
      <c r="AL11" s="474">
        <v>20106258.309416201</v>
      </c>
      <c r="AM11" s="474">
        <v>20608958.657395899</v>
      </c>
      <c r="AN11" s="474">
        <v>240354694.77125201</v>
      </c>
      <c r="AO11" s="474">
        <v>20798665.770157401</v>
      </c>
      <c r="AP11" s="474">
        <v>19353364.719544001</v>
      </c>
      <c r="AQ11" s="474">
        <v>19514823.302443199</v>
      </c>
      <c r="AR11" s="474">
        <v>19460990.640623901</v>
      </c>
      <c r="AS11" s="474">
        <v>19780248.151573502</v>
      </c>
      <c r="AT11" s="474">
        <v>20692892.652553398</v>
      </c>
      <c r="AU11" s="474">
        <v>20909848.874826599</v>
      </c>
      <c r="AV11" s="474">
        <v>21468719.3809078</v>
      </c>
      <c r="AW11" s="474">
        <v>21692752.717105102</v>
      </c>
      <c r="AX11" s="474">
        <v>21743997.135978699</v>
      </c>
      <c r="AY11" s="474">
        <v>20430704.640942998</v>
      </c>
      <c r="AZ11" s="474">
        <v>21021456.255228098</v>
      </c>
      <c r="BA11" s="474">
        <v>246868464.24188501</v>
      </c>
    </row>
    <row r="12" spans="1:53">
      <c r="A12" s="475" t="s">
        <v>2331</v>
      </c>
      <c r="B12" s="474">
        <v>9643835.9599999897</v>
      </c>
      <c r="C12" s="474">
        <v>13140917.2199999</v>
      </c>
      <c r="D12" s="474">
        <v>12006141.35</v>
      </c>
      <c r="E12" s="474">
        <v>10362326.98</v>
      </c>
      <c r="F12" s="474">
        <v>10517697.17</v>
      </c>
      <c r="G12" s="474">
        <v>16566487.66</v>
      </c>
      <c r="H12" s="474">
        <v>13533175.85</v>
      </c>
      <c r="I12" s="474">
        <v>14114703.960000001</v>
      </c>
      <c r="J12" s="474">
        <v>13068864.289999999</v>
      </c>
      <c r="K12" s="474">
        <v>15928075.1867976</v>
      </c>
      <c r="L12" s="474">
        <v>15040087.921972901</v>
      </c>
      <c r="M12" s="474">
        <v>16470504.403142201</v>
      </c>
      <c r="N12" s="474">
        <v>160392817.95191199</v>
      </c>
      <c r="O12" s="474">
        <v>11972695.049246101</v>
      </c>
      <c r="P12" s="474">
        <v>11655259.173504099</v>
      </c>
      <c r="Q12" s="474">
        <v>11609320.4508882</v>
      </c>
      <c r="R12" s="474">
        <v>11362496.3060863</v>
      </c>
      <c r="S12" s="474">
        <v>11829346.0322931</v>
      </c>
      <c r="T12" s="474">
        <v>12003828.156649999</v>
      </c>
      <c r="U12" s="474">
        <v>11964797.9934991</v>
      </c>
      <c r="V12" s="474">
        <v>12048224.730038101</v>
      </c>
      <c r="W12" s="474">
        <v>11902412.2133647</v>
      </c>
      <c r="X12" s="474">
        <v>11889946.508212199</v>
      </c>
      <c r="Y12" s="474">
        <v>10842771.7858546</v>
      </c>
      <c r="Z12" s="474">
        <v>11550776.8140692</v>
      </c>
      <c r="AA12" s="474">
        <v>140631875.21370599</v>
      </c>
      <c r="AB12" s="474">
        <v>11621679.490407599</v>
      </c>
      <c r="AC12" s="474">
        <v>10790533.393355001</v>
      </c>
      <c r="AD12" s="474">
        <v>10828627.3774634</v>
      </c>
      <c r="AE12" s="474">
        <v>10692932.5956</v>
      </c>
      <c r="AF12" s="474">
        <v>11243974.729394199</v>
      </c>
      <c r="AG12" s="474">
        <v>11561425.528263301</v>
      </c>
      <c r="AH12" s="474">
        <v>12085868.4193714</v>
      </c>
      <c r="AI12" s="474">
        <v>12389027.793931101</v>
      </c>
      <c r="AJ12" s="474">
        <v>12391488.6629699</v>
      </c>
      <c r="AK12" s="474">
        <v>12690199.558638301</v>
      </c>
      <c r="AL12" s="474">
        <v>11848283.8161378</v>
      </c>
      <c r="AM12" s="474">
        <v>12492899.732248601</v>
      </c>
      <c r="AN12" s="474">
        <v>140636941.097781</v>
      </c>
      <c r="AO12" s="474">
        <v>12507842.325420501</v>
      </c>
      <c r="AP12" s="474">
        <v>11550439.287744099</v>
      </c>
      <c r="AQ12" s="474">
        <v>11559454.7133558</v>
      </c>
      <c r="AR12" s="474">
        <v>11303031.684569599</v>
      </c>
      <c r="AS12" s="474">
        <v>11912161.8068965</v>
      </c>
      <c r="AT12" s="474">
        <v>12248308.1064684</v>
      </c>
      <c r="AU12" s="474">
        <v>12638908.718050299</v>
      </c>
      <c r="AV12" s="474">
        <v>12966775.5968672</v>
      </c>
      <c r="AW12" s="474">
        <v>12948497.368617101</v>
      </c>
      <c r="AX12" s="474">
        <v>13145634.4171283</v>
      </c>
      <c r="AY12" s="474">
        <v>12245771.333352899</v>
      </c>
      <c r="AZ12" s="474">
        <v>12976785.405786</v>
      </c>
      <c r="BA12" s="474">
        <v>148003610.76425701</v>
      </c>
    </row>
    <row r="13" spans="1:53">
      <c r="A13" s="475" t="s">
        <v>2330</v>
      </c>
      <c r="B13" s="474">
        <v>0</v>
      </c>
      <c r="C13" s="474">
        <v>0</v>
      </c>
      <c r="D13" s="474">
        <v>0</v>
      </c>
      <c r="E13" s="474">
        <v>0</v>
      </c>
      <c r="F13" s="474">
        <v>0</v>
      </c>
      <c r="G13" s="474">
        <v>0</v>
      </c>
      <c r="H13" s="474">
        <v>0</v>
      </c>
      <c r="I13" s="474">
        <v>0</v>
      </c>
      <c r="J13" s="474">
        <v>0</v>
      </c>
      <c r="K13" s="474">
        <v>0</v>
      </c>
      <c r="L13" s="474">
        <v>0</v>
      </c>
      <c r="M13" s="474">
        <v>0</v>
      </c>
      <c r="N13" s="474">
        <v>0</v>
      </c>
      <c r="O13" s="474">
        <v>0</v>
      </c>
      <c r="P13" s="474">
        <v>0</v>
      </c>
      <c r="Q13" s="474">
        <v>0</v>
      </c>
      <c r="R13" s="474">
        <v>0</v>
      </c>
      <c r="S13" s="474">
        <v>0</v>
      </c>
      <c r="T13" s="474">
        <v>0</v>
      </c>
      <c r="U13" s="474">
        <v>0</v>
      </c>
      <c r="V13" s="474">
        <v>0</v>
      </c>
      <c r="W13" s="474">
        <v>0</v>
      </c>
      <c r="X13" s="474">
        <v>0</v>
      </c>
      <c r="Y13" s="474">
        <v>0</v>
      </c>
      <c r="Z13" s="474">
        <v>0</v>
      </c>
      <c r="AA13" s="474">
        <v>0</v>
      </c>
      <c r="AB13" s="474">
        <v>0</v>
      </c>
      <c r="AC13" s="474">
        <v>0</v>
      </c>
      <c r="AD13" s="474">
        <v>0</v>
      </c>
      <c r="AE13" s="474">
        <v>0</v>
      </c>
      <c r="AF13" s="474">
        <v>0</v>
      </c>
      <c r="AG13" s="474">
        <v>0</v>
      </c>
      <c r="AH13" s="474">
        <v>0</v>
      </c>
      <c r="AI13" s="474">
        <v>0</v>
      </c>
      <c r="AJ13" s="474">
        <v>0</v>
      </c>
      <c r="AK13" s="474">
        <v>0</v>
      </c>
      <c r="AL13" s="474">
        <v>0</v>
      </c>
      <c r="AM13" s="474">
        <v>0</v>
      </c>
      <c r="AN13" s="474">
        <v>0</v>
      </c>
      <c r="AO13" s="474">
        <v>0</v>
      </c>
      <c r="AP13" s="474">
        <v>0</v>
      </c>
      <c r="AQ13" s="474">
        <v>0</v>
      </c>
      <c r="AR13" s="474">
        <v>0</v>
      </c>
      <c r="AS13" s="474">
        <v>0</v>
      </c>
      <c r="AT13" s="474">
        <v>0</v>
      </c>
      <c r="AU13" s="474">
        <v>0</v>
      </c>
      <c r="AV13" s="474">
        <v>0</v>
      </c>
      <c r="AW13" s="474">
        <v>0</v>
      </c>
      <c r="AX13" s="474">
        <v>0</v>
      </c>
      <c r="AY13" s="474">
        <v>0</v>
      </c>
      <c r="AZ13" s="474">
        <v>0</v>
      </c>
      <c r="BA13" s="474">
        <v>0</v>
      </c>
    </row>
    <row r="14" spans="1:53">
      <c r="A14" s="475" t="s">
        <v>2329</v>
      </c>
      <c r="B14" s="474">
        <v>14962.08</v>
      </c>
      <c r="C14" s="474">
        <v>13751.01</v>
      </c>
      <c r="D14" s="474">
        <v>17154.27</v>
      </c>
      <c r="E14" s="474">
        <v>16357.11</v>
      </c>
      <c r="F14" s="474">
        <v>13597.71</v>
      </c>
      <c r="G14" s="474">
        <v>11088.7</v>
      </c>
      <c r="H14" s="474">
        <v>11451.51</v>
      </c>
      <c r="I14" s="474">
        <v>14502.18</v>
      </c>
      <c r="J14" s="474">
        <v>16546.18</v>
      </c>
      <c r="K14" s="474">
        <v>17716.37</v>
      </c>
      <c r="L14" s="474">
        <v>17716.37</v>
      </c>
      <c r="M14" s="474">
        <v>17716.37</v>
      </c>
      <c r="N14" s="474">
        <v>182559.859999999</v>
      </c>
      <c r="O14" s="474">
        <v>15631.49</v>
      </c>
      <c r="P14" s="474">
        <v>15631.49</v>
      </c>
      <c r="Q14" s="474">
        <v>15631.49</v>
      </c>
      <c r="R14" s="474">
        <v>15631.49</v>
      </c>
      <c r="S14" s="474">
        <v>15631.49</v>
      </c>
      <c r="T14" s="474">
        <v>15631.49</v>
      </c>
      <c r="U14" s="474">
        <v>15631.49</v>
      </c>
      <c r="V14" s="474">
        <v>15631.49</v>
      </c>
      <c r="W14" s="474">
        <v>15631.49</v>
      </c>
      <c r="X14" s="474">
        <v>15631.49</v>
      </c>
      <c r="Y14" s="474">
        <v>15631.49</v>
      </c>
      <c r="Z14" s="474">
        <v>15631.49</v>
      </c>
      <c r="AA14" s="474">
        <v>187577.87999999899</v>
      </c>
      <c r="AB14" s="474">
        <v>15631.49</v>
      </c>
      <c r="AC14" s="474">
        <v>15631.49</v>
      </c>
      <c r="AD14" s="474">
        <v>15631.49</v>
      </c>
      <c r="AE14" s="474">
        <v>15631.49</v>
      </c>
      <c r="AF14" s="474">
        <v>15631.49</v>
      </c>
      <c r="AG14" s="474">
        <v>15631.49</v>
      </c>
      <c r="AH14" s="474">
        <v>15631.49</v>
      </c>
      <c r="AI14" s="474">
        <v>15631.49</v>
      </c>
      <c r="AJ14" s="474">
        <v>15631.49</v>
      </c>
      <c r="AK14" s="474">
        <v>15631.49</v>
      </c>
      <c r="AL14" s="474">
        <v>15631.49</v>
      </c>
      <c r="AM14" s="474">
        <v>15631.49</v>
      </c>
      <c r="AN14" s="474">
        <v>187577.87999999899</v>
      </c>
      <c r="AO14" s="474">
        <v>15631.49</v>
      </c>
      <c r="AP14" s="474">
        <v>15631.49</v>
      </c>
      <c r="AQ14" s="474">
        <v>15631.49</v>
      </c>
      <c r="AR14" s="474">
        <v>15631.49</v>
      </c>
      <c r="AS14" s="474">
        <v>15631.49</v>
      </c>
      <c r="AT14" s="474">
        <v>15631.49</v>
      </c>
      <c r="AU14" s="474">
        <v>15631.49</v>
      </c>
      <c r="AV14" s="474">
        <v>15631.49</v>
      </c>
      <c r="AW14" s="474">
        <v>15631.49</v>
      </c>
      <c r="AX14" s="474">
        <v>15631.49</v>
      </c>
      <c r="AY14" s="474">
        <v>15631.49</v>
      </c>
      <c r="AZ14" s="474">
        <v>15631.49</v>
      </c>
      <c r="BA14" s="474">
        <v>187577.87999999899</v>
      </c>
    </row>
    <row r="15" spans="1:53">
      <c r="A15" s="475" t="s">
        <v>2328</v>
      </c>
      <c r="B15" s="474">
        <v>5068054.58</v>
      </c>
      <c r="C15" s="474">
        <v>4267317.3</v>
      </c>
      <c r="D15" s="474">
        <v>4612087.74</v>
      </c>
      <c r="E15" s="474">
        <v>4487721.4000000004</v>
      </c>
      <c r="F15" s="474">
        <v>4678449.32</v>
      </c>
      <c r="G15" s="474">
        <v>4504394.99</v>
      </c>
      <c r="H15" s="474">
        <v>4846769.05</v>
      </c>
      <c r="I15" s="474">
        <v>4961314.9400000004</v>
      </c>
      <c r="J15" s="474">
        <v>5063212.0199999996</v>
      </c>
      <c r="K15" s="474">
        <v>5138073</v>
      </c>
      <c r="L15" s="474">
        <v>5156911</v>
      </c>
      <c r="M15" s="474">
        <v>5872384</v>
      </c>
      <c r="N15" s="474">
        <v>58656689.340000004</v>
      </c>
      <c r="O15" s="474">
        <v>5137904.1869841795</v>
      </c>
      <c r="P15" s="474">
        <v>4332467.0680618603</v>
      </c>
      <c r="Q15" s="474">
        <v>4640474.0223058099</v>
      </c>
      <c r="R15" s="474">
        <v>4479670.0749351401</v>
      </c>
      <c r="S15" s="474">
        <v>4695794.2843899596</v>
      </c>
      <c r="T15" s="474">
        <v>4539759.2840594696</v>
      </c>
      <c r="U15" s="474">
        <v>4852890.8754687104</v>
      </c>
      <c r="V15" s="474">
        <v>4994000.3403500495</v>
      </c>
      <c r="W15" s="474">
        <v>5094186.9915339304</v>
      </c>
      <c r="X15" s="474">
        <v>5547547.9689874602</v>
      </c>
      <c r="Y15" s="474">
        <v>4981413.8208913105</v>
      </c>
      <c r="Z15" s="474">
        <v>5955341.5507311104</v>
      </c>
      <c r="AA15" s="474">
        <v>59251450.468698896</v>
      </c>
      <c r="AB15" s="474">
        <v>5200487.3664454501</v>
      </c>
      <c r="AC15" s="474">
        <v>4378574.8659931896</v>
      </c>
      <c r="AD15" s="474">
        <v>4692102.1303698998</v>
      </c>
      <c r="AE15" s="474">
        <v>4522188.3113126596</v>
      </c>
      <c r="AF15" s="474">
        <v>4734412.2184177795</v>
      </c>
      <c r="AG15" s="474">
        <v>4573583.38261066</v>
      </c>
      <c r="AH15" s="474">
        <v>4881823.8077558205</v>
      </c>
      <c r="AI15" s="474">
        <v>5018127.4756613001</v>
      </c>
      <c r="AJ15" s="474">
        <v>5120788.8738444904</v>
      </c>
      <c r="AK15" s="474">
        <v>5576435.3454474499</v>
      </c>
      <c r="AL15" s="474">
        <v>5013905.0360373901</v>
      </c>
      <c r="AM15" s="474">
        <v>6002431.6913312897</v>
      </c>
      <c r="AN15" s="474">
        <v>59714860.505227298</v>
      </c>
      <c r="AO15" s="474">
        <v>5347506.4352369998</v>
      </c>
      <c r="AP15" s="474">
        <v>4492049.8923223102</v>
      </c>
      <c r="AQ15" s="474">
        <v>4804195.20291775</v>
      </c>
      <c r="AR15" s="474">
        <v>4631553.4005978396</v>
      </c>
      <c r="AS15" s="474">
        <v>4858681.3717046399</v>
      </c>
      <c r="AT15" s="474">
        <v>4700371.4280231297</v>
      </c>
      <c r="AU15" s="474">
        <v>5030268.0225986401</v>
      </c>
      <c r="AV15" s="474">
        <v>5181635.2055382105</v>
      </c>
      <c r="AW15" s="474">
        <v>5285971.2233255897</v>
      </c>
      <c r="AX15" s="474">
        <v>5757574.5116111897</v>
      </c>
      <c r="AY15" s="474">
        <v>5165603.0125045404</v>
      </c>
      <c r="AZ15" s="474">
        <v>6167379.8420027904</v>
      </c>
      <c r="BA15" s="474">
        <v>61422789.548383601</v>
      </c>
    </row>
    <row r="16" spans="1:53">
      <c r="A16" s="475" t="s">
        <v>2327</v>
      </c>
      <c r="B16" s="474">
        <v>804617.99</v>
      </c>
      <c r="C16" s="474">
        <v>3785363.62</v>
      </c>
      <c r="D16" s="474">
        <v>2720945.16</v>
      </c>
      <c r="E16" s="474">
        <v>1545831.1</v>
      </c>
      <c r="F16" s="474">
        <v>1142418.1599999999</v>
      </c>
      <c r="G16" s="474">
        <v>6284230.8099999996</v>
      </c>
      <c r="H16" s="474">
        <v>3160832.84</v>
      </c>
      <c r="I16" s="474">
        <v>3746240.1199999899</v>
      </c>
      <c r="J16" s="474">
        <v>2245524.75</v>
      </c>
      <c r="K16" s="474">
        <v>6102136.3700000001</v>
      </c>
      <c r="L16" s="474">
        <v>5508912.8799999999</v>
      </c>
      <c r="M16" s="474">
        <v>6254553.3799999999</v>
      </c>
      <c r="N16" s="474">
        <v>43301607.18</v>
      </c>
      <c r="O16" s="474">
        <v>2097704.75</v>
      </c>
      <c r="P16" s="474">
        <v>2674069.5</v>
      </c>
      <c r="Q16" s="474">
        <v>2895546.2899999898</v>
      </c>
      <c r="R16" s="474">
        <v>2966144.16</v>
      </c>
      <c r="S16" s="474">
        <v>2920317.6199999899</v>
      </c>
      <c r="T16" s="474">
        <v>2766775.6199999899</v>
      </c>
      <c r="U16" s="474">
        <v>2398218.13</v>
      </c>
      <c r="V16" s="474">
        <v>2229738.29</v>
      </c>
      <c r="W16" s="474">
        <v>2037405.1099999901</v>
      </c>
      <c r="X16" s="474">
        <v>1858058.5</v>
      </c>
      <c r="Y16" s="474">
        <v>1619351.85</v>
      </c>
      <c r="Z16" s="474">
        <v>1638556.2</v>
      </c>
      <c r="AA16" s="474">
        <v>28101886.019999899</v>
      </c>
      <c r="AB16" s="474">
        <v>2039007.1099999901</v>
      </c>
      <c r="AC16" s="474">
        <v>2062493.75999999</v>
      </c>
      <c r="AD16" s="474">
        <v>2095035.30999999</v>
      </c>
      <c r="AE16" s="474">
        <v>2280482.6199999899</v>
      </c>
      <c r="AF16" s="474">
        <v>2297336.3099999898</v>
      </c>
      <c r="AG16" s="474">
        <v>2287397.75</v>
      </c>
      <c r="AH16" s="474">
        <v>2481757.17</v>
      </c>
      <c r="AI16" s="474">
        <v>2529966.3099999898</v>
      </c>
      <c r="AJ16" s="474">
        <v>2503950.17</v>
      </c>
      <c r="AK16" s="474">
        <v>2643546.75</v>
      </c>
      <c r="AL16" s="474">
        <v>2613337.75</v>
      </c>
      <c r="AM16" s="474">
        <v>2605581.16</v>
      </c>
      <c r="AN16" s="474">
        <v>28439892.169999901</v>
      </c>
      <c r="AO16" s="474">
        <v>2732040.65</v>
      </c>
      <c r="AP16" s="474">
        <v>2759066.3</v>
      </c>
      <c r="AQ16" s="474">
        <v>2794084.63</v>
      </c>
      <c r="AR16" s="474">
        <v>2853468.38</v>
      </c>
      <c r="AS16" s="474">
        <v>2871418.87</v>
      </c>
      <c r="AT16" s="474">
        <v>2861998.38</v>
      </c>
      <c r="AU16" s="474">
        <v>2929429.63</v>
      </c>
      <c r="AV16" s="474">
        <v>2978422.87</v>
      </c>
      <c r="AW16" s="474">
        <v>2952858.15</v>
      </c>
      <c r="AX16" s="474">
        <v>2960098.87</v>
      </c>
      <c r="AY16" s="474">
        <v>2930850.63</v>
      </c>
      <c r="AZ16" s="474">
        <v>2921690.38</v>
      </c>
      <c r="BA16" s="474">
        <v>34545427.739999898</v>
      </c>
    </row>
    <row r="17" spans="1:53">
      <c r="A17" s="475" t="s">
        <v>2326</v>
      </c>
      <c r="B17" s="474">
        <v>0</v>
      </c>
      <c r="C17" s="474">
        <v>0</v>
      </c>
      <c r="D17" s="474">
        <v>0</v>
      </c>
      <c r="E17" s="474">
        <v>0</v>
      </c>
      <c r="F17" s="474">
        <v>0</v>
      </c>
      <c r="G17" s="474">
        <v>0</v>
      </c>
      <c r="H17" s="474">
        <v>0</v>
      </c>
      <c r="I17" s="474">
        <v>0</v>
      </c>
      <c r="J17" s="474">
        <v>0</v>
      </c>
      <c r="K17" s="474">
        <v>0</v>
      </c>
      <c r="L17" s="474">
        <v>0</v>
      </c>
      <c r="M17" s="474">
        <v>0</v>
      </c>
      <c r="N17" s="474">
        <v>0</v>
      </c>
      <c r="O17" s="474">
        <v>0</v>
      </c>
      <c r="P17" s="474">
        <v>0</v>
      </c>
      <c r="Q17" s="474">
        <v>0</v>
      </c>
      <c r="R17" s="474">
        <v>0</v>
      </c>
      <c r="S17" s="474">
        <v>0</v>
      </c>
      <c r="T17" s="474">
        <v>0</v>
      </c>
      <c r="U17" s="474">
        <v>0</v>
      </c>
      <c r="V17" s="474">
        <v>0</v>
      </c>
      <c r="W17" s="474">
        <v>0</v>
      </c>
      <c r="X17" s="474">
        <v>0</v>
      </c>
      <c r="Y17" s="474">
        <v>0</v>
      </c>
      <c r="Z17" s="474">
        <v>0</v>
      </c>
      <c r="AA17" s="474">
        <v>0</v>
      </c>
      <c r="AB17" s="474">
        <v>0</v>
      </c>
      <c r="AC17" s="474">
        <v>0</v>
      </c>
      <c r="AD17" s="474">
        <v>0</v>
      </c>
      <c r="AE17" s="474">
        <v>0</v>
      </c>
      <c r="AF17" s="474">
        <v>0</v>
      </c>
      <c r="AG17" s="474">
        <v>0</v>
      </c>
      <c r="AH17" s="474">
        <v>0</v>
      </c>
      <c r="AI17" s="474">
        <v>0</v>
      </c>
      <c r="AJ17" s="474">
        <v>0</v>
      </c>
      <c r="AK17" s="474">
        <v>0</v>
      </c>
      <c r="AL17" s="474">
        <v>0</v>
      </c>
      <c r="AM17" s="474">
        <v>0</v>
      </c>
      <c r="AN17" s="474">
        <v>0</v>
      </c>
      <c r="AO17" s="474">
        <v>0</v>
      </c>
      <c r="AP17" s="474">
        <v>0</v>
      </c>
      <c r="AQ17" s="474">
        <v>0</v>
      </c>
      <c r="AR17" s="474">
        <v>0</v>
      </c>
      <c r="AS17" s="474">
        <v>0</v>
      </c>
      <c r="AT17" s="474">
        <v>0</v>
      </c>
      <c r="AU17" s="474">
        <v>0</v>
      </c>
      <c r="AV17" s="474">
        <v>0</v>
      </c>
      <c r="AW17" s="474">
        <v>0</v>
      </c>
      <c r="AX17" s="474">
        <v>0</v>
      </c>
      <c r="AY17" s="474">
        <v>0</v>
      </c>
      <c r="AZ17" s="474">
        <v>0</v>
      </c>
      <c r="BA17" s="474">
        <v>0</v>
      </c>
    </row>
    <row r="18" spans="1:53">
      <c r="A18" s="475" t="s">
        <v>2325</v>
      </c>
      <c r="B18" s="474">
        <v>43116.18</v>
      </c>
      <c r="C18" s="474">
        <v>49736.26</v>
      </c>
      <c r="D18" s="474">
        <v>39963.11</v>
      </c>
      <c r="E18" s="474">
        <v>51123.55</v>
      </c>
      <c r="F18" s="474">
        <v>30789.13</v>
      </c>
      <c r="G18" s="474">
        <v>43945.760000000002</v>
      </c>
      <c r="H18" s="474">
        <v>55861.79</v>
      </c>
      <c r="I18" s="474">
        <v>59777.66</v>
      </c>
      <c r="J18" s="474">
        <v>65552.23</v>
      </c>
      <c r="K18" s="474">
        <v>7200</v>
      </c>
      <c r="L18" s="474">
        <v>7200</v>
      </c>
      <c r="M18" s="474">
        <v>7200</v>
      </c>
      <c r="N18" s="474">
        <v>461465.66999999899</v>
      </c>
      <c r="O18" s="474">
        <v>7200</v>
      </c>
      <c r="P18" s="474">
        <v>7200</v>
      </c>
      <c r="Q18" s="474">
        <v>7200</v>
      </c>
      <c r="R18" s="474">
        <v>7200</v>
      </c>
      <c r="S18" s="474">
        <v>7200</v>
      </c>
      <c r="T18" s="474">
        <v>7200</v>
      </c>
      <c r="U18" s="474">
        <v>7200</v>
      </c>
      <c r="V18" s="474">
        <v>7200</v>
      </c>
      <c r="W18" s="474">
        <v>7200</v>
      </c>
      <c r="X18" s="474">
        <v>7200</v>
      </c>
      <c r="Y18" s="474">
        <v>7200</v>
      </c>
      <c r="Z18" s="474">
        <v>7200</v>
      </c>
      <c r="AA18" s="474">
        <v>86400</v>
      </c>
      <c r="AB18" s="474">
        <v>7200</v>
      </c>
      <c r="AC18" s="474">
        <v>7200</v>
      </c>
      <c r="AD18" s="474">
        <v>7200</v>
      </c>
      <c r="AE18" s="474">
        <v>7200</v>
      </c>
      <c r="AF18" s="474">
        <v>7200</v>
      </c>
      <c r="AG18" s="474">
        <v>7200</v>
      </c>
      <c r="AH18" s="474">
        <v>7200</v>
      </c>
      <c r="AI18" s="474">
        <v>7200</v>
      </c>
      <c r="AJ18" s="474">
        <v>7200</v>
      </c>
      <c r="AK18" s="474">
        <v>7200</v>
      </c>
      <c r="AL18" s="474">
        <v>7200</v>
      </c>
      <c r="AM18" s="474">
        <v>7200</v>
      </c>
      <c r="AN18" s="474">
        <v>86400</v>
      </c>
      <c r="AO18" s="474">
        <v>7200</v>
      </c>
      <c r="AP18" s="474">
        <v>7200</v>
      </c>
      <c r="AQ18" s="474">
        <v>7200</v>
      </c>
      <c r="AR18" s="474">
        <v>7200</v>
      </c>
      <c r="AS18" s="474">
        <v>7200</v>
      </c>
      <c r="AT18" s="474">
        <v>7200</v>
      </c>
      <c r="AU18" s="474">
        <v>7200</v>
      </c>
      <c r="AV18" s="474">
        <v>7200</v>
      </c>
      <c r="AW18" s="474">
        <v>7200</v>
      </c>
      <c r="AX18" s="474">
        <v>7200</v>
      </c>
      <c r="AY18" s="474">
        <v>7200</v>
      </c>
      <c r="AZ18" s="474">
        <v>7200</v>
      </c>
      <c r="BA18" s="474">
        <v>86400</v>
      </c>
    </row>
    <row r="19" spans="1:53">
      <c r="A19" s="475" t="s">
        <v>2324</v>
      </c>
      <c r="B19" s="474">
        <v>0</v>
      </c>
      <c r="C19" s="474">
        <v>0</v>
      </c>
      <c r="D19" s="474">
        <v>0</v>
      </c>
      <c r="E19" s="474">
        <v>0</v>
      </c>
      <c r="F19" s="474">
        <v>0</v>
      </c>
      <c r="G19" s="474">
        <v>0</v>
      </c>
      <c r="H19" s="474">
        <v>0</v>
      </c>
      <c r="I19" s="474">
        <v>0</v>
      </c>
      <c r="J19" s="474">
        <v>775002.34</v>
      </c>
      <c r="K19" s="474">
        <v>0</v>
      </c>
      <c r="L19" s="474">
        <v>0</v>
      </c>
      <c r="M19" s="474">
        <v>0</v>
      </c>
      <c r="N19" s="474">
        <v>775002.34</v>
      </c>
      <c r="O19" s="474">
        <v>0</v>
      </c>
      <c r="P19" s="474">
        <v>0</v>
      </c>
      <c r="Q19" s="474">
        <v>0</v>
      </c>
      <c r="R19" s="474">
        <v>0</v>
      </c>
      <c r="S19" s="474">
        <v>0</v>
      </c>
      <c r="T19" s="474">
        <v>0</v>
      </c>
      <c r="U19" s="474">
        <v>0</v>
      </c>
      <c r="V19" s="474">
        <v>0</v>
      </c>
      <c r="W19" s="474">
        <v>0</v>
      </c>
      <c r="X19" s="474">
        <v>0</v>
      </c>
      <c r="Y19" s="474">
        <v>0</v>
      </c>
      <c r="Z19" s="474">
        <v>0</v>
      </c>
      <c r="AA19" s="474">
        <v>0</v>
      </c>
      <c r="AB19" s="474">
        <v>0</v>
      </c>
      <c r="AC19" s="474">
        <v>0</v>
      </c>
      <c r="AD19" s="474">
        <v>0</v>
      </c>
      <c r="AE19" s="474">
        <v>0</v>
      </c>
      <c r="AF19" s="474">
        <v>0</v>
      </c>
      <c r="AG19" s="474">
        <v>0</v>
      </c>
      <c r="AH19" s="474">
        <v>0</v>
      </c>
      <c r="AI19" s="474">
        <v>0</v>
      </c>
      <c r="AJ19" s="474">
        <v>0</v>
      </c>
      <c r="AK19" s="474">
        <v>0</v>
      </c>
      <c r="AL19" s="474">
        <v>0</v>
      </c>
      <c r="AM19" s="474">
        <v>0</v>
      </c>
      <c r="AN19" s="474">
        <v>0</v>
      </c>
      <c r="AO19" s="474">
        <v>0</v>
      </c>
      <c r="AP19" s="474">
        <v>0</v>
      </c>
      <c r="AQ19" s="474">
        <v>0</v>
      </c>
      <c r="AR19" s="474">
        <v>0</v>
      </c>
      <c r="AS19" s="474">
        <v>0</v>
      </c>
      <c r="AT19" s="474">
        <v>0</v>
      </c>
      <c r="AU19" s="474">
        <v>0</v>
      </c>
      <c r="AV19" s="474">
        <v>0</v>
      </c>
      <c r="AW19" s="474">
        <v>0</v>
      </c>
      <c r="AX19" s="474">
        <v>0</v>
      </c>
      <c r="AY19" s="474">
        <v>0</v>
      </c>
      <c r="AZ19" s="474">
        <v>0</v>
      </c>
      <c r="BA19" s="474">
        <v>0</v>
      </c>
    </row>
    <row r="20" spans="1:53">
      <c r="A20" s="475" t="s">
        <v>2323</v>
      </c>
      <c r="B20" s="474">
        <v>3002754.6</v>
      </c>
      <c r="C20" s="474">
        <v>4320848.7699999996</v>
      </c>
      <c r="D20" s="474">
        <v>3801676.01</v>
      </c>
      <c r="E20" s="474">
        <v>3523597.92</v>
      </c>
      <c r="F20" s="474">
        <v>4046110.41</v>
      </c>
      <c r="G20" s="474">
        <v>5046227.29</v>
      </c>
      <c r="H20" s="474">
        <v>4081773.79</v>
      </c>
      <c r="I20" s="474">
        <v>4560546.0999999996</v>
      </c>
      <c r="J20" s="474">
        <v>4016170.71</v>
      </c>
      <c r="K20" s="474">
        <v>3836317.12079192</v>
      </c>
      <c r="L20" s="474">
        <v>3654261.5164090302</v>
      </c>
      <c r="M20" s="474">
        <v>3707521.8533547102</v>
      </c>
      <c r="N20" s="474">
        <v>47597806.090555601</v>
      </c>
      <c r="O20" s="474">
        <v>4057915.28109201</v>
      </c>
      <c r="P20" s="474">
        <v>4044430.2599215899</v>
      </c>
      <c r="Q20" s="474">
        <v>3467946.7002286799</v>
      </c>
      <c r="R20" s="474">
        <v>3371656.1949933399</v>
      </c>
      <c r="S20" s="474">
        <v>3582824.4590507699</v>
      </c>
      <c r="T20" s="474">
        <v>3923681.7539871102</v>
      </c>
      <c r="U20" s="474">
        <v>4085779.2011518599</v>
      </c>
      <c r="V20" s="474">
        <v>4087096.0403071698</v>
      </c>
      <c r="W20" s="474">
        <v>4069286.45154728</v>
      </c>
      <c r="X20" s="474">
        <v>3666684.38949183</v>
      </c>
      <c r="Y20" s="474">
        <v>3553523.8113593902</v>
      </c>
      <c r="Z20" s="474">
        <v>3362741.7753003901</v>
      </c>
      <c r="AA20" s="474">
        <v>45273566.3184314</v>
      </c>
      <c r="AB20" s="474">
        <v>3735698.79563211</v>
      </c>
      <c r="AC20" s="474">
        <v>3763428.4645219301</v>
      </c>
      <c r="AD20" s="474">
        <v>3435231.9066762198</v>
      </c>
      <c r="AE20" s="474">
        <v>3344289.06670907</v>
      </c>
      <c r="AF20" s="474">
        <v>3581160.9725704901</v>
      </c>
      <c r="AG20" s="474">
        <v>3926060.2390469401</v>
      </c>
      <c r="AH20" s="474">
        <v>4092939.4343987098</v>
      </c>
      <c r="AI20" s="474">
        <v>4102357.0072738202</v>
      </c>
      <c r="AJ20" s="474">
        <v>4064390.545566</v>
      </c>
      <c r="AK20" s="474">
        <v>3652397.0962356101</v>
      </c>
      <c r="AL20" s="474">
        <v>3531025.2619011598</v>
      </c>
      <c r="AM20" s="474">
        <v>3292491.8686318598</v>
      </c>
      <c r="AN20" s="474">
        <v>44521470.6591639</v>
      </c>
      <c r="AO20" s="474">
        <v>3777733.2630603998</v>
      </c>
      <c r="AP20" s="474">
        <v>3717287.9484985601</v>
      </c>
      <c r="AQ20" s="474">
        <v>3360898.0235772599</v>
      </c>
      <c r="AR20" s="474">
        <v>3277476.57043669</v>
      </c>
      <c r="AS20" s="474">
        <v>3553957.72040101</v>
      </c>
      <c r="AT20" s="474">
        <v>3913433.8287462401</v>
      </c>
      <c r="AU20" s="474">
        <v>4053565.88345152</v>
      </c>
      <c r="AV20" s="474">
        <v>4071499.83739579</v>
      </c>
      <c r="AW20" s="474">
        <v>4012114.71282714</v>
      </c>
      <c r="AX20" s="474">
        <v>3613875.62654295</v>
      </c>
      <c r="AY20" s="474">
        <v>3464842.2914215401</v>
      </c>
      <c r="AZ20" s="474">
        <v>3295761.3962705699</v>
      </c>
      <c r="BA20" s="474">
        <v>44112447.102629699</v>
      </c>
    </row>
    <row r="21" spans="1:53">
      <c r="A21" s="475" t="s">
        <v>2322</v>
      </c>
      <c r="B21" s="474">
        <v>21107.68</v>
      </c>
      <c r="C21" s="474">
        <v>20891</v>
      </c>
      <c r="D21" s="474">
        <v>19296</v>
      </c>
      <c r="E21" s="474">
        <v>20093.5</v>
      </c>
      <c r="F21" s="474">
        <v>20093.5</v>
      </c>
      <c r="G21" s="474">
        <v>20093.5</v>
      </c>
      <c r="H21" s="474">
        <v>20093.5</v>
      </c>
      <c r="I21" s="474">
        <v>20093.5</v>
      </c>
      <c r="J21" s="474">
        <v>20093.5</v>
      </c>
      <c r="K21" s="474">
        <v>20093.5</v>
      </c>
      <c r="L21" s="474">
        <v>20093.5</v>
      </c>
      <c r="M21" s="474">
        <v>20093.5</v>
      </c>
      <c r="N21" s="474">
        <v>242136.18</v>
      </c>
      <c r="O21" s="474">
        <v>20093.5</v>
      </c>
      <c r="P21" s="474">
        <v>20093.5</v>
      </c>
      <c r="Q21" s="474">
        <v>20093.5</v>
      </c>
      <c r="R21" s="474">
        <v>20093.5</v>
      </c>
      <c r="S21" s="474">
        <v>20093.5</v>
      </c>
      <c r="T21" s="474">
        <v>20093.5</v>
      </c>
      <c r="U21" s="474">
        <v>20093.5</v>
      </c>
      <c r="V21" s="474">
        <v>20093.5</v>
      </c>
      <c r="W21" s="474">
        <v>20093.5</v>
      </c>
      <c r="X21" s="474">
        <v>20093.5</v>
      </c>
      <c r="Y21" s="474">
        <v>20093.5</v>
      </c>
      <c r="Z21" s="474">
        <v>20093.5</v>
      </c>
      <c r="AA21" s="474">
        <v>241122</v>
      </c>
      <c r="AB21" s="474">
        <v>20093.5</v>
      </c>
      <c r="AC21" s="474">
        <v>20093.5</v>
      </c>
      <c r="AD21" s="474">
        <v>20093.5</v>
      </c>
      <c r="AE21" s="474">
        <v>20093.5</v>
      </c>
      <c r="AF21" s="474">
        <v>20093.5</v>
      </c>
      <c r="AG21" s="474">
        <v>20093.5</v>
      </c>
      <c r="AH21" s="474">
        <v>20093.5</v>
      </c>
      <c r="AI21" s="474">
        <v>20093.5</v>
      </c>
      <c r="AJ21" s="474">
        <v>20093.5</v>
      </c>
      <c r="AK21" s="474">
        <v>20093.5</v>
      </c>
      <c r="AL21" s="474">
        <v>20093.5</v>
      </c>
      <c r="AM21" s="474">
        <v>20093.5</v>
      </c>
      <c r="AN21" s="474">
        <v>241122</v>
      </c>
      <c r="AO21" s="474">
        <v>20093.5</v>
      </c>
      <c r="AP21" s="474">
        <v>20093.5</v>
      </c>
      <c r="AQ21" s="474">
        <v>20093.5</v>
      </c>
      <c r="AR21" s="474">
        <v>20093.5</v>
      </c>
      <c r="AS21" s="474">
        <v>20093.5</v>
      </c>
      <c r="AT21" s="474">
        <v>20093.5</v>
      </c>
      <c r="AU21" s="474">
        <v>20093.5</v>
      </c>
      <c r="AV21" s="474">
        <v>20093.5</v>
      </c>
      <c r="AW21" s="474">
        <v>20093.5</v>
      </c>
      <c r="AX21" s="474">
        <v>20093.5</v>
      </c>
      <c r="AY21" s="474">
        <v>20093.5</v>
      </c>
      <c r="AZ21" s="474">
        <v>20093.5</v>
      </c>
      <c r="BA21" s="474">
        <v>241122</v>
      </c>
    </row>
    <row r="22" spans="1:53">
      <c r="A22" s="475" t="s">
        <v>2321</v>
      </c>
      <c r="B22" s="474">
        <v>328491.74</v>
      </c>
      <c r="C22" s="474">
        <v>320710.51</v>
      </c>
      <c r="D22" s="474">
        <v>438157.95</v>
      </c>
      <c r="E22" s="474">
        <v>323720.68</v>
      </c>
      <c r="F22" s="474">
        <v>226700.14</v>
      </c>
      <c r="G22" s="474">
        <v>217419.61</v>
      </c>
      <c r="H22" s="474">
        <v>973007.95</v>
      </c>
      <c r="I22" s="474">
        <v>355504.22</v>
      </c>
      <c r="J22" s="474">
        <v>525796.6</v>
      </c>
      <c r="K22" s="474">
        <v>438157.95</v>
      </c>
      <c r="L22" s="474">
        <v>323720.68</v>
      </c>
      <c r="M22" s="474">
        <v>226700.14</v>
      </c>
      <c r="N22" s="474">
        <v>4698088.17</v>
      </c>
      <c r="O22" s="474">
        <v>252959.05</v>
      </c>
      <c r="P22" s="474">
        <v>211139.89</v>
      </c>
      <c r="Q22" s="474">
        <v>230869.65</v>
      </c>
      <c r="R22" s="474">
        <v>165524.70000000001</v>
      </c>
      <c r="S22" s="474">
        <v>230869.65</v>
      </c>
      <c r="T22" s="474">
        <v>338831.64</v>
      </c>
      <c r="U22" s="474">
        <v>225520.52</v>
      </c>
      <c r="V22" s="474">
        <v>328491.74</v>
      </c>
      <c r="W22" s="474">
        <v>320710.51</v>
      </c>
      <c r="X22" s="474">
        <v>438157.95</v>
      </c>
      <c r="Y22" s="474">
        <v>323720.68</v>
      </c>
      <c r="Z22" s="474">
        <v>226700.14</v>
      </c>
      <c r="AA22" s="474">
        <v>3293496.12</v>
      </c>
      <c r="AB22" s="474">
        <v>252959.05</v>
      </c>
      <c r="AC22" s="474">
        <v>211139.89</v>
      </c>
      <c r="AD22" s="474">
        <v>230869.65</v>
      </c>
      <c r="AE22" s="474">
        <v>165524.70000000001</v>
      </c>
      <c r="AF22" s="474">
        <v>230869.65</v>
      </c>
      <c r="AG22" s="474">
        <v>338831.64</v>
      </c>
      <c r="AH22" s="474">
        <v>225520.52</v>
      </c>
      <c r="AI22" s="474">
        <v>328491.74</v>
      </c>
      <c r="AJ22" s="474">
        <v>320710.51</v>
      </c>
      <c r="AK22" s="474">
        <v>438157.95</v>
      </c>
      <c r="AL22" s="474">
        <v>323720.68</v>
      </c>
      <c r="AM22" s="474">
        <v>226700.14</v>
      </c>
      <c r="AN22" s="474">
        <v>3293496.12</v>
      </c>
      <c r="AO22" s="474">
        <v>252959.05</v>
      </c>
      <c r="AP22" s="474">
        <v>211139.89</v>
      </c>
      <c r="AQ22" s="474">
        <v>230869.65</v>
      </c>
      <c r="AR22" s="474">
        <v>165524.70000000001</v>
      </c>
      <c r="AS22" s="474">
        <v>230869.65</v>
      </c>
      <c r="AT22" s="474">
        <v>338831.64</v>
      </c>
      <c r="AU22" s="474">
        <v>225520.52</v>
      </c>
      <c r="AV22" s="474">
        <v>328491.74</v>
      </c>
      <c r="AW22" s="474">
        <v>320710.51</v>
      </c>
      <c r="AX22" s="474">
        <v>438157.95</v>
      </c>
      <c r="AY22" s="474">
        <v>323720.68</v>
      </c>
      <c r="AZ22" s="474">
        <v>226700.14</v>
      </c>
      <c r="BA22" s="474">
        <v>3293496.12</v>
      </c>
    </row>
    <row r="23" spans="1:53">
      <c r="A23" s="475" t="s">
        <v>2320</v>
      </c>
      <c r="B23" s="474">
        <v>31769.99</v>
      </c>
      <c r="C23" s="474">
        <v>41391.03</v>
      </c>
      <c r="D23" s="474">
        <v>29168.31</v>
      </c>
      <c r="E23" s="474">
        <v>28251.96</v>
      </c>
      <c r="F23" s="474">
        <v>31973.599999999999</v>
      </c>
      <c r="G23" s="474">
        <v>40508.9</v>
      </c>
      <c r="H23" s="474">
        <v>34457.800000000003</v>
      </c>
      <c r="I23" s="474">
        <v>36504.129999999997</v>
      </c>
      <c r="J23" s="474">
        <v>34430.769999999997</v>
      </c>
      <c r="K23" s="474">
        <v>30738.7925276032</v>
      </c>
      <c r="L23" s="474">
        <v>29280.057684937699</v>
      </c>
      <c r="M23" s="474">
        <v>29706.810321848399</v>
      </c>
      <c r="N23" s="474">
        <v>398182.15053438902</v>
      </c>
      <c r="O23" s="474">
        <v>32514.3652082466</v>
      </c>
      <c r="P23" s="474">
        <v>32406.315415975499</v>
      </c>
      <c r="Q23" s="474">
        <v>27787.195572901401</v>
      </c>
      <c r="R23" s="474">
        <v>27015.6603296951</v>
      </c>
      <c r="S23" s="474">
        <v>28707.662646733799</v>
      </c>
      <c r="T23" s="474">
        <v>31438.808519368398</v>
      </c>
      <c r="U23" s="474">
        <v>32737.627058286002</v>
      </c>
      <c r="V23" s="474">
        <v>32748.178335543002</v>
      </c>
      <c r="W23" s="474">
        <v>32605.4776054795</v>
      </c>
      <c r="X23" s="474">
        <v>29379.5969321546</v>
      </c>
      <c r="Y23" s="474">
        <v>28472.888903596599</v>
      </c>
      <c r="Z23" s="474">
        <v>26944.232841086199</v>
      </c>
      <c r="AA23" s="474">
        <v>362758.00936906697</v>
      </c>
      <c r="AB23" s="474">
        <v>29929.571970863301</v>
      </c>
      <c r="AC23" s="474">
        <v>30154.766438999599</v>
      </c>
      <c r="AD23" s="474">
        <v>27525.065717644698</v>
      </c>
      <c r="AE23" s="474">
        <v>26796.379062813601</v>
      </c>
      <c r="AF23" s="474">
        <v>28694.333830533302</v>
      </c>
      <c r="AG23" s="474">
        <v>31457.866317898101</v>
      </c>
      <c r="AH23" s="474">
        <v>32794.998990087697</v>
      </c>
      <c r="AI23" s="474">
        <v>32870.458033124902</v>
      </c>
      <c r="AJ23" s="474">
        <v>32566.2487739061</v>
      </c>
      <c r="AK23" s="474">
        <v>29265.118871724299</v>
      </c>
      <c r="AL23" s="474">
        <v>28292.6175073087</v>
      </c>
      <c r="AM23" s="474">
        <v>26381.349941113102</v>
      </c>
      <c r="AN23" s="474">
        <v>356728.77545601799</v>
      </c>
      <c r="AO23" s="474">
        <v>30269.384761880199</v>
      </c>
      <c r="AP23" s="474">
        <v>29785.061926963299</v>
      </c>
      <c r="AQ23" s="474">
        <v>26929.4596354555</v>
      </c>
      <c r="AR23" s="474">
        <v>26261.038683876301</v>
      </c>
      <c r="AS23" s="474">
        <v>28476.365633904999</v>
      </c>
      <c r="AT23" s="474">
        <v>31356.696212721399</v>
      </c>
      <c r="AU23" s="474">
        <v>32479.515317718498</v>
      </c>
      <c r="AV23" s="474">
        <v>32623.212533598999</v>
      </c>
      <c r="AW23" s="474">
        <v>32147.384554350701</v>
      </c>
      <c r="AX23" s="474">
        <v>28956.462567394501</v>
      </c>
      <c r="AY23" s="474">
        <v>27762.321253277001</v>
      </c>
      <c r="AZ23" s="474">
        <v>26407.5472883566</v>
      </c>
      <c r="BA23" s="474">
        <v>353454.45036949799</v>
      </c>
    </row>
    <row r="24" spans="1:53">
      <c r="A24" s="475" t="s">
        <v>2319</v>
      </c>
      <c r="B24" s="474">
        <v>145009.44</v>
      </c>
      <c r="C24" s="474">
        <v>142236.38</v>
      </c>
      <c r="D24" s="474">
        <v>143299.97</v>
      </c>
      <c r="E24" s="474">
        <v>176151.8</v>
      </c>
      <c r="F24" s="474">
        <v>123690.41</v>
      </c>
      <c r="G24" s="474">
        <v>149742.93</v>
      </c>
      <c r="H24" s="474">
        <v>147095.17000000001</v>
      </c>
      <c r="I24" s="474">
        <v>153099.69</v>
      </c>
      <c r="J24" s="474">
        <v>138641.4</v>
      </c>
      <c r="K24" s="474">
        <v>108463.108630463</v>
      </c>
      <c r="L24" s="474">
        <v>101203.985953336</v>
      </c>
      <c r="M24" s="474">
        <v>103741.75205664799</v>
      </c>
      <c r="N24" s="474">
        <v>1632376.0366404401</v>
      </c>
      <c r="O24" s="474">
        <v>116541.178093187</v>
      </c>
      <c r="P24" s="474">
        <v>110864.781820437</v>
      </c>
      <c r="Q24" s="474">
        <v>86817.512969291798</v>
      </c>
      <c r="R24" s="474">
        <v>87749.2583111516</v>
      </c>
      <c r="S24" s="474">
        <v>94741.667775776004</v>
      </c>
      <c r="T24" s="474">
        <v>101436.80555535101</v>
      </c>
      <c r="U24" s="474">
        <v>104134.254233909</v>
      </c>
      <c r="V24" s="474">
        <v>105770.31276522701</v>
      </c>
      <c r="W24" s="474">
        <v>101853.41055889599</v>
      </c>
      <c r="X24" s="474">
        <v>94821.554455410995</v>
      </c>
      <c r="Y24" s="474">
        <v>86578.659941257501</v>
      </c>
      <c r="Z24" s="474">
        <v>86837.448187982402</v>
      </c>
      <c r="AA24" s="474">
        <v>1178146.8446678701</v>
      </c>
      <c r="AB24" s="474">
        <v>101872.565974064</v>
      </c>
      <c r="AC24" s="474">
        <v>95449.323493143602</v>
      </c>
      <c r="AD24" s="474">
        <v>87751.468692497394</v>
      </c>
      <c r="AE24" s="474">
        <v>88691.1097697347</v>
      </c>
      <c r="AF24" s="474">
        <v>95197.803180633899</v>
      </c>
      <c r="AG24" s="474">
        <v>101928.613751906</v>
      </c>
      <c r="AH24" s="474">
        <v>105246.21985292999</v>
      </c>
      <c r="AI24" s="474">
        <v>106575.038206921</v>
      </c>
      <c r="AJ24" s="474">
        <v>102441.615215525</v>
      </c>
      <c r="AK24" s="474">
        <v>94871.562067265404</v>
      </c>
      <c r="AL24" s="474">
        <v>88109.132662468503</v>
      </c>
      <c r="AM24" s="474">
        <v>85449.145971509803</v>
      </c>
      <c r="AN24" s="474">
        <v>1153583.5988386001</v>
      </c>
      <c r="AO24" s="474">
        <v>104907.820540569</v>
      </c>
      <c r="AP24" s="474">
        <v>91204.059280528396</v>
      </c>
      <c r="AQ24" s="474">
        <v>81835.057168323896</v>
      </c>
      <c r="AR24" s="474">
        <v>83281.5905354266</v>
      </c>
      <c r="AS24" s="474">
        <v>91933.815403562898</v>
      </c>
      <c r="AT24" s="474">
        <v>99801.823929515595</v>
      </c>
      <c r="AU24" s="474">
        <v>101509.544984026</v>
      </c>
      <c r="AV24" s="474">
        <v>103138.88179903199</v>
      </c>
      <c r="AW24" s="474">
        <v>97683.618791375702</v>
      </c>
      <c r="AX24" s="474">
        <v>91095.595721106103</v>
      </c>
      <c r="AY24" s="474">
        <v>82790.415970857794</v>
      </c>
      <c r="AZ24" s="474">
        <v>84656.843779069706</v>
      </c>
      <c r="BA24" s="474">
        <v>1113839.0679033899</v>
      </c>
    </row>
    <row r="25" spans="1:53">
      <c r="A25" s="475" t="s">
        <v>2318</v>
      </c>
      <c r="B25" s="474">
        <v>4195.91</v>
      </c>
      <c r="C25" s="474">
        <v>2927.54</v>
      </c>
      <c r="D25" s="474">
        <v>3082.41</v>
      </c>
      <c r="E25" s="474">
        <v>2557.71</v>
      </c>
      <c r="F25" s="474">
        <v>1769.44</v>
      </c>
      <c r="G25" s="474">
        <v>1384.66</v>
      </c>
      <c r="H25" s="474">
        <v>2806.32</v>
      </c>
      <c r="I25" s="474">
        <v>2428.38</v>
      </c>
      <c r="J25" s="474">
        <v>1846.78</v>
      </c>
      <c r="K25" s="474">
        <v>29168.31</v>
      </c>
      <c r="L25" s="474">
        <v>28251.96</v>
      </c>
      <c r="M25" s="474">
        <v>31973.599999999999</v>
      </c>
      <c r="N25" s="474">
        <v>112393.02</v>
      </c>
      <c r="O25" s="474">
        <v>31266.38</v>
      </c>
      <c r="P25" s="474">
        <v>33737.19</v>
      </c>
      <c r="Q25" s="474">
        <v>33995.410000000003</v>
      </c>
      <c r="R25" s="474">
        <v>34925.39</v>
      </c>
      <c r="S25" s="474">
        <v>33923.370000000003</v>
      </c>
      <c r="T25" s="474">
        <v>16500.57</v>
      </c>
      <c r="U25" s="474">
        <v>25237.65</v>
      </c>
      <c r="V25" s="474">
        <v>31769.99</v>
      </c>
      <c r="W25" s="474">
        <v>41391.03</v>
      </c>
      <c r="X25" s="474">
        <v>29168.31</v>
      </c>
      <c r="Y25" s="474">
        <v>28251.96</v>
      </c>
      <c r="Z25" s="474">
        <v>31973.599999999999</v>
      </c>
      <c r="AA25" s="474">
        <v>372140.85</v>
      </c>
      <c r="AB25" s="474">
        <v>31266.38</v>
      </c>
      <c r="AC25" s="474">
        <v>33737.19</v>
      </c>
      <c r="AD25" s="474">
        <v>33995.410000000003</v>
      </c>
      <c r="AE25" s="474">
        <v>34925.39</v>
      </c>
      <c r="AF25" s="474">
        <v>33923.370000000003</v>
      </c>
      <c r="AG25" s="474">
        <v>16500.57</v>
      </c>
      <c r="AH25" s="474">
        <v>25237.65</v>
      </c>
      <c r="AI25" s="474">
        <v>31769.99</v>
      </c>
      <c r="AJ25" s="474">
        <v>41391.03</v>
      </c>
      <c r="AK25" s="474">
        <v>29168.31</v>
      </c>
      <c r="AL25" s="474">
        <v>28251.96</v>
      </c>
      <c r="AM25" s="474">
        <v>31973.599999999999</v>
      </c>
      <c r="AN25" s="474">
        <v>372140.85</v>
      </c>
      <c r="AO25" s="474">
        <v>31266.38</v>
      </c>
      <c r="AP25" s="474">
        <v>33737.19</v>
      </c>
      <c r="AQ25" s="474">
        <v>33995.410000000003</v>
      </c>
      <c r="AR25" s="474">
        <v>34925.39</v>
      </c>
      <c r="AS25" s="474">
        <v>33923.370000000003</v>
      </c>
      <c r="AT25" s="474">
        <v>16500.57</v>
      </c>
      <c r="AU25" s="474">
        <v>25237.65</v>
      </c>
      <c r="AV25" s="474">
        <v>31769.99</v>
      </c>
      <c r="AW25" s="474">
        <v>41391.03</v>
      </c>
      <c r="AX25" s="474">
        <v>29168.31</v>
      </c>
      <c r="AY25" s="474">
        <v>28251.96</v>
      </c>
      <c r="AZ25" s="474">
        <v>31973.599999999999</v>
      </c>
      <c r="BA25" s="474">
        <v>372140.85</v>
      </c>
    </row>
    <row r="26" spans="1:53">
      <c r="A26" s="475" t="s">
        <v>2317</v>
      </c>
      <c r="B26" s="474">
        <v>19599.740000000002</v>
      </c>
      <c r="C26" s="474">
        <v>34723.07</v>
      </c>
      <c r="D26" s="474">
        <v>23633.17</v>
      </c>
      <c r="E26" s="474">
        <v>23200.560000000001</v>
      </c>
      <c r="F26" s="474">
        <v>30215.200000000001</v>
      </c>
      <c r="G26" s="474">
        <v>32652.48</v>
      </c>
      <c r="H26" s="474">
        <v>32346.07</v>
      </c>
      <c r="I26" s="474">
        <v>30999.119999999999</v>
      </c>
      <c r="J26" s="474">
        <v>29952.5</v>
      </c>
      <c r="K26" s="474">
        <v>26186.914847682099</v>
      </c>
      <c r="L26" s="474">
        <v>22514.221925624101</v>
      </c>
      <c r="M26" s="474">
        <v>30713.947409067801</v>
      </c>
      <c r="N26" s="474">
        <v>336736.99418237398</v>
      </c>
      <c r="O26" s="474">
        <v>34557.017868568502</v>
      </c>
      <c r="P26" s="474">
        <v>28324.818284258799</v>
      </c>
      <c r="Q26" s="474">
        <v>25265.709811512999</v>
      </c>
      <c r="R26" s="474">
        <v>23891.357517065699</v>
      </c>
      <c r="S26" s="474">
        <v>27116.138429954201</v>
      </c>
      <c r="T26" s="474">
        <v>29341.914528782501</v>
      </c>
      <c r="U26" s="474">
        <v>29096.7855863474</v>
      </c>
      <c r="V26" s="474">
        <v>29036.3482801834</v>
      </c>
      <c r="W26" s="474">
        <v>29368.422119205301</v>
      </c>
      <c r="X26" s="474">
        <v>25457.028345389699</v>
      </c>
      <c r="Y26" s="474">
        <v>24588.9047590423</v>
      </c>
      <c r="Z26" s="474">
        <v>26635.357008660201</v>
      </c>
      <c r="AA26" s="474">
        <v>332679.80253897101</v>
      </c>
      <c r="AB26" s="474">
        <v>35203.140385124803</v>
      </c>
      <c r="AC26" s="474">
        <v>27952.452907794199</v>
      </c>
      <c r="AD26" s="474">
        <v>25715.146007131902</v>
      </c>
      <c r="AE26" s="474">
        <v>24332.178745797199</v>
      </c>
      <c r="AF26" s="474">
        <v>27545.561394803899</v>
      </c>
      <c r="AG26" s="474">
        <v>29820.376535914402</v>
      </c>
      <c r="AH26" s="474">
        <v>29582.338373917501</v>
      </c>
      <c r="AI26" s="474">
        <v>29512.954755985698</v>
      </c>
      <c r="AJ26" s="474">
        <v>29861.529570045801</v>
      </c>
      <c r="AK26" s="474">
        <v>25902.8860163016</v>
      </c>
      <c r="AL26" s="474">
        <v>24988.838029546601</v>
      </c>
      <c r="AM26" s="474">
        <v>27060.936372898599</v>
      </c>
      <c r="AN26" s="474">
        <v>337478.339095262</v>
      </c>
      <c r="AO26" s="474">
        <v>36120.501820682599</v>
      </c>
      <c r="AP26" s="474">
        <v>28782.935715741201</v>
      </c>
      <c r="AQ26" s="474">
        <v>26462.660057055498</v>
      </c>
      <c r="AR26" s="474">
        <v>25054.444315843099</v>
      </c>
      <c r="AS26" s="474">
        <v>28282.803753438599</v>
      </c>
      <c r="AT26" s="474">
        <v>30385.319556800801</v>
      </c>
      <c r="AU26" s="474">
        <v>30148.341698420802</v>
      </c>
      <c r="AV26" s="474">
        <v>30053.709600611299</v>
      </c>
      <c r="AW26" s="474">
        <v>30449.269118695898</v>
      </c>
      <c r="AX26" s="474">
        <v>26469.220685685199</v>
      </c>
      <c r="AY26" s="474">
        <v>25514.152202750902</v>
      </c>
      <c r="AZ26" s="474">
        <v>27602.4864452369</v>
      </c>
      <c r="BA26" s="474">
        <v>345325.84497096197</v>
      </c>
    </row>
    <row r="27" spans="1:53">
      <c r="A27" s="475" t="s">
        <v>2316</v>
      </c>
      <c r="B27" s="474">
        <v>0</v>
      </c>
      <c r="C27" s="474">
        <v>0</v>
      </c>
      <c r="D27" s="474">
        <v>0</v>
      </c>
      <c r="E27" s="474">
        <v>-608.17999999999995</v>
      </c>
      <c r="F27" s="474">
        <v>-38.04</v>
      </c>
      <c r="G27" s="474">
        <v>-279.81</v>
      </c>
      <c r="H27" s="474">
        <v>0</v>
      </c>
      <c r="I27" s="474">
        <v>-58.01</v>
      </c>
      <c r="J27" s="474">
        <v>0</v>
      </c>
      <c r="K27" s="474">
        <v>0</v>
      </c>
      <c r="L27" s="474">
        <v>0</v>
      </c>
      <c r="M27" s="474">
        <v>0</v>
      </c>
      <c r="N27" s="474">
        <v>-984.04</v>
      </c>
      <c r="O27" s="474">
        <v>0</v>
      </c>
      <c r="P27" s="474">
        <v>0</v>
      </c>
      <c r="Q27" s="474">
        <v>0</v>
      </c>
      <c r="R27" s="474">
        <v>0</v>
      </c>
      <c r="S27" s="474">
        <v>0</v>
      </c>
      <c r="T27" s="474">
        <v>0</v>
      </c>
      <c r="U27" s="474">
        <v>0</v>
      </c>
      <c r="V27" s="474">
        <v>0</v>
      </c>
      <c r="W27" s="474">
        <v>0</v>
      </c>
      <c r="X27" s="474">
        <v>0</v>
      </c>
      <c r="Y27" s="474">
        <v>0</v>
      </c>
      <c r="Z27" s="474">
        <v>0</v>
      </c>
      <c r="AA27" s="474">
        <v>0</v>
      </c>
      <c r="AB27" s="474">
        <v>0</v>
      </c>
      <c r="AC27" s="474">
        <v>0</v>
      </c>
      <c r="AD27" s="474">
        <v>0</v>
      </c>
      <c r="AE27" s="474">
        <v>0</v>
      </c>
      <c r="AF27" s="474">
        <v>0</v>
      </c>
      <c r="AG27" s="474">
        <v>0</v>
      </c>
      <c r="AH27" s="474">
        <v>0</v>
      </c>
      <c r="AI27" s="474">
        <v>0</v>
      </c>
      <c r="AJ27" s="474">
        <v>0</v>
      </c>
      <c r="AK27" s="474">
        <v>0</v>
      </c>
      <c r="AL27" s="474">
        <v>0</v>
      </c>
      <c r="AM27" s="474">
        <v>0</v>
      </c>
      <c r="AN27" s="474">
        <v>0</v>
      </c>
      <c r="AO27" s="474">
        <v>0</v>
      </c>
      <c r="AP27" s="474">
        <v>0</v>
      </c>
      <c r="AQ27" s="474">
        <v>0</v>
      </c>
      <c r="AR27" s="474">
        <v>0</v>
      </c>
      <c r="AS27" s="474">
        <v>0</v>
      </c>
      <c r="AT27" s="474">
        <v>0</v>
      </c>
      <c r="AU27" s="474">
        <v>0</v>
      </c>
      <c r="AV27" s="474">
        <v>0</v>
      </c>
      <c r="AW27" s="474">
        <v>0</v>
      </c>
      <c r="AX27" s="474">
        <v>0</v>
      </c>
      <c r="AY27" s="474">
        <v>0</v>
      </c>
      <c r="AZ27" s="474">
        <v>0</v>
      </c>
      <c r="BA27" s="474">
        <v>0</v>
      </c>
    </row>
    <row r="28" spans="1:53">
      <c r="A28" s="475" t="s">
        <v>2315</v>
      </c>
      <c r="B28" s="474">
        <v>28664.34</v>
      </c>
      <c r="C28" s="474">
        <v>16965.2</v>
      </c>
      <c r="D28" s="474">
        <v>20823.11</v>
      </c>
      <c r="E28" s="474">
        <v>22172.18</v>
      </c>
      <c r="F28" s="474">
        <v>20640.830000000002</v>
      </c>
      <c r="G28" s="474">
        <v>22779.9</v>
      </c>
      <c r="H28" s="474">
        <v>19260.93</v>
      </c>
      <c r="I28" s="474">
        <v>27942.26</v>
      </c>
      <c r="J28" s="474">
        <v>24253.52</v>
      </c>
      <c r="K28" s="474">
        <v>36916.36</v>
      </c>
      <c r="L28" s="474">
        <v>36916.36</v>
      </c>
      <c r="M28" s="474">
        <v>36916.36</v>
      </c>
      <c r="N28" s="474">
        <v>314251.34999999998</v>
      </c>
      <c r="O28" s="474">
        <v>36916.160000000003</v>
      </c>
      <c r="P28" s="474">
        <v>20838.830000000002</v>
      </c>
      <c r="Q28" s="474">
        <v>20838.830000000002</v>
      </c>
      <c r="R28" s="474">
        <v>20838.830000000002</v>
      </c>
      <c r="S28" s="474">
        <v>20838.830000000002</v>
      </c>
      <c r="T28" s="474">
        <v>20838.830000000002</v>
      </c>
      <c r="U28" s="474">
        <v>20838.830000000002</v>
      </c>
      <c r="V28" s="474">
        <v>20838.830000000002</v>
      </c>
      <c r="W28" s="474">
        <v>20838.830000000002</v>
      </c>
      <c r="X28" s="474">
        <v>20838.830000000002</v>
      </c>
      <c r="Y28" s="474">
        <v>20838.830000000002</v>
      </c>
      <c r="Z28" s="474">
        <v>20838.830000000002</v>
      </c>
      <c r="AA28" s="474">
        <v>266143.28999999998</v>
      </c>
      <c r="AB28" s="474">
        <v>20838.830000000002</v>
      </c>
      <c r="AC28" s="474">
        <v>20622.16</v>
      </c>
      <c r="AD28" s="474">
        <v>20622.16</v>
      </c>
      <c r="AE28" s="474">
        <v>20622.16</v>
      </c>
      <c r="AF28" s="474">
        <v>20622.16</v>
      </c>
      <c r="AG28" s="474">
        <v>20622.16</v>
      </c>
      <c r="AH28" s="474">
        <v>20622.16</v>
      </c>
      <c r="AI28" s="474">
        <v>20622.16</v>
      </c>
      <c r="AJ28" s="474">
        <v>20622.16</v>
      </c>
      <c r="AK28" s="474">
        <v>20622.16</v>
      </c>
      <c r="AL28" s="474">
        <v>20622.16</v>
      </c>
      <c r="AM28" s="474">
        <v>20622.16</v>
      </c>
      <c r="AN28" s="474">
        <v>247682.59</v>
      </c>
      <c r="AO28" s="474">
        <v>20622.16</v>
      </c>
      <c r="AP28" s="474">
        <v>20405.490000000002</v>
      </c>
      <c r="AQ28" s="474">
        <v>20405.490000000002</v>
      </c>
      <c r="AR28" s="474">
        <v>20405.490000000002</v>
      </c>
      <c r="AS28" s="474">
        <v>20405.490000000002</v>
      </c>
      <c r="AT28" s="474">
        <v>20405.490000000002</v>
      </c>
      <c r="AU28" s="474">
        <v>20405.490000000002</v>
      </c>
      <c r="AV28" s="474">
        <v>20405.490000000002</v>
      </c>
      <c r="AW28" s="474">
        <v>20405.490000000002</v>
      </c>
      <c r="AX28" s="474">
        <v>20405.490000000002</v>
      </c>
      <c r="AY28" s="474">
        <v>20405.490000000002</v>
      </c>
      <c r="AZ28" s="474">
        <v>20405.490000000002</v>
      </c>
      <c r="BA28" s="474">
        <v>245082.549999999</v>
      </c>
    </row>
    <row r="29" spans="1:53">
      <c r="A29" s="475" t="s">
        <v>2314</v>
      </c>
      <c r="B29" s="474">
        <v>0</v>
      </c>
      <c r="C29" s="474">
        <v>0</v>
      </c>
      <c r="D29" s="474">
        <v>0</v>
      </c>
      <c r="E29" s="474">
        <v>0</v>
      </c>
      <c r="F29" s="474">
        <v>0</v>
      </c>
      <c r="G29" s="474">
        <v>0</v>
      </c>
      <c r="H29" s="474">
        <v>0</v>
      </c>
      <c r="I29" s="474">
        <v>0</v>
      </c>
      <c r="J29" s="474">
        <v>0</v>
      </c>
      <c r="K29" s="474">
        <v>0</v>
      </c>
      <c r="L29" s="474">
        <v>0</v>
      </c>
      <c r="M29" s="474">
        <v>0</v>
      </c>
      <c r="N29" s="474">
        <v>0</v>
      </c>
      <c r="O29" s="474">
        <v>0</v>
      </c>
      <c r="P29" s="474">
        <v>0</v>
      </c>
      <c r="Q29" s="474">
        <v>0</v>
      </c>
      <c r="R29" s="474">
        <v>0</v>
      </c>
      <c r="S29" s="474">
        <v>0</v>
      </c>
      <c r="T29" s="474">
        <v>0</v>
      </c>
      <c r="U29" s="474">
        <v>0</v>
      </c>
      <c r="V29" s="474">
        <v>0</v>
      </c>
      <c r="W29" s="474">
        <v>0</v>
      </c>
      <c r="X29" s="474">
        <v>0</v>
      </c>
      <c r="Y29" s="474">
        <v>0</v>
      </c>
      <c r="Z29" s="474">
        <v>0</v>
      </c>
      <c r="AA29" s="474">
        <v>0</v>
      </c>
      <c r="AB29" s="474">
        <v>0</v>
      </c>
      <c r="AC29" s="474">
        <v>0</v>
      </c>
      <c r="AD29" s="474">
        <v>0</v>
      </c>
      <c r="AE29" s="474">
        <v>0</v>
      </c>
      <c r="AF29" s="474">
        <v>0</v>
      </c>
      <c r="AG29" s="474">
        <v>0</v>
      </c>
      <c r="AH29" s="474">
        <v>0</v>
      </c>
      <c r="AI29" s="474">
        <v>0</v>
      </c>
      <c r="AJ29" s="474">
        <v>0</v>
      </c>
      <c r="AK29" s="474">
        <v>0</v>
      </c>
      <c r="AL29" s="474">
        <v>0</v>
      </c>
      <c r="AM29" s="474">
        <v>0</v>
      </c>
      <c r="AN29" s="474">
        <v>0</v>
      </c>
      <c r="AO29" s="474">
        <v>0</v>
      </c>
      <c r="AP29" s="474">
        <v>0</v>
      </c>
      <c r="AQ29" s="474">
        <v>0</v>
      </c>
      <c r="AR29" s="474">
        <v>0</v>
      </c>
      <c r="AS29" s="474">
        <v>0</v>
      </c>
      <c r="AT29" s="474">
        <v>0</v>
      </c>
      <c r="AU29" s="474">
        <v>0</v>
      </c>
      <c r="AV29" s="474">
        <v>0</v>
      </c>
      <c r="AW29" s="474">
        <v>0</v>
      </c>
      <c r="AX29" s="474">
        <v>0</v>
      </c>
      <c r="AY29" s="474">
        <v>0</v>
      </c>
      <c r="AZ29" s="474">
        <v>0</v>
      </c>
      <c r="BA29" s="474">
        <v>0</v>
      </c>
    </row>
    <row r="30" spans="1:53">
      <c r="A30" s="475" t="s">
        <v>2313</v>
      </c>
      <c r="B30" s="474">
        <v>0</v>
      </c>
      <c r="C30" s="474">
        <v>0</v>
      </c>
      <c r="D30" s="474">
        <v>0</v>
      </c>
      <c r="E30" s="474">
        <v>0</v>
      </c>
      <c r="F30" s="474">
        <v>0</v>
      </c>
      <c r="G30" s="474">
        <v>0</v>
      </c>
      <c r="H30" s="474">
        <v>0</v>
      </c>
      <c r="I30" s="474">
        <v>0</v>
      </c>
      <c r="J30" s="474">
        <v>0</v>
      </c>
      <c r="K30" s="474">
        <v>0</v>
      </c>
      <c r="L30" s="474">
        <v>0</v>
      </c>
      <c r="M30" s="474">
        <v>0</v>
      </c>
      <c r="N30" s="474">
        <v>0</v>
      </c>
      <c r="O30" s="474">
        <v>0</v>
      </c>
      <c r="P30" s="474">
        <v>0</v>
      </c>
      <c r="Q30" s="474">
        <v>0</v>
      </c>
      <c r="R30" s="474">
        <v>0</v>
      </c>
      <c r="S30" s="474">
        <v>0</v>
      </c>
      <c r="T30" s="474">
        <v>0</v>
      </c>
      <c r="U30" s="474">
        <v>0</v>
      </c>
      <c r="V30" s="474">
        <v>0</v>
      </c>
      <c r="W30" s="474">
        <v>0</v>
      </c>
      <c r="X30" s="474">
        <v>0</v>
      </c>
      <c r="Y30" s="474">
        <v>0</v>
      </c>
      <c r="Z30" s="474">
        <v>0</v>
      </c>
      <c r="AA30" s="474">
        <v>0</v>
      </c>
      <c r="AB30" s="474">
        <v>0</v>
      </c>
      <c r="AC30" s="474">
        <v>0</v>
      </c>
      <c r="AD30" s="474">
        <v>0</v>
      </c>
      <c r="AE30" s="474">
        <v>0</v>
      </c>
      <c r="AF30" s="474">
        <v>0</v>
      </c>
      <c r="AG30" s="474">
        <v>0</v>
      </c>
      <c r="AH30" s="474">
        <v>0</v>
      </c>
      <c r="AI30" s="474">
        <v>0</v>
      </c>
      <c r="AJ30" s="474">
        <v>0</v>
      </c>
      <c r="AK30" s="474">
        <v>0</v>
      </c>
      <c r="AL30" s="474">
        <v>0</v>
      </c>
      <c r="AM30" s="474">
        <v>0</v>
      </c>
      <c r="AN30" s="474">
        <v>0</v>
      </c>
      <c r="AO30" s="474">
        <v>0</v>
      </c>
      <c r="AP30" s="474">
        <v>0</v>
      </c>
      <c r="AQ30" s="474">
        <v>0</v>
      </c>
      <c r="AR30" s="474">
        <v>0</v>
      </c>
      <c r="AS30" s="474">
        <v>0</v>
      </c>
      <c r="AT30" s="474">
        <v>0</v>
      </c>
      <c r="AU30" s="474">
        <v>0</v>
      </c>
      <c r="AV30" s="474">
        <v>0</v>
      </c>
      <c r="AW30" s="474">
        <v>0</v>
      </c>
      <c r="AX30" s="474">
        <v>0</v>
      </c>
      <c r="AY30" s="474">
        <v>0</v>
      </c>
      <c r="AZ30" s="474">
        <v>0</v>
      </c>
      <c r="BA30" s="474">
        <v>0</v>
      </c>
    </row>
    <row r="31" spans="1:53">
      <c r="A31" s="475" t="s">
        <v>2312</v>
      </c>
      <c r="B31" s="474">
        <v>0</v>
      </c>
      <c r="C31" s="474">
        <v>0</v>
      </c>
      <c r="D31" s="474">
        <v>0</v>
      </c>
      <c r="E31" s="474">
        <v>0</v>
      </c>
      <c r="F31" s="474">
        <v>0</v>
      </c>
      <c r="G31" s="474">
        <v>0</v>
      </c>
      <c r="H31" s="474">
        <v>0</v>
      </c>
      <c r="I31" s="474">
        <v>0</v>
      </c>
      <c r="J31" s="474">
        <v>0</v>
      </c>
      <c r="K31" s="474">
        <v>0</v>
      </c>
      <c r="L31" s="474">
        <v>0</v>
      </c>
      <c r="M31" s="474">
        <v>0</v>
      </c>
      <c r="N31" s="474">
        <v>0</v>
      </c>
      <c r="O31" s="474">
        <v>0</v>
      </c>
      <c r="P31" s="474">
        <v>0</v>
      </c>
      <c r="Q31" s="474">
        <v>0</v>
      </c>
      <c r="R31" s="474">
        <v>0</v>
      </c>
      <c r="S31" s="474">
        <v>0</v>
      </c>
      <c r="T31" s="474">
        <v>0</v>
      </c>
      <c r="U31" s="474">
        <v>0</v>
      </c>
      <c r="V31" s="474">
        <v>0</v>
      </c>
      <c r="W31" s="474">
        <v>0</v>
      </c>
      <c r="X31" s="474">
        <v>0</v>
      </c>
      <c r="Y31" s="474">
        <v>0</v>
      </c>
      <c r="Z31" s="474">
        <v>0</v>
      </c>
      <c r="AA31" s="474">
        <v>0</v>
      </c>
      <c r="AB31" s="474">
        <v>0</v>
      </c>
      <c r="AC31" s="474">
        <v>0</v>
      </c>
      <c r="AD31" s="474">
        <v>0</v>
      </c>
      <c r="AE31" s="474">
        <v>0</v>
      </c>
      <c r="AF31" s="474">
        <v>0</v>
      </c>
      <c r="AG31" s="474">
        <v>0</v>
      </c>
      <c r="AH31" s="474">
        <v>0</v>
      </c>
      <c r="AI31" s="474">
        <v>0</v>
      </c>
      <c r="AJ31" s="474">
        <v>0</v>
      </c>
      <c r="AK31" s="474">
        <v>0</v>
      </c>
      <c r="AL31" s="474">
        <v>0</v>
      </c>
      <c r="AM31" s="474">
        <v>0</v>
      </c>
      <c r="AN31" s="474">
        <v>0</v>
      </c>
      <c r="AO31" s="474">
        <v>0</v>
      </c>
      <c r="AP31" s="474">
        <v>0</v>
      </c>
      <c r="AQ31" s="474">
        <v>0</v>
      </c>
      <c r="AR31" s="474">
        <v>0</v>
      </c>
      <c r="AS31" s="474">
        <v>0</v>
      </c>
      <c r="AT31" s="474">
        <v>0</v>
      </c>
      <c r="AU31" s="474">
        <v>0</v>
      </c>
      <c r="AV31" s="474">
        <v>0</v>
      </c>
      <c r="AW31" s="474">
        <v>0</v>
      </c>
      <c r="AX31" s="474">
        <v>0</v>
      </c>
      <c r="AY31" s="474">
        <v>0</v>
      </c>
      <c r="AZ31" s="474">
        <v>0</v>
      </c>
      <c r="BA31" s="474">
        <v>0</v>
      </c>
    </row>
    <row r="32" spans="1:53">
      <c r="A32" s="475" t="s">
        <v>2311</v>
      </c>
      <c r="B32" s="474">
        <v>131491.69</v>
      </c>
      <c r="C32" s="474">
        <v>124055.53</v>
      </c>
      <c r="D32" s="474">
        <v>136854.14000000001</v>
      </c>
      <c r="E32" s="474">
        <v>142155.69</v>
      </c>
      <c r="F32" s="474">
        <v>151287.35999999999</v>
      </c>
      <c r="G32" s="474">
        <v>192297.94</v>
      </c>
      <c r="H32" s="474">
        <v>147419.13</v>
      </c>
      <c r="I32" s="474">
        <v>145809.67000000001</v>
      </c>
      <c r="J32" s="474">
        <v>111840.99</v>
      </c>
      <c r="K32" s="474">
        <v>136907.39000000001</v>
      </c>
      <c r="L32" s="474">
        <v>133105.39000000001</v>
      </c>
      <c r="M32" s="474">
        <v>131282.69</v>
      </c>
      <c r="N32" s="474">
        <v>1684507.61</v>
      </c>
      <c r="O32" s="474">
        <v>131491.69</v>
      </c>
      <c r="P32" s="474">
        <v>124055.53</v>
      </c>
      <c r="Q32" s="474">
        <v>136854.14000000001</v>
      </c>
      <c r="R32" s="474">
        <v>142155.69</v>
      </c>
      <c r="S32" s="474">
        <v>151287.35999999999</v>
      </c>
      <c r="T32" s="474">
        <v>192297.94</v>
      </c>
      <c r="U32" s="474">
        <v>147419.13</v>
      </c>
      <c r="V32" s="474">
        <v>145809.67000000001</v>
      </c>
      <c r="W32" s="474">
        <v>111840.99</v>
      </c>
      <c r="X32" s="474">
        <v>136907.39000000001</v>
      </c>
      <c r="Y32" s="474">
        <v>133105.39000000001</v>
      </c>
      <c r="Z32" s="474">
        <v>131282.69</v>
      </c>
      <c r="AA32" s="474">
        <v>1684507.61</v>
      </c>
      <c r="AB32" s="474">
        <v>131491.69</v>
      </c>
      <c r="AC32" s="474">
        <v>124055.53</v>
      </c>
      <c r="AD32" s="474">
        <v>136854.14000000001</v>
      </c>
      <c r="AE32" s="474">
        <v>142155.69</v>
      </c>
      <c r="AF32" s="474">
        <v>151287.35999999999</v>
      </c>
      <c r="AG32" s="474">
        <v>192297.94</v>
      </c>
      <c r="AH32" s="474">
        <v>147419.13</v>
      </c>
      <c r="AI32" s="474">
        <v>145809.67000000001</v>
      </c>
      <c r="AJ32" s="474">
        <v>111840.99</v>
      </c>
      <c r="AK32" s="474">
        <v>136907.39000000001</v>
      </c>
      <c r="AL32" s="474">
        <v>133105.39000000001</v>
      </c>
      <c r="AM32" s="474">
        <v>131282.69</v>
      </c>
      <c r="AN32" s="474">
        <v>1684507.61</v>
      </c>
      <c r="AO32" s="474">
        <v>131491.69</v>
      </c>
      <c r="AP32" s="474">
        <v>124055.53</v>
      </c>
      <c r="AQ32" s="474">
        <v>136854.14000000001</v>
      </c>
      <c r="AR32" s="474">
        <v>142155.69</v>
      </c>
      <c r="AS32" s="474">
        <v>151287.35999999999</v>
      </c>
      <c r="AT32" s="474">
        <v>192297.94</v>
      </c>
      <c r="AU32" s="474">
        <v>147419.13</v>
      </c>
      <c r="AV32" s="474">
        <v>145809.67000000001</v>
      </c>
      <c r="AW32" s="474">
        <v>111840.99</v>
      </c>
      <c r="AX32" s="474">
        <v>136907.39000000001</v>
      </c>
      <c r="AY32" s="474">
        <v>133105.39000000001</v>
      </c>
      <c r="AZ32" s="474">
        <v>131282.69</v>
      </c>
      <c r="BA32" s="474">
        <v>1684507.61</v>
      </c>
    </row>
    <row r="33" spans="1:53">
      <c r="A33" s="475" t="s">
        <v>2310</v>
      </c>
      <c r="B33" s="474">
        <v>0</v>
      </c>
      <c r="C33" s="474">
        <v>0</v>
      </c>
      <c r="D33" s="474">
        <v>0</v>
      </c>
      <c r="E33" s="474">
        <v>0</v>
      </c>
      <c r="F33" s="474">
        <v>0</v>
      </c>
      <c r="G33" s="474">
        <v>0</v>
      </c>
      <c r="H33" s="474">
        <v>0</v>
      </c>
      <c r="I33" s="474">
        <v>0</v>
      </c>
      <c r="J33" s="474">
        <v>0</v>
      </c>
      <c r="K33" s="474">
        <v>0</v>
      </c>
      <c r="L33" s="474">
        <v>0</v>
      </c>
      <c r="M33" s="474">
        <v>0</v>
      </c>
      <c r="N33" s="474">
        <v>0</v>
      </c>
      <c r="O33" s="474">
        <v>0</v>
      </c>
      <c r="P33" s="474">
        <v>0</v>
      </c>
      <c r="Q33" s="474">
        <v>0</v>
      </c>
      <c r="R33" s="474">
        <v>0</v>
      </c>
      <c r="S33" s="474">
        <v>0</v>
      </c>
      <c r="T33" s="474">
        <v>0</v>
      </c>
      <c r="U33" s="474">
        <v>0</v>
      </c>
      <c r="V33" s="474">
        <v>0</v>
      </c>
      <c r="W33" s="474">
        <v>0</v>
      </c>
      <c r="X33" s="474">
        <v>0</v>
      </c>
      <c r="Y33" s="474">
        <v>0</v>
      </c>
      <c r="Z33" s="474">
        <v>0</v>
      </c>
      <c r="AA33" s="474">
        <v>0</v>
      </c>
      <c r="AB33" s="474">
        <v>0</v>
      </c>
      <c r="AC33" s="474">
        <v>0</v>
      </c>
      <c r="AD33" s="474">
        <v>0</v>
      </c>
      <c r="AE33" s="474">
        <v>0</v>
      </c>
      <c r="AF33" s="474">
        <v>0</v>
      </c>
      <c r="AG33" s="474">
        <v>0</v>
      </c>
      <c r="AH33" s="474">
        <v>0</v>
      </c>
      <c r="AI33" s="474">
        <v>0</v>
      </c>
      <c r="AJ33" s="474">
        <v>0</v>
      </c>
      <c r="AK33" s="474">
        <v>0</v>
      </c>
      <c r="AL33" s="474">
        <v>0</v>
      </c>
      <c r="AM33" s="474">
        <v>0</v>
      </c>
      <c r="AN33" s="474">
        <v>0</v>
      </c>
      <c r="AO33" s="474">
        <v>0</v>
      </c>
      <c r="AP33" s="474">
        <v>0</v>
      </c>
      <c r="AQ33" s="474">
        <v>0</v>
      </c>
      <c r="AR33" s="474">
        <v>0</v>
      </c>
      <c r="AS33" s="474">
        <v>0</v>
      </c>
      <c r="AT33" s="474">
        <v>0</v>
      </c>
      <c r="AU33" s="474">
        <v>0</v>
      </c>
      <c r="AV33" s="474">
        <v>0</v>
      </c>
      <c r="AW33" s="474">
        <v>0</v>
      </c>
      <c r="AX33" s="474">
        <v>0</v>
      </c>
      <c r="AY33" s="474">
        <v>0</v>
      </c>
      <c r="AZ33" s="474">
        <v>0</v>
      </c>
      <c r="BA33" s="474">
        <v>0</v>
      </c>
    </row>
    <row r="34" spans="1:53">
      <c r="A34" s="475" t="s">
        <v>2309</v>
      </c>
      <c r="B34" s="474">
        <v>0</v>
      </c>
      <c r="C34" s="474">
        <v>0</v>
      </c>
      <c r="D34" s="474">
        <v>0</v>
      </c>
      <c r="E34" s="474">
        <v>0</v>
      </c>
      <c r="F34" s="474">
        <v>0</v>
      </c>
      <c r="G34" s="474">
        <v>0</v>
      </c>
      <c r="H34" s="474">
        <v>0</v>
      </c>
      <c r="I34" s="474">
        <v>0</v>
      </c>
      <c r="J34" s="474">
        <v>0</v>
      </c>
      <c r="K34" s="474">
        <v>0</v>
      </c>
      <c r="L34" s="474">
        <v>0</v>
      </c>
      <c r="M34" s="474">
        <v>0</v>
      </c>
      <c r="N34" s="474">
        <v>0</v>
      </c>
      <c r="O34" s="474">
        <v>0</v>
      </c>
      <c r="P34" s="474">
        <v>0</v>
      </c>
      <c r="Q34" s="474">
        <v>0</v>
      </c>
      <c r="R34" s="474">
        <v>0</v>
      </c>
      <c r="S34" s="474">
        <v>0</v>
      </c>
      <c r="T34" s="474">
        <v>0</v>
      </c>
      <c r="U34" s="474">
        <v>0</v>
      </c>
      <c r="V34" s="474">
        <v>0</v>
      </c>
      <c r="W34" s="474">
        <v>0</v>
      </c>
      <c r="X34" s="474">
        <v>0</v>
      </c>
      <c r="Y34" s="474">
        <v>0</v>
      </c>
      <c r="Z34" s="474">
        <v>0</v>
      </c>
      <c r="AA34" s="474">
        <v>0</v>
      </c>
      <c r="AB34" s="474">
        <v>0</v>
      </c>
      <c r="AC34" s="474">
        <v>0</v>
      </c>
      <c r="AD34" s="474">
        <v>0</v>
      </c>
      <c r="AE34" s="474">
        <v>0</v>
      </c>
      <c r="AF34" s="474">
        <v>0</v>
      </c>
      <c r="AG34" s="474">
        <v>0</v>
      </c>
      <c r="AH34" s="474">
        <v>0</v>
      </c>
      <c r="AI34" s="474">
        <v>0</v>
      </c>
      <c r="AJ34" s="474">
        <v>0</v>
      </c>
      <c r="AK34" s="474">
        <v>0</v>
      </c>
      <c r="AL34" s="474">
        <v>0</v>
      </c>
      <c r="AM34" s="474">
        <v>0</v>
      </c>
      <c r="AN34" s="474">
        <v>0</v>
      </c>
      <c r="AO34" s="474">
        <v>0</v>
      </c>
      <c r="AP34" s="474">
        <v>0</v>
      </c>
      <c r="AQ34" s="474">
        <v>0</v>
      </c>
      <c r="AR34" s="474">
        <v>0</v>
      </c>
      <c r="AS34" s="474">
        <v>0</v>
      </c>
      <c r="AT34" s="474">
        <v>0</v>
      </c>
      <c r="AU34" s="474">
        <v>0</v>
      </c>
      <c r="AV34" s="474">
        <v>0</v>
      </c>
      <c r="AW34" s="474">
        <v>0</v>
      </c>
      <c r="AX34" s="474">
        <v>0</v>
      </c>
      <c r="AY34" s="474">
        <v>0</v>
      </c>
      <c r="AZ34" s="474">
        <v>0</v>
      </c>
      <c r="BA34" s="474">
        <v>0</v>
      </c>
    </row>
    <row r="35" spans="1:53">
      <c r="A35" s="475" t="s">
        <v>2308</v>
      </c>
      <c r="B35" s="474">
        <v>3476941.24</v>
      </c>
      <c r="C35" s="474">
        <v>2839594.16</v>
      </c>
      <c r="D35" s="474">
        <v>3708419.81</v>
      </c>
      <c r="E35" s="474">
        <v>3328951.08</v>
      </c>
      <c r="F35" s="474">
        <v>2794159.86</v>
      </c>
      <c r="G35" s="474">
        <v>3449940.09</v>
      </c>
      <c r="H35" s="474">
        <v>3396634.17</v>
      </c>
      <c r="I35" s="474">
        <v>3581139.05</v>
      </c>
      <c r="J35" s="474">
        <v>3652584.13</v>
      </c>
      <c r="K35" s="474">
        <v>3826320.83</v>
      </c>
      <c r="L35" s="474">
        <v>3414126.55</v>
      </c>
      <c r="M35" s="474">
        <v>3168262.39</v>
      </c>
      <c r="N35" s="474">
        <v>40637073.359999999</v>
      </c>
      <c r="O35" s="474">
        <v>3458101.9762524599</v>
      </c>
      <c r="P35" s="474">
        <v>2971693.5926184198</v>
      </c>
      <c r="Q35" s="474">
        <v>3122026.9470873699</v>
      </c>
      <c r="R35" s="474">
        <v>3321134.0165572301</v>
      </c>
      <c r="S35" s="474">
        <v>3028870.485938</v>
      </c>
      <c r="T35" s="474">
        <v>3569173.1638191701</v>
      </c>
      <c r="U35" s="474">
        <v>3423806.7897882499</v>
      </c>
      <c r="V35" s="474">
        <v>3650510.7706808499</v>
      </c>
      <c r="W35" s="474">
        <v>3890628.1465732502</v>
      </c>
      <c r="X35" s="474">
        <v>3741490.8376627001</v>
      </c>
      <c r="Y35" s="474">
        <v>3332045.3694713898</v>
      </c>
      <c r="Z35" s="474">
        <v>3189330.0951952399</v>
      </c>
      <c r="AA35" s="474">
        <v>40698812.191644304</v>
      </c>
      <c r="AB35" s="474">
        <v>3489139.27544177</v>
      </c>
      <c r="AC35" s="474">
        <v>3001904.0259823902</v>
      </c>
      <c r="AD35" s="474">
        <v>3152119.2605716502</v>
      </c>
      <c r="AE35" s="474">
        <v>3351579.0010663499</v>
      </c>
      <c r="AF35" s="474">
        <v>3059131.9929599199</v>
      </c>
      <c r="AG35" s="474">
        <v>3600750.8904999001</v>
      </c>
      <c r="AH35" s="474">
        <v>3455739.3069359101</v>
      </c>
      <c r="AI35" s="474">
        <v>3683700.1423075502</v>
      </c>
      <c r="AJ35" s="474">
        <v>3923811.05117286</v>
      </c>
      <c r="AK35" s="474">
        <v>3774708.63039468</v>
      </c>
      <c r="AL35" s="474">
        <v>3360240.1648675702</v>
      </c>
      <c r="AM35" s="474">
        <v>3215467.56224669</v>
      </c>
      <c r="AN35" s="474">
        <v>41068291.304447196</v>
      </c>
      <c r="AO35" s="474">
        <v>3512049.7831516098</v>
      </c>
      <c r="AP35" s="474">
        <v>3021266.14742231</v>
      </c>
      <c r="AQ35" s="474">
        <v>3170806.33844967</v>
      </c>
      <c r="AR35" s="474">
        <v>3370476.6899540601</v>
      </c>
      <c r="AS35" s="474">
        <v>3077663.9958480299</v>
      </c>
      <c r="AT35" s="474">
        <v>3620200.3478033599</v>
      </c>
      <c r="AU35" s="474">
        <v>3474570.7126230602</v>
      </c>
      <c r="AV35" s="474">
        <v>3702576.6021504202</v>
      </c>
      <c r="AW35" s="474">
        <v>3941884.06098137</v>
      </c>
      <c r="AX35" s="474">
        <v>3792980.1482819198</v>
      </c>
      <c r="AY35" s="474">
        <v>3376543.8104866501</v>
      </c>
      <c r="AZ35" s="474">
        <v>3233260.55244757</v>
      </c>
      <c r="BA35" s="474">
        <v>41294279.189599998</v>
      </c>
    </row>
    <row r="36" spans="1:53">
      <c r="A36" s="475" t="s">
        <v>2307</v>
      </c>
      <c r="B36" s="474">
        <v>182038.37</v>
      </c>
      <c r="C36" s="474">
        <v>69704.89</v>
      </c>
      <c r="D36" s="474">
        <v>810078.96</v>
      </c>
      <c r="E36" s="474">
        <v>242466.4</v>
      </c>
      <c r="F36" s="474">
        <v>96871.77</v>
      </c>
      <c r="G36" s="474">
        <v>233387.9</v>
      </c>
      <c r="H36" s="474">
        <v>139923.76</v>
      </c>
      <c r="I36" s="474">
        <v>94705</v>
      </c>
      <c r="J36" s="474">
        <v>150939.04</v>
      </c>
      <c r="K36" s="474">
        <v>150939.04</v>
      </c>
      <c r="L36" s="474">
        <v>150939.04</v>
      </c>
      <c r="M36" s="474">
        <v>150939.04</v>
      </c>
      <c r="N36" s="474">
        <v>2472933.21</v>
      </c>
      <c r="O36" s="474">
        <v>150939.04</v>
      </c>
      <c r="P36" s="474">
        <v>150939.04</v>
      </c>
      <c r="Q36" s="474">
        <v>150939.04</v>
      </c>
      <c r="R36" s="474">
        <v>150939.04</v>
      </c>
      <c r="S36" s="474">
        <v>150939.04</v>
      </c>
      <c r="T36" s="474">
        <v>150939.04</v>
      </c>
      <c r="U36" s="474">
        <v>150939.04</v>
      </c>
      <c r="V36" s="474">
        <v>150939.04</v>
      </c>
      <c r="W36" s="474">
        <v>150939.04</v>
      </c>
      <c r="X36" s="474">
        <v>150939.04</v>
      </c>
      <c r="Y36" s="474">
        <v>150939.04</v>
      </c>
      <c r="Z36" s="474">
        <v>150939.04</v>
      </c>
      <c r="AA36" s="474">
        <v>1811268.48</v>
      </c>
      <c r="AB36" s="474">
        <v>150939.04</v>
      </c>
      <c r="AC36" s="474">
        <v>150939.04</v>
      </c>
      <c r="AD36" s="474">
        <v>150939.04</v>
      </c>
      <c r="AE36" s="474">
        <v>150939.04</v>
      </c>
      <c r="AF36" s="474">
        <v>150939.04</v>
      </c>
      <c r="AG36" s="474">
        <v>150939.04</v>
      </c>
      <c r="AH36" s="474">
        <v>150939.04</v>
      </c>
      <c r="AI36" s="474">
        <v>150939.04</v>
      </c>
      <c r="AJ36" s="474">
        <v>150939.04</v>
      </c>
      <c r="AK36" s="474">
        <v>150939.04</v>
      </c>
      <c r="AL36" s="474">
        <v>150939.04</v>
      </c>
      <c r="AM36" s="474">
        <v>150939.04</v>
      </c>
      <c r="AN36" s="474">
        <v>1811268.48</v>
      </c>
      <c r="AO36" s="474">
        <v>150939.04</v>
      </c>
      <c r="AP36" s="474">
        <v>150939.04</v>
      </c>
      <c r="AQ36" s="474">
        <v>150939.04</v>
      </c>
      <c r="AR36" s="474">
        <v>150939.04</v>
      </c>
      <c r="AS36" s="474">
        <v>150939.04</v>
      </c>
      <c r="AT36" s="474">
        <v>150939.04</v>
      </c>
      <c r="AU36" s="474">
        <v>150939.04</v>
      </c>
      <c r="AV36" s="474">
        <v>150939.04</v>
      </c>
      <c r="AW36" s="474">
        <v>150939.04</v>
      </c>
      <c r="AX36" s="474">
        <v>150939.04</v>
      </c>
      <c r="AY36" s="474">
        <v>150939.04</v>
      </c>
      <c r="AZ36" s="474">
        <v>150939.04</v>
      </c>
      <c r="BA36" s="474">
        <v>1811268.48</v>
      </c>
    </row>
    <row r="37" spans="1:53">
      <c r="A37" s="475" t="s">
        <v>2306</v>
      </c>
      <c r="B37" s="474">
        <v>-165520.17000000001</v>
      </c>
      <c r="C37" s="474">
        <v>-164763.79</v>
      </c>
      <c r="D37" s="474">
        <v>-224314.36</v>
      </c>
      <c r="E37" s="474">
        <v>-177218.75</v>
      </c>
      <c r="F37" s="474">
        <v>-231102.85</v>
      </c>
      <c r="G37" s="474">
        <v>-361862.7</v>
      </c>
      <c r="H37" s="474">
        <v>-49649.53</v>
      </c>
      <c r="I37" s="474">
        <v>-214614.82</v>
      </c>
      <c r="J37" s="474">
        <v>-118836.01</v>
      </c>
      <c r="K37" s="474">
        <v>-118836.01</v>
      </c>
      <c r="L37" s="474">
        <v>-118836.01</v>
      </c>
      <c r="M37" s="474">
        <v>-118836.01</v>
      </c>
      <c r="N37" s="474">
        <v>-2064391.01</v>
      </c>
      <c r="O37" s="474">
        <v>-118836.01</v>
      </c>
      <c r="P37" s="474">
        <v>-118836.01</v>
      </c>
      <c r="Q37" s="474">
        <v>-118836.01</v>
      </c>
      <c r="R37" s="474">
        <v>-118836.01</v>
      </c>
      <c r="S37" s="474">
        <v>-118836.01</v>
      </c>
      <c r="T37" s="474">
        <v>-118836.01</v>
      </c>
      <c r="U37" s="474">
        <v>-118836.01</v>
      </c>
      <c r="V37" s="474">
        <v>-118836.01</v>
      </c>
      <c r="W37" s="474">
        <v>-118836.01</v>
      </c>
      <c r="X37" s="474">
        <v>-118836.01</v>
      </c>
      <c r="Y37" s="474">
        <v>-118836.01</v>
      </c>
      <c r="Z37" s="474">
        <v>-118836.01</v>
      </c>
      <c r="AA37" s="474">
        <v>-1426032.1199999901</v>
      </c>
      <c r="AB37" s="474">
        <v>-118836.01</v>
      </c>
      <c r="AC37" s="474">
        <v>-118836.01</v>
      </c>
      <c r="AD37" s="474">
        <v>-118836.01</v>
      </c>
      <c r="AE37" s="474">
        <v>-118836.01</v>
      </c>
      <c r="AF37" s="474">
        <v>-118836.01</v>
      </c>
      <c r="AG37" s="474">
        <v>-118836.01</v>
      </c>
      <c r="AH37" s="474">
        <v>-118836.01</v>
      </c>
      <c r="AI37" s="474">
        <v>-118836.01</v>
      </c>
      <c r="AJ37" s="474">
        <v>-118836.01</v>
      </c>
      <c r="AK37" s="474">
        <v>-118836.01</v>
      </c>
      <c r="AL37" s="474">
        <v>-118836.01</v>
      </c>
      <c r="AM37" s="474">
        <v>-118836.01</v>
      </c>
      <c r="AN37" s="474">
        <v>-1426032.1199999901</v>
      </c>
      <c r="AO37" s="474">
        <v>-118836.01</v>
      </c>
      <c r="AP37" s="474">
        <v>-118836.01</v>
      </c>
      <c r="AQ37" s="474">
        <v>-118836.01</v>
      </c>
      <c r="AR37" s="474">
        <v>-118836.01</v>
      </c>
      <c r="AS37" s="474">
        <v>-118836.01</v>
      </c>
      <c r="AT37" s="474">
        <v>-118836.01</v>
      </c>
      <c r="AU37" s="474">
        <v>-118836.01</v>
      </c>
      <c r="AV37" s="474">
        <v>-118836.01</v>
      </c>
      <c r="AW37" s="474">
        <v>-118836.01</v>
      </c>
      <c r="AX37" s="474">
        <v>-118836.01</v>
      </c>
      <c r="AY37" s="474">
        <v>-118836.01</v>
      </c>
      <c r="AZ37" s="474">
        <v>-118836.01</v>
      </c>
      <c r="BA37" s="474">
        <v>-1426032.1199999901</v>
      </c>
    </row>
    <row r="38" spans="1:53">
      <c r="A38" s="475" t="s">
        <v>2305</v>
      </c>
      <c r="B38" s="474">
        <v>183231.28</v>
      </c>
      <c r="C38" s="474">
        <v>124316.87</v>
      </c>
      <c r="D38" s="474">
        <v>94647.43</v>
      </c>
      <c r="E38" s="474">
        <v>75225.990000000005</v>
      </c>
      <c r="F38" s="474">
        <v>50877.39</v>
      </c>
      <c r="G38" s="474">
        <v>96549.11</v>
      </c>
      <c r="H38" s="474">
        <v>72765.33</v>
      </c>
      <c r="I38" s="474">
        <v>101118.71</v>
      </c>
      <c r="J38" s="474">
        <v>83385.539999999994</v>
      </c>
      <c r="K38" s="474">
        <v>90108</v>
      </c>
      <c r="L38" s="474">
        <v>85817</v>
      </c>
      <c r="M38" s="474">
        <v>71514</v>
      </c>
      <c r="N38" s="474">
        <v>1129556.6499999999</v>
      </c>
      <c r="O38" s="474">
        <v>101433.27</v>
      </c>
      <c r="P38" s="474">
        <v>114112.43</v>
      </c>
      <c r="Q38" s="474">
        <v>114112.43</v>
      </c>
      <c r="R38" s="474">
        <v>114112.43</v>
      </c>
      <c r="S38" s="474">
        <v>114112.43</v>
      </c>
      <c r="T38" s="474">
        <v>114112.43</v>
      </c>
      <c r="U38" s="474">
        <v>114112.43</v>
      </c>
      <c r="V38" s="474">
        <v>114112.43</v>
      </c>
      <c r="W38" s="474">
        <v>114112.43</v>
      </c>
      <c r="X38" s="474">
        <v>114112.43</v>
      </c>
      <c r="Y38" s="474">
        <v>76074.95</v>
      </c>
      <c r="Z38" s="474">
        <v>63395.79</v>
      </c>
      <c r="AA38" s="474">
        <v>1267915.8799999901</v>
      </c>
      <c r="AB38" s="474">
        <v>111866.51727280801</v>
      </c>
      <c r="AC38" s="474">
        <v>125849.83193190899</v>
      </c>
      <c r="AD38" s="474">
        <v>125849.83193190899</v>
      </c>
      <c r="AE38" s="474">
        <v>125849.83193190899</v>
      </c>
      <c r="AF38" s="474">
        <v>125849.83193190899</v>
      </c>
      <c r="AG38" s="474">
        <v>125849.83193190899</v>
      </c>
      <c r="AH38" s="474">
        <v>125849.83193190899</v>
      </c>
      <c r="AI38" s="474">
        <v>125849.83193190899</v>
      </c>
      <c r="AJ38" s="474">
        <v>125849.83193190899</v>
      </c>
      <c r="AK38" s="474">
        <v>125849.83193190899</v>
      </c>
      <c r="AL38" s="474">
        <v>83899.887954606296</v>
      </c>
      <c r="AM38" s="474">
        <v>69916.573295505295</v>
      </c>
      <c r="AN38" s="474">
        <v>1398331.4659100999</v>
      </c>
      <c r="AO38" s="474">
        <v>113400.49</v>
      </c>
      <c r="AP38" s="474">
        <v>127575.55</v>
      </c>
      <c r="AQ38" s="474">
        <v>127575.55</v>
      </c>
      <c r="AR38" s="474">
        <v>127575.55</v>
      </c>
      <c r="AS38" s="474">
        <v>127575.55</v>
      </c>
      <c r="AT38" s="474">
        <v>127575.55</v>
      </c>
      <c r="AU38" s="474">
        <v>127575.55</v>
      </c>
      <c r="AV38" s="474">
        <v>127575.55</v>
      </c>
      <c r="AW38" s="474">
        <v>127575.55</v>
      </c>
      <c r="AX38" s="474">
        <v>127575.55</v>
      </c>
      <c r="AY38" s="474">
        <v>85050.37</v>
      </c>
      <c r="AZ38" s="474">
        <v>70875.31</v>
      </c>
      <c r="BA38" s="474">
        <v>1417506.12</v>
      </c>
    </row>
    <row r="39" spans="1:53">
      <c r="A39" s="475" t="s">
        <v>2304</v>
      </c>
      <c r="B39" s="474">
        <v>52972.800000000003</v>
      </c>
      <c r="C39" s="474">
        <v>58835.519999999997</v>
      </c>
      <c r="D39" s="474">
        <v>73031.039999999994</v>
      </c>
      <c r="E39" s="474">
        <v>63731.040000000001</v>
      </c>
      <c r="F39" s="474">
        <v>60650.879999999997</v>
      </c>
      <c r="G39" s="474">
        <v>81319.199999999997</v>
      </c>
      <c r="H39" s="474">
        <v>57377.279999999999</v>
      </c>
      <c r="I39" s="474">
        <v>65367.839999999997</v>
      </c>
      <c r="J39" s="474">
        <v>62763.839999999997</v>
      </c>
      <c r="K39" s="474">
        <v>72927</v>
      </c>
      <c r="L39" s="474">
        <v>74519</v>
      </c>
      <c r="M39" s="474">
        <v>76349</v>
      </c>
      <c r="N39" s="474">
        <v>799844.44</v>
      </c>
      <c r="O39" s="474">
        <v>63915.643735263096</v>
      </c>
      <c r="P39" s="474">
        <v>64700.705846876801</v>
      </c>
      <c r="Q39" s="474">
        <v>65548.196328871796</v>
      </c>
      <c r="R39" s="474">
        <v>66620.298576404093</v>
      </c>
      <c r="S39" s="474">
        <v>68476.420398041795</v>
      </c>
      <c r="T39" s="474">
        <v>69785.858066504195</v>
      </c>
      <c r="U39" s="474">
        <v>71211.728227778905</v>
      </c>
      <c r="V39" s="474">
        <v>72504.359718315594</v>
      </c>
      <c r="W39" s="474">
        <v>73413.452384795193</v>
      </c>
      <c r="X39" s="474">
        <v>74327.960049686502</v>
      </c>
      <c r="Y39" s="474">
        <v>75154.774243300999</v>
      </c>
      <c r="Z39" s="474">
        <v>76314.989254842803</v>
      </c>
      <c r="AA39" s="474">
        <v>841974.386830681</v>
      </c>
      <c r="AB39" s="474">
        <v>77253.374316192494</v>
      </c>
      <c r="AC39" s="474">
        <v>78549.544829099395</v>
      </c>
      <c r="AD39" s="474">
        <v>79410.015759482907</v>
      </c>
      <c r="AE39" s="474">
        <v>80210.263372138594</v>
      </c>
      <c r="AF39" s="474">
        <v>81416.362614985002</v>
      </c>
      <c r="AG39" s="474">
        <v>82850.517400057404</v>
      </c>
      <c r="AH39" s="474">
        <v>84510.024414490399</v>
      </c>
      <c r="AI39" s="474">
        <v>86022.645591956199</v>
      </c>
      <c r="AJ39" s="474">
        <v>87156.034912907096</v>
      </c>
      <c r="AK39" s="474">
        <v>87983.642628072397</v>
      </c>
      <c r="AL39" s="474">
        <v>88553.412641321207</v>
      </c>
      <c r="AM39" s="474">
        <v>89032.9494973775</v>
      </c>
      <c r="AN39" s="474">
        <v>1002948.78797808</v>
      </c>
      <c r="AO39" s="474">
        <v>89345.218877116</v>
      </c>
      <c r="AP39" s="474">
        <v>89766.176170052597</v>
      </c>
      <c r="AQ39" s="474">
        <v>90098.572731059699</v>
      </c>
      <c r="AR39" s="474">
        <v>90440.902825115001</v>
      </c>
      <c r="AS39" s="474">
        <v>90880.775191601497</v>
      </c>
      <c r="AT39" s="474">
        <v>91320.825453647398</v>
      </c>
      <c r="AU39" s="474">
        <v>91818.440544975703</v>
      </c>
      <c r="AV39" s="474">
        <v>92327.452905429105</v>
      </c>
      <c r="AW39" s="474">
        <v>92789.695276767394</v>
      </c>
      <c r="AX39" s="474">
        <v>93209.7216635269</v>
      </c>
      <c r="AY39" s="474">
        <v>93593.348341431003</v>
      </c>
      <c r="AZ39" s="474">
        <v>93993.787569956403</v>
      </c>
      <c r="BA39" s="474">
        <v>1099584.91755067</v>
      </c>
    </row>
    <row r="40" spans="1:53">
      <c r="A40" s="475" t="s">
        <v>2303</v>
      </c>
      <c r="B40" s="474">
        <v>1246309.46</v>
      </c>
      <c r="C40" s="474">
        <v>1314781</v>
      </c>
      <c r="D40" s="474">
        <v>1516044.5</v>
      </c>
      <c r="E40" s="474">
        <v>1450800</v>
      </c>
      <c r="F40" s="474">
        <v>1445725.92</v>
      </c>
      <c r="G40" s="474">
        <v>1641755.04</v>
      </c>
      <c r="H40" s="474">
        <v>1510200.96</v>
      </c>
      <c r="I40" s="474">
        <v>1735513.92</v>
      </c>
      <c r="J40" s="474">
        <v>1442556.48</v>
      </c>
      <c r="K40" s="474">
        <v>1580032.8</v>
      </c>
      <c r="L40" s="474">
        <v>1436351.52</v>
      </c>
      <c r="M40" s="474">
        <v>1398303.36</v>
      </c>
      <c r="N40" s="474">
        <v>17718374.960000001</v>
      </c>
      <c r="O40" s="474">
        <v>1275838</v>
      </c>
      <c r="P40" s="474">
        <v>1317160</v>
      </c>
      <c r="Q40" s="474">
        <v>1469280</v>
      </c>
      <c r="R40" s="474">
        <v>1433212</v>
      </c>
      <c r="S40" s="474">
        <v>1440872</v>
      </c>
      <c r="T40" s="474">
        <v>1589893</v>
      </c>
      <c r="U40" s="474">
        <v>1532259</v>
      </c>
      <c r="V40" s="474">
        <v>1627260</v>
      </c>
      <c r="W40" s="474">
        <v>1629099</v>
      </c>
      <c r="X40" s="474">
        <v>1472676</v>
      </c>
      <c r="Y40" s="474">
        <v>1377953</v>
      </c>
      <c r="Z40" s="474">
        <v>1376158</v>
      </c>
      <c r="AA40" s="474">
        <v>17541660</v>
      </c>
      <c r="AB40" s="474">
        <v>1275838</v>
      </c>
      <c r="AC40" s="474">
        <v>1317160</v>
      </c>
      <c r="AD40" s="474">
        <v>1469280</v>
      </c>
      <c r="AE40" s="474">
        <v>1433212</v>
      </c>
      <c r="AF40" s="474">
        <v>1440872</v>
      </c>
      <c r="AG40" s="474">
        <v>1589893</v>
      </c>
      <c r="AH40" s="474">
        <v>1532259</v>
      </c>
      <c r="AI40" s="474">
        <v>1627260</v>
      </c>
      <c r="AJ40" s="474">
        <v>1629099</v>
      </c>
      <c r="AK40" s="474">
        <v>1472676</v>
      </c>
      <c r="AL40" s="474">
        <v>1377953</v>
      </c>
      <c r="AM40" s="474">
        <v>1376158</v>
      </c>
      <c r="AN40" s="474">
        <v>17541660</v>
      </c>
      <c r="AO40" s="474">
        <v>1275838</v>
      </c>
      <c r="AP40" s="474">
        <v>1317160</v>
      </c>
      <c r="AQ40" s="474">
        <v>1469280</v>
      </c>
      <c r="AR40" s="474">
        <v>1433212</v>
      </c>
      <c r="AS40" s="474">
        <v>1440872</v>
      </c>
      <c r="AT40" s="474">
        <v>1589893</v>
      </c>
      <c r="AU40" s="474">
        <v>1532259</v>
      </c>
      <c r="AV40" s="474">
        <v>1627260</v>
      </c>
      <c r="AW40" s="474">
        <v>1629099</v>
      </c>
      <c r="AX40" s="474">
        <v>1472676</v>
      </c>
      <c r="AY40" s="474">
        <v>1377953</v>
      </c>
      <c r="AZ40" s="474">
        <v>1376158</v>
      </c>
      <c r="BA40" s="474">
        <v>17541660</v>
      </c>
    </row>
    <row r="41" spans="1:53">
      <c r="A41" s="475" t="s">
        <v>2302</v>
      </c>
      <c r="B41" s="474">
        <v>508473.88</v>
      </c>
      <c r="C41" s="474">
        <v>339698.13</v>
      </c>
      <c r="D41" s="474">
        <v>338007.84</v>
      </c>
      <c r="E41" s="474">
        <v>390135.03999999998</v>
      </c>
      <c r="F41" s="474">
        <v>416562.11</v>
      </c>
      <c r="G41" s="474">
        <v>510317.84</v>
      </c>
      <c r="H41" s="474">
        <v>522866.91</v>
      </c>
      <c r="I41" s="474">
        <v>593099.98</v>
      </c>
      <c r="J41" s="474">
        <v>574966.52</v>
      </c>
      <c r="K41" s="474">
        <v>607890</v>
      </c>
      <c r="L41" s="474">
        <v>555030</v>
      </c>
      <c r="M41" s="474">
        <v>529916</v>
      </c>
      <c r="N41" s="474">
        <v>5886964.25</v>
      </c>
      <c r="O41" s="474">
        <v>515376.03251720301</v>
      </c>
      <c r="P41" s="474">
        <v>346595.42677154503</v>
      </c>
      <c r="Q41" s="474">
        <v>340059.29075850098</v>
      </c>
      <c r="R41" s="474">
        <v>391275.257980833</v>
      </c>
      <c r="S41" s="474">
        <v>418731.60553996201</v>
      </c>
      <c r="T41" s="474">
        <v>514804.84575267002</v>
      </c>
      <c r="U41" s="474">
        <v>530971.60156047205</v>
      </c>
      <c r="V41" s="474">
        <v>598582.95096254</v>
      </c>
      <c r="W41" s="474">
        <v>585091.23418845702</v>
      </c>
      <c r="X41" s="474">
        <v>605011.417613014</v>
      </c>
      <c r="Y41" s="474">
        <v>540453.61522809695</v>
      </c>
      <c r="Z41" s="474">
        <v>581281.28594040696</v>
      </c>
      <c r="AA41" s="474">
        <v>5968234.5648136996</v>
      </c>
      <c r="AB41" s="474">
        <v>522642.353852776</v>
      </c>
      <c r="AC41" s="474">
        <v>351219.61922138202</v>
      </c>
      <c r="AD41" s="474">
        <v>344552.38288026798</v>
      </c>
      <c r="AE41" s="474">
        <v>396392.87576230703</v>
      </c>
      <c r="AF41" s="474">
        <v>424315.76841303002</v>
      </c>
      <c r="AG41" s="474">
        <v>521580.511167939</v>
      </c>
      <c r="AH41" s="474">
        <v>537868.42058951897</v>
      </c>
      <c r="AI41" s="474">
        <v>606516.63478369103</v>
      </c>
      <c r="AJ41" s="474">
        <v>592794.15432804404</v>
      </c>
      <c r="AK41" s="474">
        <v>612836.12583470496</v>
      </c>
      <c r="AL41" s="474">
        <v>547424.83427164704</v>
      </c>
      <c r="AM41" s="474">
        <v>588180.00945380796</v>
      </c>
      <c r="AN41" s="474">
        <v>6046323.6905591097</v>
      </c>
      <c r="AO41" s="474">
        <v>531927.04427449498</v>
      </c>
      <c r="AP41" s="474">
        <v>357639.39125226601</v>
      </c>
      <c r="AQ41" s="474">
        <v>350825.18571861601</v>
      </c>
      <c r="AR41" s="474">
        <v>403334.20712895301</v>
      </c>
      <c r="AS41" s="474">
        <v>431657.64065643598</v>
      </c>
      <c r="AT41" s="474">
        <v>530833.94234971702</v>
      </c>
      <c r="AU41" s="474">
        <v>547665.69207809202</v>
      </c>
      <c r="AV41" s="474">
        <v>617362.56924499106</v>
      </c>
      <c r="AW41" s="474">
        <v>603507.78570461203</v>
      </c>
      <c r="AX41" s="474">
        <v>624155.84661839495</v>
      </c>
      <c r="AY41" s="474">
        <v>557538.06214522501</v>
      </c>
      <c r="AZ41" s="474">
        <v>600053.42487761797</v>
      </c>
      <c r="BA41" s="474">
        <v>6156500.7920494098</v>
      </c>
    </row>
    <row r="42" spans="1:53">
      <c r="A42" s="475" t="s">
        <v>2301</v>
      </c>
      <c r="B42" s="474">
        <v>1469435.62</v>
      </c>
      <c r="C42" s="474">
        <v>1097021.54</v>
      </c>
      <c r="D42" s="474">
        <v>1100924.3999999999</v>
      </c>
      <c r="E42" s="474">
        <v>1283811.3600000001</v>
      </c>
      <c r="F42" s="474">
        <v>954574.64</v>
      </c>
      <c r="G42" s="474">
        <v>1248473.7</v>
      </c>
      <c r="H42" s="474">
        <v>1143149.46</v>
      </c>
      <c r="I42" s="474">
        <v>1205948.42</v>
      </c>
      <c r="J42" s="474">
        <v>1456808.72</v>
      </c>
      <c r="K42" s="474">
        <v>1443260</v>
      </c>
      <c r="L42" s="474">
        <v>1230306</v>
      </c>
      <c r="M42" s="474">
        <v>1060077</v>
      </c>
      <c r="N42" s="474">
        <v>14693790.859999999</v>
      </c>
      <c r="O42" s="474">
        <v>1469436</v>
      </c>
      <c r="P42" s="474">
        <v>1097022</v>
      </c>
      <c r="Q42" s="474">
        <v>1100924</v>
      </c>
      <c r="R42" s="474">
        <v>1283811</v>
      </c>
      <c r="S42" s="474">
        <v>954575</v>
      </c>
      <c r="T42" s="474">
        <v>1248474</v>
      </c>
      <c r="U42" s="474">
        <v>1143149</v>
      </c>
      <c r="V42" s="474">
        <v>1205948</v>
      </c>
      <c r="W42" s="474">
        <v>1456809</v>
      </c>
      <c r="X42" s="474">
        <v>1443260</v>
      </c>
      <c r="Y42" s="474">
        <v>1230306</v>
      </c>
      <c r="Z42" s="474">
        <v>1060077</v>
      </c>
      <c r="AA42" s="474">
        <v>14693791</v>
      </c>
      <c r="AB42" s="474">
        <v>1469436</v>
      </c>
      <c r="AC42" s="474">
        <v>1097022</v>
      </c>
      <c r="AD42" s="474">
        <v>1100924</v>
      </c>
      <c r="AE42" s="474">
        <v>1283811</v>
      </c>
      <c r="AF42" s="474">
        <v>954575</v>
      </c>
      <c r="AG42" s="474">
        <v>1248474</v>
      </c>
      <c r="AH42" s="474">
        <v>1143149</v>
      </c>
      <c r="AI42" s="474">
        <v>1205948</v>
      </c>
      <c r="AJ42" s="474">
        <v>1456809</v>
      </c>
      <c r="AK42" s="474">
        <v>1443260</v>
      </c>
      <c r="AL42" s="474">
        <v>1230306</v>
      </c>
      <c r="AM42" s="474">
        <v>1060077</v>
      </c>
      <c r="AN42" s="474">
        <v>14693791</v>
      </c>
      <c r="AO42" s="474">
        <v>1469436</v>
      </c>
      <c r="AP42" s="474">
        <v>1097022</v>
      </c>
      <c r="AQ42" s="474">
        <v>1100924</v>
      </c>
      <c r="AR42" s="474">
        <v>1283811</v>
      </c>
      <c r="AS42" s="474">
        <v>954575</v>
      </c>
      <c r="AT42" s="474">
        <v>1248474</v>
      </c>
      <c r="AU42" s="474">
        <v>1143149</v>
      </c>
      <c r="AV42" s="474">
        <v>1205948</v>
      </c>
      <c r="AW42" s="474">
        <v>1456809</v>
      </c>
      <c r="AX42" s="474">
        <v>1443260</v>
      </c>
      <c r="AY42" s="474">
        <v>1230306</v>
      </c>
      <c r="AZ42" s="474">
        <v>1060077</v>
      </c>
      <c r="BA42" s="474">
        <v>14693791</v>
      </c>
    </row>
    <row r="43" spans="1:53">
      <c r="A43" s="475" t="s">
        <v>2300</v>
      </c>
      <c r="B43" s="474">
        <v>0</v>
      </c>
      <c r="C43" s="474">
        <v>0</v>
      </c>
      <c r="D43" s="474">
        <v>0</v>
      </c>
      <c r="E43" s="474">
        <v>0</v>
      </c>
      <c r="F43" s="474">
        <v>0</v>
      </c>
      <c r="G43" s="474">
        <v>0</v>
      </c>
      <c r="H43" s="474">
        <v>0</v>
      </c>
      <c r="I43" s="474">
        <v>0</v>
      </c>
      <c r="J43" s="474">
        <v>0</v>
      </c>
      <c r="K43" s="474">
        <v>0</v>
      </c>
      <c r="L43" s="474">
        <v>0</v>
      </c>
      <c r="M43" s="474">
        <v>0</v>
      </c>
      <c r="N43" s="474">
        <v>0</v>
      </c>
      <c r="O43" s="474">
        <v>0</v>
      </c>
      <c r="P43" s="474">
        <v>0</v>
      </c>
      <c r="Q43" s="474">
        <v>0</v>
      </c>
      <c r="R43" s="474">
        <v>0</v>
      </c>
      <c r="S43" s="474">
        <v>0</v>
      </c>
      <c r="T43" s="474">
        <v>0</v>
      </c>
      <c r="U43" s="474">
        <v>0</v>
      </c>
      <c r="V43" s="474">
        <v>0</v>
      </c>
      <c r="W43" s="474">
        <v>0</v>
      </c>
      <c r="X43" s="474">
        <v>0</v>
      </c>
      <c r="Y43" s="474">
        <v>0</v>
      </c>
      <c r="Z43" s="474">
        <v>0</v>
      </c>
      <c r="AA43" s="474">
        <v>0</v>
      </c>
      <c r="AB43" s="474">
        <v>0</v>
      </c>
      <c r="AC43" s="474">
        <v>0</v>
      </c>
      <c r="AD43" s="474">
        <v>0</v>
      </c>
      <c r="AE43" s="474">
        <v>0</v>
      </c>
      <c r="AF43" s="474">
        <v>0</v>
      </c>
      <c r="AG43" s="474">
        <v>0</v>
      </c>
      <c r="AH43" s="474">
        <v>0</v>
      </c>
      <c r="AI43" s="474">
        <v>0</v>
      </c>
      <c r="AJ43" s="474">
        <v>0</v>
      </c>
      <c r="AK43" s="474">
        <v>0</v>
      </c>
      <c r="AL43" s="474">
        <v>0</v>
      </c>
      <c r="AM43" s="474">
        <v>0</v>
      </c>
      <c r="AN43" s="474">
        <v>0</v>
      </c>
      <c r="AO43" s="474">
        <v>0</v>
      </c>
      <c r="AP43" s="474">
        <v>0</v>
      </c>
      <c r="AQ43" s="474">
        <v>0</v>
      </c>
      <c r="AR43" s="474">
        <v>0</v>
      </c>
      <c r="AS43" s="474">
        <v>0</v>
      </c>
      <c r="AT43" s="474">
        <v>0</v>
      </c>
      <c r="AU43" s="474">
        <v>0</v>
      </c>
      <c r="AV43" s="474">
        <v>0</v>
      </c>
      <c r="AW43" s="474">
        <v>0</v>
      </c>
      <c r="AX43" s="474">
        <v>0</v>
      </c>
      <c r="AY43" s="474">
        <v>0</v>
      </c>
      <c r="AZ43" s="474">
        <v>0</v>
      </c>
      <c r="BA43" s="474">
        <v>0</v>
      </c>
    </row>
    <row r="44" spans="1:53">
      <c r="A44" s="475" t="s">
        <v>2299</v>
      </c>
      <c r="B44" s="474">
        <v>3783783.4</v>
      </c>
      <c r="C44" s="474">
        <v>3774734.93</v>
      </c>
      <c r="D44" s="474">
        <v>3793073.02</v>
      </c>
      <c r="E44" s="474">
        <v>3720000.43</v>
      </c>
      <c r="F44" s="474">
        <v>4015044.07</v>
      </c>
      <c r="G44" s="474">
        <v>4026757.52</v>
      </c>
      <c r="H44" s="474">
        <v>3878043.03</v>
      </c>
      <c r="I44" s="474">
        <v>5031852.2300000004</v>
      </c>
      <c r="J44" s="474">
        <v>4348968.62</v>
      </c>
      <c r="K44" s="474">
        <v>4662335.89666666</v>
      </c>
      <c r="L44" s="474">
        <v>4664908.2447222201</v>
      </c>
      <c r="M44" s="474">
        <v>4667749.1159490701</v>
      </c>
      <c r="N44" s="474">
        <v>50367250.507337898</v>
      </c>
      <c r="O44" s="474">
        <v>4687867.6039448297</v>
      </c>
      <c r="P44" s="474">
        <v>4690300.2992735598</v>
      </c>
      <c r="Q44" s="474">
        <v>4693235.9958796902</v>
      </c>
      <c r="R44" s="474">
        <v>4695926.3688696697</v>
      </c>
      <c r="S44" s="474">
        <v>4698584.4662754703</v>
      </c>
      <c r="T44" s="474">
        <v>4729421.9059651</v>
      </c>
      <c r="U44" s="474">
        <v>4701231.33312885</v>
      </c>
      <c r="V44" s="474">
        <v>4704198.8292229297</v>
      </c>
      <c r="W44" s="474">
        <v>4705377.3941581696</v>
      </c>
      <c r="X44" s="474">
        <v>4572662.7870046804</v>
      </c>
      <c r="Y44" s="474">
        <v>4575353.8445328502</v>
      </c>
      <c r="Z44" s="474">
        <v>4578055.0686837398</v>
      </c>
      <c r="AA44" s="474">
        <v>56032215.896939598</v>
      </c>
      <c r="AB44" s="474">
        <v>4869705.9180782996</v>
      </c>
      <c r="AC44" s="474">
        <v>4872386.8192560803</v>
      </c>
      <c r="AD44" s="474">
        <v>4875088.6750879604</v>
      </c>
      <c r="AE44" s="474">
        <v>4877771.3133553201</v>
      </c>
      <c r="AF44" s="474">
        <v>4880453.5853957897</v>
      </c>
      <c r="AG44" s="474">
        <v>4914138.1478224797</v>
      </c>
      <c r="AH44" s="474">
        <v>4885976.9113106001</v>
      </c>
      <c r="AI44" s="474">
        <v>4888901.7244924102</v>
      </c>
      <c r="AJ44" s="474">
        <v>4891823.2607648596</v>
      </c>
      <c r="AK44" s="474">
        <v>4894890.3221487598</v>
      </c>
      <c r="AL44" s="474">
        <v>4897734.3284107596</v>
      </c>
      <c r="AM44" s="474">
        <v>4900591.3629005896</v>
      </c>
      <c r="AN44" s="474">
        <v>58649462.369023897</v>
      </c>
      <c r="AO44" s="474">
        <v>4778773.6615853198</v>
      </c>
      <c r="AP44" s="474">
        <v>4781659.2843775796</v>
      </c>
      <c r="AQ44" s="474">
        <v>4784562.2506376998</v>
      </c>
      <c r="AR44" s="474">
        <v>4787482.2661001803</v>
      </c>
      <c r="AS44" s="474">
        <v>4790422.3488289202</v>
      </c>
      <c r="AT44" s="474">
        <v>4824384.1982816802</v>
      </c>
      <c r="AU44" s="474">
        <v>4796369.44415328</v>
      </c>
      <c r="AV44" s="474">
        <v>4799367.1818901701</v>
      </c>
      <c r="AW44" s="474">
        <v>4802371.2875066502</v>
      </c>
      <c r="AX44" s="474">
        <v>4805382.5705684703</v>
      </c>
      <c r="AY44" s="474">
        <v>4808389.4971034396</v>
      </c>
      <c r="AZ44" s="474">
        <v>4811410.2969944999</v>
      </c>
      <c r="BA44" s="474">
        <v>57570574.288027897</v>
      </c>
    </row>
    <row r="45" spans="1:53">
      <c r="A45" s="475" t="s">
        <v>2298</v>
      </c>
      <c r="B45" s="474">
        <v>245929.97</v>
      </c>
      <c r="C45" s="474">
        <v>241263.11</v>
      </c>
      <c r="D45" s="474">
        <v>247223.53</v>
      </c>
      <c r="E45" s="474">
        <v>247247.86</v>
      </c>
      <c r="F45" s="474">
        <v>484288.07</v>
      </c>
      <c r="G45" s="474">
        <v>411427.15</v>
      </c>
      <c r="H45" s="474">
        <v>358720.67</v>
      </c>
      <c r="I45" s="474">
        <v>807669.96</v>
      </c>
      <c r="J45" s="474">
        <v>670777.35</v>
      </c>
      <c r="K45" s="474">
        <v>966373.41</v>
      </c>
      <c r="L45" s="474">
        <v>968994.64</v>
      </c>
      <c r="M45" s="474">
        <v>971626.11</v>
      </c>
      <c r="N45" s="474">
        <v>6621541.8300000001</v>
      </c>
      <c r="O45" s="474">
        <v>974267.86</v>
      </c>
      <c r="P45" s="474">
        <v>976919.94</v>
      </c>
      <c r="Q45" s="474">
        <v>979582.38</v>
      </c>
      <c r="R45" s="474">
        <v>982255.23</v>
      </c>
      <c r="S45" s="474">
        <v>984938.52</v>
      </c>
      <c r="T45" s="474">
        <v>987632.3</v>
      </c>
      <c r="U45" s="474">
        <v>990336.6</v>
      </c>
      <c r="V45" s="474">
        <v>993051.47</v>
      </c>
      <c r="W45" s="474">
        <v>995776.95</v>
      </c>
      <c r="X45" s="474">
        <v>860051.45</v>
      </c>
      <c r="Y45" s="474">
        <v>862798.27</v>
      </c>
      <c r="Z45" s="474">
        <v>865555.83</v>
      </c>
      <c r="AA45" s="474">
        <v>11453166.7999999</v>
      </c>
      <c r="AB45" s="474">
        <v>1076657.1599999999</v>
      </c>
      <c r="AC45" s="474">
        <v>1079436.31</v>
      </c>
      <c r="AD45" s="474">
        <v>1082226.3199999901</v>
      </c>
      <c r="AE45" s="474">
        <v>1085027.23</v>
      </c>
      <c r="AF45" s="474">
        <v>1087839.0899999901</v>
      </c>
      <c r="AG45" s="474">
        <v>1090661.94</v>
      </c>
      <c r="AH45" s="474">
        <v>1093495.8199999901</v>
      </c>
      <c r="AI45" s="474">
        <v>1096340.77</v>
      </c>
      <c r="AJ45" s="474">
        <v>1099196.8399999901</v>
      </c>
      <c r="AK45" s="474">
        <v>1102064.0699999901</v>
      </c>
      <c r="AL45" s="474">
        <v>1104942.5</v>
      </c>
      <c r="AM45" s="474">
        <v>1107832.18</v>
      </c>
      <c r="AN45" s="474">
        <v>13105720.2299999</v>
      </c>
      <c r="AO45" s="474">
        <v>902400.15</v>
      </c>
      <c r="AP45" s="474">
        <v>905312.46</v>
      </c>
      <c r="AQ45" s="474">
        <v>908236.15</v>
      </c>
      <c r="AR45" s="474">
        <v>911171.27</v>
      </c>
      <c r="AS45" s="474">
        <v>914117.86</v>
      </c>
      <c r="AT45" s="474">
        <v>917075.96</v>
      </c>
      <c r="AU45" s="474">
        <v>920045.62</v>
      </c>
      <c r="AV45" s="474">
        <v>923026.88</v>
      </c>
      <c r="AW45" s="474">
        <v>926019.79</v>
      </c>
      <c r="AX45" s="474">
        <v>929024.4</v>
      </c>
      <c r="AY45" s="474">
        <v>932040.75</v>
      </c>
      <c r="AZ45" s="474">
        <v>935068.89</v>
      </c>
      <c r="BA45" s="474">
        <v>11023540.18</v>
      </c>
    </row>
    <row r="46" spans="1:53">
      <c r="A46" s="475" t="s">
        <v>2297</v>
      </c>
      <c r="B46" s="474">
        <v>867364.36</v>
      </c>
      <c r="C46" s="474">
        <v>861233.28</v>
      </c>
      <c r="D46" s="474">
        <v>864575.34</v>
      </c>
      <c r="E46" s="474">
        <v>865105.45</v>
      </c>
      <c r="F46" s="474">
        <v>887054.03</v>
      </c>
      <c r="G46" s="474">
        <v>873660.08</v>
      </c>
      <c r="H46" s="474">
        <v>858995.22</v>
      </c>
      <c r="I46" s="474">
        <v>880842.34</v>
      </c>
      <c r="J46" s="474">
        <v>824601.73</v>
      </c>
      <c r="K46" s="474">
        <v>864412.48666666599</v>
      </c>
      <c r="L46" s="474">
        <v>864363.60472222196</v>
      </c>
      <c r="M46" s="474">
        <v>864573.00594907405</v>
      </c>
      <c r="N46" s="474">
        <v>10376780.9273379</v>
      </c>
      <c r="O46" s="474">
        <v>864731.74394483003</v>
      </c>
      <c r="P46" s="474">
        <v>864512.35927356605</v>
      </c>
      <c r="Q46" s="474">
        <v>864785.61587969598</v>
      </c>
      <c r="R46" s="474">
        <v>864803.13886967103</v>
      </c>
      <c r="S46" s="474">
        <v>864777.94627547695</v>
      </c>
      <c r="T46" s="474">
        <v>862921.6059651</v>
      </c>
      <c r="U46" s="474">
        <v>862026.73312885803</v>
      </c>
      <c r="V46" s="474">
        <v>862279.35922293004</v>
      </c>
      <c r="W46" s="474">
        <v>860732.44415817398</v>
      </c>
      <c r="X46" s="474">
        <v>863743.33700468799</v>
      </c>
      <c r="Y46" s="474">
        <v>863687.57453285705</v>
      </c>
      <c r="Z46" s="474">
        <v>863631.23868374305</v>
      </c>
      <c r="AA46" s="474">
        <v>10362633.0969395</v>
      </c>
      <c r="AB46" s="474">
        <v>863552.758078299</v>
      </c>
      <c r="AC46" s="474">
        <v>863454.50925608794</v>
      </c>
      <c r="AD46" s="474">
        <v>863366.35508796503</v>
      </c>
      <c r="AE46" s="474">
        <v>863248.08335532097</v>
      </c>
      <c r="AF46" s="474">
        <v>863118.49539579195</v>
      </c>
      <c r="AG46" s="474">
        <v>862980.20782248501</v>
      </c>
      <c r="AH46" s="474">
        <v>862985.09131060005</v>
      </c>
      <c r="AI46" s="474">
        <v>863064.95449241204</v>
      </c>
      <c r="AJ46" s="474">
        <v>863130.42076486896</v>
      </c>
      <c r="AK46" s="474">
        <v>863330.25214876002</v>
      </c>
      <c r="AL46" s="474">
        <v>863295.82841076597</v>
      </c>
      <c r="AM46" s="474">
        <v>863263.18290059199</v>
      </c>
      <c r="AN46" s="474">
        <v>10358790.1390239</v>
      </c>
      <c r="AO46" s="474">
        <v>863232.51158532896</v>
      </c>
      <c r="AP46" s="474">
        <v>863205.82437758194</v>
      </c>
      <c r="AQ46" s="474">
        <v>863185.100637706</v>
      </c>
      <c r="AR46" s="474">
        <v>863169.99610018404</v>
      </c>
      <c r="AS46" s="474">
        <v>863163.48882892297</v>
      </c>
      <c r="AT46" s="474">
        <v>863167.238281684</v>
      </c>
      <c r="AU46" s="474">
        <v>863182.82415328396</v>
      </c>
      <c r="AV46" s="474">
        <v>863199.30189017404</v>
      </c>
      <c r="AW46" s="474">
        <v>863210.49750665401</v>
      </c>
      <c r="AX46" s="474">
        <v>863217.17056847003</v>
      </c>
      <c r="AY46" s="474">
        <v>863207.74710344605</v>
      </c>
      <c r="AZ46" s="474">
        <v>863200.40699450194</v>
      </c>
      <c r="BA46" s="474">
        <v>10358342.1080279</v>
      </c>
    </row>
    <row r="47" spans="1:53">
      <c r="A47" s="475" t="s">
        <v>2296</v>
      </c>
      <c r="B47" s="474">
        <v>49768.77</v>
      </c>
      <c r="C47" s="474">
        <v>46893.77</v>
      </c>
      <c r="D47" s="474">
        <v>51818.52</v>
      </c>
      <c r="E47" s="474">
        <v>-42091.75</v>
      </c>
      <c r="F47" s="474">
        <v>29600.5</v>
      </c>
      <c r="G47" s="474">
        <v>14015.75</v>
      </c>
      <c r="H47" s="474">
        <v>-36951.129999999997</v>
      </c>
      <c r="I47" s="474">
        <v>2533.87</v>
      </c>
      <c r="J47" s="474">
        <v>4680.53</v>
      </c>
      <c r="K47" s="474">
        <v>24753</v>
      </c>
      <c r="L47" s="474">
        <v>24753</v>
      </c>
      <c r="M47" s="474">
        <v>24753</v>
      </c>
      <c r="N47" s="474">
        <v>194527.83</v>
      </c>
      <c r="O47" s="474">
        <v>33442</v>
      </c>
      <c r="P47" s="474">
        <v>33442</v>
      </c>
      <c r="Q47" s="474">
        <v>33442</v>
      </c>
      <c r="R47" s="474">
        <v>33442</v>
      </c>
      <c r="S47" s="474">
        <v>33442</v>
      </c>
      <c r="T47" s="474">
        <v>33442</v>
      </c>
      <c r="U47" s="474">
        <v>33442</v>
      </c>
      <c r="V47" s="474">
        <v>33442</v>
      </c>
      <c r="W47" s="474">
        <v>33442</v>
      </c>
      <c r="X47" s="474">
        <v>33442</v>
      </c>
      <c r="Y47" s="474">
        <v>33442</v>
      </c>
      <c r="Z47" s="474">
        <v>33442</v>
      </c>
      <c r="AA47" s="474">
        <v>401304</v>
      </c>
      <c r="AB47" s="474">
        <v>33776</v>
      </c>
      <c r="AC47" s="474">
        <v>33776</v>
      </c>
      <c r="AD47" s="474">
        <v>33776</v>
      </c>
      <c r="AE47" s="474">
        <v>33776</v>
      </c>
      <c r="AF47" s="474">
        <v>33776</v>
      </c>
      <c r="AG47" s="474">
        <v>33776</v>
      </c>
      <c r="AH47" s="474">
        <v>33776</v>
      </c>
      <c r="AI47" s="474">
        <v>33776</v>
      </c>
      <c r="AJ47" s="474">
        <v>33776</v>
      </c>
      <c r="AK47" s="474">
        <v>33776</v>
      </c>
      <c r="AL47" s="474">
        <v>33776</v>
      </c>
      <c r="AM47" s="474">
        <v>33776</v>
      </c>
      <c r="AN47" s="474">
        <v>405312</v>
      </c>
      <c r="AO47" s="474">
        <v>34114</v>
      </c>
      <c r="AP47" s="474">
        <v>34114</v>
      </c>
      <c r="AQ47" s="474">
        <v>34114</v>
      </c>
      <c r="AR47" s="474">
        <v>34114</v>
      </c>
      <c r="AS47" s="474">
        <v>34114</v>
      </c>
      <c r="AT47" s="474">
        <v>34114</v>
      </c>
      <c r="AU47" s="474">
        <v>34114</v>
      </c>
      <c r="AV47" s="474">
        <v>34114</v>
      </c>
      <c r="AW47" s="474">
        <v>34114</v>
      </c>
      <c r="AX47" s="474">
        <v>34114</v>
      </c>
      <c r="AY47" s="474">
        <v>34114</v>
      </c>
      <c r="AZ47" s="474">
        <v>34114</v>
      </c>
      <c r="BA47" s="474">
        <v>409368</v>
      </c>
    </row>
    <row r="48" spans="1:53">
      <c r="A48" s="475" t="s">
        <v>2295</v>
      </c>
      <c r="B48" s="474">
        <v>193651.68</v>
      </c>
      <c r="C48" s="474">
        <v>198276.15</v>
      </c>
      <c r="D48" s="474">
        <v>170048.72</v>
      </c>
      <c r="E48" s="474">
        <v>172498.67</v>
      </c>
      <c r="F48" s="474">
        <v>178302.54</v>
      </c>
      <c r="G48" s="474">
        <v>185094.09</v>
      </c>
      <c r="H48" s="474">
        <v>186530.99</v>
      </c>
      <c r="I48" s="474">
        <v>119699.07</v>
      </c>
      <c r="J48" s="474">
        <v>250347.02</v>
      </c>
      <c r="K48" s="474">
        <v>95797</v>
      </c>
      <c r="L48" s="474">
        <v>95797</v>
      </c>
      <c r="M48" s="474">
        <v>95797</v>
      </c>
      <c r="N48" s="474">
        <v>1941839.93</v>
      </c>
      <c r="O48" s="474">
        <v>129426</v>
      </c>
      <c r="P48" s="474">
        <v>129426</v>
      </c>
      <c r="Q48" s="474">
        <v>129426</v>
      </c>
      <c r="R48" s="474">
        <v>129426</v>
      </c>
      <c r="S48" s="474">
        <v>129426</v>
      </c>
      <c r="T48" s="474">
        <v>129426</v>
      </c>
      <c r="U48" s="474">
        <v>129426</v>
      </c>
      <c r="V48" s="474">
        <v>129426</v>
      </c>
      <c r="W48" s="474">
        <v>129426</v>
      </c>
      <c r="X48" s="474">
        <v>129426</v>
      </c>
      <c r="Y48" s="474">
        <v>129426</v>
      </c>
      <c r="Z48" s="474">
        <v>129426</v>
      </c>
      <c r="AA48" s="474">
        <v>1553112</v>
      </c>
      <c r="AB48" s="474">
        <v>130720</v>
      </c>
      <c r="AC48" s="474">
        <v>130720</v>
      </c>
      <c r="AD48" s="474">
        <v>130720</v>
      </c>
      <c r="AE48" s="474">
        <v>130720</v>
      </c>
      <c r="AF48" s="474">
        <v>130720</v>
      </c>
      <c r="AG48" s="474">
        <v>130720</v>
      </c>
      <c r="AH48" s="474">
        <v>130720</v>
      </c>
      <c r="AI48" s="474">
        <v>130720</v>
      </c>
      <c r="AJ48" s="474">
        <v>130720</v>
      </c>
      <c r="AK48" s="474">
        <v>130720</v>
      </c>
      <c r="AL48" s="474">
        <v>130720</v>
      </c>
      <c r="AM48" s="474">
        <v>130720</v>
      </c>
      <c r="AN48" s="474">
        <v>1568640</v>
      </c>
      <c r="AO48" s="474">
        <v>132027</v>
      </c>
      <c r="AP48" s="474">
        <v>132027</v>
      </c>
      <c r="AQ48" s="474">
        <v>132027</v>
      </c>
      <c r="AR48" s="474">
        <v>132027</v>
      </c>
      <c r="AS48" s="474">
        <v>132027</v>
      </c>
      <c r="AT48" s="474">
        <v>132027</v>
      </c>
      <c r="AU48" s="474">
        <v>132027</v>
      </c>
      <c r="AV48" s="474">
        <v>132027</v>
      </c>
      <c r="AW48" s="474">
        <v>132027</v>
      </c>
      <c r="AX48" s="474">
        <v>132027</v>
      </c>
      <c r="AY48" s="474">
        <v>132027</v>
      </c>
      <c r="AZ48" s="474">
        <v>132027</v>
      </c>
      <c r="BA48" s="474">
        <v>1584324</v>
      </c>
    </row>
    <row r="49" spans="1:53">
      <c r="A49" s="475" t="s">
        <v>2294</v>
      </c>
      <c r="B49" s="474">
        <v>674580.62</v>
      </c>
      <c r="C49" s="474">
        <v>674580.62</v>
      </c>
      <c r="D49" s="474">
        <v>674580.62</v>
      </c>
      <c r="E49" s="474">
        <v>674580.62</v>
      </c>
      <c r="F49" s="474">
        <v>672904.93</v>
      </c>
      <c r="G49" s="474">
        <v>753270.36</v>
      </c>
      <c r="H49" s="474">
        <v>746732.99</v>
      </c>
      <c r="I49" s="474">
        <v>746732.99</v>
      </c>
      <c r="J49" s="474">
        <v>746732.99</v>
      </c>
      <c r="K49" s="474">
        <v>859000</v>
      </c>
      <c r="L49" s="474">
        <v>859000</v>
      </c>
      <c r="M49" s="474">
        <v>859000</v>
      </c>
      <c r="N49" s="474">
        <v>8941696.7400000002</v>
      </c>
      <c r="O49" s="474">
        <v>866000</v>
      </c>
      <c r="P49" s="474">
        <v>866000</v>
      </c>
      <c r="Q49" s="474">
        <v>866000</v>
      </c>
      <c r="R49" s="474">
        <v>866000</v>
      </c>
      <c r="S49" s="474">
        <v>866000</v>
      </c>
      <c r="T49" s="474">
        <v>866000</v>
      </c>
      <c r="U49" s="474">
        <v>866000</v>
      </c>
      <c r="V49" s="474">
        <v>866000</v>
      </c>
      <c r="W49" s="474">
        <v>866000</v>
      </c>
      <c r="X49" s="474">
        <v>866000</v>
      </c>
      <c r="Y49" s="474">
        <v>866000</v>
      </c>
      <c r="Z49" s="474">
        <v>866000</v>
      </c>
      <c r="AA49" s="474">
        <v>10392000</v>
      </c>
      <c r="AB49" s="474">
        <v>884000</v>
      </c>
      <c r="AC49" s="474">
        <v>884000</v>
      </c>
      <c r="AD49" s="474">
        <v>884000</v>
      </c>
      <c r="AE49" s="474">
        <v>884000</v>
      </c>
      <c r="AF49" s="474">
        <v>884000</v>
      </c>
      <c r="AG49" s="474">
        <v>884000</v>
      </c>
      <c r="AH49" s="474">
        <v>884000</v>
      </c>
      <c r="AI49" s="474">
        <v>884000</v>
      </c>
      <c r="AJ49" s="474">
        <v>884000</v>
      </c>
      <c r="AK49" s="474">
        <v>884000</v>
      </c>
      <c r="AL49" s="474">
        <v>884000</v>
      </c>
      <c r="AM49" s="474">
        <v>884000</v>
      </c>
      <c r="AN49" s="474">
        <v>10608000</v>
      </c>
      <c r="AO49" s="474">
        <v>903000</v>
      </c>
      <c r="AP49" s="474">
        <v>903000</v>
      </c>
      <c r="AQ49" s="474">
        <v>903000</v>
      </c>
      <c r="AR49" s="474">
        <v>903000</v>
      </c>
      <c r="AS49" s="474">
        <v>903000</v>
      </c>
      <c r="AT49" s="474">
        <v>903000</v>
      </c>
      <c r="AU49" s="474">
        <v>903000</v>
      </c>
      <c r="AV49" s="474">
        <v>903000</v>
      </c>
      <c r="AW49" s="474">
        <v>903000</v>
      </c>
      <c r="AX49" s="474">
        <v>903000</v>
      </c>
      <c r="AY49" s="474">
        <v>903000</v>
      </c>
      <c r="AZ49" s="474">
        <v>903000</v>
      </c>
      <c r="BA49" s="474">
        <v>10836000</v>
      </c>
    </row>
    <row r="50" spans="1:53">
      <c r="A50" s="475" t="s">
        <v>2293</v>
      </c>
      <c r="B50" s="474">
        <v>1752488</v>
      </c>
      <c r="C50" s="474">
        <v>1752488</v>
      </c>
      <c r="D50" s="474">
        <v>1784826.29</v>
      </c>
      <c r="E50" s="474">
        <v>1802659.58</v>
      </c>
      <c r="F50" s="474">
        <v>1762894</v>
      </c>
      <c r="G50" s="474">
        <v>1789290.09</v>
      </c>
      <c r="H50" s="474">
        <v>1764014.29</v>
      </c>
      <c r="I50" s="474">
        <v>2474374</v>
      </c>
      <c r="J50" s="474">
        <v>1851829</v>
      </c>
      <c r="K50" s="474">
        <v>1852000</v>
      </c>
      <c r="L50" s="474">
        <v>1852000</v>
      </c>
      <c r="M50" s="474">
        <v>1852000</v>
      </c>
      <c r="N50" s="474">
        <v>22290863.25</v>
      </c>
      <c r="O50" s="474">
        <v>1820000</v>
      </c>
      <c r="P50" s="474">
        <v>1820000</v>
      </c>
      <c r="Q50" s="474">
        <v>1820000</v>
      </c>
      <c r="R50" s="474">
        <v>1820000</v>
      </c>
      <c r="S50" s="474">
        <v>1820000</v>
      </c>
      <c r="T50" s="474">
        <v>1850000</v>
      </c>
      <c r="U50" s="474">
        <v>1820000</v>
      </c>
      <c r="V50" s="474">
        <v>1820000</v>
      </c>
      <c r="W50" s="474">
        <v>1820000</v>
      </c>
      <c r="X50" s="474">
        <v>1820000</v>
      </c>
      <c r="Y50" s="474">
        <v>1820000</v>
      </c>
      <c r="Z50" s="474">
        <v>1820000</v>
      </c>
      <c r="AA50" s="474">
        <v>21870000</v>
      </c>
      <c r="AB50" s="474">
        <v>1881000</v>
      </c>
      <c r="AC50" s="474">
        <v>1881000</v>
      </c>
      <c r="AD50" s="474">
        <v>1881000</v>
      </c>
      <c r="AE50" s="474">
        <v>1881000</v>
      </c>
      <c r="AF50" s="474">
        <v>1881000</v>
      </c>
      <c r="AG50" s="474">
        <v>1912000</v>
      </c>
      <c r="AH50" s="474">
        <v>1881000</v>
      </c>
      <c r="AI50" s="474">
        <v>1881000</v>
      </c>
      <c r="AJ50" s="474">
        <v>1881000</v>
      </c>
      <c r="AK50" s="474">
        <v>1881000</v>
      </c>
      <c r="AL50" s="474">
        <v>1881000</v>
      </c>
      <c r="AM50" s="474">
        <v>1881000</v>
      </c>
      <c r="AN50" s="474">
        <v>22603000</v>
      </c>
      <c r="AO50" s="474">
        <v>1944000</v>
      </c>
      <c r="AP50" s="474">
        <v>1944000</v>
      </c>
      <c r="AQ50" s="474">
        <v>1944000</v>
      </c>
      <c r="AR50" s="474">
        <v>1944000</v>
      </c>
      <c r="AS50" s="474">
        <v>1944000</v>
      </c>
      <c r="AT50" s="474">
        <v>1975000</v>
      </c>
      <c r="AU50" s="474">
        <v>1944000</v>
      </c>
      <c r="AV50" s="474">
        <v>1944000</v>
      </c>
      <c r="AW50" s="474">
        <v>1944000</v>
      </c>
      <c r="AX50" s="474">
        <v>1944000</v>
      </c>
      <c r="AY50" s="474">
        <v>1944000</v>
      </c>
      <c r="AZ50" s="474">
        <v>1944000</v>
      </c>
      <c r="BA50" s="474">
        <v>23359000</v>
      </c>
    </row>
    <row r="51" spans="1:53">
      <c r="A51" s="475" t="s">
        <v>2292</v>
      </c>
      <c r="B51" s="474">
        <v>0</v>
      </c>
      <c r="C51" s="474">
        <v>0</v>
      </c>
      <c r="D51" s="474">
        <v>0</v>
      </c>
      <c r="E51" s="474">
        <v>0</v>
      </c>
      <c r="F51" s="474">
        <v>0</v>
      </c>
      <c r="G51" s="474">
        <v>0</v>
      </c>
      <c r="H51" s="474">
        <v>0</v>
      </c>
      <c r="I51" s="474">
        <v>0</v>
      </c>
      <c r="J51" s="474">
        <v>0</v>
      </c>
      <c r="K51" s="474">
        <v>0</v>
      </c>
      <c r="L51" s="474">
        <v>0</v>
      </c>
      <c r="M51" s="474">
        <v>0</v>
      </c>
      <c r="N51" s="474">
        <v>0</v>
      </c>
      <c r="O51" s="474">
        <v>0</v>
      </c>
      <c r="P51" s="474">
        <v>0</v>
      </c>
      <c r="Q51" s="474">
        <v>0</v>
      </c>
      <c r="R51" s="474">
        <v>0</v>
      </c>
      <c r="S51" s="474">
        <v>0</v>
      </c>
      <c r="T51" s="474">
        <v>0</v>
      </c>
      <c r="U51" s="474">
        <v>0</v>
      </c>
      <c r="V51" s="474">
        <v>0</v>
      </c>
      <c r="W51" s="474">
        <v>0</v>
      </c>
      <c r="X51" s="474">
        <v>0</v>
      </c>
      <c r="Y51" s="474">
        <v>0</v>
      </c>
      <c r="Z51" s="474">
        <v>0</v>
      </c>
      <c r="AA51" s="474">
        <v>0</v>
      </c>
      <c r="AB51" s="474">
        <v>0</v>
      </c>
      <c r="AC51" s="474">
        <v>0</v>
      </c>
      <c r="AD51" s="474">
        <v>0</v>
      </c>
      <c r="AE51" s="474">
        <v>0</v>
      </c>
      <c r="AF51" s="474">
        <v>0</v>
      </c>
      <c r="AG51" s="474">
        <v>0</v>
      </c>
      <c r="AH51" s="474">
        <v>0</v>
      </c>
      <c r="AI51" s="474">
        <v>0</v>
      </c>
      <c r="AJ51" s="474">
        <v>0</v>
      </c>
      <c r="AK51" s="474">
        <v>0</v>
      </c>
      <c r="AL51" s="474">
        <v>0</v>
      </c>
      <c r="AM51" s="474">
        <v>0</v>
      </c>
      <c r="AN51" s="474">
        <v>0</v>
      </c>
      <c r="AO51" s="474">
        <v>0</v>
      </c>
      <c r="AP51" s="474">
        <v>0</v>
      </c>
      <c r="AQ51" s="474">
        <v>0</v>
      </c>
      <c r="AR51" s="474">
        <v>0</v>
      </c>
      <c r="AS51" s="474">
        <v>0</v>
      </c>
      <c r="AT51" s="474">
        <v>0</v>
      </c>
      <c r="AU51" s="474">
        <v>0</v>
      </c>
      <c r="AV51" s="474">
        <v>0</v>
      </c>
      <c r="AW51" s="474">
        <v>0</v>
      </c>
      <c r="AX51" s="474">
        <v>0</v>
      </c>
      <c r="AY51" s="474">
        <v>0</v>
      </c>
      <c r="AZ51" s="474">
        <v>0</v>
      </c>
      <c r="BA51" s="474">
        <v>0</v>
      </c>
    </row>
    <row r="52" spans="1:53">
      <c r="A52" s="475" t="s">
        <v>2291</v>
      </c>
      <c r="B52" s="474">
        <v>0</v>
      </c>
      <c r="C52" s="474">
        <v>0</v>
      </c>
      <c r="D52" s="474">
        <v>0</v>
      </c>
      <c r="E52" s="474">
        <v>0</v>
      </c>
      <c r="F52" s="474">
        <v>0</v>
      </c>
      <c r="G52" s="474">
        <v>0</v>
      </c>
      <c r="H52" s="474">
        <v>0</v>
      </c>
      <c r="I52" s="474">
        <v>0</v>
      </c>
      <c r="J52" s="474">
        <v>0</v>
      </c>
      <c r="K52" s="474">
        <v>0</v>
      </c>
      <c r="L52" s="474">
        <v>0</v>
      </c>
      <c r="M52" s="474">
        <v>0</v>
      </c>
      <c r="N52" s="474">
        <v>0</v>
      </c>
      <c r="O52" s="474">
        <v>0</v>
      </c>
      <c r="P52" s="474">
        <v>0</v>
      </c>
      <c r="Q52" s="474">
        <v>0</v>
      </c>
      <c r="R52" s="474">
        <v>0</v>
      </c>
      <c r="S52" s="474">
        <v>0</v>
      </c>
      <c r="T52" s="474">
        <v>0</v>
      </c>
      <c r="U52" s="474">
        <v>0</v>
      </c>
      <c r="V52" s="474">
        <v>0</v>
      </c>
      <c r="W52" s="474">
        <v>0</v>
      </c>
      <c r="X52" s="474">
        <v>0</v>
      </c>
      <c r="Y52" s="474">
        <v>0</v>
      </c>
      <c r="Z52" s="474">
        <v>0</v>
      </c>
      <c r="AA52" s="474">
        <v>0</v>
      </c>
      <c r="AB52" s="474">
        <v>0</v>
      </c>
      <c r="AC52" s="474">
        <v>0</v>
      </c>
      <c r="AD52" s="474">
        <v>0</v>
      </c>
      <c r="AE52" s="474">
        <v>0</v>
      </c>
      <c r="AF52" s="474">
        <v>0</v>
      </c>
      <c r="AG52" s="474">
        <v>0</v>
      </c>
      <c r="AH52" s="474">
        <v>0</v>
      </c>
      <c r="AI52" s="474">
        <v>0</v>
      </c>
      <c r="AJ52" s="474">
        <v>0</v>
      </c>
      <c r="AK52" s="474">
        <v>0</v>
      </c>
      <c r="AL52" s="474">
        <v>0</v>
      </c>
      <c r="AM52" s="474">
        <v>0</v>
      </c>
      <c r="AN52" s="474">
        <v>0</v>
      </c>
      <c r="AO52" s="474">
        <v>0</v>
      </c>
      <c r="AP52" s="474">
        <v>0</v>
      </c>
      <c r="AQ52" s="474">
        <v>0</v>
      </c>
      <c r="AR52" s="474">
        <v>0</v>
      </c>
      <c r="AS52" s="474">
        <v>0</v>
      </c>
      <c r="AT52" s="474">
        <v>0</v>
      </c>
      <c r="AU52" s="474">
        <v>0</v>
      </c>
      <c r="AV52" s="474">
        <v>0</v>
      </c>
      <c r="AW52" s="474">
        <v>0</v>
      </c>
      <c r="AX52" s="474">
        <v>0</v>
      </c>
      <c r="AY52" s="474">
        <v>0</v>
      </c>
      <c r="AZ52" s="474">
        <v>0</v>
      </c>
      <c r="BA52" s="474">
        <v>0</v>
      </c>
    </row>
    <row r="53" spans="1:53">
      <c r="A53" s="475" t="s">
        <v>2290</v>
      </c>
      <c r="B53" s="474">
        <v>0</v>
      </c>
      <c r="C53" s="474">
        <v>0</v>
      </c>
      <c r="D53" s="474">
        <v>0</v>
      </c>
      <c r="E53" s="474">
        <v>0</v>
      </c>
      <c r="F53" s="474">
        <v>0</v>
      </c>
      <c r="G53" s="474">
        <v>0</v>
      </c>
      <c r="H53" s="474">
        <v>0</v>
      </c>
      <c r="I53" s="474">
        <v>0</v>
      </c>
      <c r="J53" s="474">
        <v>0</v>
      </c>
      <c r="K53" s="474">
        <v>0</v>
      </c>
      <c r="L53" s="474">
        <v>0</v>
      </c>
      <c r="M53" s="474">
        <v>0</v>
      </c>
      <c r="N53" s="474">
        <v>0</v>
      </c>
      <c r="O53" s="474">
        <v>0</v>
      </c>
      <c r="P53" s="474">
        <v>0</v>
      </c>
      <c r="Q53" s="474">
        <v>0</v>
      </c>
      <c r="R53" s="474">
        <v>0</v>
      </c>
      <c r="S53" s="474">
        <v>0</v>
      </c>
      <c r="T53" s="474">
        <v>0</v>
      </c>
      <c r="U53" s="474">
        <v>0</v>
      </c>
      <c r="V53" s="474">
        <v>0</v>
      </c>
      <c r="W53" s="474">
        <v>0</v>
      </c>
      <c r="X53" s="474">
        <v>0</v>
      </c>
      <c r="Y53" s="474">
        <v>0</v>
      </c>
      <c r="Z53" s="474">
        <v>0</v>
      </c>
      <c r="AA53" s="474">
        <v>0</v>
      </c>
      <c r="AB53" s="474">
        <v>0</v>
      </c>
      <c r="AC53" s="474">
        <v>0</v>
      </c>
      <c r="AD53" s="474">
        <v>0</v>
      </c>
      <c r="AE53" s="474">
        <v>0</v>
      </c>
      <c r="AF53" s="474">
        <v>0</v>
      </c>
      <c r="AG53" s="474">
        <v>0</v>
      </c>
      <c r="AH53" s="474">
        <v>0</v>
      </c>
      <c r="AI53" s="474">
        <v>0</v>
      </c>
      <c r="AJ53" s="474">
        <v>0</v>
      </c>
      <c r="AK53" s="474">
        <v>0</v>
      </c>
      <c r="AL53" s="474">
        <v>0</v>
      </c>
      <c r="AM53" s="474">
        <v>0</v>
      </c>
      <c r="AN53" s="474">
        <v>0</v>
      </c>
      <c r="AO53" s="474">
        <v>0</v>
      </c>
      <c r="AP53" s="474">
        <v>0</v>
      </c>
      <c r="AQ53" s="474">
        <v>0</v>
      </c>
      <c r="AR53" s="474">
        <v>0</v>
      </c>
      <c r="AS53" s="474">
        <v>0</v>
      </c>
      <c r="AT53" s="474">
        <v>0</v>
      </c>
      <c r="AU53" s="474">
        <v>0</v>
      </c>
      <c r="AV53" s="474">
        <v>0</v>
      </c>
      <c r="AW53" s="474">
        <v>0</v>
      </c>
      <c r="AX53" s="474">
        <v>0</v>
      </c>
      <c r="AY53" s="474">
        <v>0</v>
      </c>
      <c r="AZ53" s="474">
        <v>0</v>
      </c>
      <c r="BA53" s="474">
        <v>0</v>
      </c>
    </row>
    <row r="54" spans="1:53">
      <c r="A54" s="475" t="s">
        <v>2289</v>
      </c>
      <c r="B54" s="474">
        <v>-18996231.280000001</v>
      </c>
      <c r="C54" s="474">
        <v>-7667348.9199999897</v>
      </c>
      <c r="D54" s="474">
        <v>42534941.299999997</v>
      </c>
      <c r="E54" s="474">
        <v>21566502.009999901</v>
      </c>
      <c r="F54" s="474">
        <v>16474938.17</v>
      </c>
      <c r="G54" s="474">
        <v>11871139.449999999</v>
      </c>
      <c r="H54" s="474">
        <v>-11966651.42</v>
      </c>
      <c r="I54" s="474">
        <v>-6000538.5899999999</v>
      </c>
      <c r="J54" s="474">
        <v>-17260637.25</v>
      </c>
      <c r="K54" s="474">
        <v>-5402917.0032526003</v>
      </c>
      <c r="L54" s="474">
        <v>-18737902.303835802</v>
      </c>
      <c r="M54" s="474">
        <v>23184653.207730498</v>
      </c>
      <c r="N54" s="474">
        <v>29599947.3706421</v>
      </c>
      <c r="O54" s="474">
        <v>-47766099.745238803</v>
      </c>
      <c r="P54" s="474">
        <v>-67761048.431916505</v>
      </c>
      <c r="Q54" s="474">
        <v>-9646351.9194478393</v>
      </c>
      <c r="R54" s="474">
        <v>37507183.533616804</v>
      </c>
      <c r="S54" s="474">
        <v>57917166.027084902</v>
      </c>
      <c r="T54" s="474">
        <v>20249080.124418199</v>
      </c>
      <c r="U54" s="474">
        <v>29563241.170106601</v>
      </c>
      <c r="V54" s="474">
        <v>27062185.372720201</v>
      </c>
      <c r="W54" s="474">
        <v>-25094091.340306699</v>
      </c>
      <c r="X54" s="474">
        <v>-8888221.8876145501</v>
      </c>
      <c r="Y54" s="474">
        <v>-30172843.644637901</v>
      </c>
      <c r="Z54" s="474">
        <v>16134235.8902441</v>
      </c>
      <c r="AA54" s="474">
        <v>-895564.85097132996</v>
      </c>
      <c r="AB54" s="474">
        <v>-76549274.634396896</v>
      </c>
      <c r="AC54" s="474">
        <v>-59406569.998410203</v>
      </c>
      <c r="AD54" s="474">
        <v>25136564.554123498</v>
      </c>
      <c r="AE54" s="474">
        <v>30497144.696217898</v>
      </c>
      <c r="AF54" s="474">
        <v>53126966.953820802</v>
      </c>
      <c r="AG54" s="474">
        <v>19581898.455453899</v>
      </c>
      <c r="AH54" s="474">
        <v>21427874.628190201</v>
      </c>
      <c r="AI54" s="474">
        <v>23665209.095129799</v>
      </c>
      <c r="AJ54" s="474">
        <v>-24690322.348889802</v>
      </c>
      <c r="AK54" s="474">
        <v>5466545.4528357796</v>
      </c>
      <c r="AL54" s="474">
        <v>-26689398.699190501</v>
      </c>
      <c r="AM54" s="474">
        <v>18559152.559969898</v>
      </c>
      <c r="AN54" s="474">
        <v>10125790.714854499</v>
      </c>
      <c r="AO54" s="474">
        <v>-51069360.662948899</v>
      </c>
      <c r="AP54" s="474">
        <v>-39138793.454739504</v>
      </c>
      <c r="AQ54" s="474">
        <v>35139782.027306899</v>
      </c>
      <c r="AR54" s="474">
        <v>38752630.588409901</v>
      </c>
      <c r="AS54" s="474">
        <v>33208286.9665404</v>
      </c>
      <c r="AT54" s="474">
        <v>12875620.4159957</v>
      </c>
      <c r="AU54" s="474">
        <v>13974576.5533315</v>
      </c>
      <c r="AV54" s="474">
        <v>11514761.670196701</v>
      </c>
      <c r="AW54" s="474">
        <v>-22292904.187940899</v>
      </c>
      <c r="AX54" s="474">
        <v>-9995791.5401720908</v>
      </c>
      <c r="AY54" s="474">
        <v>-27223139.221014298</v>
      </c>
      <c r="AZ54" s="474">
        <v>10048919.114156701</v>
      </c>
      <c r="BA54" s="474">
        <v>5794588.2691223696</v>
      </c>
    </row>
    <row r="55" spans="1:53">
      <c r="A55" s="475" t="s">
        <v>2288</v>
      </c>
      <c r="B55" s="474">
        <v>4158264.23999999</v>
      </c>
      <c r="C55" s="474">
        <v>5559959.5300000003</v>
      </c>
      <c r="D55" s="474">
        <v>5580348.2599999998</v>
      </c>
      <c r="E55" s="474">
        <v>-951564.54</v>
      </c>
      <c r="F55" s="474">
        <v>-633065.11</v>
      </c>
      <c r="G55" s="474">
        <v>-1468398.3599999901</v>
      </c>
      <c r="H55" s="474">
        <v>-7055512.0499999998</v>
      </c>
      <c r="I55" s="474">
        <v>-7546834.1499999901</v>
      </c>
      <c r="J55" s="474">
        <v>-2100778.75</v>
      </c>
      <c r="K55" s="474">
        <v>-744522.71377458796</v>
      </c>
      <c r="L55" s="474">
        <v>4448050.82803299</v>
      </c>
      <c r="M55" s="474">
        <v>32059175.425648801</v>
      </c>
      <c r="N55" s="474">
        <v>31305122.609907199</v>
      </c>
      <c r="O55" s="474">
        <v>-19783382.976654701</v>
      </c>
      <c r="P55" s="474">
        <v>-49076572.131757699</v>
      </c>
      <c r="Q55" s="474">
        <v>-30059887.5154377</v>
      </c>
      <c r="R55" s="474">
        <v>16245488.983774001</v>
      </c>
      <c r="S55" s="474">
        <v>26148470.630780701</v>
      </c>
      <c r="T55" s="474">
        <v>8819161.0411881804</v>
      </c>
      <c r="U55" s="474">
        <v>15055123.881120199</v>
      </c>
      <c r="V55" s="474">
        <v>12635628.3498026</v>
      </c>
      <c r="W55" s="474">
        <v>-8953446.1116279308</v>
      </c>
      <c r="X55" s="474">
        <v>-2000134.3602034</v>
      </c>
      <c r="Y55" s="474">
        <v>-6081634.3815278802</v>
      </c>
      <c r="Z55" s="474">
        <v>19834126.4497023</v>
      </c>
      <c r="AA55" s="474">
        <v>-17217058.140841302</v>
      </c>
      <c r="AB55" s="474">
        <v>-47584813.668268301</v>
      </c>
      <c r="AC55" s="474">
        <v>-34078468.6562282</v>
      </c>
      <c r="AD55" s="474">
        <v>6306614.3537112596</v>
      </c>
      <c r="AE55" s="474">
        <v>9751857.5642674491</v>
      </c>
      <c r="AF55" s="474">
        <v>20111345.898390401</v>
      </c>
      <c r="AG55" s="474">
        <v>7677367.5777605996</v>
      </c>
      <c r="AH55" s="474">
        <v>6374201.6756606298</v>
      </c>
      <c r="AI55" s="474">
        <v>8907256.4323623609</v>
      </c>
      <c r="AJ55" s="474">
        <v>-7862278.6557769002</v>
      </c>
      <c r="AK55" s="474">
        <v>12759580.290379999</v>
      </c>
      <c r="AL55" s="474">
        <v>-1530900.26616544</v>
      </c>
      <c r="AM55" s="474">
        <v>27082758.0614154</v>
      </c>
      <c r="AN55" s="474">
        <v>7914520.6075093597</v>
      </c>
      <c r="AO55" s="474">
        <v>-21554304.0100937</v>
      </c>
      <c r="AP55" s="474">
        <v>-13873499.321605301</v>
      </c>
      <c r="AQ55" s="474">
        <v>15758748.652644601</v>
      </c>
      <c r="AR55" s="474">
        <v>17568581.4950247</v>
      </c>
      <c r="AS55" s="474">
        <v>153365.87798457599</v>
      </c>
      <c r="AT55" s="474">
        <v>1058563.5301890101</v>
      </c>
      <c r="AU55" s="474">
        <v>-1044392.62193792</v>
      </c>
      <c r="AV55" s="474">
        <v>-3344802.9189065499</v>
      </c>
      <c r="AW55" s="474">
        <v>-5314998.0664520999</v>
      </c>
      <c r="AX55" s="474">
        <v>-2839454.8262680299</v>
      </c>
      <c r="AY55" s="474">
        <v>-2126022.9866031799</v>
      </c>
      <c r="AZ55" s="474">
        <v>18406438.0767469</v>
      </c>
      <c r="BA55" s="474">
        <v>2848222.8807230298</v>
      </c>
    </row>
    <row r="56" spans="1:53">
      <c r="A56" s="475" t="s">
        <v>2287</v>
      </c>
      <c r="B56" s="474">
        <v>4715054.63</v>
      </c>
      <c r="C56" s="474">
        <v>6853509.3799999999</v>
      </c>
      <c r="D56" s="474">
        <v>6833633.7199999997</v>
      </c>
      <c r="E56" s="474">
        <v>0</v>
      </c>
      <c r="F56" s="474">
        <v>0</v>
      </c>
      <c r="G56" s="474">
        <v>-309899.51</v>
      </c>
      <c r="H56" s="474">
        <v>-6670006.7400000002</v>
      </c>
      <c r="I56" s="474">
        <v>-6095197.2199999997</v>
      </c>
      <c r="J56" s="474">
        <v>-1799857.79</v>
      </c>
      <c r="K56" s="474">
        <v>-536920.71377458796</v>
      </c>
      <c r="L56" s="474">
        <v>5280370.1948035099</v>
      </c>
      <c r="M56" s="474">
        <v>7001306.6319587696</v>
      </c>
      <c r="N56" s="474">
        <v>15271992.5829877</v>
      </c>
      <c r="O56" s="474">
        <v>1517247.5162261301</v>
      </c>
      <c r="P56" s="474">
        <v>1612957.63078615</v>
      </c>
      <c r="Q56" s="474">
        <v>0</v>
      </c>
      <c r="R56" s="474">
        <v>0</v>
      </c>
      <c r="S56" s="474">
        <v>0</v>
      </c>
      <c r="T56" s="474">
        <v>0</v>
      </c>
      <c r="U56" s="474">
        <v>0</v>
      </c>
      <c r="V56" s="474">
        <v>-5215069.9722484201</v>
      </c>
      <c r="W56" s="474">
        <v>-5946340.5733263995</v>
      </c>
      <c r="X56" s="474">
        <v>-3792502.8489396102</v>
      </c>
      <c r="Y56" s="474">
        <v>-809981.71831171506</v>
      </c>
      <c r="Z56" s="474">
        <v>1637808.48451511</v>
      </c>
      <c r="AA56" s="474">
        <v>-10995881.4812987</v>
      </c>
      <c r="AB56" s="474">
        <v>1655128.93538923</v>
      </c>
      <c r="AC56" s="474">
        <v>3964664.09321824</v>
      </c>
      <c r="AD56" s="474">
        <v>4501556.4439930199</v>
      </c>
      <c r="AE56" s="474">
        <v>4004737.1557105202</v>
      </c>
      <c r="AF56" s="474">
        <v>0</v>
      </c>
      <c r="AG56" s="474">
        <v>0</v>
      </c>
      <c r="AH56" s="474">
        <v>-2549745.4283860698</v>
      </c>
      <c r="AI56" s="474">
        <v>-3492986.4458608702</v>
      </c>
      <c r="AJ56" s="474">
        <v>-2610346.7162139202</v>
      </c>
      <c r="AK56" s="474">
        <v>-989701.64237683394</v>
      </c>
      <c r="AL56" s="474">
        <v>2041702.37790263</v>
      </c>
      <c r="AM56" s="474">
        <v>2919010.8435901101</v>
      </c>
      <c r="AN56" s="474">
        <v>9444019.6169660594</v>
      </c>
      <c r="AO56" s="474">
        <v>1189654.47369051</v>
      </c>
      <c r="AP56" s="474">
        <v>3037480.6848447798</v>
      </c>
      <c r="AQ56" s="474">
        <v>454931.85280965699</v>
      </c>
      <c r="AR56" s="474">
        <v>0</v>
      </c>
      <c r="AS56" s="474">
        <v>0</v>
      </c>
      <c r="AT56" s="474">
        <v>0</v>
      </c>
      <c r="AU56" s="474">
        <v>0</v>
      </c>
      <c r="AV56" s="474">
        <v>-2859342.7818406401</v>
      </c>
      <c r="AW56" s="474">
        <v>-3288826.0209074202</v>
      </c>
      <c r="AX56" s="474">
        <v>-1962795.5855324799</v>
      </c>
      <c r="AY56" s="474">
        <v>1233380.62022445</v>
      </c>
      <c r="AZ56" s="474">
        <v>2054345.3953546199</v>
      </c>
      <c r="BA56" s="474">
        <v>-141171.36135650901</v>
      </c>
    </row>
    <row r="57" spans="1:53">
      <c r="A57" s="475" t="s">
        <v>2286</v>
      </c>
      <c r="B57" s="474">
        <v>0</v>
      </c>
      <c r="C57" s="474">
        <v>0</v>
      </c>
      <c r="D57" s="474">
        <v>0</v>
      </c>
      <c r="E57" s="474">
        <v>0</v>
      </c>
      <c r="F57" s="474">
        <v>0</v>
      </c>
      <c r="G57" s="474">
        <v>0</v>
      </c>
      <c r="H57" s="474">
        <v>0</v>
      </c>
      <c r="I57" s="474">
        <v>0</v>
      </c>
      <c r="J57" s="474">
        <v>0</v>
      </c>
      <c r="K57" s="474">
        <v>0</v>
      </c>
      <c r="L57" s="474">
        <v>0</v>
      </c>
      <c r="M57" s="474">
        <v>0</v>
      </c>
      <c r="N57" s="474">
        <v>0</v>
      </c>
      <c r="O57" s="474">
        <v>0</v>
      </c>
      <c r="P57" s="474">
        <v>0</v>
      </c>
      <c r="Q57" s="474">
        <v>0</v>
      </c>
      <c r="R57" s="474">
        <v>0</v>
      </c>
      <c r="S57" s="474">
        <v>0</v>
      </c>
      <c r="T57" s="474">
        <v>0</v>
      </c>
      <c r="U57" s="474">
        <v>0</v>
      </c>
      <c r="V57" s="474">
        <v>0</v>
      </c>
      <c r="W57" s="474">
        <v>0</v>
      </c>
      <c r="X57" s="474">
        <v>0</v>
      </c>
      <c r="Y57" s="474">
        <v>0</v>
      </c>
      <c r="Z57" s="474">
        <v>0</v>
      </c>
      <c r="AA57" s="474">
        <v>0</v>
      </c>
      <c r="AB57" s="474">
        <v>0</v>
      </c>
      <c r="AC57" s="474">
        <v>0</v>
      </c>
      <c r="AD57" s="474">
        <v>0</v>
      </c>
      <c r="AE57" s="474">
        <v>0</v>
      </c>
      <c r="AF57" s="474">
        <v>0</v>
      </c>
      <c r="AG57" s="474">
        <v>0</v>
      </c>
      <c r="AH57" s="474">
        <v>0</v>
      </c>
      <c r="AI57" s="474">
        <v>0</v>
      </c>
      <c r="AJ57" s="474">
        <v>0</v>
      </c>
      <c r="AK57" s="474">
        <v>0</v>
      </c>
      <c r="AL57" s="474">
        <v>0</v>
      </c>
      <c r="AM57" s="474">
        <v>0</v>
      </c>
      <c r="AN57" s="474">
        <v>0</v>
      </c>
      <c r="AO57" s="474">
        <v>0</v>
      </c>
      <c r="AP57" s="474">
        <v>0</v>
      </c>
      <c r="AQ57" s="474">
        <v>0</v>
      </c>
      <c r="AR57" s="474">
        <v>0</v>
      </c>
      <c r="AS57" s="474">
        <v>0</v>
      </c>
      <c r="AT57" s="474">
        <v>0</v>
      </c>
      <c r="AU57" s="474">
        <v>0</v>
      </c>
      <c r="AV57" s="474">
        <v>0</v>
      </c>
      <c r="AW57" s="474">
        <v>0</v>
      </c>
      <c r="AX57" s="474">
        <v>0</v>
      </c>
      <c r="AY57" s="474">
        <v>0</v>
      </c>
      <c r="AZ57" s="474">
        <v>0</v>
      </c>
      <c r="BA57" s="474">
        <v>0</v>
      </c>
    </row>
    <row r="58" spans="1:53">
      <c r="A58" s="475" t="s">
        <v>2285</v>
      </c>
      <c r="B58" s="474">
        <v>0</v>
      </c>
      <c r="C58" s="474">
        <v>0</v>
      </c>
      <c r="D58" s="474">
        <v>0</v>
      </c>
      <c r="E58" s="474">
        <v>0</v>
      </c>
      <c r="F58" s="474">
        <v>0</v>
      </c>
      <c r="G58" s="474">
        <v>0</v>
      </c>
      <c r="H58" s="474">
        <v>0</v>
      </c>
      <c r="I58" s="474">
        <v>0</v>
      </c>
      <c r="J58" s="474">
        <v>0</v>
      </c>
      <c r="K58" s="474">
        <v>0</v>
      </c>
      <c r="L58" s="474">
        <v>0</v>
      </c>
      <c r="M58" s="474">
        <v>0</v>
      </c>
      <c r="N58" s="474">
        <v>0</v>
      </c>
      <c r="O58" s="474">
        <v>0</v>
      </c>
      <c r="P58" s="474">
        <v>0</v>
      </c>
      <c r="Q58" s="474">
        <v>0</v>
      </c>
      <c r="R58" s="474">
        <v>0</v>
      </c>
      <c r="S58" s="474">
        <v>0</v>
      </c>
      <c r="T58" s="474">
        <v>0</v>
      </c>
      <c r="U58" s="474">
        <v>0</v>
      </c>
      <c r="V58" s="474">
        <v>0</v>
      </c>
      <c r="W58" s="474">
        <v>0</v>
      </c>
      <c r="X58" s="474">
        <v>0</v>
      </c>
      <c r="Y58" s="474">
        <v>0</v>
      </c>
      <c r="Z58" s="474">
        <v>0</v>
      </c>
      <c r="AA58" s="474">
        <v>0</v>
      </c>
      <c r="AB58" s="474">
        <v>0</v>
      </c>
      <c r="AC58" s="474">
        <v>0</v>
      </c>
      <c r="AD58" s="474">
        <v>0</v>
      </c>
      <c r="AE58" s="474">
        <v>0</v>
      </c>
      <c r="AF58" s="474">
        <v>0</v>
      </c>
      <c r="AG58" s="474">
        <v>0</v>
      </c>
      <c r="AH58" s="474">
        <v>0</v>
      </c>
      <c r="AI58" s="474">
        <v>0</v>
      </c>
      <c r="AJ58" s="474">
        <v>0</v>
      </c>
      <c r="AK58" s="474">
        <v>0</v>
      </c>
      <c r="AL58" s="474">
        <v>0</v>
      </c>
      <c r="AM58" s="474">
        <v>0</v>
      </c>
      <c r="AN58" s="474">
        <v>0</v>
      </c>
      <c r="AO58" s="474">
        <v>0</v>
      </c>
      <c r="AP58" s="474">
        <v>0</v>
      </c>
      <c r="AQ58" s="474">
        <v>0</v>
      </c>
      <c r="AR58" s="474">
        <v>0</v>
      </c>
      <c r="AS58" s="474">
        <v>0</v>
      </c>
      <c r="AT58" s="474">
        <v>0</v>
      </c>
      <c r="AU58" s="474">
        <v>0</v>
      </c>
      <c r="AV58" s="474">
        <v>0</v>
      </c>
      <c r="AW58" s="474">
        <v>0</v>
      </c>
      <c r="AX58" s="474">
        <v>0</v>
      </c>
      <c r="AY58" s="474">
        <v>0</v>
      </c>
      <c r="AZ58" s="474">
        <v>0</v>
      </c>
      <c r="BA58" s="474">
        <v>0</v>
      </c>
    </row>
    <row r="59" spans="1:53">
      <c r="A59" s="475" t="s">
        <v>2284</v>
      </c>
      <c r="B59" s="474">
        <v>3394.84</v>
      </c>
      <c r="C59" s="474">
        <v>4934.53</v>
      </c>
      <c r="D59" s="474">
        <v>4920.22</v>
      </c>
      <c r="E59" s="474">
        <v>0</v>
      </c>
      <c r="F59" s="474">
        <v>0</v>
      </c>
      <c r="G59" s="474">
        <v>-223.13</v>
      </c>
      <c r="H59" s="474">
        <v>-4802.3999999999996</v>
      </c>
      <c r="I59" s="474">
        <v>-4388.54</v>
      </c>
      <c r="J59" s="474">
        <v>-1295.9000000000001</v>
      </c>
      <c r="K59" s="474">
        <v>0</v>
      </c>
      <c r="L59" s="474">
        <v>0</v>
      </c>
      <c r="M59" s="474">
        <v>0</v>
      </c>
      <c r="N59" s="474">
        <v>2539.62</v>
      </c>
      <c r="O59" s="474">
        <v>0</v>
      </c>
      <c r="P59" s="474">
        <v>0</v>
      </c>
      <c r="Q59" s="474">
        <v>0</v>
      </c>
      <c r="R59" s="474">
        <v>0</v>
      </c>
      <c r="S59" s="474">
        <v>0</v>
      </c>
      <c r="T59" s="474">
        <v>0</v>
      </c>
      <c r="U59" s="474">
        <v>0</v>
      </c>
      <c r="V59" s="474">
        <v>0</v>
      </c>
      <c r="W59" s="474">
        <v>0</v>
      </c>
      <c r="X59" s="474">
        <v>0</v>
      </c>
      <c r="Y59" s="474">
        <v>0</v>
      </c>
      <c r="Z59" s="474">
        <v>0</v>
      </c>
      <c r="AA59" s="474">
        <v>0</v>
      </c>
      <c r="AB59" s="474">
        <v>0</v>
      </c>
      <c r="AC59" s="474">
        <v>0</v>
      </c>
      <c r="AD59" s="474">
        <v>0</v>
      </c>
      <c r="AE59" s="474">
        <v>0</v>
      </c>
      <c r="AF59" s="474">
        <v>0</v>
      </c>
      <c r="AG59" s="474">
        <v>0</v>
      </c>
      <c r="AH59" s="474">
        <v>0</v>
      </c>
      <c r="AI59" s="474">
        <v>0</v>
      </c>
      <c r="AJ59" s="474">
        <v>0</v>
      </c>
      <c r="AK59" s="474">
        <v>0</v>
      </c>
      <c r="AL59" s="474">
        <v>0</v>
      </c>
      <c r="AM59" s="474">
        <v>0</v>
      </c>
      <c r="AN59" s="474">
        <v>0</v>
      </c>
      <c r="AO59" s="474">
        <v>0</v>
      </c>
      <c r="AP59" s="474">
        <v>0</v>
      </c>
      <c r="AQ59" s="474">
        <v>0</v>
      </c>
      <c r="AR59" s="474">
        <v>0</v>
      </c>
      <c r="AS59" s="474">
        <v>0</v>
      </c>
      <c r="AT59" s="474">
        <v>0</v>
      </c>
      <c r="AU59" s="474">
        <v>0</v>
      </c>
      <c r="AV59" s="474">
        <v>0</v>
      </c>
      <c r="AW59" s="474">
        <v>0</v>
      </c>
      <c r="AX59" s="474">
        <v>0</v>
      </c>
      <c r="AY59" s="474">
        <v>0</v>
      </c>
      <c r="AZ59" s="474">
        <v>0</v>
      </c>
      <c r="BA59" s="474">
        <v>0</v>
      </c>
    </row>
    <row r="60" spans="1:53">
      <c r="A60" s="475" t="s">
        <v>2283</v>
      </c>
      <c r="B60" s="474">
        <v>491.09</v>
      </c>
      <c r="C60" s="474">
        <v>0</v>
      </c>
      <c r="D60" s="474">
        <v>0</v>
      </c>
      <c r="E60" s="474">
        <v>0</v>
      </c>
      <c r="F60" s="474">
        <v>0</v>
      </c>
      <c r="G60" s="474">
        <v>0</v>
      </c>
      <c r="H60" s="474">
        <v>0</v>
      </c>
      <c r="I60" s="474">
        <v>0</v>
      </c>
      <c r="J60" s="474">
        <v>0</v>
      </c>
      <c r="K60" s="474">
        <v>0</v>
      </c>
      <c r="L60" s="474">
        <v>0</v>
      </c>
      <c r="M60" s="474">
        <v>0</v>
      </c>
      <c r="N60" s="474">
        <v>491.09</v>
      </c>
      <c r="O60" s="474">
        <v>0</v>
      </c>
      <c r="P60" s="474">
        <v>0</v>
      </c>
      <c r="Q60" s="474">
        <v>0</v>
      </c>
      <c r="R60" s="474">
        <v>0</v>
      </c>
      <c r="S60" s="474">
        <v>0</v>
      </c>
      <c r="T60" s="474">
        <v>0</v>
      </c>
      <c r="U60" s="474">
        <v>0</v>
      </c>
      <c r="V60" s="474">
        <v>0</v>
      </c>
      <c r="W60" s="474">
        <v>0</v>
      </c>
      <c r="X60" s="474">
        <v>0</v>
      </c>
      <c r="Y60" s="474">
        <v>0</v>
      </c>
      <c r="Z60" s="474">
        <v>0</v>
      </c>
      <c r="AA60" s="474">
        <v>0</v>
      </c>
      <c r="AB60" s="474">
        <v>0</v>
      </c>
      <c r="AC60" s="474">
        <v>0</v>
      </c>
      <c r="AD60" s="474">
        <v>0</v>
      </c>
      <c r="AE60" s="474">
        <v>0</v>
      </c>
      <c r="AF60" s="474">
        <v>0</v>
      </c>
      <c r="AG60" s="474">
        <v>0</v>
      </c>
      <c r="AH60" s="474">
        <v>0</v>
      </c>
      <c r="AI60" s="474">
        <v>0</v>
      </c>
      <c r="AJ60" s="474">
        <v>0</v>
      </c>
      <c r="AK60" s="474">
        <v>0</v>
      </c>
      <c r="AL60" s="474">
        <v>0</v>
      </c>
      <c r="AM60" s="474">
        <v>0</v>
      </c>
      <c r="AN60" s="474">
        <v>0</v>
      </c>
      <c r="AO60" s="474">
        <v>0</v>
      </c>
      <c r="AP60" s="474">
        <v>0</v>
      </c>
      <c r="AQ60" s="474">
        <v>0</v>
      </c>
      <c r="AR60" s="474">
        <v>0</v>
      </c>
      <c r="AS60" s="474">
        <v>0</v>
      </c>
      <c r="AT60" s="474">
        <v>0</v>
      </c>
      <c r="AU60" s="474">
        <v>0</v>
      </c>
      <c r="AV60" s="474">
        <v>0</v>
      </c>
      <c r="AW60" s="474">
        <v>0</v>
      </c>
      <c r="AX60" s="474">
        <v>0</v>
      </c>
      <c r="AY60" s="474">
        <v>0</v>
      </c>
      <c r="AZ60" s="474">
        <v>0</v>
      </c>
      <c r="BA60" s="474">
        <v>0</v>
      </c>
    </row>
    <row r="61" spans="1:53">
      <c r="A61" s="475" t="s">
        <v>2282</v>
      </c>
      <c r="B61" s="474">
        <v>0</v>
      </c>
      <c r="C61" s="474">
        <v>0</v>
      </c>
      <c r="D61" s="474">
        <v>0</v>
      </c>
      <c r="E61" s="474">
        <v>0</v>
      </c>
      <c r="F61" s="474">
        <v>0</v>
      </c>
      <c r="G61" s="474">
        <v>0</v>
      </c>
      <c r="H61" s="474">
        <v>0</v>
      </c>
      <c r="I61" s="474">
        <v>0</v>
      </c>
      <c r="J61" s="474">
        <v>0</v>
      </c>
      <c r="K61" s="474">
        <v>0</v>
      </c>
      <c r="L61" s="474">
        <v>0</v>
      </c>
      <c r="M61" s="474">
        <v>0</v>
      </c>
      <c r="N61" s="474">
        <v>0</v>
      </c>
      <c r="O61" s="474">
        <v>0</v>
      </c>
      <c r="P61" s="474">
        <v>0</v>
      </c>
      <c r="Q61" s="474">
        <v>0</v>
      </c>
      <c r="R61" s="474">
        <v>0</v>
      </c>
      <c r="S61" s="474">
        <v>0</v>
      </c>
      <c r="T61" s="474">
        <v>0</v>
      </c>
      <c r="U61" s="474">
        <v>0</v>
      </c>
      <c r="V61" s="474">
        <v>0</v>
      </c>
      <c r="W61" s="474">
        <v>0</v>
      </c>
      <c r="X61" s="474">
        <v>0</v>
      </c>
      <c r="Y61" s="474">
        <v>0</v>
      </c>
      <c r="Z61" s="474">
        <v>0</v>
      </c>
      <c r="AA61" s="474">
        <v>0</v>
      </c>
      <c r="AB61" s="474">
        <v>-263720.13705501897</v>
      </c>
      <c r="AC61" s="474">
        <v>-1090624.7741485899</v>
      </c>
      <c r="AD61" s="474">
        <v>-651573.88345113595</v>
      </c>
      <c r="AE61" s="474">
        <v>573511.30431191204</v>
      </c>
      <c r="AF61" s="474">
        <v>-263512.21139649203</v>
      </c>
      <c r="AG61" s="474">
        <v>1679603.6767152001</v>
      </c>
      <c r="AH61" s="474">
        <v>-583786.76077311102</v>
      </c>
      <c r="AI61" s="474">
        <v>241129.28364372</v>
      </c>
      <c r="AJ61" s="474">
        <v>358973.50215351098</v>
      </c>
      <c r="AK61" s="474">
        <v>0</v>
      </c>
      <c r="AL61" s="474">
        <v>-663220.494539181</v>
      </c>
      <c r="AM61" s="474">
        <v>663220.49453924398</v>
      </c>
      <c r="AN61" s="474">
        <v>6.3795596361160199E-8</v>
      </c>
      <c r="AO61" s="474">
        <v>-2253756.4284164198</v>
      </c>
      <c r="AP61" s="474">
        <v>-876804.54703486594</v>
      </c>
      <c r="AQ61" s="474">
        <v>-505229.96297493199</v>
      </c>
      <c r="AR61" s="474">
        <v>823637.74730121205</v>
      </c>
      <c r="AS61" s="474">
        <v>-75989.368344971401</v>
      </c>
      <c r="AT61" s="474">
        <v>1810125.5301890101</v>
      </c>
      <c r="AU61" s="474">
        <v>-292830.62193792098</v>
      </c>
      <c r="AV61" s="474">
        <v>266101.862934087</v>
      </c>
      <c r="AW61" s="474">
        <v>839821.44063889096</v>
      </c>
      <c r="AX61" s="474">
        <v>27770.558083735399</v>
      </c>
      <c r="AY61" s="474">
        <v>-556992.18049990397</v>
      </c>
      <c r="AZ61" s="474">
        <v>794145.97006202501</v>
      </c>
      <c r="BA61" s="474">
        <v>-5.1106326282024298E-8</v>
      </c>
    </row>
    <row r="62" spans="1:53">
      <c r="A62" s="475" t="s">
        <v>2281</v>
      </c>
      <c r="B62" s="474">
        <v>-258882.98</v>
      </c>
      <c r="C62" s="474">
        <v>-314616.38</v>
      </c>
      <c r="D62" s="474">
        <v>-274337.68</v>
      </c>
      <c r="E62" s="474">
        <v>32303.46</v>
      </c>
      <c r="F62" s="474">
        <v>350802.89</v>
      </c>
      <c r="G62" s="474">
        <v>-174407.72</v>
      </c>
      <c r="H62" s="474">
        <v>365592.68</v>
      </c>
      <c r="I62" s="474">
        <v>-700952.8</v>
      </c>
      <c r="J62" s="474">
        <v>446670.53</v>
      </c>
      <c r="K62" s="474">
        <v>527828</v>
      </c>
      <c r="L62" s="474">
        <v>-96889.3667705197</v>
      </c>
      <c r="M62" s="474">
        <v>-990326.20630998001</v>
      </c>
      <c r="N62" s="474">
        <v>-1087215.5730804999</v>
      </c>
      <c r="O62" s="474">
        <v>-2343299.5744636301</v>
      </c>
      <c r="P62" s="474">
        <v>-2654169.9270566599</v>
      </c>
      <c r="Q62" s="474">
        <v>-1462622.1958647801</v>
      </c>
      <c r="R62" s="474">
        <v>1324344.5919125199</v>
      </c>
      <c r="S62" s="474">
        <v>1913187.3919965399</v>
      </c>
      <c r="T62" s="474">
        <v>823965.50351127901</v>
      </c>
      <c r="U62" s="474">
        <v>1193859.0088303101</v>
      </c>
      <c r="V62" s="474">
        <v>1380617.8452319</v>
      </c>
      <c r="W62" s="474">
        <v>155792.77742859599</v>
      </c>
      <c r="X62" s="474">
        <v>755540.15155443305</v>
      </c>
      <c r="Y62" s="474">
        <v>0</v>
      </c>
      <c r="Z62" s="474">
        <v>0</v>
      </c>
      <c r="AA62" s="474">
        <v>1087215.5730804901</v>
      </c>
      <c r="AB62" s="474">
        <v>-2119830.46526223</v>
      </c>
      <c r="AC62" s="474">
        <v>-1897508.9796559799</v>
      </c>
      <c r="AD62" s="474">
        <v>-132170.70750312199</v>
      </c>
      <c r="AE62" s="474">
        <v>275298.29264551401</v>
      </c>
      <c r="AF62" s="474">
        <v>1236054.88157679</v>
      </c>
      <c r="AG62" s="474">
        <v>371628.57638753601</v>
      </c>
      <c r="AH62" s="474">
        <v>550295.45343941497</v>
      </c>
      <c r="AI62" s="474">
        <v>696327.89182757505</v>
      </c>
      <c r="AJ62" s="474">
        <v>-238432.44205586301</v>
      </c>
      <c r="AK62" s="474">
        <v>815585.25718286098</v>
      </c>
      <c r="AL62" s="474">
        <v>-126857.645630161</v>
      </c>
      <c r="AM62" s="474">
        <v>569609.88704767101</v>
      </c>
      <c r="AN62" s="474">
        <v>2.3283064365386901E-10</v>
      </c>
      <c r="AO62" s="474">
        <v>-821734.79105462204</v>
      </c>
      <c r="AP62" s="474">
        <v>-828582.27760052402</v>
      </c>
      <c r="AQ62" s="474">
        <v>820020.270079521</v>
      </c>
      <c r="AR62" s="474">
        <v>830296.79857566301</v>
      </c>
      <c r="AS62" s="474">
        <v>0</v>
      </c>
      <c r="AT62" s="474">
        <v>0</v>
      </c>
      <c r="AU62" s="474">
        <v>0</v>
      </c>
      <c r="AV62" s="474">
        <v>0</v>
      </c>
      <c r="AW62" s="474">
        <v>0</v>
      </c>
      <c r="AX62" s="474">
        <v>0</v>
      </c>
      <c r="AY62" s="474">
        <v>-111612.76167346499</v>
      </c>
      <c r="AZ62" s="474">
        <v>111612.761673471</v>
      </c>
      <c r="BA62" s="474">
        <v>4.3641193769872103E-8</v>
      </c>
    </row>
    <row r="63" spans="1:53">
      <c r="A63" s="475" t="s">
        <v>2280</v>
      </c>
      <c r="B63" s="474">
        <v>0</v>
      </c>
      <c r="C63" s="474">
        <v>0</v>
      </c>
      <c r="D63" s="474">
        <v>0</v>
      </c>
      <c r="E63" s="474">
        <v>0</v>
      </c>
      <c r="F63" s="474">
        <v>0</v>
      </c>
      <c r="G63" s="474">
        <v>0</v>
      </c>
      <c r="H63" s="474">
        <v>0</v>
      </c>
      <c r="I63" s="474">
        <v>0</v>
      </c>
      <c r="J63" s="474">
        <v>0</v>
      </c>
      <c r="K63" s="474">
        <v>0</v>
      </c>
      <c r="L63" s="474">
        <v>0</v>
      </c>
      <c r="M63" s="474">
        <v>0</v>
      </c>
      <c r="N63" s="474">
        <v>0</v>
      </c>
      <c r="O63" s="474">
        <v>0</v>
      </c>
      <c r="P63" s="474">
        <v>0</v>
      </c>
      <c r="Q63" s="474">
        <v>0</v>
      </c>
      <c r="R63" s="474">
        <v>0</v>
      </c>
      <c r="S63" s="474">
        <v>0</v>
      </c>
      <c r="T63" s="474">
        <v>0</v>
      </c>
      <c r="U63" s="474">
        <v>0</v>
      </c>
      <c r="V63" s="474">
        <v>0</v>
      </c>
      <c r="W63" s="474">
        <v>0</v>
      </c>
      <c r="X63" s="474">
        <v>0</v>
      </c>
      <c r="Y63" s="474">
        <v>0</v>
      </c>
      <c r="Z63" s="474">
        <v>0</v>
      </c>
      <c r="AA63" s="474">
        <v>0</v>
      </c>
      <c r="AB63" s="474">
        <v>0</v>
      </c>
      <c r="AC63" s="474">
        <v>0</v>
      </c>
      <c r="AD63" s="474">
        <v>0</v>
      </c>
      <c r="AE63" s="474">
        <v>0</v>
      </c>
      <c r="AF63" s="474">
        <v>0</v>
      </c>
      <c r="AG63" s="474">
        <v>0</v>
      </c>
      <c r="AH63" s="474">
        <v>0</v>
      </c>
      <c r="AI63" s="474">
        <v>0</v>
      </c>
      <c r="AJ63" s="474">
        <v>0</v>
      </c>
      <c r="AK63" s="474">
        <v>0</v>
      </c>
      <c r="AL63" s="474">
        <v>0</v>
      </c>
      <c r="AM63" s="474">
        <v>0</v>
      </c>
      <c r="AN63" s="474">
        <v>0</v>
      </c>
      <c r="AO63" s="474">
        <v>0</v>
      </c>
      <c r="AP63" s="474">
        <v>0</v>
      </c>
      <c r="AQ63" s="474">
        <v>0</v>
      </c>
      <c r="AR63" s="474">
        <v>0</v>
      </c>
      <c r="AS63" s="474">
        <v>0</v>
      </c>
      <c r="AT63" s="474">
        <v>0</v>
      </c>
      <c r="AU63" s="474">
        <v>0</v>
      </c>
      <c r="AV63" s="474">
        <v>0</v>
      </c>
      <c r="AW63" s="474">
        <v>0</v>
      </c>
      <c r="AX63" s="474">
        <v>0</v>
      </c>
      <c r="AY63" s="474">
        <v>0</v>
      </c>
      <c r="AZ63" s="474">
        <v>0</v>
      </c>
      <c r="BA63" s="474">
        <v>0</v>
      </c>
    </row>
    <row r="64" spans="1:53">
      <c r="A64" s="475" t="s">
        <v>2279</v>
      </c>
      <c r="B64" s="474">
        <v>682074.66</v>
      </c>
      <c r="C64" s="474">
        <v>0</v>
      </c>
      <c r="D64" s="474">
        <v>0</v>
      </c>
      <c r="E64" s="474">
        <v>0</v>
      </c>
      <c r="F64" s="474">
        <v>0</v>
      </c>
      <c r="G64" s="474">
        <v>0</v>
      </c>
      <c r="H64" s="474">
        <v>0</v>
      </c>
      <c r="I64" s="474">
        <v>0</v>
      </c>
      <c r="J64" s="474">
        <v>0</v>
      </c>
      <c r="K64" s="474">
        <v>0</v>
      </c>
      <c r="L64" s="474">
        <v>0</v>
      </c>
      <c r="M64" s="474">
        <v>0</v>
      </c>
      <c r="N64" s="474">
        <v>682074.66</v>
      </c>
      <c r="O64" s="474">
        <v>0</v>
      </c>
      <c r="P64" s="474">
        <v>0</v>
      </c>
      <c r="Q64" s="474">
        <v>0</v>
      </c>
      <c r="R64" s="474">
        <v>0</v>
      </c>
      <c r="S64" s="474">
        <v>0</v>
      </c>
      <c r="T64" s="474">
        <v>0</v>
      </c>
      <c r="U64" s="474">
        <v>0</v>
      </c>
      <c r="V64" s="474">
        <v>0</v>
      </c>
      <c r="W64" s="474">
        <v>0</v>
      </c>
      <c r="X64" s="474">
        <v>-397750.034594164</v>
      </c>
      <c r="Y64" s="474">
        <v>-3288121.9132161601</v>
      </c>
      <c r="Z64" s="474">
        <v>-3123265.2848127899</v>
      </c>
      <c r="AA64" s="474">
        <v>-6809137.2326231198</v>
      </c>
      <c r="AB64" s="474">
        <v>-877955.851873009</v>
      </c>
      <c r="AC64" s="474">
        <v>654853.24042954901</v>
      </c>
      <c r="AD64" s="474">
        <v>5724800.0221433099</v>
      </c>
      <c r="AE64" s="474">
        <v>1307439.8219232699</v>
      </c>
      <c r="AF64" s="474">
        <v>0</v>
      </c>
      <c r="AG64" s="474">
        <v>0</v>
      </c>
      <c r="AH64" s="474">
        <v>0</v>
      </c>
      <c r="AI64" s="474">
        <v>0</v>
      </c>
      <c r="AJ64" s="474">
        <v>0</v>
      </c>
      <c r="AK64" s="474">
        <v>-489100.80222537398</v>
      </c>
      <c r="AL64" s="474">
        <v>91562.941145559002</v>
      </c>
      <c r="AM64" s="474">
        <v>397537.86107977602</v>
      </c>
      <c r="AN64" s="474">
        <v>6809137.2326230798</v>
      </c>
      <c r="AO64" s="474">
        <v>0</v>
      </c>
      <c r="AP64" s="474">
        <v>0</v>
      </c>
      <c r="AQ64" s="474">
        <v>0</v>
      </c>
      <c r="AR64" s="474">
        <v>0</v>
      </c>
      <c r="AS64" s="474">
        <v>0</v>
      </c>
      <c r="AT64" s="474">
        <v>0</v>
      </c>
      <c r="AU64" s="474">
        <v>0</v>
      </c>
      <c r="AV64" s="474">
        <v>0</v>
      </c>
      <c r="AW64" s="474">
        <v>-1168516.9353465899</v>
      </c>
      <c r="AX64" s="474">
        <v>-1098782.3496562601</v>
      </c>
      <c r="AY64" s="474">
        <v>956585.88364402903</v>
      </c>
      <c r="AZ64" s="474">
        <v>1310713.40135881</v>
      </c>
      <c r="BA64" s="474">
        <v>-6.28642737865448E-9</v>
      </c>
    </row>
    <row r="65" spans="1:53">
      <c r="A65" s="475" t="s">
        <v>2278</v>
      </c>
      <c r="B65" s="474">
        <v>-983868</v>
      </c>
      <c r="C65" s="474">
        <v>-983868</v>
      </c>
      <c r="D65" s="474">
        <v>-983868</v>
      </c>
      <c r="E65" s="474">
        <v>-983868</v>
      </c>
      <c r="F65" s="474">
        <v>-983868</v>
      </c>
      <c r="G65" s="474">
        <v>-983868</v>
      </c>
      <c r="H65" s="474">
        <v>-983868</v>
      </c>
      <c r="I65" s="474">
        <v>-983868</v>
      </c>
      <c r="J65" s="474">
        <v>-983868</v>
      </c>
      <c r="K65" s="474">
        <v>-983868</v>
      </c>
      <c r="L65" s="474">
        <v>-983868</v>
      </c>
      <c r="M65" s="474">
        <v>25799757</v>
      </c>
      <c r="N65" s="474">
        <v>14977209</v>
      </c>
      <c r="O65" s="474">
        <v>-2231968.75</v>
      </c>
      <c r="P65" s="474">
        <v>-2231968.75</v>
      </c>
      <c r="Q65" s="474">
        <v>-2231968.75</v>
      </c>
      <c r="R65" s="474">
        <v>-2231968.75</v>
      </c>
      <c r="S65" s="474">
        <v>-2231968.75</v>
      </c>
      <c r="T65" s="474">
        <v>-2231968.75</v>
      </c>
      <c r="U65" s="474">
        <v>-2231968.75</v>
      </c>
      <c r="V65" s="474">
        <v>-2231968.75</v>
      </c>
      <c r="W65" s="474">
        <v>-2231968.75</v>
      </c>
      <c r="X65" s="474">
        <v>-2231968.75</v>
      </c>
      <c r="Y65" s="474">
        <v>-2231968.75</v>
      </c>
      <c r="Z65" s="474">
        <v>21071145.25</v>
      </c>
      <c r="AA65" s="474">
        <v>-3480511</v>
      </c>
      <c r="AB65" s="474">
        <v>-1941926.16666666</v>
      </c>
      <c r="AC65" s="474">
        <v>-1941926.16666666</v>
      </c>
      <c r="AD65" s="474">
        <v>-1941926.16666666</v>
      </c>
      <c r="AE65" s="474">
        <v>-1941926.16666666</v>
      </c>
      <c r="AF65" s="474">
        <v>-1941926.16666666</v>
      </c>
      <c r="AG65" s="474">
        <v>-1941926.16666666</v>
      </c>
      <c r="AH65" s="474">
        <v>-1941926.16666666</v>
      </c>
      <c r="AI65" s="474">
        <v>-1941926.16666666</v>
      </c>
      <c r="AJ65" s="474">
        <v>-1941926.16666666</v>
      </c>
      <c r="AK65" s="474">
        <v>-1941926.16666666</v>
      </c>
      <c r="AL65" s="474">
        <v>-1941926.16666666</v>
      </c>
      <c r="AM65" s="474">
        <v>10058073.8333333</v>
      </c>
      <c r="AN65" s="474">
        <v>-11303114</v>
      </c>
      <c r="AO65" s="474">
        <v>-1000000</v>
      </c>
      <c r="AP65" s="474">
        <v>-1000000</v>
      </c>
      <c r="AQ65" s="474">
        <v>-1000000</v>
      </c>
      <c r="AR65" s="474">
        <v>-1000000</v>
      </c>
      <c r="AS65" s="474">
        <v>-1000000</v>
      </c>
      <c r="AT65" s="474">
        <v>-1000000</v>
      </c>
      <c r="AU65" s="474">
        <v>-1000000</v>
      </c>
      <c r="AV65" s="474">
        <v>-1000000</v>
      </c>
      <c r="AW65" s="474">
        <v>-1000000</v>
      </c>
      <c r="AX65" s="474">
        <v>-1000000</v>
      </c>
      <c r="AY65" s="474">
        <v>-1000000</v>
      </c>
      <c r="AZ65" s="474">
        <v>11000000</v>
      </c>
      <c r="BA65" s="474">
        <v>0</v>
      </c>
    </row>
    <row r="66" spans="1:53">
      <c r="A66" s="475" t="s">
        <v>2277</v>
      </c>
      <c r="B66" s="474">
        <v>0</v>
      </c>
      <c r="C66" s="474">
        <v>0</v>
      </c>
      <c r="D66" s="474">
        <v>0</v>
      </c>
      <c r="E66" s="474">
        <v>0</v>
      </c>
      <c r="F66" s="474">
        <v>0</v>
      </c>
      <c r="G66" s="474">
        <v>0</v>
      </c>
      <c r="H66" s="474">
        <v>0</v>
      </c>
      <c r="I66" s="474">
        <v>0</v>
      </c>
      <c r="J66" s="474">
        <v>0</v>
      </c>
      <c r="K66" s="474">
        <v>0</v>
      </c>
      <c r="L66" s="474">
        <v>0</v>
      </c>
      <c r="M66" s="474">
        <v>0</v>
      </c>
      <c r="N66" s="474">
        <v>0</v>
      </c>
      <c r="O66" s="474">
        <v>-16973800.168417301</v>
      </c>
      <c r="P66" s="474">
        <v>-46051829.085487202</v>
      </c>
      <c r="Q66" s="474">
        <v>-26613734.569573</v>
      </c>
      <c r="R66" s="474">
        <v>16904675.141861498</v>
      </c>
      <c r="S66" s="474">
        <v>26218813.988784201</v>
      </c>
      <c r="T66" s="474">
        <v>9978726.2876769006</v>
      </c>
      <c r="U66" s="474">
        <v>15844795.6222899</v>
      </c>
      <c r="V66" s="474">
        <v>18453611.226819102</v>
      </c>
      <c r="W66" s="474">
        <v>-1179367.5657301301</v>
      </c>
      <c r="X66" s="474">
        <v>3418109.1217759401</v>
      </c>
      <c r="Y66" s="474">
        <v>0</v>
      </c>
      <c r="Z66" s="474">
        <v>0</v>
      </c>
      <c r="AA66" s="474">
        <v>-9.31322574615478E-10</v>
      </c>
      <c r="AB66" s="474">
        <v>-44284947.982800603</v>
      </c>
      <c r="AC66" s="474">
        <v>-34016364.069404699</v>
      </c>
      <c r="AD66" s="474">
        <v>-1442509.3548041501</v>
      </c>
      <c r="AE66" s="474">
        <v>5284359.1563428901</v>
      </c>
      <c r="AF66" s="474">
        <v>20832291.3948767</v>
      </c>
      <c r="AG66" s="474">
        <v>7319623.4913245197</v>
      </c>
      <c r="AH66" s="474">
        <v>10650926.578047</v>
      </c>
      <c r="AI66" s="474">
        <v>13156273.869418601</v>
      </c>
      <c r="AJ66" s="474">
        <v>-3678984.83299396</v>
      </c>
      <c r="AK66" s="474">
        <v>15116285.644466</v>
      </c>
      <c r="AL66" s="474">
        <v>-1180599.27837763</v>
      </c>
      <c r="AM66" s="474">
        <v>12226867.1418253</v>
      </c>
      <c r="AN66" s="474">
        <v>-16778.242079850199</v>
      </c>
      <c r="AO66" s="474">
        <v>-18916905.264313199</v>
      </c>
      <c r="AP66" s="474">
        <v>-14454031.1818147</v>
      </c>
      <c r="AQ66" s="474">
        <v>15740588.4927304</v>
      </c>
      <c r="AR66" s="474">
        <v>16666208.9491478</v>
      </c>
      <c r="AS66" s="474">
        <v>980917.24632954702</v>
      </c>
      <c r="AT66" s="474">
        <v>0</v>
      </c>
      <c r="AU66" s="474">
        <v>0</v>
      </c>
      <c r="AV66" s="474">
        <v>0</v>
      </c>
      <c r="AW66" s="474">
        <v>-945914.55083697196</v>
      </c>
      <c r="AX66" s="474">
        <v>945914.55083697196</v>
      </c>
      <c r="AY66" s="474">
        <v>-2895822.54829829</v>
      </c>
      <c r="AZ66" s="474">
        <v>2887182.5482979999</v>
      </c>
      <c r="BA66" s="474">
        <v>8138.2420795634298</v>
      </c>
    </row>
    <row r="67" spans="1:53">
      <c r="A67" s="475" t="s">
        <v>2276</v>
      </c>
      <c r="B67" s="474">
        <v>0</v>
      </c>
      <c r="C67" s="474">
        <v>0</v>
      </c>
      <c r="D67" s="474">
        <v>0</v>
      </c>
      <c r="E67" s="474">
        <v>0</v>
      </c>
      <c r="F67" s="474">
        <v>0</v>
      </c>
      <c r="G67" s="474">
        <v>0</v>
      </c>
      <c r="H67" s="474">
        <v>237572.41</v>
      </c>
      <c r="I67" s="474">
        <v>237572.41</v>
      </c>
      <c r="J67" s="474">
        <v>237572.41</v>
      </c>
      <c r="K67" s="474">
        <v>248438</v>
      </c>
      <c r="L67" s="474">
        <v>248438</v>
      </c>
      <c r="M67" s="474">
        <v>248438</v>
      </c>
      <c r="N67" s="474">
        <v>1458031.23</v>
      </c>
      <c r="O67" s="474">
        <v>248438</v>
      </c>
      <c r="P67" s="474">
        <v>248438</v>
      </c>
      <c r="Q67" s="474">
        <v>248438</v>
      </c>
      <c r="R67" s="474">
        <v>248438</v>
      </c>
      <c r="S67" s="474">
        <v>248438</v>
      </c>
      <c r="T67" s="474">
        <v>248438</v>
      </c>
      <c r="U67" s="474">
        <v>248438</v>
      </c>
      <c r="V67" s="474">
        <v>248438</v>
      </c>
      <c r="W67" s="474">
        <v>248438</v>
      </c>
      <c r="X67" s="474">
        <v>248438</v>
      </c>
      <c r="Y67" s="474">
        <v>248438</v>
      </c>
      <c r="Z67" s="474">
        <v>248438</v>
      </c>
      <c r="AA67" s="474">
        <v>2981256</v>
      </c>
      <c r="AB67" s="474">
        <v>248438</v>
      </c>
      <c r="AC67" s="474">
        <v>248438</v>
      </c>
      <c r="AD67" s="474">
        <v>248438</v>
      </c>
      <c r="AE67" s="474">
        <v>248438</v>
      </c>
      <c r="AF67" s="474">
        <v>248438</v>
      </c>
      <c r="AG67" s="474">
        <v>248438</v>
      </c>
      <c r="AH67" s="474">
        <v>248438</v>
      </c>
      <c r="AI67" s="474">
        <v>248438</v>
      </c>
      <c r="AJ67" s="474">
        <v>248438</v>
      </c>
      <c r="AK67" s="474">
        <v>248438</v>
      </c>
      <c r="AL67" s="474">
        <v>248438</v>
      </c>
      <c r="AM67" s="474">
        <v>248438</v>
      </c>
      <c r="AN67" s="474">
        <v>2981256</v>
      </c>
      <c r="AO67" s="474">
        <v>248438</v>
      </c>
      <c r="AP67" s="474">
        <v>248438</v>
      </c>
      <c r="AQ67" s="474">
        <v>248438</v>
      </c>
      <c r="AR67" s="474">
        <v>248438</v>
      </c>
      <c r="AS67" s="474">
        <v>248438</v>
      </c>
      <c r="AT67" s="474">
        <v>248438</v>
      </c>
      <c r="AU67" s="474">
        <v>248438</v>
      </c>
      <c r="AV67" s="474">
        <v>248438</v>
      </c>
      <c r="AW67" s="474">
        <v>248438</v>
      </c>
      <c r="AX67" s="474">
        <v>248438</v>
      </c>
      <c r="AY67" s="474">
        <v>248438</v>
      </c>
      <c r="AZ67" s="474">
        <v>248438</v>
      </c>
      <c r="BA67" s="474">
        <v>2981256</v>
      </c>
    </row>
    <row r="68" spans="1:53">
      <c r="A68" s="475" t="s">
        <v>2275</v>
      </c>
      <c r="B68" s="474">
        <v>0</v>
      </c>
      <c r="C68" s="474">
        <v>0</v>
      </c>
      <c r="D68" s="474">
        <v>0</v>
      </c>
      <c r="E68" s="474">
        <v>0</v>
      </c>
      <c r="F68" s="474">
        <v>0</v>
      </c>
      <c r="G68" s="474">
        <v>0</v>
      </c>
      <c r="H68" s="474">
        <v>0</v>
      </c>
      <c r="I68" s="474">
        <v>0</v>
      </c>
      <c r="J68" s="474">
        <v>0</v>
      </c>
      <c r="K68" s="474">
        <v>0</v>
      </c>
      <c r="L68" s="474">
        <v>0</v>
      </c>
      <c r="M68" s="474">
        <v>0</v>
      </c>
      <c r="N68" s="474">
        <v>0</v>
      </c>
      <c r="O68" s="474">
        <v>0</v>
      </c>
      <c r="P68" s="474">
        <v>0</v>
      </c>
      <c r="Q68" s="474">
        <v>0</v>
      </c>
      <c r="R68" s="474">
        <v>0</v>
      </c>
      <c r="S68" s="474">
        <v>0</v>
      </c>
      <c r="T68" s="474">
        <v>0</v>
      </c>
      <c r="U68" s="474">
        <v>0</v>
      </c>
      <c r="V68" s="474">
        <v>0</v>
      </c>
      <c r="W68" s="474">
        <v>0</v>
      </c>
      <c r="X68" s="474">
        <v>0</v>
      </c>
      <c r="Y68" s="474">
        <v>0</v>
      </c>
      <c r="Z68" s="474">
        <v>0</v>
      </c>
      <c r="AA68" s="474">
        <v>0</v>
      </c>
      <c r="AB68" s="474">
        <v>0</v>
      </c>
      <c r="AC68" s="474">
        <v>0</v>
      </c>
      <c r="AD68" s="474">
        <v>0</v>
      </c>
      <c r="AE68" s="474">
        <v>0</v>
      </c>
      <c r="AF68" s="474">
        <v>0</v>
      </c>
      <c r="AG68" s="474">
        <v>0</v>
      </c>
      <c r="AH68" s="474">
        <v>0</v>
      </c>
      <c r="AI68" s="474">
        <v>0</v>
      </c>
      <c r="AJ68" s="474">
        <v>0</v>
      </c>
      <c r="AK68" s="474">
        <v>0</v>
      </c>
      <c r="AL68" s="474">
        <v>0</v>
      </c>
      <c r="AM68" s="474">
        <v>0</v>
      </c>
      <c r="AN68" s="474">
        <v>0</v>
      </c>
      <c r="AO68" s="474">
        <v>0</v>
      </c>
      <c r="AP68" s="474">
        <v>0</v>
      </c>
      <c r="AQ68" s="474">
        <v>0</v>
      </c>
      <c r="AR68" s="474">
        <v>0</v>
      </c>
      <c r="AS68" s="474">
        <v>0</v>
      </c>
      <c r="AT68" s="474">
        <v>0</v>
      </c>
      <c r="AU68" s="474">
        <v>0</v>
      </c>
      <c r="AV68" s="474">
        <v>0</v>
      </c>
      <c r="AW68" s="474">
        <v>0</v>
      </c>
      <c r="AX68" s="474">
        <v>0</v>
      </c>
      <c r="AY68" s="474">
        <v>0</v>
      </c>
      <c r="AZ68" s="474">
        <v>0</v>
      </c>
      <c r="BA68" s="474">
        <v>0</v>
      </c>
    </row>
    <row r="69" spans="1:53">
      <c r="A69" s="475" t="s">
        <v>2274</v>
      </c>
      <c r="B69" s="474">
        <v>101561.81</v>
      </c>
      <c r="C69" s="474">
        <v>129817.58</v>
      </c>
      <c r="D69" s="474">
        <v>52135.54</v>
      </c>
      <c r="E69" s="474">
        <v>79011.960000000006</v>
      </c>
      <c r="F69" s="474">
        <v>138510.94</v>
      </c>
      <c r="G69" s="474">
        <v>90157.33</v>
      </c>
      <c r="H69" s="474">
        <v>105407.209999999</v>
      </c>
      <c r="I69" s="474">
        <v>106636.41</v>
      </c>
      <c r="J69" s="474">
        <v>129836.5</v>
      </c>
      <c r="K69" s="474">
        <v>96262.329166666605</v>
      </c>
      <c r="L69" s="474">
        <v>95561.609930555496</v>
      </c>
      <c r="M69" s="474">
        <v>83122.152424768501</v>
      </c>
      <c r="N69" s="474">
        <v>1208021.37152199</v>
      </c>
      <c r="O69" s="474">
        <v>100668.447626832</v>
      </c>
      <c r="P69" s="474">
        <v>100594.000762401</v>
      </c>
      <c r="Q69" s="474">
        <v>98158.702492602097</v>
      </c>
      <c r="R69" s="474">
        <v>101993.966033652</v>
      </c>
      <c r="S69" s="474">
        <v>103909.133203123</v>
      </c>
      <c r="T69" s="474">
        <v>101025.649303383</v>
      </c>
      <c r="U69" s="474">
        <v>101931.342578665</v>
      </c>
      <c r="V69" s="474">
        <v>101641.68696022101</v>
      </c>
      <c r="W69" s="474">
        <v>101225.46004023901</v>
      </c>
      <c r="X69" s="474">
        <v>98841.206710259299</v>
      </c>
      <c r="Y69" s="474">
        <v>99056.113172225407</v>
      </c>
      <c r="Z69" s="474">
        <v>99347.321775697899</v>
      </c>
      <c r="AA69" s="474">
        <v>1208393.0306593</v>
      </c>
      <c r="AB69" s="474">
        <v>100699.419221608</v>
      </c>
      <c r="AC69" s="474">
        <v>100702.00018784001</v>
      </c>
      <c r="AD69" s="474">
        <v>100711.000139959</v>
      </c>
      <c r="AE69" s="474">
        <v>100923.69161057301</v>
      </c>
      <c r="AF69" s="474">
        <v>100834.50207531601</v>
      </c>
      <c r="AG69" s="474">
        <v>100578.282814665</v>
      </c>
      <c r="AH69" s="474">
        <v>100541.002273939</v>
      </c>
      <c r="AI69" s="474">
        <v>100425.140581878</v>
      </c>
      <c r="AJ69" s="474">
        <v>100323.761717017</v>
      </c>
      <c r="AK69" s="474">
        <v>100248.620190081</v>
      </c>
      <c r="AL69" s="474">
        <v>100365.904646733</v>
      </c>
      <c r="AM69" s="474">
        <v>100475.053936276</v>
      </c>
      <c r="AN69" s="474">
        <v>1206828.37939589</v>
      </c>
      <c r="AO69" s="474">
        <v>100569.03161632401</v>
      </c>
      <c r="AP69" s="474">
        <v>100558.16598255</v>
      </c>
      <c r="AQ69" s="474">
        <v>100546.17979877599</v>
      </c>
      <c r="AR69" s="474">
        <v>100532.44477034399</v>
      </c>
      <c r="AS69" s="474">
        <v>100499.840866992</v>
      </c>
      <c r="AT69" s="474">
        <v>100471.952432965</v>
      </c>
      <c r="AU69" s="474">
        <v>100463.09156782299</v>
      </c>
      <c r="AV69" s="474">
        <v>100456.59900898</v>
      </c>
      <c r="AW69" s="474">
        <v>100459.220544572</v>
      </c>
      <c r="AX69" s="474">
        <v>100470.50878020099</v>
      </c>
      <c r="AY69" s="474">
        <v>100488.999496045</v>
      </c>
      <c r="AZ69" s="474">
        <v>100499.25740015401</v>
      </c>
      <c r="BA69" s="474">
        <v>1206015.29226572</v>
      </c>
    </row>
    <row r="70" spans="1:53">
      <c r="A70" s="475" t="s">
        <v>2273</v>
      </c>
      <c r="B70" s="474">
        <v>94392.22</v>
      </c>
      <c r="C70" s="474">
        <v>119806.12</v>
      </c>
      <c r="D70" s="474">
        <v>47041.03</v>
      </c>
      <c r="E70" s="474">
        <v>74301.3</v>
      </c>
      <c r="F70" s="474">
        <v>121191.47</v>
      </c>
      <c r="G70" s="474">
        <v>80420.039999999994</v>
      </c>
      <c r="H70" s="474">
        <v>91993.04</v>
      </c>
      <c r="I70" s="474">
        <v>94483.56</v>
      </c>
      <c r="J70" s="474">
        <v>122273.22</v>
      </c>
      <c r="K70" s="474">
        <v>88548.977499999994</v>
      </c>
      <c r="L70" s="474">
        <v>88004.526458333305</v>
      </c>
      <c r="M70" s="474">
        <v>73563.338663194401</v>
      </c>
      <c r="N70" s="474">
        <v>1096018.8426215199</v>
      </c>
      <c r="O70" s="474">
        <v>91334.903551793905</v>
      </c>
      <c r="P70" s="474">
        <v>91080.127181110103</v>
      </c>
      <c r="Q70" s="474">
        <v>88686.294446202606</v>
      </c>
      <c r="R70" s="474">
        <v>92156.733150052896</v>
      </c>
      <c r="S70" s="474">
        <v>93644.685912557296</v>
      </c>
      <c r="T70" s="474">
        <v>91349.120571937005</v>
      </c>
      <c r="U70" s="474">
        <v>92259.877286265095</v>
      </c>
      <c r="V70" s="474">
        <v>92282.113726787196</v>
      </c>
      <c r="W70" s="474">
        <v>92098.659870686097</v>
      </c>
      <c r="X70" s="474">
        <v>89584.113193243305</v>
      </c>
      <c r="Y70" s="474">
        <v>89670.374501013604</v>
      </c>
      <c r="Z70" s="474">
        <v>89809.195171236905</v>
      </c>
      <c r="AA70" s="474">
        <v>1093956.19856288</v>
      </c>
      <c r="AB70" s="474">
        <v>91163.016546907194</v>
      </c>
      <c r="AC70" s="474">
        <v>91148.692629833298</v>
      </c>
      <c r="AD70" s="474">
        <v>91154.406417226899</v>
      </c>
      <c r="AE70" s="474">
        <v>91360.082414812205</v>
      </c>
      <c r="AF70" s="474">
        <v>91293.694853542198</v>
      </c>
      <c r="AG70" s="474">
        <v>91097.778931957597</v>
      </c>
      <c r="AH70" s="474">
        <v>91076.833795292696</v>
      </c>
      <c r="AI70" s="474">
        <v>90978.246837711602</v>
      </c>
      <c r="AJ70" s="474">
        <v>90869.591263622002</v>
      </c>
      <c r="AK70" s="474">
        <v>90767.168879699995</v>
      </c>
      <c r="AL70" s="474">
        <v>90865.756853571394</v>
      </c>
      <c r="AM70" s="474">
        <v>90965.372049617799</v>
      </c>
      <c r="AN70" s="474">
        <v>1092740.6414737899</v>
      </c>
      <c r="AO70" s="474">
        <v>91061.720122816201</v>
      </c>
      <c r="AP70" s="474">
        <v>91053.278754141997</v>
      </c>
      <c r="AQ70" s="474">
        <v>91045.327597834403</v>
      </c>
      <c r="AR70" s="474">
        <v>91036.237696218304</v>
      </c>
      <c r="AS70" s="474">
        <v>91009.250636335506</v>
      </c>
      <c r="AT70" s="474">
        <v>90985.546951568307</v>
      </c>
      <c r="AU70" s="474">
        <v>90976.1942865358</v>
      </c>
      <c r="AV70" s="474">
        <v>90967.807660806095</v>
      </c>
      <c r="AW70" s="474">
        <v>90966.937729397294</v>
      </c>
      <c r="AX70" s="474">
        <v>90975.049934878596</v>
      </c>
      <c r="AY70" s="474">
        <v>90992.373356143493</v>
      </c>
      <c r="AZ70" s="474">
        <v>91002.924731357794</v>
      </c>
      <c r="BA70" s="474">
        <v>1092072.64945803</v>
      </c>
    </row>
    <row r="71" spans="1:53">
      <c r="A71" s="475" t="s">
        <v>2272</v>
      </c>
      <c r="B71" s="474">
        <v>7901.55</v>
      </c>
      <c r="C71" s="474">
        <v>11074.47</v>
      </c>
      <c r="D71" s="474">
        <v>5697.07</v>
      </c>
      <c r="E71" s="474">
        <v>5217.34</v>
      </c>
      <c r="F71" s="474">
        <v>15114.2</v>
      </c>
      <c r="G71" s="474">
        <v>10758.8</v>
      </c>
      <c r="H71" s="474">
        <v>14872.55</v>
      </c>
      <c r="I71" s="474">
        <v>12564.54</v>
      </c>
      <c r="J71" s="474">
        <v>8468.2900000000009</v>
      </c>
      <c r="K71" s="474">
        <v>7899.9324999999999</v>
      </c>
      <c r="L71" s="474">
        <v>7681.3010416666602</v>
      </c>
      <c r="M71" s="474">
        <v>9570.8452951388808</v>
      </c>
      <c r="N71" s="474">
        <v>116820.888836805</v>
      </c>
      <c r="O71" s="474">
        <v>9735.0740697337897</v>
      </c>
      <c r="P71" s="474">
        <v>9887.8677422116107</v>
      </c>
      <c r="Q71" s="474">
        <v>9788.9842207292404</v>
      </c>
      <c r="R71" s="474">
        <v>10129.977072456601</v>
      </c>
      <c r="S71" s="474">
        <v>10539.3634951614</v>
      </c>
      <c r="T71" s="474">
        <v>10158.127119758101</v>
      </c>
      <c r="U71" s="474">
        <v>10108.071046404701</v>
      </c>
      <c r="V71" s="474">
        <v>9711.0311336051</v>
      </c>
      <c r="W71" s="474">
        <v>9473.2387280721905</v>
      </c>
      <c r="X71" s="474">
        <v>9556.9844554115407</v>
      </c>
      <c r="Y71" s="474">
        <v>9695.0721183624992</v>
      </c>
      <c r="Z71" s="474">
        <v>9862.8863747538198</v>
      </c>
      <c r="AA71" s="474">
        <v>118646.67757666</v>
      </c>
      <c r="AB71" s="474">
        <v>9887.2231313884004</v>
      </c>
      <c r="AC71" s="474">
        <v>9899.9022198596103</v>
      </c>
      <c r="AD71" s="474">
        <v>9900.9050929969508</v>
      </c>
      <c r="AE71" s="474">
        <v>9910.2318323525906</v>
      </c>
      <c r="AF71" s="474">
        <v>9891.9197290105803</v>
      </c>
      <c r="AG71" s="474">
        <v>9837.9660818313496</v>
      </c>
      <c r="AH71" s="474">
        <v>9811.2859953374409</v>
      </c>
      <c r="AI71" s="474">
        <v>9786.55390774851</v>
      </c>
      <c r="AJ71" s="474">
        <v>9792.8474722604606</v>
      </c>
      <c r="AK71" s="474">
        <v>9819.4815342761503</v>
      </c>
      <c r="AL71" s="474">
        <v>9841.3562908481999</v>
      </c>
      <c r="AM71" s="474">
        <v>9853.5466385553409</v>
      </c>
      <c r="AN71" s="474">
        <v>118233.219926465</v>
      </c>
      <c r="AO71" s="474">
        <v>9852.7683272054601</v>
      </c>
      <c r="AP71" s="474">
        <v>9849.8970935235502</v>
      </c>
      <c r="AQ71" s="474">
        <v>9845.7299996622096</v>
      </c>
      <c r="AR71" s="474">
        <v>9841.1320752176507</v>
      </c>
      <c r="AS71" s="474">
        <v>9835.3737621230794</v>
      </c>
      <c r="AT71" s="474">
        <v>9830.66159821578</v>
      </c>
      <c r="AU71" s="474">
        <v>9830.0528912478203</v>
      </c>
      <c r="AV71" s="474">
        <v>9831.6167992403498</v>
      </c>
      <c r="AW71" s="474">
        <v>9835.3720401980008</v>
      </c>
      <c r="AX71" s="474">
        <v>9838.9157541927998</v>
      </c>
      <c r="AY71" s="474">
        <v>9840.5352725191897</v>
      </c>
      <c r="AZ71" s="474">
        <v>9840.4668543250991</v>
      </c>
      <c r="BA71" s="474">
        <v>118072.52246767101</v>
      </c>
    </row>
    <row r="72" spans="1:53">
      <c r="A72" s="475" t="s">
        <v>2271</v>
      </c>
      <c r="B72" s="474">
        <v>-731.96</v>
      </c>
      <c r="C72" s="474">
        <v>-1063.01</v>
      </c>
      <c r="D72" s="474">
        <v>-602.55999999999995</v>
      </c>
      <c r="E72" s="474">
        <v>-506.68</v>
      </c>
      <c r="F72" s="474">
        <v>-1464.49</v>
      </c>
      <c r="G72" s="474">
        <v>-1021.51</v>
      </c>
      <c r="H72" s="474">
        <v>-1458.38</v>
      </c>
      <c r="I72" s="474">
        <v>-1214.45</v>
      </c>
      <c r="J72" s="474">
        <v>-905.01</v>
      </c>
      <c r="K72" s="474">
        <v>-1012.2975</v>
      </c>
      <c r="L72" s="474">
        <v>-1018.7439583333301</v>
      </c>
      <c r="M72" s="474">
        <v>-981.101788194444</v>
      </c>
      <c r="N72" s="474">
        <v>-11980.1932465277</v>
      </c>
      <c r="O72" s="474">
        <v>-998.34943721064803</v>
      </c>
      <c r="P72" s="474">
        <v>-1020.5485569782001</v>
      </c>
      <c r="Q72" s="474">
        <v>-1017.01010339305</v>
      </c>
      <c r="R72" s="474">
        <v>-1051.54761200914</v>
      </c>
      <c r="S72" s="474">
        <v>-1096.9532463432299</v>
      </c>
      <c r="T72" s="474">
        <v>-1066.3251835384999</v>
      </c>
      <c r="U72" s="474">
        <v>-1070.05978216671</v>
      </c>
      <c r="V72" s="474">
        <v>-1037.69976401393</v>
      </c>
      <c r="W72" s="474">
        <v>-1022.97057768176</v>
      </c>
      <c r="X72" s="474">
        <v>-1032.80062582191</v>
      </c>
      <c r="Y72" s="474">
        <v>-1034.5092196404</v>
      </c>
      <c r="Z72" s="474">
        <v>-1035.8229914159899</v>
      </c>
      <c r="AA72" s="474">
        <v>-12484.597100213499</v>
      </c>
      <c r="AB72" s="474">
        <v>-1040.3830916844599</v>
      </c>
      <c r="AC72" s="474">
        <v>-1043.8858962239401</v>
      </c>
      <c r="AD72" s="474">
        <v>-1045.83067449442</v>
      </c>
      <c r="AE72" s="474">
        <v>-1048.2323887528701</v>
      </c>
      <c r="AF72" s="474">
        <v>-1047.9561201481799</v>
      </c>
      <c r="AG72" s="474">
        <v>-1043.87302629859</v>
      </c>
      <c r="AH72" s="474">
        <v>-1042.0020131952599</v>
      </c>
      <c r="AI72" s="474">
        <v>-1039.6638657809799</v>
      </c>
      <c r="AJ72" s="474">
        <v>-1039.8275409282301</v>
      </c>
      <c r="AK72" s="474">
        <v>-1041.23228786544</v>
      </c>
      <c r="AL72" s="474">
        <v>-1041.9349263690599</v>
      </c>
      <c r="AM72" s="474">
        <v>-1042.55373526312</v>
      </c>
      <c r="AN72" s="474">
        <v>-12517.375567004499</v>
      </c>
      <c r="AO72" s="474">
        <v>-1043.1146305837101</v>
      </c>
      <c r="AP72" s="474">
        <v>-1043.34225882532</v>
      </c>
      <c r="AQ72" s="474">
        <v>-1043.2969557087599</v>
      </c>
      <c r="AR72" s="474">
        <v>-1043.0858124766301</v>
      </c>
      <c r="AS72" s="474">
        <v>-1042.65693112027</v>
      </c>
      <c r="AT72" s="474">
        <v>-1042.2153320346099</v>
      </c>
      <c r="AU72" s="474">
        <v>-1042.0771908459501</v>
      </c>
      <c r="AV72" s="474">
        <v>-1042.08345565017</v>
      </c>
      <c r="AW72" s="474">
        <v>-1042.2850881392701</v>
      </c>
      <c r="AX72" s="474">
        <v>-1042.48988374019</v>
      </c>
      <c r="AY72" s="474">
        <v>-1042.5946833964199</v>
      </c>
      <c r="AZ72" s="474">
        <v>-1042.6496631487</v>
      </c>
      <c r="BA72" s="474">
        <v>-12511.89188567</v>
      </c>
    </row>
    <row r="73" spans="1:53">
      <c r="A73" s="475" t="s">
        <v>2270</v>
      </c>
      <c r="B73" s="474">
        <v>0</v>
      </c>
      <c r="C73" s="474">
        <v>0</v>
      </c>
      <c r="D73" s="474">
        <v>0</v>
      </c>
      <c r="E73" s="474">
        <v>0</v>
      </c>
      <c r="F73" s="474">
        <v>3669.76</v>
      </c>
      <c r="G73" s="474">
        <v>0</v>
      </c>
      <c r="H73" s="474">
        <v>0</v>
      </c>
      <c r="I73" s="474">
        <v>802.76</v>
      </c>
      <c r="J73" s="474">
        <v>0</v>
      </c>
      <c r="K73" s="474">
        <v>825.71666666666601</v>
      </c>
      <c r="L73" s="474">
        <v>894.52638888888896</v>
      </c>
      <c r="M73" s="474">
        <v>969.07025462962895</v>
      </c>
      <c r="N73" s="474">
        <v>7161.8333101851804</v>
      </c>
      <c r="O73" s="474">
        <v>596.819442515432</v>
      </c>
      <c r="P73" s="474">
        <v>646.55439605838399</v>
      </c>
      <c r="Q73" s="474">
        <v>700.43392906325005</v>
      </c>
      <c r="R73" s="474">
        <v>758.80342315185396</v>
      </c>
      <c r="S73" s="474">
        <v>822.03704174784195</v>
      </c>
      <c r="T73" s="474">
        <v>584.72679522682904</v>
      </c>
      <c r="U73" s="474">
        <v>633.454028162398</v>
      </c>
      <c r="V73" s="474">
        <v>686.24186384259804</v>
      </c>
      <c r="W73" s="474">
        <v>676.53201916281398</v>
      </c>
      <c r="X73" s="474">
        <v>732.90968742638199</v>
      </c>
      <c r="Y73" s="474">
        <v>725.17577248969201</v>
      </c>
      <c r="Z73" s="474">
        <v>711.06322112309203</v>
      </c>
      <c r="AA73" s="474">
        <v>8274.7516199705697</v>
      </c>
      <c r="AB73" s="474">
        <v>689.56263499754698</v>
      </c>
      <c r="AC73" s="474">
        <v>697.29123437105704</v>
      </c>
      <c r="AD73" s="474">
        <v>701.51930423044598</v>
      </c>
      <c r="AE73" s="474">
        <v>701.609752161046</v>
      </c>
      <c r="AF73" s="474">
        <v>696.84361291181199</v>
      </c>
      <c r="AG73" s="474">
        <v>686.41082717547602</v>
      </c>
      <c r="AH73" s="474">
        <v>694.88449650453003</v>
      </c>
      <c r="AI73" s="474">
        <v>700.00370219970796</v>
      </c>
      <c r="AJ73" s="474">
        <v>701.15052206279995</v>
      </c>
      <c r="AK73" s="474">
        <v>703.20206397113202</v>
      </c>
      <c r="AL73" s="474">
        <v>700.72642868319497</v>
      </c>
      <c r="AM73" s="474">
        <v>698.68898336598704</v>
      </c>
      <c r="AN73" s="474">
        <v>8371.8935626347393</v>
      </c>
      <c r="AO73" s="474">
        <v>697.65779688622797</v>
      </c>
      <c r="AP73" s="474">
        <v>698.33239371028503</v>
      </c>
      <c r="AQ73" s="474">
        <v>698.41915698855303</v>
      </c>
      <c r="AR73" s="474">
        <v>698.16081138506297</v>
      </c>
      <c r="AS73" s="474">
        <v>697.87339965373098</v>
      </c>
      <c r="AT73" s="474">
        <v>697.95921521555704</v>
      </c>
      <c r="AU73" s="474">
        <v>698.92158088556403</v>
      </c>
      <c r="AV73" s="474">
        <v>699.25800458398396</v>
      </c>
      <c r="AW73" s="474">
        <v>699.19586311600597</v>
      </c>
      <c r="AX73" s="474">
        <v>699.03297487043994</v>
      </c>
      <c r="AY73" s="474">
        <v>698.68555077871599</v>
      </c>
      <c r="AZ73" s="474">
        <v>698.51547762000905</v>
      </c>
      <c r="BA73" s="474">
        <v>8382.0122256941395</v>
      </c>
    </row>
    <row r="74" spans="1:53">
      <c r="A74" s="475" t="s">
        <v>2269</v>
      </c>
      <c r="B74" s="474">
        <v>0</v>
      </c>
      <c r="C74" s="474">
        <v>0</v>
      </c>
      <c r="D74" s="474">
        <v>0</v>
      </c>
      <c r="E74" s="474">
        <v>0</v>
      </c>
      <c r="F74" s="474">
        <v>0</v>
      </c>
      <c r="G74" s="474">
        <v>0</v>
      </c>
      <c r="H74" s="474">
        <v>0</v>
      </c>
      <c r="I74" s="474">
        <v>0</v>
      </c>
      <c r="J74" s="474">
        <v>0</v>
      </c>
      <c r="K74" s="474">
        <v>0</v>
      </c>
      <c r="L74" s="474">
        <v>0</v>
      </c>
      <c r="M74" s="474">
        <v>0</v>
      </c>
      <c r="N74" s="474">
        <v>0</v>
      </c>
      <c r="O74" s="474">
        <v>0</v>
      </c>
      <c r="P74" s="474">
        <v>0</v>
      </c>
      <c r="Q74" s="474">
        <v>0</v>
      </c>
      <c r="R74" s="474">
        <v>0</v>
      </c>
      <c r="S74" s="474">
        <v>0</v>
      </c>
      <c r="T74" s="474">
        <v>0</v>
      </c>
      <c r="U74" s="474">
        <v>0</v>
      </c>
      <c r="V74" s="474">
        <v>0</v>
      </c>
      <c r="W74" s="474">
        <v>0</v>
      </c>
      <c r="X74" s="474">
        <v>0</v>
      </c>
      <c r="Y74" s="474">
        <v>0</v>
      </c>
      <c r="Z74" s="474">
        <v>0</v>
      </c>
      <c r="AA74" s="474">
        <v>0</v>
      </c>
      <c r="AB74" s="474">
        <v>0</v>
      </c>
      <c r="AC74" s="474">
        <v>0</v>
      </c>
      <c r="AD74" s="474">
        <v>0</v>
      </c>
      <c r="AE74" s="474">
        <v>0</v>
      </c>
      <c r="AF74" s="474">
        <v>0</v>
      </c>
      <c r="AG74" s="474">
        <v>0</v>
      </c>
      <c r="AH74" s="474">
        <v>0</v>
      </c>
      <c r="AI74" s="474">
        <v>0</v>
      </c>
      <c r="AJ74" s="474">
        <v>0</v>
      </c>
      <c r="AK74" s="474">
        <v>0</v>
      </c>
      <c r="AL74" s="474">
        <v>0</v>
      </c>
      <c r="AM74" s="474">
        <v>0</v>
      </c>
      <c r="AN74" s="474">
        <v>0</v>
      </c>
      <c r="AO74" s="474">
        <v>0</v>
      </c>
      <c r="AP74" s="474">
        <v>0</v>
      </c>
      <c r="AQ74" s="474">
        <v>0</v>
      </c>
      <c r="AR74" s="474">
        <v>0</v>
      </c>
      <c r="AS74" s="474">
        <v>0</v>
      </c>
      <c r="AT74" s="474">
        <v>0</v>
      </c>
      <c r="AU74" s="474">
        <v>0</v>
      </c>
      <c r="AV74" s="474">
        <v>0</v>
      </c>
      <c r="AW74" s="474">
        <v>0</v>
      </c>
      <c r="AX74" s="474">
        <v>0</v>
      </c>
      <c r="AY74" s="474">
        <v>0</v>
      </c>
      <c r="AZ74" s="474">
        <v>0</v>
      </c>
      <c r="BA74" s="474">
        <v>0</v>
      </c>
    </row>
    <row r="75" spans="1:53">
      <c r="A75" s="475" t="s">
        <v>2268</v>
      </c>
      <c r="B75" s="474">
        <v>-23256057.329999998</v>
      </c>
      <c r="C75" s="474">
        <v>-13357126.029999999</v>
      </c>
      <c r="D75" s="474">
        <v>36902457.5</v>
      </c>
      <c r="E75" s="474">
        <v>22439054.59</v>
      </c>
      <c r="F75" s="474">
        <v>16969492.34</v>
      </c>
      <c r="G75" s="474">
        <v>13249380.48</v>
      </c>
      <c r="H75" s="474">
        <v>-5016546.58</v>
      </c>
      <c r="I75" s="474">
        <v>1439659.15</v>
      </c>
      <c r="J75" s="474">
        <v>-15289695</v>
      </c>
      <c r="K75" s="474">
        <v>-4754656.6186446799</v>
      </c>
      <c r="L75" s="474">
        <v>-23281514.741799399</v>
      </c>
      <c r="M75" s="474">
        <v>-8957644.3703429997</v>
      </c>
      <c r="N75" s="474">
        <v>-2913196.6107871002</v>
      </c>
      <c r="O75" s="474">
        <v>-28083385.216210902</v>
      </c>
      <c r="P75" s="474">
        <v>-18785070.300921202</v>
      </c>
      <c r="Q75" s="474">
        <v>20315376.893497299</v>
      </c>
      <c r="R75" s="474">
        <v>21159700.5838091</v>
      </c>
      <c r="S75" s="474">
        <v>31664786.263101101</v>
      </c>
      <c r="T75" s="474">
        <v>11328893.433926599</v>
      </c>
      <c r="U75" s="474">
        <v>14406185.9464077</v>
      </c>
      <c r="V75" s="474">
        <v>14324915.3359573</v>
      </c>
      <c r="W75" s="474">
        <v>-16241870.688719001</v>
      </c>
      <c r="X75" s="474">
        <v>-6986928.7341214102</v>
      </c>
      <c r="Y75" s="474">
        <v>-24190265.3762822</v>
      </c>
      <c r="Z75" s="474">
        <v>-3799237.8812338999</v>
      </c>
      <c r="AA75" s="474">
        <v>15113100.2592107</v>
      </c>
      <c r="AB75" s="474">
        <v>-29065160.385350201</v>
      </c>
      <c r="AC75" s="474">
        <v>-25428803.342369799</v>
      </c>
      <c r="AD75" s="474">
        <v>18729239.200272199</v>
      </c>
      <c r="AE75" s="474">
        <v>20644363.440339901</v>
      </c>
      <c r="AF75" s="474">
        <v>32914786.553355101</v>
      </c>
      <c r="AG75" s="474">
        <v>11803952.594878601</v>
      </c>
      <c r="AH75" s="474">
        <v>14953131.950255601</v>
      </c>
      <c r="AI75" s="474">
        <v>14657527.522185599</v>
      </c>
      <c r="AJ75" s="474">
        <v>-16928367.454829901</v>
      </c>
      <c r="AK75" s="474">
        <v>-7393283.4577343399</v>
      </c>
      <c r="AL75" s="474">
        <v>-25258864.337671701</v>
      </c>
      <c r="AM75" s="474">
        <v>-8624080.5553817395</v>
      </c>
      <c r="AN75" s="474">
        <v>1004441.72794929</v>
      </c>
      <c r="AO75" s="474">
        <v>-29615625.684471399</v>
      </c>
      <c r="AP75" s="474">
        <v>-25365852.299116701</v>
      </c>
      <c r="AQ75" s="474">
        <v>19280487.194863498</v>
      </c>
      <c r="AR75" s="474">
        <v>21083516.648614898</v>
      </c>
      <c r="AS75" s="474">
        <v>32954421.2476888</v>
      </c>
      <c r="AT75" s="474">
        <v>11716584.933373701</v>
      </c>
      <c r="AU75" s="474">
        <v>14918506.083701599</v>
      </c>
      <c r="AV75" s="474">
        <v>14759107.9900943</v>
      </c>
      <c r="AW75" s="474">
        <v>-17078365.342033301</v>
      </c>
      <c r="AX75" s="474">
        <v>-7256807.2226842605</v>
      </c>
      <c r="AY75" s="474">
        <v>-25197605.2339071</v>
      </c>
      <c r="AZ75" s="474">
        <v>-8458018.2199903708</v>
      </c>
      <c r="BA75" s="474">
        <v>1740350.09613361</v>
      </c>
    </row>
    <row r="76" spans="1:53">
      <c r="A76" s="475" t="s">
        <v>2267</v>
      </c>
      <c r="B76" s="474">
        <v>-23230147</v>
      </c>
      <c r="C76" s="474">
        <v>-13354350</v>
      </c>
      <c r="D76" s="474">
        <v>36902514</v>
      </c>
      <c r="E76" s="474">
        <v>22439096</v>
      </c>
      <c r="F76" s="474">
        <v>16969493</v>
      </c>
      <c r="G76" s="474">
        <v>13250894</v>
      </c>
      <c r="H76" s="474">
        <v>-5016412</v>
      </c>
      <c r="I76" s="474">
        <v>1439764</v>
      </c>
      <c r="J76" s="474">
        <v>-15289695</v>
      </c>
      <c r="K76" s="474">
        <v>-4754656.6186446799</v>
      </c>
      <c r="L76" s="474">
        <v>-23281514.741799399</v>
      </c>
      <c r="M76" s="474">
        <v>-8957644.3703429997</v>
      </c>
      <c r="N76" s="474">
        <v>-2882658.73078709</v>
      </c>
      <c r="O76" s="474">
        <v>-28083385.216210902</v>
      </c>
      <c r="P76" s="474">
        <v>-18785070.300921202</v>
      </c>
      <c r="Q76" s="474">
        <v>20315376.893497299</v>
      </c>
      <c r="R76" s="474">
        <v>21159700.5838091</v>
      </c>
      <c r="S76" s="474">
        <v>31664786.263101101</v>
      </c>
      <c r="T76" s="474">
        <v>11328893.433926599</v>
      </c>
      <c r="U76" s="474">
        <v>14406185.9464077</v>
      </c>
      <c r="V76" s="474">
        <v>14324915.3359573</v>
      </c>
      <c r="W76" s="474">
        <v>-16241870.688719001</v>
      </c>
      <c r="X76" s="474">
        <v>-6986928.7341214102</v>
      </c>
      <c r="Y76" s="474">
        <v>-24190265.3762822</v>
      </c>
      <c r="Z76" s="474">
        <v>-3799237.8812338999</v>
      </c>
      <c r="AA76" s="474">
        <v>15113100.2592107</v>
      </c>
      <c r="AB76" s="474">
        <v>-29065160.385350201</v>
      </c>
      <c r="AC76" s="474">
        <v>-25428803.342369799</v>
      </c>
      <c r="AD76" s="474">
        <v>18729239.200272199</v>
      </c>
      <c r="AE76" s="474">
        <v>20644363.440339901</v>
      </c>
      <c r="AF76" s="474">
        <v>32914786.553355101</v>
      </c>
      <c r="AG76" s="474">
        <v>11803952.594878601</v>
      </c>
      <c r="AH76" s="474">
        <v>14953131.950255601</v>
      </c>
      <c r="AI76" s="474">
        <v>14657527.522185599</v>
      </c>
      <c r="AJ76" s="474">
        <v>-16928367.454829901</v>
      </c>
      <c r="AK76" s="474">
        <v>-7393283.4577343399</v>
      </c>
      <c r="AL76" s="474">
        <v>-25258864.337671701</v>
      </c>
      <c r="AM76" s="474">
        <v>-8624080.5553817395</v>
      </c>
      <c r="AN76" s="474">
        <v>1004441.72794929</v>
      </c>
      <c r="AO76" s="474">
        <v>-29615625.684471399</v>
      </c>
      <c r="AP76" s="474">
        <v>-25365852.299116701</v>
      </c>
      <c r="AQ76" s="474">
        <v>19280487.194863498</v>
      </c>
      <c r="AR76" s="474">
        <v>21083516.648614898</v>
      </c>
      <c r="AS76" s="474">
        <v>32954421.2476888</v>
      </c>
      <c r="AT76" s="474">
        <v>11716584.933373701</v>
      </c>
      <c r="AU76" s="474">
        <v>14918506.083701599</v>
      </c>
      <c r="AV76" s="474">
        <v>14759107.9900943</v>
      </c>
      <c r="AW76" s="474">
        <v>-17078365.342033301</v>
      </c>
      <c r="AX76" s="474">
        <v>-7256807.2226842605</v>
      </c>
      <c r="AY76" s="474">
        <v>-25197605.2339071</v>
      </c>
      <c r="AZ76" s="474">
        <v>-8458018.2199903708</v>
      </c>
      <c r="BA76" s="474">
        <v>1740350.09613361</v>
      </c>
    </row>
    <row r="77" spans="1:53">
      <c r="A77" s="475" t="s">
        <v>2266</v>
      </c>
      <c r="B77" s="474">
        <v>-25910.33</v>
      </c>
      <c r="C77" s="474">
        <v>-2776.03</v>
      </c>
      <c r="D77" s="474">
        <v>-56.5</v>
      </c>
      <c r="E77" s="474">
        <v>-41.41</v>
      </c>
      <c r="F77" s="474">
        <v>-0.66</v>
      </c>
      <c r="G77" s="474">
        <v>-1513.52</v>
      </c>
      <c r="H77" s="474">
        <v>-134.58000000000001</v>
      </c>
      <c r="I77" s="474">
        <v>-104.85</v>
      </c>
      <c r="J77" s="474">
        <v>0</v>
      </c>
      <c r="K77" s="474">
        <v>0</v>
      </c>
      <c r="L77" s="474">
        <v>0</v>
      </c>
      <c r="M77" s="474">
        <v>0</v>
      </c>
      <c r="N77" s="474">
        <v>-30537.88</v>
      </c>
      <c r="O77" s="474">
        <v>0</v>
      </c>
      <c r="P77" s="474">
        <v>0</v>
      </c>
      <c r="Q77" s="474">
        <v>0</v>
      </c>
      <c r="R77" s="474">
        <v>0</v>
      </c>
      <c r="S77" s="474">
        <v>0</v>
      </c>
      <c r="T77" s="474">
        <v>0</v>
      </c>
      <c r="U77" s="474">
        <v>0</v>
      </c>
      <c r="V77" s="474">
        <v>0</v>
      </c>
      <c r="W77" s="474">
        <v>0</v>
      </c>
      <c r="X77" s="474">
        <v>0</v>
      </c>
      <c r="Y77" s="474">
        <v>0</v>
      </c>
      <c r="Z77" s="474">
        <v>0</v>
      </c>
      <c r="AA77" s="474">
        <v>0</v>
      </c>
      <c r="AB77" s="474">
        <v>0</v>
      </c>
      <c r="AC77" s="474">
        <v>0</v>
      </c>
      <c r="AD77" s="474">
        <v>0</v>
      </c>
      <c r="AE77" s="474">
        <v>0</v>
      </c>
      <c r="AF77" s="474">
        <v>0</v>
      </c>
      <c r="AG77" s="474">
        <v>0</v>
      </c>
      <c r="AH77" s="474">
        <v>0</v>
      </c>
      <c r="AI77" s="474">
        <v>0</v>
      </c>
      <c r="AJ77" s="474">
        <v>0</v>
      </c>
      <c r="AK77" s="474">
        <v>0</v>
      </c>
      <c r="AL77" s="474">
        <v>0</v>
      </c>
      <c r="AM77" s="474">
        <v>0</v>
      </c>
      <c r="AN77" s="474">
        <v>0</v>
      </c>
      <c r="AO77" s="474">
        <v>0</v>
      </c>
      <c r="AP77" s="474">
        <v>0</v>
      </c>
      <c r="AQ77" s="474">
        <v>0</v>
      </c>
      <c r="AR77" s="474">
        <v>0</v>
      </c>
      <c r="AS77" s="474">
        <v>0</v>
      </c>
      <c r="AT77" s="474">
        <v>0</v>
      </c>
      <c r="AU77" s="474">
        <v>0</v>
      </c>
      <c r="AV77" s="474">
        <v>0</v>
      </c>
      <c r="AW77" s="474">
        <v>0</v>
      </c>
      <c r="AX77" s="474">
        <v>0</v>
      </c>
      <c r="AY77" s="474">
        <v>0</v>
      </c>
      <c r="AZ77" s="474">
        <v>0</v>
      </c>
      <c r="BA77" s="474">
        <v>0</v>
      </c>
    </row>
    <row r="78" spans="1:53">
      <c r="A78" s="475" t="s">
        <v>2265</v>
      </c>
      <c r="B78" s="474">
        <v>828911744.01999998</v>
      </c>
      <c r="C78" s="474">
        <v>755072657.94000006</v>
      </c>
      <c r="D78" s="474">
        <v>805462305.02999997</v>
      </c>
      <c r="E78" s="474">
        <v>880434947.12</v>
      </c>
      <c r="F78" s="474">
        <v>930068457.49999905</v>
      </c>
      <c r="G78" s="474">
        <v>993316849.58999896</v>
      </c>
      <c r="H78" s="474">
        <v>1073114618.99</v>
      </c>
      <c r="I78" s="474">
        <v>1060924003.08999</v>
      </c>
      <c r="J78" s="474">
        <v>1038326132.91</v>
      </c>
      <c r="K78" s="474">
        <v>947107672.71338403</v>
      </c>
      <c r="L78" s="474">
        <v>828016423.85052502</v>
      </c>
      <c r="M78" s="474">
        <v>815057288.37852705</v>
      </c>
      <c r="N78" s="474">
        <v>10955813101.132401</v>
      </c>
      <c r="O78" s="474">
        <v>798633081.93583703</v>
      </c>
      <c r="P78" s="474">
        <v>730519409.25960803</v>
      </c>
      <c r="Q78" s="474">
        <v>732014037.21114397</v>
      </c>
      <c r="R78" s="474">
        <v>753357271.71614802</v>
      </c>
      <c r="S78" s="474">
        <v>848131805.27231395</v>
      </c>
      <c r="T78" s="474">
        <v>926461303.12950099</v>
      </c>
      <c r="U78" s="474">
        <v>985122716.44658995</v>
      </c>
      <c r="V78" s="474">
        <v>998895392.66988802</v>
      </c>
      <c r="W78" s="474">
        <v>974374316.66340303</v>
      </c>
      <c r="X78" s="474">
        <v>903256056.79202795</v>
      </c>
      <c r="Y78" s="474">
        <v>792465029.67708504</v>
      </c>
      <c r="Z78" s="474">
        <v>780256954.87185705</v>
      </c>
      <c r="AA78" s="474">
        <v>10223487375.645399</v>
      </c>
      <c r="AB78" s="474">
        <v>845354251.42916906</v>
      </c>
      <c r="AC78" s="474">
        <v>762240495.75074804</v>
      </c>
      <c r="AD78" s="474">
        <v>761529862.01115406</v>
      </c>
      <c r="AE78" s="474">
        <v>770832425.159863</v>
      </c>
      <c r="AF78" s="474">
        <v>864757208.95291197</v>
      </c>
      <c r="AG78" s="474">
        <v>945508446.76489902</v>
      </c>
      <c r="AH78" s="474">
        <v>1004938211.06573</v>
      </c>
      <c r="AI78" s="474">
        <v>1019452653.1418999</v>
      </c>
      <c r="AJ78" s="474">
        <v>995256721.97414899</v>
      </c>
      <c r="AK78" s="474">
        <v>923530904.24206805</v>
      </c>
      <c r="AL78" s="474">
        <v>812032934.32228303</v>
      </c>
      <c r="AM78" s="474">
        <v>798100261.62606204</v>
      </c>
      <c r="AN78" s="474">
        <v>10503534376.440901</v>
      </c>
      <c r="AO78" s="474">
        <v>863184202.51096797</v>
      </c>
      <c r="AP78" s="474">
        <v>780118356.96387196</v>
      </c>
      <c r="AQ78" s="474">
        <v>778940613.26200902</v>
      </c>
      <c r="AR78" s="474">
        <v>791064509.48383296</v>
      </c>
      <c r="AS78" s="474">
        <v>889358188.59294605</v>
      </c>
      <c r="AT78" s="474">
        <v>971123176.76619697</v>
      </c>
      <c r="AU78" s="474">
        <v>1030685341.1969</v>
      </c>
      <c r="AV78" s="474">
        <v>1044889841.63278</v>
      </c>
      <c r="AW78" s="474">
        <v>1020375814.3047</v>
      </c>
      <c r="AX78" s="474">
        <v>946234541.47404003</v>
      </c>
      <c r="AY78" s="474">
        <v>832672762.45053506</v>
      </c>
      <c r="AZ78" s="474">
        <v>819627999.85382903</v>
      </c>
      <c r="BA78" s="474">
        <v>10768275348.492599</v>
      </c>
    </row>
    <row r="79" spans="1:53">
      <c r="A79" s="475" t="s">
        <v>2264</v>
      </c>
      <c r="B79" s="474">
        <v>25697705.099999901</v>
      </c>
      <c r="C79" s="474">
        <v>26969781.57</v>
      </c>
      <c r="D79" s="474">
        <v>10590230.51</v>
      </c>
      <c r="E79" s="474">
        <v>1233876.3999999999</v>
      </c>
      <c r="F79" s="474">
        <v>3226628.9999999902</v>
      </c>
      <c r="G79" s="474">
        <v>2420880.73999999</v>
      </c>
      <c r="H79" s="474">
        <v>2567112.23999999</v>
      </c>
      <c r="I79" s="474">
        <v>2534922.16</v>
      </c>
      <c r="J79" s="474">
        <v>1811657.71</v>
      </c>
      <c r="K79" s="474">
        <v>5531048.8899999997</v>
      </c>
      <c r="L79" s="474">
        <v>6628668.4000000004</v>
      </c>
      <c r="M79" s="474">
        <v>7670904.9999999898</v>
      </c>
      <c r="N79" s="474">
        <v>96883417.719999894</v>
      </c>
      <c r="O79" s="474">
        <v>14598553.99925</v>
      </c>
      <c r="P79" s="474">
        <v>12110254.1047299</v>
      </c>
      <c r="Q79" s="474">
        <v>8158510.5031899996</v>
      </c>
      <c r="R79" s="474">
        <v>2382065.0718999999</v>
      </c>
      <c r="S79" s="474">
        <v>2345487.97395</v>
      </c>
      <c r="T79" s="474">
        <v>2056638.127756</v>
      </c>
      <c r="U79" s="474">
        <v>2228882.9266899899</v>
      </c>
      <c r="V79" s="474">
        <v>2193881.877756</v>
      </c>
      <c r="W79" s="474">
        <v>2464426.07775599</v>
      </c>
      <c r="X79" s="474">
        <v>2903675.5139500001</v>
      </c>
      <c r="Y79" s="474">
        <v>5411738.39891</v>
      </c>
      <c r="Z79" s="474">
        <v>6375085.7519800104</v>
      </c>
      <c r="AA79" s="474">
        <v>63229200.327817999</v>
      </c>
      <c r="AB79" s="474">
        <v>13413106.547726</v>
      </c>
      <c r="AC79" s="474">
        <v>12696301.987816701</v>
      </c>
      <c r="AD79" s="474">
        <v>9482061.1781899892</v>
      </c>
      <c r="AE79" s="474">
        <v>2638714.27664138</v>
      </c>
      <c r="AF79" s="474">
        <v>1997936.8927</v>
      </c>
      <c r="AG79" s="474">
        <v>1917442.265256</v>
      </c>
      <c r="AH79" s="474">
        <v>2063378.1766899901</v>
      </c>
      <c r="AI79" s="474">
        <v>2079774.8027560001</v>
      </c>
      <c r="AJ79" s="474">
        <v>2539886.1277559898</v>
      </c>
      <c r="AK79" s="474">
        <v>2943172.2389500001</v>
      </c>
      <c r="AL79" s="474">
        <v>6990439.7614099998</v>
      </c>
      <c r="AM79" s="474">
        <v>7430772.61448</v>
      </c>
      <c r="AN79" s="474">
        <v>66192986.870372102</v>
      </c>
      <c r="AO79" s="474">
        <v>14066202.17271</v>
      </c>
      <c r="AP79" s="474">
        <v>14123916.1627657</v>
      </c>
      <c r="AQ79" s="474">
        <v>8684189.5531900004</v>
      </c>
      <c r="AR79" s="474">
        <v>2645443.3344310401</v>
      </c>
      <c r="AS79" s="474">
        <v>3795779.39128571</v>
      </c>
      <c r="AT79" s="474">
        <v>3429193.08814285</v>
      </c>
      <c r="AU79" s="474">
        <v>2537634.27999999</v>
      </c>
      <c r="AV79" s="474">
        <v>2195381.7239999999</v>
      </c>
      <c r="AW79" s="474">
        <v>2934410.7990000001</v>
      </c>
      <c r="AX79" s="474">
        <v>3061596.267</v>
      </c>
      <c r="AY79" s="474">
        <v>7236736.3030000003</v>
      </c>
      <c r="AZ79" s="474">
        <v>8206999.21349998</v>
      </c>
      <c r="BA79" s="474">
        <v>72917482.289025307</v>
      </c>
    </row>
    <row r="80" spans="1:53">
      <c r="A80" s="475" t="s">
        <v>2263</v>
      </c>
      <c r="B80" s="474">
        <v>16429924.18</v>
      </c>
      <c r="C80" s="474">
        <v>15976225.1</v>
      </c>
      <c r="D80" s="474">
        <v>6686079.96</v>
      </c>
      <c r="E80" s="474">
        <v>748351.33</v>
      </c>
      <c r="F80" s="474">
        <v>2230166.38</v>
      </c>
      <c r="G80" s="474">
        <v>1625793.4</v>
      </c>
      <c r="H80" s="474">
        <v>1882916.19</v>
      </c>
      <c r="I80" s="474">
        <v>1875924.39</v>
      </c>
      <c r="J80" s="474">
        <v>1283252.1100000001</v>
      </c>
      <c r="K80" s="474">
        <v>4522300</v>
      </c>
      <c r="L80" s="474">
        <v>4813200</v>
      </c>
      <c r="M80" s="474">
        <v>5497050</v>
      </c>
      <c r="N80" s="474">
        <v>63571183.039999999</v>
      </c>
      <c r="O80" s="474">
        <v>10316288</v>
      </c>
      <c r="P80" s="474">
        <v>7488420.5</v>
      </c>
      <c r="Q80" s="474">
        <v>5541725.5</v>
      </c>
      <c r="R80" s="474">
        <v>1733332.875</v>
      </c>
      <c r="S80" s="474">
        <v>1802947.375</v>
      </c>
      <c r="T80" s="474">
        <v>1483203.125</v>
      </c>
      <c r="U80" s="474">
        <v>1629888.125</v>
      </c>
      <c r="V80" s="474">
        <v>1611941.875</v>
      </c>
      <c r="W80" s="474">
        <v>1826800.875</v>
      </c>
      <c r="X80" s="474">
        <v>2101784.625</v>
      </c>
      <c r="Y80" s="474">
        <v>3534230.0000000098</v>
      </c>
      <c r="Z80" s="474">
        <v>4255728.7500000102</v>
      </c>
      <c r="AA80" s="474">
        <v>43326291.625</v>
      </c>
      <c r="AB80" s="474">
        <v>9130840.5500000007</v>
      </c>
      <c r="AC80" s="474">
        <v>7908368.3830357101</v>
      </c>
      <c r="AD80" s="474">
        <v>6546968.1749999998</v>
      </c>
      <c r="AE80" s="474">
        <v>1908442.0797413799</v>
      </c>
      <c r="AF80" s="474">
        <v>1389862.29375</v>
      </c>
      <c r="AG80" s="474">
        <v>1280587.2625</v>
      </c>
      <c r="AH80" s="474">
        <v>1398849.375</v>
      </c>
      <c r="AI80" s="474">
        <v>1432300.8</v>
      </c>
      <c r="AJ80" s="474">
        <v>1820720.925</v>
      </c>
      <c r="AK80" s="474">
        <v>2057023.35</v>
      </c>
      <c r="AL80" s="474">
        <v>4877371.3624999998</v>
      </c>
      <c r="AM80" s="474">
        <v>5039917.6124999998</v>
      </c>
      <c r="AN80" s="474">
        <v>44791252.169027001</v>
      </c>
      <c r="AO80" s="474">
        <v>9783936.1750000194</v>
      </c>
      <c r="AP80" s="474">
        <v>9335982.5580357108</v>
      </c>
      <c r="AQ80" s="474">
        <v>5749096.5499999998</v>
      </c>
      <c r="AR80" s="474">
        <v>1915171.13793104</v>
      </c>
      <c r="AS80" s="474">
        <v>2914019.0750000002</v>
      </c>
      <c r="AT80" s="474">
        <v>2505195.2749999999</v>
      </c>
      <c r="AU80" s="474">
        <v>1873105.5</v>
      </c>
      <c r="AV80" s="474">
        <v>1547907.7250000001</v>
      </c>
      <c r="AW80" s="474">
        <v>2215245.6</v>
      </c>
      <c r="AX80" s="474">
        <v>2175447.375</v>
      </c>
      <c r="AY80" s="474">
        <v>5123667.9000000004</v>
      </c>
      <c r="AZ80" s="474">
        <v>5889832.2124999901</v>
      </c>
      <c r="BA80" s="474">
        <v>51028607.083466701</v>
      </c>
    </row>
    <row r="81" spans="1:53">
      <c r="A81" s="475" t="s">
        <v>2262</v>
      </c>
      <c r="B81" s="474">
        <v>8121080.4500000002</v>
      </c>
      <c r="C81" s="474">
        <v>8837345.5099999998</v>
      </c>
      <c r="D81" s="474">
        <v>2727660.15</v>
      </c>
      <c r="E81" s="474">
        <v>259312.1</v>
      </c>
      <c r="F81" s="474">
        <v>639482.31999999995</v>
      </c>
      <c r="G81" s="474">
        <v>465045</v>
      </c>
      <c r="H81" s="474">
        <v>497955.74</v>
      </c>
      <c r="I81" s="474">
        <v>427534.63</v>
      </c>
      <c r="J81" s="474">
        <v>365319.25</v>
      </c>
      <c r="K81" s="474">
        <v>496700</v>
      </c>
      <c r="L81" s="474">
        <v>893400.00000000105</v>
      </c>
      <c r="M81" s="474">
        <v>1260650</v>
      </c>
      <c r="N81" s="474">
        <v>24991485.149999999</v>
      </c>
      <c r="O81" s="474">
        <v>3149600</v>
      </c>
      <c r="P81" s="474">
        <v>2780300</v>
      </c>
      <c r="Q81" s="474">
        <v>1544792</v>
      </c>
      <c r="R81" s="474">
        <v>359460</v>
      </c>
      <c r="S81" s="474">
        <v>287866</v>
      </c>
      <c r="T81" s="474">
        <v>317580</v>
      </c>
      <c r="U81" s="474">
        <v>352966</v>
      </c>
      <c r="V81" s="474">
        <v>352966</v>
      </c>
      <c r="W81" s="474">
        <v>386460</v>
      </c>
      <c r="X81" s="474">
        <v>320292</v>
      </c>
      <c r="Y81" s="474">
        <v>895440</v>
      </c>
      <c r="Z81" s="474">
        <v>1173102</v>
      </c>
      <c r="AA81" s="474">
        <v>11920824</v>
      </c>
      <c r="AB81" s="474">
        <v>3149600</v>
      </c>
      <c r="AC81" s="474">
        <v>2946400</v>
      </c>
      <c r="AD81" s="474">
        <v>1863100</v>
      </c>
      <c r="AE81" s="474">
        <v>441000</v>
      </c>
      <c r="AF81" s="474">
        <v>353400</v>
      </c>
      <c r="AG81" s="474">
        <v>381000</v>
      </c>
      <c r="AH81" s="474">
        <v>418500</v>
      </c>
      <c r="AI81" s="474">
        <v>418500</v>
      </c>
      <c r="AJ81" s="474">
        <v>468000</v>
      </c>
      <c r="AK81" s="474">
        <v>404550</v>
      </c>
      <c r="AL81" s="474">
        <v>1131000</v>
      </c>
      <c r="AM81" s="474">
        <v>1444600</v>
      </c>
      <c r="AN81" s="474">
        <v>13419650</v>
      </c>
      <c r="AO81" s="474">
        <v>3149600</v>
      </c>
      <c r="AP81" s="474">
        <v>2946400</v>
      </c>
      <c r="AQ81" s="474">
        <v>1863100</v>
      </c>
      <c r="AR81" s="474">
        <v>441000</v>
      </c>
      <c r="AS81" s="474">
        <v>555342.85714285704</v>
      </c>
      <c r="AT81" s="474">
        <v>598714.28571428603</v>
      </c>
      <c r="AU81" s="474">
        <v>418500</v>
      </c>
      <c r="AV81" s="474">
        <v>418500</v>
      </c>
      <c r="AW81" s="474">
        <v>468000</v>
      </c>
      <c r="AX81" s="474">
        <v>404550</v>
      </c>
      <c r="AY81" s="474">
        <v>1131000</v>
      </c>
      <c r="AZ81" s="474">
        <v>1370912</v>
      </c>
      <c r="BA81" s="474">
        <v>13765619.142857101</v>
      </c>
    </row>
    <row r="82" spans="1:53">
      <c r="A82" s="475" t="s">
        <v>2261</v>
      </c>
      <c r="B82" s="474">
        <v>13857</v>
      </c>
      <c r="C82" s="474">
        <v>41541</v>
      </c>
      <c r="D82" s="474">
        <v>13857</v>
      </c>
      <c r="E82" s="474">
        <v>13410</v>
      </c>
      <c r="F82" s="474">
        <v>33078</v>
      </c>
      <c r="G82" s="474">
        <v>28608</v>
      </c>
      <c r="H82" s="474">
        <v>13857</v>
      </c>
      <c r="I82" s="474">
        <v>13857</v>
      </c>
      <c r="J82" s="474">
        <v>13410</v>
      </c>
      <c r="K82" s="474">
        <v>19221</v>
      </c>
      <c r="L82" s="474">
        <v>9387</v>
      </c>
      <c r="M82" s="474">
        <v>9834</v>
      </c>
      <c r="N82" s="474">
        <v>223917</v>
      </c>
      <c r="O82" s="474">
        <v>13857</v>
      </c>
      <c r="P82" s="474">
        <v>41541</v>
      </c>
      <c r="Q82" s="474">
        <v>13857</v>
      </c>
      <c r="R82" s="474">
        <v>13410</v>
      </c>
      <c r="S82" s="474">
        <v>33078</v>
      </c>
      <c r="T82" s="474">
        <v>28608</v>
      </c>
      <c r="U82" s="474">
        <v>13857</v>
      </c>
      <c r="V82" s="474">
        <v>13857</v>
      </c>
      <c r="W82" s="474">
        <v>13410</v>
      </c>
      <c r="X82" s="474">
        <v>19221</v>
      </c>
      <c r="Y82" s="474">
        <v>9387</v>
      </c>
      <c r="Z82" s="474">
        <v>9834</v>
      </c>
      <c r="AA82" s="474">
        <v>223917</v>
      </c>
      <c r="AB82" s="474">
        <v>13857</v>
      </c>
      <c r="AC82" s="474">
        <v>41541</v>
      </c>
      <c r="AD82" s="474">
        <v>13857</v>
      </c>
      <c r="AE82" s="474">
        <v>13410</v>
      </c>
      <c r="AF82" s="474">
        <v>33078</v>
      </c>
      <c r="AG82" s="474">
        <v>28608</v>
      </c>
      <c r="AH82" s="474">
        <v>13857</v>
      </c>
      <c r="AI82" s="474">
        <v>13857</v>
      </c>
      <c r="AJ82" s="474">
        <v>13410</v>
      </c>
      <c r="AK82" s="474">
        <v>19221</v>
      </c>
      <c r="AL82" s="474">
        <v>9387</v>
      </c>
      <c r="AM82" s="474">
        <v>9834</v>
      </c>
      <c r="AN82" s="474">
        <v>223917</v>
      </c>
      <c r="AO82" s="474">
        <v>13857</v>
      </c>
      <c r="AP82" s="474">
        <v>41541</v>
      </c>
      <c r="AQ82" s="474">
        <v>13857</v>
      </c>
      <c r="AR82" s="474">
        <v>13410</v>
      </c>
      <c r="AS82" s="474">
        <v>33078</v>
      </c>
      <c r="AT82" s="474">
        <v>28608</v>
      </c>
      <c r="AU82" s="474">
        <v>13857</v>
      </c>
      <c r="AV82" s="474">
        <v>13857</v>
      </c>
      <c r="AW82" s="474">
        <v>13410</v>
      </c>
      <c r="AX82" s="474">
        <v>19221</v>
      </c>
      <c r="AY82" s="474">
        <v>9387</v>
      </c>
      <c r="AZ82" s="474">
        <v>9834</v>
      </c>
      <c r="BA82" s="474">
        <v>223917</v>
      </c>
    </row>
    <row r="83" spans="1:53">
      <c r="A83" s="475" t="s">
        <v>2260</v>
      </c>
      <c r="B83" s="474">
        <v>975034.47</v>
      </c>
      <c r="C83" s="474">
        <v>1213677.3600000001</v>
      </c>
      <c r="D83" s="474">
        <v>721397.4</v>
      </c>
      <c r="E83" s="474">
        <v>103440.77</v>
      </c>
      <c r="F83" s="474">
        <v>227855.7</v>
      </c>
      <c r="G83" s="474">
        <v>195687.34</v>
      </c>
      <c r="H83" s="474">
        <v>86251.839999999997</v>
      </c>
      <c r="I83" s="474">
        <v>128039.14</v>
      </c>
      <c r="J83" s="474">
        <v>78421.149999999994</v>
      </c>
      <c r="K83" s="474">
        <v>202500</v>
      </c>
      <c r="L83" s="474">
        <v>405000</v>
      </c>
      <c r="M83" s="474">
        <v>480000</v>
      </c>
      <c r="N83" s="474">
        <v>4817305.17</v>
      </c>
      <c r="O83" s="474">
        <v>961000</v>
      </c>
      <c r="P83" s="474">
        <v>899000</v>
      </c>
      <c r="Q83" s="474">
        <v>616900</v>
      </c>
      <c r="R83" s="474">
        <v>166500</v>
      </c>
      <c r="S83" s="474">
        <v>125550</v>
      </c>
      <c r="T83" s="474">
        <v>121500</v>
      </c>
      <c r="U83" s="474">
        <v>125550</v>
      </c>
      <c r="V83" s="474">
        <v>125550</v>
      </c>
      <c r="W83" s="474">
        <v>166500</v>
      </c>
      <c r="X83" s="474">
        <v>172050</v>
      </c>
      <c r="Y83" s="474">
        <v>465000</v>
      </c>
      <c r="Z83" s="474">
        <v>513050</v>
      </c>
      <c r="AA83" s="474">
        <v>4458150</v>
      </c>
      <c r="AB83" s="474">
        <v>961000</v>
      </c>
      <c r="AC83" s="474">
        <v>899000</v>
      </c>
      <c r="AD83" s="474">
        <v>616900</v>
      </c>
      <c r="AE83" s="474">
        <v>166500</v>
      </c>
      <c r="AF83" s="474">
        <v>125550</v>
      </c>
      <c r="AG83" s="474">
        <v>121500</v>
      </c>
      <c r="AH83" s="474">
        <v>125550</v>
      </c>
      <c r="AI83" s="474">
        <v>125550</v>
      </c>
      <c r="AJ83" s="474">
        <v>166500</v>
      </c>
      <c r="AK83" s="474">
        <v>172050</v>
      </c>
      <c r="AL83" s="474">
        <v>465000</v>
      </c>
      <c r="AM83" s="474">
        <v>513050</v>
      </c>
      <c r="AN83" s="474">
        <v>4458150</v>
      </c>
      <c r="AO83" s="474">
        <v>961000</v>
      </c>
      <c r="AP83" s="474">
        <v>899000</v>
      </c>
      <c r="AQ83" s="474">
        <v>616900</v>
      </c>
      <c r="AR83" s="474">
        <v>166500</v>
      </c>
      <c r="AS83" s="474">
        <v>197292.85714285701</v>
      </c>
      <c r="AT83" s="474">
        <v>190928.57142857101</v>
      </c>
      <c r="AU83" s="474">
        <v>125550</v>
      </c>
      <c r="AV83" s="474">
        <v>125550</v>
      </c>
      <c r="AW83" s="474">
        <v>166500</v>
      </c>
      <c r="AX83" s="474">
        <v>172050</v>
      </c>
      <c r="AY83" s="474">
        <v>465000</v>
      </c>
      <c r="AZ83" s="474">
        <v>513050</v>
      </c>
      <c r="BA83" s="474">
        <v>4599321.4285714198</v>
      </c>
    </row>
    <row r="84" spans="1:53">
      <c r="A84" s="475" t="s">
        <v>2259</v>
      </c>
      <c r="B84" s="474">
        <v>-492166.7</v>
      </c>
      <c r="C84" s="474">
        <v>-1122090.81</v>
      </c>
      <c r="D84" s="474">
        <v>-1065956.54</v>
      </c>
      <c r="E84" s="474">
        <v>-721397.4</v>
      </c>
      <c r="F84" s="474">
        <v>-103440.77</v>
      </c>
      <c r="G84" s="474">
        <v>-227855.7</v>
      </c>
      <c r="H84" s="474">
        <v>-195687.34</v>
      </c>
      <c r="I84" s="474">
        <v>-86374.34</v>
      </c>
      <c r="J84" s="474">
        <v>-127916.64</v>
      </c>
      <c r="K84" s="474">
        <v>-176250</v>
      </c>
      <c r="L84" s="474">
        <v>-202500</v>
      </c>
      <c r="M84" s="474">
        <v>-405000</v>
      </c>
      <c r="N84" s="474">
        <v>-4926636.24</v>
      </c>
      <c r="O84" s="474">
        <v>-551250</v>
      </c>
      <c r="P84" s="474">
        <v>-961000</v>
      </c>
      <c r="Q84" s="474">
        <v>-899000</v>
      </c>
      <c r="R84" s="474">
        <v>-616900</v>
      </c>
      <c r="S84" s="474">
        <v>-166500</v>
      </c>
      <c r="T84" s="474">
        <v>-125550</v>
      </c>
      <c r="U84" s="474">
        <v>-121500</v>
      </c>
      <c r="V84" s="474">
        <v>-125550</v>
      </c>
      <c r="W84" s="474">
        <v>-125550</v>
      </c>
      <c r="X84" s="474">
        <v>-166500</v>
      </c>
      <c r="Y84" s="474">
        <v>-172050</v>
      </c>
      <c r="Z84" s="474">
        <v>-465000</v>
      </c>
      <c r="AA84" s="474">
        <v>-4496350</v>
      </c>
      <c r="AB84" s="474">
        <v>-513050</v>
      </c>
      <c r="AC84" s="474">
        <v>-961000</v>
      </c>
      <c r="AD84" s="474">
        <v>-899000</v>
      </c>
      <c r="AE84" s="474">
        <v>-616900</v>
      </c>
      <c r="AF84" s="474">
        <v>-166500</v>
      </c>
      <c r="AG84" s="474">
        <v>-125550</v>
      </c>
      <c r="AH84" s="474">
        <v>-121500</v>
      </c>
      <c r="AI84" s="474">
        <v>-125550</v>
      </c>
      <c r="AJ84" s="474">
        <v>-125550</v>
      </c>
      <c r="AK84" s="474">
        <v>-166500</v>
      </c>
      <c r="AL84" s="474">
        <v>-172050</v>
      </c>
      <c r="AM84" s="474">
        <v>-465000</v>
      </c>
      <c r="AN84" s="474">
        <v>-4458150</v>
      </c>
      <c r="AO84" s="474">
        <v>-513050</v>
      </c>
      <c r="AP84" s="474">
        <v>-961000</v>
      </c>
      <c r="AQ84" s="474">
        <v>-899000</v>
      </c>
      <c r="AR84" s="474">
        <v>-616900</v>
      </c>
      <c r="AS84" s="474">
        <v>-166500</v>
      </c>
      <c r="AT84" s="474">
        <v>-197292.9</v>
      </c>
      <c r="AU84" s="474">
        <v>-190928.6</v>
      </c>
      <c r="AV84" s="474">
        <v>-125550</v>
      </c>
      <c r="AW84" s="474">
        <v>-125550</v>
      </c>
      <c r="AX84" s="474">
        <v>-166500</v>
      </c>
      <c r="AY84" s="474">
        <v>-172050</v>
      </c>
      <c r="AZ84" s="474">
        <v>-465000</v>
      </c>
      <c r="BA84" s="474">
        <v>-4599321.5</v>
      </c>
    </row>
    <row r="85" spans="1:53">
      <c r="A85" s="475" t="s">
        <v>2258</v>
      </c>
      <c r="B85" s="474">
        <v>448948.33</v>
      </c>
      <c r="C85" s="474">
        <v>1025568.74</v>
      </c>
      <c r="D85" s="474">
        <v>976966.67</v>
      </c>
      <c r="E85" s="474">
        <v>662347.38</v>
      </c>
      <c r="F85" s="474">
        <v>94247.53</v>
      </c>
      <c r="G85" s="474">
        <v>208188.89</v>
      </c>
      <c r="H85" s="474">
        <v>161304.14000000001</v>
      </c>
      <c r="I85" s="474">
        <v>78668.66</v>
      </c>
      <c r="J85" s="474">
        <v>117700.92</v>
      </c>
      <c r="K85" s="474">
        <v>160548.926171906</v>
      </c>
      <c r="L85" s="474">
        <v>184460.468367722</v>
      </c>
      <c r="M85" s="474">
        <v>368920.936735444</v>
      </c>
      <c r="N85" s="474">
        <v>4487871.5912750699</v>
      </c>
      <c r="O85" s="474">
        <v>502071.55</v>
      </c>
      <c r="P85" s="474">
        <v>875266.69</v>
      </c>
      <c r="Q85" s="474">
        <v>818797.87</v>
      </c>
      <c r="R85" s="474">
        <v>561864.74</v>
      </c>
      <c r="S85" s="474">
        <v>151646.1</v>
      </c>
      <c r="T85" s="474">
        <v>114349.36</v>
      </c>
      <c r="U85" s="474">
        <v>110660.67</v>
      </c>
      <c r="V85" s="474">
        <v>114349.36</v>
      </c>
      <c r="W85" s="474">
        <v>114349.36</v>
      </c>
      <c r="X85" s="474">
        <v>151646.1</v>
      </c>
      <c r="Y85" s="474">
        <v>156700.97</v>
      </c>
      <c r="Z85" s="474">
        <v>423516.14</v>
      </c>
      <c r="AA85" s="474">
        <v>4095218.9099999899</v>
      </c>
      <c r="AB85" s="474">
        <v>467279.47</v>
      </c>
      <c r="AC85" s="474">
        <v>875266.69</v>
      </c>
      <c r="AD85" s="474">
        <v>818797.87</v>
      </c>
      <c r="AE85" s="474">
        <v>561864.74</v>
      </c>
      <c r="AF85" s="474">
        <v>151646.1</v>
      </c>
      <c r="AG85" s="474">
        <v>114349.36</v>
      </c>
      <c r="AH85" s="474">
        <v>110660.67</v>
      </c>
      <c r="AI85" s="474">
        <v>114349.36</v>
      </c>
      <c r="AJ85" s="474">
        <v>114349.36</v>
      </c>
      <c r="AK85" s="474">
        <v>151646.1</v>
      </c>
      <c r="AL85" s="474">
        <v>156700.97</v>
      </c>
      <c r="AM85" s="474">
        <v>423516.14</v>
      </c>
      <c r="AN85" s="474">
        <v>4060426.8299999898</v>
      </c>
      <c r="AO85" s="474">
        <v>467279.47</v>
      </c>
      <c r="AP85" s="474">
        <v>875266.69</v>
      </c>
      <c r="AQ85" s="474">
        <v>818797.87</v>
      </c>
      <c r="AR85" s="474">
        <v>561864.74</v>
      </c>
      <c r="AS85" s="474">
        <v>151646.1</v>
      </c>
      <c r="AT85" s="474">
        <v>179691.85</v>
      </c>
      <c r="AU85" s="474">
        <v>173895.34</v>
      </c>
      <c r="AV85" s="474">
        <v>114349.36</v>
      </c>
      <c r="AW85" s="474">
        <v>114349.36</v>
      </c>
      <c r="AX85" s="474">
        <v>151646.1</v>
      </c>
      <c r="AY85" s="474">
        <v>156700.97</v>
      </c>
      <c r="AZ85" s="474">
        <v>423516.14</v>
      </c>
      <c r="BA85" s="474">
        <v>4189003.98999999</v>
      </c>
    </row>
    <row r="86" spans="1:53">
      <c r="A86" s="475" t="s">
        <v>2257</v>
      </c>
      <c r="B86" s="474">
        <v>3147.26</v>
      </c>
      <c r="C86" s="474">
        <v>7589.48</v>
      </c>
      <c r="D86" s="474">
        <v>7483.4</v>
      </c>
      <c r="E86" s="474">
        <v>5093.82</v>
      </c>
      <c r="F86" s="474">
        <v>640.4</v>
      </c>
      <c r="G86" s="474">
        <v>1517</v>
      </c>
      <c r="H86" s="474">
        <v>1109.6199999999999</v>
      </c>
      <c r="I86" s="474">
        <v>536.16</v>
      </c>
      <c r="J86" s="474">
        <v>796.76</v>
      </c>
      <c r="K86" s="474">
        <v>1156.41164824204</v>
      </c>
      <c r="L86" s="474">
        <v>1328.6431703206399</v>
      </c>
      <c r="M86" s="474">
        <v>2657.2863406412898</v>
      </c>
      <c r="N86" s="474">
        <v>33056.241159203899</v>
      </c>
      <c r="O86" s="474">
        <v>3421.8287500000001</v>
      </c>
      <c r="P86" s="474">
        <v>5965.3105299999997</v>
      </c>
      <c r="Q86" s="474">
        <v>5580.4517900000001</v>
      </c>
      <c r="R86" s="474">
        <v>3829.3445000000002</v>
      </c>
      <c r="S86" s="474">
        <v>1033.5319500000001</v>
      </c>
      <c r="T86" s="474">
        <v>779.33895600000005</v>
      </c>
      <c r="U86" s="474">
        <v>754.19898999999998</v>
      </c>
      <c r="V86" s="474">
        <v>779.33895600000005</v>
      </c>
      <c r="W86" s="474">
        <v>779.33895600000005</v>
      </c>
      <c r="X86" s="474">
        <v>1033.5319500000001</v>
      </c>
      <c r="Y86" s="474">
        <v>1067.9830099999999</v>
      </c>
      <c r="Z86" s="474">
        <v>2886.44058</v>
      </c>
      <c r="AA86" s="474">
        <v>27910.638917999899</v>
      </c>
      <c r="AB86" s="474">
        <v>3184.7061060000001</v>
      </c>
      <c r="AC86" s="474">
        <v>5965.3105310000001</v>
      </c>
      <c r="AD86" s="474">
        <v>5580.4517900000001</v>
      </c>
      <c r="AE86" s="474">
        <v>3829.3445000000002</v>
      </c>
      <c r="AF86" s="474">
        <v>1033.5319500000001</v>
      </c>
      <c r="AG86" s="474">
        <v>779.33895600000005</v>
      </c>
      <c r="AH86" s="474">
        <v>754.19898999999998</v>
      </c>
      <c r="AI86" s="474">
        <v>779.33895600000005</v>
      </c>
      <c r="AJ86" s="474">
        <v>779.33895600000005</v>
      </c>
      <c r="AK86" s="474">
        <v>1033.5319500000001</v>
      </c>
      <c r="AL86" s="474">
        <v>1067.9830099999999</v>
      </c>
      <c r="AM86" s="474">
        <v>2886.44058</v>
      </c>
      <c r="AN86" s="474">
        <v>27673.5162749999</v>
      </c>
      <c r="AO86" s="474">
        <v>3184.7061100000001</v>
      </c>
      <c r="AP86" s="474">
        <v>5965.3105299999997</v>
      </c>
      <c r="AQ86" s="474">
        <v>5580.4517900000001</v>
      </c>
      <c r="AR86" s="474">
        <v>3829.3445000000002</v>
      </c>
      <c r="AS86" s="474">
        <v>1033.5319999999999</v>
      </c>
      <c r="AT86" s="474">
        <v>1224.6759999999999</v>
      </c>
      <c r="AU86" s="474">
        <v>1185.17</v>
      </c>
      <c r="AV86" s="474">
        <v>779.33900000000006</v>
      </c>
      <c r="AW86" s="474">
        <v>779.33900000000006</v>
      </c>
      <c r="AX86" s="474">
        <v>1033.5319999999999</v>
      </c>
      <c r="AY86" s="474">
        <v>1067.9829999999999</v>
      </c>
      <c r="AZ86" s="474">
        <v>2886.4409999999998</v>
      </c>
      <c r="BA86" s="474">
        <v>28549.824929999901</v>
      </c>
    </row>
    <row r="87" spans="1:53">
      <c r="A87" s="475" t="s">
        <v>2256</v>
      </c>
      <c r="B87" s="474">
        <v>40071.11</v>
      </c>
      <c r="C87" s="474">
        <v>88932.59</v>
      </c>
      <c r="D87" s="474">
        <v>81506.47</v>
      </c>
      <c r="E87" s="474">
        <v>53956.2</v>
      </c>
      <c r="F87" s="474">
        <v>8552.84</v>
      </c>
      <c r="G87" s="474">
        <v>18149.810000000001</v>
      </c>
      <c r="H87" s="474">
        <v>12783.25</v>
      </c>
      <c r="I87" s="474">
        <v>7169.52</v>
      </c>
      <c r="J87" s="474">
        <v>9418.9599999999991</v>
      </c>
      <c r="K87" s="474">
        <v>14544.662179851601</v>
      </c>
      <c r="L87" s="474">
        <v>16710.8884619571</v>
      </c>
      <c r="M87" s="474">
        <v>33421.7769239142</v>
      </c>
      <c r="N87" s="474">
        <v>385218.07756572298</v>
      </c>
      <c r="O87" s="474">
        <v>45756.620499999997</v>
      </c>
      <c r="P87" s="474">
        <v>79768.004199999996</v>
      </c>
      <c r="Q87" s="474">
        <v>74621.681400000001</v>
      </c>
      <c r="R87" s="474">
        <v>51205.912400000001</v>
      </c>
      <c r="S87" s="474">
        <v>13820.367</v>
      </c>
      <c r="T87" s="474">
        <v>10421.3038</v>
      </c>
      <c r="U87" s="474">
        <v>10085.1327</v>
      </c>
      <c r="V87" s="474">
        <v>10421.3038</v>
      </c>
      <c r="W87" s="474">
        <v>10421.3038</v>
      </c>
      <c r="X87" s="474">
        <v>13820.367</v>
      </c>
      <c r="Y87" s="474">
        <v>14281.045899999999</v>
      </c>
      <c r="Z87" s="474">
        <v>38597.421399999999</v>
      </c>
      <c r="AA87" s="474">
        <v>373220.46389999997</v>
      </c>
      <c r="AB87" s="474">
        <v>42585.821620000002</v>
      </c>
      <c r="AC87" s="474">
        <v>79768.004249999998</v>
      </c>
      <c r="AD87" s="474">
        <v>74621.681400000001</v>
      </c>
      <c r="AE87" s="474">
        <v>51205.912400000001</v>
      </c>
      <c r="AF87" s="474">
        <v>13820.367</v>
      </c>
      <c r="AG87" s="474">
        <v>10421.3038</v>
      </c>
      <c r="AH87" s="474">
        <v>10085.1327</v>
      </c>
      <c r="AI87" s="474">
        <v>10421.3038</v>
      </c>
      <c r="AJ87" s="474">
        <v>10421.3038</v>
      </c>
      <c r="AK87" s="474">
        <v>13820.367</v>
      </c>
      <c r="AL87" s="474">
        <v>14281.045899999999</v>
      </c>
      <c r="AM87" s="474">
        <v>38597.421399999999</v>
      </c>
      <c r="AN87" s="474">
        <v>370049.66506999999</v>
      </c>
      <c r="AO87" s="474">
        <v>42585.821600000003</v>
      </c>
      <c r="AP87" s="474">
        <v>79768.004199999996</v>
      </c>
      <c r="AQ87" s="474">
        <v>74621.681400000001</v>
      </c>
      <c r="AR87" s="474">
        <v>51205.911999999997</v>
      </c>
      <c r="AS87" s="474">
        <v>13820.37</v>
      </c>
      <c r="AT87" s="474">
        <v>16376.33</v>
      </c>
      <c r="AU87" s="474">
        <v>15848.07</v>
      </c>
      <c r="AV87" s="474">
        <v>10421.299999999999</v>
      </c>
      <c r="AW87" s="474">
        <v>10421.299999999999</v>
      </c>
      <c r="AX87" s="474">
        <v>13820.37</v>
      </c>
      <c r="AY87" s="474">
        <v>14281.05</v>
      </c>
      <c r="AZ87" s="474">
        <v>38597.42</v>
      </c>
      <c r="BA87" s="474">
        <v>381767.62919999898</v>
      </c>
    </row>
    <row r="88" spans="1:53">
      <c r="A88" s="475" t="s">
        <v>2255</v>
      </c>
      <c r="B88" s="474">
        <v>157809</v>
      </c>
      <c r="C88" s="474">
        <v>900992.6</v>
      </c>
      <c r="D88" s="474">
        <v>441236</v>
      </c>
      <c r="E88" s="474">
        <v>109362.2</v>
      </c>
      <c r="F88" s="474">
        <v>96046.6</v>
      </c>
      <c r="G88" s="474">
        <v>105747</v>
      </c>
      <c r="H88" s="474">
        <v>106621.8</v>
      </c>
      <c r="I88" s="474">
        <v>89567</v>
      </c>
      <c r="J88" s="474">
        <v>71255.199999999997</v>
      </c>
      <c r="K88" s="474">
        <v>290327.89</v>
      </c>
      <c r="L88" s="474">
        <v>507681.4</v>
      </c>
      <c r="M88" s="474">
        <v>423371</v>
      </c>
      <c r="N88" s="474">
        <v>3300017.69</v>
      </c>
      <c r="O88" s="474">
        <v>157809</v>
      </c>
      <c r="P88" s="474">
        <v>900992.6</v>
      </c>
      <c r="Q88" s="474">
        <v>441236</v>
      </c>
      <c r="R88" s="474">
        <v>109362.2</v>
      </c>
      <c r="S88" s="474">
        <v>96046.6</v>
      </c>
      <c r="T88" s="474">
        <v>105747</v>
      </c>
      <c r="U88" s="474">
        <v>106621.8</v>
      </c>
      <c r="V88" s="474">
        <v>89567</v>
      </c>
      <c r="W88" s="474">
        <v>71255.199999999997</v>
      </c>
      <c r="X88" s="474">
        <v>290327.89</v>
      </c>
      <c r="Y88" s="474">
        <v>507681.4</v>
      </c>
      <c r="Z88" s="474">
        <v>423371</v>
      </c>
      <c r="AA88" s="474">
        <v>3300017.69</v>
      </c>
      <c r="AB88" s="474">
        <v>157809</v>
      </c>
      <c r="AC88" s="474">
        <v>900992.6</v>
      </c>
      <c r="AD88" s="474">
        <v>441236</v>
      </c>
      <c r="AE88" s="474">
        <v>109362.2</v>
      </c>
      <c r="AF88" s="474">
        <v>96046.6</v>
      </c>
      <c r="AG88" s="474">
        <v>105747</v>
      </c>
      <c r="AH88" s="474">
        <v>106621.8</v>
      </c>
      <c r="AI88" s="474">
        <v>89567</v>
      </c>
      <c r="AJ88" s="474">
        <v>71255.199999999997</v>
      </c>
      <c r="AK88" s="474">
        <v>290327.89</v>
      </c>
      <c r="AL88" s="474">
        <v>507681.4</v>
      </c>
      <c r="AM88" s="474">
        <v>423371</v>
      </c>
      <c r="AN88" s="474">
        <v>3300017.69</v>
      </c>
      <c r="AO88" s="474">
        <v>157809</v>
      </c>
      <c r="AP88" s="474">
        <v>900992.6</v>
      </c>
      <c r="AQ88" s="474">
        <v>441236</v>
      </c>
      <c r="AR88" s="474">
        <v>109362.2</v>
      </c>
      <c r="AS88" s="474">
        <v>96046.6</v>
      </c>
      <c r="AT88" s="474">
        <v>105747</v>
      </c>
      <c r="AU88" s="474">
        <v>106621.8</v>
      </c>
      <c r="AV88" s="474">
        <v>89567</v>
      </c>
      <c r="AW88" s="474">
        <v>71255.199999999997</v>
      </c>
      <c r="AX88" s="474">
        <v>290327.89</v>
      </c>
      <c r="AY88" s="474">
        <v>507681.4</v>
      </c>
      <c r="AZ88" s="474">
        <v>423371</v>
      </c>
      <c r="BA88" s="474">
        <v>3300017.69</v>
      </c>
    </row>
    <row r="89" spans="1:53">
      <c r="A89" s="475" t="s">
        <v>2254</v>
      </c>
      <c r="B89" s="474">
        <v>803214038.91999996</v>
      </c>
      <c r="C89" s="474">
        <v>728102876.37</v>
      </c>
      <c r="D89" s="474">
        <v>794872074.51999998</v>
      </c>
      <c r="E89" s="474">
        <v>879201070.72000003</v>
      </c>
      <c r="F89" s="474">
        <v>926841828.49999905</v>
      </c>
      <c r="G89" s="474">
        <v>990895968.84999895</v>
      </c>
      <c r="H89" s="474">
        <v>1070547506.75</v>
      </c>
      <c r="I89" s="474">
        <v>1058389080.9299901</v>
      </c>
      <c r="J89" s="474">
        <v>1036514475.2</v>
      </c>
      <c r="K89" s="474">
        <v>941576623.82338405</v>
      </c>
      <c r="L89" s="474">
        <v>821387755.45052505</v>
      </c>
      <c r="M89" s="474">
        <v>807386383.37852705</v>
      </c>
      <c r="N89" s="474">
        <v>10858929683.412399</v>
      </c>
      <c r="O89" s="474">
        <v>784034527.93658698</v>
      </c>
      <c r="P89" s="474">
        <v>718409155.15487802</v>
      </c>
      <c r="Q89" s="474">
        <v>723855526.70795405</v>
      </c>
      <c r="R89" s="474">
        <v>750975206.64424801</v>
      </c>
      <c r="S89" s="474">
        <v>845786317.29836404</v>
      </c>
      <c r="T89" s="474">
        <v>924404665.00174499</v>
      </c>
      <c r="U89" s="474">
        <v>982893833.51989996</v>
      </c>
      <c r="V89" s="474">
        <v>996701510.79213202</v>
      </c>
      <c r="W89" s="474">
        <v>971909890.58564699</v>
      </c>
      <c r="X89" s="474">
        <v>900352381.27807796</v>
      </c>
      <c r="Y89" s="474">
        <v>787053291.278175</v>
      </c>
      <c r="Z89" s="474">
        <v>773881869.11987698</v>
      </c>
      <c r="AA89" s="474">
        <v>10160258175.317499</v>
      </c>
      <c r="AB89" s="474">
        <v>831941144.88144302</v>
      </c>
      <c r="AC89" s="474">
        <v>749544193.76293194</v>
      </c>
      <c r="AD89" s="474">
        <v>752047800.83296394</v>
      </c>
      <c r="AE89" s="474">
        <v>768193710.88322103</v>
      </c>
      <c r="AF89" s="474">
        <v>862759272.06021202</v>
      </c>
      <c r="AG89" s="474">
        <v>943591004.49964297</v>
      </c>
      <c r="AH89" s="474">
        <v>1002874832.88904</v>
      </c>
      <c r="AI89" s="474">
        <v>1017372878.3391401</v>
      </c>
      <c r="AJ89" s="474">
        <v>992716835.84639299</v>
      </c>
      <c r="AK89" s="474">
        <v>920587732.00311804</v>
      </c>
      <c r="AL89" s="474">
        <v>805042494.56087303</v>
      </c>
      <c r="AM89" s="474">
        <v>790669489.01158202</v>
      </c>
      <c r="AN89" s="474">
        <v>10437341389.570499</v>
      </c>
      <c r="AO89" s="474">
        <v>849118000.33825803</v>
      </c>
      <c r="AP89" s="474">
        <v>765994440.80110705</v>
      </c>
      <c r="AQ89" s="474">
        <v>770256423.70881903</v>
      </c>
      <c r="AR89" s="474">
        <v>788419066.14940202</v>
      </c>
      <c r="AS89" s="474">
        <v>885562409.20166004</v>
      </c>
      <c r="AT89" s="474">
        <v>967693983.67805398</v>
      </c>
      <c r="AU89" s="474">
        <v>1028147706.9169</v>
      </c>
      <c r="AV89" s="474">
        <v>1042694459.90878</v>
      </c>
      <c r="AW89" s="474">
        <v>1017441403.5057</v>
      </c>
      <c r="AX89" s="474">
        <v>943172945.20703995</v>
      </c>
      <c r="AY89" s="474">
        <v>825436026.14753497</v>
      </c>
      <c r="AZ89" s="474">
        <v>811421000.640329</v>
      </c>
      <c r="BA89" s="474">
        <v>10695357866.203501</v>
      </c>
    </row>
    <row r="90" spans="1:53">
      <c r="A90" s="475" t="s">
        <v>2253</v>
      </c>
      <c r="B90" s="474">
        <v>443323993.53999901</v>
      </c>
      <c r="C90" s="474">
        <v>391254347.88999999</v>
      </c>
      <c r="D90" s="474">
        <v>438193325.46999902</v>
      </c>
      <c r="E90" s="474">
        <v>493568591.11000001</v>
      </c>
      <c r="F90" s="474">
        <v>535364151.739999</v>
      </c>
      <c r="G90" s="474">
        <v>592727357.98000002</v>
      </c>
      <c r="H90" s="474">
        <v>658731246.26999998</v>
      </c>
      <c r="I90" s="474">
        <v>641823989.22999895</v>
      </c>
      <c r="J90" s="474">
        <v>624290850</v>
      </c>
      <c r="K90" s="474">
        <v>544369206.819152</v>
      </c>
      <c r="L90" s="474">
        <v>451992544.37045902</v>
      </c>
      <c r="M90" s="474">
        <v>434892656.95994502</v>
      </c>
      <c r="N90" s="474">
        <v>6250532261.37955</v>
      </c>
      <c r="O90" s="474">
        <v>439913449.722206</v>
      </c>
      <c r="P90" s="474">
        <v>400520512.337107</v>
      </c>
      <c r="Q90" s="474">
        <v>393950435.72782099</v>
      </c>
      <c r="R90" s="474">
        <v>409664280.39824802</v>
      </c>
      <c r="S90" s="474">
        <v>476983743.650509</v>
      </c>
      <c r="T90" s="474">
        <v>542145757.38733494</v>
      </c>
      <c r="U90" s="474">
        <v>589084864.10108399</v>
      </c>
      <c r="V90" s="474">
        <v>602264398.33626199</v>
      </c>
      <c r="W90" s="474">
        <v>583435208.55254805</v>
      </c>
      <c r="X90" s="474">
        <v>525891298.57302099</v>
      </c>
      <c r="Y90" s="474">
        <v>437689737.58127803</v>
      </c>
      <c r="Z90" s="474">
        <v>421340619.73470098</v>
      </c>
      <c r="AA90" s="474">
        <v>5822884306.1021204</v>
      </c>
      <c r="AB90" s="474">
        <v>467153756.29953301</v>
      </c>
      <c r="AC90" s="474">
        <v>416270089.000413</v>
      </c>
      <c r="AD90" s="474">
        <v>408278635.04370803</v>
      </c>
      <c r="AE90" s="474">
        <v>417672288.09412599</v>
      </c>
      <c r="AF90" s="474">
        <v>485247610.11303103</v>
      </c>
      <c r="AG90" s="474">
        <v>552073314.07294297</v>
      </c>
      <c r="AH90" s="474">
        <v>600056751.82044196</v>
      </c>
      <c r="AI90" s="474">
        <v>613829474.87016106</v>
      </c>
      <c r="AJ90" s="474">
        <v>595582397.45479596</v>
      </c>
      <c r="AK90" s="474">
        <v>536556938.80908102</v>
      </c>
      <c r="AL90" s="474">
        <v>446220595.296583</v>
      </c>
      <c r="AM90" s="474">
        <v>429087574.505683</v>
      </c>
      <c r="AN90" s="474">
        <v>5968029425.3804998</v>
      </c>
      <c r="AO90" s="474">
        <v>477189582.47773898</v>
      </c>
      <c r="AP90" s="474">
        <v>424392152.55206901</v>
      </c>
      <c r="AQ90" s="474">
        <v>417333564.74818701</v>
      </c>
      <c r="AR90" s="474">
        <v>427914040.09980899</v>
      </c>
      <c r="AS90" s="474">
        <v>497275305.15704799</v>
      </c>
      <c r="AT90" s="474">
        <v>565115827.17408597</v>
      </c>
      <c r="AU90" s="474">
        <v>614099249.05724502</v>
      </c>
      <c r="AV90" s="474">
        <v>627985442.41272295</v>
      </c>
      <c r="AW90" s="474">
        <v>609705145.73329604</v>
      </c>
      <c r="AX90" s="474">
        <v>548773837.47802103</v>
      </c>
      <c r="AY90" s="474">
        <v>456670577.92758</v>
      </c>
      <c r="AZ90" s="474">
        <v>439691284.90154302</v>
      </c>
      <c r="BA90" s="474">
        <v>6106146009.7193499</v>
      </c>
    </row>
    <row r="91" spans="1:53">
      <c r="A91" s="475" t="s">
        <v>2252</v>
      </c>
      <c r="B91" s="474">
        <v>234866995.09999999</v>
      </c>
      <c r="C91" s="474">
        <v>209322571.75999999</v>
      </c>
      <c r="D91" s="474">
        <v>231301709.44999999</v>
      </c>
      <c r="E91" s="474">
        <v>259451193.53</v>
      </c>
      <c r="F91" s="474">
        <v>287554987.63</v>
      </c>
      <c r="G91" s="474">
        <v>316091878.22000003</v>
      </c>
      <c r="H91" s="474">
        <v>349224719.38999999</v>
      </c>
      <c r="I91" s="474">
        <v>340684561.51999998</v>
      </c>
      <c r="J91" s="474">
        <v>333354332.25</v>
      </c>
      <c r="K91" s="474">
        <v>292611691.41703999</v>
      </c>
      <c r="L91" s="474">
        <v>243206234.55868599</v>
      </c>
      <c r="M91" s="474">
        <v>234046874.32369399</v>
      </c>
      <c r="N91" s="474">
        <v>3331717749.1494198</v>
      </c>
      <c r="O91" s="474">
        <v>254428057.660624</v>
      </c>
      <c r="P91" s="474">
        <v>232083363.88160399</v>
      </c>
      <c r="Q91" s="474">
        <v>227732388.843705</v>
      </c>
      <c r="R91" s="474">
        <v>241863846.77947399</v>
      </c>
      <c r="S91" s="474">
        <v>280301938.45298302</v>
      </c>
      <c r="T91" s="474">
        <v>317557628.64121801</v>
      </c>
      <c r="U91" s="474">
        <v>344958666.953408</v>
      </c>
      <c r="V91" s="474">
        <v>352559881.50012499</v>
      </c>
      <c r="W91" s="474">
        <v>342270221.20112503</v>
      </c>
      <c r="X91" s="474">
        <v>308002463.20233297</v>
      </c>
      <c r="Y91" s="474">
        <v>256533277.72343501</v>
      </c>
      <c r="Z91" s="474">
        <v>247022336.39178401</v>
      </c>
      <c r="AA91" s="474">
        <v>3405314071.2318201</v>
      </c>
      <c r="AB91" s="474">
        <v>273683626.36788499</v>
      </c>
      <c r="AC91" s="474">
        <v>244726304.15331799</v>
      </c>
      <c r="AD91" s="474">
        <v>240549627.13806999</v>
      </c>
      <c r="AE91" s="474">
        <v>247566914.83300501</v>
      </c>
      <c r="AF91" s="474">
        <v>286332572.78344399</v>
      </c>
      <c r="AG91" s="474">
        <v>324439099.48872399</v>
      </c>
      <c r="AH91" s="474">
        <v>352648626.511011</v>
      </c>
      <c r="AI91" s="474">
        <v>360606831.19655502</v>
      </c>
      <c r="AJ91" s="474">
        <v>350430393.357068</v>
      </c>
      <c r="AK91" s="474">
        <v>315042399.56505799</v>
      </c>
      <c r="AL91" s="474">
        <v>262224349.67668</v>
      </c>
      <c r="AM91" s="474">
        <v>252240539.30930299</v>
      </c>
      <c r="AN91" s="474">
        <v>3510491284.3801198</v>
      </c>
      <c r="AO91" s="474">
        <v>275253462.00730997</v>
      </c>
      <c r="AP91" s="474">
        <v>245704610.43014801</v>
      </c>
      <c r="AQ91" s="474">
        <v>242084099.618918</v>
      </c>
      <c r="AR91" s="474">
        <v>249674628.57684401</v>
      </c>
      <c r="AS91" s="474">
        <v>288811000.37782001</v>
      </c>
      <c r="AT91" s="474">
        <v>326850447.781506</v>
      </c>
      <c r="AU91" s="474">
        <v>355068586.03062201</v>
      </c>
      <c r="AV91" s="474">
        <v>362971309.92684901</v>
      </c>
      <c r="AW91" s="474">
        <v>352960418.66785002</v>
      </c>
      <c r="AX91" s="474">
        <v>317215231.24312901</v>
      </c>
      <c r="AY91" s="474">
        <v>264256026.608026</v>
      </c>
      <c r="AZ91" s="474">
        <v>254510392.713952</v>
      </c>
      <c r="BA91" s="474">
        <v>3535360213.9829798</v>
      </c>
    </row>
    <row r="92" spans="1:53">
      <c r="A92" s="475" t="s">
        <v>2251</v>
      </c>
      <c r="B92" s="474">
        <v>8112036.9400000004</v>
      </c>
      <c r="C92" s="474">
        <v>7161777.8700000001</v>
      </c>
      <c r="D92" s="474">
        <v>7989693.3300000001</v>
      </c>
      <c r="E92" s="474">
        <v>9016717.0600000005</v>
      </c>
      <c r="F92" s="474">
        <v>10023258.609999999</v>
      </c>
      <c r="G92" s="474">
        <v>11037212.91</v>
      </c>
      <c r="H92" s="474">
        <v>12218967.130000001</v>
      </c>
      <c r="I92" s="474">
        <v>11923091.359999999</v>
      </c>
      <c r="J92" s="474">
        <v>11661715.880000001</v>
      </c>
      <c r="K92" s="474">
        <v>9554632.8154197</v>
      </c>
      <c r="L92" s="474">
        <v>7881848.3606097698</v>
      </c>
      <c r="M92" s="474">
        <v>7574837.0276500704</v>
      </c>
      <c r="N92" s="474">
        <v>114155789.293679</v>
      </c>
      <c r="O92" s="474">
        <v>7721471.0936525604</v>
      </c>
      <c r="P92" s="474">
        <v>7018912.9678865196</v>
      </c>
      <c r="Q92" s="474">
        <v>6858951.4511758899</v>
      </c>
      <c r="R92" s="474">
        <v>6968917.4994552499</v>
      </c>
      <c r="S92" s="474">
        <v>8139920.3285569604</v>
      </c>
      <c r="T92" s="474">
        <v>9295801.4781542793</v>
      </c>
      <c r="U92" s="474">
        <v>10114012.672987301</v>
      </c>
      <c r="V92" s="474">
        <v>10338187.013364799</v>
      </c>
      <c r="W92" s="474">
        <v>9998089.4632586893</v>
      </c>
      <c r="X92" s="474">
        <v>9010674.9811636191</v>
      </c>
      <c r="Y92" s="474">
        <v>7450763.38617271</v>
      </c>
      <c r="Z92" s="474">
        <v>7165711.4433669997</v>
      </c>
      <c r="AA92" s="474">
        <v>100081413.779195</v>
      </c>
      <c r="AB92" s="474">
        <v>7471163.7267638296</v>
      </c>
      <c r="AC92" s="474">
        <v>6636358.1811331501</v>
      </c>
      <c r="AD92" s="474">
        <v>6498309.8179927301</v>
      </c>
      <c r="AE92" s="474">
        <v>6656772.7617434096</v>
      </c>
      <c r="AF92" s="474">
        <v>7758459.3896352798</v>
      </c>
      <c r="AG92" s="474">
        <v>8862376.8980683293</v>
      </c>
      <c r="AH92" s="474">
        <v>9650123.7597662397</v>
      </c>
      <c r="AI92" s="474">
        <v>9869984.7574771792</v>
      </c>
      <c r="AJ92" s="474">
        <v>9556212.7514904793</v>
      </c>
      <c r="AK92" s="474">
        <v>8601025.5277457908</v>
      </c>
      <c r="AL92" s="474">
        <v>7104824.6449065004</v>
      </c>
      <c r="AM92" s="474">
        <v>6824275.4544836599</v>
      </c>
      <c r="AN92" s="474">
        <v>95489887.671206594</v>
      </c>
      <c r="AO92" s="474">
        <v>7459277.6260591</v>
      </c>
      <c r="AP92" s="474">
        <v>6610847.5203201799</v>
      </c>
      <c r="AQ92" s="474">
        <v>6491029.1544719003</v>
      </c>
      <c r="AR92" s="474">
        <v>6666047.5812719204</v>
      </c>
      <c r="AS92" s="474">
        <v>7772205.1589264404</v>
      </c>
      <c r="AT92" s="474">
        <v>8867479.9299189895</v>
      </c>
      <c r="AU92" s="474">
        <v>9650611.1341847591</v>
      </c>
      <c r="AV92" s="474">
        <v>9867411.4781799708</v>
      </c>
      <c r="AW92" s="474">
        <v>9560301.6682974193</v>
      </c>
      <c r="AX92" s="474">
        <v>8600337.6432386395</v>
      </c>
      <c r="AY92" s="474">
        <v>7108914.17175694</v>
      </c>
      <c r="AZ92" s="474">
        <v>6837613.3128926698</v>
      </c>
      <c r="BA92" s="474">
        <v>95492076.379518896</v>
      </c>
    </row>
    <row r="93" spans="1:53">
      <c r="A93" s="475" t="s">
        <v>2250</v>
      </c>
      <c r="B93" s="474">
        <v>3502107.42</v>
      </c>
      <c r="C93" s="474">
        <v>3093448.21</v>
      </c>
      <c r="D93" s="474">
        <v>5609970.9500000002</v>
      </c>
      <c r="E93" s="474">
        <v>6336587.6699999999</v>
      </c>
      <c r="F93" s="474">
        <v>7039342.5300000003</v>
      </c>
      <c r="G93" s="474">
        <v>8304012.2599999998</v>
      </c>
      <c r="H93" s="474">
        <v>9188121.8699999992</v>
      </c>
      <c r="I93" s="474">
        <v>8962784.8399999999</v>
      </c>
      <c r="J93" s="474">
        <v>5964552.8399999999</v>
      </c>
      <c r="K93" s="474">
        <v>5595926.9233999997</v>
      </c>
      <c r="L93" s="474">
        <v>4616215.8503999999</v>
      </c>
      <c r="M93" s="474">
        <v>4436406.4304999998</v>
      </c>
      <c r="N93" s="474">
        <v>72649477.794300005</v>
      </c>
      <c r="O93" s="474">
        <v>4503748.0717200004</v>
      </c>
      <c r="P93" s="474">
        <v>4093962.84222</v>
      </c>
      <c r="Q93" s="474">
        <v>5491103.5297999997</v>
      </c>
      <c r="R93" s="474">
        <v>5579139.5744000003</v>
      </c>
      <c r="S93" s="474">
        <v>6516614.9034000002</v>
      </c>
      <c r="T93" s="474">
        <v>7016727.9573600003</v>
      </c>
      <c r="U93" s="474">
        <v>7634336.3883600002</v>
      </c>
      <c r="V93" s="474">
        <v>7803549.3782399902</v>
      </c>
      <c r="W93" s="474">
        <v>7260969.4074200001</v>
      </c>
      <c r="X93" s="474">
        <v>6543873.7689699996</v>
      </c>
      <c r="Y93" s="474">
        <v>5411010.2942899996</v>
      </c>
      <c r="Z93" s="474">
        <v>5203995.3997099996</v>
      </c>
      <c r="AA93" s="474">
        <v>73059031.515890002</v>
      </c>
      <c r="AB93" s="474">
        <v>4836015.9545309599</v>
      </c>
      <c r="AC93" s="474">
        <v>4295653.9593656398</v>
      </c>
      <c r="AD93" s="474">
        <v>4206296.5163942799</v>
      </c>
      <c r="AE93" s="474">
        <v>4308868.1306978203</v>
      </c>
      <c r="AF93" s="474">
        <v>5021979.8097114898</v>
      </c>
      <c r="AG93" s="474">
        <v>5736535.5172974402</v>
      </c>
      <c r="AH93" s="474">
        <v>6246436.8567174096</v>
      </c>
      <c r="AI93" s="474">
        <v>6388750.8698477</v>
      </c>
      <c r="AJ93" s="474">
        <v>6185649.1199019598</v>
      </c>
      <c r="AK93" s="474">
        <v>5567365.1654162901</v>
      </c>
      <c r="AL93" s="474">
        <v>4598888.0171142202</v>
      </c>
      <c r="AM93" s="474">
        <v>4417291.0918513797</v>
      </c>
      <c r="AN93" s="474">
        <v>61809731.008846603</v>
      </c>
      <c r="AO93" s="474">
        <v>4951981.5534073599</v>
      </c>
      <c r="AP93" s="474">
        <v>4388735.2923623398</v>
      </c>
      <c r="AQ93" s="474">
        <v>4309191.6197461998</v>
      </c>
      <c r="AR93" s="474">
        <v>4425380.8896015398</v>
      </c>
      <c r="AS93" s="474">
        <v>5159724.3735564202</v>
      </c>
      <c r="AT93" s="474">
        <v>5886843.1019061403</v>
      </c>
      <c r="AU93" s="474">
        <v>6406739.4607537799</v>
      </c>
      <c r="AV93" s="474">
        <v>6550666.4410938099</v>
      </c>
      <c r="AW93" s="474">
        <v>6346785.8256176095</v>
      </c>
      <c r="AX93" s="474">
        <v>5709495.67738414</v>
      </c>
      <c r="AY93" s="474">
        <v>4719386.1936863102</v>
      </c>
      <c r="AZ93" s="474">
        <v>4539278.0229130499</v>
      </c>
      <c r="BA93" s="474">
        <v>63394208.452028699</v>
      </c>
    </row>
    <row r="94" spans="1:53">
      <c r="A94" s="475" t="s">
        <v>2249</v>
      </c>
      <c r="B94" s="474">
        <v>135737890.68000001</v>
      </c>
      <c r="C94" s="474">
        <v>118118449.51000001</v>
      </c>
      <c r="D94" s="474">
        <v>133027332.47</v>
      </c>
      <c r="E94" s="474">
        <v>152441068.97999999</v>
      </c>
      <c r="F94" s="474">
        <v>157284618.11000001</v>
      </c>
      <c r="G94" s="474">
        <v>175650644.97</v>
      </c>
      <c r="H94" s="474">
        <v>197054403.81</v>
      </c>
      <c r="I94" s="474">
        <v>191461884.53999999</v>
      </c>
      <c r="J94" s="474">
        <v>186711746.94999999</v>
      </c>
      <c r="K94" s="474">
        <v>165385076.617939</v>
      </c>
      <c r="L94" s="474">
        <v>136430161.17863899</v>
      </c>
      <c r="M94" s="474">
        <v>131115975.50504901</v>
      </c>
      <c r="N94" s="474">
        <v>1880419253.32162</v>
      </c>
      <c r="O94" s="474">
        <v>114792369.78546301</v>
      </c>
      <c r="P94" s="474">
        <v>104347687.523424</v>
      </c>
      <c r="Q94" s="474">
        <v>101969596.437545</v>
      </c>
      <c r="R94" s="474">
        <v>103604422.64162301</v>
      </c>
      <c r="S94" s="474">
        <v>121013306.01989099</v>
      </c>
      <c r="T94" s="474">
        <v>138197380.756854</v>
      </c>
      <c r="U94" s="474">
        <v>150361436.14224499</v>
      </c>
      <c r="V94" s="474">
        <v>153694156.48334399</v>
      </c>
      <c r="W94" s="474">
        <v>148638046.93357</v>
      </c>
      <c r="X94" s="474">
        <v>133958506.340152</v>
      </c>
      <c r="Y94" s="474">
        <v>110767854.394044</v>
      </c>
      <c r="Z94" s="474">
        <v>106530088.347945</v>
      </c>
      <c r="AA94" s="474">
        <v>1487874851.8060999</v>
      </c>
      <c r="AB94" s="474">
        <v>129816011.708214</v>
      </c>
      <c r="AC94" s="474">
        <v>115310757.84830201</v>
      </c>
      <c r="AD94" s="474">
        <v>112912083.61478999</v>
      </c>
      <c r="AE94" s="474">
        <v>115665473.59707101</v>
      </c>
      <c r="AF94" s="474">
        <v>134807948.50668499</v>
      </c>
      <c r="AG94" s="474">
        <v>153989186.32192501</v>
      </c>
      <c r="AH94" s="474">
        <v>167676766.94004899</v>
      </c>
      <c r="AI94" s="474">
        <v>171496985.4357</v>
      </c>
      <c r="AJ94" s="474">
        <v>166045006.07979801</v>
      </c>
      <c r="AK94" s="474">
        <v>149448047.37884301</v>
      </c>
      <c r="AL94" s="474">
        <v>123450647.45187899</v>
      </c>
      <c r="AM94" s="474">
        <v>118575934.713595</v>
      </c>
      <c r="AN94" s="474">
        <v>1659194849.5968499</v>
      </c>
      <c r="AO94" s="474">
        <v>138674081.287323</v>
      </c>
      <c r="AP94" s="474">
        <v>122901070.635618</v>
      </c>
      <c r="AQ94" s="474">
        <v>120673549.066062</v>
      </c>
      <c r="AR94" s="474">
        <v>123927284.98548301</v>
      </c>
      <c r="AS94" s="474">
        <v>144491660.45588601</v>
      </c>
      <c r="AT94" s="474">
        <v>164853715.63586101</v>
      </c>
      <c r="AU94" s="474">
        <v>179412766.22000799</v>
      </c>
      <c r="AV94" s="474">
        <v>183443262.205475</v>
      </c>
      <c r="AW94" s="474">
        <v>177733839.27274999</v>
      </c>
      <c r="AX94" s="474">
        <v>159887321.69860199</v>
      </c>
      <c r="AY94" s="474">
        <v>132160537.673895</v>
      </c>
      <c r="AZ94" s="474">
        <v>127116832.473269</v>
      </c>
      <c r="BA94" s="474">
        <v>1775275921.61023</v>
      </c>
    </row>
    <row r="95" spans="1:53">
      <c r="A95" s="475" t="s">
        <v>2248</v>
      </c>
      <c r="B95" s="474">
        <v>25745533.780000001</v>
      </c>
      <c r="C95" s="474">
        <v>22730681.629999999</v>
      </c>
      <c r="D95" s="474">
        <v>25360046.920000002</v>
      </c>
      <c r="E95" s="474">
        <v>28621895.879999999</v>
      </c>
      <c r="F95" s="474">
        <v>31817960.890000001</v>
      </c>
      <c r="G95" s="474">
        <v>35040487.700000003</v>
      </c>
      <c r="H95" s="474">
        <v>38790915.060000002</v>
      </c>
      <c r="I95" s="474">
        <v>37849484.920000002</v>
      </c>
      <c r="J95" s="474">
        <v>37020758.170000002</v>
      </c>
      <c r="K95" s="474">
        <v>29512998.441838901</v>
      </c>
      <c r="L95" s="474">
        <v>24345988.263419099</v>
      </c>
      <c r="M95" s="474">
        <v>23397670.817180499</v>
      </c>
      <c r="N95" s="474">
        <v>360234422.47243798</v>
      </c>
      <c r="O95" s="474">
        <v>20149138.882768001</v>
      </c>
      <c r="P95" s="474">
        <v>18315817.087273099</v>
      </c>
      <c r="Q95" s="474">
        <v>17898398.336751498</v>
      </c>
      <c r="R95" s="474">
        <v>18185354.170982599</v>
      </c>
      <c r="S95" s="474">
        <v>21241079.9969953</v>
      </c>
      <c r="T95" s="474">
        <v>24257345.8785519</v>
      </c>
      <c r="U95" s="474">
        <v>26392463.759609599</v>
      </c>
      <c r="V95" s="474">
        <v>26977445.541375499</v>
      </c>
      <c r="W95" s="474">
        <v>26089962.743387401</v>
      </c>
      <c r="X95" s="474">
        <v>23513309.759353701</v>
      </c>
      <c r="Y95" s="474">
        <v>19442728.5202231</v>
      </c>
      <c r="Z95" s="474">
        <v>18698886.949784901</v>
      </c>
      <c r="AA95" s="474">
        <v>261161931.62705699</v>
      </c>
      <c r="AB95" s="474">
        <v>13157304.973493</v>
      </c>
      <c r="AC95" s="474">
        <v>11687146.968779599</v>
      </c>
      <c r="AD95" s="474">
        <v>11444032.979934299</v>
      </c>
      <c r="AE95" s="474">
        <v>11723098.645495299</v>
      </c>
      <c r="AF95" s="474">
        <v>13663255.1563835</v>
      </c>
      <c r="AG95" s="474">
        <v>15607340.422779299</v>
      </c>
      <c r="AH95" s="474">
        <v>16994624.396244202</v>
      </c>
      <c r="AI95" s="474">
        <v>17381816.847708799</v>
      </c>
      <c r="AJ95" s="474">
        <v>16829239.749160901</v>
      </c>
      <c r="AK95" s="474">
        <v>15147080.172792301</v>
      </c>
      <c r="AL95" s="474">
        <v>12512153.1337013</v>
      </c>
      <c r="AM95" s="474">
        <v>12018084.0176362</v>
      </c>
      <c r="AN95" s="474">
        <v>168165177.464109</v>
      </c>
      <c r="AO95" s="474">
        <v>12566997.034238899</v>
      </c>
      <c r="AP95" s="474">
        <v>11137606.796056701</v>
      </c>
      <c r="AQ95" s="474">
        <v>10935743.140653601</v>
      </c>
      <c r="AR95" s="474">
        <v>11230604.9437388</v>
      </c>
      <c r="AS95" s="474">
        <v>13094200.816510901</v>
      </c>
      <c r="AT95" s="474">
        <v>14939461.911319099</v>
      </c>
      <c r="AU95" s="474">
        <v>16258840.0086092</v>
      </c>
      <c r="AV95" s="474">
        <v>16624093.7793619</v>
      </c>
      <c r="AW95" s="474">
        <v>16106691.3895519</v>
      </c>
      <c r="AX95" s="474">
        <v>14489394.693991899</v>
      </c>
      <c r="AY95" s="474">
        <v>11976723.1884527</v>
      </c>
      <c r="AZ95" s="474">
        <v>11519649.828316201</v>
      </c>
      <c r="BA95" s="474">
        <v>160880007.53080201</v>
      </c>
    </row>
    <row r="96" spans="1:53">
      <c r="A96" s="475" t="s">
        <v>2247</v>
      </c>
      <c r="B96" s="474">
        <v>8310251.9500000002</v>
      </c>
      <c r="C96" s="474">
        <v>7337521.6600000001</v>
      </c>
      <c r="D96" s="474">
        <v>8186125.1799999997</v>
      </c>
      <c r="E96" s="474">
        <v>9244721.3499999996</v>
      </c>
      <c r="F96" s="474">
        <v>10274207.57</v>
      </c>
      <c r="G96" s="474">
        <v>11315086.130000001</v>
      </c>
      <c r="H96" s="474">
        <v>12523915.01</v>
      </c>
      <c r="I96" s="474">
        <v>12217745.16</v>
      </c>
      <c r="J96" s="474">
        <v>11951569.25</v>
      </c>
      <c r="K96" s="474">
        <v>9642406.6310515404</v>
      </c>
      <c r="L96" s="474">
        <v>7954255.110111</v>
      </c>
      <c r="M96" s="474">
        <v>7644423.4117163597</v>
      </c>
      <c r="N96" s="474">
        <v>116602228.41287801</v>
      </c>
      <c r="O96" s="474">
        <v>10921955.070628</v>
      </c>
      <c r="P96" s="474">
        <v>9928192.5879284404</v>
      </c>
      <c r="Q96" s="474">
        <v>9701928.3855047394</v>
      </c>
      <c r="R96" s="474">
        <v>9857474.4238223601</v>
      </c>
      <c r="S96" s="474">
        <v>11513847.947973801</v>
      </c>
      <c r="T96" s="474">
        <v>13148831.9853117</v>
      </c>
      <c r="U96" s="474">
        <v>14306184.7487764</v>
      </c>
      <c r="V96" s="474">
        <v>14623277.443147</v>
      </c>
      <c r="W96" s="474">
        <v>14142212.3563472</v>
      </c>
      <c r="X96" s="474">
        <v>12745522.984758999</v>
      </c>
      <c r="Y96" s="474">
        <v>10539041.324982001</v>
      </c>
      <c r="Z96" s="474">
        <v>10135837.780688699</v>
      </c>
      <c r="AA96" s="474">
        <v>141564307.03986901</v>
      </c>
      <c r="AB96" s="474">
        <v>8599280.7816752307</v>
      </c>
      <c r="AC96" s="474">
        <v>7638422.8019121001</v>
      </c>
      <c r="AD96" s="474">
        <v>7479529.6656470597</v>
      </c>
      <c r="AE96" s="474">
        <v>7661919.9058611002</v>
      </c>
      <c r="AF96" s="474">
        <v>8929956.9872493297</v>
      </c>
      <c r="AG96" s="474">
        <v>10200561.8035802</v>
      </c>
      <c r="AH96" s="474">
        <v>11107255.418707</v>
      </c>
      <c r="AI96" s="474">
        <v>11360314.583436999</v>
      </c>
      <c r="AJ96" s="474">
        <v>10999164.2085304</v>
      </c>
      <c r="AK96" s="474">
        <v>9899747.3791783191</v>
      </c>
      <c r="AL96" s="474">
        <v>8177625.9041482797</v>
      </c>
      <c r="AM96" s="474">
        <v>7854714.8624754502</v>
      </c>
      <c r="AN96" s="474">
        <v>109908494.30240101</v>
      </c>
      <c r="AO96" s="474">
        <v>7968686.5122404201</v>
      </c>
      <c r="AP96" s="474">
        <v>7062315.42926032</v>
      </c>
      <c r="AQ96" s="474">
        <v>6934314.4292012397</v>
      </c>
      <c r="AR96" s="474">
        <v>7121285.2120237602</v>
      </c>
      <c r="AS96" s="474">
        <v>8302984.4879260398</v>
      </c>
      <c r="AT96" s="474">
        <v>9473057.7486818098</v>
      </c>
      <c r="AU96" s="474">
        <v>10309670.5384975</v>
      </c>
      <c r="AV96" s="474">
        <v>10541276.608635999</v>
      </c>
      <c r="AW96" s="474">
        <v>10213193.6597941</v>
      </c>
      <c r="AX96" s="474">
        <v>9187671.7845930401</v>
      </c>
      <c r="AY96" s="474">
        <v>7594396.0416825302</v>
      </c>
      <c r="AZ96" s="474">
        <v>7304567.5082548</v>
      </c>
      <c r="BA96" s="474">
        <v>102013419.96079101</v>
      </c>
    </row>
    <row r="97" spans="1:53">
      <c r="A97" s="475" t="s">
        <v>2246</v>
      </c>
      <c r="B97" s="474">
        <v>10597813.310000001</v>
      </c>
      <c r="C97" s="474">
        <v>9354159.4000000004</v>
      </c>
      <c r="D97" s="474">
        <v>10474824.300000001</v>
      </c>
      <c r="E97" s="474">
        <v>11798482.42</v>
      </c>
      <c r="F97" s="474">
        <v>12795556</v>
      </c>
      <c r="G97" s="474">
        <v>14166622.380000001</v>
      </c>
      <c r="H97" s="474">
        <v>15745058.810000001</v>
      </c>
      <c r="I97" s="474">
        <v>15337680.91</v>
      </c>
      <c r="J97" s="474">
        <v>14916762.689999999</v>
      </c>
      <c r="K97" s="474">
        <v>13090617.954450401</v>
      </c>
      <c r="L97" s="474">
        <v>10841254.0994976</v>
      </c>
      <c r="M97" s="474">
        <v>10429886.6371978</v>
      </c>
      <c r="N97" s="474">
        <v>149548718.91114599</v>
      </c>
      <c r="O97" s="474">
        <v>10541664.565967999</v>
      </c>
      <c r="P97" s="474">
        <v>9601565.0798483901</v>
      </c>
      <c r="Q97" s="474">
        <v>9443489.4035006799</v>
      </c>
      <c r="R97" s="474">
        <v>9861032.0714299697</v>
      </c>
      <c r="S97" s="474">
        <v>11462547.13895</v>
      </c>
      <c r="T97" s="474">
        <v>13017565.3095774</v>
      </c>
      <c r="U97" s="474">
        <v>14151678.184596101</v>
      </c>
      <c r="V97" s="474">
        <v>14464126.538244899</v>
      </c>
      <c r="W97" s="474">
        <v>14012120.710076701</v>
      </c>
      <c r="X97" s="474">
        <v>12611869.1892602</v>
      </c>
      <c r="Y97" s="474">
        <v>10474328.4075974</v>
      </c>
      <c r="Z97" s="474">
        <v>10083784.5675008</v>
      </c>
      <c r="AA97" s="474">
        <v>139725771.16655099</v>
      </c>
      <c r="AB97" s="474">
        <v>11181280.748480599</v>
      </c>
      <c r="AC97" s="474">
        <v>9971044.2953026406</v>
      </c>
      <c r="AD97" s="474">
        <v>9785494.9984440096</v>
      </c>
      <c r="AE97" s="474">
        <v>10051172.6168386</v>
      </c>
      <c r="AF97" s="474">
        <v>11659050.0498899</v>
      </c>
      <c r="AG97" s="474">
        <v>13256077.773936501</v>
      </c>
      <c r="AH97" s="474">
        <v>14420782.7644818</v>
      </c>
      <c r="AI97" s="474">
        <v>14747329.1313137</v>
      </c>
      <c r="AJ97" s="474">
        <v>14309086.4763899</v>
      </c>
      <c r="AK97" s="474">
        <v>12864873.3257953</v>
      </c>
      <c r="AL97" s="474">
        <v>10676083.0235797</v>
      </c>
      <c r="AM97" s="474">
        <v>10266444.5741698</v>
      </c>
      <c r="AN97" s="474">
        <v>143188719.77862301</v>
      </c>
      <c r="AO97" s="474">
        <v>11418738.166977201</v>
      </c>
      <c r="AP97" s="474">
        <v>10162397.4322639</v>
      </c>
      <c r="AQ97" s="474">
        <v>9998042.4728591591</v>
      </c>
      <c r="AR97" s="474">
        <v>10292434.893786499</v>
      </c>
      <c r="AS97" s="474">
        <v>11942571.721867001</v>
      </c>
      <c r="AT97" s="474">
        <v>13563118.5933939</v>
      </c>
      <c r="AU97" s="474">
        <v>14746938.56935</v>
      </c>
      <c r="AV97" s="474">
        <v>15076270.2865388</v>
      </c>
      <c r="AW97" s="474">
        <v>14637549.1215476</v>
      </c>
      <c r="AX97" s="474">
        <v>13155103.0548096</v>
      </c>
      <c r="AY97" s="474">
        <v>10924591.278013</v>
      </c>
      <c r="AZ97" s="474">
        <v>10518938.203253999</v>
      </c>
      <c r="BA97" s="474">
        <v>146436693.79466099</v>
      </c>
    </row>
    <row r="98" spans="1:53">
      <c r="A98" s="475" t="s">
        <v>2245</v>
      </c>
      <c r="B98" s="474">
        <v>18659518.690000001</v>
      </c>
      <c r="C98" s="474">
        <v>16373068.789999999</v>
      </c>
      <c r="D98" s="474">
        <v>18462006.77</v>
      </c>
      <c r="E98" s="474">
        <v>20916296.309999999</v>
      </c>
      <c r="F98" s="474">
        <v>22698215.859999999</v>
      </c>
      <c r="G98" s="474">
        <v>25144949.640000001</v>
      </c>
      <c r="H98" s="474">
        <v>27947123.329999998</v>
      </c>
      <c r="I98" s="474">
        <v>27361072.059999999</v>
      </c>
      <c r="J98" s="474">
        <v>26709415.34</v>
      </c>
      <c r="K98" s="474">
        <v>23563112.3180108</v>
      </c>
      <c r="L98" s="474">
        <v>19514257.3790957</v>
      </c>
      <c r="M98" s="474">
        <v>18773795.946956102</v>
      </c>
      <c r="N98" s="474">
        <v>266122832.434062</v>
      </c>
      <c r="O98" s="474">
        <v>19396662.8013811</v>
      </c>
      <c r="P98" s="474">
        <v>17666879.746920999</v>
      </c>
      <c r="Q98" s="474">
        <v>17402732.129836801</v>
      </c>
      <c r="R98" s="474">
        <v>18310310.7170607</v>
      </c>
      <c r="S98" s="474">
        <v>21355649.221758701</v>
      </c>
      <c r="T98" s="474">
        <v>24188821.650308099</v>
      </c>
      <c r="U98" s="474">
        <v>25702818.681100499</v>
      </c>
      <c r="V98" s="474">
        <v>26325402.3884198</v>
      </c>
      <c r="W98" s="474">
        <v>25532215.3173615</v>
      </c>
      <c r="X98" s="474">
        <v>24092334.647029001</v>
      </c>
      <c r="Y98" s="474">
        <v>19868403.9605329</v>
      </c>
      <c r="Z98" s="474">
        <v>19027191.993919998</v>
      </c>
      <c r="AA98" s="474">
        <v>258869423.25562999</v>
      </c>
      <c r="AB98" s="474">
        <v>20950690.248490401</v>
      </c>
      <c r="AC98" s="474">
        <v>18540270.1723</v>
      </c>
      <c r="AD98" s="474">
        <v>17951413.102434698</v>
      </c>
      <c r="AE98" s="474">
        <v>18604285.083413001</v>
      </c>
      <c r="AF98" s="474">
        <v>21635547.790031601</v>
      </c>
      <c r="AG98" s="474">
        <v>24516482.116631798</v>
      </c>
      <c r="AH98" s="474">
        <v>25848868.6034653</v>
      </c>
      <c r="AI98" s="474">
        <v>26499089.998120699</v>
      </c>
      <c r="AJ98" s="474">
        <v>25736275.2924552</v>
      </c>
      <c r="AK98" s="474">
        <v>24573656.594251599</v>
      </c>
      <c r="AL98" s="474">
        <v>20273693.874572899</v>
      </c>
      <c r="AM98" s="474">
        <v>19417503.6221679</v>
      </c>
      <c r="AN98" s="474">
        <v>264547776.498335</v>
      </c>
      <c r="AO98" s="474">
        <v>21437976.500181701</v>
      </c>
      <c r="AP98" s="474">
        <v>18960438.3960387</v>
      </c>
      <c r="AQ98" s="474">
        <v>18455748.036274899</v>
      </c>
      <c r="AR98" s="474">
        <v>19142590.497059099</v>
      </c>
      <c r="AS98" s="474">
        <v>22262118.124554802</v>
      </c>
      <c r="AT98" s="474">
        <v>25216048.741497699</v>
      </c>
      <c r="AU98" s="474">
        <v>26781830.525218699</v>
      </c>
      <c r="AV98" s="474">
        <v>27432779.6365881</v>
      </c>
      <c r="AW98" s="474">
        <v>26654995.7078874</v>
      </c>
      <c r="AX98" s="474">
        <v>25116537.982271601</v>
      </c>
      <c r="AY98" s="474">
        <v>20727673.202066898</v>
      </c>
      <c r="AZ98" s="474">
        <v>19871225.978690401</v>
      </c>
      <c r="BA98" s="474">
        <v>272059963.32832998</v>
      </c>
    </row>
    <row r="99" spans="1:53">
      <c r="A99" s="475" t="s">
        <v>2244</v>
      </c>
      <c r="B99" s="474">
        <v>-5793353.21</v>
      </c>
      <c r="C99" s="474">
        <v>-5208267.9000000004</v>
      </c>
      <c r="D99" s="474">
        <v>-9208006.8599999994</v>
      </c>
      <c r="E99" s="474">
        <v>-10282420.18</v>
      </c>
      <c r="F99" s="474">
        <v>-11177037.57</v>
      </c>
      <c r="G99" s="474">
        <v>-12878492.310000001</v>
      </c>
      <c r="H99" s="474">
        <v>-13951295.5</v>
      </c>
      <c r="I99" s="474">
        <v>-13736743.91</v>
      </c>
      <c r="J99" s="474">
        <v>-9156015.6199999992</v>
      </c>
      <c r="K99" s="474">
        <v>0</v>
      </c>
      <c r="L99" s="474">
        <v>0</v>
      </c>
      <c r="M99" s="474">
        <v>0</v>
      </c>
      <c r="N99" s="474">
        <v>-91391633.060000002</v>
      </c>
      <c r="O99" s="474">
        <v>0</v>
      </c>
      <c r="P99" s="474">
        <v>0</v>
      </c>
      <c r="Q99" s="474">
        <v>0</v>
      </c>
      <c r="R99" s="474">
        <v>0</v>
      </c>
      <c r="S99" s="474">
        <v>0</v>
      </c>
      <c r="T99" s="474">
        <v>0</v>
      </c>
      <c r="U99" s="474">
        <v>0</v>
      </c>
      <c r="V99" s="474">
        <v>0</v>
      </c>
      <c r="W99" s="474">
        <v>0</v>
      </c>
      <c r="X99" s="474">
        <v>0</v>
      </c>
      <c r="Y99" s="474">
        <v>0</v>
      </c>
      <c r="Z99" s="474">
        <v>0</v>
      </c>
      <c r="AA99" s="474">
        <v>0</v>
      </c>
      <c r="AB99" s="474">
        <v>0</v>
      </c>
      <c r="AC99" s="474">
        <v>0</v>
      </c>
      <c r="AD99" s="474">
        <v>0</v>
      </c>
      <c r="AE99" s="474">
        <v>0</v>
      </c>
      <c r="AF99" s="474">
        <v>0</v>
      </c>
      <c r="AG99" s="474">
        <v>0</v>
      </c>
      <c r="AH99" s="474">
        <v>0</v>
      </c>
      <c r="AI99" s="474">
        <v>0</v>
      </c>
      <c r="AJ99" s="474">
        <v>0</v>
      </c>
      <c r="AK99" s="474">
        <v>0</v>
      </c>
      <c r="AL99" s="474">
        <v>0</v>
      </c>
      <c r="AM99" s="474">
        <v>0</v>
      </c>
      <c r="AN99" s="474">
        <v>0</v>
      </c>
      <c r="AO99" s="474">
        <v>0</v>
      </c>
      <c r="AP99" s="474">
        <v>0</v>
      </c>
      <c r="AQ99" s="474">
        <v>0</v>
      </c>
      <c r="AR99" s="474">
        <v>0</v>
      </c>
      <c r="AS99" s="474">
        <v>0</v>
      </c>
      <c r="AT99" s="474">
        <v>0</v>
      </c>
      <c r="AU99" s="474">
        <v>0</v>
      </c>
      <c r="AV99" s="474">
        <v>0</v>
      </c>
      <c r="AW99" s="474">
        <v>0</v>
      </c>
      <c r="AX99" s="474">
        <v>0</v>
      </c>
      <c r="AY99" s="474">
        <v>0</v>
      </c>
      <c r="AZ99" s="474">
        <v>0</v>
      </c>
      <c r="BA99" s="474">
        <v>0</v>
      </c>
    </row>
    <row r="100" spans="1:53">
      <c r="A100" s="475" t="s">
        <v>2243</v>
      </c>
      <c r="B100" s="474">
        <v>5793353.21</v>
      </c>
      <c r="C100" s="474">
        <v>5208267.9000000004</v>
      </c>
      <c r="D100" s="474">
        <v>9208006.8599999994</v>
      </c>
      <c r="E100" s="474">
        <v>10282420.18</v>
      </c>
      <c r="F100" s="474">
        <v>11177037.57</v>
      </c>
      <c r="G100" s="474">
        <v>12878492.310000001</v>
      </c>
      <c r="H100" s="474">
        <v>13951295.5</v>
      </c>
      <c r="I100" s="474">
        <v>13736743.91</v>
      </c>
      <c r="J100" s="474">
        <v>9156015.6199999992</v>
      </c>
      <c r="K100" s="474">
        <v>0</v>
      </c>
      <c r="L100" s="474">
        <v>0</v>
      </c>
      <c r="M100" s="474">
        <v>0</v>
      </c>
      <c r="N100" s="474">
        <v>91391633.060000002</v>
      </c>
      <c r="O100" s="474">
        <v>0</v>
      </c>
      <c r="P100" s="474">
        <v>0</v>
      </c>
      <c r="Q100" s="474">
        <v>0</v>
      </c>
      <c r="R100" s="474">
        <v>0</v>
      </c>
      <c r="S100" s="474">
        <v>0</v>
      </c>
      <c r="T100" s="474">
        <v>0</v>
      </c>
      <c r="U100" s="474">
        <v>0</v>
      </c>
      <c r="V100" s="474">
        <v>0</v>
      </c>
      <c r="W100" s="474">
        <v>0</v>
      </c>
      <c r="X100" s="474">
        <v>0</v>
      </c>
      <c r="Y100" s="474">
        <v>0</v>
      </c>
      <c r="Z100" s="474">
        <v>0</v>
      </c>
      <c r="AA100" s="474">
        <v>0</v>
      </c>
      <c r="AB100" s="474">
        <v>0</v>
      </c>
      <c r="AC100" s="474">
        <v>0</v>
      </c>
      <c r="AD100" s="474">
        <v>0</v>
      </c>
      <c r="AE100" s="474">
        <v>0</v>
      </c>
      <c r="AF100" s="474">
        <v>0</v>
      </c>
      <c r="AG100" s="474">
        <v>0</v>
      </c>
      <c r="AH100" s="474">
        <v>0</v>
      </c>
      <c r="AI100" s="474">
        <v>0</v>
      </c>
      <c r="AJ100" s="474">
        <v>0</v>
      </c>
      <c r="AK100" s="474">
        <v>0</v>
      </c>
      <c r="AL100" s="474">
        <v>0</v>
      </c>
      <c r="AM100" s="474">
        <v>0</v>
      </c>
      <c r="AN100" s="474">
        <v>0</v>
      </c>
      <c r="AO100" s="474">
        <v>0</v>
      </c>
      <c r="AP100" s="474">
        <v>0</v>
      </c>
      <c r="AQ100" s="474">
        <v>0</v>
      </c>
      <c r="AR100" s="474">
        <v>0</v>
      </c>
      <c r="AS100" s="474">
        <v>0</v>
      </c>
      <c r="AT100" s="474">
        <v>0</v>
      </c>
      <c r="AU100" s="474">
        <v>0</v>
      </c>
      <c r="AV100" s="474">
        <v>0</v>
      </c>
      <c r="AW100" s="474">
        <v>0</v>
      </c>
      <c r="AX100" s="474">
        <v>0</v>
      </c>
      <c r="AY100" s="474">
        <v>0</v>
      </c>
      <c r="AZ100" s="474">
        <v>0</v>
      </c>
      <c r="BA100" s="474">
        <v>0</v>
      </c>
    </row>
    <row r="101" spans="1:53">
      <c r="A101" s="475" t="s">
        <v>2242</v>
      </c>
      <c r="B101" s="474">
        <v>-9830945.3100000005</v>
      </c>
      <c r="C101" s="474">
        <v>-10064870.800000001</v>
      </c>
      <c r="D101" s="474">
        <v>-12107369.369999999</v>
      </c>
      <c r="E101" s="474">
        <v>-11962888.17</v>
      </c>
      <c r="F101" s="474">
        <v>-12886724.74</v>
      </c>
      <c r="G101" s="474">
        <v>-13617582.85</v>
      </c>
      <c r="H101" s="474">
        <v>-14601170.67</v>
      </c>
      <c r="I101" s="474">
        <v>-14418217.02</v>
      </c>
      <c r="J101" s="474">
        <v>-14272298.039999999</v>
      </c>
      <c r="K101" s="474">
        <v>-12962661.3568638</v>
      </c>
      <c r="L101" s="474">
        <v>-11272642.0611353</v>
      </c>
      <c r="M101" s="474">
        <v>-11145579.2166705</v>
      </c>
      <c r="N101" s="474">
        <v>-149142949.604669</v>
      </c>
      <c r="O101" s="474">
        <v>-11556176.4017746</v>
      </c>
      <c r="P101" s="474">
        <v>-10436217.6462854</v>
      </c>
      <c r="Q101" s="474">
        <v>-10443899.133737</v>
      </c>
      <c r="R101" s="474">
        <v>-10635393.5145119</v>
      </c>
      <c r="S101" s="474">
        <v>-12041561.7761568</v>
      </c>
      <c r="T101" s="474">
        <v>-13201193.090771399</v>
      </c>
      <c r="U101" s="474">
        <v>-14038600.1375154</v>
      </c>
      <c r="V101" s="474">
        <v>-14219565.728403101</v>
      </c>
      <c r="W101" s="474">
        <v>-13903326.8260969</v>
      </c>
      <c r="X101" s="474">
        <v>-12821849.3130446</v>
      </c>
      <c r="Y101" s="474">
        <v>-11173268.579272</v>
      </c>
      <c r="Z101" s="474">
        <v>-11044156.8524305</v>
      </c>
      <c r="AA101" s="474">
        <v>-145515208.99999899</v>
      </c>
      <c r="AB101" s="474">
        <v>0</v>
      </c>
      <c r="AC101" s="474">
        <v>0</v>
      </c>
      <c r="AD101" s="474">
        <v>0</v>
      </c>
      <c r="AE101" s="474">
        <v>0</v>
      </c>
      <c r="AF101" s="474">
        <v>0</v>
      </c>
      <c r="AG101" s="474">
        <v>0</v>
      </c>
      <c r="AH101" s="474">
        <v>0</v>
      </c>
      <c r="AI101" s="474">
        <v>0</v>
      </c>
      <c r="AJ101" s="474">
        <v>0</v>
      </c>
      <c r="AK101" s="474">
        <v>0</v>
      </c>
      <c r="AL101" s="474">
        <v>0</v>
      </c>
      <c r="AM101" s="474">
        <v>0</v>
      </c>
      <c r="AN101" s="474">
        <v>0</v>
      </c>
      <c r="AO101" s="474">
        <v>0</v>
      </c>
      <c r="AP101" s="474">
        <v>0</v>
      </c>
      <c r="AQ101" s="474">
        <v>0</v>
      </c>
      <c r="AR101" s="474">
        <v>0</v>
      </c>
      <c r="AS101" s="474">
        <v>0</v>
      </c>
      <c r="AT101" s="474">
        <v>0</v>
      </c>
      <c r="AU101" s="474">
        <v>0</v>
      </c>
      <c r="AV101" s="474">
        <v>0</v>
      </c>
      <c r="AW101" s="474">
        <v>0</v>
      </c>
      <c r="AX101" s="474">
        <v>0</v>
      </c>
      <c r="AY101" s="474">
        <v>0</v>
      </c>
      <c r="AZ101" s="474">
        <v>0</v>
      </c>
      <c r="BA101" s="474">
        <v>0</v>
      </c>
    </row>
    <row r="102" spans="1:53">
      <c r="A102" s="475" t="s">
        <v>2241</v>
      </c>
      <c r="B102" s="474">
        <v>9830945.3100000005</v>
      </c>
      <c r="C102" s="474">
        <v>10064870.800000001</v>
      </c>
      <c r="D102" s="474">
        <v>12107369.369999999</v>
      </c>
      <c r="E102" s="474">
        <v>11962888.17</v>
      </c>
      <c r="F102" s="474">
        <v>12886724.74</v>
      </c>
      <c r="G102" s="474">
        <v>13617582.85</v>
      </c>
      <c r="H102" s="474">
        <v>14601170.67</v>
      </c>
      <c r="I102" s="474">
        <v>14418217.02</v>
      </c>
      <c r="J102" s="474">
        <v>14272298.039999999</v>
      </c>
      <c r="K102" s="474">
        <v>12962661.3568638</v>
      </c>
      <c r="L102" s="474">
        <v>11272642.0611353</v>
      </c>
      <c r="M102" s="474">
        <v>11145579.2166705</v>
      </c>
      <c r="N102" s="474">
        <v>149142949.604669</v>
      </c>
      <c r="O102" s="474">
        <v>11556176.4017746</v>
      </c>
      <c r="P102" s="474">
        <v>10436217.6462854</v>
      </c>
      <c r="Q102" s="474">
        <v>10443899.133737</v>
      </c>
      <c r="R102" s="474">
        <v>10635393.5145119</v>
      </c>
      <c r="S102" s="474">
        <v>12041561.7761568</v>
      </c>
      <c r="T102" s="474">
        <v>13201193.090771399</v>
      </c>
      <c r="U102" s="474">
        <v>14038600.1375154</v>
      </c>
      <c r="V102" s="474">
        <v>14219565.728403101</v>
      </c>
      <c r="W102" s="474">
        <v>13903326.8260969</v>
      </c>
      <c r="X102" s="474">
        <v>12821849.3130446</v>
      </c>
      <c r="Y102" s="474">
        <v>11173268.579272</v>
      </c>
      <c r="Z102" s="474">
        <v>11044156.8524305</v>
      </c>
      <c r="AA102" s="474">
        <v>145515208.99999899</v>
      </c>
      <c r="AB102" s="474">
        <v>0</v>
      </c>
      <c r="AC102" s="474">
        <v>0</v>
      </c>
      <c r="AD102" s="474">
        <v>0</v>
      </c>
      <c r="AE102" s="474">
        <v>0</v>
      </c>
      <c r="AF102" s="474">
        <v>0</v>
      </c>
      <c r="AG102" s="474">
        <v>0</v>
      </c>
      <c r="AH102" s="474">
        <v>0</v>
      </c>
      <c r="AI102" s="474">
        <v>0</v>
      </c>
      <c r="AJ102" s="474">
        <v>0</v>
      </c>
      <c r="AK102" s="474">
        <v>0</v>
      </c>
      <c r="AL102" s="474">
        <v>0</v>
      </c>
      <c r="AM102" s="474">
        <v>0</v>
      </c>
      <c r="AN102" s="474">
        <v>0</v>
      </c>
      <c r="AO102" s="474">
        <v>0</v>
      </c>
      <c r="AP102" s="474">
        <v>0</v>
      </c>
      <c r="AQ102" s="474">
        <v>0</v>
      </c>
      <c r="AR102" s="474">
        <v>0</v>
      </c>
      <c r="AS102" s="474">
        <v>0</v>
      </c>
      <c r="AT102" s="474">
        <v>0</v>
      </c>
      <c r="AU102" s="474">
        <v>0</v>
      </c>
      <c r="AV102" s="474">
        <v>0</v>
      </c>
      <c r="AW102" s="474">
        <v>0</v>
      </c>
      <c r="AX102" s="474">
        <v>0</v>
      </c>
      <c r="AY102" s="474">
        <v>0</v>
      </c>
      <c r="AZ102" s="474">
        <v>0</v>
      </c>
      <c r="BA102" s="474">
        <v>0</v>
      </c>
    </row>
    <row r="103" spans="1:53">
      <c r="A103" s="475" t="s">
        <v>2240</v>
      </c>
      <c r="B103" s="474">
        <v>-2541618.21</v>
      </c>
      <c r="C103" s="474">
        <v>-2535869.38</v>
      </c>
      <c r="D103" s="474">
        <v>-2548152.79</v>
      </c>
      <c r="E103" s="474">
        <v>-4566217.4800000004</v>
      </c>
      <c r="F103" s="474">
        <v>-4561160.3600000003</v>
      </c>
      <c r="G103" s="474">
        <v>-4534346.2699999996</v>
      </c>
      <c r="H103" s="474">
        <v>-4536733.43</v>
      </c>
      <c r="I103" s="474">
        <v>-4521627.95</v>
      </c>
      <c r="J103" s="474">
        <v>-4508629.58</v>
      </c>
      <c r="K103" s="474">
        <v>-4587256.3</v>
      </c>
      <c r="L103" s="474">
        <v>-2797670.43</v>
      </c>
      <c r="M103" s="474">
        <v>-2527213.1399999899</v>
      </c>
      <c r="N103" s="474">
        <v>-44766495.319999903</v>
      </c>
      <c r="O103" s="474">
        <v>-2541618.21</v>
      </c>
      <c r="P103" s="474">
        <v>-2535869.38</v>
      </c>
      <c r="Q103" s="474">
        <v>-2548152.79</v>
      </c>
      <c r="R103" s="474">
        <v>-4566217.4800000004</v>
      </c>
      <c r="S103" s="474">
        <v>-4561160.3600000003</v>
      </c>
      <c r="T103" s="474">
        <v>-4534346.2699999996</v>
      </c>
      <c r="U103" s="474">
        <v>-4536733.43</v>
      </c>
      <c r="V103" s="474">
        <v>-4521627.95</v>
      </c>
      <c r="W103" s="474">
        <v>-4508629.58</v>
      </c>
      <c r="X103" s="474">
        <v>-4587256.2999999896</v>
      </c>
      <c r="Y103" s="474">
        <v>-2797670.43</v>
      </c>
      <c r="Z103" s="474">
        <v>-2527213.14</v>
      </c>
      <c r="AA103" s="474">
        <v>-44766495.32</v>
      </c>
      <c r="AB103" s="474">
        <v>-2541618.21</v>
      </c>
      <c r="AC103" s="474">
        <v>-2535869.38</v>
      </c>
      <c r="AD103" s="474">
        <v>-2548152.79</v>
      </c>
      <c r="AE103" s="474">
        <v>-4566217.4800000004</v>
      </c>
      <c r="AF103" s="474">
        <v>-4561160.3600000003</v>
      </c>
      <c r="AG103" s="474">
        <v>-4534346.2699999996</v>
      </c>
      <c r="AH103" s="474">
        <v>-4536733.43</v>
      </c>
      <c r="AI103" s="474">
        <v>-4521627.95</v>
      </c>
      <c r="AJ103" s="474">
        <v>-4508629.58</v>
      </c>
      <c r="AK103" s="474">
        <v>-4587256.3</v>
      </c>
      <c r="AL103" s="474">
        <v>-2797670.43</v>
      </c>
      <c r="AM103" s="474">
        <v>-2527213.1399999899</v>
      </c>
      <c r="AN103" s="474">
        <v>-44766495.32</v>
      </c>
      <c r="AO103" s="474">
        <v>-2541618.21</v>
      </c>
      <c r="AP103" s="474">
        <v>-2535869.38</v>
      </c>
      <c r="AQ103" s="474">
        <v>-2548152.79</v>
      </c>
      <c r="AR103" s="474">
        <v>-4566217.4800000004</v>
      </c>
      <c r="AS103" s="474">
        <v>-4561160.3600000003</v>
      </c>
      <c r="AT103" s="474">
        <v>-4534346.2699999996</v>
      </c>
      <c r="AU103" s="474">
        <v>-4536733.43</v>
      </c>
      <c r="AV103" s="474">
        <v>-4521627.95</v>
      </c>
      <c r="AW103" s="474">
        <v>-4508629.58</v>
      </c>
      <c r="AX103" s="474">
        <v>-4587256.3</v>
      </c>
      <c r="AY103" s="474">
        <v>-2797670.43</v>
      </c>
      <c r="AZ103" s="474">
        <v>-2527213.14</v>
      </c>
      <c r="BA103" s="474">
        <v>-44766495.32</v>
      </c>
    </row>
    <row r="104" spans="1:53">
      <c r="A104" s="475" t="s">
        <v>2239</v>
      </c>
      <c r="B104" s="474">
        <v>193676.25</v>
      </c>
      <c r="C104" s="474">
        <v>175595.97</v>
      </c>
      <c r="D104" s="474">
        <v>190695.4</v>
      </c>
      <c r="E104" s="474">
        <v>182520.45</v>
      </c>
      <c r="F104" s="474">
        <v>246581.35</v>
      </c>
      <c r="G104" s="474">
        <v>282335.37</v>
      </c>
      <c r="H104" s="474">
        <v>313212.28000000003</v>
      </c>
      <c r="I104" s="474">
        <v>298066.81</v>
      </c>
      <c r="J104" s="474">
        <v>278511.62</v>
      </c>
      <c r="K104" s="474">
        <v>0</v>
      </c>
      <c r="L104" s="474">
        <v>0</v>
      </c>
      <c r="M104" s="474">
        <v>0</v>
      </c>
      <c r="N104" s="474">
        <v>2161195.5</v>
      </c>
      <c r="O104" s="474">
        <v>0</v>
      </c>
      <c r="P104" s="474">
        <v>0</v>
      </c>
      <c r="Q104" s="474">
        <v>0</v>
      </c>
      <c r="R104" s="474">
        <v>0</v>
      </c>
      <c r="S104" s="474">
        <v>0</v>
      </c>
      <c r="T104" s="474">
        <v>0</v>
      </c>
      <c r="U104" s="474">
        <v>0</v>
      </c>
      <c r="V104" s="474">
        <v>0</v>
      </c>
      <c r="W104" s="474">
        <v>0</v>
      </c>
      <c r="X104" s="474">
        <v>0</v>
      </c>
      <c r="Y104" s="474">
        <v>0</v>
      </c>
      <c r="Z104" s="474">
        <v>0</v>
      </c>
      <c r="AA104" s="474">
        <v>0</v>
      </c>
      <c r="AB104" s="474">
        <v>0</v>
      </c>
      <c r="AC104" s="474">
        <v>0</v>
      </c>
      <c r="AD104" s="474">
        <v>0</v>
      </c>
      <c r="AE104" s="474">
        <v>0</v>
      </c>
      <c r="AF104" s="474">
        <v>0</v>
      </c>
      <c r="AG104" s="474">
        <v>0</v>
      </c>
      <c r="AH104" s="474">
        <v>0</v>
      </c>
      <c r="AI104" s="474">
        <v>0</v>
      </c>
      <c r="AJ104" s="474">
        <v>0</v>
      </c>
      <c r="AK104" s="474">
        <v>0</v>
      </c>
      <c r="AL104" s="474">
        <v>0</v>
      </c>
      <c r="AM104" s="474">
        <v>0</v>
      </c>
      <c r="AN104" s="474">
        <v>0</v>
      </c>
      <c r="AO104" s="474">
        <v>0</v>
      </c>
      <c r="AP104" s="474">
        <v>0</v>
      </c>
      <c r="AQ104" s="474">
        <v>0</v>
      </c>
      <c r="AR104" s="474">
        <v>0</v>
      </c>
      <c r="AS104" s="474">
        <v>0</v>
      </c>
      <c r="AT104" s="474">
        <v>0</v>
      </c>
      <c r="AU104" s="474">
        <v>0</v>
      </c>
      <c r="AV104" s="474">
        <v>0</v>
      </c>
      <c r="AW104" s="474">
        <v>0</v>
      </c>
      <c r="AX104" s="474">
        <v>0</v>
      </c>
      <c r="AY104" s="474">
        <v>0</v>
      </c>
      <c r="AZ104" s="474">
        <v>0</v>
      </c>
      <c r="BA104" s="474">
        <v>0</v>
      </c>
    </row>
    <row r="105" spans="1:53">
      <c r="A105" s="475" t="s">
        <v>2238</v>
      </c>
      <c r="B105" s="474">
        <v>5357.96</v>
      </c>
      <c r="C105" s="474">
        <v>4705.83</v>
      </c>
      <c r="D105" s="474">
        <v>5285.4</v>
      </c>
      <c r="E105" s="474">
        <v>4750.18</v>
      </c>
      <c r="F105" s="474">
        <v>7726.99</v>
      </c>
      <c r="G105" s="474">
        <v>9187.36</v>
      </c>
      <c r="H105" s="474">
        <v>10420.290000000001</v>
      </c>
      <c r="I105" s="474">
        <v>9929.73</v>
      </c>
      <c r="J105" s="474">
        <v>9264.6</v>
      </c>
      <c r="K105" s="474">
        <v>0</v>
      </c>
      <c r="L105" s="474">
        <v>0</v>
      </c>
      <c r="M105" s="474">
        <v>0</v>
      </c>
      <c r="N105" s="474">
        <v>66628.34</v>
      </c>
      <c r="O105" s="474">
        <v>0</v>
      </c>
      <c r="P105" s="474">
        <v>0</v>
      </c>
      <c r="Q105" s="474">
        <v>0</v>
      </c>
      <c r="R105" s="474">
        <v>0</v>
      </c>
      <c r="S105" s="474">
        <v>0</v>
      </c>
      <c r="T105" s="474">
        <v>0</v>
      </c>
      <c r="U105" s="474">
        <v>0</v>
      </c>
      <c r="V105" s="474">
        <v>0</v>
      </c>
      <c r="W105" s="474">
        <v>0</v>
      </c>
      <c r="X105" s="474">
        <v>0</v>
      </c>
      <c r="Y105" s="474">
        <v>0</v>
      </c>
      <c r="Z105" s="474">
        <v>0</v>
      </c>
      <c r="AA105" s="474">
        <v>0</v>
      </c>
      <c r="AB105" s="474">
        <v>0</v>
      </c>
      <c r="AC105" s="474">
        <v>0</v>
      </c>
      <c r="AD105" s="474">
        <v>0</v>
      </c>
      <c r="AE105" s="474">
        <v>0</v>
      </c>
      <c r="AF105" s="474">
        <v>0</v>
      </c>
      <c r="AG105" s="474">
        <v>0</v>
      </c>
      <c r="AH105" s="474">
        <v>0</v>
      </c>
      <c r="AI105" s="474">
        <v>0</v>
      </c>
      <c r="AJ105" s="474">
        <v>0</v>
      </c>
      <c r="AK105" s="474">
        <v>0</v>
      </c>
      <c r="AL105" s="474">
        <v>0</v>
      </c>
      <c r="AM105" s="474">
        <v>0</v>
      </c>
      <c r="AN105" s="474">
        <v>0</v>
      </c>
      <c r="AO105" s="474">
        <v>0</v>
      </c>
      <c r="AP105" s="474">
        <v>0</v>
      </c>
      <c r="AQ105" s="474">
        <v>0</v>
      </c>
      <c r="AR105" s="474">
        <v>0</v>
      </c>
      <c r="AS105" s="474">
        <v>0</v>
      </c>
      <c r="AT105" s="474">
        <v>0</v>
      </c>
      <c r="AU105" s="474">
        <v>0</v>
      </c>
      <c r="AV105" s="474">
        <v>0</v>
      </c>
      <c r="AW105" s="474">
        <v>0</v>
      </c>
      <c r="AX105" s="474">
        <v>0</v>
      </c>
      <c r="AY105" s="474">
        <v>0</v>
      </c>
      <c r="AZ105" s="474">
        <v>0</v>
      </c>
      <c r="BA105" s="474">
        <v>0</v>
      </c>
    </row>
    <row r="106" spans="1:53">
      <c r="A106" s="475" t="s">
        <v>2237</v>
      </c>
      <c r="B106" s="474">
        <v>2472.85</v>
      </c>
      <c r="C106" s="474">
        <v>2175.13</v>
      </c>
      <c r="D106" s="474">
        <v>3967.99</v>
      </c>
      <c r="E106" s="474">
        <v>4044.05</v>
      </c>
      <c r="F106" s="474">
        <v>5679.27</v>
      </c>
      <c r="G106" s="474">
        <v>7174.66</v>
      </c>
      <c r="H106" s="474">
        <v>8107</v>
      </c>
      <c r="I106" s="474">
        <v>7741.15</v>
      </c>
      <c r="J106" s="474">
        <v>4925.09</v>
      </c>
      <c r="K106" s="474">
        <v>0</v>
      </c>
      <c r="L106" s="474">
        <v>0</v>
      </c>
      <c r="M106" s="474">
        <v>0</v>
      </c>
      <c r="N106" s="474">
        <v>46287.19</v>
      </c>
      <c r="O106" s="474">
        <v>0</v>
      </c>
      <c r="P106" s="474">
        <v>0</v>
      </c>
      <c r="Q106" s="474">
        <v>0</v>
      </c>
      <c r="R106" s="474">
        <v>0</v>
      </c>
      <c r="S106" s="474">
        <v>0</v>
      </c>
      <c r="T106" s="474">
        <v>0</v>
      </c>
      <c r="U106" s="474">
        <v>0</v>
      </c>
      <c r="V106" s="474">
        <v>0</v>
      </c>
      <c r="W106" s="474">
        <v>0</v>
      </c>
      <c r="X106" s="474">
        <v>0</v>
      </c>
      <c r="Y106" s="474">
        <v>0</v>
      </c>
      <c r="Z106" s="474">
        <v>0</v>
      </c>
      <c r="AA106" s="474">
        <v>0</v>
      </c>
      <c r="AB106" s="474">
        <v>0</v>
      </c>
      <c r="AC106" s="474">
        <v>0</v>
      </c>
      <c r="AD106" s="474">
        <v>0</v>
      </c>
      <c r="AE106" s="474">
        <v>0</v>
      </c>
      <c r="AF106" s="474">
        <v>0</v>
      </c>
      <c r="AG106" s="474">
        <v>0</v>
      </c>
      <c r="AH106" s="474">
        <v>0</v>
      </c>
      <c r="AI106" s="474">
        <v>0</v>
      </c>
      <c r="AJ106" s="474">
        <v>0</v>
      </c>
      <c r="AK106" s="474">
        <v>0</v>
      </c>
      <c r="AL106" s="474">
        <v>0</v>
      </c>
      <c r="AM106" s="474">
        <v>0</v>
      </c>
      <c r="AN106" s="474">
        <v>0</v>
      </c>
      <c r="AO106" s="474">
        <v>0</v>
      </c>
      <c r="AP106" s="474">
        <v>0</v>
      </c>
      <c r="AQ106" s="474">
        <v>0</v>
      </c>
      <c r="AR106" s="474">
        <v>0</v>
      </c>
      <c r="AS106" s="474">
        <v>0</v>
      </c>
      <c r="AT106" s="474">
        <v>0</v>
      </c>
      <c r="AU106" s="474">
        <v>0</v>
      </c>
      <c r="AV106" s="474">
        <v>0</v>
      </c>
      <c r="AW106" s="474">
        <v>0</v>
      </c>
      <c r="AX106" s="474">
        <v>0</v>
      </c>
      <c r="AY106" s="474">
        <v>0</v>
      </c>
      <c r="AZ106" s="474">
        <v>0</v>
      </c>
      <c r="BA106" s="474">
        <v>0</v>
      </c>
    </row>
    <row r="107" spans="1:53">
      <c r="A107" s="475" t="s">
        <v>2236</v>
      </c>
      <c r="B107" s="474">
        <v>87051.6</v>
      </c>
      <c r="C107" s="474">
        <v>76281.759999999995</v>
      </c>
      <c r="D107" s="474">
        <v>85497.63</v>
      </c>
      <c r="E107" s="474">
        <v>76631.149999999994</v>
      </c>
      <c r="F107" s="474">
        <v>115299.05</v>
      </c>
      <c r="G107" s="474">
        <v>138951.01</v>
      </c>
      <c r="H107" s="474">
        <v>160281.21</v>
      </c>
      <c r="I107" s="474">
        <v>152564.53</v>
      </c>
      <c r="J107" s="474">
        <v>142372.59</v>
      </c>
      <c r="K107" s="474">
        <v>0</v>
      </c>
      <c r="L107" s="474">
        <v>0</v>
      </c>
      <c r="M107" s="474">
        <v>0</v>
      </c>
      <c r="N107" s="474">
        <v>1034930.52999999</v>
      </c>
      <c r="O107" s="474">
        <v>0</v>
      </c>
      <c r="P107" s="474">
        <v>0</v>
      </c>
      <c r="Q107" s="474">
        <v>0</v>
      </c>
      <c r="R107" s="474">
        <v>0</v>
      </c>
      <c r="S107" s="474">
        <v>0</v>
      </c>
      <c r="T107" s="474">
        <v>0</v>
      </c>
      <c r="U107" s="474">
        <v>0</v>
      </c>
      <c r="V107" s="474">
        <v>0</v>
      </c>
      <c r="W107" s="474">
        <v>0</v>
      </c>
      <c r="X107" s="474">
        <v>0</v>
      </c>
      <c r="Y107" s="474">
        <v>0</v>
      </c>
      <c r="Z107" s="474">
        <v>0</v>
      </c>
      <c r="AA107" s="474">
        <v>0</v>
      </c>
      <c r="AB107" s="474">
        <v>0</v>
      </c>
      <c r="AC107" s="474">
        <v>0</v>
      </c>
      <c r="AD107" s="474">
        <v>0</v>
      </c>
      <c r="AE107" s="474">
        <v>0</v>
      </c>
      <c r="AF107" s="474">
        <v>0</v>
      </c>
      <c r="AG107" s="474">
        <v>0</v>
      </c>
      <c r="AH107" s="474">
        <v>0</v>
      </c>
      <c r="AI107" s="474">
        <v>0</v>
      </c>
      <c r="AJ107" s="474">
        <v>0</v>
      </c>
      <c r="AK107" s="474">
        <v>0</v>
      </c>
      <c r="AL107" s="474">
        <v>0</v>
      </c>
      <c r="AM107" s="474">
        <v>0</v>
      </c>
      <c r="AN107" s="474">
        <v>0</v>
      </c>
      <c r="AO107" s="474">
        <v>0</v>
      </c>
      <c r="AP107" s="474">
        <v>0</v>
      </c>
      <c r="AQ107" s="474">
        <v>0</v>
      </c>
      <c r="AR107" s="474">
        <v>0</v>
      </c>
      <c r="AS107" s="474">
        <v>0</v>
      </c>
      <c r="AT107" s="474">
        <v>0</v>
      </c>
      <c r="AU107" s="474">
        <v>0</v>
      </c>
      <c r="AV107" s="474">
        <v>0</v>
      </c>
      <c r="AW107" s="474">
        <v>0</v>
      </c>
      <c r="AX107" s="474">
        <v>0</v>
      </c>
      <c r="AY107" s="474">
        <v>0</v>
      </c>
      <c r="AZ107" s="474">
        <v>0</v>
      </c>
      <c r="BA107" s="474">
        <v>0</v>
      </c>
    </row>
    <row r="108" spans="1:53">
      <c r="A108" s="475" t="s">
        <v>2235</v>
      </c>
      <c r="B108" s="474">
        <v>16929.080000000002</v>
      </c>
      <c r="C108" s="474">
        <v>14894.87</v>
      </c>
      <c r="D108" s="474">
        <v>16725.099999999999</v>
      </c>
      <c r="E108" s="474">
        <v>15010.2</v>
      </c>
      <c r="F108" s="474">
        <v>24481.32</v>
      </c>
      <c r="G108" s="474">
        <v>29110.27</v>
      </c>
      <c r="H108" s="474">
        <v>33030.5</v>
      </c>
      <c r="I108" s="474">
        <v>31478.12</v>
      </c>
      <c r="J108" s="474">
        <v>29361.57</v>
      </c>
      <c r="K108" s="474">
        <v>0</v>
      </c>
      <c r="L108" s="474">
        <v>0</v>
      </c>
      <c r="M108" s="474">
        <v>0</v>
      </c>
      <c r="N108" s="474">
        <v>211021.03</v>
      </c>
      <c r="O108" s="474">
        <v>0</v>
      </c>
      <c r="P108" s="474">
        <v>0</v>
      </c>
      <c r="Q108" s="474">
        <v>0</v>
      </c>
      <c r="R108" s="474">
        <v>0</v>
      </c>
      <c r="S108" s="474">
        <v>0</v>
      </c>
      <c r="T108" s="474">
        <v>0</v>
      </c>
      <c r="U108" s="474">
        <v>0</v>
      </c>
      <c r="V108" s="474">
        <v>0</v>
      </c>
      <c r="W108" s="474">
        <v>0</v>
      </c>
      <c r="X108" s="474">
        <v>0</v>
      </c>
      <c r="Y108" s="474">
        <v>0</v>
      </c>
      <c r="Z108" s="474">
        <v>0</v>
      </c>
      <c r="AA108" s="474">
        <v>0</v>
      </c>
      <c r="AB108" s="474">
        <v>0</v>
      </c>
      <c r="AC108" s="474">
        <v>0</v>
      </c>
      <c r="AD108" s="474">
        <v>0</v>
      </c>
      <c r="AE108" s="474">
        <v>0</v>
      </c>
      <c r="AF108" s="474">
        <v>0</v>
      </c>
      <c r="AG108" s="474">
        <v>0</v>
      </c>
      <c r="AH108" s="474">
        <v>0</v>
      </c>
      <c r="AI108" s="474">
        <v>0</v>
      </c>
      <c r="AJ108" s="474">
        <v>0</v>
      </c>
      <c r="AK108" s="474">
        <v>0</v>
      </c>
      <c r="AL108" s="474">
        <v>0</v>
      </c>
      <c r="AM108" s="474">
        <v>0</v>
      </c>
      <c r="AN108" s="474">
        <v>0</v>
      </c>
      <c r="AO108" s="474">
        <v>0</v>
      </c>
      <c r="AP108" s="474">
        <v>0</v>
      </c>
      <c r="AQ108" s="474">
        <v>0</v>
      </c>
      <c r="AR108" s="474">
        <v>0</v>
      </c>
      <c r="AS108" s="474">
        <v>0</v>
      </c>
      <c r="AT108" s="474">
        <v>0</v>
      </c>
      <c r="AU108" s="474">
        <v>0</v>
      </c>
      <c r="AV108" s="474">
        <v>0</v>
      </c>
      <c r="AW108" s="474">
        <v>0</v>
      </c>
      <c r="AX108" s="474">
        <v>0</v>
      </c>
      <c r="AY108" s="474">
        <v>0</v>
      </c>
      <c r="AZ108" s="474">
        <v>0</v>
      </c>
      <c r="BA108" s="474">
        <v>0</v>
      </c>
    </row>
    <row r="109" spans="1:53">
      <c r="A109" s="475" t="s">
        <v>2234</v>
      </c>
      <c r="B109" s="474">
        <v>5469.47</v>
      </c>
      <c r="C109" s="474">
        <v>4814.59</v>
      </c>
      <c r="D109" s="474">
        <v>5405.9</v>
      </c>
      <c r="E109" s="474">
        <v>5313.79</v>
      </c>
      <c r="F109" s="474">
        <v>7910.49</v>
      </c>
      <c r="G109" s="474">
        <v>9404.11</v>
      </c>
      <c r="H109" s="474">
        <v>10670.58</v>
      </c>
      <c r="I109" s="474">
        <v>10169.75</v>
      </c>
      <c r="J109" s="474">
        <v>9486.34</v>
      </c>
      <c r="K109" s="474">
        <v>0</v>
      </c>
      <c r="L109" s="474">
        <v>0</v>
      </c>
      <c r="M109" s="474">
        <v>0</v>
      </c>
      <c r="N109" s="474">
        <v>68645.02</v>
      </c>
      <c r="O109" s="474">
        <v>0</v>
      </c>
      <c r="P109" s="474">
        <v>0</v>
      </c>
      <c r="Q109" s="474">
        <v>0</v>
      </c>
      <c r="R109" s="474">
        <v>0</v>
      </c>
      <c r="S109" s="474">
        <v>0</v>
      </c>
      <c r="T109" s="474">
        <v>0</v>
      </c>
      <c r="U109" s="474">
        <v>0</v>
      </c>
      <c r="V109" s="474">
        <v>0</v>
      </c>
      <c r="W109" s="474">
        <v>0</v>
      </c>
      <c r="X109" s="474">
        <v>0</v>
      </c>
      <c r="Y109" s="474">
        <v>0</v>
      </c>
      <c r="Z109" s="474">
        <v>0</v>
      </c>
      <c r="AA109" s="474">
        <v>0</v>
      </c>
      <c r="AB109" s="474">
        <v>0</v>
      </c>
      <c r="AC109" s="474">
        <v>0</v>
      </c>
      <c r="AD109" s="474">
        <v>0</v>
      </c>
      <c r="AE109" s="474">
        <v>0</v>
      </c>
      <c r="AF109" s="474">
        <v>0</v>
      </c>
      <c r="AG109" s="474">
        <v>0</v>
      </c>
      <c r="AH109" s="474">
        <v>0</v>
      </c>
      <c r="AI109" s="474">
        <v>0</v>
      </c>
      <c r="AJ109" s="474">
        <v>0</v>
      </c>
      <c r="AK109" s="474">
        <v>0</v>
      </c>
      <c r="AL109" s="474">
        <v>0</v>
      </c>
      <c r="AM109" s="474">
        <v>0</v>
      </c>
      <c r="AN109" s="474">
        <v>0</v>
      </c>
      <c r="AO109" s="474">
        <v>0</v>
      </c>
      <c r="AP109" s="474">
        <v>0</v>
      </c>
      <c r="AQ109" s="474">
        <v>0</v>
      </c>
      <c r="AR109" s="474">
        <v>0</v>
      </c>
      <c r="AS109" s="474">
        <v>0</v>
      </c>
      <c r="AT109" s="474">
        <v>0</v>
      </c>
      <c r="AU109" s="474">
        <v>0</v>
      </c>
      <c r="AV109" s="474">
        <v>0</v>
      </c>
      <c r="AW109" s="474">
        <v>0</v>
      </c>
      <c r="AX109" s="474">
        <v>0</v>
      </c>
      <c r="AY109" s="474">
        <v>0</v>
      </c>
      <c r="AZ109" s="474">
        <v>0</v>
      </c>
      <c r="BA109" s="474">
        <v>0</v>
      </c>
    </row>
    <row r="110" spans="1:53">
      <c r="A110" s="475" t="s">
        <v>2233</v>
      </c>
      <c r="B110" s="474">
        <v>7818.9</v>
      </c>
      <c r="C110" s="474">
        <v>7032.08</v>
      </c>
      <c r="D110" s="474">
        <v>7741.93</v>
      </c>
      <c r="E110" s="474">
        <v>7143.93</v>
      </c>
      <c r="F110" s="474">
        <v>10198.91</v>
      </c>
      <c r="G110" s="474">
        <v>11954.92</v>
      </c>
      <c r="H110" s="474">
        <v>13481.47</v>
      </c>
      <c r="I110" s="474">
        <v>12827.93</v>
      </c>
      <c r="J110" s="474">
        <v>11912.11</v>
      </c>
      <c r="K110" s="474">
        <v>0</v>
      </c>
      <c r="L110" s="474">
        <v>0</v>
      </c>
      <c r="M110" s="474">
        <v>0</v>
      </c>
      <c r="N110" s="474">
        <v>90112.18</v>
      </c>
      <c r="O110" s="474">
        <v>0</v>
      </c>
      <c r="P110" s="474">
        <v>0</v>
      </c>
      <c r="Q110" s="474">
        <v>0</v>
      </c>
      <c r="R110" s="474">
        <v>0</v>
      </c>
      <c r="S110" s="474">
        <v>0</v>
      </c>
      <c r="T110" s="474">
        <v>0</v>
      </c>
      <c r="U110" s="474">
        <v>0</v>
      </c>
      <c r="V110" s="474">
        <v>0</v>
      </c>
      <c r="W110" s="474">
        <v>0</v>
      </c>
      <c r="X110" s="474">
        <v>0</v>
      </c>
      <c r="Y110" s="474">
        <v>0</v>
      </c>
      <c r="Z110" s="474">
        <v>0</v>
      </c>
      <c r="AA110" s="474">
        <v>0</v>
      </c>
      <c r="AB110" s="474">
        <v>0</v>
      </c>
      <c r="AC110" s="474">
        <v>0</v>
      </c>
      <c r="AD110" s="474">
        <v>0</v>
      </c>
      <c r="AE110" s="474">
        <v>0</v>
      </c>
      <c r="AF110" s="474">
        <v>0</v>
      </c>
      <c r="AG110" s="474">
        <v>0</v>
      </c>
      <c r="AH110" s="474">
        <v>0</v>
      </c>
      <c r="AI110" s="474">
        <v>0</v>
      </c>
      <c r="AJ110" s="474">
        <v>0</v>
      </c>
      <c r="AK110" s="474">
        <v>0</v>
      </c>
      <c r="AL110" s="474">
        <v>0</v>
      </c>
      <c r="AM110" s="474">
        <v>0</v>
      </c>
      <c r="AN110" s="474">
        <v>0</v>
      </c>
      <c r="AO110" s="474">
        <v>0</v>
      </c>
      <c r="AP110" s="474">
        <v>0</v>
      </c>
      <c r="AQ110" s="474">
        <v>0</v>
      </c>
      <c r="AR110" s="474">
        <v>0</v>
      </c>
      <c r="AS110" s="474">
        <v>0</v>
      </c>
      <c r="AT110" s="474">
        <v>0</v>
      </c>
      <c r="AU110" s="474">
        <v>0</v>
      </c>
      <c r="AV110" s="474">
        <v>0</v>
      </c>
      <c r="AW110" s="474">
        <v>0</v>
      </c>
      <c r="AX110" s="474">
        <v>0</v>
      </c>
      <c r="AY110" s="474">
        <v>0</v>
      </c>
      <c r="AZ110" s="474">
        <v>0</v>
      </c>
      <c r="BA110" s="474">
        <v>0</v>
      </c>
    </row>
    <row r="111" spans="1:53">
      <c r="A111" s="475" t="s">
        <v>2232</v>
      </c>
      <c r="B111" s="474">
        <v>14687.77</v>
      </c>
      <c r="C111" s="474">
        <v>13038.21</v>
      </c>
      <c r="D111" s="474">
        <v>14449.54</v>
      </c>
      <c r="E111" s="474">
        <v>12431.64</v>
      </c>
      <c r="F111" s="474">
        <v>19287.52</v>
      </c>
      <c r="G111" s="474">
        <v>22692.34</v>
      </c>
      <c r="H111" s="474">
        <v>25551.96</v>
      </c>
      <c r="I111" s="474">
        <v>24533.85</v>
      </c>
      <c r="J111" s="474">
        <v>22792.29</v>
      </c>
      <c r="K111" s="474">
        <v>0</v>
      </c>
      <c r="L111" s="474">
        <v>0</v>
      </c>
      <c r="M111" s="474">
        <v>0</v>
      </c>
      <c r="N111" s="474">
        <v>169465.12</v>
      </c>
      <c r="O111" s="474">
        <v>0</v>
      </c>
      <c r="P111" s="474">
        <v>0</v>
      </c>
      <c r="Q111" s="474">
        <v>0</v>
      </c>
      <c r="R111" s="474">
        <v>0</v>
      </c>
      <c r="S111" s="474">
        <v>0</v>
      </c>
      <c r="T111" s="474">
        <v>0</v>
      </c>
      <c r="U111" s="474">
        <v>0</v>
      </c>
      <c r="V111" s="474">
        <v>0</v>
      </c>
      <c r="W111" s="474">
        <v>0</v>
      </c>
      <c r="X111" s="474">
        <v>0</v>
      </c>
      <c r="Y111" s="474">
        <v>0</v>
      </c>
      <c r="Z111" s="474">
        <v>0</v>
      </c>
      <c r="AA111" s="474">
        <v>0</v>
      </c>
      <c r="AB111" s="474">
        <v>0</v>
      </c>
      <c r="AC111" s="474">
        <v>0</v>
      </c>
      <c r="AD111" s="474">
        <v>0</v>
      </c>
      <c r="AE111" s="474">
        <v>0</v>
      </c>
      <c r="AF111" s="474">
        <v>0</v>
      </c>
      <c r="AG111" s="474">
        <v>0</v>
      </c>
      <c r="AH111" s="474">
        <v>0</v>
      </c>
      <c r="AI111" s="474">
        <v>0</v>
      </c>
      <c r="AJ111" s="474">
        <v>0</v>
      </c>
      <c r="AK111" s="474">
        <v>0</v>
      </c>
      <c r="AL111" s="474">
        <v>0</v>
      </c>
      <c r="AM111" s="474">
        <v>0</v>
      </c>
      <c r="AN111" s="474">
        <v>0</v>
      </c>
      <c r="AO111" s="474">
        <v>0</v>
      </c>
      <c r="AP111" s="474">
        <v>0</v>
      </c>
      <c r="AQ111" s="474">
        <v>0</v>
      </c>
      <c r="AR111" s="474">
        <v>0</v>
      </c>
      <c r="AS111" s="474">
        <v>0</v>
      </c>
      <c r="AT111" s="474">
        <v>0</v>
      </c>
      <c r="AU111" s="474">
        <v>0</v>
      </c>
      <c r="AV111" s="474">
        <v>0</v>
      </c>
      <c r="AW111" s="474">
        <v>0</v>
      </c>
      <c r="AX111" s="474">
        <v>0</v>
      </c>
      <c r="AY111" s="474">
        <v>0</v>
      </c>
      <c r="AZ111" s="474">
        <v>0</v>
      </c>
      <c r="BA111" s="474">
        <v>0</v>
      </c>
    </row>
    <row r="112" spans="1:53">
      <c r="A112" s="475" t="s">
        <v>2231</v>
      </c>
      <c r="B112" s="474">
        <v>0</v>
      </c>
      <c r="C112" s="474">
        <v>0</v>
      </c>
      <c r="D112" s="474">
        <v>0</v>
      </c>
      <c r="E112" s="474">
        <v>0</v>
      </c>
      <c r="F112" s="474">
        <v>0</v>
      </c>
      <c r="G112" s="474">
        <v>0</v>
      </c>
      <c r="H112" s="474">
        <v>0</v>
      </c>
      <c r="I112" s="474">
        <v>0</v>
      </c>
      <c r="J112" s="474">
        <v>0</v>
      </c>
      <c r="K112" s="474">
        <v>0</v>
      </c>
      <c r="L112" s="474">
        <v>0</v>
      </c>
      <c r="M112" s="474">
        <v>0</v>
      </c>
      <c r="N112" s="474">
        <v>0</v>
      </c>
      <c r="O112" s="474">
        <v>0</v>
      </c>
      <c r="P112" s="474">
        <v>0</v>
      </c>
      <c r="Q112" s="474">
        <v>0</v>
      </c>
      <c r="R112" s="474">
        <v>0</v>
      </c>
      <c r="S112" s="474">
        <v>0</v>
      </c>
      <c r="T112" s="474">
        <v>0</v>
      </c>
      <c r="U112" s="474">
        <v>0</v>
      </c>
      <c r="V112" s="474">
        <v>0</v>
      </c>
      <c r="W112" s="474">
        <v>0</v>
      </c>
      <c r="X112" s="474">
        <v>0</v>
      </c>
      <c r="Y112" s="474">
        <v>0</v>
      </c>
      <c r="Z112" s="474">
        <v>0</v>
      </c>
      <c r="AA112" s="474">
        <v>0</v>
      </c>
      <c r="AB112" s="474">
        <v>0</v>
      </c>
      <c r="AC112" s="474">
        <v>0</v>
      </c>
      <c r="AD112" s="474">
        <v>0</v>
      </c>
      <c r="AE112" s="474">
        <v>0</v>
      </c>
      <c r="AF112" s="474">
        <v>0</v>
      </c>
      <c r="AG112" s="474">
        <v>0</v>
      </c>
      <c r="AH112" s="474">
        <v>0</v>
      </c>
      <c r="AI112" s="474">
        <v>0</v>
      </c>
      <c r="AJ112" s="474">
        <v>0</v>
      </c>
      <c r="AK112" s="474">
        <v>0</v>
      </c>
      <c r="AL112" s="474">
        <v>0</v>
      </c>
      <c r="AM112" s="474">
        <v>0</v>
      </c>
      <c r="AN112" s="474">
        <v>0</v>
      </c>
      <c r="AO112" s="474">
        <v>0</v>
      </c>
      <c r="AP112" s="474">
        <v>0</v>
      </c>
      <c r="AQ112" s="474">
        <v>0</v>
      </c>
      <c r="AR112" s="474">
        <v>0</v>
      </c>
      <c r="AS112" s="474">
        <v>0</v>
      </c>
      <c r="AT112" s="474">
        <v>0</v>
      </c>
      <c r="AU112" s="474">
        <v>0</v>
      </c>
      <c r="AV112" s="474">
        <v>0</v>
      </c>
      <c r="AW112" s="474">
        <v>0</v>
      </c>
      <c r="AX112" s="474">
        <v>0</v>
      </c>
      <c r="AY112" s="474">
        <v>0</v>
      </c>
      <c r="AZ112" s="474">
        <v>0</v>
      </c>
      <c r="BA112" s="474">
        <v>0</v>
      </c>
    </row>
    <row r="113" spans="1:53">
      <c r="A113" s="475" t="s">
        <v>2230</v>
      </c>
      <c r="B113" s="474">
        <v>323365110.63</v>
      </c>
      <c r="C113" s="474">
        <v>300246069.85000002</v>
      </c>
      <c r="D113" s="474">
        <v>320114586.83999902</v>
      </c>
      <c r="E113" s="474">
        <v>345423059.58999997</v>
      </c>
      <c r="F113" s="474">
        <v>350514867.08999997</v>
      </c>
      <c r="G113" s="474">
        <v>356774297.669999</v>
      </c>
      <c r="H113" s="474">
        <v>369330669.36000001</v>
      </c>
      <c r="I113" s="474">
        <v>372428365.69</v>
      </c>
      <c r="J113" s="474">
        <v>370136124.71999902</v>
      </c>
      <c r="K113" s="474">
        <v>354047865.53997201</v>
      </c>
      <c r="L113" s="474">
        <v>328635185.072384</v>
      </c>
      <c r="M113" s="474">
        <v>333959336.04776698</v>
      </c>
      <c r="N113" s="474">
        <v>4124975538.1001201</v>
      </c>
      <c r="O113" s="474">
        <v>311104768.97385001</v>
      </c>
      <c r="P113" s="474">
        <v>282578171.86336899</v>
      </c>
      <c r="Q113" s="474">
        <v>293494838.25366199</v>
      </c>
      <c r="R113" s="474">
        <v>302237943.25277197</v>
      </c>
      <c r="S113" s="474">
        <v>328367365.67420501</v>
      </c>
      <c r="T113" s="474">
        <v>342054146.32308799</v>
      </c>
      <c r="U113" s="474">
        <v>352512529.65432602</v>
      </c>
      <c r="V113" s="474">
        <v>351935679.28408098</v>
      </c>
      <c r="W113" s="474">
        <v>348039322.413293</v>
      </c>
      <c r="X113" s="474">
        <v>334663882.06548703</v>
      </c>
      <c r="Y113" s="474">
        <v>311635889.01416099</v>
      </c>
      <c r="Z113" s="474">
        <v>316148969.82563502</v>
      </c>
      <c r="AA113" s="474">
        <v>3874773506.59793</v>
      </c>
      <c r="AB113" s="474">
        <v>328291217.20451403</v>
      </c>
      <c r="AC113" s="474">
        <v>296175872.09956503</v>
      </c>
      <c r="AD113" s="474">
        <v>305452476.18425798</v>
      </c>
      <c r="AE113" s="474">
        <v>309484017.00720799</v>
      </c>
      <c r="AF113" s="474">
        <v>334836119.20803702</v>
      </c>
      <c r="AG113" s="474">
        <v>349413239.29524601</v>
      </c>
      <c r="AH113" s="474">
        <v>359818815.10851699</v>
      </c>
      <c r="AI113" s="474">
        <v>359414254.24048501</v>
      </c>
      <c r="AJ113" s="474">
        <v>355212886.34181899</v>
      </c>
      <c r="AK113" s="474">
        <v>342580435.76136303</v>
      </c>
      <c r="AL113" s="474">
        <v>319312274.860466</v>
      </c>
      <c r="AM113" s="474">
        <v>323510296.84216702</v>
      </c>
      <c r="AN113" s="474">
        <v>3983501904.1536498</v>
      </c>
      <c r="AO113" s="474">
        <v>334774092.94180501</v>
      </c>
      <c r="AP113" s="474">
        <v>302438416.578583</v>
      </c>
      <c r="AQ113" s="474">
        <v>312538347.47425401</v>
      </c>
      <c r="AR113" s="474">
        <v>317219501.36858201</v>
      </c>
      <c r="AS113" s="474">
        <v>343254344.82062298</v>
      </c>
      <c r="AT113" s="474">
        <v>358141420.19714803</v>
      </c>
      <c r="AU113" s="474">
        <v>368659451.14480102</v>
      </c>
      <c r="AV113" s="474">
        <v>368155423.73708898</v>
      </c>
      <c r="AW113" s="474">
        <v>363467885.90755898</v>
      </c>
      <c r="AX113" s="474">
        <v>350669855.12489498</v>
      </c>
      <c r="AY113" s="474">
        <v>327089755.85682398</v>
      </c>
      <c r="AZ113" s="474">
        <v>331659336.83927703</v>
      </c>
      <c r="BA113" s="474">
        <v>4078067831.9914398</v>
      </c>
    </row>
    <row r="114" spans="1:53">
      <c r="A114" s="475" t="s">
        <v>2229</v>
      </c>
      <c r="B114" s="474">
        <v>121469272.76000001</v>
      </c>
      <c r="C114" s="474">
        <v>113680699.98</v>
      </c>
      <c r="D114" s="474">
        <v>120858707.40000001</v>
      </c>
      <c r="E114" s="474">
        <v>129613733.84999999</v>
      </c>
      <c r="F114" s="474">
        <v>135321280.87</v>
      </c>
      <c r="G114" s="474">
        <v>138650487.19999999</v>
      </c>
      <c r="H114" s="474">
        <v>143723490.84</v>
      </c>
      <c r="I114" s="474">
        <v>144066403.94</v>
      </c>
      <c r="J114" s="474">
        <v>142608819.87</v>
      </c>
      <c r="K114" s="474">
        <v>158840761.74401599</v>
      </c>
      <c r="L114" s="474">
        <v>149252603.403368</v>
      </c>
      <c r="M114" s="474">
        <v>151325906.73939601</v>
      </c>
      <c r="N114" s="474">
        <v>1649412168.5967801</v>
      </c>
      <c r="O114" s="474">
        <v>153343626.30959001</v>
      </c>
      <c r="P114" s="474">
        <v>141853937.14387199</v>
      </c>
      <c r="Q114" s="474">
        <v>147095100.532736</v>
      </c>
      <c r="R114" s="474">
        <v>152445421.266018</v>
      </c>
      <c r="S114" s="474">
        <v>163447689.048935</v>
      </c>
      <c r="T114" s="474">
        <v>169322298.232622</v>
      </c>
      <c r="U114" s="474">
        <v>174190816.316596</v>
      </c>
      <c r="V114" s="474">
        <v>173682171.83135</v>
      </c>
      <c r="W114" s="474">
        <v>171459844.21326301</v>
      </c>
      <c r="X114" s="474">
        <v>166653829.91249499</v>
      </c>
      <c r="Y114" s="474">
        <v>156991083.285916</v>
      </c>
      <c r="Z114" s="474">
        <v>158954013.787761</v>
      </c>
      <c r="AA114" s="474">
        <v>1929439831.88116</v>
      </c>
      <c r="AB114" s="474">
        <v>164771929.24272799</v>
      </c>
      <c r="AC114" s="474">
        <v>151454251.43644601</v>
      </c>
      <c r="AD114" s="474">
        <v>156888579.87937301</v>
      </c>
      <c r="AE114" s="474">
        <v>157123145.77316099</v>
      </c>
      <c r="AF114" s="474">
        <v>167745913.62999299</v>
      </c>
      <c r="AG114" s="474">
        <v>173907516.14235601</v>
      </c>
      <c r="AH114" s="474">
        <v>178809184.51378101</v>
      </c>
      <c r="AI114" s="474">
        <v>178364969.582986</v>
      </c>
      <c r="AJ114" s="474">
        <v>175851624.648128</v>
      </c>
      <c r="AK114" s="474">
        <v>171399916.832528</v>
      </c>
      <c r="AL114" s="474">
        <v>161634102.08128801</v>
      </c>
      <c r="AM114" s="474">
        <v>163439625.07072699</v>
      </c>
      <c r="AN114" s="474">
        <v>2001390758.8334899</v>
      </c>
      <c r="AO114" s="474">
        <v>164875113.47618601</v>
      </c>
      <c r="AP114" s="474">
        <v>151813745.40699801</v>
      </c>
      <c r="AQ114" s="474">
        <v>157557156.992589</v>
      </c>
      <c r="AR114" s="474">
        <v>158032867.607169</v>
      </c>
      <c r="AS114" s="474">
        <v>168684567.87499699</v>
      </c>
      <c r="AT114" s="474">
        <v>174823218.023873</v>
      </c>
      <c r="AU114" s="474">
        <v>179609465.66842899</v>
      </c>
      <c r="AV114" s="474">
        <v>179119281.196419</v>
      </c>
      <c r="AW114" s="474">
        <v>176406935.951565</v>
      </c>
      <c r="AX114" s="474">
        <v>172148153.70291001</v>
      </c>
      <c r="AY114" s="474">
        <v>162500262.50999901</v>
      </c>
      <c r="AZ114" s="474">
        <v>164444503.826078</v>
      </c>
      <c r="BA114" s="474">
        <v>2010015272.23721</v>
      </c>
    </row>
    <row r="115" spans="1:53">
      <c r="A115" s="475" t="s">
        <v>2228</v>
      </c>
      <c r="B115" s="474">
        <v>1263301.97</v>
      </c>
      <c r="C115" s="474">
        <v>1244073.6599999999</v>
      </c>
      <c r="D115" s="474">
        <v>1311887.52</v>
      </c>
      <c r="E115" s="474">
        <v>1341429.7</v>
      </c>
      <c r="F115" s="474">
        <v>1383979.08</v>
      </c>
      <c r="G115" s="474">
        <v>1262917.28</v>
      </c>
      <c r="H115" s="474">
        <v>1243969.3799999999</v>
      </c>
      <c r="I115" s="474">
        <v>1292755.49</v>
      </c>
      <c r="J115" s="474">
        <v>1373948.98</v>
      </c>
      <c r="K115" s="474">
        <v>0</v>
      </c>
      <c r="L115" s="474">
        <v>0</v>
      </c>
      <c r="M115" s="474">
        <v>0</v>
      </c>
      <c r="N115" s="474">
        <v>11718263.060000001</v>
      </c>
      <c r="O115" s="474">
        <v>0</v>
      </c>
      <c r="P115" s="474">
        <v>0</v>
      </c>
      <c r="Q115" s="474">
        <v>0</v>
      </c>
      <c r="R115" s="474">
        <v>0</v>
      </c>
      <c r="S115" s="474">
        <v>0</v>
      </c>
      <c r="T115" s="474">
        <v>0</v>
      </c>
      <c r="U115" s="474">
        <v>0</v>
      </c>
      <c r="V115" s="474">
        <v>0</v>
      </c>
      <c r="W115" s="474">
        <v>0</v>
      </c>
      <c r="X115" s="474">
        <v>0</v>
      </c>
      <c r="Y115" s="474">
        <v>0</v>
      </c>
      <c r="Z115" s="474">
        <v>0</v>
      </c>
      <c r="AA115" s="474">
        <v>0</v>
      </c>
      <c r="AB115" s="474">
        <v>0</v>
      </c>
      <c r="AC115" s="474">
        <v>0</v>
      </c>
      <c r="AD115" s="474">
        <v>0</v>
      </c>
      <c r="AE115" s="474">
        <v>0</v>
      </c>
      <c r="AF115" s="474">
        <v>0</v>
      </c>
      <c r="AG115" s="474">
        <v>0</v>
      </c>
      <c r="AH115" s="474">
        <v>0</v>
      </c>
      <c r="AI115" s="474">
        <v>0</v>
      </c>
      <c r="AJ115" s="474">
        <v>0</v>
      </c>
      <c r="AK115" s="474">
        <v>0</v>
      </c>
      <c r="AL115" s="474">
        <v>0</v>
      </c>
      <c r="AM115" s="474">
        <v>0</v>
      </c>
      <c r="AN115" s="474">
        <v>0</v>
      </c>
      <c r="AO115" s="474">
        <v>0</v>
      </c>
      <c r="AP115" s="474">
        <v>0</v>
      </c>
      <c r="AQ115" s="474">
        <v>0</v>
      </c>
      <c r="AR115" s="474">
        <v>0</v>
      </c>
      <c r="AS115" s="474">
        <v>0</v>
      </c>
      <c r="AT115" s="474">
        <v>0</v>
      </c>
      <c r="AU115" s="474">
        <v>0</v>
      </c>
      <c r="AV115" s="474">
        <v>0</v>
      </c>
      <c r="AW115" s="474">
        <v>0</v>
      </c>
      <c r="AX115" s="474">
        <v>0</v>
      </c>
      <c r="AY115" s="474">
        <v>0</v>
      </c>
      <c r="AZ115" s="474">
        <v>0</v>
      </c>
      <c r="BA115" s="474">
        <v>0</v>
      </c>
    </row>
    <row r="116" spans="1:53">
      <c r="A116" s="475" t="s">
        <v>2227</v>
      </c>
      <c r="B116" s="474">
        <v>321820.43</v>
      </c>
      <c r="C116" s="474">
        <v>305097.15999999997</v>
      </c>
      <c r="D116" s="474">
        <v>514613.74</v>
      </c>
      <c r="E116" s="474">
        <v>549724.87</v>
      </c>
      <c r="F116" s="474">
        <v>590659.30000000005</v>
      </c>
      <c r="G116" s="474">
        <v>639207.38</v>
      </c>
      <c r="H116" s="474">
        <v>638223.75</v>
      </c>
      <c r="I116" s="474">
        <v>652799.56000000006</v>
      </c>
      <c r="J116" s="474">
        <v>464423.92</v>
      </c>
      <c r="K116" s="474">
        <v>0</v>
      </c>
      <c r="L116" s="474">
        <v>0</v>
      </c>
      <c r="M116" s="474">
        <v>0</v>
      </c>
      <c r="N116" s="474">
        <v>4676570.1099999901</v>
      </c>
      <c r="O116" s="474">
        <v>0</v>
      </c>
      <c r="P116" s="474">
        <v>0</v>
      </c>
      <c r="Q116" s="474">
        <v>0</v>
      </c>
      <c r="R116" s="474">
        <v>0</v>
      </c>
      <c r="S116" s="474">
        <v>0</v>
      </c>
      <c r="T116" s="474">
        <v>0</v>
      </c>
      <c r="U116" s="474">
        <v>0</v>
      </c>
      <c r="V116" s="474">
        <v>0</v>
      </c>
      <c r="W116" s="474">
        <v>0</v>
      </c>
      <c r="X116" s="474">
        <v>0</v>
      </c>
      <c r="Y116" s="474">
        <v>0</v>
      </c>
      <c r="Z116" s="474">
        <v>0</v>
      </c>
      <c r="AA116" s="474">
        <v>0</v>
      </c>
      <c r="AB116" s="474">
        <v>0</v>
      </c>
      <c r="AC116" s="474">
        <v>0</v>
      </c>
      <c r="AD116" s="474">
        <v>0</v>
      </c>
      <c r="AE116" s="474">
        <v>0</v>
      </c>
      <c r="AF116" s="474">
        <v>0</v>
      </c>
      <c r="AG116" s="474">
        <v>0</v>
      </c>
      <c r="AH116" s="474">
        <v>0</v>
      </c>
      <c r="AI116" s="474">
        <v>0</v>
      </c>
      <c r="AJ116" s="474">
        <v>0</v>
      </c>
      <c r="AK116" s="474">
        <v>0</v>
      </c>
      <c r="AL116" s="474">
        <v>0</v>
      </c>
      <c r="AM116" s="474">
        <v>0</v>
      </c>
      <c r="AN116" s="474">
        <v>0</v>
      </c>
      <c r="AO116" s="474">
        <v>0</v>
      </c>
      <c r="AP116" s="474">
        <v>0</v>
      </c>
      <c r="AQ116" s="474">
        <v>0</v>
      </c>
      <c r="AR116" s="474">
        <v>0</v>
      </c>
      <c r="AS116" s="474">
        <v>0</v>
      </c>
      <c r="AT116" s="474">
        <v>0</v>
      </c>
      <c r="AU116" s="474">
        <v>0</v>
      </c>
      <c r="AV116" s="474">
        <v>0</v>
      </c>
      <c r="AW116" s="474">
        <v>0</v>
      </c>
      <c r="AX116" s="474">
        <v>0</v>
      </c>
      <c r="AY116" s="474">
        <v>0</v>
      </c>
      <c r="AZ116" s="474">
        <v>0</v>
      </c>
      <c r="BA116" s="474">
        <v>0</v>
      </c>
    </row>
    <row r="117" spans="1:53">
      <c r="A117" s="475" t="s">
        <v>2226</v>
      </c>
      <c r="B117" s="474">
        <v>5128092.07</v>
      </c>
      <c r="C117" s="474">
        <v>4879202.25</v>
      </c>
      <c r="D117" s="474">
        <v>5220071.5</v>
      </c>
      <c r="E117" s="474">
        <v>5005159.67</v>
      </c>
      <c r="F117" s="474">
        <v>5172354.59</v>
      </c>
      <c r="G117" s="474">
        <v>5259646.6500000004</v>
      </c>
      <c r="H117" s="474">
        <v>5403535.75</v>
      </c>
      <c r="I117" s="474">
        <v>5416001.9199999999</v>
      </c>
      <c r="J117" s="474">
        <v>5402287.71</v>
      </c>
      <c r="K117" s="474">
        <v>7430514.4268217497</v>
      </c>
      <c r="L117" s="474">
        <v>6818102.0766508402</v>
      </c>
      <c r="M117" s="474">
        <v>6942240.1706295796</v>
      </c>
      <c r="N117" s="474">
        <v>68077208.784102097</v>
      </c>
      <c r="O117" s="474">
        <v>6646504.2062146896</v>
      </c>
      <c r="P117" s="474">
        <v>5910922.2995937001</v>
      </c>
      <c r="Q117" s="474">
        <v>6079304.4975349298</v>
      </c>
      <c r="R117" s="474">
        <v>6209417.9464812996</v>
      </c>
      <c r="S117" s="474">
        <v>6848605.3473065598</v>
      </c>
      <c r="T117" s="474">
        <v>7191798.3886405397</v>
      </c>
      <c r="U117" s="474">
        <v>7448504.1283850204</v>
      </c>
      <c r="V117" s="474">
        <v>7445151.5036503198</v>
      </c>
      <c r="W117" s="474">
        <v>7386633.1591625204</v>
      </c>
      <c r="X117" s="474">
        <v>6984686.8541235002</v>
      </c>
      <c r="Y117" s="474">
        <v>6421497.7734218799</v>
      </c>
      <c r="Z117" s="474">
        <v>6530143.1268328596</v>
      </c>
      <c r="AA117" s="474">
        <v>81103169.231347799</v>
      </c>
      <c r="AB117" s="474">
        <v>6399728.3128996203</v>
      </c>
      <c r="AC117" s="474">
        <v>5649997.7521234499</v>
      </c>
      <c r="AD117" s="474">
        <v>5803511.4750439497</v>
      </c>
      <c r="AE117" s="474">
        <v>5958407.2470887499</v>
      </c>
      <c r="AF117" s="474">
        <v>6547008.2296832697</v>
      </c>
      <c r="AG117" s="474">
        <v>6880340.4154066602</v>
      </c>
      <c r="AH117" s="474">
        <v>7124598.9941987097</v>
      </c>
      <c r="AI117" s="474">
        <v>7125618.5865644002</v>
      </c>
      <c r="AJ117" s="474">
        <v>7060094.3120305901</v>
      </c>
      <c r="AK117" s="474">
        <v>6688021.9266279498</v>
      </c>
      <c r="AL117" s="474">
        <v>6152023.3774140198</v>
      </c>
      <c r="AM117" s="474">
        <v>6247144.0395328002</v>
      </c>
      <c r="AN117" s="474">
        <v>77636494.668614194</v>
      </c>
      <c r="AO117" s="474">
        <v>6357523.8394097602</v>
      </c>
      <c r="AP117" s="474">
        <v>5622155.06570723</v>
      </c>
      <c r="AQ117" s="474">
        <v>5786874.3885342004</v>
      </c>
      <c r="AR117" s="474">
        <v>5950969.8035739101</v>
      </c>
      <c r="AS117" s="474">
        <v>6538349.4287840798</v>
      </c>
      <c r="AT117" s="474">
        <v>6869079.9086386897</v>
      </c>
      <c r="AU117" s="474">
        <v>7106722.1353550795</v>
      </c>
      <c r="AV117" s="474">
        <v>7105959.3848745301</v>
      </c>
      <c r="AW117" s="474">
        <v>7032634.1920723002</v>
      </c>
      <c r="AX117" s="474">
        <v>6670523.3035306605</v>
      </c>
      <c r="AY117" s="474">
        <v>6142162.2302993396</v>
      </c>
      <c r="AZ117" s="474">
        <v>6242127.4137643399</v>
      </c>
      <c r="BA117" s="474">
        <v>77425081.094544098</v>
      </c>
    </row>
    <row r="118" spans="1:53">
      <c r="A118" s="475" t="s">
        <v>2225</v>
      </c>
      <c r="B118" s="474">
        <v>1715379.37</v>
      </c>
      <c r="C118" s="474">
        <v>1539589.54</v>
      </c>
      <c r="D118" s="474">
        <v>2670855.4700000002</v>
      </c>
      <c r="E118" s="474">
        <v>2953888.67</v>
      </c>
      <c r="F118" s="474">
        <v>3125846.55</v>
      </c>
      <c r="G118" s="474">
        <v>3486937.48</v>
      </c>
      <c r="H118" s="474">
        <v>3660052.73</v>
      </c>
      <c r="I118" s="474">
        <v>3672665.97</v>
      </c>
      <c r="J118" s="474">
        <v>2446444.63</v>
      </c>
      <c r="K118" s="474">
        <v>4351880.0291999998</v>
      </c>
      <c r="L118" s="474">
        <v>3993204.3139999998</v>
      </c>
      <c r="M118" s="474">
        <v>4065909.1176</v>
      </c>
      <c r="N118" s="474">
        <v>37682653.870800003</v>
      </c>
      <c r="O118" s="474">
        <v>3876745.7831999999</v>
      </c>
      <c r="P118" s="474">
        <v>3447698.5778999999</v>
      </c>
      <c r="Q118" s="474">
        <v>4866937.8436000003</v>
      </c>
      <c r="R118" s="474">
        <v>4971103.3889999902</v>
      </c>
      <c r="S118" s="474">
        <v>5482820.7000000002</v>
      </c>
      <c r="T118" s="474">
        <v>5428568.2558800001</v>
      </c>
      <c r="U118" s="474">
        <v>5622336.8454</v>
      </c>
      <c r="V118" s="474">
        <v>5619806.1915600002</v>
      </c>
      <c r="W118" s="474">
        <v>5364436.6345800003</v>
      </c>
      <c r="X118" s="474">
        <v>5072528.8821</v>
      </c>
      <c r="Y118" s="474">
        <v>4663520.8710599998</v>
      </c>
      <c r="Z118" s="474">
        <v>4742423.0043400005</v>
      </c>
      <c r="AA118" s="474">
        <v>59158926.97862</v>
      </c>
      <c r="AB118" s="474">
        <v>4142485.6097019101</v>
      </c>
      <c r="AC118" s="474">
        <v>3657191.8741992698</v>
      </c>
      <c r="AD118" s="474">
        <v>3756559.9031214002</v>
      </c>
      <c r="AE118" s="474">
        <v>3856822.5198024702</v>
      </c>
      <c r="AF118" s="474">
        <v>4237818.5529214898</v>
      </c>
      <c r="AG118" s="474">
        <v>4453581.4283276796</v>
      </c>
      <c r="AH118" s="474">
        <v>4611687.7725693202</v>
      </c>
      <c r="AI118" s="474">
        <v>4612347.7453831797</v>
      </c>
      <c r="AJ118" s="474">
        <v>4569934.4817145802</v>
      </c>
      <c r="AK118" s="474">
        <v>4329095.4293455603</v>
      </c>
      <c r="AL118" s="474">
        <v>3982148.4702903898</v>
      </c>
      <c r="AM118" s="474">
        <v>4043719.2049758201</v>
      </c>
      <c r="AN118" s="474">
        <v>50253392.992353097</v>
      </c>
      <c r="AO118" s="474">
        <v>4220561.60882397</v>
      </c>
      <c r="AP118" s="474">
        <v>3732373.2365873698</v>
      </c>
      <c r="AQ118" s="474">
        <v>3841725.2528307801</v>
      </c>
      <c r="AR118" s="474">
        <v>3950663.0761712701</v>
      </c>
      <c r="AS118" s="474">
        <v>4340606.0726253204</v>
      </c>
      <c r="AT118" s="474">
        <v>4560167.71350969</v>
      </c>
      <c r="AU118" s="474">
        <v>4717930.96914976</v>
      </c>
      <c r="AV118" s="474">
        <v>4717424.6029171403</v>
      </c>
      <c r="AW118" s="474">
        <v>4668746.2964698598</v>
      </c>
      <c r="AX118" s="474">
        <v>4428352.18188674</v>
      </c>
      <c r="AY118" s="474">
        <v>4077589.7596597602</v>
      </c>
      <c r="AZ118" s="474">
        <v>4143953.5242650998</v>
      </c>
      <c r="BA118" s="474">
        <v>51400094.294896796</v>
      </c>
    </row>
    <row r="119" spans="1:53">
      <c r="A119" s="475" t="s">
        <v>2224</v>
      </c>
      <c r="B119" s="474">
        <v>99877246.409999996</v>
      </c>
      <c r="C119" s="474">
        <v>89730031.409999996</v>
      </c>
      <c r="D119" s="474">
        <v>95724039.480000004</v>
      </c>
      <c r="E119" s="474">
        <v>106296070.34999999</v>
      </c>
      <c r="F119" s="474">
        <v>103043481.08</v>
      </c>
      <c r="G119" s="474">
        <v>106560562.97</v>
      </c>
      <c r="H119" s="474">
        <v>111937779.72</v>
      </c>
      <c r="I119" s="474">
        <v>112536997.02</v>
      </c>
      <c r="J119" s="474">
        <v>110411035.15000001</v>
      </c>
      <c r="K119" s="474">
        <v>128617836.135719</v>
      </c>
      <c r="L119" s="474">
        <v>118017338.4074</v>
      </c>
      <c r="M119" s="474">
        <v>120166095.83015899</v>
      </c>
      <c r="N119" s="474">
        <v>1302918513.9632699</v>
      </c>
      <c r="O119" s="474">
        <v>98811218.661121994</v>
      </c>
      <c r="P119" s="474">
        <v>87875583.571877703</v>
      </c>
      <c r="Q119" s="474">
        <v>90378861.936443299</v>
      </c>
      <c r="R119" s="474">
        <v>92313212.3943232</v>
      </c>
      <c r="S119" s="474">
        <v>101815784.583975</v>
      </c>
      <c r="T119" s="474">
        <v>106917913.702996</v>
      </c>
      <c r="U119" s="474">
        <v>110734266.810505</v>
      </c>
      <c r="V119" s="474">
        <v>110684424.528687</v>
      </c>
      <c r="W119" s="474">
        <v>109814453.073999</v>
      </c>
      <c r="X119" s="474">
        <v>103838860.03967801</v>
      </c>
      <c r="Y119" s="474">
        <v>95466127.897460103</v>
      </c>
      <c r="Z119" s="474">
        <v>97081319.799748898</v>
      </c>
      <c r="AA119" s="474">
        <v>1205732027.0008099</v>
      </c>
      <c r="AB119" s="474">
        <v>111199170.032996</v>
      </c>
      <c r="AC119" s="474">
        <v>98172145.754693896</v>
      </c>
      <c r="AD119" s="474">
        <v>100839540.01626299</v>
      </c>
      <c r="AE119" s="474">
        <v>103530948.221559</v>
      </c>
      <c r="AF119" s="474">
        <v>113758248.123211</v>
      </c>
      <c r="AG119" s="474">
        <v>119550097.493287</v>
      </c>
      <c r="AH119" s="474">
        <v>123794238.792281</v>
      </c>
      <c r="AI119" s="474">
        <v>123811954.829477</v>
      </c>
      <c r="AJ119" s="474">
        <v>122673430.725182</v>
      </c>
      <c r="AK119" s="474">
        <v>116208446.83429199</v>
      </c>
      <c r="AL119" s="474">
        <v>106895146.191303</v>
      </c>
      <c r="AM119" s="474">
        <v>108547925.52246299</v>
      </c>
      <c r="AN119" s="474">
        <v>1348981292.53701</v>
      </c>
      <c r="AO119" s="474">
        <v>118191575.89904401</v>
      </c>
      <c r="AP119" s="474">
        <v>104520468.023352</v>
      </c>
      <c r="AQ119" s="474">
        <v>107582735.163471</v>
      </c>
      <c r="AR119" s="474">
        <v>110633403.346754</v>
      </c>
      <c r="AS119" s="474">
        <v>121553271.727621</v>
      </c>
      <c r="AT119" s="474">
        <v>127701822.263845</v>
      </c>
      <c r="AU119" s="474">
        <v>132119785.921592</v>
      </c>
      <c r="AV119" s="474">
        <v>132105605.765356</v>
      </c>
      <c r="AW119" s="474">
        <v>130742430.36730701</v>
      </c>
      <c r="AX119" s="474">
        <v>124010492.328532</v>
      </c>
      <c r="AY119" s="474">
        <v>114187827.17361601</v>
      </c>
      <c r="AZ119" s="474">
        <v>116046261.820062</v>
      </c>
      <c r="BA119" s="474">
        <v>1439395679.80055</v>
      </c>
    </row>
    <row r="120" spans="1:53">
      <c r="A120" s="475" t="s">
        <v>2223</v>
      </c>
      <c r="B120" s="474">
        <v>15261763.4</v>
      </c>
      <c r="C120" s="474">
        <v>14540928.380000001</v>
      </c>
      <c r="D120" s="474">
        <v>15555238.73</v>
      </c>
      <c r="E120" s="474">
        <v>16312911.800000001</v>
      </c>
      <c r="F120" s="474">
        <v>16834753.489999998</v>
      </c>
      <c r="G120" s="474">
        <v>17104814.969999999</v>
      </c>
      <c r="H120" s="474">
        <v>17548658.84</v>
      </c>
      <c r="I120" s="474">
        <v>17587362.129999999</v>
      </c>
      <c r="J120" s="474">
        <v>17545083.190000001</v>
      </c>
      <c r="K120" s="474">
        <v>22951877.370623901</v>
      </c>
      <c r="L120" s="474">
        <v>21060216.5307444</v>
      </c>
      <c r="M120" s="474">
        <v>21443662.702349801</v>
      </c>
      <c r="N120" s="474">
        <v>213747271.53371799</v>
      </c>
      <c r="O120" s="474">
        <v>17344018.3498208</v>
      </c>
      <c r="P120" s="474">
        <v>15424521.168986799</v>
      </c>
      <c r="Q120" s="474">
        <v>15863913.6436271</v>
      </c>
      <c r="R120" s="474">
        <v>16203444.0156946</v>
      </c>
      <c r="S120" s="474">
        <v>17871400.232215501</v>
      </c>
      <c r="T120" s="474">
        <v>18766960.698552299</v>
      </c>
      <c r="U120" s="474">
        <v>19436832.998711199</v>
      </c>
      <c r="V120" s="474">
        <v>19428084.341805998</v>
      </c>
      <c r="W120" s="474">
        <v>19275381.024526998</v>
      </c>
      <c r="X120" s="474">
        <v>18226504.220428899</v>
      </c>
      <c r="Y120" s="474">
        <v>16756865.227200801</v>
      </c>
      <c r="Z120" s="474">
        <v>17040374.715003502</v>
      </c>
      <c r="AA120" s="474">
        <v>211638300.63657501</v>
      </c>
      <c r="AB120" s="474">
        <v>11270423.221844001</v>
      </c>
      <c r="AC120" s="474">
        <v>9950088.9343296904</v>
      </c>
      <c r="AD120" s="474">
        <v>10220438.634048499</v>
      </c>
      <c r="AE120" s="474">
        <v>10493222.2306116</v>
      </c>
      <c r="AF120" s="474">
        <v>11529794.700299401</v>
      </c>
      <c r="AG120" s="474">
        <v>12116818.808649899</v>
      </c>
      <c r="AH120" s="474">
        <v>12546977.3128794</v>
      </c>
      <c r="AI120" s="474">
        <v>12548772.894959399</v>
      </c>
      <c r="AJ120" s="474">
        <v>12433379.511179</v>
      </c>
      <c r="AK120" s="474">
        <v>11778130.874421099</v>
      </c>
      <c r="AL120" s="474">
        <v>10834195.4133236</v>
      </c>
      <c r="AM120" s="474">
        <v>11001710.355647</v>
      </c>
      <c r="AN120" s="474">
        <v>136723952.89219299</v>
      </c>
      <c r="AO120" s="474">
        <v>10710820.435996501</v>
      </c>
      <c r="AP120" s="474">
        <v>9471909.9594771303</v>
      </c>
      <c r="AQ120" s="474">
        <v>9749420.3760644998</v>
      </c>
      <c r="AR120" s="474">
        <v>10025879.6657592</v>
      </c>
      <c r="AS120" s="474">
        <v>11015465.8399218</v>
      </c>
      <c r="AT120" s="474">
        <v>11572663.0871385</v>
      </c>
      <c r="AU120" s="474">
        <v>11973030.161280099</v>
      </c>
      <c r="AV120" s="474">
        <v>11971745.1195498</v>
      </c>
      <c r="AW120" s="474">
        <v>11848210.7068794</v>
      </c>
      <c r="AX120" s="474">
        <v>11238145.404246001</v>
      </c>
      <c r="AY120" s="474">
        <v>10347990.5698008</v>
      </c>
      <c r="AZ120" s="474">
        <v>10516406.631933101</v>
      </c>
      <c r="BA120" s="474">
        <v>130441687.958047</v>
      </c>
    </row>
    <row r="121" spans="1:53">
      <c r="A121" s="475" t="s">
        <v>2222</v>
      </c>
      <c r="B121" s="474">
        <v>5156293.47</v>
      </c>
      <c r="C121" s="474">
        <v>4612172.71</v>
      </c>
      <c r="D121" s="474">
        <v>4945627.4000000004</v>
      </c>
      <c r="E121" s="474">
        <v>5474724.3499999996</v>
      </c>
      <c r="F121" s="474">
        <v>5800857.54</v>
      </c>
      <c r="G121" s="474">
        <v>6007942.04</v>
      </c>
      <c r="H121" s="474">
        <v>6311462.4900000002</v>
      </c>
      <c r="I121" s="474">
        <v>6339966.9800000004</v>
      </c>
      <c r="J121" s="474">
        <v>6224339.25</v>
      </c>
      <c r="K121" s="474">
        <v>7498774.9885774003</v>
      </c>
      <c r="L121" s="474">
        <v>6880736.7007328002</v>
      </c>
      <c r="M121" s="474">
        <v>7006015.1916670604</v>
      </c>
      <c r="N121" s="474">
        <v>72258913.110977203</v>
      </c>
      <c r="O121" s="474">
        <v>9401423.5676789694</v>
      </c>
      <c r="P121" s="474">
        <v>8360949.2283415301</v>
      </c>
      <c r="Q121" s="474">
        <v>8599124.4126169104</v>
      </c>
      <c r="R121" s="474">
        <v>8783168.7775106598</v>
      </c>
      <c r="S121" s="474">
        <v>9687293.9097362906</v>
      </c>
      <c r="T121" s="474">
        <v>10172737.5425024</v>
      </c>
      <c r="U121" s="474">
        <v>10535845.6240915</v>
      </c>
      <c r="V121" s="474">
        <v>10531103.3649705</v>
      </c>
      <c r="W121" s="474">
        <v>10448329.665302301</v>
      </c>
      <c r="X121" s="474">
        <v>9879780.0416366905</v>
      </c>
      <c r="Y121" s="474">
        <v>9083153.8856768608</v>
      </c>
      <c r="Z121" s="474">
        <v>9236831.8123562206</v>
      </c>
      <c r="AA121" s="474">
        <v>114719741.832421</v>
      </c>
      <c r="AB121" s="474">
        <v>7366062.7315549897</v>
      </c>
      <c r="AC121" s="474">
        <v>6503125.7329155803</v>
      </c>
      <c r="AD121" s="474">
        <v>6679819.4389449004</v>
      </c>
      <c r="AE121" s="474">
        <v>6858103.8782131802</v>
      </c>
      <c r="AF121" s="474">
        <v>7535581.3506407104</v>
      </c>
      <c r="AG121" s="474">
        <v>7919245.4173692502</v>
      </c>
      <c r="AH121" s="474">
        <v>8200386.1043068599</v>
      </c>
      <c r="AI121" s="474">
        <v>8201559.6512074601</v>
      </c>
      <c r="AJ121" s="474">
        <v>8126141.4626442399</v>
      </c>
      <c r="AK121" s="474">
        <v>7697887.5747360904</v>
      </c>
      <c r="AL121" s="474">
        <v>7080955.3012872096</v>
      </c>
      <c r="AM121" s="474">
        <v>7190438.8183955401</v>
      </c>
      <c r="AN121" s="474">
        <v>89359307.462216005</v>
      </c>
      <c r="AO121" s="474">
        <v>6791691.7709787497</v>
      </c>
      <c r="AP121" s="474">
        <v>6006103.2029846497</v>
      </c>
      <c r="AQ121" s="474">
        <v>6182071.5355656901</v>
      </c>
      <c r="AR121" s="474">
        <v>6357373.3524573399</v>
      </c>
      <c r="AS121" s="474">
        <v>6984866.2990431199</v>
      </c>
      <c r="AT121" s="474">
        <v>7338183.0203295201</v>
      </c>
      <c r="AU121" s="474">
        <v>7592054.30676053</v>
      </c>
      <c r="AV121" s="474">
        <v>7591239.4665345401</v>
      </c>
      <c r="AW121" s="474">
        <v>7512906.7506627897</v>
      </c>
      <c r="AX121" s="474">
        <v>7126066.5902461298</v>
      </c>
      <c r="AY121" s="474">
        <v>6561622.6897882102</v>
      </c>
      <c r="AZ121" s="474">
        <v>6668414.6942027202</v>
      </c>
      <c r="BA121" s="474">
        <v>82712593.679554</v>
      </c>
    </row>
    <row r="122" spans="1:53">
      <c r="A122" s="475" t="s">
        <v>2221</v>
      </c>
      <c r="B122" s="474">
        <v>6310798.8600000003</v>
      </c>
      <c r="C122" s="474">
        <v>5789824.2199999997</v>
      </c>
      <c r="D122" s="474">
        <v>6218319.6399999997</v>
      </c>
      <c r="E122" s="474">
        <v>6746410.7800000003</v>
      </c>
      <c r="F122" s="474">
        <v>6840901.5300000003</v>
      </c>
      <c r="G122" s="474">
        <v>7040653.1500000004</v>
      </c>
      <c r="H122" s="474">
        <v>7335655.1699999999</v>
      </c>
      <c r="I122" s="474">
        <v>7362765.9100000001</v>
      </c>
      <c r="J122" s="474">
        <v>7234658.8200000003</v>
      </c>
      <c r="K122" s="474">
        <v>8453631.9152553696</v>
      </c>
      <c r="L122" s="474">
        <v>7846723.1136640096</v>
      </c>
      <c r="M122" s="474">
        <v>7973072.5577385398</v>
      </c>
      <c r="N122" s="474">
        <v>85153415.666657895</v>
      </c>
      <c r="O122" s="474">
        <v>7421116.3301955601</v>
      </c>
      <c r="P122" s="474">
        <v>6740349.02539929</v>
      </c>
      <c r="Q122" s="474">
        <v>6997006.2273476599</v>
      </c>
      <c r="R122" s="474">
        <v>7203224.8151032999</v>
      </c>
      <c r="S122" s="474">
        <v>7824451.1236453503</v>
      </c>
      <c r="T122" s="474">
        <v>8148725.0466972804</v>
      </c>
      <c r="U122" s="474">
        <v>8409451.3518894706</v>
      </c>
      <c r="V122" s="474">
        <v>8394634.4041544702</v>
      </c>
      <c r="W122" s="474">
        <v>8301258.4043803802</v>
      </c>
      <c r="X122" s="474">
        <v>7965543.3320631599</v>
      </c>
      <c r="Y122" s="474">
        <v>7420057.6651470801</v>
      </c>
      <c r="Z122" s="474">
        <v>7527823.2370780203</v>
      </c>
      <c r="AA122" s="474">
        <v>92353640.963101</v>
      </c>
      <c r="AB122" s="474">
        <v>7824353.8244032096</v>
      </c>
      <c r="AC122" s="474">
        <v>7061200.0380694401</v>
      </c>
      <c r="AD122" s="474">
        <v>7286883.3165844996</v>
      </c>
      <c r="AE122" s="474">
        <v>7380016.6633445304</v>
      </c>
      <c r="AF122" s="474">
        <v>7983445.2458140897</v>
      </c>
      <c r="AG122" s="474">
        <v>8328912.8129588999</v>
      </c>
      <c r="AH122" s="474">
        <v>8591976.24333377</v>
      </c>
      <c r="AI122" s="474">
        <v>8581159.5715532806</v>
      </c>
      <c r="AJ122" s="474">
        <v>8479861.6702789608</v>
      </c>
      <c r="AK122" s="474">
        <v>8156448.7044090005</v>
      </c>
      <c r="AL122" s="474">
        <v>7604578.7393565997</v>
      </c>
      <c r="AM122" s="474">
        <v>7704373.4105574796</v>
      </c>
      <c r="AN122" s="474">
        <v>94983210.240663797</v>
      </c>
      <c r="AO122" s="474">
        <v>7978135.5648830701</v>
      </c>
      <c r="AP122" s="474">
        <v>7209403.9716694299</v>
      </c>
      <c r="AQ122" s="474">
        <v>7453845.7361296397</v>
      </c>
      <c r="AR122" s="474">
        <v>7562850.1756893601</v>
      </c>
      <c r="AS122" s="474">
        <v>8182490.4421280297</v>
      </c>
      <c r="AT122" s="474">
        <v>8535003.4363419302</v>
      </c>
      <c r="AU122" s="474">
        <v>8797922.7990401704</v>
      </c>
      <c r="AV122" s="474">
        <v>8784903.9880936407</v>
      </c>
      <c r="AW122" s="474">
        <v>8672099.0837168302</v>
      </c>
      <c r="AX122" s="474">
        <v>8349275.2182398196</v>
      </c>
      <c r="AY122" s="474">
        <v>7790191.1521324003</v>
      </c>
      <c r="AZ122" s="474">
        <v>7899017.1259052698</v>
      </c>
      <c r="BA122" s="474">
        <v>97215138.693969607</v>
      </c>
    </row>
    <row r="123" spans="1:53">
      <c r="A123" s="475" t="s">
        <v>2220</v>
      </c>
      <c r="B123" s="474">
        <v>11856254.16</v>
      </c>
      <c r="C123" s="474">
        <v>10836944.16</v>
      </c>
      <c r="D123" s="474">
        <v>11671161.029999999</v>
      </c>
      <c r="E123" s="474">
        <v>12664730.449999999</v>
      </c>
      <c r="F123" s="474">
        <v>12857586.710000001</v>
      </c>
      <c r="G123" s="474">
        <v>13262243.52</v>
      </c>
      <c r="H123" s="474">
        <v>13844839.039999999</v>
      </c>
      <c r="I123" s="474">
        <v>13992248.060000001</v>
      </c>
      <c r="J123" s="474">
        <v>13764076.130000001</v>
      </c>
      <c r="K123" s="474">
        <v>15902588.929757999</v>
      </c>
      <c r="L123" s="474">
        <v>14766260.525823601</v>
      </c>
      <c r="M123" s="474">
        <v>15036433.738225101</v>
      </c>
      <c r="N123" s="474">
        <v>160455366.45380601</v>
      </c>
      <c r="O123" s="474">
        <v>14260115.766027899</v>
      </c>
      <c r="P123" s="474">
        <v>12964210.8473983</v>
      </c>
      <c r="Q123" s="474">
        <v>13614589.159755699</v>
      </c>
      <c r="R123" s="474">
        <v>14108950.6486401</v>
      </c>
      <c r="S123" s="474">
        <v>15389320.7283912</v>
      </c>
      <c r="T123" s="474">
        <v>16105144.4551965</v>
      </c>
      <c r="U123" s="474">
        <v>16134475.5787478</v>
      </c>
      <c r="V123" s="474">
        <v>16150303.117902</v>
      </c>
      <c r="W123" s="474">
        <v>15988986.2380783</v>
      </c>
      <c r="X123" s="474">
        <v>16042148.7829611</v>
      </c>
      <c r="Y123" s="474">
        <v>14833582.408278501</v>
      </c>
      <c r="Z123" s="474">
        <v>15036040.342514399</v>
      </c>
      <c r="AA123" s="474">
        <v>180627868.073892</v>
      </c>
      <c r="AB123" s="474">
        <v>15317064.228386</v>
      </c>
      <c r="AC123" s="474">
        <v>13727870.5767876</v>
      </c>
      <c r="AD123" s="474">
        <v>13977143.520878199</v>
      </c>
      <c r="AE123" s="474">
        <v>14283350.4734265</v>
      </c>
      <c r="AF123" s="474">
        <v>15498309.375473499</v>
      </c>
      <c r="AG123" s="474">
        <v>16256726.776890401</v>
      </c>
      <c r="AH123" s="474">
        <v>16139765.375166399</v>
      </c>
      <c r="AI123" s="474">
        <v>16167871.3783543</v>
      </c>
      <c r="AJ123" s="474">
        <v>16018419.530660801</v>
      </c>
      <c r="AK123" s="474">
        <v>16322487.5850033</v>
      </c>
      <c r="AL123" s="474">
        <v>15129125.2862023</v>
      </c>
      <c r="AM123" s="474">
        <v>15335360.419868501</v>
      </c>
      <c r="AN123" s="474">
        <v>184173494.527098</v>
      </c>
      <c r="AO123" s="474">
        <v>15648670.346482901</v>
      </c>
      <c r="AP123" s="474">
        <v>14062257.711805901</v>
      </c>
      <c r="AQ123" s="474">
        <v>14384518.029068399</v>
      </c>
      <c r="AR123" s="474">
        <v>14705494.3410083</v>
      </c>
      <c r="AS123" s="474">
        <v>15954727.1355027</v>
      </c>
      <c r="AT123" s="474">
        <v>16741282.743470799</v>
      </c>
      <c r="AU123" s="474">
        <v>16742539.183194701</v>
      </c>
      <c r="AV123" s="474">
        <v>16759264.213343499</v>
      </c>
      <c r="AW123" s="474">
        <v>16583922.5588862</v>
      </c>
      <c r="AX123" s="474">
        <v>16698846.395302899</v>
      </c>
      <c r="AY123" s="474">
        <v>15482109.7715286</v>
      </c>
      <c r="AZ123" s="474">
        <v>15698651.803066701</v>
      </c>
      <c r="BA123" s="474">
        <v>189462284.23266199</v>
      </c>
    </row>
    <row r="124" spans="1:53">
      <c r="A124" s="475" t="s">
        <v>2219</v>
      </c>
      <c r="B124" s="474">
        <v>24621366.41</v>
      </c>
      <c r="C124" s="474">
        <v>23978850.66</v>
      </c>
      <c r="D124" s="474">
        <v>25125521.93</v>
      </c>
      <c r="E124" s="474">
        <v>26089476.760000002</v>
      </c>
      <c r="F124" s="474">
        <v>27369708.260000002</v>
      </c>
      <c r="G124" s="474">
        <v>26216632.18</v>
      </c>
      <c r="H124" s="474">
        <v>26240243.620000001</v>
      </c>
      <c r="I124" s="474">
        <v>27181943.32</v>
      </c>
      <c r="J124" s="474">
        <v>28838527.149999999</v>
      </c>
      <c r="K124" s="474">
        <v>0</v>
      </c>
      <c r="L124" s="474">
        <v>0</v>
      </c>
      <c r="M124" s="474">
        <v>0</v>
      </c>
      <c r="N124" s="474">
        <v>235662270.28999999</v>
      </c>
      <c r="O124" s="474">
        <v>0</v>
      </c>
      <c r="P124" s="474">
        <v>0</v>
      </c>
      <c r="Q124" s="474">
        <v>0</v>
      </c>
      <c r="R124" s="474">
        <v>0</v>
      </c>
      <c r="S124" s="474">
        <v>0</v>
      </c>
      <c r="T124" s="474">
        <v>0</v>
      </c>
      <c r="U124" s="474">
        <v>0</v>
      </c>
      <c r="V124" s="474">
        <v>0</v>
      </c>
      <c r="W124" s="474">
        <v>0</v>
      </c>
      <c r="X124" s="474">
        <v>0</v>
      </c>
      <c r="Y124" s="474">
        <v>0</v>
      </c>
      <c r="Z124" s="474">
        <v>0</v>
      </c>
      <c r="AA124" s="474">
        <v>0</v>
      </c>
      <c r="AB124" s="474">
        <v>0</v>
      </c>
      <c r="AC124" s="474">
        <v>0</v>
      </c>
      <c r="AD124" s="474">
        <v>0</v>
      </c>
      <c r="AE124" s="474">
        <v>0</v>
      </c>
      <c r="AF124" s="474">
        <v>0</v>
      </c>
      <c r="AG124" s="474">
        <v>0</v>
      </c>
      <c r="AH124" s="474">
        <v>0</v>
      </c>
      <c r="AI124" s="474">
        <v>0</v>
      </c>
      <c r="AJ124" s="474">
        <v>0</v>
      </c>
      <c r="AK124" s="474">
        <v>0</v>
      </c>
      <c r="AL124" s="474">
        <v>0</v>
      </c>
      <c r="AM124" s="474">
        <v>0</v>
      </c>
      <c r="AN124" s="474">
        <v>0</v>
      </c>
      <c r="AO124" s="474">
        <v>0</v>
      </c>
      <c r="AP124" s="474">
        <v>0</v>
      </c>
      <c r="AQ124" s="474">
        <v>0</v>
      </c>
      <c r="AR124" s="474">
        <v>0</v>
      </c>
      <c r="AS124" s="474">
        <v>0</v>
      </c>
      <c r="AT124" s="474">
        <v>0</v>
      </c>
      <c r="AU124" s="474">
        <v>0</v>
      </c>
      <c r="AV124" s="474">
        <v>0</v>
      </c>
      <c r="AW124" s="474">
        <v>0</v>
      </c>
      <c r="AX124" s="474">
        <v>0</v>
      </c>
      <c r="AY124" s="474">
        <v>0</v>
      </c>
      <c r="AZ124" s="474">
        <v>0</v>
      </c>
      <c r="BA124" s="474">
        <v>0</v>
      </c>
    </row>
    <row r="125" spans="1:53">
      <c r="A125" s="475" t="s">
        <v>2218</v>
      </c>
      <c r="B125" s="474">
        <v>21790765.93</v>
      </c>
      <c r="C125" s="474">
        <v>20753639.870000001</v>
      </c>
      <c r="D125" s="474">
        <v>21526314.379999999</v>
      </c>
      <c r="E125" s="474">
        <v>23224696.27</v>
      </c>
      <c r="F125" s="474">
        <v>22733985.039999999</v>
      </c>
      <c r="G125" s="474">
        <v>22347578.73</v>
      </c>
      <c r="H125" s="474">
        <v>22555880.82</v>
      </c>
      <c r="I125" s="474">
        <v>23109659.890000001</v>
      </c>
      <c r="J125" s="474">
        <v>24094208.059999999</v>
      </c>
      <c r="K125" s="474">
        <v>0</v>
      </c>
      <c r="L125" s="474">
        <v>0</v>
      </c>
      <c r="M125" s="474">
        <v>0</v>
      </c>
      <c r="N125" s="474">
        <v>202136728.99000001</v>
      </c>
      <c r="O125" s="474">
        <v>0</v>
      </c>
      <c r="P125" s="474">
        <v>0</v>
      </c>
      <c r="Q125" s="474">
        <v>0</v>
      </c>
      <c r="R125" s="474">
        <v>0</v>
      </c>
      <c r="S125" s="474">
        <v>0</v>
      </c>
      <c r="T125" s="474">
        <v>0</v>
      </c>
      <c r="U125" s="474">
        <v>0</v>
      </c>
      <c r="V125" s="474">
        <v>0</v>
      </c>
      <c r="W125" s="474">
        <v>0</v>
      </c>
      <c r="X125" s="474">
        <v>0</v>
      </c>
      <c r="Y125" s="474">
        <v>0</v>
      </c>
      <c r="Z125" s="474">
        <v>0</v>
      </c>
      <c r="AA125" s="474">
        <v>0</v>
      </c>
      <c r="AB125" s="474">
        <v>0</v>
      </c>
      <c r="AC125" s="474">
        <v>0</v>
      </c>
      <c r="AD125" s="474">
        <v>0</v>
      </c>
      <c r="AE125" s="474">
        <v>0</v>
      </c>
      <c r="AF125" s="474">
        <v>0</v>
      </c>
      <c r="AG125" s="474">
        <v>0</v>
      </c>
      <c r="AH125" s="474">
        <v>0</v>
      </c>
      <c r="AI125" s="474">
        <v>0</v>
      </c>
      <c r="AJ125" s="474">
        <v>0</v>
      </c>
      <c r="AK125" s="474">
        <v>0</v>
      </c>
      <c r="AL125" s="474">
        <v>0</v>
      </c>
      <c r="AM125" s="474">
        <v>0</v>
      </c>
      <c r="AN125" s="474">
        <v>0</v>
      </c>
      <c r="AO125" s="474">
        <v>0</v>
      </c>
      <c r="AP125" s="474">
        <v>0</v>
      </c>
      <c r="AQ125" s="474">
        <v>0</v>
      </c>
      <c r="AR125" s="474">
        <v>0</v>
      </c>
      <c r="AS125" s="474">
        <v>0</v>
      </c>
      <c r="AT125" s="474">
        <v>0</v>
      </c>
      <c r="AU125" s="474">
        <v>0</v>
      </c>
      <c r="AV125" s="474">
        <v>0</v>
      </c>
      <c r="AW125" s="474">
        <v>0</v>
      </c>
      <c r="AX125" s="474">
        <v>0</v>
      </c>
      <c r="AY125" s="474">
        <v>0</v>
      </c>
      <c r="AZ125" s="474">
        <v>0</v>
      </c>
      <c r="BA125" s="474">
        <v>0</v>
      </c>
    </row>
    <row r="126" spans="1:53">
      <c r="A126" s="475" t="s">
        <v>2217</v>
      </c>
      <c r="B126" s="474">
        <v>3731758.6</v>
      </c>
      <c r="C126" s="474">
        <v>3680166.05</v>
      </c>
      <c r="D126" s="474">
        <v>3881876.9</v>
      </c>
      <c r="E126" s="474">
        <v>3969335.92</v>
      </c>
      <c r="F126" s="474">
        <v>4095695.72</v>
      </c>
      <c r="G126" s="474">
        <v>3731406.48</v>
      </c>
      <c r="H126" s="474">
        <v>3674962.25</v>
      </c>
      <c r="I126" s="474">
        <v>3821215.12</v>
      </c>
      <c r="J126" s="474">
        <v>4064619.92</v>
      </c>
      <c r="K126" s="474">
        <v>0</v>
      </c>
      <c r="L126" s="474">
        <v>0</v>
      </c>
      <c r="M126" s="474">
        <v>0</v>
      </c>
      <c r="N126" s="474">
        <v>34651036.960000001</v>
      </c>
      <c r="O126" s="474">
        <v>0</v>
      </c>
      <c r="P126" s="474">
        <v>0</v>
      </c>
      <c r="Q126" s="474">
        <v>0</v>
      </c>
      <c r="R126" s="474">
        <v>0</v>
      </c>
      <c r="S126" s="474">
        <v>0</v>
      </c>
      <c r="T126" s="474">
        <v>0</v>
      </c>
      <c r="U126" s="474">
        <v>0</v>
      </c>
      <c r="V126" s="474">
        <v>0</v>
      </c>
      <c r="W126" s="474">
        <v>0</v>
      </c>
      <c r="X126" s="474">
        <v>0</v>
      </c>
      <c r="Y126" s="474">
        <v>0</v>
      </c>
      <c r="Z126" s="474">
        <v>0</v>
      </c>
      <c r="AA126" s="474">
        <v>0</v>
      </c>
      <c r="AB126" s="474">
        <v>0</v>
      </c>
      <c r="AC126" s="474">
        <v>0</v>
      </c>
      <c r="AD126" s="474">
        <v>0</v>
      </c>
      <c r="AE126" s="474">
        <v>0</v>
      </c>
      <c r="AF126" s="474">
        <v>0</v>
      </c>
      <c r="AG126" s="474">
        <v>0</v>
      </c>
      <c r="AH126" s="474">
        <v>0</v>
      </c>
      <c r="AI126" s="474">
        <v>0</v>
      </c>
      <c r="AJ126" s="474">
        <v>0</v>
      </c>
      <c r="AK126" s="474">
        <v>0</v>
      </c>
      <c r="AL126" s="474">
        <v>0</v>
      </c>
      <c r="AM126" s="474">
        <v>0</v>
      </c>
      <c r="AN126" s="474">
        <v>0</v>
      </c>
      <c r="AO126" s="474">
        <v>0</v>
      </c>
      <c r="AP126" s="474">
        <v>0</v>
      </c>
      <c r="AQ126" s="474">
        <v>0</v>
      </c>
      <c r="AR126" s="474">
        <v>0</v>
      </c>
      <c r="AS126" s="474">
        <v>0</v>
      </c>
      <c r="AT126" s="474">
        <v>0</v>
      </c>
      <c r="AU126" s="474">
        <v>0</v>
      </c>
      <c r="AV126" s="474">
        <v>0</v>
      </c>
      <c r="AW126" s="474">
        <v>0</v>
      </c>
      <c r="AX126" s="474">
        <v>0</v>
      </c>
      <c r="AY126" s="474">
        <v>0</v>
      </c>
      <c r="AZ126" s="474">
        <v>0</v>
      </c>
      <c r="BA126" s="474">
        <v>0</v>
      </c>
    </row>
    <row r="127" spans="1:53">
      <c r="A127" s="475" t="s">
        <v>2216</v>
      </c>
      <c r="B127" s="474">
        <v>1105499.01</v>
      </c>
      <c r="C127" s="474">
        <v>1049379.17</v>
      </c>
      <c r="D127" s="474">
        <v>1088762.3999999999</v>
      </c>
      <c r="E127" s="474">
        <v>1169648.94</v>
      </c>
      <c r="F127" s="474">
        <v>1251272.69</v>
      </c>
      <c r="G127" s="474">
        <v>1254779.52</v>
      </c>
      <c r="H127" s="474">
        <v>1253024.22</v>
      </c>
      <c r="I127" s="474">
        <v>1281676.68</v>
      </c>
      <c r="J127" s="474">
        <v>1340063.8400000001</v>
      </c>
      <c r="K127" s="474">
        <v>0</v>
      </c>
      <c r="L127" s="474">
        <v>0</v>
      </c>
      <c r="M127" s="474">
        <v>0</v>
      </c>
      <c r="N127" s="474">
        <v>10794106.4699999</v>
      </c>
      <c r="O127" s="474">
        <v>0</v>
      </c>
      <c r="P127" s="474">
        <v>0</v>
      </c>
      <c r="Q127" s="474">
        <v>0</v>
      </c>
      <c r="R127" s="474">
        <v>0</v>
      </c>
      <c r="S127" s="474">
        <v>0</v>
      </c>
      <c r="T127" s="474">
        <v>0</v>
      </c>
      <c r="U127" s="474">
        <v>0</v>
      </c>
      <c r="V127" s="474">
        <v>0</v>
      </c>
      <c r="W127" s="474">
        <v>0</v>
      </c>
      <c r="X127" s="474">
        <v>0</v>
      </c>
      <c r="Y127" s="474">
        <v>0</v>
      </c>
      <c r="Z127" s="474">
        <v>0</v>
      </c>
      <c r="AA127" s="474">
        <v>0</v>
      </c>
      <c r="AB127" s="474">
        <v>0</v>
      </c>
      <c r="AC127" s="474">
        <v>0</v>
      </c>
      <c r="AD127" s="474">
        <v>0</v>
      </c>
      <c r="AE127" s="474">
        <v>0</v>
      </c>
      <c r="AF127" s="474">
        <v>0</v>
      </c>
      <c r="AG127" s="474">
        <v>0</v>
      </c>
      <c r="AH127" s="474">
        <v>0</v>
      </c>
      <c r="AI127" s="474">
        <v>0</v>
      </c>
      <c r="AJ127" s="474">
        <v>0</v>
      </c>
      <c r="AK127" s="474">
        <v>0</v>
      </c>
      <c r="AL127" s="474">
        <v>0</v>
      </c>
      <c r="AM127" s="474">
        <v>0</v>
      </c>
      <c r="AN127" s="474">
        <v>0</v>
      </c>
      <c r="AO127" s="474">
        <v>0</v>
      </c>
      <c r="AP127" s="474">
        <v>0</v>
      </c>
      <c r="AQ127" s="474">
        <v>0</v>
      </c>
      <c r="AR127" s="474">
        <v>0</v>
      </c>
      <c r="AS127" s="474">
        <v>0</v>
      </c>
      <c r="AT127" s="474">
        <v>0</v>
      </c>
      <c r="AU127" s="474">
        <v>0</v>
      </c>
      <c r="AV127" s="474">
        <v>0</v>
      </c>
      <c r="AW127" s="474">
        <v>0</v>
      </c>
      <c r="AX127" s="474">
        <v>0</v>
      </c>
      <c r="AY127" s="474">
        <v>0</v>
      </c>
      <c r="AZ127" s="474">
        <v>0</v>
      </c>
      <c r="BA127" s="474">
        <v>0</v>
      </c>
    </row>
    <row r="128" spans="1:53">
      <c r="A128" s="475" t="s">
        <v>2215</v>
      </c>
      <c r="B128" s="474">
        <v>1352421.3</v>
      </c>
      <c r="C128" s="474">
        <v>1306825.6599999999</v>
      </c>
      <c r="D128" s="474">
        <v>1368217.93</v>
      </c>
      <c r="E128" s="474">
        <v>1442578.1</v>
      </c>
      <c r="F128" s="474">
        <v>1469922.81</v>
      </c>
      <c r="G128" s="474">
        <v>1419301</v>
      </c>
      <c r="H128" s="474">
        <v>1423221.2</v>
      </c>
      <c r="I128" s="474">
        <v>1467687.45</v>
      </c>
      <c r="J128" s="474">
        <v>1540400.68</v>
      </c>
      <c r="K128" s="474">
        <v>0</v>
      </c>
      <c r="L128" s="474">
        <v>0</v>
      </c>
      <c r="M128" s="474">
        <v>0</v>
      </c>
      <c r="N128" s="474">
        <v>12790576.1299999</v>
      </c>
      <c r="O128" s="474">
        <v>0</v>
      </c>
      <c r="P128" s="474">
        <v>0</v>
      </c>
      <c r="Q128" s="474">
        <v>0</v>
      </c>
      <c r="R128" s="474">
        <v>0</v>
      </c>
      <c r="S128" s="474">
        <v>0</v>
      </c>
      <c r="T128" s="474">
        <v>0</v>
      </c>
      <c r="U128" s="474">
        <v>0</v>
      </c>
      <c r="V128" s="474">
        <v>0</v>
      </c>
      <c r="W128" s="474">
        <v>0</v>
      </c>
      <c r="X128" s="474">
        <v>0</v>
      </c>
      <c r="Y128" s="474">
        <v>0</v>
      </c>
      <c r="Z128" s="474">
        <v>0</v>
      </c>
      <c r="AA128" s="474">
        <v>0</v>
      </c>
      <c r="AB128" s="474">
        <v>0</v>
      </c>
      <c r="AC128" s="474">
        <v>0</v>
      </c>
      <c r="AD128" s="474">
        <v>0</v>
      </c>
      <c r="AE128" s="474">
        <v>0</v>
      </c>
      <c r="AF128" s="474">
        <v>0</v>
      </c>
      <c r="AG128" s="474">
        <v>0</v>
      </c>
      <c r="AH128" s="474">
        <v>0</v>
      </c>
      <c r="AI128" s="474">
        <v>0</v>
      </c>
      <c r="AJ128" s="474">
        <v>0</v>
      </c>
      <c r="AK128" s="474">
        <v>0</v>
      </c>
      <c r="AL128" s="474">
        <v>0</v>
      </c>
      <c r="AM128" s="474">
        <v>0</v>
      </c>
      <c r="AN128" s="474">
        <v>0</v>
      </c>
      <c r="AO128" s="474">
        <v>0</v>
      </c>
      <c r="AP128" s="474">
        <v>0</v>
      </c>
      <c r="AQ128" s="474">
        <v>0</v>
      </c>
      <c r="AR128" s="474">
        <v>0</v>
      </c>
      <c r="AS128" s="474">
        <v>0</v>
      </c>
      <c r="AT128" s="474">
        <v>0</v>
      </c>
      <c r="AU128" s="474">
        <v>0</v>
      </c>
      <c r="AV128" s="474">
        <v>0</v>
      </c>
      <c r="AW128" s="474">
        <v>0</v>
      </c>
      <c r="AX128" s="474">
        <v>0</v>
      </c>
      <c r="AY128" s="474">
        <v>0</v>
      </c>
      <c r="AZ128" s="474">
        <v>0</v>
      </c>
      <c r="BA128" s="474">
        <v>0</v>
      </c>
    </row>
    <row r="129" spans="1:53">
      <c r="A129" s="475" t="s">
        <v>2214</v>
      </c>
      <c r="B129" s="474">
        <v>2403076.48</v>
      </c>
      <c r="C129" s="474">
        <v>2318644.9700000002</v>
      </c>
      <c r="D129" s="474">
        <v>2433371.39</v>
      </c>
      <c r="E129" s="474">
        <v>2568539.11</v>
      </c>
      <c r="F129" s="474">
        <v>2622581.83</v>
      </c>
      <c r="G129" s="474">
        <v>2529187.12</v>
      </c>
      <c r="H129" s="474">
        <v>2535669.54</v>
      </c>
      <c r="I129" s="474">
        <v>2646216.25</v>
      </c>
      <c r="J129" s="474">
        <v>2783187.42</v>
      </c>
      <c r="K129" s="474">
        <v>0</v>
      </c>
      <c r="L129" s="474">
        <v>0</v>
      </c>
      <c r="M129" s="474">
        <v>0</v>
      </c>
      <c r="N129" s="474">
        <v>22840474.109999999</v>
      </c>
      <c r="O129" s="474">
        <v>0</v>
      </c>
      <c r="P129" s="474">
        <v>0</v>
      </c>
      <c r="Q129" s="474">
        <v>0</v>
      </c>
      <c r="R129" s="474">
        <v>0</v>
      </c>
      <c r="S129" s="474">
        <v>0</v>
      </c>
      <c r="T129" s="474">
        <v>0</v>
      </c>
      <c r="U129" s="474">
        <v>0</v>
      </c>
      <c r="V129" s="474">
        <v>0</v>
      </c>
      <c r="W129" s="474">
        <v>0</v>
      </c>
      <c r="X129" s="474">
        <v>0</v>
      </c>
      <c r="Y129" s="474">
        <v>0</v>
      </c>
      <c r="Z129" s="474">
        <v>0</v>
      </c>
      <c r="AA129" s="474">
        <v>0</v>
      </c>
      <c r="AB129" s="474">
        <v>0</v>
      </c>
      <c r="AC129" s="474">
        <v>0</v>
      </c>
      <c r="AD129" s="474">
        <v>0</v>
      </c>
      <c r="AE129" s="474">
        <v>0</v>
      </c>
      <c r="AF129" s="474">
        <v>0</v>
      </c>
      <c r="AG129" s="474">
        <v>0</v>
      </c>
      <c r="AH129" s="474">
        <v>0</v>
      </c>
      <c r="AI129" s="474">
        <v>0</v>
      </c>
      <c r="AJ129" s="474">
        <v>0</v>
      </c>
      <c r="AK129" s="474">
        <v>0</v>
      </c>
      <c r="AL129" s="474">
        <v>0</v>
      </c>
      <c r="AM129" s="474">
        <v>0</v>
      </c>
      <c r="AN129" s="474">
        <v>0</v>
      </c>
      <c r="AO129" s="474">
        <v>0</v>
      </c>
      <c r="AP129" s="474">
        <v>0</v>
      </c>
      <c r="AQ129" s="474">
        <v>0</v>
      </c>
      <c r="AR129" s="474">
        <v>0</v>
      </c>
      <c r="AS129" s="474">
        <v>0</v>
      </c>
      <c r="AT129" s="474">
        <v>0</v>
      </c>
      <c r="AU129" s="474">
        <v>0</v>
      </c>
      <c r="AV129" s="474">
        <v>0</v>
      </c>
      <c r="AW129" s="474">
        <v>0</v>
      </c>
      <c r="AX129" s="474">
        <v>0</v>
      </c>
      <c r="AY129" s="474">
        <v>0</v>
      </c>
      <c r="AZ129" s="474">
        <v>0</v>
      </c>
      <c r="BA129" s="474">
        <v>0</v>
      </c>
    </row>
    <row r="130" spans="1:53">
      <c r="A130" s="475" t="s">
        <v>2213</v>
      </c>
      <c r="B130" s="474">
        <v>16689682.42</v>
      </c>
      <c r="C130" s="474">
        <v>16137303.58</v>
      </c>
      <c r="D130" s="474">
        <v>16766296.390000001</v>
      </c>
      <c r="E130" s="474">
        <v>17450821.6199999</v>
      </c>
      <c r="F130" s="474">
        <v>17543812.789999999</v>
      </c>
      <c r="G130" s="474">
        <v>17187173.039999999</v>
      </c>
      <c r="H130" s="474">
        <v>17120939.25</v>
      </c>
      <c r="I130" s="474">
        <v>17178266.359999999</v>
      </c>
      <c r="J130" s="474">
        <v>17061957.43</v>
      </c>
      <c r="K130" s="474">
        <v>18531000.600214399</v>
      </c>
      <c r="L130" s="474">
        <v>18377416.6199934</v>
      </c>
      <c r="M130" s="474">
        <v>18349474.370809499</v>
      </c>
      <c r="N130" s="474">
        <v>208394144.471017</v>
      </c>
      <c r="O130" s="474">
        <v>16321633.6901087</v>
      </c>
      <c r="P130" s="474">
        <v>16672914.412653999</v>
      </c>
      <c r="Q130" s="474">
        <v>16828045.922436099</v>
      </c>
      <c r="R130" s="474">
        <v>17064464.633413401</v>
      </c>
      <c r="S130" s="474">
        <v>17039666.8015735</v>
      </c>
      <c r="T130" s="474">
        <v>17157774.5774833</v>
      </c>
      <c r="U130" s="474">
        <v>17268665.460712999</v>
      </c>
      <c r="V130" s="474">
        <v>17318293.242729899</v>
      </c>
      <c r="W130" s="474">
        <v>17177070.2334265</v>
      </c>
      <c r="X130" s="474">
        <v>17386091.0487905</v>
      </c>
      <c r="Y130" s="474">
        <v>17211236.911860202</v>
      </c>
      <c r="Z130" s="474">
        <v>17159444.864640798</v>
      </c>
      <c r="AA130" s="474">
        <v>204605301.79982999</v>
      </c>
      <c r="AB130" s="474">
        <v>17646168.6198822</v>
      </c>
      <c r="AC130" s="474">
        <v>18034013.170067299</v>
      </c>
      <c r="AD130" s="474">
        <v>18068852.024107199</v>
      </c>
      <c r="AE130" s="474">
        <v>18029946.874887198</v>
      </c>
      <c r="AF130" s="474">
        <v>17989355.812471598</v>
      </c>
      <c r="AG130" s="474">
        <v>18132658.234335098</v>
      </c>
      <c r="AH130" s="474">
        <v>18239534.108426102</v>
      </c>
      <c r="AI130" s="474">
        <v>18276794.699905202</v>
      </c>
      <c r="AJ130" s="474">
        <v>18110811.690793</v>
      </c>
      <c r="AK130" s="474">
        <v>18357257.2582433</v>
      </c>
      <c r="AL130" s="474">
        <v>18164305.5327789</v>
      </c>
      <c r="AM130" s="474">
        <v>18098063.4717093</v>
      </c>
      <c r="AN130" s="474">
        <v>217147761.49760699</v>
      </c>
      <c r="AO130" s="474">
        <v>18511924.428154401</v>
      </c>
      <c r="AP130" s="474">
        <v>18900855.9447308</v>
      </c>
      <c r="AQ130" s="474">
        <v>18928182.0334718</v>
      </c>
      <c r="AR130" s="474">
        <v>18877172.343032099</v>
      </c>
      <c r="AS130" s="474">
        <v>18824775.364417002</v>
      </c>
      <c r="AT130" s="474">
        <v>18961571.436383199</v>
      </c>
      <c r="AU130" s="474">
        <v>19065150.487691101</v>
      </c>
      <c r="AV130" s="474">
        <v>19094098.026885301</v>
      </c>
      <c r="AW130" s="474">
        <v>18914181.891104098</v>
      </c>
      <c r="AX130" s="474">
        <v>19145145.525870401</v>
      </c>
      <c r="AY130" s="474">
        <v>18938576.721000802</v>
      </c>
      <c r="AZ130" s="474">
        <v>18863088.823298302</v>
      </c>
      <c r="BA130" s="474">
        <v>227024723.026039</v>
      </c>
    </row>
    <row r="131" spans="1:53">
      <c r="A131" s="475" t="s">
        <v>2212</v>
      </c>
      <c r="B131" s="474">
        <v>-1254324.33</v>
      </c>
      <c r="C131" s="474">
        <v>-1201250.8899999999</v>
      </c>
      <c r="D131" s="474">
        <v>-1279013.17</v>
      </c>
      <c r="E131" s="474">
        <v>-1460941.86</v>
      </c>
      <c r="F131" s="474">
        <v>-1590153.07</v>
      </c>
      <c r="G131" s="474">
        <v>-1648453.67</v>
      </c>
      <c r="H131" s="474">
        <v>-1728004.46</v>
      </c>
      <c r="I131" s="474">
        <v>-1748757.31</v>
      </c>
      <c r="J131" s="474">
        <v>-1744937.89</v>
      </c>
      <c r="K131" s="474">
        <v>-1768632.6231217801</v>
      </c>
      <c r="L131" s="474">
        <v>-1625793.4414592499</v>
      </c>
      <c r="M131" s="474">
        <v>-1450608.66507371</v>
      </c>
      <c r="N131" s="474">
        <v>-18500871.379654702</v>
      </c>
      <c r="O131" s="474">
        <v>-1391822.4921035201</v>
      </c>
      <c r="P131" s="474">
        <v>-1326898.77625069</v>
      </c>
      <c r="Q131" s="474">
        <v>-1356280.2479573099</v>
      </c>
      <c r="R131" s="474">
        <v>-1478904.3039891</v>
      </c>
      <c r="S131" s="474">
        <v>-1687369.2307500199</v>
      </c>
      <c r="T131" s="474">
        <v>-1788669.6239281299</v>
      </c>
      <c r="U131" s="474">
        <v>-1851651.4661380099</v>
      </c>
      <c r="V131" s="474">
        <v>-1895562.36804451</v>
      </c>
      <c r="W131" s="474">
        <v>-1926794.41211659</v>
      </c>
      <c r="X131" s="474">
        <v>-1911452.65558298</v>
      </c>
      <c r="Y131" s="474">
        <v>-1645867.7468459499</v>
      </c>
      <c r="Z131" s="474">
        <v>-1489258.1807492001</v>
      </c>
      <c r="AA131" s="474">
        <v>-19750531.504455999</v>
      </c>
      <c r="AB131" s="474">
        <v>-1493454.3218173301</v>
      </c>
      <c r="AC131" s="474">
        <v>-1423916.3960077199</v>
      </c>
      <c r="AD131" s="474">
        <v>-1455574.79351301</v>
      </c>
      <c r="AE131" s="474">
        <v>-1587315.81716686</v>
      </c>
      <c r="AF131" s="474">
        <v>-1811220.68740165</v>
      </c>
      <c r="AG131" s="474">
        <v>-1848067.2688491901</v>
      </c>
      <c r="AH131" s="474">
        <v>-1913306.06770216</v>
      </c>
      <c r="AI131" s="474">
        <v>-1958847.5694897501</v>
      </c>
      <c r="AJ131" s="474">
        <v>-1991292.68674238</v>
      </c>
      <c r="AK131" s="474">
        <v>-1975605.4830137</v>
      </c>
      <c r="AL131" s="474">
        <v>-1701250.9088184601</v>
      </c>
      <c r="AM131" s="474">
        <v>-1539501.0567201499</v>
      </c>
      <c r="AN131" s="474">
        <v>-20699353.057242401</v>
      </c>
      <c r="AO131" s="474">
        <v>-1543697.5084657599</v>
      </c>
      <c r="AP131" s="474">
        <v>-1471686.24547166</v>
      </c>
      <c r="AQ131" s="474">
        <v>-1504270.58754615</v>
      </c>
      <c r="AR131" s="474">
        <v>-1640271.33128708</v>
      </c>
      <c r="AS131" s="474">
        <v>-1871478.5178134299</v>
      </c>
      <c r="AT131" s="474">
        <v>-1909380.9668322201</v>
      </c>
      <c r="AU131" s="474">
        <v>-1976609.1880246999</v>
      </c>
      <c r="AV131" s="474">
        <v>-2023479.2645827699</v>
      </c>
      <c r="AW131" s="474">
        <v>-2056814.7435051</v>
      </c>
      <c r="AX131" s="474">
        <v>-2040433.60336475</v>
      </c>
      <c r="AY131" s="474">
        <v>-1756924.03498977</v>
      </c>
      <c r="AZ131" s="474">
        <v>-1589743.9326911001</v>
      </c>
      <c r="BA131" s="474">
        <v>-21384789.924574502</v>
      </c>
    </row>
    <row r="132" spans="1:53">
      <c r="A132" s="475" t="s">
        <v>2211</v>
      </c>
      <c r="B132" s="474">
        <v>2282327.0099999998</v>
      </c>
      <c r="C132" s="474">
        <v>2307397.79</v>
      </c>
      <c r="D132" s="474">
        <v>2390605.86</v>
      </c>
      <c r="E132" s="474">
        <v>2422827.38</v>
      </c>
      <c r="F132" s="474">
        <v>2457801.34</v>
      </c>
      <c r="G132" s="474">
        <v>2459491.4</v>
      </c>
      <c r="H132" s="474">
        <v>2474927.1</v>
      </c>
      <c r="I132" s="474">
        <v>2492626.5699999998</v>
      </c>
      <c r="J132" s="474">
        <v>2510687.0699999998</v>
      </c>
      <c r="K132" s="474">
        <v>0</v>
      </c>
      <c r="L132" s="474">
        <v>0</v>
      </c>
      <c r="M132" s="474">
        <v>0</v>
      </c>
      <c r="N132" s="474">
        <v>21798691.52</v>
      </c>
      <c r="O132" s="474">
        <v>0</v>
      </c>
      <c r="P132" s="474">
        <v>0</v>
      </c>
      <c r="Q132" s="474">
        <v>0</v>
      </c>
      <c r="R132" s="474">
        <v>0</v>
      </c>
      <c r="S132" s="474">
        <v>0</v>
      </c>
      <c r="T132" s="474">
        <v>0</v>
      </c>
      <c r="U132" s="474">
        <v>0</v>
      </c>
      <c r="V132" s="474">
        <v>0</v>
      </c>
      <c r="W132" s="474">
        <v>0</v>
      </c>
      <c r="X132" s="474">
        <v>0</v>
      </c>
      <c r="Y132" s="474">
        <v>0</v>
      </c>
      <c r="Z132" s="474">
        <v>0</v>
      </c>
      <c r="AA132" s="474">
        <v>0</v>
      </c>
      <c r="AB132" s="474">
        <v>0</v>
      </c>
      <c r="AC132" s="474">
        <v>0</v>
      </c>
      <c r="AD132" s="474">
        <v>0</v>
      </c>
      <c r="AE132" s="474">
        <v>0</v>
      </c>
      <c r="AF132" s="474">
        <v>0</v>
      </c>
      <c r="AG132" s="474">
        <v>0</v>
      </c>
      <c r="AH132" s="474">
        <v>0</v>
      </c>
      <c r="AI132" s="474">
        <v>0</v>
      </c>
      <c r="AJ132" s="474">
        <v>0</v>
      </c>
      <c r="AK132" s="474">
        <v>0</v>
      </c>
      <c r="AL132" s="474">
        <v>0</v>
      </c>
      <c r="AM132" s="474">
        <v>0</v>
      </c>
      <c r="AN132" s="474">
        <v>0</v>
      </c>
      <c r="AO132" s="474">
        <v>0</v>
      </c>
      <c r="AP132" s="474">
        <v>0</v>
      </c>
      <c r="AQ132" s="474">
        <v>0</v>
      </c>
      <c r="AR132" s="474">
        <v>0</v>
      </c>
      <c r="AS132" s="474">
        <v>0</v>
      </c>
      <c r="AT132" s="474">
        <v>0</v>
      </c>
      <c r="AU132" s="474">
        <v>0</v>
      </c>
      <c r="AV132" s="474">
        <v>0</v>
      </c>
      <c r="AW132" s="474">
        <v>0</v>
      </c>
      <c r="AX132" s="474">
        <v>0</v>
      </c>
      <c r="AY132" s="474">
        <v>0</v>
      </c>
      <c r="AZ132" s="474">
        <v>0</v>
      </c>
      <c r="BA132" s="474">
        <v>0</v>
      </c>
    </row>
    <row r="133" spans="1:53">
      <c r="A133" s="475" t="s">
        <v>2210</v>
      </c>
      <c r="B133" s="474">
        <v>2603874.02</v>
      </c>
      <c r="C133" s="474">
        <v>2917593.61</v>
      </c>
      <c r="D133" s="474">
        <v>3054643.91</v>
      </c>
      <c r="E133" s="474">
        <v>2649924.4300000002</v>
      </c>
      <c r="F133" s="474">
        <v>2743893.36</v>
      </c>
      <c r="G133" s="474">
        <v>5277430.0599999996</v>
      </c>
      <c r="H133" s="474">
        <v>2850892.19</v>
      </c>
      <c r="I133" s="474">
        <v>3462041.82</v>
      </c>
      <c r="J133" s="474">
        <v>2828903.3</v>
      </c>
      <c r="K133" s="474">
        <v>2811865.4060095302</v>
      </c>
      <c r="L133" s="474">
        <v>3344478.9525242001</v>
      </c>
      <c r="M133" s="474">
        <v>4546593.8820671001</v>
      </c>
      <c r="N133" s="474">
        <v>39092134.940600798</v>
      </c>
      <c r="O133" s="474">
        <v>2739380.15685107</v>
      </c>
      <c r="P133" s="474">
        <v>2729611.7449227502</v>
      </c>
      <c r="Q133" s="474">
        <v>3098636.3693993501</v>
      </c>
      <c r="R133" s="474">
        <v>2945565.3400512901</v>
      </c>
      <c r="S133" s="474">
        <v>2865329.0754162502</v>
      </c>
      <c r="T133" s="474">
        <v>5574389.2723447904</v>
      </c>
      <c r="U133" s="474">
        <v>2960823.17679379</v>
      </c>
      <c r="V133" s="474">
        <v>2932480.3768644501</v>
      </c>
      <c r="W133" s="474">
        <v>3511532.9998709601</v>
      </c>
      <c r="X133" s="474">
        <v>2929142.3324254602</v>
      </c>
      <c r="Y133" s="474">
        <v>3482962.5065916199</v>
      </c>
      <c r="Z133" s="474">
        <v>5351575.9840840604</v>
      </c>
      <c r="AA133" s="474">
        <v>41121429.335615799</v>
      </c>
      <c r="AB133" s="474">
        <v>2843229.0606338498</v>
      </c>
      <c r="AC133" s="474">
        <v>2828570.6824697698</v>
      </c>
      <c r="AD133" s="474">
        <v>3194788.2454477502</v>
      </c>
      <c r="AE133" s="474">
        <v>3032224.5407921099</v>
      </c>
      <c r="AF133" s="474">
        <v>2945514.2170387199</v>
      </c>
      <c r="AG133" s="474">
        <v>5597663.3489094703</v>
      </c>
      <c r="AH133" s="474">
        <v>2953985.2572674998</v>
      </c>
      <c r="AI133" s="474">
        <v>2929346.8925323002</v>
      </c>
      <c r="AJ133" s="474">
        <v>3522542.05439167</v>
      </c>
      <c r="AK133" s="474">
        <v>2940639.0887509198</v>
      </c>
      <c r="AL133" s="474">
        <v>3505039.4384429799</v>
      </c>
      <c r="AM133" s="474">
        <v>5394102.7027599895</v>
      </c>
      <c r="AN133" s="474">
        <v>41687645.529436998</v>
      </c>
      <c r="AO133" s="474">
        <v>2845672.7703575599</v>
      </c>
      <c r="AP133" s="474">
        <v>2830796.7503197799</v>
      </c>
      <c r="AQ133" s="474">
        <v>3197256.6777870101</v>
      </c>
      <c r="AR133" s="474">
        <v>3034369.3019377999</v>
      </c>
      <c r="AS133" s="474">
        <v>2947460.8904792001</v>
      </c>
      <c r="AT133" s="474">
        <v>5602465.2620366504</v>
      </c>
      <c r="AU133" s="474">
        <v>2955754.8468333599</v>
      </c>
      <c r="AV133" s="474">
        <v>2930888.3801919702</v>
      </c>
      <c r="AW133" s="474">
        <v>3524473.5610273001</v>
      </c>
      <c r="AX133" s="474">
        <v>2941610.6905621998</v>
      </c>
      <c r="AY133" s="474">
        <v>3506246.01808949</v>
      </c>
      <c r="AZ133" s="474">
        <v>5397020.8524419405</v>
      </c>
      <c r="BA133" s="474">
        <v>41714016.002064198</v>
      </c>
    </row>
    <row r="134" spans="1:53">
      <c r="A134" s="475" t="s">
        <v>2209</v>
      </c>
      <c r="B134" s="474">
        <v>155324.23000000001</v>
      </c>
      <c r="C134" s="474">
        <v>157490.03</v>
      </c>
      <c r="D134" s="474">
        <v>163085.99</v>
      </c>
      <c r="E134" s="474">
        <v>164692.46</v>
      </c>
      <c r="F134" s="474">
        <v>164890.82999999999</v>
      </c>
      <c r="G134" s="474">
        <v>165586.25</v>
      </c>
      <c r="H134" s="474">
        <v>166921.78</v>
      </c>
      <c r="I134" s="474">
        <v>165881.07</v>
      </c>
      <c r="J134" s="474">
        <v>166631.31</v>
      </c>
      <c r="K134" s="474">
        <v>0</v>
      </c>
      <c r="L134" s="474">
        <v>0</v>
      </c>
      <c r="M134" s="474">
        <v>0</v>
      </c>
      <c r="N134" s="474">
        <v>1470503.95</v>
      </c>
      <c r="O134" s="474">
        <v>0</v>
      </c>
      <c r="P134" s="474">
        <v>0</v>
      </c>
      <c r="Q134" s="474">
        <v>0</v>
      </c>
      <c r="R134" s="474">
        <v>0</v>
      </c>
      <c r="S134" s="474">
        <v>0</v>
      </c>
      <c r="T134" s="474">
        <v>0</v>
      </c>
      <c r="U134" s="474">
        <v>0</v>
      </c>
      <c r="V134" s="474">
        <v>0</v>
      </c>
      <c r="W134" s="474">
        <v>0</v>
      </c>
      <c r="X134" s="474">
        <v>0</v>
      </c>
      <c r="Y134" s="474">
        <v>0</v>
      </c>
      <c r="Z134" s="474">
        <v>0</v>
      </c>
      <c r="AA134" s="474">
        <v>0</v>
      </c>
      <c r="AB134" s="474">
        <v>0</v>
      </c>
      <c r="AC134" s="474">
        <v>0</v>
      </c>
      <c r="AD134" s="474">
        <v>0</v>
      </c>
      <c r="AE134" s="474">
        <v>0</v>
      </c>
      <c r="AF134" s="474">
        <v>0</v>
      </c>
      <c r="AG134" s="474">
        <v>0</v>
      </c>
      <c r="AH134" s="474">
        <v>0</v>
      </c>
      <c r="AI134" s="474">
        <v>0</v>
      </c>
      <c r="AJ134" s="474">
        <v>0</v>
      </c>
      <c r="AK134" s="474">
        <v>0</v>
      </c>
      <c r="AL134" s="474">
        <v>0</v>
      </c>
      <c r="AM134" s="474">
        <v>0</v>
      </c>
      <c r="AN134" s="474">
        <v>0</v>
      </c>
      <c r="AO134" s="474">
        <v>0</v>
      </c>
      <c r="AP134" s="474">
        <v>0</v>
      </c>
      <c r="AQ134" s="474">
        <v>0</v>
      </c>
      <c r="AR134" s="474">
        <v>0</v>
      </c>
      <c r="AS134" s="474">
        <v>0</v>
      </c>
      <c r="AT134" s="474">
        <v>0</v>
      </c>
      <c r="AU134" s="474">
        <v>0</v>
      </c>
      <c r="AV134" s="474">
        <v>0</v>
      </c>
      <c r="AW134" s="474">
        <v>0</v>
      </c>
      <c r="AX134" s="474">
        <v>0</v>
      </c>
      <c r="AY134" s="474">
        <v>0</v>
      </c>
      <c r="AZ134" s="474">
        <v>0</v>
      </c>
      <c r="BA134" s="474">
        <v>0</v>
      </c>
    </row>
    <row r="135" spans="1:53">
      <c r="A135" s="475" t="s">
        <v>2208</v>
      </c>
      <c r="B135" s="474">
        <v>3299692.21</v>
      </c>
      <c r="C135" s="474">
        <v>3350924.6</v>
      </c>
      <c r="D135" s="474">
        <v>3370394.86</v>
      </c>
      <c r="E135" s="474">
        <v>3488646.86</v>
      </c>
      <c r="F135" s="474">
        <v>3744320.66</v>
      </c>
      <c r="G135" s="474">
        <v>3631450.47</v>
      </c>
      <c r="H135" s="474">
        <v>3618637.59</v>
      </c>
      <c r="I135" s="474">
        <v>3597215.51</v>
      </c>
      <c r="J135" s="474">
        <v>3564179.68</v>
      </c>
      <c r="K135" s="474">
        <v>6093720.3439896796</v>
      </c>
      <c r="L135" s="474">
        <v>5989197.7288539102</v>
      </c>
      <c r="M135" s="474">
        <v>5948008.6995962802</v>
      </c>
      <c r="N135" s="474">
        <v>49696389.212439798</v>
      </c>
      <c r="O135" s="474">
        <v>5909009.5095079402</v>
      </c>
      <c r="P135" s="474">
        <v>6247290.7934626704</v>
      </c>
      <c r="Q135" s="474">
        <v>6252343.9786455296</v>
      </c>
      <c r="R135" s="474">
        <v>6424026.3069901103</v>
      </c>
      <c r="S135" s="474">
        <v>6327927.39244748</v>
      </c>
      <c r="T135" s="474">
        <v>6402478.3667362304</v>
      </c>
      <c r="U135" s="474">
        <v>6469866.1693053301</v>
      </c>
      <c r="V135" s="474">
        <v>6486739.26136865</v>
      </c>
      <c r="W135" s="474">
        <v>6363886.6853930801</v>
      </c>
      <c r="X135" s="474">
        <v>6545525.9248516997</v>
      </c>
      <c r="Y135" s="474">
        <v>6429841.6903293598</v>
      </c>
      <c r="Z135" s="474">
        <v>6379350.1707518101</v>
      </c>
      <c r="AA135" s="474">
        <v>76238286.249789894</v>
      </c>
      <c r="AB135" s="474">
        <v>6617792.6709300801</v>
      </c>
      <c r="AC135" s="474">
        <v>6999237.8409986002</v>
      </c>
      <c r="AD135" s="474">
        <v>7004529.0088298796</v>
      </c>
      <c r="AE135" s="474">
        <v>6919798.62116451</v>
      </c>
      <c r="AF135" s="474">
        <v>6809984.7561513605</v>
      </c>
      <c r="AG135" s="474">
        <v>6890128.5761716301</v>
      </c>
      <c r="AH135" s="474">
        <v>6963584.1254139496</v>
      </c>
      <c r="AI135" s="474">
        <v>6974230.9822061704</v>
      </c>
      <c r="AJ135" s="474">
        <v>6822625.3904272104</v>
      </c>
      <c r="AK135" s="474">
        <v>7033594.7336902199</v>
      </c>
      <c r="AL135" s="474">
        <v>6905176.7169177802</v>
      </c>
      <c r="AM135" s="474">
        <v>6843941.5427195001</v>
      </c>
      <c r="AN135" s="474">
        <v>82784624.965620905</v>
      </c>
      <c r="AO135" s="474">
        <v>6775305.5831617704</v>
      </c>
      <c r="AP135" s="474">
        <v>7160976.0046757404</v>
      </c>
      <c r="AQ135" s="474">
        <v>7161896.7735984204</v>
      </c>
      <c r="AR135" s="474">
        <v>7070213.53715315</v>
      </c>
      <c r="AS135" s="474">
        <v>6953437.1890285304</v>
      </c>
      <c r="AT135" s="474">
        <v>7029984.7753833998</v>
      </c>
      <c r="AU135" s="474">
        <v>7099624.8861765396</v>
      </c>
      <c r="AV135" s="474">
        <v>7106409.8171474095</v>
      </c>
      <c r="AW135" s="474">
        <v>6947352.2684577499</v>
      </c>
      <c r="AX135" s="474">
        <v>7156531.18707442</v>
      </c>
      <c r="AY135" s="474">
        <v>7021819.1301055597</v>
      </c>
      <c r="AZ135" s="474">
        <v>6956087.4698784202</v>
      </c>
      <c r="BA135" s="474">
        <v>84439638.621841103</v>
      </c>
    </row>
    <row r="136" spans="1:53">
      <c r="A136" s="475" t="s">
        <v>2207</v>
      </c>
      <c r="B136" s="474">
        <v>258104.79</v>
      </c>
      <c r="C136" s="474">
        <v>263561.02</v>
      </c>
      <c r="D136" s="474">
        <v>261426.79</v>
      </c>
      <c r="E136" s="474">
        <v>267534.06</v>
      </c>
      <c r="F136" s="474">
        <v>281703.98</v>
      </c>
      <c r="G136" s="474">
        <v>274822.40000000002</v>
      </c>
      <c r="H136" s="474">
        <v>278364.7</v>
      </c>
      <c r="I136" s="474">
        <v>272240.53999999998</v>
      </c>
      <c r="J136" s="474">
        <v>274556.82</v>
      </c>
      <c r="K136" s="474">
        <v>486926.43145552702</v>
      </c>
      <c r="L136" s="474">
        <v>485240.12687018397</v>
      </c>
      <c r="M136" s="474">
        <v>485897.64939731202</v>
      </c>
      <c r="N136" s="474">
        <v>3890379.3077230202</v>
      </c>
      <c r="O136" s="474">
        <v>454468.718432369</v>
      </c>
      <c r="P136" s="474">
        <v>453939.03624391998</v>
      </c>
      <c r="Q136" s="474">
        <v>455864.85759618197</v>
      </c>
      <c r="R136" s="474">
        <v>457960.02902524202</v>
      </c>
      <c r="S136" s="474">
        <v>461373.31417717098</v>
      </c>
      <c r="T136" s="474">
        <v>464205.01443126798</v>
      </c>
      <c r="U136" s="474">
        <v>466726.84606713301</v>
      </c>
      <c r="V136" s="474">
        <v>468080.217958013</v>
      </c>
      <c r="W136" s="474">
        <v>468261.13772231998</v>
      </c>
      <c r="X136" s="474">
        <v>467251.32224595099</v>
      </c>
      <c r="Y136" s="474">
        <v>465219.18777663301</v>
      </c>
      <c r="Z136" s="474">
        <v>465513.966486533</v>
      </c>
      <c r="AA136" s="474">
        <v>5548863.6481627403</v>
      </c>
      <c r="AB136" s="474">
        <v>447565.93215862999</v>
      </c>
      <c r="AC136" s="474">
        <v>446906.13573775499</v>
      </c>
      <c r="AD136" s="474">
        <v>448601.851103622</v>
      </c>
      <c r="AE136" s="474">
        <v>450509.703156567</v>
      </c>
      <c r="AF136" s="474">
        <v>453705.20991310402</v>
      </c>
      <c r="AG136" s="474">
        <v>456253.58967430401</v>
      </c>
      <c r="AH136" s="474">
        <v>458501.94049258699</v>
      </c>
      <c r="AI136" s="474">
        <v>459519.87675705203</v>
      </c>
      <c r="AJ136" s="474">
        <v>459339.02179591998</v>
      </c>
      <c r="AK136" s="474">
        <v>458125.931835895</v>
      </c>
      <c r="AL136" s="474">
        <v>455999.82774534897</v>
      </c>
      <c r="AM136" s="474">
        <v>456120.32627321</v>
      </c>
      <c r="AN136" s="474">
        <v>5451149.3466440002</v>
      </c>
      <c r="AO136" s="474">
        <v>454831.84837342898</v>
      </c>
      <c r="AP136" s="474">
        <v>454025.76144233497</v>
      </c>
      <c r="AQ136" s="474">
        <v>455454.91092853801</v>
      </c>
      <c r="AR136" s="474">
        <v>457118.980048834</v>
      </c>
      <c r="AS136" s="474">
        <v>459995.75433210901</v>
      </c>
      <c r="AT136" s="474">
        <v>462298.11183332099</v>
      </c>
      <c r="AU136" s="474">
        <v>464260.89065826399</v>
      </c>
      <c r="AV136" s="474">
        <v>465074.54474658403</v>
      </c>
      <c r="AW136" s="474">
        <v>464669.49884618202</v>
      </c>
      <c r="AX136" s="474">
        <v>463304.974679637</v>
      </c>
      <c r="AY136" s="474">
        <v>461023.02088314301</v>
      </c>
      <c r="AZ136" s="474">
        <v>460976.18037957698</v>
      </c>
      <c r="BA136" s="474">
        <v>5523034.4771519499</v>
      </c>
    </row>
    <row r="137" spans="1:53">
      <c r="A137" s="475" t="s">
        <v>2206</v>
      </c>
      <c r="B137" s="474">
        <v>28537.84</v>
      </c>
      <c r="C137" s="474">
        <v>28284.9</v>
      </c>
      <c r="D137" s="474">
        <v>46716.23</v>
      </c>
      <c r="E137" s="474">
        <v>50610.31</v>
      </c>
      <c r="F137" s="474">
        <v>55214.75</v>
      </c>
      <c r="G137" s="474">
        <v>58577.19</v>
      </c>
      <c r="H137" s="474">
        <v>59398.92</v>
      </c>
      <c r="I137" s="474">
        <v>59011.25</v>
      </c>
      <c r="J137" s="474">
        <v>39268.400000000001</v>
      </c>
      <c r="K137" s="474">
        <v>285181.52189999999</v>
      </c>
      <c r="L137" s="474">
        <v>284193.89240000001</v>
      </c>
      <c r="M137" s="474">
        <v>284578.98810000002</v>
      </c>
      <c r="N137" s="474">
        <v>1279574.1924000001</v>
      </c>
      <c r="O137" s="474">
        <v>265080.65490000002</v>
      </c>
      <c r="P137" s="474">
        <v>264771.70403999998</v>
      </c>
      <c r="Q137" s="474">
        <v>364953.9068</v>
      </c>
      <c r="R137" s="474">
        <v>366631.24819999997</v>
      </c>
      <c r="S137" s="474">
        <v>369363.8382</v>
      </c>
      <c r="T137" s="474">
        <v>350394.77879999997</v>
      </c>
      <c r="U137" s="474">
        <v>352298.32704</v>
      </c>
      <c r="V137" s="474">
        <v>353319.88955999998</v>
      </c>
      <c r="W137" s="474">
        <v>340067.95079999999</v>
      </c>
      <c r="X137" s="474">
        <v>339334.58675999998</v>
      </c>
      <c r="Y137" s="474">
        <v>337858.77818000002</v>
      </c>
      <c r="Z137" s="474">
        <v>338072.85700000002</v>
      </c>
      <c r="AA137" s="474">
        <v>4042148.5202799998</v>
      </c>
      <c r="AB137" s="474">
        <v>289705.33477536199</v>
      </c>
      <c r="AC137" s="474">
        <v>289278.25458614499</v>
      </c>
      <c r="AD137" s="474">
        <v>290375.87563469802</v>
      </c>
      <c r="AE137" s="474">
        <v>291610.81082074798</v>
      </c>
      <c r="AF137" s="474">
        <v>293679.23312048498</v>
      </c>
      <c r="AG137" s="474">
        <v>295328.77603429102</v>
      </c>
      <c r="AH137" s="474">
        <v>296784.112957192</v>
      </c>
      <c r="AI137" s="474">
        <v>297443.01379187999</v>
      </c>
      <c r="AJ137" s="474">
        <v>297325.94802950602</v>
      </c>
      <c r="AK137" s="474">
        <v>296540.72599241597</v>
      </c>
      <c r="AL137" s="474">
        <v>295164.51825840003</v>
      </c>
      <c r="AM137" s="474">
        <v>295242.51585349301</v>
      </c>
      <c r="AN137" s="474">
        <v>3528479.1198546202</v>
      </c>
      <c r="AO137" s="474">
        <v>301948.66526738298</v>
      </c>
      <c r="AP137" s="474">
        <v>301413.52931812103</v>
      </c>
      <c r="AQ137" s="474">
        <v>302362.29704705201</v>
      </c>
      <c r="AR137" s="474">
        <v>303467.02058737399</v>
      </c>
      <c r="AS137" s="474">
        <v>305376.82122736098</v>
      </c>
      <c r="AT137" s="474">
        <v>306905.284497788</v>
      </c>
      <c r="AU137" s="474">
        <v>308208.31208595302</v>
      </c>
      <c r="AV137" s="474">
        <v>308748.47163466603</v>
      </c>
      <c r="AW137" s="474">
        <v>308479.574306047</v>
      </c>
      <c r="AX137" s="474">
        <v>307573.70930937497</v>
      </c>
      <c r="AY137" s="474">
        <v>306058.79142155102</v>
      </c>
      <c r="AZ137" s="474">
        <v>306027.69547349302</v>
      </c>
      <c r="BA137" s="474">
        <v>3666570.1721761702</v>
      </c>
    </row>
    <row r="138" spans="1:53">
      <c r="A138" s="475" t="s">
        <v>2205</v>
      </c>
      <c r="B138" s="474">
        <v>4809146.7300000004</v>
      </c>
      <c r="C138" s="474">
        <v>4410672.51</v>
      </c>
      <c r="D138" s="474">
        <v>4617196.0999999996</v>
      </c>
      <c r="E138" s="474">
        <v>4953298.92</v>
      </c>
      <c r="F138" s="474">
        <v>4962222.46</v>
      </c>
      <c r="G138" s="474">
        <v>4700323.9800000004</v>
      </c>
      <c r="H138" s="474">
        <v>4619727.09</v>
      </c>
      <c r="I138" s="474">
        <v>4667231.37</v>
      </c>
      <c r="J138" s="474">
        <v>4614106.82</v>
      </c>
      <c r="K138" s="474">
        <v>8428410.2517900001</v>
      </c>
      <c r="L138" s="474">
        <v>8399221.3108399995</v>
      </c>
      <c r="M138" s="474">
        <v>8410602.6392099895</v>
      </c>
      <c r="N138" s="474">
        <v>67592160.181840003</v>
      </c>
      <c r="O138" s="474">
        <v>6756425.1098602498</v>
      </c>
      <c r="P138" s="474">
        <v>6748550.5127908997</v>
      </c>
      <c r="Q138" s="474">
        <v>6777181.0152078997</v>
      </c>
      <c r="R138" s="474">
        <v>6808329.1851008497</v>
      </c>
      <c r="S138" s="474">
        <v>6859073.2838083496</v>
      </c>
      <c r="T138" s="474">
        <v>6901171.16629049</v>
      </c>
      <c r="U138" s="474">
        <v>6938662.3420223901</v>
      </c>
      <c r="V138" s="474">
        <v>6958782.4415048501</v>
      </c>
      <c r="W138" s="474">
        <v>6961472.1114179902</v>
      </c>
      <c r="X138" s="474">
        <v>6946459.5431945901</v>
      </c>
      <c r="Y138" s="474">
        <v>6916248.5214053001</v>
      </c>
      <c r="Z138" s="474">
        <v>6920630.891845</v>
      </c>
      <c r="AA138" s="474">
        <v>82492986.124448895</v>
      </c>
      <c r="AB138" s="474">
        <v>7776730.1606799802</v>
      </c>
      <c r="AC138" s="474">
        <v>7765265.7967562499</v>
      </c>
      <c r="AD138" s="474">
        <v>7794729.8821169697</v>
      </c>
      <c r="AE138" s="474">
        <v>7827879.9713802096</v>
      </c>
      <c r="AF138" s="474">
        <v>7883403.84392423</v>
      </c>
      <c r="AG138" s="474">
        <v>7927683.4915153896</v>
      </c>
      <c r="AH138" s="474">
        <v>7966749.9538263101</v>
      </c>
      <c r="AI138" s="474">
        <v>7984437.2152568996</v>
      </c>
      <c r="AJ138" s="474">
        <v>7981294.75035981</v>
      </c>
      <c r="AK138" s="474">
        <v>7960216.5748287803</v>
      </c>
      <c r="AL138" s="474">
        <v>7923274.2237299299</v>
      </c>
      <c r="AM138" s="474">
        <v>7925367.95890636</v>
      </c>
      <c r="AN138" s="474">
        <v>94717033.823281094</v>
      </c>
      <c r="AO138" s="474">
        <v>8455696.6338205002</v>
      </c>
      <c r="AP138" s="474">
        <v>8440710.8174705692</v>
      </c>
      <c r="AQ138" s="474">
        <v>8467279.8770976104</v>
      </c>
      <c r="AR138" s="474">
        <v>8498216.2851553392</v>
      </c>
      <c r="AS138" s="474">
        <v>8551697.8755724207</v>
      </c>
      <c r="AT138" s="474">
        <v>8594500.5874811597</v>
      </c>
      <c r="AU138" s="474">
        <v>8630990.2536344007</v>
      </c>
      <c r="AV138" s="474">
        <v>8646116.7496357393</v>
      </c>
      <c r="AW138" s="474">
        <v>8638586.6145565398</v>
      </c>
      <c r="AX138" s="474">
        <v>8613218.9925593492</v>
      </c>
      <c r="AY138" s="474">
        <v>8570795.6022348907</v>
      </c>
      <c r="AZ138" s="474">
        <v>8569924.7989045009</v>
      </c>
      <c r="BA138" s="474">
        <v>102677735.08812299</v>
      </c>
    </row>
    <row r="139" spans="1:53">
      <c r="A139" s="475" t="s">
        <v>2204</v>
      </c>
      <c r="B139" s="474">
        <v>737737.9</v>
      </c>
      <c r="C139" s="474">
        <v>758404.01</v>
      </c>
      <c r="D139" s="474">
        <v>750673.51</v>
      </c>
      <c r="E139" s="474">
        <v>769641.34</v>
      </c>
      <c r="F139" s="474">
        <v>814791.84</v>
      </c>
      <c r="G139" s="474">
        <v>791824.33</v>
      </c>
      <c r="H139" s="474">
        <v>802962.49</v>
      </c>
      <c r="I139" s="474">
        <v>785798.59</v>
      </c>
      <c r="J139" s="474">
        <v>793219.64</v>
      </c>
      <c r="K139" s="474">
        <v>1504051.4157326</v>
      </c>
      <c r="L139" s="474">
        <v>1498842.64365719</v>
      </c>
      <c r="M139" s="474">
        <v>1500873.6438738899</v>
      </c>
      <c r="N139" s="474">
        <v>11508821.3532637</v>
      </c>
      <c r="O139" s="474">
        <v>1185933.7701976199</v>
      </c>
      <c r="P139" s="474">
        <v>1184551.56726643</v>
      </c>
      <c r="Q139" s="474">
        <v>1189576.98812464</v>
      </c>
      <c r="R139" s="474">
        <v>1195044.3271323701</v>
      </c>
      <c r="S139" s="474">
        <v>1203951.2770825201</v>
      </c>
      <c r="T139" s="474">
        <v>1211340.58424978</v>
      </c>
      <c r="U139" s="474">
        <v>1217921.2908604401</v>
      </c>
      <c r="V139" s="474">
        <v>1221452.9078099399</v>
      </c>
      <c r="W139" s="474">
        <v>1221925.0169991599</v>
      </c>
      <c r="X139" s="474">
        <v>1219289.9087364301</v>
      </c>
      <c r="Y139" s="474">
        <v>1213987.06434912</v>
      </c>
      <c r="Z139" s="474">
        <v>1214756.2878679901</v>
      </c>
      <c r="AA139" s="474">
        <v>14479730.9906765</v>
      </c>
      <c r="AB139" s="474">
        <v>788198.69039431796</v>
      </c>
      <c r="AC139" s="474">
        <v>787036.73717693903</v>
      </c>
      <c r="AD139" s="474">
        <v>790023.02486021305</v>
      </c>
      <c r="AE139" s="474">
        <v>793382.90187843097</v>
      </c>
      <c r="AF139" s="474">
        <v>799010.43976653705</v>
      </c>
      <c r="AG139" s="474">
        <v>803498.33628877206</v>
      </c>
      <c r="AH139" s="474">
        <v>807457.85832381702</v>
      </c>
      <c r="AI139" s="474">
        <v>809250.52387967496</v>
      </c>
      <c r="AJ139" s="474">
        <v>808932.02411623695</v>
      </c>
      <c r="AK139" s="474">
        <v>806795.67760476097</v>
      </c>
      <c r="AL139" s="474">
        <v>803051.44163995597</v>
      </c>
      <c r="AM139" s="474">
        <v>803263.64899317501</v>
      </c>
      <c r="AN139" s="474">
        <v>9599901.3049228303</v>
      </c>
      <c r="AO139" s="474">
        <v>766276.67934195499</v>
      </c>
      <c r="AP139" s="474">
        <v>764918.62664835097</v>
      </c>
      <c r="AQ139" s="474">
        <v>767326.38223206205</v>
      </c>
      <c r="AR139" s="474">
        <v>770129.91800963797</v>
      </c>
      <c r="AS139" s="474">
        <v>774976.55540516798</v>
      </c>
      <c r="AT139" s="474">
        <v>778855.44574012503</v>
      </c>
      <c r="AU139" s="474">
        <v>782162.23185380397</v>
      </c>
      <c r="AV139" s="474">
        <v>783533.03329429403</v>
      </c>
      <c r="AW139" s="474">
        <v>782850.63335099397</v>
      </c>
      <c r="AX139" s="474">
        <v>780551.75509310304</v>
      </c>
      <c r="AY139" s="474">
        <v>776707.23984237399</v>
      </c>
      <c r="AZ139" s="474">
        <v>776628.32543552294</v>
      </c>
      <c r="BA139" s="474">
        <v>9304916.8262473904</v>
      </c>
    </row>
    <row r="140" spans="1:53">
      <c r="A140" s="475" t="s">
        <v>2203</v>
      </c>
      <c r="B140" s="474">
        <v>229088.46</v>
      </c>
      <c r="C140" s="474">
        <v>209102.5</v>
      </c>
      <c r="D140" s="474">
        <v>219072.96</v>
      </c>
      <c r="E140" s="474">
        <v>233897.52</v>
      </c>
      <c r="F140" s="474">
        <v>255556.18</v>
      </c>
      <c r="G140" s="474">
        <v>243589.5</v>
      </c>
      <c r="H140" s="474">
        <v>239185.4</v>
      </c>
      <c r="I140" s="474">
        <v>241495.35</v>
      </c>
      <c r="J140" s="474">
        <v>238856.14</v>
      </c>
      <c r="K140" s="474">
        <v>491399.590356189</v>
      </c>
      <c r="L140" s="474">
        <v>489697.79450177902</v>
      </c>
      <c r="M140" s="474">
        <v>490361.35737207701</v>
      </c>
      <c r="N140" s="474">
        <v>3581302.7522300398</v>
      </c>
      <c r="O140" s="474">
        <v>642842.12988955399</v>
      </c>
      <c r="P140" s="474">
        <v>642092.89894718898</v>
      </c>
      <c r="Q140" s="474">
        <v>644816.95684086496</v>
      </c>
      <c r="R140" s="474">
        <v>647780.55897521402</v>
      </c>
      <c r="S140" s="474">
        <v>652608.62173947797</v>
      </c>
      <c r="T140" s="474">
        <v>656614.03762119496</v>
      </c>
      <c r="U140" s="474">
        <v>660181.14698267996</v>
      </c>
      <c r="V140" s="474">
        <v>662095.47999082902</v>
      </c>
      <c r="W140" s="474">
        <v>662351.38945590099</v>
      </c>
      <c r="X140" s="474">
        <v>660923.01406878198</v>
      </c>
      <c r="Y140" s="474">
        <v>658048.57717687695</v>
      </c>
      <c r="Z140" s="474">
        <v>658465.53915034898</v>
      </c>
      <c r="AA140" s="474">
        <v>7848820.3508389099</v>
      </c>
      <c r="AB140" s="474">
        <v>515146.67054571002</v>
      </c>
      <c r="AC140" s="474">
        <v>514387.24739700701</v>
      </c>
      <c r="AD140" s="474">
        <v>516339.00927644002</v>
      </c>
      <c r="AE140" s="474">
        <v>518534.93966870202</v>
      </c>
      <c r="AF140" s="474">
        <v>522212.955683899</v>
      </c>
      <c r="AG140" s="474">
        <v>525146.13101057499</v>
      </c>
      <c r="AH140" s="474">
        <v>527733.97417520301</v>
      </c>
      <c r="AI140" s="474">
        <v>528905.61490964901</v>
      </c>
      <c r="AJ140" s="474">
        <v>528697.45154335001</v>
      </c>
      <c r="AK140" s="474">
        <v>527301.18965414504</v>
      </c>
      <c r="AL140" s="474">
        <v>524854.05200406595</v>
      </c>
      <c r="AM140" s="474">
        <v>524992.74534726504</v>
      </c>
      <c r="AN140" s="474">
        <v>6274251.9812160097</v>
      </c>
      <c r="AO140" s="474">
        <v>485893.21877614397</v>
      </c>
      <c r="AP140" s="474">
        <v>485032.08256731502</v>
      </c>
      <c r="AQ140" s="474">
        <v>486558.83151079097</v>
      </c>
      <c r="AR140" s="474">
        <v>488336.54321681598</v>
      </c>
      <c r="AS140" s="474">
        <v>491409.778130316</v>
      </c>
      <c r="AT140" s="474">
        <v>493869.368198685</v>
      </c>
      <c r="AU140" s="474">
        <v>495966.18908844498</v>
      </c>
      <c r="AV140" s="474">
        <v>496835.40923069802</v>
      </c>
      <c r="AW140" s="474">
        <v>496402.70194117399</v>
      </c>
      <c r="AX140" s="474">
        <v>494944.99170880701</v>
      </c>
      <c r="AY140" s="474">
        <v>492507.19875468197</v>
      </c>
      <c r="AZ140" s="474">
        <v>492457.15942008299</v>
      </c>
      <c r="BA140" s="474">
        <v>5900213.4725439502</v>
      </c>
    </row>
    <row r="141" spans="1:53">
      <c r="A141" s="475" t="s">
        <v>2202</v>
      </c>
      <c r="B141" s="474">
        <v>240013.88</v>
      </c>
      <c r="C141" s="474">
        <v>231260.97</v>
      </c>
      <c r="D141" s="474">
        <v>237532.16</v>
      </c>
      <c r="E141" s="474">
        <v>250315.92</v>
      </c>
      <c r="F141" s="474">
        <v>259294.95</v>
      </c>
      <c r="G141" s="474">
        <v>248700.28</v>
      </c>
      <c r="H141" s="474">
        <v>246591.54</v>
      </c>
      <c r="I141" s="474">
        <v>246784.37</v>
      </c>
      <c r="J141" s="474">
        <v>244190.57</v>
      </c>
      <c r="K141" s="474">
        <v>443325.373210872</v>
      </c>
      <c r="L141" s="474">
        <v>439651.11531084799</v>
      </c>
      <c r="M141" s="474">
        <v>438982.640449989</v>
      </c>
      <c r="N141" s="474">
        <v>3526643.7689717002</v>
      </c>
      <c r="O141" s="474">
        <v>390096.40750737803</v>
      </c>
      <c r="P141" s="474">
        <v>398492.21827566897</v>
      </c>
      <c r="Q141" s="474">
        <v>402172.76162090001</v>
      </c>
      <c r="R141" s="474">
        <v>407686.45270317403</v>
      </c>
      <c r="S141" s="474">
        <v>407033.27506294899</v>
      </c>
      <c r="T141" s="474">
        <v>409902.66533664003</v>
      </c>
      <c r="U141" s="474">
        <v>412965.54159687099</v>
      </c>
      <c r="V141" s="474">
        <v>414114.62046646798</v>
      </c>
      <c r="W141" s="474">
        <v>410717.03312278102</v>
      </c>
      <c r="X141" s="474">
        <v>414840.62307326798</v>
      </c>
      <c r="Y141" s="474">
        <v>410800.097928648</v>
      </c>
      <c r="Z141" s="474">
        <v>409661.27469491499</v>
      </c>
      <c r="AA141" s="474">
        <v>4888482.9713896597</v>
      </c>
      <c r="AB141" s="474">
        <v>421413.83229446301</v>
      </c>
      <c r="AC141" s="474">
        <v>430823.38493981201</v>
      </c>
      <c r="AD141" s="474">
        <v>431912.78594414901</v>
      </c>
      <c r="AE141" s="474">
        <v>430813.255078697</v>
      </c>
      <c r="AF141" s="474">
        <v>429794.780475887</v>
      </c>
      <c r="AG141" s="474">
        <v>433283.04873576801</v>
      </c>
      <c r="AH141" s="474">
        <v>436431.07603048801</v>
      </c>
      <c r="AI141" s="474">
        <v>437276.59555900801</v>
      </c>
      <c r="AJ141" s="474">
        <v>433287.55349415401</v>
      </c>
      <c r="AK141" s="474">
        <v>438014.73932323599</v>
      </c>
      <c r="AL141" s="474">
        <v>433526.17385373003</v>
      </c>
      <c r="AM141" s="474">
        <v>432023.81379725598</v>
      </c>
      <c r="AN141" s="474">
        <v>5188601.0395266498</v>
      </c>
      <c r="AO141" s="474">
        <v>442050.06740361999</v>
      </c>
      <c r="AP141" s="474">
        <v>451463.50825954898</v>
      </c>
      <c r="AQ141" s="474">
        <v>452330.232626012</v>
      </c>
      <c r="AR141" s="474">
        <v>450961.084209516</v>
      </c>
      <c r="AS141" s="474">
        <v>449663.94804348401</v>
      </c>
      <c r="AT141" s="474">
        <v>452984.96341370401</v>
      </c>
      <c r="AU141" s="474">
        <v>455928.53239736898</v>
      </c>
      <c r="AV141" s="474">
        <v>456582.51347921498</v>
      </c>
      <c r="AW141" s="474">
        <v>452265.16131945298</v>
      </c>
      <c r="AX141" s="474">
        <v>456823.73360063299</v>
      </c>
      <c r="AY141" s="474">
        <v>452023.35854467202</v>
      </c>
      <c r="AZ141" s="474">
        <v>450310.29819209198</v>
      </c>
      <c r="BA141" s="474">
        <v>5423387.4014893202</v>
      </c>
    </row>
    <row r="142" spans="1:53">
      <c r="A142" s="475" t="s">
        <v>2201</v>
      </c>
      <c r="B142" s="474">
        <v>289809.83</v>
      </c>
      <c r="C142" s="474">
        <v>285219.34999999998</v>
      </c>
      <c r="D142" s="474">
        <v>291852.65000000002</v>
      </c>
      <c r="E142" s="474">
        <v>317982.78000000003</v>
      </c>
      <c r="F142" s="474">
        <v>312163.64</v>
      </c>
      <c r="G142" s="474">
        <v>311990.09999999998</v>
      </c>
      <c r="H142" s="474">
        <v>303177.55</v>
      </c>
      <c r="I142" s="474">
        <v>300673.09999999998</v>
      </c>
      <c r="J142" s="474">
        <v>304062.25</v>
      </c>
      <c r="K142" s="474">
        <v>797985.67177956901</v>
      </c>
      <c r="L142" s="474">
        <v>791372.00755952601</v>
      </c>
      <c r="M142" s="474">
        <v>790168.75280997995</v>
      </c>
      <c r="N142" s="474">
        <v>5096457.6821490703</v>
      </c>
      <c r="O142" s="474">
        <v>717777.38981357496</v>
      </c>
      <c r="P142" s="474">
        <v>733225.681627232</v>
      </c>
      <c r="Q142" s="474">
        <v>741135.45760010905</v>
      </c>
      <c r="R142" s="474">
        <v>757006.52528644504</v>
      </c>
      <c r="S142" s="474">
        <v>758335.79905558506</v>
      </c>
      <c r="T142" s="474">
        <v>761667.96401774895</v>
      </c>
      <c r="U142" s="474">
        <v>750043.79683820601</v>
      </c>
      <c r="V142" s="474">
        <v>753708.42407123605</v>
      </c>
      <c r="W142" s="474">
        <v>748388.90851528395</v>
      </c>
      <c r="X142" s="474">
        <v>792466.12585976697</v>
      </c>
      <c r="Y142" s="474">
        <v>779232.99471426301</v>
      </c>
      <c r="Z142" s="474">
        <v>772993.87684419996</v>
      </c>
      <c r="AA142" s="474">
        <v>9065982.9442436509</v>
      </c>
      <c r="AB142" s="474">
        <v>789615.32810365397</v>
      </c>
      <c r="AC142" s="474">
        <v>801077.77247483598</v>
      </c>
      <c r="AD142" s="474">
        <v>792340.58634129097</v>
      </c>
      <c r="AE142" s="474">
        <v>797416.671739351</v>
      </c>
      <c r="AF142" s="474">
        <v>797564.59343615302</v>
      </c>
      <c r="AG142" s="474">
        <v>801336.28490440699</v>
      </c>
      <c r="AH142" s="474">
        <v>782291.06720660196</v>
      </c>
      <c r="AI142" s="474">
        <v>785730.87754485698</v>
      </c>
      <c r="AJ142" s="474">
        <v>779309.55102686095</v>
      </c>
      <c r="AK142" s="474">
        <v>836667.68531390605</v>
      </c>
      <c r="AL142" s="474">
        <v>823258.57862974098</v>
      </c>
      <c r="AM142" s="474">
        <v>817110.91981902998</v>
      </c>
      <c r="AN142" s="474">
        <v>9603719.9165406898</v>
      </c>
      <c r="AO142" s="474">
        <v>829921.73200965696</v>
      </c>
      <c r="AP142" s="474">
        <v>842315.61434885894</v>
      </c>
      <c r="AQ142" s="474">
        <v>834972.72843130794</v>
      </c>
      <c r="AR142" s="474">
        <v>838728.97465146601</v>
      </c>
      <c r="AS142" s="474">
        <v>838217.44267764594</v>
      </c>
      <c r="AT142" s="474">
        <v>842172.89983507199</v>
      </c>
      <c r="AU142" s="474">
        <v>828009.19179635495</v>
      </c>
      <c r="AV142" s="474">
        <v>830797.48771672999</v>
      </c>
      <c r="AW142" s="474">
        <v>823575.43832600897</v>
      </c>
      <c r="AX142" s="474">
        <v>872196.18184507696</v>
      </c>
      <c r="AY142" s="474">
        <v>857642.37921391299</v>
      </c>
      <c r="AZ142" s="474">
        <v>850676.89561465604</v>
      </c>
      <c r="BA142" s="474">
        <v>10089226.966466701</v>
      </c>
    </row>
    <row r="143" spans="1:53">
      <c r="A143" s="475" t="s">
        <v>2200</v>
      </c>
      <c r="B143" s="474">
        <v>-2603874.02</v>
      </c>
      <c r="C143" s="474">
        <v>-2917593.61</v>
      </c>
      <c r="D143" s="474">
        <v>-3054643.91</v>
      </c>
      <c r="E143" s="474">
        <v>-2649924.4300000002</v>
      </c>
      <c r="F143" s="474">
        <v>-2743893.36</v>
      </c>
      <c r="G143" s="474">
        <v>-5277430.0599999996</v>
      </c>
      <c r="H143" s="474">
        <v>-2850892.19</v>
      </c>
      <c r="I143" s="474">
        <v>-3462041.82</v>
      </c>
      <c r="J143" s="474">
        <v>-2828903.3</v>
      </c>
      <c r="K143" s="474">
        <v>-2811865.4060095302</v>
      </c>
      <c r="L143" s="474">
        <v>-3344478.9525242001</v>
      </c>
      <c r="M143" s="474">
        <v>-4546593.8820671001</v>
      </c>
      <c r="N143" s="474">
        <v>-39092134.940600798</v>
      </c>
      <c r="O143" s="474">
        <v>-2739380.15685107</v>
      </c>
      <c r="P143" s="474">
        <v>-2729611.7449227502</v>
      </c>
      <c r="Q143" s="474">
        <v>-3098636.3693993501</v>
      </c>
      <c r="R143" s="474">
        <v>-2945565.3400512901</v>
      </c>
      <c r="S143" s="474">
        <v>-2865329.0754162502</v>
      </c>
      <c r="T143" s="474">
        <v>-5574389.2723447904</v>
      </c>
      <c r="U143" s="474">
        <v>-2960823.17679379</v>
      </c>
      <c r="V143" s="474">
        <v>-2932480.3768644501</v>
      </c>
      <c r="W143" s="474">
        <v>-3511532.9998709601</v>
      </c>
      <c r="X143" s="474">
        <v>-2929142.3324254602</v>
      </c>
      <c r="Y143" s="474">
        <v>-3482962.5065916199</v>
      </c>
      <c r="Z143" s="474">
        <v>-5351575.9840840604</v>
      </c>
      <c r="AA143" s="474">
        <v>-41121429.335615799</v>
      </c>
      <c r="AB143" s="474">
        <v>-2843229.0606338498</v>
      </c>
      <c r="AC143" s="474">
        <v>-2828570.6824697698</v>
      </c>
      <c r="AD143" s="474">
        <v>-3194788.2454477502</v>
      </c>
      <c r="AE143" s="474">
        <v>-3032224.5407921099</v>
      </c>
      <c r="AF143" s="474">
        <v>-2945514.2170387199</v>
      </c>
      <c r="AG143" s="474">
        <v>-5597663.3489094703</v>
      </c>
      <c r="AH143" s="474">
        <v>-2953985.2572674998</v>
      </c>
      <c r="AI143" s="474">
        <v>-2929346.8925323002</v>
      </c>
      <c r="AJ143" s="474">
        <v>-3522542.05439167</v>
      </c>
      <c r="AK143" s="474">
        <v>-2940639.0887509198</v>
      </c>
      <c r="AL143" s="474">
        <v>-3505039.4384429799</v>
      </c>
      <c r="AM143" s="474">
        <v>-5394102.7027599895</v>
      </c>
      <c r="AN143" s="474">
        <v>-41687645.529436998</v>
      </c>
      <c r="AO143" s="474">
        <v>-2845672.7703575599</v>
      </c>
      <c r="AP143" s="474">
        <v>-2830796.7503197799</v>
      </c>
      <c r="AQ143" s="474">
        <v>-3197256.6777870101</v>
      </c>
      <c r="AR143" s="474">
        <v>-3034369.3019377999</v>
      </c>
      <c r="AS143" s="474">
        <v>-2947460.8904792001</v>
      </c>
      <c r="AT143" s="474">
        <v>-5602465.2620366504</v>
      </c>
      <c r="AU143" s="474">
        <v>-2955754.8468333599</v>
      </c>
      <c r="AV143" s="474">
        <v>-2930888.3801919702</v>
      </c>
      <c r="AW143" s="474">
        <v>-3524473.5610273001</v>
      </c>
      <c r="AX143" s="474">
        <v>-2941610.6905621998</v>
      </c>
      <c r="AY143" s="474">
        <v>-3506246.01808949</v>
      </c>
      <c r="AZ143" s="474">
        <v>-5397020.8524419405</v>
      </c>
      <c r="BA143" s="474">
        <v>-41714016.002064198</v>
      </c>
    </row>
    <row r="144" spans="1:53">
      <c r="A144" s="475" t="s">
        <v>2199</v>
      </c>
      <c r="B144" s="474">
        <v>1254324.33</v>
      </c>
      <c r="C144" s="474">
        <v>1201250.8899999999</v>
      </c>
      <c r="D144" s="474">
        <v>1279013.17</v>
      </c>
      <c r="E144" s="474">
        <v>1460941.86</v>
      </c>
      <c r="F144" s="474">
        <v>1590153.07</v>
      </c>
      <c r="G144" s="474">
        <v>1648453.67</v>
      </c>
      <c r="H144" s="474">
        <v>1728004.46</v>
      </c>
      <c r="I144" s="474">
        <v>1748757.31</v>
      </c>
      <c r="J144" s="474">
        <v>1744937.89</v>
      </c>
      <c r="K144" s="474">
        <v>1768632.6231217801</v>
      </c>
      <c r="L144" s="474">
        <v>1625793.4414592499</v>
      </c>
      <c r="M144" s="474">
        <v>1450608.66507371</v>
      </c>
      <c r="N144" s="474">
        <v>18500871.379654702</v>
      </c>
      <c r="O144" s="474">
        <v>1391822.4921035201</v>
      </c>
      <c r="P144" s="474">
        <v>1326898.77625069</v>
      </c>
      <c r="Q144" s="474">
        <v>1356280.2479573099</v>
      </c>
      <c r="R144" s="474">
        <v>1478904.3039891</v>
      </c>
      <c r="S144" s="474">
        <v>1687369.2307500199</v>
      </c>
      <c r="T144" s="474">
        <v>1788669.6239281299</v>
      </c>
      <c r="U144" s="474">
        <v>1851651.4661380099</v>
      </c>
      <c r="V144" s="474">
        <v>1895562.36804451</v>
      </c>
      <c r="W144" s="474">
        <v>1926794.41211659</v>
      </c>
      <c r="X144" s="474">
        <v>1911452.65558298</v>
      </c>
      <c r="Y144" s="474">
        <v>1645867.7468459499</v>
      </c>
      <c r="Z144" s="474">
        <v>1489258.1807492001</v>
      </c>
      <c r="AA144" s="474">
        <v>19750531.504455999</v>
      </c>
      <c r="AB144" s="474">
        <v>1493454.3218173301</v>
      </c>
      <c r="AC144" s="474">
        <v>1423916.3960077199</v>
      </c>
      <c r="AD144" s="474">
        <v>1455574.79351301</v>
      </c>
      <c r="AE144" s="474">
        <v>1587315.81716686</v>
      </c>
      <c r="AF144" s="474">
        <v>1811220.68740165</v>
      </c>
      <c r="AG144" s="474">
        <v>1848067.2688491901</v>
      </c>
      <c r="AH144" s="474">
        <v>1913306.06770216</v>
      </c>
      <c r="AI144" s="474">
        <v>1958847.5694897501</v>
      </c>
      <c r="AJ144" s="474">
        <v>1991292.68674238</v>
      </c>
      <c r="AK144" s="474">
        <v>1975605.4830137</v>
      </c>
      <c r="AL144" s="474">
        <v>1701250.9088184601</v>
      </c>
      <c r="AM144" s="474">
        <v>1539501.0567201499</v>
      </c>
      <c r="AN144" s="474">
        <v>20699353.057242401</v>
      </c>
      <c r="AO144" s="474">
        <v>1543697.5084657599</v>
      </c>
      <c r="AP144" s="474">
        <v>1471686.24547166</v>
      </c>
      <c r="AQ144" s="474">
        <v>1504270.58754615</v>
      </c>
      <c r="AR144" s="474">
        <v>1640271.33128708</v>
      </c>
      <c r="AS144" s="474">
        <v>1871478.5178134299</v>
      </c>
      <c r="AT144" s="474">
        <v>1909380.9668322201</v>
      </c>
      <c r="AU144" s="474">
        <v>1976609.1880246999</v>
      </c>
      <c r="AV144" s="474">
        <v>2023479.2645827699</v>
      </c>
      <c r="AW144" s="474">
        <v>2056814.7435051</v>
      </c>
      <c r="AX144" s="474">
        <v>2040433.60336475</v>
      </c>
      <c r="AY144" s="474">
        <v>1756924.03498977</v>
      </c>
      <c r="AZ144" s="474">
        <v>1589743.9326911001</v>
      </c>
      <c r="BA144" s="474">
        <v>21384789.924574502</v>
      </c>
    </row>
    <row r="145" spans="1:53">
      <c r="A145" s="475" t="s">
        <v>2198</v>
      </c>
      <c r="B145" s="474">
        <v>29528.05</v>
      </c>
      <c r="C145" s="474">
        <v>27666.58</v>
      </c>
      <c r="D145" s="474">
        <v>45034.77</v>
      </c>
      <c r="E145" s="474">
        <v>46356.66</v>
      </c>
      <c r="F145" s="474">
        <v>46759.97</v>
      </c>
      <c r="G145" s="474">
        <v>50195.77</v>
      </c>
      <c r="H145" s="474">
        <v>50197.56</v>
      </c>
      <c r="I145" s="474">
        <v>50686.22</v>
      </c>
      <c r="J145" s="474">
        <v>33732.589999999997</v>
      </c>
      <c r="K145" s="474">
        <v>0</v>
      </c>
      <c r="L145" s="474">
        <v>0</v>
      </c>
      <c r="M145" s="474">
        <v>0</v>
      </c>
      <c r="N145" s="474">
        <v>380158.16999999899</v>
      </c>
      <c r="O145" s="474">
        <v>0</v>
      </c>
      <c r="P145" s="474">
        <v>0</v>
      </c>
      <c r="Q145" s="474">
        <v>0</v>
      </c>
      <c r="R145" s="474">
        <v>0</v>
      </c>
      <c r="S145" s="474">
        <v>0</v>
      </c>
      <c r="T145" s="474">
        <v>0</v>
      </c>
      <c r="U145" s="474">
        <v>0</v>
      </c>
      <c r="V145" s="474">
        <v>0</v>
      </c>
      <c r="W145" s="474">
        <v>0</v>
      </c>
      <c r="X145" s="474">
        <v>0</v>
      </c>
      <c r="Y145" s="474">
        <v>0</v>
      </c>
      <c r="Z145" s="474">
        <v>0</v>
      </c>
      <c r="AA145" s="474">
        <v>0</v>
      </c>
      <c r="AB145" s="474">
        <v>0</v>
      </c>
      <c r="AC145" s="474">
        <v>0</v>
      </c>
      <c r="AD145" s="474">
        <v>0</v>
      </c>
      <c r="AE145" s="474">
        <v>0</v>
      </c>
      <c r="AF145" s="474">
        <v>0</v>
      </c>
      <c r="AG145" s="474">
        <v>0</v>
      </c>
      <c r="AH145" s="474">
        <v>0</v>
      </c>
      <c r="AI145" s="474">
        <v>0</v>
      </c>
      <c r="AJ145" s="474">
        <v>0</v>
      </c>
      <c r="AK145" s="474">
        <v>0</v>
      </c>
      <c r="AL145" s="474">
        <v>0</v>
      </c>
      <c r="AM145" s="474">
        <v>0</v>
      </c>
      <c r="AN145" s="474">
        <v>0</v>
      </c>
      <c r="AO145" s="474">
        <v>0</v>
      </c>
      <c r="AP145" s="474">
        <v>0</v>
      </c>
      <c r="AQ145" s="474">
        <v>0</v>
      </c>
      <c r="AR145" s="474">
        <v>0</v>
      </c>
      <c r="AS145" s="474">
        <v>0</v>
      </c>
      <c r="AT145" s="474">
        <v>0</v>
      </c>
      <c r="AU145" s="474">
        <v>0</v>
      </c>
      <c r="AV145" s="474">
        <v>0</v>
      </c>
      <c r="AW145" s="474">
        <v>0</v>
      </c>
      <c r="AX145" s="474">
        <v>0</v>
      </c>
      <c r="AY145" s="474">
        <v>0</v>
      </c>
      <c r="AZ145" s="474">
        <v>0</v>
      </c>
      <c r="BA145" s="474">
        <v>0</v>
      </c>
    </row>
    <row r="146" spans="1:53">
      <c r="A146" s="475" t="s">
        <v>2197</v>
      </c>
      <c r="B146" s="474">
        <v>3232638.25</v>
      </c>
      <c r="C146" s="474">
        <v>3029841.37</v>
      </c>
      <c r="D146" s="474">
        <v>3238571.07</v>
      </c>
      <c r="E146" s="474">
        <v>3334883.1</v>
      </c>
      <c r="F146" s="474">
        <v>3054872.82</v>
      </c>
      <c r="G146" s="474">
        <v>3106942.79</v>
      </c>
      <c r="H146" s="474">
        <v>3111496.72</v>
      </c>
      <c r="I146" s="474">
        <v>3146729.98</v>
      </c>
      <c r="J146" s="474">
        <v>3123952.66</v>
      </c>
      <c r="K146" s="474">
        <v>0</v>
      </c>
      <c r="L146" s="474">
        <v>0</v>
      </c>
      <c r="M146" s="474">
        <v>0</v>
      </c>
      <c r="N146" s="474">
        <v>28379928.759999901</v>
      </c>
      <c r="O146" s="474">
        <v>0</v>
      </c>
      <c r="P146" s="474">
        <v>0</v>
      </c>
      <c r="Q146" s="474">
        <v>0</v>
      </c>
      <c r="R146" s="474">
        <v>0</v>
      </c>
      <c r="S146" s="474">
        <v>0</v>
      </c>
      <c r="T146" s="474">
        <v>0</v>
      </c>
      <c r="U146" s="474">
        <v>0</v>
      </c>
      <c r="V146" s="474">
        <v>0</v>
      </c>
      <c r="W146" s="474">
        <v>0</v>
      </c>
      <c r="X146" s="474">
        <v>0</v>
      </c>
      <c r="Y146" s="474">
        <v>0</v>
      </c>
      <c r="Z146" s="474">
        <v>0</v>
      </c>
      <c r="AA146" s="474">
        <v>0</v>
      </c>
      <c r="AB146" s="474">
        <v>0</v>
      </c>
      <c r="AC146" s="474">
        <v>0</v>
      </c>
      <c r="AD146" s="474">
        <v>0</v>
      </c>
      <c r="AE146" s="474">
        <v>0</v>
      </c>
      <c r="AF146" s="474">
        <v>0</v>
      </c>
      <c r="AG146" s="474">
        <v>0</v>
      </c>
      <c r="AH146" s="474">
        <v>0</v>
      </c>
      <c r="AI146" s="474">
        <v>0</v>
      </c>
      <c r="AJ146" s="474">
        <v>0</v>
      </c>
      <c r="AK146" s="474">
        <v>0</v>
      </c>
      <c r="AL146" s="474">
        <v>0</v>
      </c>
      <c r="AM146" s="474">
        <v>0</v>
      </c>
      <c r="AN146" s="474">
        <v>0</v>
      </c>
      <c r="AO146" s="474">
        <v>0</v>
      </c>
      <c r="AP146" s="474">
        <v>0</v>
      </c>
      <c r="AQ146" s="474">
        <v>0</v>
      </c>
      <c r="AR146" s="474">
        <v>0</v>
      </c>
      <c r="AS146" s="474">
        <v>0</v>
      </c>
      <c r="AT146" s="474">
        <v>0</v>
      </c>
      <c r="AU146" s="474">
        <v>0</v>
      </c>
      <c r="AV146" s="474">
        <v>0</v>
      </c>
      <c r="AW146" s="474">
        <v>0</v>
      </c>
      <c r="AX146" s="474">
        <v>0</v>
      </c>
      <c r="AY146" s="474">
        <v>0</v>
      </c>
      <c r="AZ146" s="474">
        <v>0</v>
      </c>
      <c r="BA146" s="474">
        <v>0</v>
      </c>
    </row>
    <row r="147" spans="1:53">
      <c r="A147" s="475" t="s">
        <v>2196</v>
      </c>
      <c r="B147" s="474">
        <v>442382.56</v>
      </c>
      <c r="C147" s="474">
        <v>447873.53</v>
      </c>
      <c r="D147" s="474">
        <v>463571</v>
      </c>
      <c r="E147" s="474">
        <v>467855.45</v>
      </c>
      <c r="F147" s="474">
        <v>468608.08</v>
      </c>
      <c r="G147" s="474">
        <v>469893.27</v>
      </c>
      <c r="H147" s="474">
        <v>473683.35</v>
      </c>
      <c r="I147" s="474">
        <v>470979.96</v>
      </c>
      <c r="J147" s="474">
        <v>473541.81</v>
      </c>
      <c r="K147" s="474">
        <v>0</v>
      </c>
      <c r="L147" s="474">
        <v>0</v>
      </c>
      <c r="M147" s="474">
        <v>0</v>
      </c>
      <c r="N147" s="474">
        <v>4178389.01</v>
      </c>
      <c r="O147" s="474">
        <v>0</v>
      </c>
      <c r="P147" s="474">
        <v>0</v>
      </c>
      <c r="Q147" s="474">
        <v>0</v>
      </c>
      <c r="R147" s="474">
        <v>0</v>
      </c>
      <c r="S147" s="474">
        <v>0</v>
      </c>
      <c r="T147" s="474">
        <v>0</v>
      </c>
      <c r="U147" s="474">
        <v>0</v>
      </c>
      <c r="V147" s="474">
        <v>0</v>
      </c>
      <c r="W147" s="474">
        <v>0</v>
      </c>
      <c r="X147" s="474">
        <v>0</v>
      </c>
      <c r="Y147" s="474">
        <v>0</v>
      </c>
      <c r="Z147" s="474">
        <v>0</v>
      </c>
      <c r="AA147" s="474">
        <v>0</v>
      </c>
      <c r="AB147" s="474">
        <v>0</v>
      </c>
      <c r="AC147" s="474">
        <v>0</v>
      </c>
      <c r="AD147" s="474">
        <v>0</v>
      </c>
      <c r="AE147" s="474">
        <v>0</v>
      </c>
      <c r="AF147" s="474">
        <v>0</v>
      </c>
      <c r="AG147" s="474">
        <v>0</v>
      </c>
      <c r="AH147" s="474">
        <v>0</v>
      </c>
      <c r="AI147" s="474">
        <v>0</v>
      </c>
      <c r="AJ147" s="474">
        <v>0</v>
      </c>
      <c r="AK147" s="474">
        <v>0</v>
      </c>
      <c r="AL147" s="474">
        <v>0</v>
      </c>
      <c r="AM147" s="474">
        <v>0</v>
      </c>
      <c r="AN147" s="474">
        <v>0</v>
      </c>
      <c r="AO147" s="474">
        <v>0</v>
      </c>
      <c r="AP147" s="474">
        <v>0</v>
      </c>
      <c r="AQ147" s="474">
        <v>0</v>
      </c>
      <c r="AR147" s="474">
        <v>0</v>
      </c>
      <c r="AS147" s="474">
        <v>0</v>
      </c>
      <c r="AT147" s="474">
        <v>0</v>
      </c>
      <c r="AU147" s="474">
        <v>0</v>
      </c>
      <c r="AV147" s="474">
        <v>0</v>
      </c>
      <c r="AW147" s="474">
        <v>0</v>
      </c>
      <c r="AX147" s="474">
        <v>0</v>
      </c>
      <c r="AY147" s="474">
        <v>0</v>
      </c>
      <c r="AZ147" s="474">
        <v>0</v>
      </c>
      <c r="BA147" s="474">
        <v>0</v>
      </c>
    </row>
    <row r="148" spans="1:53">
      <c r="A148" s="475" t="s">
        <v>2195</v>
      </c>
      <c r="B148" s="474">
        <v>154394.62</v>
      </c>
      <c r="C148" s="474">
        <v>143788.01999999999</v>
      </c>
      <c r="D148" s="474">
        <v>153644.84</v>
      </c>
      <c r="E148" s="474">
        <v>156039.98000000001</v>
      </c>
      <c r="F148" s="474">
        <v>157308.89000000001</v>
      </c>
      <c r="G148" s="474">
        <v>160459.07</v>
      </c>
      <c r="H148" s="474">
        <v>160335.32999999999</v>
      </c>
      <c r="I148" s="474">
        <v>161584.15</v>
      </c>
      <c r="J148" s="474">
        <v>161442.99</v>
      </c>
      <c r="K148" s="474">
        <v>0</v>
      </c>
      <c r="L148" s="474">
        <v>0</v>
      </c>
      <c r="M148" s="474">
        <v>0</v>
      </c>
      <c r="N148" s="474">
        <v>1408997.89</v>
      </c>
      <c r="O148" s="474">
        <v>0</v>
      </c>
      <c r="P148" s="474">
        <v>0</v>
      </c>
      <c r="Q148" s="474">
        <v>0</v>
      </c>
      <c r="R148" s="474">
        <v>0</v>
      </c>
      <c r="S148" s="474">
        <v>0</v>
      </c>
      <c r="T148" s="474">
        <v>0</v>
      </c>
      <c r="U148" s="474">
        <v>0</v>
      </c>
      <c r="V148" s="474">
        <v>0</v>
      </c>
      <c r="W148" s="474">
        <v>0</v>
      </c>
      <c r="X148" s="474">
        <v>0</v>
      </c>
      <c r="Y148" s="474">
        <v>0</v>
      </c>
      <c r="Z148" s="474">
        <v>0</v>
      </c>
      <c r="AA148" s="474">
        <v>0</v>
      </c>
      <c r="AB148" s="474">
        <v>0</v>
      </c>
      <c r="AC148" s="474">
        <v>0</v>
      </c>
      <c r="AD148" s="474">
        <v>0</v>
      </c>
      <c r="AE148" s="474">
        <v>0</v>
      </c>
      <c r="AF148" s="474">
        <v>0</v>
      </c>
      <c r="AG148" s="474">
        <v>0</v>
      </c>
      <c r="AH148" s="474">
        <v>0</v>
      </c>
      <c r="AI148" s="474">
        <v>0</v>
      </c>
      <c r="AJ148" s="474">
        <v>0</v>
      </c>
      <c r="AK148" s="474">
        <v>0</v>
      </c>
      <c r="AL148" s="474">
        <v>0</v>
      </c>
      <c r="AM148" s="474">
        <v>0</v>
      </c>
      <c r="AN148" s="474">
        <v>0</v>
      </c>
      <c r="AO148" s="474">
        <v>0</v>
      </c>
      <c r="AP148" s="474">
        <v>0</v>
      </c>
      <c r="AQ148" s="474">
        <v>0</v>
      </c>
      <c r="AR148" s="474">
        <v>0</v>
      </c>
      <c r="AS148" s="474">
        <v>0</v>
      </c>
      <c r="AT148" s="474">
        <v>0</v>
      </c>
      <c r="AU148" s="474">
        <v>0</v>
      </c>
      <c r="AV148" s="474">
        <v>0</v>
      </c>
      <c r="AW148" s="474">
        <v>0</v>
      </c>
      <c r="AX148" s="474">
        <v>0</v>
      </c>
      <c r="AY148" s="474">
        <v>0</v>
      </c>
      <c r="AZ148" s="474">
        <v>0</v>
      </c>
      <c r="BA148" s="474">
        <v>0</v>
      </c>
    </row>
    <row r="149" spans="1:53">
      <c r="A149" s="475" t="s">
        <v>2194</v>
      </c>
      <c r="B149" s="474">
        <v>161423.85</v>
      </c>
      <c r="C149" s="474">
        <v>156742.84</v>
      </c>
      <c r="D149" s="474">
        <v>165473.04</v>
      </c>
      <c r="E149" s="474">
        <v>169003.56</v>
      </c>
      <c r="F149" s="474">
        <v>162787.75</v>
      </c>
      <c r="G149" s="474">
        <v>164385.76999999999</v>
      </c>
      <c r="H149" s="474">
        <v>165026.94</v>
      </c>
      <c r="I149" s="474">
        <v>166332.79</v>
      </c>
      <c r="J149" s="474">
        <v>165857.91</v>
      </c>
      <c r="K149" s="474">
        <v>0</v>
      </c>
      <c r="L149" s="474">
        <v>0</v>
      </c>
      <c r="M149" s="474">
        <v>0</v>
      </c>
      <c r="N149" s="474">
        <v>1477034.45</v>
      </c>
      <c r="O149" s="474">
        <v>0</v>
      </c>
      <c r="P149" s="474">
        <v>0</v>
      </c>
      <c r="Q149" s="474">
        <v>0</v>
      </c>
      <c r="R149" s="474">
        <v>0</v>
      </c>
      <c r="S149" s="474">
        <v>0</v>
      </c>
      <c r="T149" s="474">
        <v>0</v>
      </c>
      <c r="U149" s="474">
        <v>0</v>
      </c>
      <c r="V149" s="474">
        <v>0</v>
      </c>
      <c r="W149" s="474">
        <v>0</v>
      </c>
      <c r="X149" s="474">
        <v>0</v>
      </c>
      <c r="Y149" s="474">
        <v>0</v>
      </c>
      <c r="Z149" s="474">
        <v>0</v>
      </c>
      <c r="AA149" s="474">
        <v>0</v>
      </c>
      <c r="AB149" s="474">
        <v>0</v>
      </c>
      <c r="AC149" s="474">
        <v>0</v>
      </c>
      <c r="AD149" s="474">
        <v>0</v>
      </c>
      <c r="AE149" s="474">
        <v>0</v>
      </c>
      <c r="AF149" s="474">
        <v>0</v>
      </c>
      <c r="AG149" s="474">
        <v>0</v>
      </c>
      <c r="AH149" s="474">
        <v>0</v>
      </c>
      <c r="AI149" s="474">
        <v>0</v>
      </c>
      <c r="AJ149" s="474">
        <v>0</v>
      </c>
      <c r="AK149" s="474">
        <v>0</v>
      </c>
      <c r="AL149" s="474">
        <v>0</v>
      </c>
      <c r="AM149" s="474">
        <v>0</v>
      </c>
      <c r="AN149" s="474">
        <v>0</v>
      </c>
      <c r="AO149" s="474">
        <v>0</v>
      </c>
      <c r="AP149" s="474">
        <v>0</v>
      </c>
      <c r="AQ149" s="474">
        <v>0</v>
      </c>
      <c r="AR149" s="474">
        <v>0</v>
      </c>
      <c r="AS149" s="474">
        <v>0</v>
      </c>
      <c r="AT149" s="474">
        <v>0</v>
      </c>
      <c r="AU149" s="474">
        <v>0</v>
      </c>
      <c r="AV149" s="474">
        <v>0</v>
      </c>
      <c r="AW149" s="474">
        <v>0</v>
      </c>
      <c r="AX149" s="474">
        <v>0</v>
      </c>
      <c r="AY149" s="474">
        <v>0</v>
      </c>
      <c r="AZ149" s="474">
        <v>0</v>
      </c>
      <c r="BA149" s="474">
        <v>0</v>
      </c>
    </row>
    <row r="150" spans="1:53">
      <c r="A150" s="475" t="s">
        <v>2193</v>
      </c>
      <c r="B150" s="474">
        <v>339532.21</v>
      </c>
      <c r="C150" s="474">
        <v>329073.56</v>
      </c>
      <c r="D150" s="474">
        <v>351444.56</v>
      </c>
      <c r="E150" s="474">
        <v>357235.32</v>
      </c>
      <c r="F150" s="474">
        <v>345514.65</v>
      </c>
      <c r="G150" s="474">
        <v>348940.47</v>
      </c>
      <c r="H150" s="474">
        <v>350305.19</v>
      </c>
      <c r="I150" s="474">
        <v>352995.54</v>
      </c>
      <c r="J150" s="474">
        <v>353670.77</v>
      </c>
      <c r="K150" s="474">
        <v>0</v>
      </c>
      <c r="L150" s="474">
        <v>0</v>
      </c>
      <c r="M150" s="474">
        <v>0</v>
      </c>
      <c r="N150" s="474">
        <v>3128712.27</v>
      </c>
      <c r="O150" s="474">
        <v>0</v>
      </c>
      <c r="P150" s="474">
        <v>0</v>
      </c>
      <c r="Q150" s="474">
        <v>0</v>
      </c>
      <c r="R150" s="474">
        <v>0</v>
      </c>
      <c r="S150" s="474">
        <v>0</v>
      </c>
      <c r="T150" s="474">
        <v>0</v>
      </c>
      <c r="U150" s="474">
        <v>0</v>
      </c>
      <c r="V150" s="474">
        <v>0</v>
      </c>
      <c r="W150" s="474">
        <v>0</v>
      </c>
      <c r="X150" s="474">
        <v>0</v>
      </c>
      <c r="Y150" s="474">
        <v>0</v>
      </c>
      <c r="Z150" s="474">
        <v>0</v>
      </c>
      <c r="AA150" s="474">
        <v>0</v>
      </c>
      <c r="AB150" s="474">
        <v>0</v>
      </c>
      <c r="AC150" s="474">
        <v>0</v>
      </c>
      <c r="AD150" s="474">
        <v>0</v>
      </c>
      <c r="AE150" s="474">
        <v>0</v>
      </c>
      <c r="AF150" s="474">
        <v>0</v>
      </c>
      <c r="AG150" s="474">
        <v>0</v>
      </c>
      <c r="AH150" s="474">
        <v>0</v>
      </c>
      <c r="AI150" s="474">
        <v>0</v>
      </c>
      <c r="AJ150" s="474">
        <v>0</v>
      </c>
      <c r="AK150" s="474">
        <v>0</v>
      </c>
      <c r="AL150" s="474">
        <v>0</v>
      </c>
      <c r="AM150" s="474">
        <v>0</v>
      </c>
      <c r="AN150" s="474">
        <v>0</v>
      </c>
      <c r="AO150" s="474">
        <v>0</v>
      </c>
      <c r="AP150" s="474">
        <v>0</v>
      </c>
      <c r="AQ150" s="474">
        <v>0</v>
      </c>
      <c r="AR150" s="474">
        <v>0</v>
      </c>
      <c r="AS150" s="474">
        <v>0</v>
      </c>
      <c r="AT150" s="474">
        <v>0</v>
      </c>
      <c r="AU150" s="474">
        <v>0</v>
      </c>
      <c r="AV150" s="474">
        <v>0</v>
      </c>
      <c r="AW150" s="474">
        <v>0</v>
      </c>
      <c r="AX150" s="474">
        <v>0</v>
      </c>
      <c r="AY150" s="474">
        <v>0</v>
      </c>
      <c r="AZ150" s="474">
        <v>0</v>
      </c>
      <c r="BA150" s="474">
        <v>0</v>
      </c>
    </row>
    <row r="151" spans="1:53">
      <c r="A151" s="475" t="s">
        <v>2192</v>
      </c>
      <c r="B151" s="474">
        <v>7097957.9399999902</v>
      </c>
      <c r="C151" s="474">
        <v>6604930.7899999898</v>
      </c>
      <c r="D151" s="474">
        <v>6425006.8699999899</v>
      </c>
      <c r="E151" s="474">
        <v>7291677.6399999997</v>
      </c>
      <c r="F151" s="474">
        <v>6465123.1399999997</v>
      </c>
      <c r="G151" s="474">
        <v>6545358.9100000001</v>
      </c>
      <c r="H151" s="474">
        <v>6781252.7599999998</v>
      </c>
      <c r="I151" s="474">
        <v>6523069.9199999999</v>
      </c>
      <c r="J151" s="474">
        <v>5805149.1099999901</v>
      </c>
      <c r="K151" s="474">
        <v>6394108.1440649005</v>
      </c>
      <c r="L151" s="474">
        <v>5884495.0193579895</v>
      </c>
      <c r="M151" s="474">
        <v>6948847.4179585399</v>
      </c>
      <c r="N151" s="474">
        <v>78766977.661381394</v>
      </c>
      <c r="O151" s="474">
        <v>5972420.9195593596</v>
      </c>
      <c r="P151" s="474">
        <v>6000131.0295994598</v>
      </c>
      <c r="Q151" s="474">
        <v>7054616.9806927098</v>
      </c>
      <c r="R151" s="474">
        <v>7432101.0689888</v>
      </c>
      <c r="S151" s="474">
        <v>7693443.9676365703</v>
      </c>
      <c r="T151" s="474">
        <v>6977004.0259769699</v>
      </c>
      <c r="U151" s="474">
        <v>7145174.1434627697</v>
      </c>
      <c r="V151" s="474">
        <v>7819108.3267002599</v>
      </c>
      <c r="W151" s="474">
        <v>6462561.6871038498</v>
      </c>
      <c r="X151" s="474">
        <v>6420865.2930729901</v>
      </c>
      <c r="Y151" s="474">
        <v>5943542.04719749</v>
      </c>
      <c r="Z151" s="474">
        <v>7166164.8956073299</v>
      </c>
      <c r="AA151" s="474">
        <v>82087134.3855986</v>
      </c>
      <c r="AB151" s="474">
        <v>6374206.2979482496</v>
      </c>
      <c r="AC151" s="474">
        <v>6238040.2311769696</v>
      </c>
      <c r="AD151" s="474">
        <v>7402988.4384721704</v>
      </c>
      <c r="AE151" s="474">
        <v>7630682.85344656</v>
      </c>
      <c r="AF151" s="474">
        <v>7935169.0915650604</v>
      </c>
      <c r="AG151" s="474">
        <v>7191285.9877992002</v>
      </c>
      <c r="AH151" s="474">
        <v>7363033.6921527497</v>
      </c>
      <c r="AI151" s="474">
        <v>8053710.3498066701</v>
      </c>
      <c r="AJ151" s="474">
        <v>6655875.8638763502</v>
      </c>
      <c r="AK151" s="474">
        <v>6618783.8027467905</v>
      </c>
      <c r="AL151" s="474">
        <v>6124517.6116229501</v>
      </c>
      <c r="AM151" s="474">
        <v>7271120.4167339802</v>
      </c>
      <c r="AN151" s="474">
        <v>84859414.637347698</v>
      </c>
      <c r="AO151" s="474">
        <v>6602681.6838928498</v>
      </c>
      <c r="AP151" s="474">
        <v>6474273.3724470204</v>
      </c>
      <c r="AQ151" s="474">
        <v>7654908.6733598802</v>
      </c>
      <c r="AR151" s="474">
        <v>7888618.3852173304</v>
      </c>
      <c r="AS151" s="474">
        <v>8182872.67705251</v>
      </c>
      <c r="AT151" s="474">
        <v>7426088.9219257701</v>
      </c>
      <c r="AU151" s="474">
        <v>7607815.3992468799</v>
      </c>
      <c r="AV151" s="474">
        <v>8329195.48103806</v>
      </c>
      <c r="AW151" s="474">
        <v>6902455.1863536602</v>
      </c>
      <c r="AX151" s="474">
        <v>6859811.30715873</v>
      </c>
      <c r="AY151" s="474">
        <v>6362878.90194456</v>
      </c>
      <c r="AZ151" s="474">
        <v>7537258.7292295499</v>
      </c>
      <c r="BA151" s="474">
        <v>87828858.718866795</v>
      </c>
    </row>
    <row r="152" spans="1:53">
      <c r="A152" s="475" t="s">
        <v>2191</v>
      </c>
      <c r="B152" s="474">
        <v>4532220.82</v>
      </c>
      <c r="C152" s="474">
        <v>4628238.21</v>
      </c>
      <c r="D152" s="474">
        <v>4355642.92</v>
      </c>
      <c r="E152" s="474">
        <v>5000285.95</v>
      </c>
      <c r="F152" s="474">
        <v>4485314.66</v>
      </c>
      <c r="G152" s="474">
        <v>4568550.3600000003</v>
      </c>
      <c r="H152" s="474">
        <v>4709180.62</v>
      </c>
      <c r="I152" s="474">
        <v>4562959.17</v>
      </c>
      <c r="J152" s="474">
        <v>4084442.23</v>
      </c>
      <c r="K152" s="474">
        <v>4557702.4398270696</v>
      </c>
      <c r="L152" s="474">
        <v>4535471.7941509904</v>
      </c>
      <c r="M152" s="474">
        <v>4921766.66049702</v>
      </c>
      <c r="N152" s="474">
        <v>54941775.834475003</v>
      </c>
      <c r="O152" s="474">
        <v>4808304.04431214</v>
      </c>
      <c r="P152" s="474">
        <v>4724976.2905382495</v>
      </c>
      <c r="Q152" s="474">
        <v>4747181.93573891</v>
      </c>
      <c r="R152" s="474">
        <v>5018558.1987643298</v>
      </c>
      <c r="S152" s="474">
        <v>5015465.5129414499</v>
      </c>
      <c r="T152" s="474">
        <v>4864513.2169160796</v>
      </c>
      <c r="U152" s="474">
        <v>4964716.8229344497</v>
      </c>
      <c r="V152" s="474">
        <v>5367915.9027730497</v>
      </c>
      <c r="W152" s="474">
        <v>5015598.7941228496</v>
      </c>
      <c r="X152" s="474">
        <v>4852908.9136651196</v>
      </c>
      <c r="Y152" s="474">
        <v>4830819.6899386896</v>
      </c>
      <c r="Z152" s="474">
        <v>5240700.3609783202</v>
      </c>
      <c r="AA152" s="474">
        <v>59451659.683623597</v>
      </c>
      <c r="AB152" s="474">
        <v>5133347.5547700301</v>
      </c>
      <c r="AC152" s="474">
        <v>5040602.8740231199</v>
      </c>
      <c r="AD152" s="474">
        <v>5063875.7973981705</v>
      </c>
      <c r="AE152" s="474">
        <v>5161231.3262009602</v>
      </c>
      <c r="AF152" s="474">
        <v>5156526.6472636899</v>
      </c>
      <c r="AG152" s="474">
        <v>5002271.77124542</v>
      </c>
      <c r="AH152" s="474">
        <v>5105401.5135137402</v>
      </c>
      <c r="AI152" s="474">
        <v>5520471.1357779102</v>
      </c>
      <c r="AJ152" s="474">
        <v>5159339.1556722699</v>
      </c>
      <c r="AK152" s="474">
        <v>4994241.1536390902</v>
      </c>
      <c r="AL152" s="474">
        <v>4972655.9562695203</v>
      </c>
      <c r="AM152" s="474">
        <v>5392309.3175073098</v>
      </c>
      <c r="AN152" s="474">
        <v>61702274.203281201</v>
      </c>
      <c r="AO152" s="474">
        <v>5268006.8337465003</v>
      </c>
      <c r="AP152" s="474">
        <v>5175295.4079098701</v>
      </c>
      <c r="AQ152" s="474">
        <v>5200803.4495604401</v>
      </c>
      <c r="AR152" s="474">
        <v>5302325.6806934401</v>
      </c>
      <c r="AS152" s="474">
        <v>5298194.1227096599</v>
      </c>
      <c r="AT152" s="474">
        <v>5141314.2766414797</v>
      </c>
      <c r="AU152" s="474">
        <v>5247152.1131782299</v>
      </c>
      <c r="AV152" s="474">
        <v>5671862.9980677599</v>
      </c>
      <c r="AW152" s="474">
        <v>5303644.1224141195</v>
      </c>
      <c r="AX152" s="474">
        <v>5136500.0284441002</v>
      </c>
      <c r="AY152" s="474">
        <v>5115876.6108506303</v>
      </c>
      <c r="AZ152" s="474">
        <v>5545301.48072372</v>
      </c>
      <c r="BA152" s="474">
        <v>63406277.12494</v>
      </c>
    </row>
    <row r="153" spans="1:53">
      <c r="A153" s="475" t="s">
        <v>2190</v>
      </c>
      <c r="B153" s="474">
        <v>37626.17</v>
      </c>
      <c r="C153" s="474">
        <v>37756.519999999997</v>
      </c>
      <c r="D153" s="474">
        <v>37941.019999999997</v>
      </c>
      <c r="E153" s="474">
        <v>42521.19</v>
      </c>
      <c r="F153" s="474">
        <v>37888.699999999997</v>
      </c>
      <c r="G153" s="474">
        <v>35901.230000000003</v>
      </c>
      <c r="H153" s="474">
        <v>38769.199999999997</v>
      </c>
      <c r="I153" s="474">
        <v>35515.089999999997</v>
      </c>
      <c r="J153" s="474">
        <v>33910.11</v>
      </c>
      <c r="K153" s="474">
        <v>68217.315629864504</v>
      </c>
      <c r="L153" s="474">
        <v>67352.313658914602</v>
      </c>
      <c r="M153" s="474">
        <v>78206.462275673199</v>
      </c>
      <c r="N153" s="474">
        <v>551605.32156445202</v>
      </c>
      <c r="O153" s="474">
        <v>72902.540353153003</v>
      </c>
      <c r="P153" s="474">
        <v>67426.414543427105</v>
      </c>
      <c r="Q153" s="474">
        <v>67532.864062482404</v>
      </c>
      <c r="R153" s="474">
        <v>70786.632322749894</v>
      </c>
      <c r="S153" s="474">
        <v>70377.886245153597</v>
      </c>
      <c r="T153" s="474">
        <v>65642.061300361602</v>
      </c>
      <c r="U153" s="474">
        <v>68204.540731944406</v>
      </c>
      <c r="V153" s="474">
        <v>79671.122319977105</v>
      </c>
      <c r="W153" s="474">
        <v>69796.436000577698</v>
      </c>
      <c r="X153" s="474">
        <v>64933.491387643102</v>
      </c>
      <c r="Y153" s="474">
        <v>64106.650449284702</v>
      </c>
      <c r="Z153" s="474">
        <v>74433.722742259299</v>
      </c>
      <c r="AA153" s="474">
        <v>835814.36245901405</v>
      </c>
      <c r="AB153" s="474">
        <v>71354.171145829707</v>
      </c>
      <c r="AC153" s="474">
        <v>65990.817840402204</v>
      </c>
      <c r="AD153" s="474">
        <v>66091.474969477204</v>
      </c>
      <c r="AE153" s="474">
        <v>69272.115328983098</v>
      </c>
      <c r="AF153" s="474">
        <v>68868.473727506003</v>
      </c>
      <c r="AG153" s="474">
        <v>64230.836034835098</v>
      </c>
      <c r="AH153" s="474">
        <v>66734.723774283804</v>
      </c>
      <c r="AI153" s="474">
        <v>77950.129278482098</v>
      </c>
      <c r="AJ153" s="474">
        <v>68285.197890672294</v>
      </c>
      <c r="AK153" s="474">
        <v>63524.2551730216</v>
      </c>
      <c r="AL153" s="474">
        <v>62712.125906425899</v>
      </c>
      <c r="AM153" s="474">
        <v>72810.811806031401</v>
      </c>
      <c r="AN153" s="474">
        <v>817825.13287594996</v>
      </c>
      <c r="AO153" s="474">
        <v>72423.672837500504</v>
      </c>
      <c r="AP153" s="474">
        <v>66976.520929507504</v>
      </c>
      <c r="AQ153" s="474">
        <v>67075.278321137404</v>
      </c>
      <c r="AR153" s="474">
        <v>70299.714229186502</v>
      </c>
      <c r="AS153" s="474">
        <v>69886.570405693099</v>
      </c>
      <c r="AT153" s="474">
        <v>65177.109841266698</v>
      </c>
      <c r="AU153" s="474">
        <v>67714.508437099197</v>
      </c>
      <c r="AV153" s="474">
        <v>79090.644500445997</v>
      </c>
      <c r="AW153" s="474">
        <v>69280.875042124593</v>
      </c>
      <c r="AX153" s="474">
        <v>64447.338389607401</v>
      </c>
      <c r="AY153" s="474">
        <v>63620.2853749153</v>
      </c>
      <c r="AZ153" s="474">
        <v>73861.604086200401</v>
      </c>
      <c r="BA153" s="474">
        <v>829854.12239468505</v>
      </c>
    </row>
    <row r="154" spans="1:53">
      <c r="A154" s="475" t="s">
        <v>2189</v>
      </c>
      <c r="B154" s="474">
        <v>186162.57</v>
      </c>
      <c r="C154" s="474">
        <v>186936.97</v>
      </c>
      <c r="D154" s="474">
        <v>301864.09999999998</v>
      </c>
      <c r="E154" s="474">
        <v>328867.33</v>
      </c>
      <c r="F154" s="474">
        <v>301859.52</v>
      </c>
      <c r="G154" s="474">
        <v>319879.25</v>
      </c>
      <c r="H154" s="474">
        <v>334215.65000000002</v>
      </c>
      <c r="I154" s="474">
        <v>318570.69</v>
      </c>
      <c r="J154" s="474">
        <v>193585.64</v>
      </c>
      <c r="K154" s="474">
        <v>39953.300199999998</v>
      </c>
      <c r="L154" s="474">
        <v>39446.688600000001</v>
      </c>
      <c r="M154" s="474">
        <v>45803.711799999997</v>
      </c>
      <c r="N154" s="474">
        <v>2597145.4205999998</v>
      </c>
      <c r="O154" s="474">
        <v>42522.2955</v>
      </c>
      <c r="P154" s="474">
        <v>39328.203240000003</v>
      </c>
      <c r="Q154" s="474">
        <v>54065.107600000003</v>
      </c>
      <c r="R154" s="474">
        <v>56669.992400000003</v>
      </c>
      <c r="S154" s="474">
        <v>56342.760600000001</v>
      </c>
      <c r="T154" s="474">
        <v>49548.44268</v>
      </c>
      <c r="U154" s="474">
        <v>51482.673000000003</v>
      </c>
      <c r="V154" s="474">
        <v>60137.965799999998</v>
      </c>
      <c r="W154" s="474">
        <v>50688.662909999999</v>
      </c>
      <c r="X154" s="474">
        <v>47157.018969999997</v>
      </c>
      <c r="Y154" s="474">
        <v>46556.53757</v>
      </c>
      <c r="Z154" s="474">
        <v>54056.426050000002</v>
      </c>
      <c r="AA154" s="474">
        <v>608556.08632</v>
      </c>
      <c r="AB154" s="474">
        <v>46186.902429594302</v>
      </c>
      <c r="AC154" s="474">
        <v>42715.252884300702</v>
      </c>
      <c r="AD154" s="474">
        <v>42780.407323414402</v>
      </c>
      <c r="AE154" s="474">
        <v>44839.206740310401</v>
      </c>
      <c r="AF154" s="474">
        <v>44577.933223085303</v>
      </c>
      <c r="AG154" s="474">
        <v>41576.032757064502</v>
      </c>
      <c r="AH154" s="474">
        <v>43196.776392082204</v>
      </c>
      <c r="AI154" s="474">
        <v>50456.405807047602</v>
      </c>
      <c r="AJ154" s="474">
        <v>44200.384108117403</v>
      </c>
      <c r="AK154" s="474">
        <v>41118.6694270847</v>
      </c>
      <c r="AL154" s="474">
        <v>40592.985579958098</v>
      </c>
      <c r="AM154" s="474">
        <v>47129.772607571897</v>
      </c>
      <c r="AN154" s="474">
        <v>529370.72927963198</v>
      </c>
      <c r="AO154" s="474">
        <v>48079.815486206797</v>
      </c>
      <c r="AP154" s="474">
        <v>44463.621382805402</v>
      </c>
      <c r="AQ154" s="474">
        <v>44529.183332116103</v>
      </c>
      <c r="AR154" s="474">
        <v>46669.785671546502</v>
      </c>
      <c r="AS154" s="474">
        <v>46395.512384586902</v>
      </c>
      <c r="AT154" s="474">
        <v>43269.048535049202</v>
      </c>
      <c r="AU154" s="474">
        <v>44953.548250719803</v>
      </c>
      <c r="AV154" s="474">
        <v>52505.809844783602</v>
      </c>
      <c r="AW154" s="474">
        <v>45993.410141214503</v>
      </c>
      <c r="AX154" s="474">
        <v>42784.576050180804</v>
      </c>
      <c r="AY154" s="474">
        <v>42235.5213725352</v>
      </c>
      <c r="AZ154" s="474">
        <v>49034.413153111404</v>
      </c>
      <c r="BA154" s="474">
        <v>550914.24560485606</v>
      </c>
    </row>
    <row r="155" spans="1:53">
      <c r="A155" s="475" t="s">
        <v>2188</v>
      </c>
      <c r="B155" s="474">
        <v>1170113.46</v>
      </c>
      <c r="C155" s="474">
        <v>1176080.25</v>
      </c>
      <c r="D155" s="474">
        <v>1161974</v>
      </c>
      <c r="E155" s="474">
        <v>1289304.3</v>
      </c>
      <c r="F155" s="474">
        <v>1073742.02</v>
      </c>
      <c r="G155" s="474">
        <v>1052517.3899999999</v>
      </c>
      <c r="H155" s="474">
        <v>1110265.1499999999</v>
      </c>
      <c r="I155" s="474">
        <v>1039776.34</v>
      </c>
      <c r="J155" s="474">
        <v>978094.05</v>
      </c>
      <c r="K155" s="474">
        <v>1180801.6268199999</v>
      </c>
      <c r="L155" s="474">
        <v>1165828.95126</v>
      </c>
      <c r="M155" s="474">
        <v>1353707.8823799901</v>
      </c>
      <c r="N155" s="474">
        <v>13752205.4204599</v>
      </c>
      <c r="O155" s="474">
        <v>1083816.1885237501</v>
      </c>
      <c r="P155" s="474">
        <v>1002404.5700229</v>
      </c>
      <c r="Q155" s="474">
        <v>1003987.11723529</v>
      </c>
      <c r="R155" s="474">
        <v>1052359.7349397</v>
      </c>
      <c r="S155" s="474">
        <v>1046283.05210054</v>
      </c>
      <c r="T155" s="474">
        <v>975877.22376704996</v>
      </c>
      <c r="U155" s="474">
        <v>1013972.69584875</v>
      </c>
      <c r="V155" s="474">
        <v>1184442.29391675</v>
      </c>
      <c r="W155" s="474">
        <v>1037638.83771735</v>
      </c>
      <c r="X155" s="474">
        <v>965343.16640244995</v>
      </c>
      <c r="Y155" s="474">
        <v>953050.81568344997</v>
      </c>
      <c r="Z155" s="474">
        <v>1106579.7335642499</v>
      </c>
      <c r="AA155" s="474">
        <v>12425755.429722199</v>
      </c>
      <c r="AB155" s="474">
        <v>1239822.10210633</v>
      </c>
      <c r="AC155" s="474">
        <v>1146630.5778731699</v>
      </c>
      <c r="AD155" s="474">
        <v>1148379.55668348</v>
      </c>
      <c r="AE155" s="474">
        <v>1203645.11654133</v>
      </c>
      <c r="AF155" s="474">
        <v>1196631.59832922</v>
      </c>
      <c r="AG155" s="474">
        <v>1116049.8240530801</v>
      </c>
      <c r="AH155" s="474">
        <v>1159556.3957181999</v>
      </c>
      <c r="AI155" s="474">
        <v>1354430.8845518201</v>
      </c>
      <c r="AJ155" s="474">
        <v>1186496.8260724901</v>
      </c>
      <c r="AK155" s="474">
        <v>1103772.55202631</v>
      </c>
      <c r="AL155" s="474">
        <v>1089661.3123002599</v>
      </c>
      <c r="AM155" s="474">
        <v>1265132.11911506</v>
      </c>
      <c r="AN155" s="474">
        <v>14210208.865370801</v>
      </c>
      <c r="AO155" s="474">
        <v>1346415.4034309799</v>
      </c>
      <c r="AP155" s="474">
        <v>1245148.3874622299</v>
      </c>
      <c r="AQ155" s="474">
        <v>1246984.3682691101</v>
      </c>
      <c r="AR155" s="474">
        <v>1306929.2730755</v>
      </c>
      <c r="AS155" s="474">
        <v>1299248.5909726799</v>
      </c>
      <c r="AT155" s="474">
        <v>1211695.8613559101</v>
      </c>
      <c r="AU155" s="474">
        <v>1258868.1797460399</v>
      </c>
      <c r="AV155" s="474">
        <v>1470359.86785173</v>
      </c>
      <c r="AW155" s="474">
        <v>1287988.2180125101</v>
      </c>
      <c r="AX155" s="474">
        <v>1198128.81228202</v>
      </c>
      <c r="AY155" s="474">
        <v>1182753.2192637799</v>
      </c>
      <c r="AZ155" s="474">
        <v>1373147.72321636</v>
      </c>
      <c r="BA155" s="474">
        <v>15427667.904938901</v>
      </c>
    </row>
    <row r="156" spans="1:53">
      <c r="A156" s="475" t="s">
        <v>2187</v>
      </c>
      <c r="B156" s="474">
        <v>61785.68</v>
      </c>
      <c r="C156" s="474">
        <v>62060.3</v>
      </c>
      <c r="D156" s="474">
        <v>62039.26</v>
      </c>
      <c r="E156" s="474">
        <v>67782.48</v>
      </c>
      <c r="F156" s="474">
        <v>61710.61</v>
      </c>
      <c r="G156" s="474">
        <v>60430.28</v>
      </c>
      <c r="H156" s="474">
        <v>63454.39</v>
      </c>
      <c r="I156" s="474">
        <v>59391.67</v>
      </c>
      <c r="J156" s="474">
        <v>56651.79</v>
      </c>
      <c r="K156" s="474">
        <v>210714.27534519901</v>
      </c>
      <c r="L156" s="474">
        <v>208042.39853800001</v>
      </c>
      <c r="M156" s="474">
        <v>241569.42960264799</v>
      </c>
      <c r="N156" s="474">
        <v>1215632.5634858401</v>
      </c>
      <c r="O156" s="474">
        <v>190238.801993289</v>
      </c>
      <c r="P156" s="474">
        <v>175948.88001580699</v>
      </c>
      <c r="Q156" s="474">
        <v>176226.65948521599</v>
      </c>
      <c r="R156" s="474">
        <v>184717.35093161199</v>
      </c>
      <c r="S156" s="474">
        <v>183650.730156195</v>
      </c>
      <c r="T156" s="474">
        <v>171292.619456858</v>
      </c>
      <c r="U156" s="474">
        <v>177979.396280207</v>
      </c>
      <c r="V156" s="474">
        <v>207901.38162802401</v>
      </c>
      <c r="W156" s="474">
        <v>182133.43875028499</v>
      </c>
      <c r="X156" s="474">
        <v>169443.609934404</v>
      </c>
      <c r="Y156" s="474">
        <v>167285.97278225099</v>
      </c>
      <c r="Z156" s="474">
        <v>194234.41451825399</v>
      </c>
      <c r="AA156" s="474">
        <v>2181053.2559324</v>
      </c>
      <c r="AB156" s="474">
        <v>125660.288708885</v>
      </c>
      <c r="AC156" s="474">
        <v>116215.00311471301</v>
      </c>
      <c r="AD156" s="474">
        <v>116392.26820934001</v>
      </c>
      <c r="AE156" s="474">
        <v>121993.62520692599</v>
      </c>
      <c r="AF156" s="474">
        <v>121282.780706009</v>
      </c>
      <c r="AG156" s="474">
        <v>113115.53719340199</v>
      </c>
      <c r="AH156" s="474">
        <v>117525.07977768499</v>
      </c>
      <c r="AI156" s="474">
        <v>137276.288025405</v>
      </c>
      <c r="AJ156" s="474">
        <v>120255.58623543401</v>
      </c>
      <c r="AK156" s="474">
        <v>111871.192908185</v>
      </c>
      <c r="AL156" s="474">
        <v>110440.969608404</v>
      </c>
      <c r="AM156" s="474">
        <v>128225.54709485899</v>
      </c>
      <c r="AN156" s="474">
        <v>1440254.16678925</v>
      </c>
      <c r="AO156" s="474">
        <v>122015.579441358</v>
      </c>
      <c r="AP156" s="474">
        <v>112838.505560416</v>
      </c>
      <c r="AQ156" s="474">
        <v>113004.886798646</v>
      </c>
      <c r="AR156" s="474">
        <v>118437.24614025099</v>
      </c>
      <c r="AS156" s="474">
        <v>117741.20324376199</v>
      </c>
      <c r="AT156" s="474">
        <v>109806.952782397</v>
      </c>
      <c r="AU156" s="474">
        <v>114081.82794150199</v>
      </c>
      <c r="AV156" s="474">
        <v>133247.741229101</v>
      </c>
      <c r="AW156" s="474">
        <v>116720.75968083199</v>
      </c>
      <c r="AX156" s="474">
        <v>108577.472378472</v>
      </c>
      <c r="AY156" s="474">
        <v>107184.09713440201</v>
      </c>
      <c r="AZ156" s="474">
        <v>124438.130074776</v>
      </c>
      <c r="BA156" s="474">
        <v>1398094.40240592</v>
      </c>
    </row>
    <row r="157" spans="1:53">
      <c r="A157" s="475" t="s">
        <v>2186</v>
      </c>
      <c r="B157" s="474">
        <v>27741.83</v>
      </c>
      <c r="C157" s="474">
        <v>27873.33</v>
      </c>
      <c r="D157" s="474">
        <v>27859.69</v>
      </c>
      <c r="E157" s="474">
        <v>30471.89</v>
      </c>
      <c r="F157" s="474">
        <v>27667.759999999998</v>
      </c>
      <c r="G157" s="474">
        <v>27157.91</v>
      </c>
      <c r="H157" s="474">
        <v>28512.34</v>
      </c>
      <c r="I157" s="474">
        <v>26796.63</v>
      </c>
      <c r="J157" s="474">
        <v>25427.96</v>
      </c>
      <c r="K157" s="474">
        <v>68843.995294134904</v>
      </c>
      <c r="L157" s="474">
        <v>67971.046966167894</v>
      </c>
      <c r="M157" s="474">
        <v>78924.907425122103</v>
      </c>
      <c r="N157" s="474">
        <v>465249.289685425</v>
      </c>
      <c r="O157" s="474">
        <v>103120.022158256</v>
      </c>
      <c r="P157" s="474">
        <v>95374.088860118005</v>
      </c>
      <c r="Q157" s="474">
        <v>95524.660797811099</v>
      </c>
      <c r="R157" s="474">
        <v>100127.088277995</v>
      </c>
      <c r="S157" s="474">
        <v>99548.920433985695</v>
      </c>
      <c r="T157" s="474">
        <v>92850.136401510594</v>
      </c>
      <c r="U157" s="474">
        <v>96474.741723696206</v>
      </c>
      <c r="V157" s="474">
        <v>112694.12367814399</v>
      </c>
      <c r="W157" s="474">
        <v>98726.464017321094</v>
      </c>
      <c r="X157" s="474">
        <v>91847.870297390604</v>
      </c>
      <c r="Y157" s="474">
        <v>90678.310835239696</v>
      </c>
      <c r="Z157" s="474">
        <v>105285.86660109799</v>
      </c>
      <c r="AA157" s="474">
        <v>1182252.2940825601</v>
      </c>
      <c r="AB157" s="474">
        <v>82128.3771935861</v>
      </c>
      <c r="AC157" s="474">
        <v>75955.178118925396</v>
      </c>
      <c r="AD157" s="474">
        <v>76071.034088256099</v>
      </c>
      <c r="AE157" s="474">
        <v>79731.938937515501</v>
      </c>
      <c r="AF157" s="474">
        <v>79267.349003040799</v>
      </c>
      <c r="AG157" s="474">
        <v>73929.445813997503</v>
      </c>
      <c r="AH157" s="474">
        <v>76811.410994359001</v>
      </c>
      <c r="AI157" s="474">
        <v>89720.299694717003</v>
      </c>
      <c r="AJ157" s="474">
        <v>78596.000752950597</v>
      </c>
      <c r="AK157" s="474">
        <v>73116.173953292993</v>
      </c>
      <c r="AL157" s="474">
        <v>72181.416283687402</v>
      </c>
      <c r="AM157" s="474">
        <v>83804.965004157901</v>
      </c>
      <c r="AN157" s="474">
        <v>941313.58983848698</v>
      </c>
      <c r="AO157" s="474">
        <v>77369.629317847095</v>
      </c>
      <c r="AP157" s="474">
        <v>71550.480585843005</v>
      </c>
      <c r="AQ157" s="474">
        <v>71655.982315918896</v>
      </c>
      <c r="AR157" s="474">
        <v>75100.6213571431</v>
      </c>
      <c r="AS157" s="474">
        <v>74659.2631212751</v>
      </c>
      <c r="AT157" s="474">
        <v>69628.184140038706</v>
      </c>
      <c r="AU157" s="474">
        <v>72338.866726265303</v>
      </c>
      <c r="AV157" s="474">
        <v>84491.901718917507</v>
      </c>
      <c r="AW157" s="474">
        <v>74012.203618176194</v>
      </c>
      <c r="AX157" s="474">
        <v>68848.575146328803</v>
      </c>
      <c r="AY157" s="474">
        <v>67965.041038406504</v>
      </c>
      <c r="AZ157" s="474">
        <v>78905.759747825199</v>
      </c>
      <c r="BA157" s="474">
        <v>886526.50883398496</v>
      </c>
    </row>
    <row r="158" spans="1:53">
      <c r="A158" s="475" t="s">
        <v>2185</v>
      </c>
      <c r="B158" s="474">
        <v>64399.34</v>
      </c>
      <c r="C158" s="474">
        <v>64724.83</v>
      </c>
      <c r="D158" s="474">
        <v>67308.39</v>
      </c>
      <c r="E158" s="474">
        <v>74122.509999999995</v>
      </c>
      <c r="F158" s="474">
        <v>64833.45</v>
      </c>
      <c r="G158" s="474">
        <v>64159.41</v>
      </c>
      <c r="H158" s="474">
        <v>67510.92</v>
      </c>
      <c r="I158" s="474">
        <v>63445.15</v>
      </c>
      <c r="J158" s="474">
        <v>57131.8</v>
      </c>
      <c r="K158" s="474">
        <v>-14874.0222721266</v>
      </c>
      <c r="L158" s="474">
        <v>-480423.39811642002</v>
      </c>
      <c r="M158" s="474">
        <v>-81284.515436405098</v>
      </c>
      <c r="N158" s="474">
        <v>11053.8641750475</v>
      </c>
      <c r="O158" s="474">
        <v>-625756.38771267596</v>
      </c>
      <c r="P158" s="474">
        <v>-393379.81615657097</v>
      </c>
      <c r="Q158" s="474">
        <v>619757.76419049501</v>
      </c>
      <c r="R158" s="474">
        <v>640208.51349049096</v>
      </c>
      <c r="S158" s="474">
        <v>912615.08672504395</v>
      </c>
      <c r="T158" s="474">
        <v>460939.53666616901</v>
      </c>
      <c r="U158" s="474">
        <v>475559.19743374502</v>
      </c>
      <c r="V158" s="474">
        <v>479074.66916924203</v>
      </c>
      <c r="W158" s="474">
        <v>-293590.98140936397</v>
      </c>
      <c r="X158" s="474">
        <v>-74046.216344240194</v>
      </c>
      <c r="Y158" s="474">
        <v>-508198.70094748499</v>
      </c>
      <c r="Z158" s="474">
        <v>63070.213791745802</v>
      </c>
      <c r="AA158" s="474">
        <v>1756252.8788965901</v>
      </c>
      <c r="AB158" s="474">
        <v>-646118.04012271902</v>
      </c>
      <c r="AC158" s="474">
        <v>-559404.42207106506</v>
      </c>
      <c r="AD158" s="474">
        <v>583009.94403591403</v>
      </c>
      <c r="AE158" s="474">
        <v>632900.01283963898</v>
      </c>
      <c r="AF158" s="474">
        <v>950779.62830214703</v>
      </c>
      <c r="AG158" s="474">
        <v>476082.82801303198</v>
      </c>
      <c r="AH158" s="474">
        <v>491880.55427623802</v>
      </c>
      <c r="AI158" s="474">
        <v>490278.38097096398</v>
      </c>
      <c r="AJ158" s="474">
        <v>-308311.88847034198</v>
      </c>
      <c r="AK158" s="474">
        <v>-81713.225597233395</v>
      </c>
      <c r="AL158" s="474">
        <v>-532834.97863146104</v>
      </c>
      <c r="AM158" s="474">
        <v>-57252.853473437899</v>
      </c>
      <c r="AN158" s="474">
        <v>1439295.9400716701</v>
      </c>
      <c r="AO158" s="474">
        <v>-665443.12241151999</v>
      </c>
      <c r="AP158" s="474">
        <v>-563303.40046228201</v>
      </c>
      <c r="AQ158" s="474">
        <v>591648.05017720803</v>
      </c>
      <c r="AR158" s="474">
        <v>638859.70284921501</v>
      </c>
      <c r="AS158" s="474">
        <v>946652.77685716294</v>
      </c>
      <c r="AT158" s="474">
        <v>468620.56866132998</v>
      </c>
      <c r="AU158" s="474">
        <v>485816.11160815897</v>
      </c>
      <c r="AV158" s="474">
        <v>488107.292016286</v>
      </c>
      <c r="AW158" s="474">
        <v>-317251.33923498698</v>
      </c>
      <c r="AX158" s="474">
        <v>-83525.561303088296</v>
      </c>
      <c r="AY158" s="474">
        <v>-536853.55967911601</v>
      </c>
      <c r="AZ158" s="474">
        <v>-58350.2074663901</v>
      </c>
      <c r="BA158" s="474">
        <v>1394977.31161197</v>
      </c>
    </row>
    <row r="159" spans="1:53">
      <c r="A159" s="475" t="s">
        <v>2184</v>
      </c>
      <c r="B159" s="474">
        <v>288851.26</v>
      </c>
      <c r="C159" s="474">
        <v>294848.59000000003</v>
      </c>
      <c r="D159" s="474">
        <v>283953.61</v>
      </c>
      <c r="E159" s="474">
        <v>331910.2</v>
      </c>
      <c r="F159" s="474">
        <v>285694.63</v>
      </c>
      <c r="G159" s="474">
        <v>292907.28999999998</v>
      </c>
      <c r="H159" s="474">
        <v>305488.7</v>
      </c>
      <c r="I159" s="474">
        <v>292759.39</v>
      </c>
      <c r="J159" s="474">
        <v>252768.74</v>
      </c>
      <c r="K159" s="474">
        <v>282749.21322075097</v>
      </c>
      <c r="L159" s="474">
        <v>280805.22430034098</v>
      </c>
      <c r="M159" s="474">
        <v>310152.87941448297</v>
      </c>
      <c r="N159" s="474">
        <v>3502889.7269355701</v>
      </c>
      <c r="O159" s="474">
        <v>297273.41443145298</v>
      </c>
      <c r="P159" s="474">
        <v>288052.39853553101</v>
      </c>
      <c r="Q159" s="474">
        <v>290340.87158249703</v>
      </c>
      <c r="R159" s="474">
        <v>308673.55786192103</v>
      </c>
      <c r="S159" s="474">
        <v>309160.01843419502</v>
      </c>
      <c r="T159" s="474">
        <v>296340.78878894099</v>
      </c>
      <c r="U159" s="474">
        <v>296784.07550997398</v>
      </c>
      <c r="V159" s="474">
        <v>327270.86741507403</v>
      </c>
      <c r="W159" s="474">
        <v>301570.034994827</v>
      </c>
      <c r="X159" s="474">
        <v>303277.43876022397</v>
      </c>
      <c r="Y159" s="474">
        <v>299242.77088606003</v>
      </c>
      <c r="Z159" s="474">
        <v>327804.157361402</v>
      </c>
      <c r="AA159" s="474">
        <v>3645790.3945621001</v>
      </c>
      <c r="AB159" s="474">
        <v>321824.94171670597</v>
      </c>
      <c r="AC159" s="474">
        <v>309334.949393405</v>
      </c>
      <c r="AD159" s="474">
        <v>306387.95576411003</v>
      </c>
      <c r="AE159" s="474">
        <v>317069.51165089302</v>
      </c>
      <c r="AF159" s="474">
        <v>317234.68101035501</v>
      </c>
      <c r="AG159" s="474">
        <v>304029.71268836601</v>
      </c>
      <c r="AH159" s="474">
        <v>301927.23770616099</v>
      </c>
      <c r="AI159" s="474">
        <v>333126.82570031198</v>
      </c>
      <c r="AJ159" s="474">
        <v>307014.60161475698</v>
      </c>
      <c r="AK159" s="474">
        <v>312853.03121703299</v>
      </c>
      <c r="AL159" s="474">
        <v>309107.82430615497</v>
      </c>
      <c r="AM159" s="474">
        <v>338960.73707241501</v>
      </c>
      <c r="AN159" s="474">
        <v>3778872.00984067</v>
      </c>
      <c r="AO159" s="474">
        <v>333813.87204397999</v>
      </c>
      <c r="AP159" s="474">
        <v>321303.849078628</v>
      </c>
      <c r="AQ159" s="474">
        <v>319207.47458530002</v>
      </c>
      <c r="AR159" s="474">
        <v>329996.361201044</v>
      </c>
      <c r="AS159" s="474">
        <v>330094.63735768199</v>
      </c>
      <c r="AT159" s="474">
        <v>316576.91996829002</v>
      </c>
      <c r="AU159" s="474">
        <v>316890.24335885298</v>
      </c>
      <c r="AV159" s="474">
        <v>349529.22580902901</v>
      </c>
      <c r="AW159" s="474">
        <v>322066.936679665</v>
      </c>
      <c r="AX159" s="474">
        <v>324050.06577110197</v>
      </c>
      <c r="AY159" s="474">
        <v>320097.686589005</v>
      </c>
      <c r="AZ159" s="474">
        <v>350919.82569394202</v>
      </c>
      <c r="BA159" s="474">
        <v>3934547.09813652</v>
      </c>
    </row>
    <row r="160" spans="1:53">
      <c r="A160" s="475" t="s">
        <v>2183</v>
      </c>
      <c r="B160" s="474">
        <v>729056.81</v>
      </c>
      <c r="C160" s="474">
        <v>126411.79</v>
      </c>
      <c r="D160" s="474">
        <v>126423.88</v>
      </c>
      <c r="E160" s="474">
        <v>126411.79</v>
      </c>
      <c r="F160" s="474">
        <v>126411.79</v>
      </c>
      <c r="G160" s="474">
        <v>123855.79</v>
      </c>
      <c r="H160" s="474">
        <v>123855.79</v>
      </c>
      <c r="I160" s="474">
        <v>123855.79</v>
      </c>
      <c r="J160" s="474">
        <v>123136.79</v>
      </c>
      <c r="K160" s="474">
        <v>0</v>
      </c>
      <c r="L160" s="474">
        <v>0</v>
      </c>
      <c r="M160" s="474">
        <v>0</v>
      </c>
      <c r="N160" s="474">
        <v>1729420.22</v>
      </c>
      <c r="O160" s="474">
        <v>0</v>
      </c>
      <c r="P160" s="474">
        <v>0</v>
      </c>
      <c r="Q160" s="474">
        <v>0</v>
      </c>
      <c r="R160" s="474">
        <v>0</v>
      </c>
      <c r="S160" s="474">
        <v>0</v>
      </c>
      <c r="T160" s="474">
        <v>0</v>
      </c>
      <c r="U160" s="474">
        <v>0</v>
      </c>
      <c r="V160" s="474">
        <v>0</v>
      </c>
      <c r="W160" s="474">
        <v>0</v>
      </c>
      <c r="X160" s="474">
        <v>0</v>
      </c>
      <c r="Y160" s="474">
        <v>0</v>
      </c>
      <c r="Z160" s="474">
        <v>0</v>
      </c>
      <c r="AA160" s="474">
        <v>0</v>
      </c>
      <c r="AB160" s="474">
        <v>0</v>
      </c>
      <c r="AC160" s="474">
        <v>0</v>
      </c>
      <c r="AD160" s="474">
        <v>0</v>
      </c>
      <c r="AE160" s="474">
        <v>0</v>
      </c>
      <c r="AF160" s="474">
        <v>0</v>
      </c>
      <c r="AG160" s="474">
        <v>0</v>
      </c>
      <c r="AH160" s="474">
        <v>0</v>
      </c>
      <c r="AI160" s="474">
        <v>0</v>
      </c>
      <c r="AJ160" s="474">
        <v>0</v>
      </c>
      <c r="AK160" s="474">
        <v>0</v>
      </c>
      <c r="AL160" s="474">
        <v>0</v>
      </c>
      <c r="AM160" s="474">
        <v>0</v>
      </c>
      <c r="AN160" s="474">
        <v>0</v>
      </c>
      <c r="AO160" s="474">
        <v>0</v>
      </c>
      <c r="AP160" s="474">
        <v>0</v>
      </c>
      <c r="AQ160" s="474">
        <v>0</v>
      </c>
      <c r="AR160" s="474">
        <v>0</v>
      </c>
      <c r="AS160" s="474">
        <v>0</v>
      </c>
      <c r="AT160" s="474">
        <v>0</v>
      </c>
      <c r="AU160" s="474">
        <v>0</v>
      </c>
      <c r="AV160" s="474">
        <v>0</v>
      </c>
      <c r="AW160" s="474">
        <v>0</v>
      </c>
      <c r="AX160" s="474">
        <v>0</v>
      </c>
      <c r="AY160" s="474">
        <v>0</v>
      </c>
      <c r="AZ160" s="474">
        <v>0</v>
      </c>
      <c r="BA160" s="474">
        <v>0</v>
      </c>
    </row>
    <row r="161" spans="1:53">
      <c r="A161" s="475" t="s">
        <v>2182</v>
      </c>
      <c r="B161" s="474">
        <v>185118.26</v>
      </c>
      <c r="C161" s="474">
        <v>198950.74</v>
      </c>
      <c r="D161" s="474">
        <v>219676.28</v>
      </c>
      <c r="E161" s="474">
        <v>213654.75</v>
      </c>
      <c r="F161" s="474">
        <v>200290.41</v>
      </c>
      <c r="G161" s="474">
        <v>202722.87</v>
      </c>
      <c r="H161" s="474">
        <v>192255.47</v>
      </c>
      <c r="I161" s="474">
        <v>194742.14</v>
      </c>
      <c r="J161" s="474">
        <v>200730.74</v>
      </c>
      <c r="K161" s="474">
        <v>210558.71306568701</v>
      </c>
      <c r="L161" s="474">
        <v>217887.752252184</v>
      </c>
      <c r="M161" s="474">
        <v>197949.27735294201</v>
      </c>
      <c r="N161" s="474">
        <v>2434537.40267081</v>
      </c>
      <c r="O161" s="474">
        <v>168138.747546019</v>
      </c>
      <c r="P161" s="474">
        <v>180337.599676477</v>
      </c>
      <c r="Q161" s="474">
        <v>199734.42559627799</v>
      </c>
      <c r="R161" s="474">
        <v>191836.74680431499</v>
      </c>
      <c r="S161" s="474">
        <v>214259.78360481901</v>
      </c>
      <c r="T161" s="474">
        <v>198755.11527725001</v>
      </c>
      <c r="U161" s="474">
        <v>184987.10152923001</v>
      </c>
      <c r="V161" s="474">
        <v>184817.43892955701</v>
      </c>
      <c r="W161" s="474">
        <v>205256.006113929</v>
      </c>
      <c r="X161" s="474">
        <v>199565.23419799199</v>
      </c>
      <c r="Y161" s="474">
        <v>207660.39039732501</v>
      </c>
      <c r="Z161" s="474">
        <v>187643.810395437</v>
      </c>
      <c r="AA161" s="474">
        <v>2322992.40006863</v>
      </c>
      <c r="AB161" s="474">
        <v>173748.278208584</v>
      </c>
      <c r="AC161" s="474">
        <v>185332.26700549401</v>
      </c>
      <c r="AD161" s="474">
        <v>209096.44823523299</v>
      </c>
      <c r="AE161" s="474">
        <v>196181.556260001</v>
      </c>
      <c r="AF161" s="474">
        <v>203949.29338694</v>
      </c>
      <c r="AG161" s="474">
        <v>200117.77300778299</v>
      </c>
      <c r="AH161" s="474">
        <v>184814.94854046201</v>
      </c>
      <c r="AI161" s="474">
        <v>186707.17225201099</v>
      </c>
      <c r="AJ161" s="474">
        <v>204503.387578225</v>
      </c>
      <c r="AK161" s="474">
        <v>200420.55592017499</v>
      </c>
      <c r="AL161" s="474">
        <v>208163.69736088399</v>
      </c>
      <c r="AM161" s="474">
        <v>188081.20537436299</v>
      </c>
      <c r="AN161" s="474">
        <v>2341116.5831301599</v>
      </c>
      <c r="AO161" s="474">
        <v>176605.72891685399</v>
      </c>
      <c r="AP161" s="474">
        <v>188831.21936813201</v>
      </c>
      <c r="AQ161" s="474">
        <v>210814.05393225301</v>
      </c>
      <c r="AR161" s="474">
        <v>197889.592297728</v>
      </c>
      <c r="AS161" s="474">
        <v>213723.60696454701</v>
      </c>
      <c r="AT161" s="474">
        <v>203801.93135767599</v>
      </c>
      <c r="AU161" s="474">
        <v>189055.962306884</v>
      </c>
      <c r="AV161" s="474">
        <v>189911.72111596799</v>
      </c>
      <c r="AW161" s="474">
        <v>209345.32113795</v>
      </c>
      <c r="AX161" s="474">
        <v>204142.28159960001</v>
      </c>
      <c r="AY161" s="474">
        <v>211971.96215644499</v>
      </c>
      <c r="AZ161" s="474">
        <v>191570.8160283</v>
      </c>
      <c r="BA161" s="474">
        <v>2387664.1971823401</v>
      </c>
    </row>
    <row r="162" spans="1:53">
      <c r="A162" s="475" t="s">
        <v>2181</v>
      </c>
      <c r="B162" s="474">
        <v>98920.88</v>
      </c>
      <c r="C162" s="474">
        <v>107594.41</v>
      </c>
      <c r="D162" s="474">
        <v>114090.68</v>
      </c>
      <c r="E162" s="474">
        <v>109163.99</v>
      </c>
      <c r="F162" s="474">
        <v>105327.03</v>
      </c>
      <c r="G162" s="474">
        <v>104727.06</v>
      </c>
      <c r="H162" s="474">
        <v>99914.66</v>
      </c>
      <c r="I162" s="474">
        <v>101327.07</v>
      </c>
      <c r="J162" s="474">
        <v>105203.11</v>
      </c>
      <c r="K162" s="474">
        <v>110534.87923999999</v>
      </c>
      <c r="L162" s="474">
        <v>118905.6571</v>
      </c>
      <c r="M162" s="474">
        <v>104998.66834</v>
      </c>
      <c r="N162" s="474">
        <v>1280708.0946800001</v>
      </c>
      <c r="O162" s="474">
        <v>96776.209669999997</v>
      </c>
      <c r="P162" s="474">
        <v>105558.39556</v>
      </c>
      <c r="Q162" s="474">
        <v>116608.43526</v>
      </c>
      <c r="R162" s="474">
        <v>110077.17961000001</v>
      </c>
      <c r="S162" s="474">
        <v>117360.72791</v>
      </c>
      <c r="T162" s="474">
        <v>111866.08413</v>
      </c>
      <c r="U162" s="474">
        <v>102372.45299999999</v>
      </c>
      <c r="V162" s="474">
        <v>103397.58781</v>
      </c>
      <c r="W162" s="474">
        <v>115838.7559</v>
      </c>
      <c r="X162" s="474">
        <v>113809.51391999899</v>
      </c>
      <c r="Y162" s="474">
        <v>122850.307829999</v>
      </c>
      <c r="Z162" s="474">
        <v>107839.69873</v>
      </c>
      <c r="AA162" s="474">
        <v>1324355.3493300001</v>
      </c>
      <c r="AB162" s="474">
        <v>100937.880299999</v>
      </c>
      <c r="AC162" s="474">
        <v>109503.26186</v>
      </c>
      <c r="AD162" s="474">
        <v>123248.14025</v>
      </c>
      <c r="AE162" s="474">
        <v>112194.11207</v>
      </c>
      <c r="AF162" s="474">
        <v>113438.05637000001</v>
      </c>
      <c r="AG162" s="474">
        <v>112577.20762</v>
      </c>
      <c r="AH162" s="474">
        <v>102471.61464</v>
      </c>
      <c r="AI162" s="474">
        <v>104438.78307999999</v>
      </c>
      <c r="AJ162" s="474">
        <v>115555.27479</v>
      </c>
      <c r="AK162" s="474">
        <v>114223.004739999</v>
      </c>
      <c r="AL162" s="474">
        <v>122999.66429</v>
      </c>
      <c r="AM162" s="474">
        <v>108035.44203000001</v>
      </c>
      <c r="AN162" s="474">
        <v>1339622.4420400001</v>
      </c>
      <c r="AO162" s="474">
        <v>100860.420969999</v>
      </c>
      <c r="AP162" s="474">
        <v>109744.135029999</v>
      </c>
      <c r="AQ162" s="474">
        <v>122531.69276000001</v>
      </c>
      <c r="AR162" s="474">
        <v>111417.99923</v>
      </c>
      <c r="AS162" s="474">
        <v>115847.03478</v>
      </c>
      <c r="AT162" s="474">
        <v>112652.794839999</v>
      </c>
      <c r="AU162" s="474">
        <v>102793.38864999999</v>
      </c>
      <c r="AV162" s="474">
        <v>104327.67035</v>
      </c>
      <c r="AW162" s="474">
        <v>116065.61645</v>
      </c>
      <c r="AX162" s="474">
        <v>114315.27823</v>
      </c>
      <c r="AY162" s="474">
        <v>123244.51199</v>
      </c>
      <c r="AZ162" s="474">
        <v>108090.43111</v>
      </c>
      <c r="BA162" s="474">
        <v>1341890.9743900001</v>
      </c>
    </row>
    <row r="163" spans="1:53">
      <c r="A163" s="475" t="s">
        <v>2180</v>
      </c>
      <c r="B163" s="474">
        <v>2787.19</v>
      </c>
      <c r="C163" s="474">
        <v>3174.55</v>
      </c>
      <c r="D163" s="474">
        <v>3303.08</v>
      </c>
      <c r="E163" s="474">
        <v>3366.32</v>
      </c>
      <c r="F163" s="474">
        <v>3314.93</v>
      </c>
      <c r="G163" s="474">
        <v>3309.95</v>
      </c>
      <c r="H163" s="474">
        <v>3214.5</v>
      </c>
      <c r="I163" s="474">
        <v>3203.84</v>
      </c>
      <c r="J163" s="474">
        <v>3307.26</v>
      </c>
      <c r="K163" s="474">
        <v>3736.7410506752499</v>
      </c>
      <c r="L163" s="474">
        <v>3670.0829570862402</v>
      </c>
      <c r="M163" s="474">
        <v>3465.85274551779</v>
      </c>
      <c r="N163" s="474">
        <v>39854.296753279203</v>
      </c>
      <c r="O163" s="474">
        <v>2928.1014925555701</v>
      </c>
      <c r="P163" s="474">
        <v>3054.53740195926</v>
      </c>
      <c r="Q163" s="474">
        <v>3361.6167741849199</v>
      </c>
      <c r="R163" s="474">
        <v>3318.6186670990201</v>
      </c>
      <c r="S163" s="474">
        <v>3974.90114684744</v>
      </c>
      <c r="T163" s="474">
        <v>3551.2697639186599</v>
      </c>
      <c r="U163" s="474">
        <v>3398.1392838029901</v>
      </c>
      <c r="V163" s="474">
        <v>3340.0600121039101</v>
      </c>
      <c r="W163" s="474">
        <v>3665.28085020354</v>
      </c>
      <c r="X163" s="474">
        <v>3487.3252062603301</v>
      </c>
      <c r="Y163" s="474">
        <v>3417.1953425680399</v>
      </c>
      <c r="Z163" s="474">
        <v>3243.5293666206699</v>
      </c>
      <c r="AA163" s="474">
        <v>40740.575308124397</v>
      </c>
      <c r="AB163" s="474">
        <v>2775.7646360855902</v>
      </c>
      <c r="AC163" s="474">
        <v>2879.8294153022598</v>
      </c>
      <c r="AD163" s="474">
        <v>3267.8862502591201</v>
      </c>
      <c r="AE163" s="474">
        <v>3219.6633958214802</v>
      </c>
      <c r="AF163" s="474">
        <v>3491.9756679064799</v>
      </c>
      <c r="AG163" s="474">
        <v>3369.7289401696298</v>
      </c>
      <c r="AH163" s="474">
        <v>3190.9972716073698</v>
      </c>
      <c r="AI163" s="474">
        <v>3180.9802872596401</v>
      </c>
      <c r="AJ163" s="474">
        <v>3430.8556530799601</v>
      </c>
      <c r="AK163" s="474">
        <v>3295.2328519613602</v>
      </c>
      <c r="AL163" s="474">
        <v>3225.9545710462298</v>
      </c>
      <c r="AM163" s="474">
        <v>3057.4157115318799</v>
      </c>
      <c r="AN163" s="474">
        <v>38386.284652030998</v>
      </c>
      <c r="AO163" s="474">
        <v>2764.7477450146198</v>
      </c>
      <c r="AP163" s="474">
        <v>2875.6179125027802</v>
      </c>
      <c r="AQ163" s="474">
        <v>3213.9170936292599</v>
      </c>
      <c r="AR163" s="474">
        <v>3170.7503550487399</v>
      </c>
      <c r="AS163" s="474">
        <v>3618.5603440650102</v>
      </c>
      <c r="AT163" s="474">
        <v>3356.6365407161102</v>
      </c>
      <c r="AU163" s="474">
        <v>3195.9109864399902</v>
      </c>
      <c r="AV163" s="474">
        <v>3163.2697176505799</v>
      </c>
      <c r="AW163" s="474">
        <v>3440.5175135344198</v>
      </c>
      <c r="AX163" s="474">
        <v>3288.2792215732602</v>
      </c>
      <c r="AY163" s="474">
        <v>3219.3046167376401</v>
      </c>
      <c r="AZ163" s="474">
        <v>3054.0933421711602</v>
      </c>
      <c r="BA163" s="474">
        <v>38361.605389083597</v>
      </c>
    </row>
    <row r="164" spans="1:53">
      <c r="A164" s="475" t="s">
        <v>2179</v>
      </c>
      <c r="B164" s="474">
        <v>2872.15</v>
      </c>
      <c r="C164" s="474">
        <v>3203.32</v>
      </c>
      <c r="D164" s="474">
        <v>5608.08</v>
      </c>
      <c r="E164" s="474">
        <v>4923.1899999999996</v>
      </c>
      <c r="F164" s="474">
        <v>4572.67</v>
      </c>
      <c r="G164" s="474">
        <v>4757.5</v>
      </c>
      <c r="H164" s="474">
        <v>4411.18</v>
      </c>
      <c r="I164" s="474">
        <v>4481.46</v>
      </c>
      <c r="J164" s="474">
        <v>3287.53</v>
      </c>
      <c r="K164" s="474">
        <v>2188.5225999999998</v>
      </c>
      <c r="L164" s="474">
        <v>2149.4825000000001</v>
      </c>
      <c r="M164" s="474">
        <v>2029.8696</v>
      </c>
      <c r="N164" s="474">
        <v>44484.9546999999</v>
      </c>
      <c r="O164" s="474">
        <v>1707.8910599999999</v>
      </c>
      <c r="P164" s="474">
        <v>1781.6380799999999</v>
      </c>
      <c r="Q164" s="474">
        <v>2691.2255999999902</v>
      </c>
      <c r="R164" s="474">
        <v>2656.8024</v>
      </c>
      <c r="S164" s="474">
        <v>3182.2055999999998</v>
      </c>
      <c r="T164" s="474">
        <v>2680.5965999999999</v>
      </c>
      <c r="U164" s="474">
        <v>2565.0094800000002</v>
      </c>
      <c r="V164" s="474">
        <v>2521.1696400000001</v>
      </c>
      <c r="W164" s="474">
        <v>2661.8577700000001</v>
      </c>
      <c r="X164" s="474">
        <v>2532.62003</v>
      </c>
      <c r="Y164" s="474">
        <v>2481.6892200000002</v>
      </c>
      <c r="Z164" s="474">
        <v>2355.5667899999999</v>
      </c>
      <c r="AA164" s="474">
        <v>29818.272269999899</v>
      </c>
      <c r="AB164" s="474">
        <v>1796.72706382346</v>
      </c>
      <c r="AC164" s="474">
        <v>1864.0872437099899</v>
      </c>
      <c r="AD164" s="474">
        <v>2115.2728840933701</v>
      </c>
      <c r="AE164" s="474">
        <v>2084.0586714268602</v>
      </c>
      <c r="AF164" s="474">
        <v>2260.3239147784602</v>
      </c>
      <c r="AG164" s="474">
        <v>2181.1947258936302</v>
      </c>
      <c r="AH164" s="474">
        <v>2065.5033513824901</v>
      </c>
      <c r="AI164" s="474">
        <v>2059.0194490222202</v>
      </c>
      <c r="AJ164" s="474">
        <v>2220.7614881402401</v>
      </c>
      <c r="AK164" s="474">
        <v>2132.9740892831901</v>
      </c>
      <c r="AL164" s="474">
        <v>2088.1308916153498</v>
      </c>
      <c r="AM164" s="474">
        <v>1979.0372291849501</v>
      </c>
      <c r="AN164" s="474">
        <v>24847.091002354198</v>
      </c>
      <c r="AO164" s="474">
        <v>1835.4297184632601</v>
      </c>
      <c r="AP164" s="474">
        <v>1909.03296153154</v>
      </c>
      <c r="AQ164" s="474">
        <v>2133.6192269118001</v>
      </c>
      <c r="AR164" s="474">
        <v>2104.9621767405201</v>
      </c>
      <c r="AS164" s="474">
        <v>2402.2492487879599</v>
      </c>
      <c r="AT164" s="474">
        <v>2228.3662124399302</v>
      </c>
      <c r="AU164" s="474">
        <v>2121.6655344606102</v>
      </c>
      <c r="AV164" s="474">
        <v>2099.9960151012101</v>
      </c>
      <c r="AW164" s="474">
        <v>2284.0521717112501</v>
      </c>
      <c r="AX164" s="474">
        <v>2182.9859222288301</v>
      </c>
      <c r="AY164" s="474">
        <v>2137.1958353166201</v>
      </c>
      <c r="AZ164" s="474">
        <v>2027.51722767102</v>
      </c>
      <c r="BA164" s="474">
        <v>25467.072251364501</v>
      </c>
    </row>
    <row r="165" spans="1:53">
      <c r="A165" s="475" t="s">
        <v>2178</v>
      </c>
      <c r="B165" s="474">
        <v>55727.34</v>
      </c>
      <c r="C165" s="474">
        <v>57937.11</v>
      </c>
      <c r="D165" s="474">
        <v>67170.789999999994</v>
      </c>
      <c r="E165" s="474">
        <v>67015.27</v>
      </c>
      <c r="F165" s="474">
        <v>59057.94</v>
      </c>
      <c r="G165" s="474">
        <v>61620.62</v>
      </c>
      <c r="H165" s="474">
        <v>57605.97</v>
      </c>
      <c r="I165" s="474">
        <v>58484.84</v>
      </c>
      <c r="J165" s="474">
        <v>60782.31</v>
      </c>
      <c r="K165" s="474">
        <v>64680.790659999897</v>
      </c>
      <c r="L165" s="474">
        <v>63526.978249999898</v>
      </c>
      <c r="M165" s="474">
        <v>59991.873359999998</v>
      </c>
      <c r="N165" s="474">
        <v>733601.83226999897</v>
      </c>
      <c r="O165" s="474">
        <v>43531.045473849998</v>
      </c>
      <c r="P165" s="474">
        <v>45410.723256799902</v>
      </c>
      <c r="Q165" s="474">
        <v>49975.963276800001</v>
      </c>
      <c r="R165" s="474">
        <v>49336.725682199998</v>
      </c>
      <c r="S165" s="474">
        <v>59093.444341800001</v>
      </c>
      <c r="T165" s="474">
        <v>52795.466952249997</v>
      </c>
      <c r="U165" s="474">
        <v>50518.930462550001</v>
      </c>
      <c r="V165" s="474">
        <v>49655.4865471499</v>
      </c>
      <c r="W165" s="474">
        <v>54490.42930045</v>
      </c>
      <c r="X165" s="474">
        <v>51844.825912549997</v>
      </c>
      <c r="Y165" s="474">
        <v>50802.230123699999</v>
      </c>
      <c r="Z165" s="474">
        <v>48220.399707149998</v>
      </c>
      <c r="AA165" s="474">
        <v>605675.67103724997</v>
      </c>
      <c r="AB165" s="474">
        <v>48230.598026716703</v>
      </c>
      <c r="AC165" s="474">
        <v>50038.786829862598</v>
      </c>
      <c r="AD165" s="474">
        <v>56781.510249207902</v>
      </c>
      <c r="AE165" s="474">
        <v>55943.608837162101</v>
      </c>
      <c r="AF165" s="474">
        <v>60675.200111844097</v>
      </c>
      <c r="AG165" s="474">
        <v>58551.0888997812</v>
      </c>
      <c r="AH165" s="474">
        <v>55445.517501902301</v>
      </c>
      <c r="AI165" s="474">
        <v>55271.466309220297</v>
      </c>
      <c r="AJ165" s="474">
        <v>59613.202697451801</v>
      </c>
      <c r="AK165" s="474">
        <v>57256.674078644603</v>
      </c>
      <c r="AL165" s="474">
        <v>56052.9218312956</v>
      </c>
      <c r="AM165" s="474">
        <v>53124.456687153899</v>
      </c>
      <c r="AN165" s="474">
        <v>666985.03206024296</v>
      </c>
      <c r="AO165" s="474">
        <v>51398.925305004203</v>
      </c>
      <c r="AP165" s="474">
        <v>53460.092537187702</v>
      </c>
      <c r="AQ165" s="474">
        <v>59749.3514299089</v>
      </c>
      <c r="AR165" s="474">
        <v>58946.846399943199</v>
      </c>
      <c r="AS165" s="474">
        <v>67272.0009164035</v>
      </c>
      <c r="AT165" s="474">
        <v>62402.622858962801</v>
      </c>
      <c r="AU165" s="474">
        <v>59414.603147674497</v>
      </c>
      <c r="AV165" s="474">
        <v>58807.775222995697</v>
      </c>
      <c r="AW165" s="474">
        <v>63962.038854209997</v>
      </c>
      <c r="AX165" s="474">
        <v>61131.804301642696</v>
      </c>
      <c r="AY165" s="474">
        <v>59849.509897648299</v>
      </c>
      <c r="AZ165" s="474">
        <v>56778.096971713501</v>
      </c>
      <c r="BA165" s="474">
        <v>713173.66784329503</v>
      </c>
    </row>
    <row r="166" spans="1:53">
      <c r="A166" s="475" t="s">
        <v>2177</v>
      </c>
      <c r="B166" s="474">
        <v>8306.81</v>
      </c>
      <c r="C166" s="474">
        <v>9469.08</v>
      </c>
      <c r="D166" s="474">
        <v>9855.64</v>
      </c>
      <c r="E166" s="474">
        <v>10010.9</v>
      </c>
      <c r="F166" s="474">
        <v>9846.57</v>
      </c>
      <c r="G166" s="474">
        <v>9825.25</v>
      </c>
      <c r="H166" s="474">
        <v>9533.77</v>
      </c>
      <c r="I166" s="474">
        <v>9505.36</v>
      </c>
      <c r="J166" s="474">
        <v>9820.6200000000008</v>
      </c>
      <c r="K166" s="474">
        <v>11542.2994202514</v>
      </c>
      <c r="L166" s="474">
        <v>11336.4013757914</v>
      </c>
      <c r="M166" s="474">
        <v>10705.5612344446</v>
      </c>
      <c r="N166" s="474">
        <v>119758.26203048701</v>
      </c>
      <c r="O166" s="474">
        <v>7640.8657004288398</v>
      </c>
      <c r="P166" s="474">
        <v>7970.7995520802697</v>
      </c>
      <c r="Q166" s="474">
        <v>8772.1215856619692</v>
      </c>
      <c r="R166" s="474">
        <v>8659.9182476112492</v>
      </c>
      <c r="S166" s="474">
        <v>10372.483984164801</v>
      </c>
      <c r="T166" s="474">
        <v>9267.0200814704604</v>
      </c>
      <c r="U166" s="474">
        <v>8867.4268856127401</v>
      </c>
      <c r="V166" s="474">
        <v>8715.8693265050206</v>
      </c>
      <c r="W166" s="474">
        <v>9564.5314214556092</v>
      </c>
      <c r="X166" s="474">
        <v>9100.1570889878294</v>
      </c>
      <c r="Y166" s="474">
        <v>8917.1535724005498</v>
      </c>
      <c r="Z166" s="474">
        <v>8463.9731063813797</v>
      </c>
      <c r="AA166" s="474">
        <v>106312.32055275999</v>
      </c>
      <c r="AB166" s="474">
        <v>4888.3391111861501</v>
      </c>
      <c r="AC166" s="474">
        <v>5071.6053448316597</v>
      </c>
      <c r="AD166" s="474">
        <v>5755.0038502459602</v>
      </c>
      <c r="AE166" s="474">
        <v>5670.0796234811896</v>
      </c>
      <c r="AF166" s="474">
        <v>6149.6428806765998</v>
      </c>
      <c r="AG166" s="474">
        <v>5934.3568104378701</v>
      </c>
      <c r="AH166" s="474">
        <v>5619.59633165585</v>
      </c>
      <c r="AI166" s="474">
        <v>5601.9556370066803</v>
      </c>
      <c r="AJ166" s="474">
        <v>6042.0057434825603</v>
      </c>
      <c r="AK166" s="474">
        <v>5803.1633594929699</v>
      </c>
      <c r="AL166" s="474">
        <v>5681.1588762055198</v>
      </c>
      <c r="AM166" s="474">
        <v>5384.3487331522801</v>
      </c>
      <c r="AN166" s="474">
        <v>67601.256301855305</v>
      </c>
      <c r="AO166" s="474">
        <v>4657.9009997746698</v>
      </c>
      <c r="AP166" s="474">
        <v>4844.6892031178104</v>
      </c>
      <c r="AQ166" s="474">
        <v>5414.6377985487698</v>
      </c>
      <c r="AR166" s="474">
        <v>5341.9127569409902</v>
      </c>
      <c r="AS166" s="474">
        <v>6096.3593784489203</v>
      </c>
      <c r="AT166" s="474">
        <v>5655.0839862604098</v>
      </c>
      <c r="AU166" s="474">
        <v>5384.3020600242799</v>
      </c>
      <c r="AV166" s="474">
        <v>5329.3097740906696</v>
      </c>
      <c r="AW166" s="474">
        <v>5796.4022196714004</v>
      </c>
      <c r="AX166" s="474">
        <v>5539.9191847874599</v>
      </c>
      <c r="AY166" s="474">
        <v>5423.7144129770004</v>
      </c>
      <c r="AZ166" s="474">
        <v>5145.3751820779598</v>
      </c>
      <c r="BA166" s="474">
        <v>64629.606956720403</v>
      </c>
    </row>
    <row r="167" spans="1:53">
      <c r="A167" s="475" t="s">
        <v>2176</v>
      </c>
      <c r="B167" s="474">
        <v>2809.45</v>
      </c>
      <c r="C167" s="474">
        <v>2931.55</v>
      </c>
      <c r="D167" s="474">
        <v>3391.11</v>
      </c>
      <c r="E167" s="474">
        <v>3285.94</v>
      </c>
      <c r="F167" s="474">
        <v>3184.94</v>
      </c>
      <c r="G167" s="474">
        <v>3315</v>
      </c>
      <c r="H167" s="474">
        <v>3089.21</v>
      </c>
      <c r="I167" s="474">
        <v>3124.95</v>
      </c>
      <c r="J167" s="474">
        <v>3281.32</v>
      </c>
      <c r="K167" s="474">
        <v>3771.0686932316999</v>
      </c>
      <c r="L167" s="474">
        <v>3703.79824380128</v>
      </c>
      <c r="M167" s="474">
        <v>3497.6918675195602</v>
      </c>
      <c r="N167" s="474">
        <v>39386.028804552501</v>
      </c>
      <c r="O167" s="474">
        <v>4141.7746121228802</v>
      </c>
      <c r="P167" s="474">
        <v>4320.6171286682402</v>
      </c>
      <c r="Q167" s="474">
        <v>4754.9782841898104</v>
      </c>
      <c r="R167" s="474">
        <v>4694.15782808523</v>
      </c>
      <c r="S167" s="474">
        <v>5622.4638037878403</v>
      </c>
      <c r="T167" s="474">
        <v>5023.2408222164004</v>
      </c>
      <c r="U167" s="474">
        <v>4806.6390628519302</v>
      </c>
      <c r="V167" s="474">
        <v>4724.4864279021403</v>
      </c>
      <c r="W167" s="474">
        <v>5184.5085323267904</v>
      </c>
      <c r="X167" s="474">
        <v>4932.7917902528397</v>
      </c>
      <c r="Y167" s="474">
        <v>4833.5936956065898</v>
      </c>
      <c r="Z167" s="474">
        <v>4587.9446523623301</v>
      </c>
      <c r="AA167" s="474">
        <v>57627.196640372997</v>
      </c>
      <c r="AB167" s="474">
        <v>3194.8944451634602</v>
      </c>
      <c r="AC167" s="474">
        <v>3314.6726067317099</v>
      </c>
      <c r="AD167" s="474">
        <v>3761.3245347423599</v>
      </c>
      <c r="AE167" s="474">
        <v>3705.8202143220201</v>
      </c>
      <c r="AF167" s="474">
        <v>4019.2505945941398</v>
      </c>
      <c r="AG167" s="474">
        <v>3878.5450800456701</v>
      </c>
      <c r="AH167" s="474">
        <v>3672.8256153472398</v>
      </c>
      <c r="AI167" s="474">
        <v>3661.29610479948</v>
      </c>
      <c r="AJ167" s="474">
        <v>3948.9016920542899</v>
      </c>
      <c r="AK167" s="474">
        <v>3792.80036836916</v>
      </c>
      <c r="AL167" s="474">
        <v>3713.06133286564</v>
      </c>
      <c r="AM167" s="474">
        <v>3519.0737522702202</v>
      </c>
      <c r="AN167" s="474">
        <v>44182.4663413054</v>
      </c>
      <c r="AO167" s="474">
        <v>2953.5578604123898</v>
      </c>
      <c r="AP167" s="474">
        <v>3071.99957187065</v>
      </c>
      <c r="AQ167" s="474">
        <v>3433.4018760732301</v>
      </c>
      <c r="AR167" s="474">
        <v>3387.2871951687098</v>
      </c>
      <c r="AS167" s="474">
        <v>3865.6790178639799</v>
      </c>
      <c r="AT167" s="474">
        <v>3585.8679176993301</v>
      </c>
      <c r="AU167" s="474">
        <v>3414.1660960567101</v>
      </c>
      <c r="AV167" s="474">
        <v>3379.2956901830898</v>
      </c>
      <c r="AW167" s="474">
        <v>3675.4772887724498</v>
      </c>
      <c r="AX167" s="474">
        <v>3512.84234144735</v>
      </c>
      <c r="AY167" s="474">
        <v>3439.1573238364499</v>
      </c>
      <c r="AZ167" s="474">
        <v>3262.6634431544098</v>
      </c>
      <c r="BA167" s="474">
        <v>40981.395622538701</v>
      </c>
    </row>
    <row r="168" spans="1:53">
      <c r="A168" s="475" t="s">
        <v>2175</v>
      </c>
      <c r="B168" s="474">
        <v>4395.54</v>
      </c>
      <c r="C168" s="474">
        <v>4726.0200000000004</v>
      </c>
      <c r="D168" s="474">
        <v>5215.96</v>
      </c>
      <c r="E168" s="474">
        <v>5070.91</v>
      </c>
      <c r="F168" s="474">
        <v>4751.38</v>
      </c>
      <c r="G168" s="474">
        <v>4809.09</v>
      </c>
      <c r="H168" s="474">
        <v>4558.2</v>
      </c>
      <c r="I168" s="474">
        <v>4618.6899999999996</v>
      </c>
      <c r="J168" s="474">
        <v>4761.0600000000004</v>
      </c>
      <c r="K168" s="474">
        <v>5037.2897862604696</v>
      </c>
      <c r="L168" s="474">
        <v>5212.6256519661201</v>
      </c>
      <c r="M168" s="474">
        <v>4735.6286448072296</v>
      </c>
      <c r="N168" s="474">
        <v>57892.394083033803</v>
      </c>
      <c r="O168" s="474">
        <v>4018.61251305018</v>
      </c>
      <c r="P168" s="474">
        <v>4310.17207639763</v>
      </c>
      <c r="Q168" s="474">
        <v>4773.4446354060701</v>
      </c>
      <c r="R168" s="474">
        <v>4583.1641649998801</v>
      </c>
      <c r="S168" s="474">
        <v>5118.1083791435904</v>
      </c>
      <c r="T168" s="474">
        <v>4748.2994448680902</v>
      </c>
      <c r="U168" s="474">
        <v>4423.8102096107004</v>
      </c>
      <c r="V168" s="474">
        <v>4419.3502503502796</v>
      </c>
      <c r="W168" s="474">
        <v>4907.8298403701501</v>
      </c>
      <c r="X168" s="474">
        <v>4761.7239473859199</v>
      </c>
      <c r="Y168" s="474">
        <v>4956.4658919044896</v>
      </c>
      <c r="Z168" s="474">
        <v>4479.7721116029297</v>
      </c>
      <c r="AA168" s="474">
        <v>55500.753465089903</v>
      </c>
      <c r="AB168" s="474">
        <v>4149.3385534096196</v>
      </c>
      <c r="AC168" s="474">
        <v>4427.4934179599504</v>
      </c>
      <c r="AD168" s="474">
        <v>4998.1830261166297</v>
      </c>
      <c r="AE168" s="474">
        <v>4687.6241746721398</v>
      </c>
      <c r="AF168" s="474">
        <v>4872.6781933282</v>
      </c>
      <c r="AG168" s="474">
        <v>4781.84928400841</v>
      </c>
      <c r="AH168" s="474">
        <v>4422.20653107424</v>
      </c>
      <c r="AI168" s="474">
        <v>4467.0128427514901</v>
      </c>
      <c r="AJ168" s="474">
        <v>4892.5897965181703</v>
      </c>
      <c r="AK168" s="474">
        <v>4782.14998686541</v>
      </c>
      <c r="AL168" s="474">
        <v>4968.2279946930303</v>
      </c>
      <c r="AM168" s="474">
        <v>4489.7377985459798</v>
      </c>
      <c r="AN168" s="474">
        <v>55939.091599943298</v>
      </c>
      <c r="AO168" s="474">
        <v>4217.2046820171499</v>
      </c>
      <c r="AP168" s="474">
        <v>4510.39915939001</v>
      </c>
      <c r="AQ168" s="474">
        <v>5037.8620560274803</v>
      </c>
      <c r="AR168" s="474">
        <v>4727.4296952267196</v>
      </c>
      <c r="AS168" s="474">
        <v>5105.1765047581903</v>
      </c>
      <c r="AT168" s="474">
        <v>4868.7531373353404</v>
      </c>
      <c r="AU168" s="474">
        <v>4521.1291403757996</v>
      </c>
      <c r="AV168" s="474">
        <v>4541.2132505133604</v>
      </c>
      <c r="AW168" s="474">
        <v>5005.7462691769097</v>
      </c>
      <c r="AX168" s="474">
        <v>4871.0540820943497</v>
      </c>
      <c r="AY168" s="474">
        <v>5059.3177968337404</v>
      </c>
      <c r="AZ168" s="474">
        <v>4573.2865968407204</v>
      </c>
      <c r="BA168" s="474">
        <v>57038.572370589798</v>
      </c>
    </row>
    <row r="169" spans="1:53">
      <c r="A169" s="475" t="s">
        <v>2174</v>
      </c>
      <c r="B169" s="474">
        <v>9298.9</v>
      </c>
      <c r="C169" s="474">
        <v>9914.7000000000007</v>
      </c>
      <c r="D169" s="474">
        <v>11040.94</v>
      </c>
      <c r="E169" s="474">
        <v>10818.23</v>
      </c>
      <c r="F169" s="474">
        <v>10234.950000000001</v>
      </c>
      <c r="G169" s="474">
        <v>10358.4</v>
      </c>
      <c r="H169" s="474">
        <v>9927.98</v>
      </c>
      <c r="I169" s="474">
        <v>9995.93</v>
      </c>
      <c r="J169" s="474">
        <v>10287.530000000001</v>
      </c>
      <c r="K169" s="474">
        <v>9067.1216152688394</v>
      </c>
      <c r="L169" s="474">
        <v>9382.7261735390293</v>
      </c>
      <c r="M169" s="474">
        <v>8524.1315606530097</v>
      </c>
      <c r="N169" s="474">
        <v>118851.53934946</v>
      </c>
      <c r="O169" s="474">
        <v>7394.2470240123403</v>
      </c>
      <c r="P169" s="474">
        <v>7930.7166205716403</v>
      </c>
      <c r="Q169" s="474">
        <v>8796.64018003602</v>
      </c>
      <c r="R169" s="474">
        <v>8510.1802043198004</v>
      </c>
      <c r="S169" s="474">
        <v>9535.4484390758807</v>
      </c>
      <c r="T169" s="474">
        <v>8823.1374825266303</v>
      </c>
      <c r="U169" s="474">
        <v>8034.6931448024898</v>
      </c>
      <c r="V169" s="474">
        <v>8043.4289155459601</v>
      </c>
      <c r="W169" s="474">
        <v>8942.81249912358</v>
      </c>
      <c r="X169" s="474">
        <v>9096.2763025551794</v>
      </c>
      <c r="Y169" s="474">
        <v>9401.7547211458204</v>
      </c>
      <c r="Z169" s="474">
        <v>8452.9259313205494</v>
      </c>
      <c r="AA169" s="474">
        <v>102962.261465035</v>
      </c>
      <c r="AB169" s="474">
        <v>7774.7360721997002</v>
      </c>
      <c r="AC169" s="474">
        <v>8232.5302870963005</v>
      </c>
      <c r="AD169" s="474">
        <v>9169.1271905676895</v>
      </c>
      <c r="AE169" s="474">
        <v>8676.5892731159493</v>
      </c>
      <c r="AF169" s="474">
        <v>9042.1656538126408</v>
      </c>
      <c r="AG169" s="474">
        <v>8843.8016474466494</v>
      </c>
      <c r="AH169" s="474">
        <v>7926.6872974929902</v>
      </c>
      <c r="AI169" s="474">
        <v>8026.6585419516996</v>
      </c>
      <c r="AJ169" s="474">
        <v>8799.7957174983094</v>
      </c>
      <c r="AK169" s="474">
        <v>9134.5564455583208</v>
      </c>
      <c r="AL169" s="474">
        <v>9434.57757316278</v>
      </c>
      <c r="AM169" s="474">
        <v>8491.6934325240909</v>
      </c>
      <c r="AN169" s="474">
        <v>103552.91913242701</v>
      </c>
      <c r="AO169" s="474">
        <v>7917.5416361677298</v>
      </c>
      <c r="AP169" s="474">
        <v>8415.2529925320105</v>
      </c>
      <c r="AQ169" s="474">
        <v>9299.5716911537002</v>
      </c>
      <c r="AR169" s="474">
        <v>8792.4044886592492</v>
      </c>
      <c r="AS169" s="474">
        <v>9516.5467742203491</v>
      </c>
      <c r="AT169" s="474">
        <v>9051.8058642623</v>
      </c>
      <c r="AU169" s="474">
        <v>8210.7966918525599</v>
      </c>
      <c r="AV169" s="474">
        <v>8263.1910954342293</v>
      </c>
      <c r="AW169" s="474">
        <v>9115.4703708743</v>
      </c>
      <c r="AX169" s="474">
        <v>9300.1183158266504</v>
      </c>
      <c r="AY169" s="474">
        <v>9599.25028309564</v>
      </c>
      <c r="AZ169" s="474">
        <v>8639.3521546714201</v>
      </c>
      <c r="BA169" s="474">
        <v>106121.30235875001</v>
      </c>
    </row>
    <row r="170" spans="1:53">
      <c r="A170" s="475" t="s">
        <v>2173</v>
      </c>
      <c r="B170" s="474">
        <v>694276.68</v>
      </c>
      <c r="C170" s="474">
        <v>648887.19999999995</v>
      </c>
      <c r="D170" s="474">
        <v>634858.09</v>
      </c>
      <c r="E170" s="474">
        <v>718203.09</v>
      </c>
      <c r="F170" s="474">
        <v>673380.85999999905</v>
      </c>
      <c r="G170" s="474">
        <v>668820.93000000005</v>
      </c>
      <c r="H170" s="474">
        <v>721253.12</v>
      </c>
      <c r="I170" s="474">
        <v>707714.63</v>
      </c>
      <c r="J170" s="474">
        <v>725867.09</v>
      </c>
      <c r="K170" s="474">
        <v>729440.33905932098</v>
      </c>
      <c r="L170" s="474">
        <v>665497.81068817002</v>
      </c>
      <c r="M170" s="474">
        <v>650004.91680985701</v>
      </c>
      <c r="N170" s="474">
        <v>8238204.75655735</v>
      </c>
      <c r="O170" s="474">
        <v>636451.83519049396</v>
      </c>
      <c r="P170" s="474">
        <v>601664.82772869803</v>
      </c>
      <c r="Q170" s="474">
        <v>576389.17749168398</v>
      </c>
      <c r="R170" s="474">
        <v>651878.69981941499</v>
      </c>
      <c r="S170" s="474">
        <v>667901.533004998</v>
      </c>
      <c r="T170" s="474">
        <v>657611.28804554895</v>
      </c>
      <c r="U170" s="474">
        <v>689737.60341722402</v>
      </c>
      <c r="V170" s="474">
        <v>686356.85571419494</v>
      </c>
      <c r="W170" s="474">
        <v>684678.04889687698</v>
      </c>
      <c r="X170" s="474">
        <v>682614.71821172698</v>
      </c>
      <c r="Y170" s="474">
        <v>628237.82800427906</v>
      </c>
      <c r="Z170" s="474">
        <v>608412.84179701796</v>
      </c>
      <c r="AA170" s="474">
        <v>7771935.2573221596</v>
      </c>
      <c r="AB170" s="474">
        <v>664401.89136435802</v>
      </c>
      <c r="AC170" s="474">
        <v>625614.90582304401</v>
      </c>
      <c r="AD170" s="474">
        <v>605714.17270721798</v>
      </c>
      <c r="AE170" s="474">
        <v>681449.38014329702</v>
      </c>
      <c r="AF170" s="474">
        <v>665943.13334312104</v>
      </c>
      <c r="AG170" s="474">
        <v>669606.62272914103</v>
      </c>
      <c r="AH170" s="474">
        <v>699215.956113199</v>
      </c>
      <c r="AI170" s="474">
        <v>706349.38017930405</v>
      </c>
      <c r="AJ170" s="474">
        <v>703249.36047989805</v>
      </c>
      <c r="AK170" s="474">
        <v>699094.53035682603</v>
      </c>
      <c r="AL170" s="474">
        <v>641040.89877397404</v>
      </c>
      <c r="AM170" s="474">
        <v>624260.31322516501</v>
      </c>
      <c r="AN170" s="474">
        <v>7985940.5452385498</v>
      </c>
      <c r="AO170" s="474">
        <v>678361.87534669996</v>
      </c>
      <c r="AP170" s="474">
        <v>639885.83830870199</v>
      </c>
      <c r="AQ170" s="474">
        <v>614641.77564021596</v>
      </c>
      <c r="AR170" s="474">
        <v>686261.62942464603</v>
      </c>
      <c r="AS170" s="474">
        <v>686805.93951646006</v>
      </c>
      <c r="AT170" s="474">
        <v>683600.71589172899</v>
      </c>
      <c r="AU170" s="474">
        <v>715559.83322631801</v>
      </c>
      <c r="AV170" s="474">
        <v>717425.481112757</v>
      </c>
      <c r="AW170" s="474">
        <v>715160.81708045804</v>
      </c>
      <c r="AX170" s="474">
        <v>711761.12914986198</v>
      </c>
      <c r="AY170" s="474">
        <v>653770.73716092401</v>
      </c>
      <c r="AZ170" s="474">
        <v>634766.37853218301</v>
      </c>
      <c r="BA170" s="474">
        <v>8138002.1503909603</v>
      </c>
    </row>
    <row r="171" spans="1:53">
      <c r="A171" s="475" t="s">
        <v>2172</v>
      </c>
      <c r="B171" s="474">
        <v>315049.61</v>
      </c>
      <c r="C171" s="474">
        <v>299761.11</v>
      </c>
      <c r="D171" s="474">
        <v>294277.21999999997</v>
      </c>
      <c r="E171" s="474">
        <v>323457.26</v>
      </c>
      <c r="F171" s="474">
        <v>317195.8</v>
      </c>
      <c r="G171" s="474">
        <v>311357.75</v>
      </c>
      <c r="H171" s="474">
        <v>333813.11</v>
      </c>
      <c r="I171" s="474">
        <v>333229.46000000002</v>
      </c>
      <c r="J171" s="474">
        <v>338273.49</v>
      </c>
      <c r="K171" s="474">
        <v>334295.13602999999</v>
      </c>
      <c r="L171" s="474">
        <v>308390.23426</v>
      </c>
      <c r="M171" s="474">
        <v>306632.57049999997</v>
      </c>
      <c r="N171" s="474">
        <v>3815732.7507899902</v>
      </c>
      <c r="O171" s="474">
        <v>315614.55575</v>
      </c>
      <c r="P171" s="474">
        <v>306747.58574999898</v>
      </c>
      <c r="Q171" s="474">
        <v>298000.96500000003</v>
      </c>
      <c r="R171" s="474">
        <v>332679.42524999997</v>
      </c>
      <c r="S171" s="474">
        <v>334325.98550000001</v>
      </c>
      <c r="T171" s="474">
        <v>333370.87099999998</v>
      </c>
      <c r="U171" s="474">
        <v>349011.56088</v>
      </c>
      <c r="V171" s="474">
        <v>347236.74897999997</v>
      </c>
      <c r="W171" s="474">
        <v>347761.23043999902</v>
      </c>
      <c r="X171" s="474">
        <v>346626.69213999901</v>
      </c>
      <c r="Y171" s="474">
        <v>322240.63381999999</v>
      </c>
      <c r="Z171" s="474">
        <v>317209.01899999997</v>
      </c>
      <c r="AA171" s="474">
        <v>3950825.2735100002</v>
      </c>
      <c r="AB171" s="474">
        <v>335153.61567999999</v>
      </c>
      <c r="AC171" s="474">
        <v>324547.12742999999</v>
      </c>
      <c r="AD171" s="474">
        <v>320235.77899999998</v>
      </c>
      <c r="AE171" s="474">
        <v>349538.14617999998</v>
      </c>
      <c r="AF171" s="474">
        <v>335239.85499999998</v>
      </c>
      <c r="AG171" s="474">
        <v>340976.81274999998</v>
      </c>
      <c r="AH171" s="474">
        <v>355549.72144999902</v>
      </c>
      <c r="AI171" s="474">
        <v>359018.42671999999</v>
      </c>
      <c r="AJ171" s="474">
        <v>358664.28466</v>
      </c>
      <c r="AK171" s="474">
        <v>356284.67245999997</v>
      </c>
      <c r="AL171" s="474">
        <v>330033.80598</v>
      </c>
      <c r="AM171" s="474">
        <v>326688.62925</v>
      </c>
      <c r="AN171" s="474">
        <v>4091930.8765599998</v>
      </c>
      <c r="AO171" s="474">
        <v>335513.28415999998</v>
      </c>
      <c r="AP171" s="474">
        <v>325636.03833999898</v>
      </c>
      <c r="AQ171" s="474">
        <v>318912.94199999998</v>
      </c>
      <c r="AR171" s="474">
        <v>345288.91740999999</v>
      </c>
      <c r="AS171" s="474">
        <v>338869.74024999997</v>
      </c>
      <c r="AT171" s="474">
        <v>341321.57517999999</v>
      </c>
      <c r="AU171" s="474">
        <v>356617.79446999897</v>
      </c>
      <c r="AV171" s="474">
        <v>357438.16284999897</v>
      </c>
      <c r="AW171" s="474">
        <v>357552.09755000001</v>
      </c>
      <c r="AX171" s="474">
        <v>355798.5073</v>
      </c>
      <c r="AY171" s="474">
        <v>330213.95490000001</v>
      </c>
      <c r="AZ171" s="474">
        <v>326035.82743</v>
      </c>
      <c r="BA171" s="474">
        <v>4089198.8418399999</v>
      </c>
    </row>
    <row r="172" spans="1:53">
      <c r="A172" s="475" t="s">
        <v>2171</v>
      </c>
      <c r="B172" s="474">
        <v>13438.5</v>
      </c>
      <c r="C172" s="474">
        <v>13158</v>
      </c>
      <c r="D172" s="474">
        <v>13073</v>
      </c>
      <c r="E172" s="474">
        <v>13752.15</v>
      </c>
      <c r="F172" s="474">
        <v>13734.3</v>
      </c>
      <c r="G172" s="474">
        <v>13182.65</v>
      </c>
      <c r="H172" s="474">
        <v>14046.25</v>
      </c>
      <c r="I172" s="474">
        <v>14522.25</v>
      </c>
      <c r="J172" s="474">
        <v>14353.1</v>
      </c>
      <c r="K172" s="474">
        <v>15060.279768915099</v>
      </c>
      <c r="L172" s="474">
        <v>13592.259733263099</v>
      </c>
      <c r="M172" s="474">
        <v>13040.032991006899</v>
      </c>
      <c r="N172" s="474">
        <v>164952.77249318501</v>
      </c>
      <c r="O172" s="474">
        <v>13560.500916691</v>
      </c>
      <c r="P172" s="474">
        <v>12409.8276426336</v>
      </c>
      <c r="Q172" s="474">
        <v>11561.818163268401</v>
      </c>
      <c r="R172" s="474">
        <v>13276.504959689601</v>
      </c>
      <c r="S172" s="474">
        <v>13913.9657123124</v>
      </c>
      <c r="T172" s="474">
        <v>13530.203934209199</v>
      </c>
      <c r="U172" s="474">
        <v>14253.6731422088</v>
      </c>
      <c r="V172" s="474">
        <v>14184.0906352563</v>
      </c>
      <c r="W172" s="474">
        <v>14100.825958552699</v>
      </c>
      <c r="X172" s="474">
        <v>13997.5976251673</v>
      </c>
      <c r="Y172" s="474">
        <v>12735.1586515786</v>
      </c>
      <c r="Z172" s="474">
        <v>12090.6382211331</v>
      </c>
      <c r="AA172" s="474">
        <v>159614.80556270099</v>
      </c>
      <c r="AB172" s="474">
        <v>12931.467974179801</v>
      </c>
      <c r="AC172" s="474">
        <v>11777.1788174597</v>
      </c>
      <c r="AD172" s="474">
        <v>11143.7694977796</v>
      </c>
      <c r="AE172" s="474">
        <v>13015.277747935101</v>
      </c>
      <c r="AF172" s="474">
        <v>13005.1669904139</v>
      </c>
      <c r="AG172" s="474">
        <v>12903.481705473099</v>
      </c>
      <c r="AH172" s="474">
        <v>13537.572555181499</v>
      </c>
      <c r="AI172" s="474">
        <v>13679.751105835599</v>
      </c>
      <c r="AJ172" s="474">
        <v>13562.7925152719</v>
      </c>
      <c r="AK172" s="474">
        <v>13415.4011808876</v>
      </c>
      <c r="AL172" s="474">
        <v>12156.5499122274</v>
      </c>
      <c r="AM172" s="474">
        <v>11601.7928417638</v>
      </c>
      <c r="AN172" s="474">
        <v>152730.20284440901</v>
      </c>
      <c r="AO172" s="474">
        <v>12875.574590226901</v>
      </c>
      <c r="AP172" s="474">
        <v>11754.7068965162</v>
      </c>
      <c r="AQ172" s="474">
        <v>11036.6023108347</v>
      </c>
      <c r="AR172" s="474">
        <v>12782.1082188208</v>
      </c>
      <c r="AS172" s="474">
        <v>13080.3420644161</v>
      </c>
      <c r="AT172" s="474">
        <v>12847.2593128154</v>
      </c>
      <c r="AU172" s="474">
        <v>13506.455542829201</v>
      </c>
      <c r="AV172" s="474">
        <v>13543.988509561401</v>
      </c>
      <c r="AW172" s="474">
        <v>13446.271019705</v>
      </c>
      <c r="AX172" s="474">
        <v>13323.9369750653</v>
      </c>
      <c r="AY172" s="474">
        <v>12097.951018556299</v>
      </c>
      <c r="AZ172" s="474">
        <v>11515.7274858988</v>
      </c>
      <c r="BA172" s="474">
        <v>151810.923945246</v>
      </c>
    </row>
    <row r="173" spans="1:53">
      <c r="A173" s="475" t="s">
        <v>2170</v>
      </c>
      <c r="B173" s="474">
        <v>4460.5200000000004</v>
      </c>
      <c r="C173" s="474">
        <v>4042.54</v>
      </c>
      <c r="D173" s="474">
        <v>6296.41</v>
      </c>
      <c r="E173" s="474">
        <v>7475.87</v>
      </c>
      <c r="F173" s="474">
        <v>7121.85</v>
      </c>
      <c r="G173" s="474">
        <v>7751.22</v>
      </c>
      <c r="H173" s="474">
        <v>8437.31</v>
      </c>
      <c r="I173" s="474">
        <v>7996.86</v>
      </c>
      <c r="J173" s="474">
        <v>5695.1</v>
      </c>
      <c r="K173" s="474">
        <v>8820.4567000000006</v>
      </c>
      <c r="L173" s="474">
        <v>7960.6714000000002</v>
      </c>
      <c r="M173" s="474">
        <v>7637.2449999999999</v>
      </c>
      <c r="N173" s="474">
        <v>83696.053100000005</v>
      </c>
      <c r="O173" s="474">
        <v>7909.5135</v>
      </c>
      <c r="P173" s="474">
        <v>7238.3535000000002</v>
      </c>
      <c r="Q173" s="474">
        <v>9256.1</v>
      </c>
      <c r="R173" s="474">
        <v>10628.834999999999</v>
      </c>
      <c r="S173" s="474">
        <v>11139.17</v>
      </c>
      <c r="T173" s="474">
        <v>10212.972</v>
      </c>
      <c r="U173" s="474">
        <v>10759.066559999999</v>
      </c>
      <c r="V173" s="474">
        <v>10706.54376</v>
      </c>
      <c r="W173" s="474">
        <v>10240.523080000001</v>
      </c>
      <c r="X173" s="474">
        <v>10165.554980000001</v>
      </c>
      <c r="Y173" s="474">
        <v>9248.7267400000001</v>
      </c>
      <c r="Z173" s="474">
        <v>8780.6530000000002</v>
      </c>
      <c r="AA173" s="474">
        <v>116286.01212</v>
      </c>
      <c r="AB173" s="474">
        <v>8370.4209579312901</v>
      </c>
      <c r="AC173" s="474">
        <v>7623.2601430713603</v>
      </c>
      <c r="AD173" s="474">
        <v>7213.2600831412001</v>
      </c>
      <c r="AE173" s="474">
        <v>8424.6702580201309</v>
      </c>
      <c r="AF173" s="474">
        <v>8418.12565714228</v>
      </c>
      <c r="AG173" s="474">
        <v>8352.3057021393797</v>
      </c>
      <c r="AH173" s="474">
        <v>8762.7469102241193</v>
      </c>
      <c r="AI173" s="474">
        <v>8854.7777858013997</v>
      </c>
      <c r="AJ173" s="474">
        <v>8779.07155974735</v>
      </c>
      <c r="AK173" s="474">
        <v>8683.6664969337708</v>
      </c>
      <c r="AL173" s="474">
        <v>7868.8235832637101</v>
      </c>
      <c r="AM173" s="474">
        <v>7509.7344049553803</v>
      </c>
      <c r="AN173" s="474">
        <v>98860.8635423714</v>
      </c>
      <c r="AO173" s="474">
        <v>8547.6920228279505</v>
      </c>
      <c r="AP173" s="474">
        <v>7803.58295204143</v>
      </c>
      <c r="AQ173" s="474">
        <v>7326.8557352813395</v>
      </c>
      <c r="AR173" s="474">
        <v>8485.6426166696201</v>
      </c>
      <c r="AS173" s="474">
        <v>8683.6307565440002</v>
      </c>
      <c r="AT173" s="474">
        <v>8528.8943940962599</v>
      </c>
      <c r="AU173" s="474">
        <v>8966.5141925201606</v>
      </c>
      <c r="AV173" s="474">
        <v>8991.4311574354997</v>
      </c>
      <c r="AW173" s="474">
        <v>8926.5595664487901</v>
      </c>
      <c r="AX173" s="474">
        <v>8845.3458132170799</v>
      </c>
      <c r="AY173" s="474">
        <v>8031.4520093238298</v>
      </c>
      <c r="AZ173" s="474">
        <v>7644.9319817534597</v>
      </c>
      <c r="BA173" s="474">
        <v>100782.533198159</v>
      </c>
    </row>
    <row r="174" spans="1:53">
      <c r="A174" s="475" t="s">
        <v>2169</v>
      </c>
      <c r="B174" s="474">
        <v>260478.95</v>
      </c>
      <c r="C174" s="474">
        <v>236070.51</v>
      </c>
      <c r="D174" s="474">
        <v>226871.41</v>
      </c>
      <c r="E174" s="474">
        <v>269369.81</v>
      </c>
      <c r="F174" s="474">
        <v>234869.95</v>
      </c>
      <c r="G174" s="474">
        <v>237907.95</v>
      </c>
      <c r="H174" s="474">
        <v>258967.8</v>
      </c>
      <c r="I174" s="474">
        <v>245448.7</v>
      </c>
      <c r="J174" s="474">
        <v>259629.65</v>
      </c>
      <c r="K174" s="474">
        <v>260684.58846999999</v>
      </c>
      <c r="L174" s="474">
        <v>235274.02473999999</v>
      </c>
      <c r="M174" s="474">
        <v>225715.30449999901</v>
      </c>
      <c r="N174" s="474">
        <v>2951288.6477099899</v>
      </c>
      <c r="O174" s="474">
        <v>201599.15342875</v>
      </c>
      <c r="P174" s="474">
        <v>184492.50232874899</v>
      </c>
      <c r="Q174" s="474">
        <v>171885.446425</v>
      </c>
      <c r="R174" s="474">
        <v>197377.08634874999</v>
      </c>
      <c r="S174" s="474">
        <v>206853.9890725</v>
      </c>
      <c r="T174" s="474">
        <v>201148.73894499999</v>
      </c>
      <c r="U174" s="474">
        <v>211904.2988436</v>
      </c>
      <c r="V174" s="474">
        <v>210869.8404131</v>
      </c>
      <c r="W174" s="474">
        <v>209631.97402179899</v>
      </c>
      <c r="X174" s="474">
        <v>208097.31503329999</v>
      </c>
      <c r="Y174" s="474">
        <v>189329.0829529</v>
      </c>
      <c r="Z174" s="474">
        <v>179747.226505</v>
      </c>
      <c r="AA174" s="474">
        <v>2372936.65431845</v>
      </c>
      <c r="AB174" s="474">
        <v>224692.11749796101</v>
      </c>
      <c r="AC174" s="474">
        <v>204635.64167122199</v>
      </c>
      <c r="AD174" s="474">
        <v>193629.769672311</v>
      </c>
      <c r="AE174" s="474">
        <v>226148.36326755999</v>
      </c>
      <c r="AF174" s="474">
        <v>225972.682708982</v>
      </c>
      <c r="AG174" s="474">
        <v>224205.839065448</v>
      </c>
      <c r="AH174" s="474">
        <v>235223.55306292599</v>
      </c>
      <c r="AI174" s="474">
        <v>237693.99181535901</v>
      </c>
      <c r="AJ174" s="474">
        <v>235661.76520150501</v>
      </c>
      <c r="AK174" s="474">
        <v>233100.75116274401</v>
      </c>
      <c r="AL174" s="474">
        <v>211227.445074446</v>
      </c>
      <c r="AM174" s="474">
        <v>201588.20372084901</v>
      </c>
      <c r="AN174" s="474">
        <v>2653780.1239213101</v>
      </c>
      <c r="AO174" s="474">
        <v>239367.47857573</v>
      </c>
      <c r="AP174" s="474">
        <v>218529.62999814699</v>
      </c>
      <c r="AQ174" s="474">
        <v>205179.477519615</v>
      </c>
      <c r="AR174" s="474">
        <v>237629.86216891801</v>
      </c>
      <c r="AS174" s="474">
        <v>243174.27365485599</v>
      </c>
      <c r="AT174" s="474">
        <v>238841.07437437499</v>
      </c>
      <c r="AU174" s="474">
        <v>251096.07226664701</v>
      </c>
      <c r="AV174" s="474">
        <v>251793.84086308401</v>
      </c>
      <c r="AW174" s="474">
        <v>249977.19268200599</v>
      </c>
      <c r="AX174" s="474">
        <v>247702.90258301399</v>
      </c>
      <c r="AY174" s="474">
        <v>224910.819393068</v>
      </c>
      <c r="AZ174" s="474">
        <v>214086.80699633501</v>
      </c>
      <c r="BA174" s="474">
        <v>2822289.4310758002</v>
      </c>
    </row>
    <row r="175" spans="1:53">
      <c r="A175" s="475" t="s">
        <v>2168</v>
      </c>
      <c r="B175" s="474">
        <v>42845.1</v>
      </c>
      <c r="C175" s="474">
        <v>41950.8</v>
      </c>
      <c r="D175" s="474">
        <v>41679.800000000003</v>
      </c>
      <c r="E175" s="474">
        <v>43845.09</v>
      </c>
      <c r="F175" s="474">
        <v>43788.18</v>
      </c>
      <c r="G175" s="474">
        <v>42029.39</v>
      </c>
      <c r="H175" s="474">
        <v>44782.75</v>
      </c>
      <c r="I175" s="474">
        <v>46300.35</v>
      </c>
      <c r="J175" s="474">
        <v>45761.06</v>
      </c>
      <c r="K175" s="474">
        <v>46519.2144941812</v>
      </c>
      <c r="L175" s="474">
        <v>41984.694553774498</v>
      </c>
      <c r="M175" s="474">
        <v>40278.939105229401</v>
      </c>
      <c r="N175" s="474">
        <v>521765.368153185</v>
      </c>
      <c r="O175" s="474">
        <v>35386.0570060182</v>
      </c>
      <c r="P175" s="474">
        <v>32383.381048747298</v>
      </c>
      <c r="Q175" s="474">
        <v>30170.5046983225</v>
      </c>
      <c r="R175" s="474">
        <v>34644.971025074701</v>
      </c>
      <c r="S175" s="474">
        <v>36308.4215620416</v>
      </c>
      <c r="T175" s="474">
        <v>35306.997186930501</v>
      </c>
      <c r="U175" s="474">
        <v>37194.886343359998</v>
      </c>
      <c r="V175" s="474">
        <v>37013.311151354203</v>
      </c>
      <c r="W175" s="474">
        <v>36796.032408148298</v>
      </c>
      <c r="X175" s="474">
        <v>36526.6586060849</v>
      </c>
      <c r="Y175" s="474">
        <v>33232.330633949197</v>
      </c>
      <c r="Z175" s="474">
        <v>31550.457904217201</v>
      </c>
      <c r="AA175" s="474">
        <v>416514.00957424898</v>
      </c>
      <c r="AB175" s="474">
        <v>22773.328776310998</v>
      </c>
      <c r="AC175" s="474">
        <v>20740.535088741599</v>
      </c>
      <c r="AD175" s="474">
        <v>19625.051625003802</v>
      </c>
      <c r="AE175" s="474">
        <v>22920.9243575867</v>
      </c>
      <c r="AF175" s="474">
        <v>22903.118521028398</v>
      </c>
      <c r="AG175" s="474">
        <v>22724.042763326801</v>
      </c>
      <c r="AH175" s="474">
        <v>23840.7264548684</v>
      </c>
      <c r="AI175" s="474">
        <v>24091.114027683099</v>
      </c>
      <c r="AJ175" s="474">
        <v>23885.140781533599</v>
      </c>
      <c r="AK175" s="474">
        <v>23625.573087949499</v>
      </c>
      <c r="AL175" s="474">
        <v>21408.6373248237</v>
      </c>
      <c r="AM175" s="474">
        <v>20431.666637359998</v>
      </c>
      <c r="AN175" s="474">
        <v>268969.85944621701</v>
      </c>
      <c r="AO175" s="474">
        <v>21692.088135213999</v>
      </c>
      <c r="AP175" s="474">
        <v>19803.7094357235</v>
      </c>
      <c r="AQ175" s="474">
        <v>18593.8847514933</v>
      </c>
      <c r="AR175" s="474">
        <v>21534.6209284488</v>
      </c>
      <c r="AS175" s="474">
        <v>22037.069562350502</v>
      </c>
      <c r="AT175" s="474">
        <v>21644.384051106601</v>
      </c>
      <c r="AU175" s="474">
        <v>22754.9630485452</v>
      </c>
      <c r="AV175" s="474">
        <v>22818.196608851598</v>
      </c>
      <c r="AW175" s="474">
        <v>22653.567342214799</v>
      </c>
      <c r="AX175" s="474">
        <v>22447.4654040321</v>
      </c>
      <c r="AY175" s="474">
        <v>20381.989006472799</v>
      </c>
      <c r="AZ175" s="474">
        <v>19401.089544759601</v>
      </c>
      <c r="BA175" s="474">
        <v>255763.02781921299</v>
      </c>
    </row>
    <row r="176" spans="1:53">
      <c r="A176" s="475" t="s">
        <v>2167</v>
      </c>
      <c r="B176" s="474">
        <v>13689.17</v>
      </c>
      <c r="C176" s="474">
        <v>12406.42</v>
      </c>
      <c r="D176" s="474">
        <v>11922.99</v>
      </c>
      <c r="E176" s="474">
        <v>14156.42</v>
      </c>
      <c r="F176" s="474">
        <v>13486.09</v>
      </c>
      <c r="G176" s="474">
        <v>13660.53</v>
      </c>
      <c r="H176" s="474">
        <v>14869.75</v>
      </c>
      <c r="I176" s="474">
        <v>14093.5</v>
      </c>
      <c r="J176" s="474">
        <v>14907.79</v>
      </c>
      <c r="K176" s="474">
        <v>15198.6313147398</v>
      </c>
      <c r="L176" s="474">
        <v>13717.125285178599</v>
      </c>
      <c r="M176" s="474">
        <v>13159.825501477701</v>
      </c>
      <c r="N176" s="474">
        <v>165268.242101396</v>
      </c>
      <c r="O176" s="474">
        <v>19181.213003447199</v>
      </c>
      <c r="P176" s="474">
        <v>17553.5954616864</v>
      </c>
      <c r="Q176" s="474">
        <v>16354.0932786494</v>
      </c>
      <c r="R176" s="474">
        <v>18779.503142076399</v>
      </c>
      <c r="S176" s="474">
        <v>19681.1859451317</v>
      </c>
      <c r="T176" s="474">
        <v>19138.358179874202</v>
      </c>
      <c r="U176" s="474">
        <v>20161.699210218801</v>
      </c>
      <c r="V176" s="474">
        <v>20063.275347017199</v>
      </c>
      <c r="W176" s="474">
        <v>19945.498171282601</v>
      </c>
      <c r="X176" s="474">
        <v>19799.482573273301</v>
      </c>
      <c r="Y176" s="474">
        <v>18013.773401833099</v>
      </c>
      <c r="Z176" s="474">
        <v>17102.1047446501</v>
      </c>
      <c r="AA176" s="474">
        <v>225773.78245914099</v>
      </c>
      <c r="AB176" s="474">
        <v>14884.0700185513</v>
      </c>
      <c r="AC176" s="474">
        <v>13555.487628324399</v>
      </c>
      <c r="AD176" s="474">
        <v>12826.4359318469</v>
      </c>
      <c r="AE176" s="474">
        <v>14980.5347465545</v>
      </c>
      <c r="AF176" s="474">
        <v>14968.897303444</v>
      </c>
      <c r="AG176" s="474">
        <v>14851.857930656801</v>
      </c>
      <c r="AH176" s="474">
        <v>15581.6940655818</v>
      </c>
      <c r="AI176" s="474">
        <v>15745.341031827</v>
      </c>
      <c r="AJ176" s="474">
        <v>15610.722142873599</v>
      </c>
      <c r="AK176" s="474">
        <v>15441.075282557</v>
      </c>
      <c r="AL176" s="474">
        <v>13992.142302705701</v>
      </c>
      <c r="AM176" s="474">
        <v>13353.6190432774</v>
      </c>
      <c r="AN176" s="474">
        <v>175791.87742820001</v>
      </c>
      <c r="AO176" s="474">
        <v>13754.873155015301</v>
      </c>
      <c r="AP176" s="474">
        <v>12557.459180011199</v>
      </c>
      <c r="AQ176" s="474">
        <v>11790.313805731699</v>
      </c>
      <c r="AR176" s="474">
        <v>13655.0237794444</v>
      </c>
      <c r="AS176" s="474">
        <v>13973.6246067667</v>
      </c>
      <c r="AT176" s="474">
        <v>13724.624171064001</v>
      </c>
      <c r="AU176" s="474">
        <v>14428.838221051799</v>
      </c>
      <c r="AV176" s="474">
        <v>14468.934388637501</v>
      </c>
      <c r="AW176" s="474">
        <v>14364.543577293</v>
      </c>
      <c r="AX176" s="474">
        <v>14233.855097740599</v>
      </c>
      <c r="AY176" s="474">
        <v>12924.144124965</v>
      </c>
      <c r="AZ176" s="474">
        <v>12302.159390734399</v>
      </c>
      <c r="BA176" s="474">
        <v>162178.39349845599</v>
      </c>
    </row>
    <row r="177" spans="1:53">
      <c r="A177" s="475" t="s">
        <v>2166</v>
      </c>
      <c r="B177" s="474">
        <v>16665.68</v>
      </c>
      <c r="C177" s="474">
        <v>15574.1</v>
      </c>
      <c r="D177" s="474">
        <v>15233.86</v>
      </c>
      <c r="E177" s="474">
        <v>17232.23</v>
      </c>
      <c r="F177" s="474">
        <v>16158.87</v>
      </c>
      <c r="G177" s="474">
        <v>16048.43</v>
      </c>
      <c r="H177" s="474">
        <v>17305.52</v>
      </c>
      <c r="I177" s="474">
        <v>16963.87</v>
      </c>
      <c r="J177" s="474">
        <v>17400.48</v>
      </c>
      <c r="K177" s="474">
        <v>17450.725814816298</v>
      </c>
      <c r="L177" s="474">
        <v>15921.0002556978</v>
      </c>
      <c r="M177" s="474">
        <v>15550.356861479801</v>
      </c>
      <c r="N177" s="474">
        <v>197505.122931994</v>
      </c>
      <c r="O177" s="474">
        <v>15211.5639385873</v>
      </c>
      <c r="P177" s="474">
        <v>14380.134505943999</v>
      </c>
      <c r="Q177" s="474">
        <v>13775.100706801</v>
      </c>
      <c r="R177" s="474">
        <v>15574.008351938201</v>
      </c>
      <c r="S177" s="474">
        <v>15954.4286613329</v>
      </c>
      <c r="T177" s="474">
        <v>15710.465160154199</v>
      </c>
      <c r="U177" s="474">
        <v>16494.491922548401</v>
      </c>
      <c r="V177" s="474">
        <v>16412.1489817109</v>
      </c>
      <c r="W177" s="474">
        <v>16371.181643071301</v>
      </c>
      <c r="X177" s="474">
        <v>16287.5205373801</v>
      </c>
      <c r="Y177" s="474">
        <v>14994.864261545101</v>
      </c>
      <c r="Z177" s="474">
        <v>14525.1307532051</v>
      </c>
      <c r="AA177" s="474">
        <v>185691.03942421899</v>
      </c>
      <c r="AB177" s="474">
        <v>15866.7954078188</v>
      </c>
      <c r="AC177" s="474">
        <v>14945.621302021</v>
      </c>
      <c r="AD177" s="474">
        <v>14478.822200258501</v>
      </c>
      <c r="AE177" s="474">
        <v>16282.7670912219</v>
      </c>
      <c r="AF177" s="474">
        <v>15910.457594384799</v>
      </c>
      <c r="AG177" s="474">
        <v>16000.367690180599</v>
      </c>
      <c r="AH177" s="474">
        <v>16730.6670384303</v>
      </c>
      <c r="AI177" s="474">
        <v>16899.574422730901</v>
      </c>
      <c r="AJ177" s="474">
        <v>16824.712227203399</v>
      </c>
      <c r="AK177" s="474">
        <v>16680.798453104399</v>
      </c>
      <c r="AL177" s="474">
        <v>15299.6770301914</v>
      </c>
      <c r="AM177" s="474">
        <v>14901.888356364199</v>
      </c>
      <c r="AN177" s="474">
        <v>190822.14881391</v>
      </c>
      <c r="AO177" s="474">
        <v>16198.743349718299</v>
      </c>
      <c r="AP177" s="474">
        <v>15284.234020575301</v>
      </c>
      <c r="AQ177" s="474">
        <v>14688.207080075799</v>
      </c>
      <c r="AR177" s="474">
        <v>16394.2609005718</v>
      </c>
      <c r="AS177" s="474">
        <v>16405.607202434199</v>
      </c>
      <c r="AT177" s="474">
        <v>16330.9695252168</v>
      </c>
      <c r="AU177" s="474">
        <v>17112.067634399798</v>
      </c>
      <c r="AV177" s="474">
        <v>17155.244984040201</v>
      </c>
      <c r="AW177" s="474">
        <v>17100.5187625043</v>
      </c>
      <c r="AX177" s="474">
        <v>16983.384953155601</v>
      </c>
      <c r="AY177" s="474">
        <v>15604.110524420101</v>
      </c>
      <c r="AZ177" s="474">
        <v>15153.5010981918</v>
      </c>
      <c r="BA177" s="474">
        <v>194410.850035304</v>
      </c>
    </row>
    <row r="178" spans="1:53">
      <c r="A178" s="475" t="s">
        <v>2165</v>
      </c>
      <c r="B178" s="474">
        <v>27649.15</v>
      </c>
      <c r="C178" s="474">
        <v>25923.72</v>
      </c>
      <c r="D178" s="474">
        <v>25503.4</v>
      </c>
      <c r="E178" s="474">
        <v>28914.26</v>
      </c>
      <c r="F178" s="474">
        <v>27025.82</v>
      </c>
      <c r="G178" s="474">
        <v>26883.01</v>
      </c>
      <c r="H178" s="474">
        <v>29030.63</v>
      </c>
      <c r="I178" s="474">
        <v>29159.64</v>
      </c>
      <c r="J178" s="474">
        <v>29846.42</v>
      </c>
      <c r="K178" s="474">
        <v>31411.306466669299</v>
      </c>
      <c r="L178" s="474">
        <v>28657.800460256101</v>
      </c>
      <c r="M178" s="474">
        <v>27990.6423506637</v>
      </c>
      <c r="N178" s="474">
        <v>337995.79927758902</v>
      </c>
      <c r="O178" s="474">
        <v>27989.277647000701</v>
      </c>
      <c r="P178" s="474">
        <v>26459.447490937</v>
      </c>
      <c r="Q178" s="474">
        <v>25385.149219643201</v>
      </c>
      <c r="R178" s="474">
        <v>28918.365741886799</v>
      </c>
      <c r="S178" s="474">
        <v>29724.386551679701</v>
      </c>
      <c r="T178" s="474">
        <v>29192.681639381299</v>
      </c>
      <c r="U178" s="474">
        <v>29957.926515288302</v>
      </c>
      <c r="V178" s="474">
        <v>29870.8964457566</v>
      </c>
      <c r="W178" s="474">
        <v>29830.783174022799</v>
      </c>
      <c r="X178" s="474">
        <v>31113.8967165213</v>
      </c>
      <c r="Y178" s="474">
        <v>28443.257542472998</v>
      </c>
      <c r="Z178" s="474">
        <v>27407.6116688125</v>
      </c>
      <c r="AA178" s="474">
        <v>344293.68035340298</v>
      </c>
      <c r="AB178" s="474">
        <v>29730.075051603901</v>
      </c>
      <c r="AC178" s="474">
        <v>27790.0537422036</v>
      </c>
      <c r="AD178" s="474">
        <v>26561.284696877599</v>
      </c>
      <c r="AE178" s="474">
        <v>30138.696494418298</v>
      </c>
      <c r="AF178" s="474">
        <v>29524.829567725799</v>
      </c>
      <c r="AG178" s="474">
        <v>29591.915121916001</v>
      </c>
      <c r="AH178" s="474">
        <v>29989.274575987401</v>
      </c>
      <c r="AI178" s="474">
        <v>30366.403270067301</v>
      </c>
      <c r="AJ178" s="474">
        <v>30260.871391762401</v>
      </c>
      <c r="AK178" s="474">
        <v>31862.592232649698</v>
      </c>
      <c r="AL178" s="474">
        <v>29053.817566316498</v>
      </c>
      <c r="AM178" s="474">
        <v>28184.7789705953</v>
      </c>
      <c r="AN178" s="474">
        <v>353054.592682124</v>
      </c>
      <c r="AO178" s="474">
        <v>30412.141357967899</v>
      </c>
      <c r="AP178" s="474">
        <v>28516.477485686901</v>
      </c>
      <c r="AQ178" s="474">
        <v>27113.492437183701</v>
      </c>
      <c r="AR178" s="474">
        <v>30491.1934017721</v>
      </c>
      <c r="AS178" s="474">
        <v>30581.651419091599</v>
      </c>
      <c r="AT178" s="474">
        <v>30361.934883055201</v>
      </c>
      <c r="AU178" s="474">
        <v>31077.127850324701</v>
      </c>
      <c r="AV178" s="474">
        <v>31215.681751146301</v>
      </c>
      <c r="AW178" s="474">
        <v>31140.0665802861</v>
      </c>
      <c r="AX178" s="474">
        <v>32425.731023636399</v>
      </c>
      <c r="AY178" s="474">
        <v>29606.316184118099</v>
      </c>
      <c r="AZ178" s="474">
        <v>28626.334604509098</v>
      </c>
      <c r="BA178" s="474">
        <v>361568.14897877799</v>
      </c>
    </row>
    <row r="179" spans="1:53">
      <c r="A179" s="475" t="s">
        <v>2164</v>
      </c>
      <c r="B179" s="474">
        <v>11816103.449999999</v>
      </c>
      <c r="C179" s="474">
        <v>13012386.32</v>
      </c>
      <c r="D179" s="474">
        <v>12518324.58</v>
      </c>
      <c r="E179" s="474">
        <v>14535062.92</v>
      </c>
      <c r="F179" s="474">
        <v>16080202.470000001</v>
      </c>
      <c r="G179" s="474">
        <v>16790237.449999999</v>
      </c>
      <c r="H179" s="474">
        <v>17669890.52</v>
      </c>
      <c r="I179" s="474">
        <v>19532932.960000001</v>
      </c>
      <c r="J179" s="474">
        <v>18293796.109999999</v>
      </c>
      <c r="K179" s="474">
        <v>17294443.6678546</v>
      </c>
      <c r="L179" s="474">
        <v>15614728.8053897</v>
      </c>
      <c r="M179" s="474">
        <v>12388114.387884799</v>
      </c>
      <c r="N179" s="474">
        <v>185546223.64112899</v>
      </c>
      <c r="O179" s="474">
        <v>9917664.0481259506</v>
      </c>
      <c r="P179" s="474">
        <v>11855423.084742401</v>
      </c>
      <c r="Q179" s="474">
        <v>11751466.220254101</v>
      </c>
      <c r="R179" s="474">
        <v>13732701.844201099</v>
      </c>
      <c r="S179" s="474">
        <v>14819935.887829</v>
      </c>
      <c r="T179" s="474">
        <v>15213616.2845388</v>
      </c>
      <c r="U179" s="474">
        <v>16007875.455367301</v>
      </c>
      <c r="V179" s="474">
        <v>16492857.307715001</v>
      </c>
      <c r="W179" s="474">
        <v>15905793.644264501</v>
      </c>
      <c r="X179" s="474">
        <v>15108064.345295399</v>
      </c>
      <c r="Y179" s="474">
        <v>13736987.5052759</v>
      </c>
      <c r="Z179" s="474">
        <v>11270613.1470997</v>
      </c>
      <c r="AA179" s="474">
        <v>165812998.77470899</v>
      </c>
      <c r="AB179" s="474">
        <v>11637646.2899915</v>
      </c>
      <c r="AC179" s="474">
        <v>12015232.0888805</v>
      </c>
      <c r="AD179" s="474">
        <v>12030038.5214759</v>
      </c>
      <c r="AE179" s="474">
        <v>14499145.117149601</v>
      </c>
      <c r="AF179" s="474">
        <v>15881125.4083769</v>
      </c>
      <c r="AG179" s="474">
        <v>15910782.513581799</v>
      </c>
      <c r="AH179" s="474">
        <v>16512667.2548554</v>
      </c>
      <c r="AI179" s="474">
        <v>16905587.626357298</v>
      </c>
      <c r="AJ179" s="474">
        <v>16247111.7470499</v>
      </c>
      <c r="AK179" s="474">
        <v>15574801.285406601</v>
      </c>
      <c r="AL179" s="474">
        <v>14371596.6632875</v>
      </c>
      <c r="AM179" s="474">
        <v>11890092.2566886</v>
      </c>
      <c r="AN179" s="474">
        <v>173475826.77310199</v>
      </c>
      <c r="AO179" s="474">
        <v>11184751.202402299</v>
      </c>
      <c r="AP179" s="474">
        <v>12960025.295599399</v>
      </c>
      <c r="AQ179" s="474">
        <v>12975964.949973701</v>
      </c>
      <c r="AR179" s="474">
        <v>15635582.731037799</v>
      </c>
      <c r="AS179" s="474">
        <v>17124581.636037599</v>
      </c>
      <c r="AT179" s="474">
        <v>17161673.301261101</v>
      </c>
      <c r="AU179" s="474">
        <v>17811425.032384001</v>
      </c>
      <c r="AV179" s="474">
        <v>18222963.048816498</v>
      </c>
      <c r="AW179" s="474">
        <v>17527228.649172399</v>
      </c>
      <c r="AX179" s="474">
        <v>16808392.360344298</v>
      </c>
      <c r="AY179" s="474">
        <v>15508494.0408672</v>
      </c>
      <c r="AZ179" s="474">
        <v>12843694.1524201</v>
      </c>
      <c r="BA179" s="474">
        <v>185764776.40031701</v>
      </c>
    </row>
    <row r="180" spans="1:53">
      <c r="A180" s="475" t="s">
        <v>2163</v>
      </c>
      <c r="B180" s="474">
        <v>11816103.449999999</v>
      </c>
      <c r="C180" s="474">
        <v>13012386.32</v>
      </c>
      <c r="D180" s="474">
        <v>12518324.58</v>
      </c>
      <c r="E180" s="474">
        <v>14535062.92</v>
      </c>
      <c r="F180" s="474">
        <v>16080202.470000001</v>
      </c>
      <c r="G180" s="474">
        <v>16790237.449999999</v>
      </c>
      <c r="H180" s="474">
        <v>17669890.52</v>
      </c>
      <c r="I180" s="474">
        <v>19532932.960000001</v>
      </c>
      <c r="J180" s="474">
        <v>18293796.109999999</v>
      </c>
      <c r="K180" s="474">
        <v>17294443.6678546</v>
      </c>
      <c r="L180" s="474">
        <v>15614728.8053897</v>
      </c>
      <c r="M180" s="474">
        <v>12388114.387884799</v>
      </c>
      <c r="N180" s="474">
        <v>185546223.64112899</v>
      </c>
      <c r="O180" s="474">
        <v>9917664.0481259506</v>
      </c>
      <c r="P180" s="474">
        <v>11855423.084742401</v>
      </c>
      <c r="Q180" s="474">
        <v>11751466.220254101</v>
      </c>
      <c r="R180" s="474">
        <v>13732701.844201099</v>
      </c>
      <c r="S180" s="474">
        <v>14819935.887829</v>
      </c>
      <c r="T180" s="474">
        <v>15213616.2845388</v>
      </c>
      <c r="U180" s="474">
        <v>16007875.455367301</v>
      </c>
      <c r="V180" s="474">
        <v>16492857.307715001</v>
      </c>
      <c r="W180" s="474">
        <v>15905793.644264501</v>
      </c>
      <c r="X180" s="474">
        <v>15108064.345295399</v>
      </c>
      <c r="Y180" s="474">
        <v>13736987.5052759</v>
      </c>
      <c r="Z180" s="474">
        <v>11270613.1470997</v>
      </c>
      <c r="AA180" s="474">
        <v>165812998.77470899</v>
      </c>
      <c r="AB180" s="474">
        <v>11637646.2899915</v>
      </c>
      <c r="AC180" s="474">
        <v>12015232.0888805</v>
      </c>
      <c r="AD180" s="474">
        <v>12030038.5214759</v>
      </c>
      <c r="AE180" s="474">
        <v>14499145.117149601</v>
      </c>
      <c r="AF180" s="474">
        <v>15881125.4083769</v>
      </c>
      <c r="AG180" s="474">
        <v>15910782.513581799</v>
      </c>
      <c r="AH180" s="474">
        <v>16512667.2548554</v>
      </c>
      <c r="AI180" s="474">
        <v>16905587.626357298</v>
      </c>
      <c r="AJ180" s="474">
        <v>16247111.7470499</v>
      </c>
      <c r="AK180" s="474">
        <v>15574801.285406601</v>
      </c>
      <c r="AL180" s="474">
        <v>14371596.6632875</v>
      </c>
      <c r="AM180" s="474">
        <v>11890092.2566886</v>
      </c>
      <c r="AN180" s="474">
        <v>173475826.77310199</v>
      </c>
      <c r="AO180" s="474">
        <v>11184751.202402299</v>
      </c>
      <c r="AP180" s="474">
        <v>12960025.295599399</v>
      </c>
      <c r="AQ180" s="474">
        <v>12975964.949973701</v>
      </c>
      <c r="AR180" s="474">
        <v>15635582.731037799</v>
      </c>
      <c r="AS180" s="474">
        <v>17124581.636037599</v>
      </c>
      <c r="AT180" s="474">
        <v>17161673.301261101</v>
      </c>
      <c r="AU180" s="474">
        <v>17811425.032384001</v>
      </c>
      <c r="AV180" s="474">
        <v>18222963.048816498</v>
      </c>
      <c r="AW180" s="474">
        <v>17527228.649172399</v>
      </c>
      <c r="AX180" s="474">
        <v>16808392.360344298</v>
      </c>
      <c r="AY180" s="474">
        <v>15508494.0408672</v>
      </c>
      <c r="AZ180" s="474">
        <v>12843694.1524201</v>
      </c>
      <c r="BA180" s="474">
        <v>185764776.40031701</v>
      </c>
    </row>
    <row r="181" spans="1:53">
      <c r="A181" s="475" t="s">
        <v>2162</v>
      </c>
      <c r="B181" s="474">
        <v>0</v>
      </c>
      <c r="C181" s="474">
        <v>0</v>
      </c>
      <c r="D181" s="474">
        <v>0</v>
      </c>
      <c r="E181" s="474">
        <v>0</v>
      </c>
      <c r="F181" s="474">
        <v>0</v>
      </c>
      <c r="G181" s="474">
        <v>0</v>
      </c>
      <c r="H181" s="474">
        <v>0</v>
      </c>
      <c r="I181" s="474">
        <v>0</v>
      </c>
      <c r="J181" s="474">
        <v>0</v>
      </c>
      <c r="K181" s="474">
        <v>0</v>
      </c>
      <c r="L181" s="474">
        <v>0</v>
      </c>
      <c r="M181" s="474">
        <v>0</v>
      </c>
      <c r="N181" s="474">
        <v>0</v>
      </c>
      <c r="O181" s="474">
        <v>0</v>
      </c>
      <c r="P181" s="474">
        <v>0</v>
      </c>
      <c r="Q181" s="474">
        <v>0</v>
      </c>
      <c r="R181" s="474">
        <v>0</v>
      </c>
      <c r="S181" s="474">
        <v>0</v>
      </c>
      <c r="T181" s="474">
        <v>0</v>
      </c>
      <c r="U181" s="474">
        <v>0</v>
      </c>
      <c r="V181" s="474">
        <v>0</v>
      </c>
      <c r="W181" s="474">
        <v>0</v>
      </c>
      <c r="X181" s="474">
        <v>0</v>
      </c>
      <c r="Y181" s="474">
        <v>0</v>
      </c>
      <c r="Z181" s="474">
        <v>0</v>
      </c>
      <c r="AA181" s="474">
        <v>0</v>
      </c>
      <c r="AB181" s="474">
        <v>0</v>
      </c>
      <c r="AC181" s="474">
        <v>0</v>
      </c>
      <c r="AD181" s="474">
        <v>0</v>
      </c>
      <c r="AE181" s="474">
        <v>0</v>
      </c>
      <c r="AF181" s="474">
        <v>0</v>
      </c>
      <c r="AG181" s="474">
        <v>0</v>
      </c>
      <c r="AH181" s="474">
        <v>0</v>
      </c>
      <c r="AI181" s="474">
        <v>0</v>
      </c>
      <c r="AJ181" s="474">
        <v>0</v>
      </c>
      <c r="AK181" s="474">
        <v>0</v>
      </c>
      <c r="AL181" s="474">
        <v>0</v>
      </c>
      <c r="AM181" s="474">
        <v>0</v>
      </c>
      <c r="AN181" s="474">
        <v>0</v>
      </c>
      <c r="AO181" s="474">
        <v>0</v>
      </c>
      <c r="AP181" s="474">
        <v>0</v>
      </c>
      <c r="AQ181" s="474">
        <v>0</v>
      </c>
      <c r="AR181" s="474">
        <v>0</v>
      </c>
      <c r="AS181" s="474">
        <v>0</v>
      </c>
      <c r="AT181" s="474">
        <v>0</v>
      </c>
      <c r="AU181" s="474">
        <v>0</v>
      </c>
      <c r="AV181" s="474">
        <v>0</v>
      </c>
      <c r="AW181" s="474">
        <v>0</v>
      </c>
      <c r="AX181" s="474">
        <v>0</v>
      </c>
      <c r="AY181" s="474">
        <v>0</v>
      </c>
      <c r="AZ181" s="474">
        <v>0</v>
      </c>
      <c r="BA181" s="474">
        <v>0</v>
      </c>
    </row>
    <row r="182" spans="1:53">
      <c r="A182" s="475" t="s">
        <v>2161</v>
      </c>
      <c r="B182" s="474">
        <v>0</v>
      </c>
      <c r="C182" s="474">
        <v>0</v>
      </c>
      <c r="D182" s="474">
        <v>0</v>
      </c>
      <c r="E182" s="474">
        <v>0</v>
      </c>
      <c r="F182" s="474">
        <v>0</v>
      </c>
      <c r="G182" s="474">
        <v>0</v>
      </c>
      <c r="H182" s="474">
        <v>0</v>
      </c>
      <c r="I182" s="474">
        <v>0</v>
      </c>
      <c r="J182" s="474">
        <v>0</v>
      </c>
      <c r="K182" s="474">
        <v>0</v>
      </c>
      <c r="L182" s="474">
        <v>0</v>
      </c>
      <c r="M182" s="474">
        <v>0</v>
      </c>
      <c r="N182" s="474">
        <v>0</v>
      </c>
      <c r="O182" s="474">
        <v>0</v>
      </c>
      <c r="P182" s="474">
        <v>0</v>
      </c>
      <c r="Q182" s="474">
        <v>0</v>
      </c>
      <c r="R182" s="474">
        <v>0</v>
      </c>
      <c r="S182" s="474">
        <v>0</v>
      </c>
      <c r="T182" s="474">
        <v>0</v>
      </c>
      <c r="U182" s="474">
        <v>0</v>
      </c>
      <c r="V182" s="474">
        <v>0</v>
      </c>
      <c r="W182" s="474">
        <v>0</v>
      </c>
      <c r="X182" s="474">
        <v>0</v>
      </c>
      <c r="Y182" s="474">
        <v>0</v>
      </c>
      <c r="Z182" s="474">
        <v>0</v>
      </c>
      <c r="AA182" s="474">
        <v>0</v>
      </c>
      <c r="AB182" s="474">
        <v>0</v>
      </c>
      <c r="AC182" s="474">
        <v>0</v>
      </c>
      <c r="AD182" s="474">
        <v>0</v>
      </c>
      <c r="AE182" s="474">
        <v>0</v>
      </c>
      <c r="AF182" s="474">
        <v>0</v>
      </c>
      <c r="AG182" s="474">
        <v>0</v>
      </c>
      <c r="AH182" s="474">
        <v>0</v>
      </c>
      <c r="AI182" s="474">
        <v>0</v>
      </c>
      <c r="AJ182" s="474">
        <v>0</v>
      </c>
      <c r="AK182" s="474">
        <v>0</v>
      </c>
      <c r="AL182" s="474">
        <v>0</v>
      </c>
      <c r="AM182" s="474">
        <v>0</v>
      </c>
      <c r="AN182" s="474">
        <v>0</v>
      </c>
      <c r="AO182" s="474">
        <v>0</v>
      </c>
      <c r="AP182" s="474">
        <v>0</v>
      </c>
      <c r="AQ182" s="474">
        <v>0</v>
      </c>
      <c r="AR182" s="474">
        <v>0</v>
      </c>
      <c r="AS182" s="474">
        <v>0</v>
      </c>
      <c r="AT182" s="474">
        <v>0</v>
      </c>
      <c r="AU182" s="474">
        <v>0</v>
      </c>
      <c r="AV182" s="474">
        <v>0</v>
      </c>
      <c r="AW182" s="474">
        <v>0</v>
      </c>
      <c r="AX182" s="474">
        <v>0</v>
      </c>
      <c r="AY182" s="474">
        <v>0</v>
      </c>
      <c r="AZ182" s="474">
        <v>0</v>
      </c>
      <c r="BA182" s="474">
        <v>0</v>
      </c>
    </row>
    <row r="183" spans="1:53">
      <c r="A183" s="475" t="s">
        <v>2160</v>
      </c>
      <c r="B183" s="474">
        <v>41796</v>
      </c>
      <c r="C183" s="474">
        <v>0</v>
      </c>
      <c r="D183" s="474">
        <v>0</v>
      </c>
      <c r="E183" s="474">
        <v>0</v>
      </c>
      <c r="F183" s="474">
        <v>0</v>
      </c>
      <c r="G183" s="474">
        <v>0</v>
      </c>
      <c r="H183" s="474">
        <v>0</v>
      </c>
      <c r="I183" s="474">
        <v>0</v>
      </c>
      <c r="J183" s="474">
        <v>0</v>
      </c>
      <c r="K183" s="474">
        <v>0</v>
      </c>
      <c r="L183" s="474">
        <v>0</v>
      </c>
      <c r="M183" s="474">
        <v>0</v>
      </c>
      <c r="N183" s="474">
        <v>41796</v>
      </c>
      <c r="O183" s="474">
        <v>0</v>
      </c>
      <c r="P183" s="474">
        <v>0</v>
      </c>
      <c r="Q183" s="474">
        <v>0</v>
      </c>
      <c r="R183" s="474">
        <v>0</v>
      </c>
      <c r="S183" s="474">
        <v>0</v>
      </c>
      <c r="T183" s="474">
        <v>0</v>
      </c>
      <c r="U183" s="474">
        <v>0</v>
      </c>
      <c r="V183" s="474">
        <v>0</v>
      </c>
      <c r="W183" s="474">
        <v>0</v>
      </c>
      <c r="X183" s="474">
        <v>0</v>
      </c>
      <c r="Y183" s="474">
        <v>0</v>
      </c>
      <c r="Z183" s="474">
        <v>0</v>
      </c>
      <c r="AA183" s="474">
        <v>0</v>
      </c>
      <c r="AB183" s="474">
        <v>0</v>
      </c>
      <c r="AC183" s="474">
        <v>0</v>
      </c>
      <c r="AD183" s="474">
        <v>0</v>
      </c>
      <c r="AE183" s="474">
        <v>0</v>
      </c>
      <c r="AF183" s="474">
        <v>0</v>
      </c>
      <c r="AG183" s="474">
        <v>0</v>
      </c>
      <c r="AH183" s="474">
        <v>0</v>
      </c>
      <c r="AI183" s="474">
        <v>0</v>
      </c>
      <c r="AJ183" s="474">
        <v>0</v>
      </c>
      <c r="AK183" s="474">
        <v>0</v>
      </c>
      <c r="AL183" s="474">
        <v>0</v>
      </c>
      <c r="AM183" s="474">
        <v>0</v>
      </c>
      <c r="AN183" s="474">
        <v>0</v>
      </c>
      <c r="AO183" s="474">
        <v>0</v>
      </c>
      <c r="AP183" s="474">
        <v>0</v>
      </c>
      <c r="AQ183" s="474">
        <v>0</v>
      </c>
      <c r="AR183" s="474">
        <v>0</v>
      </c>
      <c r="AS183" s="474">
        <v>0</v>
      </c>
      <c r="AT183" s="474">
        <v>0</v>
      </c>
      <c r="AU183" s="474">
        <v>0</v>
      </c>
      <c r="AV183" s="474">
        <v>0</v>
      </c>
      <c r="AW183" s="474">
        <v>0</v>
      </c>
      <c r="AX183" s="474">
        <v>0</v>
      </c>
      <c r="AY183" s="474">
        <v>0</v>
      </c>
      <c r="AZ183" s="474">
        <v>0</v>
      </c>
      <c r="BA183" s="474">
        <v>0</v>
      </c>
    </row>
    <row r="184" spans="1:53">
      <c r="A184" s="475" t="s">
        <v>2159</v>
      </c>
      <c r="B184" s="474">
        <v>41796</v>
      </c>
      <c r="C184" s="474">
        <v>0</v>
      </c>
      <c r="D184" s="474">
        <v>0</v>
      </c>
      <c r="E184" s="474">
        <v>0</v>
      </c>
      <c r="F184" s="474">
        <v>0</v>
      </c>
      <c r="G184" s="474">
        <v>0</v>
      </c>
      <c r="H184" s="474">
        <v>0</v>
      </c>
      <c r="I184" s="474">
        <v>0</v>
      </c>
      <c r="J184" s="474">
        <v>0</v>
      </c>
      <c r="K184" s="474">
        <v>0</v>
      </c>
      <c r="L184" s="474">
        <v>0</v>
      </c>
      <c r="M184" s="474">
        <v>0</v>
      </c>
      <c r="N184" s="474">
        <v>41796</v>
      </c>
      <c r="O184" s="474">
        <v>0</v>
      </c>
      <c r="P184" s="474">
        <v>0</v>
      </c>
      <c r="Q184" s="474">
        <v>0</v>
      </c>
      <c r="R184" s="474">
        <v>0</v>
      </c>
      <c r="S184" s="474">
        <v>0</v>
      </c>
      <c r="T184" s="474">
        <v>0</v>
      </c>
      <c r="U184" s="474">
        <v>0</v>
      </c>
      <c r="V184" s="474">
        <v>0</v>
      </c>
      <c r="W184" s="474">
        <v>0</v>
      </c>
      <c r="X184" s="474">
        <v>0</v>
      </c>
      <c r="Y184" s="474">
        <v>0</v>
      </c>
      <c r="Z184" s="474">
        <v>0</v>
      </c>
      <c r="AA184" s="474">
        <v>0</v>
      </c>
      <c r="AB184" s="474">
        <v>0</v>
      </c>
      <c r="AC184" s="474">
        <v>0</v>
      </c>
      <c r="AD184" s="474">
        <v>0</v>
      </c>
      <c r="AE184" s="474">
        <v>0</v>
      </c>
      <c r="AF184" s="474">
        <v>0</v>
      </c>
      <c r="AG184" s="474">
        <v>0</v>
      </c>
      <c r="AH184" s="474">
        <v>0</v>
      </c>
      <c r="AI184" s="474">
        <v>0</v>
      </c>
      <c r="AJ184" s="474">
        <v>0</v>
      </c>
      <c r="AK184" s="474">
        <v>0</v>
      </c>
      <c r="AL184" s="474">
        <v>0</v>
      </c>
      <c r="AM184" s="474">
        <v>0</v>
      </c>
      <c r="AN184" s="474">
        <v>0</v>
      </c>
      <c r="AO184" s="474">
        <v>0</v>
      </c>
      <c r="AP184" s="474">
        <v>0</v>
      </c>
      <c r="AQ184" s="474">
        <v>0</v>
      </c>
      <c r="AR184" s="474">
        <v>0</v>
      </c>
      <c r="AS184" s="474">
        <v>0</v>
      </c>
      <c r="AT184" s="474">
        <v>0</v>
      </c>
      <c r="AU184" s="474">
        <v>0</v>
      </c>
      <c r="AV184" s="474">
        <v>0</v>
      </c>
      <c r="AW184" s="474">
        <v>0</v>
      </c>
      <c r="AX184" s="474">
        <v>0</v>
      </c>
      <c r="AY184" s="474">
        <v>0</v>
      </c>
      <c r="AZ184" s="474">
        <v>0</v>
      </c>
      <c r="BA184" s="474">
        <v>0</v>
      </c>
    </row>
    <row r="185" spans="1:53">
      <c r="A185" s="475" t="s">
        <v>2158</v>
      </c>
      <c r="B185" s="474">
        <v>15576570.02</v>
      </c>
      <c r="C185" s="474">
        <v>21065470.649999999</v>
      </c>
      <c r="D185" s="474">
        <v>17611206.219999999</v>
      </c>
      <c r="E185" s="474">
        <v>18981117.73</v>
      </c>
      <c r="F185" s="474">
        <v>20695904.829999998</v>
      </c>
      <c r="G185" s="474">
        <v>19601439.530000001</v>
      </c>
      <c r="H185" s="474">
        <v>20092485.859999999</v>
      </c>
      <c r="I185" s="474">
        <v>20493339.960000001</v>
      </c>
      <c r="J185" s="474">
        <v>19624487.449999999</v>
      </c>
      <c r="K185" s="474">
        <v>19637691</v>
      </c>
      <c r="L185" s="474">
        <v>18038288</v>
      </c>
      <c r="M185" s="474">
        <v>16235504</v>
      </c>
      <c r="N185" s="474">
        <v>227653505.25</v>
      </c>
      <c r="O185" s="474">
        <v>16771602</v>
      </c>
      <c r="P185" s="474">
        <v>19508082</v>
      </c>
      <c r="Q185" s="474">
        <v>17998714</v>
      </c>
      <c r="R185" s="474">
        <v>17332616</v>
      </c>
      <c r="S185" s="474">
        <v>17585077</v>
      </c>
      <c r="T185" s="474">
        <v>18315863</v>
      </c>
      <c r="U185" s="474">
        <v>19449819</v>
      </c>
      <c r="V185" s="474">
        <v>19473865</v>
      </c>
      <c r="W185" s="474">
        <v>19842142</v>
      </c>
      <c r="X185" s="474">
        <v>18852702</v>
      </c>
      <c r="Y185" s="474">
        <v>17551537</v>
      </c>
      <c r="Z185" s="474">
        <v>15101394</v>
      </c>
      <c r="AA185" s="474">
        <v>217783413</v>
      </c>
      <c r="AB185" s="474">
        <v>15307839.2020388</v>
      </c>
      <c r="AC185" s="474">
        <v>18175896.078800399</v>
      </c>
      <c r="AD185" s="474">
        <v>16764179.5258113</v>
      </c>
      <c r="AE185" s="474">
        <v>16043977.354324101</v>
      </c>
      <c r="AF185" s="474">
        <v>16350196.184122199</v>
      </c>
      <c r="AG185" s="474">
        <v>17815068.5619497</v>
      </c>
      <c r="AH185" s="474">
        <v>18986540.636316098</v>
      </c>
      <c r="AI185" s="474">
        <v>18942208.455396999</v>
      </c>
      <c r="AJ185" s="474">
        <v>19347865.1017849</v>
      </c>
      <c r="AK185" s="474">
        <v>18330432.860231198</v>
      </c>
      <c r="AL185" s="474">
        <v>17047745.069897</v>
      </c>
      <c r="AM185" s="474">
        <v>14541015.2474385</v>
      </c>
      <c r="AN185" s="474">
        <v>207652964.27811101</v>
      </c>
      <c r="AO185" s="474">
        <v>14449303.2307059</v>
      </c>
      <c r="AP185" s="474">
        <v>17837339.050931901</v>
      </c>
      <c r="AQ185" s="474">
        <v>16471214.216392901</v>
      </c>
      <c r="AR185" s="474">
        <v>15777031.764475999</v>
      </c>
      <c r="AS185" s="474">
        <v>16123845.8943801</v>
      </c>
      <c r="AT185" s="474">
        <v>18756232.616836201</v>
      </c>
      <c r="AU185" s="474">
        <v>20237237.153141201</v>
      </c>
      <c r="AV185" s="474">
        <v>20234048.819106001</v>
      </c>
      <c r="AW185" s="474">
        <v>20651007.4881217</v>
      </c>
      <c r="AX185" s="474">
        <v>19573575.119120698</v>
      </c>
      <c r="AY185" s="474">
        <v>18178548.154420201</v>
      </c>
      <c r="AZ185" s="474">
        <v>15483501.2859913</v>
      </c>
      <c r="BA185" s="474">
        <v>213772884.79362401</v>
      </c>
    </row>
    <row r="186" spans="1:53">
      <c r="A186" s="475" t="s">
        <v>2157</v>
      </c>
      <c r="B186" s="474">
        <v>14893791.02</v>
      </c>
      <c r="C186" s="474">
        <v>15642311.65</v>
      </c>
      <c r="D186" s="474">
        <v>21025304.219999999</v>
      </c>
      <c r="E186" s="474">
        <v>17549886.73</v>
      </c>
      <c r="F186" s="474">
        <v>20150049.829999998</v>
      </c>
      <c r="G186" s="474">
        <v>18972144.530000001</v>
      </c>
      <c r="H186" s="474">
        <v>20221352.859999999</v>
      </c>
      <c r="I186" s="474">
        <v>17982637.960000001</v>
      </c>
      <c r="J186" s="474">
        <v>22579432.449999999</v>
      </c>
      <c r="K186" s="474">
        <v>20539413</v>
      </c>
      <c r="L186" s="474">
        <v>19637691</v>
      </c>
      <c r="M186" s="474">
        <v>18038288</v>
      </c>
      <c r="N186" s="474">
        <v>227232303.25</v>
      </c>
      <c r="O186" s="474">
        <v>16235504</v>
      </c>
      <c r="P186" s="474">
        <v>16771602</v>
      </c>
      <c r="Q186" s="474">
        <v>19508082</v>
      </c>
      <c r="R186" s="474">
        <v>17998714</v>
      </c>
      <c r="S186" s="474">
        <v>17332616</v>
      </c>
      <c r="T186" s="474">
        <v>17585077</v>
      </c>
      <c r="U186" s="474">
        <v>18315863</v>
      </c>
      <c r="V186" s="474">
        <v>19449819</v>
      </c>
      <c r="W186" s="474">
        <v>19473865</v>
      </c>
      <c r="X186" s="474">
        <v>19842142</v>
      </c>
      <c r="Y186" s="474">
        <v>18852702</v>
      </c>
      <c r="Z186" s="474">
        <v>17551537</v>
      </c>
      <c r="AA186" s="474">
        <v>218917523</v>
      </c>
      <c r="AB186" s="474">
        <v>15101394</v>
      </c>
      <c r="AC186" s="474">
        <v>12897064.2020388</v>
      </c>
      <c r="AD186" s="474">
        <v>15721196.078800401</v>
      </c>
      <c r="AE186" s="474">
        <v>14218269.5258113</v>
      </c>
      <c r="AF186" s="474">
        <v>13449172.354324101</v>
      </c>
      <c r="AG186" s="474">
        <v>13798458.684122199</v>
      </c>
      <c r="AH186" s="474">
        <v>15254756.0619497</v>
      </c>
      <c r="AI186" s="474">
        <v>16243076.6363161</v>
      </c>
      <c r="AJ186" s="474">
        <v>16376120.455397001</v>
      </c>
      <c r="AK186" s="474">
        <v>16799882.701784901</v>
      </c>
      <c r="AL186" s="474">
        <v>15797372.8602312</v>
      </c>
      <c r="AM186" s="474">
        <v>14673127.469897</v>
      </c>
      <c r="AN186" s="474">
        <v>180329891.030673</v>
      </c>
      <c r="AO186" s="474">
        <v>12278435.2474385</v>
      </c>
      <c r="AP186" s="474">
        <v>11967119.2307059</v>
      </c>
      <c r="AQ186" s="474">
        <v>15308971.050931999</v>
      </c>
      <c r="AR186" s="474">
        <v>13846945.4163929</v>
      </c>
      <c r="AS186" s="474">
        <v>13101353.364476001</v>
      </c>
      <c r="AT186" s="474">
        <v>13493449.8943801</v>
      </c>
      <c r="AU186" s="474">
        <v>16116820.6168362</v>
      </c>
      <c r="AV186" s="474">
        <v>17407576.153141201</v>
      </c>
      <c r="AW186" s="474">
        <v>17590439.819106001</v>
      </c>
      <c r="AX186" s="474">
        <v>18026389.688121699</v>
      </c>
      <c r="AY186" s="474">
        <v>16964609.619120698</v>
      </c>
      <c r="AZ186" s="474">
        <v>15735774.9544202</v>
      </c>
      <c r="BA186" s="474">
        <v>181837885.055071</v>
      </c>
    </row>
    <row r="187" spans="1:53">
      <c r="A187" s="475" t="s">
        <v>2156</v>
      </c>
      <c r="B187" s="474">
        <v>682779</v>
      </c>
      <c r="C187" s="474">
        <v>5423159</v>
      </c>
      <c r="D187" s="474">
        <v>-3414098</v>
      </c>
      <c r="E187" s="474">
        <v>1431231</v>
      </c>
      <c r="F187" s="474">
        <v>545855</v>
      </c>
      <c r="G187" s="474">
        <v>629295</v>
      </c>
      <c r="H187" s="474">
        <v>-128867</v>
      </c>
      <c r="I187" s="474">
        <v>2510702</v>
      </c>
      <c r="J187" s="474">
        <v>-2954945</v>
      </c>
      <c r="K187" s="474">
        <v>-901722</v>
      </c>
      <c r="L187" s="474">
        <v>-1599403</v>
      </c>
      <c r="M187" s="474">
        <v>-1802784</v>
      </c>
      <c r="N187" s="474">
        <v>421202</v>
      </c>
      <c r="O187" s="474">
        <v>536098</v>
      </c>
      <c r="P187" s="474">
        <v>2736480</v>
      </c>
      <c r="Q187" s="474">
        <v>-1509368</v>
      </c>
      <c r="R187" s="474">
        <v>-666098</v>
      </c>
      <c r="S187" s="474">
        <v>252461</v>
      </c>
      <c r="T187" s="474">
        <v>730786</v>
      </c>
      <c r="U187" s="474">
        <v>1133956</v>
      </c>
      <c r="V187" s="474">
        <v>24046</v>
      </c>
      <c r="W187" s="474">
        <v>368277</v>
      </c>
      <c r="X187" s="474">
        <v>-989440</v>
      </c>
      <c r="Y187" s="474">
        <v>-1301165</v>
      </c>
      <c r="Z187" s="474">
        <v>-2450143</v>
      </c>
      <c r="AA187" s="474">
        <v>-1134110</v>
      </c>
      <c r="AB187" s="474">
        <v>206445.202038822</v>
      </c>
      <c r="AC187" s="474">
        <v>2868056.8767616102</v>
      </c>
      <c r="AD187" s="474">
        <v>-1411716.5529890801</v>
      </c>
      <c r="AE187" s="474">
        <v>-720202.17148724198</v>
      </c>
      <c r="AF187" s="474">
        <v>306218.82979814499</v>
      </c>
      <c r="AG187" s="474">
        <v>1464872.3778274499</v>
      </c>
      <c r="AH187" s="474">
        <v>1171472.0743664601</v>
      </c>
      <c r="AI187" s="474">
        <v>-44332.180919095801</v>
      </c>
      <c r="AJ187" s="474">
        <v>405656.64638788201</v>
      </c>
      <c r="AK187" s="474">
        <v>-1017432.24155374</v>
      </c>
      <c r="AL187" s="474">
        <v>-1282687.79033416</v>
      </c>
      <c r="AM187" s="474">
        <v>-2506729.8224585298</v>
      </c>
      <c r="AN187" s="474">
        <v>-560378.752561489</v>
      </c>
      <c r="AO187" s="474">
        <v>-91712.016732549295</v>
      </c>
      <c r="AP187" s="474">
        <v>3388035.82022603</v>
      </c>
      <c r="AQ187" s="474">
        <v>-1366124.83453905</v>
      </c>
      <c r="AR187" s="474">
        <v>-694182.451916866</v>
      </c>
      <c r="AS187" s="474">
        <v>346814.12990404799</v>
      </c>
      <c r="AT187" s="474">
        <v>2632386.7224561102</v>
      </c>
      <c r="AU187" s="474">
        <v>1481004.5363050499</v>
      </c>
      <c r="AV187" s="474">
        <v>-3188.33403521031</v>
      </c>
      <c r="AW187" s="474">
        <v>416958.66901567898</v>
      </c>
      <c r="AX187" s="474">
        <v>-1077432.36900103</v>
      </c>
      <c r="AY187" s="474">
        <v>-1395026.9647005</v>
      </c>
      <c r="AZ187" s="474">
        <v>-2695046.8684288398</v>
      </c>
      <c r="BA187" s="474">
        <v>942486.03855286306</v>
      </c>
    </row>
    <row r="188" spans="1:53">
      <c r="A188" s="475" t="s">
        <v>2155</v>
      </c>
      <c r="B188" s="474">
        <v>0</v>
      </c>
      <c r="C188" s="474">
        <v>0</v>
      </c>
      <c r="D188" s="474">
        <v>0</v>
      </c>
      <c r="E188" s="474">
        <v>0</v>
      </c>
      <c r="F188" s="474">
        <v>0</v>
      </c>
      <c r="G188" s="474">
        <v>0</v>
      </c>
      <c r="H188" s="474">
        <v>0</v>
      </c>
      <c r="I188" s="474">
        <v>0</v>
      </c>
      <c r="J188" s="474">
        <v>0</v>
      </c>
      <c r="K188" s="474">
        <v>0</v>
      </c>
      <c r="L188" s="474">
        <v>0</v>
      </c>
      <c r="M188" s="474">
        <v>0</v>
      </c>
      <c r="N188" s="474">
        <v>0</v>
      </c>
      <c r="O188" s="474">
        <v>0</v>
      </c>
      <c r="P188" s="474">
        <v>0</v>
      </c>
      <c r="Q188" s="474">
        <v>0</v>
      </c>
      <c r="R188" s="474">
        <v>0</v>
      </c>
      <c r="S188" s="474">
        <v>0</v>
      </c>
      <c r="T188" s="474">
        <v>0</v>
      </c>
      <c r="U188" s="474">
        <v>0</v>
      </c>
      <c r="V188" s="474">
        <v>0</v>
      </c>
      <c r="W188" s="474">
        <v>0</v>
      </c>
      <c r="X188" s="474">
        <v>0</v>
      </c>
      <c r="Y188" s="474">
        <v>0</v>
      </c>
      <c r="Z188" s="474">
        <v>0</v>
      </c>
      <c r="AA188" s="474">
        <v>0</v>
      </c>
      <c r="AB188" s="474">
        <v>0</v>
      </c>
      <c r="AC188" s="474">
        <v>0</v>
      </c>
      <c r="AD188" s="474">
        <v>0</v>
      </c>
      <c r="AE188" s="474">
        <v>0</v>
      </c>
      <c r="AF188" s="474">
        <v>0</v>
      </c>
      <c r="AG188" s="474">
        <v>0</v>
      </c>
      <c r="AH188" s="474">
        <v>0</v>
      </c>
      <c r="AI188" s="474">
        <v>0</v>
      </c>
      <c r="AJ188" s="474">
        <v>0</v>
      </c>
      <c r="AK188" s="474">
        <v>0</v>
      </c>
      <c r="AL188" s="474">
        <v>0</v>
      </c>
      <c r="AM188" s="474">
        <v>0</v>
      </c>
      <c r="AN188" s="474">
        <v>0</v>
      </c>
      <c r="AO188" s="474">
        <v>0</v>
      </c>
      <c r="AP188" s="474">
        <v>0</v>
      </c>
      <c r="AQ188" s="474">
        <v>0</v>
      </c>
      <c r="AR188" s="474">
        <v>0</v>
      </c>
      <c r="AS188" s="474">
        <v>0</v>
      </c>
      <c r="AT188" s="474">
        <v>0</v>
      </c>
      <c r="AU188" s="474">
        <v>0</v>
      </c>
      <c r="AV188" s="474">
        <v>0</v>
      </c>
      <c r="AW188" s="474">
        <v>0</v>
      </c>
      <c r="AX188" s="474">
        <v>0</v>
      </c>
      <c r="AY188" s="474">
        <v>0</v>
      </c>
      <c r="AZ188" s="474">
        <v>0</v>
      </c>
      <c r="BA188" s="474">
        <v>0</v>
      </c>
    </row>
    <row r="189" spans="1:53">
      <c r="A189" s="475" t="s">
        <v>2154</v>
      </c>
      <c r="B189" s="474">
        <v>0</v>
      </c>
      <c r="C189" s="474">
        <v>0</v>
      </c>
      <c r="D189" s="474">
        <v>0</v>
      </c>
      <c r="E189" s="474">
        <v>0</v>
      </c>
      <c r="F189" s="474">
        <v>0</v>
      </c>
      <c r="G189" s="474">
        <v>0</v>
      </c>
      <c r="H189" s="474">
        <v>0</v>
      </c>
      <c r="I189" s="474">
        <v>0</v>
      </c>
      <c r="J189" s="474">
        <v>0</v>
      </c>
      <c r="K189" s="474">
        <v>0</v>
      </c>
      <c r="L189" s="474">
        <v>0</v>
      </c>
      <c r="M189" s="474">
        <v>0</v>
      </c>
      <c r="N189" s="474">
        <v>0</v>
      </c>
      <c r="O189" s="474">
        <v>0</v>
      </c>
      <c r="P189" s="474">
        <v>0</v>
      </c>
      <c r="Q189" s="474">
        <v>0</v>
      </c>
      <c r="R189" s="474">
        <v>0</v>
      </c>
      <c r="S189" s="474">
        <v>0</v>
      </c>
      <c r="T189" s="474">
        <v>0</v>
      </c>
      <c r="U189" s="474">
        <v>0</v>
      </c>
      <c r="V189" s="474">
        <v>0</v>
      </c>
      <c r="W189" s="474">
        <v>0</v>
      </c>
      <c r="X189" s="474">
        <v>0</v>
      </c>
      <c r="Y189" s="474">
        <v>0</v>
      </c>
      <c r="Z189" s="474">
        <v>0</v>
      </c>
      <c r="AA189" s="474">
        <v>0</v>
      </c>
      <c r="AB189" s="474">
        <v>0</v>
      </c>
      <c r="AC189" s="474">
        <v>2410775</v>
      </c>
      <c r="AD189" s="474">
        <v>2454700</v>
      </c>
      <c r="AE189" s="474">
        <v>2545910</v>
      </c>
      <c r="AF189" s="474">
        <v>2594805</v>
      </c>
      <c r="AG189" s="474">
        <v>2551737.5</v>
      </c>
      <c r="AH189" s="474">
        <v>2560312.5</v>
      </c>
      <c r="AI189" s="474">
        <v>2743464</v>
      </c>
      <c r="AJ189" s="474">
        <v>2566088</v>
      </c>
      <c r="AK189" s="474">
        <v>2547982.4</v>
      </c>
      <c r="AL189" s="474">
        <v>2533060</v>
      </c>
      <c r="AM189" s="474">
        <v>2374617.6</v>
      </c>
      <c r="AN189" s="474">
        <v>27883452</v>
      </c>
      <c r="AO189" s="474">
        <v>2262580</v>
      </c>
      <c r="AP189" s="474">
        <v>2482184</v>
      </c>
      <c r="AQ189" s="474">
        <v>2528368</v>
      </c>
      <c r="AR189" s="474">
        <v>2624268.7999999998</v>
      </c>
      <c r="AS189" s="474">
        <v>2675678.4</v>
      </c>
      <c r="AT189" s="474">
        <v>2630396</v>
      </c>
      <c r="AU189" s="474">
        <v>2639412</v>
      </c>
      <c r="AV189" s="474">
        <v>2829661</v>
      </c>
      <c r="AW189" s="474">
        <v>2643609</v>
      </c>
      <c r="AX189" s="474">
        <v>2624617.7999999998</v>
      </c>
      <c r="AY189" s="474">
        <v>2608965.5</v>
      </c>
      <c r="AZ189" s="474">
        <v>2442773.2000000002</v>
      </c>
      <c r="BA189" s="474">
        <v>30992513.699999999</v>
      </c>
    </row>
    <row r="190" spans="1:53">
      <c r="A190" s="475" t="s">
        <v>2153</v>
      </c>
      <c r="B190" s="474">
        <v>0</v>
      </c>
      <c r="C190" s="474">
        <v>0</v>
      </c>
      <c r="D190" s="474">
        <v>0</v>
      </c>
      <c r="E190" s="474">
        <v>0</v>
      </c>
      <c r="F190" s="474">
        <v>0</v>
      </c>
      <c r="G190" s="474">
        <v>0</v>
      </c>
      <c r="H190" s="474">
        <v>0</v>
      </c>
      <c r="I190" s="474">
        <v>0</v>
      </c>
      <c r="J190" s="474">
        <v>0</v>
      </c>
      <c r="K190" s="474">
        <v>0</v>
      </c>
      <c r="L190" s="474">
        <v>0</v>
      </c>
      <c r="M190" s="474">
        <v>0</v>
      </c>
      <c r="N190" s="474">
        <v>0</v>
      </c>
      <c r="O190" s="474">
        <v>0</v>
      </c>
      <c r="P190" s="474">
        <v>0</v>
      </c>
      <c r="Q190" s="474">
        <v>0</v>
      </c>
      <c r="R190" s="474">
        <v>0</v>
      </c>
      <c r="S190" s="474">
        <v>0</v>
      </c>
      <c r="T190" s="474">
        <v>0</v>
      </c>
      <c r="U190" s="474">
        <v>0</v>
      </c>
      <c r="V190" s="474">
        <v>0</v>
      </c>
      <c r="W190" s="474">
        <v>0</v>
      </c>
      <c r="X190" s="474">
        <v>0</v>
      </c>
      <c r="Y190" s="474">
        <v>0</v>
      </c>
      <c r="Z190" s="474">
        <v>0</v>
      </c>
      <c r="AA190" s="474">
        <v>0</v>
      </c>
      <c r="AB190" s="474">
        <v>0</v>
      </c>
      <c r="AC190" s="474">
        <v>0</v>
      </c>
      <c r="AD190" s="474">
        <v>0</v>
      </c>
      <c r="AE190" s="474">
        <v>0</v>
      </c>
      <c r="AF190" s="474">
        <v>0</v>
      </c>
      <c r="AG190" s="474">
        <v>0</v>
      </c>
      <c r="AH190" s="474">
        <v>0</v>
      </c>
      <c r="AI190" s="474">
        <v>0</v>
      </c>
      <c r="AJ190" s="474">
        <v>0</v>
      </c>
      <c r="AK190" s="474">
        <v>0</v>
      </c>
      <c r="AL190" s="474">
        <v>0</v>
      </c>
      <c r="AM190" s="474">
        <v>0</v>
      </c>
      <c r="AN190" s="474">
        <v>0</v>
      </c>
      <c r="AO190" s="474">
        <v>0</v>
      </c>
      <c r="AP190" s="474">
        <v>0</v>
      </c>
      <c r="AQ190" s="474">
        <v>0</v>
      </c>
      <c r="AR190" s="474">
        <v>0</v>
      </c>
      <c r="AS190" s="474">
        <v>0</v>
      </c>
      <c r="AT190" s="474">
        <v>0</v>
      </c>
      <c r="AU190" s="474">
        <v>0</v>
      </c>
      <c r="AV190" s="474">
        <v>0</v>
      </c>
      <c r="AW190" s="474">
        <v>0</v>
      </c>
      <c r="AX190" s="474">
        <v>0</v>
      </c>
      <c r="AY190" s="474">
        <v>0</v>
      </c>
      <c r="AZ190" s="474">
        <v>0</v>
      </c>
      <c r="BA190" s="474">
        <v>0</v>
      </c>
    </row>
    <row r="191" spans="1:53">
      <c r="A191" s="475" t="s">
        <v>2152</v>
      </c>
    </row>
    <row r="192" spans="1:53">
      <c r="A192" s="475" t="s">
        <v>2151</v>
      </c>
      <c r="B192" s="474">
        <v>692683165.65999997</v>
      </c>
      <c r="C192" s="474">
        <v>694530991.52999902</v>
      </c>
      <c r="D192" s="474">
        <v>769302846.55999994</v>
      </c>
      <c r="E192" s="474">
        <v>847211634.02999997</v>
      </c>
      <c r="F192" s="474">
        <v>814516002.72000003</v>
      </c>
      <c r="G192" s="474">
        <v>875055045.56999898</v>
      </c>
      <c r="H192" s="474">
        <v>914454858.15999997</v>
      </c>
      <c r="I192" s="474">
        <v>906785386.89999998</v>
      </c>
      <c r="J192" s="474">
        <v>951612165.75999999</v>
      </c>
      <c r="K192" s="474">
        <v>858332950.286134</v>
      </c>
      <c r="L192" s="474">
        <v>731954308.08999896</v>
      </c>
      <c r="M192" s="474">
        <v>773219875.70477498</v>
      </c>
      <c r="N192" s="474">
        <v>9829659230.9709091</v>
      </c>
      <c r="O192" s="474">
        <v>622266503.26085699</v>
      </c>
      <c r="P192" s="474">
        <v>598763319.60679901</v>
      </c>
      <c r="Q192" s="474">
        <v>633086964.91193604</v>
      </c>
      <c r="R192" s="474">
        <v>726547817.52201402</v>
      </c>
      <c r="S192" s="474">
        <v>780532462.19846499</v>
      </c>
      <c r="T192" s="474">
        <v>821103533.41409194</v>
      </c>
      <c r="U192" s="474">
        <v>865423555.43509996</v>
      </c>
      <c r="V192" s="474">
        <v>874420201.24249494</v>
      </c>
      <c r="W192" s="474">
        <v>810454478.70084</v>
      </c>
      <c r="X192" s="474">
        <v>800648057.77148497</v>
      </c>
      <c r="Y192" s="474">
        <v>691061098.14071596</v>
      </c>
      <c r="Z192" s="474">
        <v>707021156.36639297</v>
      </c>
      <c r="AA192" s="474">
        <v>8931329148.5711899</v>
      </c>
      <c r="AB192" s="474">
        <v>721653472.47195899</v>
      </c>
      <c r="AC192" s="474">
        <v>666060469.91343296</v>
      </c>
      <c r="AD192" s="474">
        <v>734967748.19315803</v>
      </c>
      <c r="AE192" s="474">
        <v>739271044.49746203</v>
      </c>
      <c r="AF192" s="474">
        <v>817562894.76850104</v>
      </c>
      <c r="AG192" s="474">
        <v>846800802.18736398</v>
      </c>
      <c r="AH192" s="474">
        <v>884567361.95989895</v>
      </c>
      <c r="AI192" s="474">
        <v>898956216.58552802</v>
      </c>
      <c r="AJ192" s="474">
        <v>851883528.78401506</v>
      </c>
      <c r="AK192" s="474">
        <v>832527922.96990204</v>
      </c>
      <c r="AL192" s="474">
        <v>736083897.313326</v>
      </c>
      <c r="AM192" s="474">
        <v>752073503.25680602</v>
      </c>
      <c r="AN192" s="474">
        <v>9482408862.90135</v>
      </c>
      <c r="AO192" s="474">
        <v>771476309.58877504</v>
      </c>
      <c r="AP192" s="474">
        <v>713595385.86521304</v>
      </c>
      <c r="AQ192" s="474">
        <v>770164743.25425696</v>
      </c>
      <c r="AR192" s="474">
        <v>773174354.92265296</v>
      </c>
      <c r="AS192" s="474">
        <v>825514926.47044599</v>
      </c>
      <c r="AT192" s="474">
        <v>870662587.44432902</v>
      </c>
      <c r="AU192" s="474">
        <v>909953086.38390696</v>
      </c>
      <c r="AV192" s="474">
        <v>918188767.59862804</v>
      </c>
      <c r="AW192" s="474">
        <v>884003397.87149704</v>
      </c>
      <c r="AX192" s="474">
        <v>846087424.765239</v>
      </c>
      <c r="AY192" s="474">
        <v>763398924.93211699</v>
      </c>
      <c r="AZ192" s="474">
        <v>774633747.216259</v>
      </c>
      <c r="BA192" s="474">
        <v>9820853656.3133202</v>
      </c>
    </row>
    <row r="193" spans="1:53">
      <c r="A193" s="475" t="s">
        <v>2150</v>
      </c>
      <c r="B193" s="474">
        <v>0</v>
      </c>
      <c r="C193" s="474">
        <v>0</v>
      </c>
      <c r="D193" s="474">
        <v>0</v>
      </c>
      <c r="E193" s="474">
        <v>0</v>
      </c>
      <c r="F193" s="474">
        <v>0</v>
      </c>
      <c r="G193" s="474">
        <v>0</v>
      </c>
      <c r="H193" s="474">
        <v>0</v>
      </c>
      <c r="I193" s="474">
        <v>0</v>
      </c>
      <c r="J193" s="474">
        <v>0</v>
      </c>
      <c r="K193" s="474">
        <v>0</v>
      </c>
      <c r="L193" s="474">
        <v>0</v>
      </c>
      <c r="M193" s="474">
        <v>0</v>
      </c>
      <c r="N193" s="474">
        <v>0</v>
      </c>
      <c r="O193" s="474">
        <v>0</v>
      </c>
      <c r="P193" s="474">
        <v>0</v>
      </c>
      <c r="Q193" s="474">
        <v>0</v>
      </c>
      <c r="R193" s="474">
        <v>0</v>
      </c>
      <c r="S193" s="474">
        <v>0</v>
      </c>
      <c r="T193" s="474">
        <v>0</v>
      </c>
      <c r="U193" s="474">
        <v>0</v>
      </c>
      <c r="V193" s="474">
        <v>0</v>
      </c>
      <c r="W193" s="474">
        <v>0</v>
      </c>
      <c r="X193" s="474">
        <v>0</v>
      </c>
      <c r="Y193" s="474">
        <v>0</v>
      </c>
      <c r="Z193" s="474">
        <v>0</v>
      </c>
      <c r="AA193" s="474">
        <v>0</v>
      </c>
      <c r="AB193" s="474">
        <v>0</v>
      </c>
      <c r="AC193" s="474">
        <v>0</v>
      </c>
      <c r="AD193" s="474">
        <v>0</v>
      </c>
      <c r="AE193" s="474">
        <v>0</v>
      </c>
      <c r="AF193" s="474">
        <v>0</v>
      </c>
      <c r="AG193" s="474">
        <v>0</v>
      </c>
      <c r="AH193" s="474">
        <v>0</v>
      </c>
      <c r="AI193" s="474">
        <v>0</v>
      </c>
      <c r="AJ193" s="474">
        <v>0</v>
      </c>
      <c r="AK193" s="474">
        <v>0</v>
      </c>
      <c r="AL193" s="474">
        <v>0</v>
      </c>
      <c r="AM193" s="474">
        <v>0</v>
      </c>
      <c r="AN193" s="474">
        <v>0</v>
      </c>
      <c r="AO193" s="474">
        <v>0</v>
      </c>
      <c r="AP193" s="474">
        <v>0</v>
      </c>
      <c r="AQ193" s="474">
        <v>0</v>
      </c>
      <c r="AR193" s="474">
        <v>0</v>
      </c>
      <c r="AS193" s="474">
        <v>0</v>
      </c>
      <c r="AT193" s="474">
        <v>0</v>
      </c>
      <c r="AU193" s="474">
        <v>0</v>
      </c>
      <c r="AV193" s="474">
        <v>0</v>
      </c>
      <c r="AW193" s="474">
        <v>0</v>
      </c>
      <c r="AX193" s="474">
        <v>0</v>
      </c>
      <c r="AY193" s="474">
        <v>0</v>
      </c>
      <c r="AZ193" s="474">
        <v>0</v>
      </c>
      <c r="BA193" s="474">
        <v>0</v>
      </c>
    </row>
    <row r="194" spans="1:53">
      <c r="A194" s="475" t="s">
        <v>2149</v>
      </c>
      <c r="B194" s="474">
        <v>-2136002.7099999902</v>
      </c>
      <c r="C194" s="474">
        <v>-821869.57</v>
      </c>
      <c r="D194" s="474">
        <v>-2300043.2499999902</v>
      </c>
      <c r="E194" s="474">
        <v>-2216547.2799999998</v>
      </c>
      <c r="F194" s="474">
        <v>-2963101.8799999901</v>
      </c>
      <c r="G194" s="474">
        <v>-3470971.11</v>
      </c>
      <c r="H194" s="474">
        <v>-4290947.67</v>
      </c>
      <c r="I194" s="474">
        <v>-5424547.4900000002</v>
      </c>
      <c r="J194" s="474">
        <v>-5064754.78</v>
      </c>
      <c r="K194" s="474">
        <v>-3662611.3122661598</v>
      </c>
      <c r="L194" s="474">
        <v>-2480389.4777628998</v>
      </c>
      <c r="M194" s="474">
        <v>-3986482.9580477001</v>
      </c>
      <c r="N194" s="474">
        <v>-38818269.488076702</v>
      </c>
      <c r="O194" s="474">
        <v>-3232806.7096734298</v>
      </c>
      <c r="P194" s="474">
        <v>-4402581.6205091998</v>
      </c>
      <c r="Q194" s="474">
        <v>-3728751.40565171</v>
      </c>
      <c r="R194" s="474">
        <v>-255465.66676863699</v>
      </c>
      <c r="S194" s="474">
        <v>-507863.690111387</v>
      </c>
      <c r="T194" s="474">
        <v>-1524001.32181112</v>
      </c>
      <c r="U194" s="474">
        <v>-1305211.8965743801</v>
      </c>
      <c r="V194" s="474">
        <v>-220816.94722397599</v>
      </c>
      <c r="W194" s="474">
        <v>-12876311.500638001</v>
      </c>
      <c r="X194" s="474">
        <v>-1473162.7294159101</v>
      </c>
      <c r="Y194" s="474">
        <v>-404191.178513174</v>
      </c>
      <c r="Z194" s="474">
        <v>-7917221.3046973096</v>
      </c>
      <c r="AA194" s="474">
        <v>-37848385.971588202</v>
      </c>
      <c r="AB194" s="474">
        <v>1121113.8014235799</v>
      </c>
      <c r="AC194" s="474">
        <v>132618.27154913699</v>
      </c>
      <c r="AD194" s="474">
        <v>1036632.74388715</v>
      </c>
      <c r="AE194" s="474">
        <v>1527136.1981714901</v>
      </c>
      <c r="AF194" s="474">
        <v>-549538.31065003504</v>
      </c>
      <c r="AG194" s="474">
        <v>-1363471.58823826</v>
      </c>
      <c r="AH194" s="474">
        <v>-1266111.74064875</v>
      </c>
      <c r="AI194" s="474">
        <v>-1194037.1324032501</v>
      </c>
      <c r="AJ194" s="474">
        <v>-1508241.668874</v>
      </c>
      <c r="AK194" s="474">
        <v>-914189.56858794403</v>
      </c>
      <c r="AL194" s="474">
        <v>-1624061.11304298</v>
      </c>
      <c r="AM194" s="474">
        <v>-1672060.3262118399</v>
      </c>
      <c r="AN194" s="474">
        <v>-6274210.4336257</v>
      </c>
      <c r="AO194" s="474">
        <v>-298459.274281819</v>
      </c>
      <c r="AP194" s="474">
        <v>-1298273.3293675301</v>
      </c>
      <c r="AQ194" s="474">
        <v>-947275.65658423398</v>
      </c>
      <c r="AR194" s="474">
        <v>47954.981925904198</v>
      </c>
      <c r="AS194" s="474">
        <v>-2023082.4042825</v>
      </c>
      <c r="AT194" s="474">
        <v>-2723002.9414942302</v>
      </c>
      <c r="AU194" s="474">
        <v>-2491929.4893810698</v>
      </c>
      <c r="AV194" s="474">
        <v>-2381313.11668059</v>
      </c>
      <c r="AW194" s="474">
        <v>-2631580.8343976601</v>
      </c>
      <c r="AX194" s="474">
        <v>-1918832.58692961</v>
      </c>
      <c r="AY194" s="474">
        <v>-2045514.86506879</v>
      </c>
      <c r="AZ194" s="474">
        <v>-2095701.88880408</v>
      </c>
      <c r="BA194" s="474">
        <v>-20807011.4053462</v>
      </c>
    </row>
    <row r="195" spans="1:53">
      <c r="A195" s="475" t="s">
        <v>2148</v>
      </c>
      <c r="B195" s="474">
        <v>-3511740.11</v>
      </c>
      <c r="C195" s="474">
        <v>-3632573.4</v>
      </c>
      <c r="D195" s="474">
        <v>-3316253.11</v>
      </c>
      <c r="E195" s="474">
        <v>-4931871.78</v>
      </c>
      <c r="F195" s="474">
        <v>-5333772.6399999997</v>
      </c>
      <c r="G195" s="474">
        <v>-5570857.5199999996</v>
      </c>
      <c r="H195" s="474">
        <v>-6032335.3099999996</v>
      </c>
      <c r="I195" s="474">
        <v>-6372271.4100000001</v>
      </c>
      <c r="J195" s="474">
        <v>-7364879.2400000002</v>
      </c>
      <c r="K195" s="474">
        <v>-6888109.5250072302</v>
      </c>
      <c r="L195" s="474">
        <v>-7179226.7785361903</v>
      </c>
      <c r="M195" s="474">
        <v>-7286922.5834052004</v>
      </c>
      <c r="N195" s="474">
        <v>-67420813.406948596</v>
      </c>
      <c r="O195" s="474">
        <v>-7511160.2333734296</v>
      </c>
      <c r="P195" s="474">
        <v>-7686845.1754317004</v>
      </c>
      <c r="Q195" s="474">
        <v>-7912359.85206421</v>
      </c>
      <c r="R195" s="474">
        <v>-3911226.5103011299</v>
      </c>
      <c r="S195" s="474">
        <v>-4236459.6317763804</v>
      </c>
      <c r="T195" s="474">
        <v>-4631933.6048436202</v>
      </c>
      <c r="U195" s="474">
        <v>-4941136.3946068799</v>
      </c>
      <c r="V195" s="474">
        <v>-5152981.3933864702</v>
      </c>
      <c r="W195" s="474">
        <v>-5095657.7857530499</v>
      </c>
      <c r="X195" s="474">
        <v>-5196401.1022734102</v>
      </c>
      <c r="Y195" s="474">
        <v>-3691980.46156317</v>
      </c>
      <c r="Z195" s="474">
        <v>-1945967.2906098601</v>
      </c>
      <c r="AA195" s="474">
        <v>-61914109.4359833</v>
      </c>
      <c r="AB195" s="474">
        <v>-2079776.2223239101</v>
      </c>
      <c r="AC195" s="474">
        <v>-2225313.9172208598</v>
      </c>
      <c r="AD195" s="474">
        <v>-2209101.2147753402</v>
      </c>
      <c r="AE195" s="474">
        <v>-2417159.9189435001</v>
      </c>
      <c r="AF195" s="474">
        <v>-2531316.6072000298</v>
      </c>
      <c r="AG195" s="474">
        <v>-2742484.2136732601</v>
      </c>
      <c r="AH195" s="474">
        <v>-2952304.2636387502</v>
      </c>
      <c r="AI195" s="474">
        <v>-3071239.9970432501</v>
      </c>
      <c r="AJ195" s="474">
        <v>-3229477.4492965001</v>
      </c>
      <c r="AK195" s="474">
        <v>-3434078.5127129401</v>
      </c>
      <c r="AL195" s="474">
        <v>-3705513.6972004799</v>
      </c>
      <c r="AM195" s="474">
        <v>-3778144.4369643298</v>
      </c>
      <c r="AN195" s="474">
        <v>-34375910.450993203</v>
      </c>
      <c r="AO195" s="474">
        <v>-3966121.74719931</v>
      </c>
      <c r="AP195" s="474">
        <v>-4117703.3775450299</v>
      </c>
      <c r="AQ195" s="474">
        <v>-4242658.9496117299</v>
      </c>
      <c r="AR195" s="474">
        <v>-4360646.5160065899</v>
      </c>
      <c r="AS195" s="474">
        <v>-4466116.2418999998</v>
      </c>
      <c r="AT195" s="474">
        <v>-4566000.3573092297</v>
      </c>
      <c r="AU195" s="474">
        <v>-4657132.4163485598</v>
      </c>
      <c r="AV195" s="474">
        <v>-4736078.2519830903</v>
      </c>
      <c r="AW195" s="474">
        <v>-4825340.1275451602</v>
      </c>
      <c r="AX195" s="474">
        <v>-4925318.9593396103</v>
      </c>
      <c r="AY195" s="474">
        <v>-4614728.4808462895</v>
      </c>
      <c r="AZ195" s="474">
        <v>-4709416.3132840795</v>
      </c>
      <c r="BA195" s="474">
        <v>-54187261.738918699</v>
      </c>
    </row>
    <row r="196" spans="1:53">
      <c r="A196" s="475" t="s">
        <v>2147</v>
      </c>
      <c r="B196" s="474">
        <v>-3511740.11</v>
      </c>
      <c r="C196" s="474">
        <v>-3632573.4</v>
      </c>
      <c r="D196" s="474">
        <v>-3316253.11</v>
      </c>
      <c r="E196" s="474">
        <v>-4931871.78</v>
      </c>
      <c r="F196" s="474">
        <v>-5333772.6399999997</v>
      </c>
      <c r="G196" s="474">
        <v>-5570857.5199999996</v>
      </c>
      <c r="H196" s="474">
        <v>-6032335.3099999996</v>
      </c>
      <c r="I196" s="474">
        <v>-6372271.4100000001</v>
      </c>
      <c r="J196" s="474">
        <v>-7364879.2400000002</v>
      </c>
      <c r="K196" s="474">
        <v>-6888109.5250072302</v>
      </c>
      <c r="L196" s="474">
        <v>-7179226.7785361903</v>
      </c>
      <c r="M196" s="474">
        <v>-7286922.5834052004</v>
      </c>
      <c r="N196" s="474">
        <v>-67420813.406948596</v>
      </c>
      <c r="O196" s="474">
        <v>-7511160.2333734296</v>
      </c>
      <c r="P196" s="474">
        <v>-7686845.1754317004</v>
      </c>
      <c r="Q196" s="474">
        <v>-7912359.85206421</v>
      </c>
      <c r="R196" s="474">
        <v>-3911226.5103011299</v>
      </c>
      <c r="S196" s="474">
        <v>-4236459.6317763804</v>
      </c>
      <c r="T196" s="474">
        <v>-4631933.6048436202</v>
      </c>
      <c r="U196" s="474">
        <v>-4941136.3946068799</v>
      </c>
      <c r="V196" s="474">
        <v>-5152981.3933864702</v>
      </c>
      <c r="W196" s="474">
        <v>-5095657.7857530499</v>
      </c>
      <c r="X196" s="474">
        <v>-5196401.1022734102</v>
      </c>
      <c r="Y196" s="474">
        <v>-3691980.46156317</v>
      </c>
      <c r="Z196" s="474">
        <v>-1945967.2906098601</v>
      </c>
      <c r="AA196" s="474">
        <v>-61914109.4359833</v>
      </c>
      <c r="AB196" s="474">
        <v>-2079776.2223239101</v>
      </c>
      <c r="AC196" s="474">
        <v>-2225313.9172208598</v>
      </c>
      <c r="AD196" s="474">
        <v>-2209101.2147753402</v>
      </c>
      <c r="AE196" s="474">
        <v>-2417159.9189435001</v>
      </c>
      <c r="AF196" s="474">
        <v>-2531316.6072000298</v>
      </c>
      <c r="AG196" s="474">
        <v>-2742484.2136732601</v>
      </c>
      <c r="AH196" s="474">
        <v>-2952304.2636387502</v>
      </c>
      <c r="AI196" s="474">
        <v>-3071239.9970432501</v>
      </c>
      <c r="AJ196" s="474">
        <v>-3229477.4492965001</v>
      </c>
      <c r="AK196" s="474">
        <v>-3434078.5127129401</v>
      </c>
      <c r="AL196" s="474">
        <v>-3705513.6972004799</v>
      </c>
      <c r="AM196" s="474">
        <v>-3778144.4369643298</v>
      </c>
      <c r="AN196" s="474">
        <v>-34375910.450993203</v>
      </c>
      <c r="AO196" s="474">
        <v>-3966121.74719931</v>
      </c>
      <c r="AP196" s="474">
        <v>-4117703.3775450299</v>
      </c>
      <c r="AQ196" s="474">
        <v>-4242658.9496117299</v>
      </c>
      <c r="AR196" s="474">
        <v>-4360646.5160065899</v>
      </c>
      <c r="AS196" s="474">
        <v>-4466116.2418999998</v>
      </c>
      <c r="AT196" s="474">
        <v>-4566000.3573092297</v>
      </c>
      <c r="AU196" s="474">
        <v>-4657132.4163485598</v>
      </c>
      <c r="AV196" s="474">
        <v>-4736078.2519830903</v>
      </c>
      <c r="AW196" s="474">
        <v>-4825340.1275451602</v>
      </c>
      <c r="AX196" s="474">
        <v>-4925318.9593396103</v>
      </c>
      <c r="AY196" s="474">
        <v>-4614728.4808462895</v>
      </c>
      <c r="AZ196" s="474">
        <v>-4709416.3132840795</v>
      </c>
      <c r="BA196" s="474">
        <v>-54187261.738918699</v>
      </c>
    </row>
    <row r="197" spans="1:53">
      <c r="A197" s="475" t="s">
        <v>2146</v>
      </c>
      <c r="B197" s="474">
        <v>0</v>
      </c>
      <c r="C197" s="474">
        <v>0</v>
      </c>
      <c r="D197" s="474">
        <v>0</v>
      </c>
      <c r="E197" s="474">
        <v>0</v>
      </c>
      <c r="F197" s="474">
        <v>0</v>
      </c>
      <c r="G197" s="474">
        <v>0</v>
      </c>
      <c r="H197" s="474">
        <v>0</v>
      </c>
      <c r="I197" s="474">
        <v>0</v>
      </c>
      <c r="J197" s="474">
        <v>0</v>
      </c>
      <c r="K197" s="474">
        <v>0</v>
      </c>
      <c r="L197" s="474">
        <v>0</v>
      </c>
      <c r="M197" s="474">
        <v>0</v>
      </c>
      <c r="N197" s="474">
        <v>0</v>
      </c>
      <c r="O197" s="474">
        <v>0</v>
      </c>
      <c r="P197" s="474">
        <v>0</v>
      </c>
      <c r="Q197" s="474">
        <v>0</v>
      </c>
      <c r="R197" s="474">
        <v>0</v>
      </c>
      <c r="S197" s="474">
        <v>0</v>
      </c>
      <c r="T197" s="474">
        <v>0</v>
      </c>
      <c r="U197" s="474">
        <v>0</v>
      </c>
      <c r="V197" s="474">
        <v>0</v>
      </c>
      <c r="W197" s="474">
        <v>0</v>
      </c>
      <c r="X197" s="474">
        <v>0</v>
      </c>
      <c r="Y197" s="474">
        <v>0</v>
      </c>
      <c r="Z197" s="474">
        <v>0</v>
      </c>
      <c r="AA197" s="474">
        <v>0</v>
      </c>
      <c r="AB197" s="474">
        <v>0</v>
      </c>
      <c r="AC197" s="474">
        <v>0</v>
      </c>
      <c r="AD197" s="474">
        <v>0</v>
      </c>
      <c r="AE197" s="474">
        <v>0</v>
      </c>
      <c r="AF197" s="474">
        <v>0</v>
      </c>
      <c r="AG197" s="474">
        <v>0</v>
      </c>
      <c r="AH197" s="474">
        <v>0</v>
      </c>
      <c r="AI197" s="474">
        <v>0</v>
      </c>
      <c r="AJ197" s="474">
        <v>0</v>
      </c>
      <c r="AK197" s="474">
        <v>0</v>
      </c>
      <c r="AL197" s="474">
        <v>0</v>
      </c>
      <c r="AM197" s="474">
        <v>0</v>
      </c>
      <c r="AN197" s="474">
        <v>0</v>
      </c>
      <c r="AO197" s="474">
        <v>0</v>
      </c>
      <c r="AP197" s="474">
        <v>0</v>
      </c>
      <c r="AQ197" s="474">
        <v>0</v>
      </c>
      <c r="AR197" s="474">
        <v>0</v>
      </c>
      <c r="AS197" s="474">
        <v>0</v>
      </c>
      <c r="AT197" s="474">
        <v>0</v>
      </c>
      <c r="AU197" s="474">
        <v>0</v>
      </c>
      <c r="AV197" s="474">
        <v>0</v>
      </c>
      <c r="AW197" s="474">
        <v>0</v>
      </c>
      <c r="AX197" s="474">
        <v>0</v>
      </c>
      <c r="AY197" s="474">
        <v>0</v>
      </c>
      <c r="AZ197" s="474">
        <v>0</v>
      </c>
      <c r="BA197" s="474">
        <v>0</v>
      </c>
    </row>
    <row r="198" spans="1:53">
      <c r="A198" s="475" t="s">
        <v>2145</v>
      </c>
      <c r="B198" s="474">
        <v>1259780.25</v>
      </c>
      <c r="C198" s="474">
        <v>3569620.55</v>
      </c>
      <c r="D198" s="474">
        <v>2423150.5099999998</v>
      </c>
      <c r="E198" s="474">
        <v>3675227.8699999899</v>
      </c>
      <c r="F198" s="474">
        <v>3035817.27</v>
      </c>
      <c r="G198" s="474">
        <v>2635309.2699999898</v>
      </c>
      <c r="H198" s="474">
        <v>2170810.2799999998</v>
      </c>
      <c r="I198" s="474">
        <v>917817.78999999701</v>
      </c>
      <c r="J198" s="474">
        <v>4780400.4199999897</v>
      </c>
      <c r="K198" s="474">
        <v>4485328.8048358401</v>
      </c>
      <c r="L198" s="474">
        <v>6630096.4885990899</v>
      </c>
      <c r="M198" s="474">
        <v>4089939.2837515399</v>
      </c>
      <c r="N198" s="474">
        <v>39673298.787186399</v>
      </c>
      <c r="O198" s="474">
        <v>5492612.3153971098</v>
      </c>
      <c r="P198" s="474">
        <v>4065524.3055601399</v>
      </c>
      <c r="Q198" s="474">
        <v>5503176.3041347498</v>
      </c>
      <c r="R198" s="474">
        <v>4574672.1818887703</v>
      </c>
      <c r="S198" s="474">
        <v>4726736.3095917702</v>
      </c>
      <c r="T198" s="474">
        <v>3768897.7880150899</v>
      </c>
      <c r="U198" s="474">
        <v>4501835.5279317703</v>
      </c>
      <c r="V198" s="474">
        <v>6639579.9601166695</v>
      </c>
      <c r="W198" s="474">
        <v>-14011862.266664101</v>
      </c>
      <c r="X198" s="474">
        <v>4653678.9743991503</v>
      </c>
      <c r="Y198" s="474">
        <v>4000235.3180551999</v>
      </c>
      <c r="Z198" s="474">
        <v>-12158037.4649141</v>
      </c>
      <c r="AA198" s="474">
        <v>21757049.253512099</v>
      </c>
      <c r="AB198" s="474">
        <v>4458453.4223063299</v>
      </c>
      <c r="AC198" s="474">
        <v>3251324.7044704999</v>
      </c>
      <c r="AD198" s="474">
        <v>4665402.5843761005</v>
      </c>
      <c r="AE198" s="474">
        <v>5754080.8328121202</v>
      </c>
      <c r="AF198" s="474">
        <v>2582020.6805693698</v>
      </c>
      <c r="AG198" s="474">
        <v>1642655.7884404301</v>
      </c>
      <c r="AH198" s="474">
        <v>2091615.12721968</v>
      </c>
      <c r="AI198" s="474">
        <v>2425922.5477033001</v>
      </c>
      <c r="AJ198" s="474">
        <v>2211564.3906892999</v>
      </c>
      <c r="AK198" s="474">
        <v>3457184.8869774798</v>
      </c>
      <c r="AL198" s="474">
        <v>2789270.70736945</v>
      </c>
      <c r="AM198" s="474">
        <v>2813466.2426686599</v>
      </c>
      <c r="AN198" s="474">
        <v>38142961.915602699</v>
      </c>
      <c r="AO198" s="474">
        <v>5004358.2036803504</v>
      </c>
      <c r="AP198" s="474">
        <v>3790560.1412116298</v>
      </c>
      <c r="AQ198" s="474">
        <v>4535579.1760714101</v>
      </c>
      <c r="AR198" s="474">
        <v>6296265.1690704301</v>
      </c>
      <c r="AS198" s="474">
        <v>3118502.7710213098</v>
      </c>
      <c r="AT198" s="474">
        <v>2189400.9427384702</v>
      </c>
      <c r="AU198" s="474">
        <v>2653831.1850382001</v>
      </c>
      <c r="AV198" s="474">
        <v>2991044.78873864</v>
      </c>
      <c r="AW198" s="474">
        <v>2770912.3946597702</v>
      </c>
      <c r="AX198" s="474">
        <v>4034124.6436234601</v>
      </c>
      <c r="AY198" s="474">
        <v>3367397.9064534302</v>
      </c>
      <c r="AZ198" s="474">
        <v>3415003.9839752498</v>
      </c>
      <c r="BA198" s="474">
        <v>44166981.306282401</v>
      </c>
    </row>
    <row r="199" spans="1:53">
      <c r="A199" s="475" t="s">
        <v>2144</v>
      </c>
      <c r="B199" s="474">
        <v>-847941.09999999905</v>
      </c>
      <c r="C199" s="474">
        <v>-738983.15</v>
      </c>
      <c r="D199" s="474">
        <v>-724868.55999999796</v>
      </c>
      <c r="E199" s="474">
        <v>-740042.50000000105</v>
      </c>
      <c r="F199" s="474">
        <v>-883740.63999999501</v>
      </c>
      <c r="G199" s="474">
        <v>-886911.62</v>
      </c>
      <c r="H199" s="474">
        <v>-1170053.44</v>
      </c>
      <c r="I199" s="474">
        <v>-944315.22000000195</v>
      </c>
      <c r="J199" s="474">
        <v>1076233.8599999901</v>
      </c>
      <c r="K199" s="474">
        <v>-627446.135164159</v>
      </c>
      <c r="L199" s="474">
        <v>-615382.30140089802</v>
      </c>
      <c r="M199" s="474">
        <v>-592870.80624845403</v>
      </c>
      <c r="N199" s="474">
        <v>-7696321.61281351</v>
      </c>
      <c r="O199" s="474">
        <v>-524642.99460288696</v>
      </c>
      <c r="P199" s="474">
        <v>-524493.84443985601</v>
      </c>
      <c r="Q199" s="474">
        <v>-524344.35586524697</v>
      </c>
      <c r="R199" s="474">
        <v>-524194.52811122802</v>
      </c>
      <c r="S199" s="474">
        <v>-524039.36040822201</v>
      </c>
      <c r="T199" s="474">
        <v>-193900.85198491</v>
      </c>
      <c r="U199" s="474">
        <v>-193750.002068223</v>
      </c>
      <c r="V199" s="474">
        <v>-193598.809883332</v>
      </c>
      <c r="W199" s="474">
        <v>-193447.27465365399</v>
      </c>
      <c r="X199" s="474">
        <v>-193295.395600844</v>
      </c>
      <c r="Y199" s="474">
        <v>-193143.17194479101</v>
      </c>
      <c r="Z199" s="474">
        <v>-192990.60290361699</v>
      </c>
      <c r="AA199" s="474">
        <v>-3975841.1924668099</v>
      </c>
      <c r="AB199" s="474">
        <v>-182752.68769366099</v>
      </c>
      <c r="AC199" s="474">
        <v>-182599.425529495</v>
      </c>
      <c r="AD199" s="474">
        <v>-182445.815623898</v>
      </c>
      <c r="AE199" s="474">
        <v>-182291.857187872</v>
      </c>
      <c r="AF199" s="474">
        <v>-182137.54943062301</v>
      </c>
      <c r="AG199" s="474">
        <v>-181982.89155956701</v>
      </c>
      <c r="AH199" s="474">
        <v>-181827.88278031899</v>
      </c>
      <c r="AI199" s="474">
        <v>-181672.52229669099</v>
      </c>
      <c r="AJ199" s="474">
        <v>-181516.80931068899</v>
      </c>
      <c r="AK199" s="474">
        <v>-181360.743022512</v>
      </c>
      <c r="AL199" s="474">
        <v>-181204.322630543</v>
      </c>
      <c r="AM199" s="474">
        <v>-181047.54733133799</v>
      </c>
      <c r="AN199" s="474">
        <v>-2182840.05439721</v>
      </c>
      <c r="AO199" s="474">
        <v>59109.583680357602</v>
      </c>
      <c r="AP199" s="474">
        <v>59267.071211637704</v>
      </c>
      <c r="AQ199" s="474">
        <v>59424.916071410997</v>
      </c>
      <c r="AR199" s="474">
        <v>59583.119070440298</v>
      </c>
      <c r="AS199" s="474">
        <v>59741.6810213176</v>
      </c>
      <c r="AT199" s="474">
        <v>69814.602738479007</v>
      </c>
      <c r="AU199" s="474">
        <v>69973.885038206194</v>
      </c>
      <c r="AV199" s="474">
        <v>70133.528738641893</v>
      </c>
      <c r="AW199" s="474">
        <v>70293.534659778496</v>
      </c>
      <c r="AX199" s="474">
        <v>70453.903623468999</v>
      </c>
      <c r="AY199" s="474">
        <v>70614.636453430896</v>
      </c>
      <c r="AZ199" s="474">
        <v>70775.733975255702</v>
      </c>
      <c r="BA199" s="474">
        <v>789186.19628242601</v>
      </c>
    </row>
    <row r="200" spans="1:53">
      <c r="A200" s="475" t="s">
        <v>2143</v>
      </c>
      <c r="B200" s="474">
        <v>-847941.09999999905</v>
      </c>
      <c r="C200" s="474">
        <v>-738983.15</v>
      </c>
      <c r="D200" s="474">
        <v>-724868.55999999796</v>
      </c>
      <c r="E200" s="474">
        <v>-740042.50000000105</v>
      </c>
      <c r="F200" s="474">
        <v>-883740.63999999501</v>
      </c>
      <c r="G200" s="474">
        <v>-886911.62</v>
      </c>
      <c r="H200" s="474">
        <v>-1170053.44</v>
      </c>
      <c r="I200" s="474">
        <v>-944315.22000000195</v>
      </c>
      <c r="J200" s="474">
        <v>1076233.8599999901</v>
      </c>
      <c r="K200" s="474">
        <v>-627446.135164159</v>
      </c>
      <c r="L200" s="474">
        <v>-615382.30140089802</v>
      </c>
      <c r="M200" s="474">
        <v>-592870.80624845403</v>
      </c>
      <c r="N200" s="474">
        <v>-7696321.61281351</v>
      </c>
      <c r="O200" s="474">
        <v>-524642.99460288696</v>
      </c>
      <c r="P200" s="474">
        <v>-524493.84443985601</v>
      </c>
      <c r="Q200" s="474">
        <v>-524344.35586524697</v>
      </c>
      <c r="R200" s="474">
        <v>-524194.52811122802</v>
      </c>
      <c r="S200" s="474">
        <v>-524039.36040822201</v>
      </c>
      <c r="T200" s="474">
        <v>-193900.85198491</v>
      </c>
      <c r="U200" s="474">
        <v>-193750.002068223</v>
      </c>
      <c r="V200" s="474">
        <v>-193598.809883332</v>
      </c>
      <c r="W200" s="474">
        <v>-193447.27465365399</v>
      </c>
      <c r="X200" s="474">
        <v>-193295.395600844</v>
      </c>
      <c r="Y200" s="474">
        <v>-193143.17194479101</v>
      </c>
      <c r="Z200" s="474">
        <v>-192990.60290361699</v>
      </c>
      <c r="AA200" s="474">
        <v>-3975841.1924668099</v>
      </c>
      <c r="AB200" s="474">
        <v>-182752.68769366099</v>
      </c>
      <c r="AC200" s="474">
        <v>-182599.425529495</v>
      </c>
      <c r="AD200" s="474">
        <v>-182445.815623898</v>
      </c>
      <c r="AE200" s="474">
        <v>-182291.857187872</v>
      </c>
      <c r="AF200" s="474">
        <v>-182137.54943062301</v>
      </c>
      <c r="AG200" s="474">
        <v>-181982.89155956701</v>
      </c>
      <c r="AH200" s="474">
        <v>-181827.88278031899</v>
      </c>
      <c r="AI200" s="474">
        <v>-181672.52229669099</v>
      </c>
      <c r="AJ200" s="474">
        <v>-181516.80931068899</v>
      </c>
      <c r="AK200" s="474">
        <v>-181360.743022512</v>
      </c>
      <c r="AL200" s="474">
        <v>-181204.322630543</v>
      </c>
      <c r="AM200" s="474">
        <v>-181047.54733133799</v>
      </c>
      <c r="AN200" s="474">
        <v>-2182840.05439721</v>
      </c>
      <c r="AO200" s="474">
        <v>59109.583680357602</v>
      </c>
      <c r="AP200" s="474">
        <v>59267.071211637704</v>
      </c>
      <c r="AQ200" s="474">
        <v>59424.916071410997</v>
      </c>
      <c r="AR200" s="474">
        <v>59583.119070440298</v>
      </c>
      <c r="AS200" s="474">
        <v>59741.6810213176</v>
      </c>
      <c r="AT200" s="474">
        <v>69814.602738479007</v>
      </c>
      <c r="AU200" s="474">
        <v>69973.885038206194</v>
      </c>
      <c r="AV200" s="474">
        <v>70133.528738641893</v>
      </c>
      <c r="AW200" s="474">
        <v>70293.534659778496</v>
      </c>
      <c r="AX200" s="474">
        <v>70453.903623468999</v>
      </c>
      <c r="AY200" s="474">
        <v>70614.636453430896</v>
      </c>
      <c r="AZ200" s="474">
        <v>70775.733975255702</v>
      </c>
      <c r="BA200" s="474">
        <v>789186.19628242601</v>
      </c>
    </row>
    <row r="201" spans="1:53">
      <c r="A201" s="475" t="s">
        <v>2142</v>
      </c>
      <c r="B201" s="474">
        <v>-1693.4</v>
      </c>
      <c r="C201" s="474">
        <v>-1292.32</v>
      </c>
      <c r="D201" s="474">
        <v>-1516.36</v>
      </c>
      <c r="E201" s="474">
        <v>-1524.26</v>
      </c>
      <c r="F201" s="474">
        <v>-724.59</v>
      </c>
      <c r="G201" s="474">
        <v>-1448.6</v>
      </c>
      <c r="H201" s="474">
        <v>-407942.1</v>
      </c>
      <c r="I201" s="474">
        <v>-172430.07</v>
      </c>
      <c r="J201" s="474">
        <v>-203183.87</v>
      </c>
      <c r="K201" s="474">
        <v>-4571.7549066956999</v>
      </c>
      <c r="L201" s="474">
        <v>-7509.7079352255796</v>
      </c>
      <c r="M201" s="474">
        <v>1.4218191305796301E-12</v>
      </c>
      <c r="N201" s="474">
        <v>-803837.03284192097</v>
      </c>
      <c r="O201" s="474">
        <v>1.18619451920191E-12</v>
      </c>
      <c r="P201" s="474">
        <v>1.27715369065602E-12</v>
      </c>
      <c r="Q201" s="474">
        <v>1.4494483669598801E-12</v>
      </c>
      <c r="R201" s="474">
        <v>1.5956660111745199E-12</v>
      </c>
      <c r="S201" s="474">
        <v>1.72449896732966E-12</v>
      </c>
      <c r="T201" s="474">
        <v>1.8477439880371002E-12</v>
      </c>
      <c r="U201" s="474">
        <v>1.9663323958714801E-12</v>
      </c>
      <c r="V201" s="474">
        <v>2.0948549111684102E-12</v>
      </c>
      <c r="W201" s="474">
        <v>2.2388994693756098E-12</v>
      </c>
      <c r="X201" s="474">
        <v>2.38511711359024E-12</v>
      </c>
      <c r="Y201" s="474">
        <v>2.51891712347666E-12</v>
      </c>
      <c r="Z201" s="474">
        <v>2.6831403374671899E-12</v>
      </c>
      <c r="AA201" s="474">
        <v>2.2967966894308699E-11</v>
      </c>
      <c r="AB201" s="474">
        <v>2.8715779383977202E-12</v>
      </c>
      <c r="AC201" s="474">
        <v>3.0094136794408099E-12</v>
      </c>
      <c r="AD201" s="474">
        <v>3.10999651749928E-12</v>
      </c>
      <c r="AE201" s="474">
        <v>3.2264118393262201E-12</v>
      </c>
      <c r="AF201" s="474">
        <v>3.3605222900708499E-12</v>
      </c>
      <c r="AG201" s="474">
        <v>3.4915283322334198E-12</v>
      </c>
      <c r="AH201" s="474">
        <v>3.6262596646944598E-12</v>
      </c>
      <c r="AI201" s="474">
        <v>3.7650267283121696E-12</v>
      </c>
      <c r="AJ201" s="474">
        <v>3.8798898458480799E-12</v>
      </c>
      <c r="AK201" s="474">
        <v>4.0046870708465503E-12</v>
      </c>
      <c r="AL201" s="474">
        <v>4.1363139947255398E-12</v>
      </c>
      <c r="AM201" s="474">
        <v>4.2486935853958098E-12</v>
      </c>
      <c r="AN201" s="474">
        <v>4.27303214867909E-11</v>
      </c>
      <c r="AO201" s="474">
        <v>4.3663506706555596E-12</v>
      </c>
      <c r="AP201" s="474">
        <v>4.4883539279301898E-12</v>
      </c>
      <c r="AQ201" s="474">
        <v>4.5814861853917403E-12</v>
      </c>
      <c r="AR201" s="474">
        <v>4.6792750557263696E-12</v>
      </c>
      <c r="AS201" s="474">
        <v>4.8062453667322698E-12</v>
      </c>
      <c r="AT201" s="474">
        <v>4.8916166027386898E-12</v>
      </c>
      <c r="AU201" s="474">
        <v>4.9881637096405002E-12</v>
      </c>
      <c r="AV201" s="474">
        <v>5.1092356443405099E-12</v>
      </c>
      <c r="AW201" s="474">
        <v>5.1942964394887201E-12</v>
      </c>
      <c r="AX201" s="474">
        <v>5.2843242883682197E-12</v>
      </c>
      <c r="AY201" s="474">
        <v>5.3970143198966897E-12</v>
      </c>
      <c r="AZ201" s="474">
        <v>5.4982180396715701E-12</v>
      </c>
      <c r="BA201" s="474">
        <v>5.9284580250581101E-11</v>
      </c>
    </row>
    <row r="202" spans="1:53">
      <c r="A202" s="475" t="s">
        <v>2141</v>
      </c>
      <c r="B202" s="474">
        <v>0</v>
      </c>
      <c r="C202" s="474">
        <v>0</v>
      </c>
      <c r="D202" s="474">
        <v>-0.05</v>
      </c>
      <c r="E202" s="474">
        <v>0</v>
      </c>
      <c r="F202" s="474">
        <v>0</v>
      </c>
      <c r="G202" s="474">
        <v>0</v>
      </c>
      <c r="H202" s="474">
        <v>0</v>
      </c>
      <c r="I202" s="474">
        <v>0</v>
      </c>
      <c r="J202" s="474">
        <v>0</v>
      </c>
      <c r="K202" s="474">
        <v>0</v>
      </c>
      <c r="L202" s="474">
        <v>0</v>
      </c>
      <c r="M202" s="474">
        <v>0</v>
      </c>
      <c r="N202" s="474">
        <v>-0.05</v>
      </c>
      <c r="O202" s="474">
        <v>0</v>
      </c>
      <c r="P202" s="474">
        <v>0</v>
      </c>
      <c r="Q202" s="474">
        <v>0</v>
      </c>
      <c r="R202" s="474">
        <v>0</v>
      </c>
      <c r="S202" s="474">
        <v>0</v>
      </c>
      <c r="T202" s="474">
        <v>0</v>
      </c>
      <c r="U202" s="474">
        <v>0</v>
      </c>
      <c r="V202" s="474">
        <v>0</v>
      </c>
      <c r="W202" s="474">
        <v>0</v>
      </c>
      <c r="X202" s="474">
        <v>0</v>
      </c>
      <c r="Y202" s="474">
        <v>0</v>
      </c>
      <c r="Z202" s="474">
        <v>0</v>
      </c>
      <c r="AA202" s="474">
        <v>0</v>
      </c>
      <c r="AB202" s="474">
        <v>0</v>
      </c>
      <c r="AC202" s="474">
        <v>0</v>
      </c>
      <c r="AD202" s="474">
        <v>0</v>
      </c>
      <c r="AE202" s="474">
        <v>0</v>
      </c>
      <c r="AF202" s="474">
        <v>0</v>
      </c>
      <c r="AG202" s="474">
        <v>0</v>
      </c>
      <c r="AH202" s="474">
        <v>0</v>
      </c>
      <c r="AI202" s="474">
        <v>0</v>
      </c>
      <c r="AJ202" s="474">
        <v>0</v>
      </c>
      <c r="AK202" s="474">
        <v>0</v>
      </c>
      <c r="AL202" s="474">
        <v>0</v>
      </c>
      <c r="AM202" s="474">
        <v>0</v>
      </c>
      <c r="AN202" s="474">
        <v>0</v>
      </c>
      <c r="AO202" s="474">
        <v>0</v>
      </c>
      <c r="AP202" s="474">
        <v>0</v>
      </c>
      <c r="AQ202" s="474">
        <v>0</v>
      </c>
      <c r="AR202" s="474">
        <v>0</v>
      </c>
      <c r="AS202" s="474">
        <v>0</v>
      </c>
      <c r="AT202" s="474">
        <v>0</v>
      </c>
      <c r="AU202" s="474">
        <v>0</v>
      </c>
      <c r="AV202" s="474">
        <v>0</v>
      </c>
      <c r="AW202" s="474">
        <v>0</v>
      </c>
      <c r="AX202" s="474">
        <v>0</v>
      </c>
      <c r="AY202" s="474">
        <v>0</v>
      </c>
      <c r="AZ202" s="474">
        <v>0</v>
      </c>
      <c r="BA202" s="474">
        <v>0</v>
      </c>
    </row>
    <row r="203" spans="1:53">
      <c r="A203" s="475" t="s">
        <v>2140</v>
      </c>
      <c r="B203" s="474">
        <v>-162041.37</v>
      </c>
      <c r="C203" s="474">
        <v>-96436.88</v>
      </c>
      <c r="D203" s="474">
        <v>-87450.63</v>
      </c>
      <c r="E203" s="474">
        <v>-96514.14</v>
      </c>
      <c r="F203" s="474">
        <v>-21928.73</v>
      </c>
      <c r="G203" s="474">
        <v>-99371.88</v>
      </c>
      <c r="H203" s="474">
        <v>-89169.25</v>
      </c>
      <c r="I203" s="474">
        <v>-96496.67</v>
      </c>
      <c r="J203" s="474">
        <v>-62836.24</v>
      </c>
      <c r="K203" s="474">
        <v>-82362.782244166607</v>
      </c>
      <c r="L203" s="474">
        <v>-82417.589528076205</v>
      </c>
      <c r="M203" s="474">
        <v>-82472.433282807804</v>
      </c>
      <c r="N203" s="474">
        <v>-1059498.59505505</v>
      </c>
      <c r="O203" s="474">
        <v>-88875.5684197558</v>
      </c>
      <c r="P203" s="474">
        <v>-88939.258873974701</v>
      </c>
      <c r="Q203" s="474">
        <v>-89002.994970365195</v>
      </c>
      <c r="R203" s="474">
        <v>-89066.776741635796</v>
      </c>
      <c r="S203" s="474">
        <v>-89130.604220518304</v>
      </c>
      <c r="T203" s="474">
        <v>-89194.477439767797</v>
      </c>
      <c r="U203" s="474">
        <v>-89258.396432163107</v>
      </c>
      <c r="V203" s="474">
        <v>-89322.3612305063</v>
      </c>
      <c r="W203" s="474">
        <v>-89386.371867623093</v>
      </c>
      <c r="X203" s="474">
        <v>-89450.428376362805</v>
      </c>
      <c r="Y203" s="474">
        <v>-89514.530789597993</v>
      </c>
      <c r="Z203" s="474">
        <v>-89578.679140225096</v>
      </c>
      <c r="AA203" s="474">
        <v>-1070720.4485024901</v>
      </c>
      <c r="AB203" s="474">
        <v>-89642.873461163996</v>
      </c>
      <c r="AC203" s="474">
        <v>-89707.113785358102</v>
      </c>
      <c r="AD203" s="474">
        <v>-89771.400145774503</v>
      </c>
      <c r="AE203" s="474">
        <v>-89835.732575404007</v>
      </c>
      <c r="AF203" s="474">
        <v>-89900.111107260804</v>
      </c>
      <c r="AG203" s="474">
        <v>-89964.535774383097</v>
      </c>
      <c r="AH203" s="474">
        <v>-90029.006609832402</v>
      </c>
      <c r="AI203" s="474">
        <v>-90093.523646694099</v>
      </c>
      <c r="AJ203" s="474">
        <v>-90158.086918077403</v>
      </c>
      <c r="AK203" s="474">
        <v>-90222.696457115104</v>
      </c>
      <c r="AL203" s="474">
        <v>-90287.352296963698</v>
      </c>
      <c r="AM203" s="474">
        <v>-90352.054470803501</v>
      </c>
      <c r="AN203" s="474">
        <v>-1079964.48724883</v>
      </c>
      <c r="AO203" s="474">
        <v>-90416.803011838594</v>
      </c>
      <c r="AP203" s="474">
        <v>-90481.597953296994</v>
      </c>
      <c r="AQ203" s="474">
        <v>-90546.439328430293</v>
      </c>
      <c r="AR203" s="474">
        <v>-90611.327170514007</v>
      </c>
      <c r="AS203" s="474">
        <v>-90676.261512847603</v>
      </c>
      <c r="AT203" s="474">
        <v>-90741.242388754195</v>
      </c>
      <c r="AU203" s="474">
        <v>-90806.269831581099</v>
      </c>
      <c r="AV203" s="474">
        <v>-90871.343874699101</v>
      </c>
      <c r="AW203" s="474">
        <v>-90936.464551503304</v>
      </c>
      <c r="AX203" s="474">
        <v>-91001.631895412604</v>
      </c>
      <c r="AY203" s="474">
        <v>-91066.8459398696</v>
      </c>
      <c r="AZ203" s="474">
        <v>-91132.106718341296</v>
      </c>
      <c r="BA203" s="474">
        <v>-1089288.3341770801</v>
      </c>
    </row>
    <row r="204" spans="1:53">
      <c r="A204" s="475" t="s">
        <v>2139</v>
      </c>
      <c r="B204" s="474">
        <v>-81713.070000000007</v>
      </c>
      <c r="C204" s="474">
        <v>-3980110.39</v>
      </c>
      <c r="D204" s="474">
        <v>-1962676.72</v>
      </c>
      <c r="E204" s="474">
        <v>-5250437.7</v>
      </c>
      <c r="F204" s="474">
        <v>-2813775.48</v>
      </c>
      <c r="G204" s="474">
        <v>-504731.11</v>
      </c>
      <c r="H204" s="474">
        <v>-2928173.08</v>
      </c>
      <c r="I204" s="474">
        <v>-4427297.16</v>
      </c>
      <c r="J204" s="474">
        <v>-4381999.2300000004</v>
      </c>
      <c r="K204" s="474">
        <v>-222943.01645625001</v>
      </c>
      <c r="L204" s="474">
        <v>-222996.09859209499</v>
      </c>
      <c r="M204" s="474">
        <v>-223049.193366655</v>
      </c>
      <c r="N204" s="474">
        <v>-26999902.2484149</v>
      </c>
      <c r="O204" s="474">
        <v>-2131866.4297036398</v>
      </c>
      <c r="P204" s="474">
        <v>-2136703.4896612801</v>
      </c>
      <c r="Q204" s="474">
        <v>-2141551.52457903</v>
      </c>
      <c r="R204" s="474">
        <v>-2146410.5593583402</v>
      </c>
      <c r="S204" s="474">
        <v>-2151280.6189571298</v>
      </c>
      <c r="T204" s="474">
        <v>-2156161.7283899798</v>
      </c>
      <c r="U204" s="474">
        <v>-2161053.91272821</v>
      </c>
      <c r="V204" s="474">
        <v>-2165957.19710002</v>
      </c>
      <c r="W204" s="474">
        <v>-2170871.6066906401</v>
      </c>
      <c r="X204" s="474">
        <v>-2175797.1667424301</v>
      </c>
      <c r="Y204" s="474">
        <v>-2180733.9025550298</v>
      </c>
      <c r="Z204" s="474">
        <v>-2185681.83948548</v>
      </c>
      <c r="AA204" s="474">
        <v>-25904069.975951198</v>
      </c>
      <c r="AB204" s="474">
        <v>-2190641.0029483498</v>
      </c>
      <c r="AC204" s="474">
        <v>-2195611.4184158901</v>
      </c>
      <c r="AD204" s="474">
        <v>-2200593.1114181201</v>
      </c>
      <c r="AE204" s="474">
        <v>-2205586.10754302</v>
      </c>
      <c r="AF204" s="474">
        <v>-2210590.4324365798</v>
      </c>
      <c r="AG204" s="474">
        <v>-2215606.1118030199</v>
      </c>
      <c r="AH204" s="474">
        <v>-2220633.1714048702</v>
      </c>
      <c r="AI204" s="474">
        <v>-2225671.6370631098</v>
      </c>
      <c r="AJ204" s="474">
        <v>-2230721.5346573</v>
      </c>
      <c r="AK204" s="474">
        <v>-2235782.8901257198</v>
      </c>
      <c r="AL204" s="474">
        <v>-2240855.72946552</v>
      </c>
      <c r="AM204" s="474">
        <v>-2245940.0787328202</v>
      </c>
      <c r="AN204" s="474">
        <v>-26618233.226014301</v>
      </c>
      <c r="AO204" s="474">
        <v>-2251035.9640428601</v>
      </c>
      <c r="AP204" s="474">
        <v>-2256143.4115701402</v>
      </c>
      <c r="AQ204" s="474">
        <v>-2261262.4475485398</v>
      </c>
      <c r="AR204" s="474">
        <v>-2266393.0982714701</v>
      </c>
      <c r="AS204" s="474">
        <v>-2271535.3900919999</v>
      </c>
      <c r="AT204" s="474">
        <v>-2276689.3494229801</v>
      </c>
      <c r="AU204" s="474">
        <v>-2281855.0027371999</v>
      </c>
      <c r="AV204" s="474">
        <v>-2287032.3765675202</v>
      </c>
      <c r="AW204" s="474">
        <v>-2292221.4975069799</v>
      </c>
      <c r="AX204" s="474">
        <v>-2297422.3922089902</v>
      </c>
      <c r="AY204" s="474">
        <v>-2302635.0873874002</v>
      </c>
      <c r="AZ204" s="474">
        <v>-2307859.6098167002</v>
      </c>
      <c r="BA204" s="474">
        <v>-27352085.627172802</v>
      </c>
    </row>
    <row r="205" spans="1:53">
      <c r="A205" s="475" t="s">
        <v>2138</v>
      </c>
      <c r="B205" s="474">
        <v>-1345.34</v>
      </c>
      <c r="C205" s="474">
        <v>-1837.14</v>
      </c>
      <c r="D205" s="474">
        <v>-208.98</v>
      </c>
      <c r="E205" s="474">
        <v>-476.09</v>
      </c>
      <c r="F205" s="474">
        <v>-862.47</v>
      </c>
      <c r="G205" s="474">
        <v>-1269.99</v>
      </c>
      <c r="H205" s="474">
        <v>-1806.5</v>
      </c>
      <c r="I205" s="474">
        <v>-2477.44</v>
      </c>
      <c r="J205" s="474">
        <v>-865.65</v>
      </c>
      <c r="K205" s="474">
        <v>0</v>
      </c>
      <c r="L205" s="474">
        <v>0</v>
      </c>
      <c r="M205" s="474">
        <v>0</v>
      </c>
      <c r="N205" s="474">
        <v>-11149.6</v>
      </c>
      <c r="O205" s="474">
        <v>0</v>
      </c>
      <c r="P205" s="474">
        <v>0</v>
      </c>
      <c r="Q205" s="474">
        <v>0</v>
      </c>
      <c r="R205" s="474">
        <v>0</v>
      </c>
      <c r="S205" s="474">
        <v>0</v>
      </c>
      <c r="T205" s="474">
        <v>0</v>
      </c>
      <c r="U205" s="474">
        <v>0</v>
      </c>
      <c r="V205" s="474">
        <v>0</v>
      </c>
      <c r="W205" s="474">
        <v>0</v>
      </c>
      <c r="X205" s="474">
        <v>0</v>
      </c>
      <c r="Y205" s="474">
        <v>0</v>
      </c>
      <c r="Z205" s="474">
        <v>0</v>
      </c>
      <c r="AA205" s="474">
        <v>0</v>
      </c>
      <c r="AB205" s="474">
        <v>0</v>
      </c>
      <c r="AC205" s="474">
        <v>0</v>
      </c>
      <c r="AD205" s="474">
        <v>0</v>
      </c>
      <c r="AE205" s="474">
        <v>0</v>
      </c>
      <c r="AF205" s="474">
        <v>0</v>
      </c>
      <c r="AG205" s="474">
        <v>0</v>
      </c>
      <c r="AH205" s="474">
        <v>0</v>
      </c>
      <c r="AI205" s="474">
        <v>0</v>
      </c>
      <c r="AJ205" s="474">
        <v>0</v>
      </c>
      <c r="AK205" s="474">
        <v>0</v>
      </c>
      <c r="AL205" s="474">
        <v>0</v>
      </c>
      <c r="AM205" s="474">
        <v>0</v>
      </c>
      <c r="AN205" s="474">
        <v>0</v>
      </c>
      <c r="AO205" s="474">
        <v>0</v>
      </c>
      <c r="AP205" s="474">
        <v>0</v>
      </c>
      <c r="AQ205" s="474">
        <v>0</v>
      </c>
      <c r="AR205" s="474">
        <v>0</v>
      </c>
      <c r="AS205" s="474">
        <v>0</v>
      </c>
      <c r="AT205" s="474">
        <v>0</v>
      </c>
      <c r="AU205" s="474">
        <v>0</v>
      </c>
      <c r="AV205" s="474">
        <v>0</v>
      </c>
      <c r="AW205" s="474">
        <v>0</v>
      </c>
      <c r="AX205" s="474">
        <v>0</v>
      </c>
      <c r="AY205" s="474">
        <v>0</v>
      </c>
      <c r="AZ205" s="474">
        <v>0</v>
      </c>
      <c r="BA205" s="474">
        <v>0</v>
      </c>
    </row>
    <row r="206" spans="1:53">
      <c r="A206" s="475" t="s">
        <v>2137</v>
      </c>
      <c r="B206" s="474">
        <v>-339907</v>
      </c>
      <c r="C206" s="474">
        <v>-339907</v>
      </c>
      <c r="D206" s="474">
        <v>-339907</v>
      </c>
      <c r="E206" s="474">
        <v>-339907</v>
      </c>
      <c r="F206" s="474">
        <v>-339907</v>
      </c>
      <c r="G206" s="474">
        <v>-339907</v>
      </c>
      <c r="H206" s="474">
        <v>-339907</v>
      </c>
      <c r="I206" s="474">
        <v>-339907</v>
      </c>
      <c r="J206" s="474">
        <v>-339907</v>
      </c>
      <c r="K206" s="474">
        <v>-339907</v>
      </c>
      <c r="L206" s="474">
        <v>-339907</v>
      </c>
      <c r="M206" s="474">
        <v>-339907</v>
      </c>
      <c r="N206" s="474">
        <v>-4078884</v>
      </c>
      <c r="O206" s="474">
        <v>-339907</v>
      </c>
      <c r="P206" s="474">
        <v>-339907</v>
      </c>
      <c r="Q206" s="474">
        <v>-339907</v>
      </c>
      <c r="R206" s="474">
        <v>-339907</v>
      </c>
      <c r="S206" s="474">
        <v>-339902</v>
      </c>
      <c r="T206" s="474">
        <v>-9914</v>
      </c>
      <c r="U206" s="474">
        <v>-9914</v>
      </c>
      <c r="V206" s="474">
        <v>-9914</v>
      </c>
      <c r="W206" s="474">
        <v>-9914</v>
      </c>
      <c r="X206" s="474">
        <v>-9914</v>
      </c>
      <c r="Y206" s="474">
        <v>-9914</v>
      </c>
      <c r="Z206" s="474">
        <v>-9914</v>
      </c>
      <c r="AA206" s="474">
        <v>-1768928</v>
      </c>
      <c r="AB206" s="474">
        <v>-9914</v>
      </c>
      <c r="AC206" s="474">
        <v>-9914</v>
      </c>
      <c r="AD206" s="474">
        <v>-9914</v>
      </c>
      <c r="AE206" s="474">
        <v>-9914</v>
      </c>
      <c r="AF206" s="474">
        <v>-9914</v>
      </c>
      <c r="AG206" s="474">
        <v>-9914</v>
      </c>
      <c r="AH206" s="474">
        <v>-9914</v>
      </c>
      <c r="AI206" s="474">
        <v>-9914</v>
      </c>
      <c r="AJ206" s="474">
        <v>-9914</v>
      </c>
      <c r="AK206" s="474">
        <v>-9914</v>
      </c>
      <c r="AL206" s="474">
        <v>-9914</v>
      </c>
      <c r="AM206" s="474">
        <v>-9914</v>
      </c>
      <c r="AN206" s="474">
        <v>-118968</v>
      </c>
      <c r="AO206" s="474">
        <v>-9914</v>
      </c>
      <c r="AP206" s="474">
        <v>-9914</v>
      </c>
      <c r="AQ206" s="474">
        <v>-9914</v>
      </c>
      <c r="AR206" s="474">
        <v>-9914</v>
      </c>
      <c r="AS206" s="474">
        <v>-9914</v>
      </c>
      <c r="AT206" s="474">
        <v>0</v>
      </c>
      <c r="AU206" s="474">
        <v>0</v>
      </c>
      <c r="AV206" s="474">
        <v>0</v>
      </c>
      <c r="AW206" s="474">
        <v>0</v>
      </c>
      <c r="AX206" s="474">
        <v>0</v>
      </c>
      <c r="AY206" s="474">
        <v>0</v>
      </c>
      <c r="AZ206" s="474">
        <v>0</v>
      </c>
      <c r="BA206" s="474">
        <v>-49570</v>
      </c>
    </row>
    <row r="207" spans="1:53">
      <c r="A207" s="475" t="s">
        <v>2136</v>
      </c>
      <c r="B207" s="474">
        <v>-5308947.99</v>
      </c>
      <c r="C207" s="474">
        <v>-6985668.0499999998</v>
      </c>
      <c r="D207" s="474">
        <v>-6668689.3700000001</v>
      </c>
      <c r="E207" s="474">
        <v>-7360363.6799999997</v>
      </c>
      <c r="F207" s="474">
        <v>-21447915.370000001</v>
      </c>
      <c r="G207" s="474">
        <v>-6606376.2699999996</v>
      </c>
      <c r="H207" s="474">
        <v>-4357310.18</v>
      </c>
      <c r="I207" s="474">
        <v>-4513176.33</v>
      </c>
      <c r="J207" s="474">
        <v>-2787081.6</v>
      </c>
      <c r="K207" s="474">
        <v>-4095250.6613400001</v>
      </c>
      <c r="L207" s="474">
        <v>-4101393.53733201</v>
      </c>
      <c r="M207" s="474">
        <v>-4107545.6276380001</v>
      </c>
      <c r="N207" s="474">
        <v>-78339718.666309997</v>
      </c>
      <c r="O207" s="474">
        <v>-10055728.0904164</v>
      </c>
      <c r="P207" s="474">
        <v>-10092599.093414599</v>
      </c>
      <c r="Q207" s="474">
        <v>-10129605.290090499</v>
      </c>
      <c r="R207" s="474">
        <v>-10166747.176154099</v>
      </c>
      <c r="S207" s="474">
        <v>-10204025.249133401</v>
      </c>
      <c r="T207" s="474">
        <v>-10241440.008380201</v>
      </c>
      <c r="U207" s="474">
        <v>-10278991.9550776</v>
      </c>
      <c r="V207" s="474">
        <v>-10316681.592246201</v>
      </c>
      <c r="W207" s="474">
        <v>-10354509.424751099</v>
      </c>
      <c r="X207" s="474">
        <v>-10392475.959308499</v>
      </c>
      <c r="Y207" s="474">
        <v>-10430581.704492699</v>
      </c>
      <c r="Z207" s="474">
        <v>-10468827.170742501</v>
      </c>
      <c r="AA207" s="474">
        <v>-123132212.71420801</v>
      </c>
      <c r="AB207" s="474">
        <v>-10507212.870368499</v>
      </c>
      <c r="AC207" s="474">
        <v>-10545739.3175599</v>
      </c>
      <c r="AD207" s="474">
        <v>-10584407.028390899</v>
      </c>
      <c r="AE207" s="474">
        <v>-10623216.5208284</v>
      </c>
      <c r="AF207" s="474">
        <v>-10662168.3147381</v>
      </c>
      <c r="AG207" s="474">
        <v>-10701262.931892101</v>
      </c>
      <c r="AH207" s="474">
        <v>-10740500.8959757</v>
      </c>
      <c r="AI207" s="474">
        <v>-10779882.7325943</v>
      </c>
      <c r="AJ207" s="474">
        <v>-10819408.9692805</v>
      </c>
      <c r="AK207" s="474">
        <v>-10859080.1355012</v>
      </c>
      <c r="AL207" s="474">
        <v>-10898896.7626647</v>
      </c>
      <c r="AM207" s="474">
        <v>-10938859.384127799</v>
      </c>
      <c r="AN207" s="474">
        <v>-128660635.863922</v>
      </c>
      <c r="AO207" s="474">
        <v>-10978968.5352029</v>
      </c>
      <c r="AP207" s="474">
        <v>-11019224.753165299</v>
      </c>
      <c r="AQ207" s="474">
        <v>-11059628.577260301</v>
      </c>
      <c r="AR207" s="474">
        <v>-11100180.548710199</v>
      </c>
      <c r="AS207" s="474">
        <v>-11140881.2107221</v>
      </c>
      <c r="AT207" s="474">
        <v>-11181731.1084948</v>
      </c>
      <c r="AU207" s="474">
        <v>-11222730.789225901</v>
      </c>
      <c r="AV207" s="474">
        <v>-11263880.802119801</v>
      </c>
      <c r="AW207" s="474">
        <v>-11305181.6983942</v>
      </c>
      <c r="AX207" s="474">
        <v>-11346634.0312883</v>
      </c>
      <c r="AY207" s="474">
        <v>-11388238.356069701</v>
      </c>
      <c r="AZ207" s="474">
        <v>-11429995.230041999</v>
      </c>
      <c r="BA207" s="474">
        <v>-134437275.64069599</v>
      </c>
    </row>
    <row r="208" spans="1:53">
      <c r="A208" s="475" t="s">
        <v>2135</v>
      </c>
      <c r="B208" s="474">
        <v>162041.37</v>
      </c>
      <c r="C208" s="474">
        <v>96436.88</v>
      </c>
      <c r="D208" s="474">
        <v>-41474.07</v>
      </c>
      <c r="E208" s="474">
        <v>96514.14</v>
      </c>
      <c r="F208" s="474">
        <v>21928.73</v>
      </c>
      <c r="G208" s="474">
        <v>99371.88</v>
      </c>
      <c r="H208" s="474">
        <v>89169.25</v>
      </c>
      <c r="I208" s="474">
        <v>96496.67</v>
      </c>
      <c r="J208" s="474">
        <v>62836.24</v>
      </c>
      <c r="K208" s="474">
        <v>82362.782244166607</v>
      </c>
      <c r="L208" s="474">
        <v>82417.589528076205</v>
      </c>
      <c r="M208" s="474">
        <v>82472.433282807804</v>
      </c>
      <c r="N208" s="474">
        <v>930573.89505505003</v>
      </c>
      <c r="O208" s="474">
        <v>88875.5684197558</v>
      </c>
      <c r="P208" s="474">
        <v>88939.258873974701</v>
      </c>
      <c r="Q208" s="474">
        <v>89002.994970365195</v>
      </c>
      <c r="R208" s="474">
        <v>89066.776741635796</v>
      </c>
      <c r="S208" s="474">
        <v>89130.604220518304</v>
      </c>
      <c r="T208" s="474">
        <v>89194.477439767797</v>
      </c>
      <c r="U208" s="474">
        <v>89258.396432163107</v>
      </c>
      <c r="V208" s="474">
        <v>89322.3612305063</v>
      </c>
      <c r="W208" s="474">
        <v>89386.371867623093</v>
      </c>
      <c r="X208" s="474">
        <v>89450.428376362805</v>
      </c>
      <c r="Y208" s="474">
        <v>89514.530789597993</v>
      </c>
      <c r="Z208" s="474">
        <v>89578.679140225096</v>
      </c>
      <c r="AA208" s="474">
        <v>1070720.4485024901</v>
      </c>
      <c r="AB208" s="474">
        <v>89642.873461163996</v>
      </c>
      <c r="AC208" s="474">
        <v>89707.113785358102</v>
      </c>
      <c r="AD208" s="474">
        <v>89771.400145774503</v>
      </c>
      <c r="AE208" s="474">
        <v>89835.732575404007</v>
      </c>
      <c r="AF208" s="474">
        <v>89900.111107260804</v>
      </c>
      <c r="AG208" s="474">
        <v>89964.535774383097</v>
      </c>
      <c r="AH208" s="474">
        <v>90029.006609832402</v>
      </c>
      <c r="AI208" s="474">
        <v>90093.523646694099</v>
      </c>
      <c r="AJ208" s="474">
        <v>90158.086918077403</v>
      </c>
      <c r="AK208" s="474">
        <v>90222.696457115104</v>
      </c>
      <c r="AL208" s="474">
        <v>90287.352296963698</v>
      </c>
      <c r="AM208" s="474">
        <v>90352.054470803501</v>
      </c>
      <c r="AN208" s="474">
        <v>1079964.48724883</v>
      </c>
      <c r="AO208" s="474">
        <v>90416.803011838594</v>
      </c>
      <c r="AP208" s="474">
        <v>90481.597953296994</v>
      </c>
      <c r="AQ208" s="474">
        <v>90546.439328430293</v>
      </c>
      <c r="AR208" s="474">
        <v>90611.327170514007</v>
      </c>
      <c r="AS208" s="474">
        <v>90676.261512847603</v>
      </c>
      <c r="AT208" s="474">
        <v>90741.242388754195</v>
      </c>
      <c r="AU208" s="474">
        <v>90806.269831581099</v>
      </c>
      <c r="AV208" s="474">
        <v>90871.343874699101</v>
      </c>
      <c r="AW208" s="474">
        <v>90936.464551503304</v>
      </c>
      <c r="AX208" s="474">
        <v>91001.631895412604</v>
      </c>
      <c r="AY208" s="474">
        <v>91066.8459398696</v>
      </c>
      <c r="AZ208" s="474">
        <v>91132.106718341296</v>
      </c>
      <c r="BA208" s="474">
        <v>1089288.3341770801</v>
      </c>
    </row>
    <row r="209" spans="1:53">
      <c r="A209" s="475" t="s">
        <v>2134</v>
      </c>
      <c r="B209" s="474">
        <v>-11676.58</v>
      </c>
      <c r="C209" s="474">
        <v>1772749.91</v>
      </c>
      <c r="D209" s="474">
        <v>1746632.28</v>
      </c>
      <c r="E209" s="474">
        <v>1661341.27</v>
      </c>
      <c r="F209" s="474">
        <v>-124581.74</v>
      </c>
      <c r="G209" s="474">
        <v>-145952.67000000001</v>
      </c>
      <c r="H209" s="474">
        <v>194517.18</v>
      </c>
      <c r="I209" s="474">
        <v>1428296.19</v>
      </c>
      <c r="J209" s="474">
        <v>5029394</v>
      </c>
      <c r="K209" s="474">
        <v>0</v>
      </c>
      <c r="L209" s="474">
        <v>0</v>
      </c>
      <c r="M209" s="474">
        <v>0</v>
      </c>
      <c r="N209" s="474">
        <v>11550719.84</v>
      </c>
      <c r="O209" s="474">
        <v>0</v>
      </c>
      <c r="P209" s="474">
        <v>0</v>
      </c>
      <c r="Q209" s="474">
        <v>0</v>
      </c>
      <c r="R209" s="474">
        <v>0</v>
      </c>
      <c r="S209" s="474">
        <v>0</v>
      </c>
      <c r="T209" s="474">
        <v>0</v>
      </c>
      <c r="U209" s="474">
        <v>0</v>
      </c>
      <c r="V209" s="474">
        <v>0</v>
      </c>
      <c r="W209" s="474">
        <v>0</v>
      </c>
      <c r="X209" s="474">
        <v>0</v>
      </c>
      <c r="Y209" s="474">
        <v>0</v>
      </c>
      <c r="Z209" s="474">
        <v>0</v>
      </c>
      <c r="AA209" s="474">
        <v>0</v>
      </c>
      <c r="AB209" s="474">
        <v>0</v>
      </c>
      <c r="AC209" s="474">
        <v>0</v>
      </c>
      <c r="AD209" s="474">
        <v>0</v>
      </c>
      <c r="AE209" s="474">
        <v>0</v>
      </c>
      <c r="AF209" s="474">
        <v>0</v>
      </c>
      <c r="AG209" s="474">
        <v>0</v>
      </c>
      <c r="AH209" s="474">
        <v>0</v>
      </c>
      <c r="AI209" s="474">
        <v>0</v>
      </c>
      <c r="AJ209" s="474">
        <v>0</v>
      </c>
      <c r="AK209" s="474">
        <v>0</v>
      </c>
      <c r="AL209" s="474">
        <v>0</v>
      </c>
      <c r="AM209" s="474">
        <v>0</v>
      </c>
      <c r="AN209" s="474">
        <v>0</v>
      </c>
      <c r="AO209" s="474">
        <v>0</v>
      </c>
      <c r="AP209" s="474">
        <v>0</v>
      </c>
      <c r="AQ209" s="474">
        <v>0</v>
      </c>
      <c r="AR209" s="474">
        <v>0</v>
      </c>
      <c r="AS209" s="474">
        <v>0</v>
      </c>
      <c r="AT209" s="474">
        <v>0</v>
      </c>
      <c r="AU209" s="474">
        <v>0</v>
      </c>
      <c r="AV209" s="474">
        <v>0</v>
      </c>
      <c r="AW209" s="474">
        <v>0</v>
      </c>
      <c r="AX209" s="474">
        <v>0</v>
      </c>
      <c r="AY209" s="474">
        <v>0</v>
      </c>
      <c r="AZ209" s="474">
        <v>0</v>
      </c>
      <c r="BA209" s="474">
        <v>0</v>
      </c>
    </row>
    <row r="210" spans="1:53">
      <c r="A210" s="475" t="s">
        <v>2133</v>
      </c>
      <c r="B210" s="474">
        <v>106684.78</v>
      </c>
      <c r="C210" s="474">
        <v>2331968.17</v>
      </c>
      <c r="D210" s="474">
        <v>489905.02</v>
      </c>
      <c r="E210" s="474">
        <v>3716861.05</v>
      </c>
      <c r="F210" s="474">
        <v>2927878.35</v>
      </c>
      <c r="G210" s="474">
        <v>650946.6</v>
      </c>
      <c r="H210" s="474">
        <v>2855018.26</v>
      </c>
      <c r="I210" s="474">
        <v>3114331.66</v>
      </c>
      <c r="J210" s="474">
        <v>1540744.32</v>
      </c>
      <c r="K210" s="474">
        <v>230447.476198786</v>
      </c>
      <c r="L210" s="474">
        <v>230502.34512642099</v>
      </c>
      <c r="M210" s="474">
        <v>230557.22711820199</v>
      </c>
      <c r="N210" s="474">
        <v>18425845.2584434</v>
      </c>
      <c r="O210" s="474">
        <v>2197602.2751007602</v>
      </c>
      <c r="P210" s="474">
        <v>2202588.4852214302</v>
      </c>
      <c r="Q210" s="474">
        <v>2207586.0087137902</v>
      </c>
      <c r="R210" s="474">
        <v>2212594.87124711</v>
      </c>
      <c r="S210" s="474">
        <v>2217615.0985489101</v>
      </c>
      <c r="T210" s="474">
        <v>2222646.7164050699</v>
      </c>
      <c r="U210" s="474">
        <v>2227689.7506599901</v>
      </c>
      <c r="V210" s="474">
        <v>2232744.2272166898</v>
      </c>
      <c r="W210" s="474">
        <v>2237810.1720369901</v>
      </c>
      <c r="X210" s="474">
        <v>2242887.6111415802</v>
      </c>
      <c r="Y210" s="474">
        <v>2247976.5706102299</v>
      </c>
      <c r="Z210" s="474">
        <v>2253077.07658186</v>
      </c>
      <c r="AA210" s="474">
        <v>26702818.863484401</v>
      </c>
      <c r="AB210" s="474">
        <v>2258189.15525469</v>
      </c>
      <c r="AC210" s="474">
        <v>2263312.8328863899</v>
      </c>
      <c r="AD210" s="474">
        <v>2268448.1357942298</v>
      </c>
      <c r="AE210" s="474">
        <v>2273595.0903551402</v>
      </c>
      <c r="AF210" s="474">
        <v>2278753.7230059602</v>
      </c>
      <c r="AG210" s="474">
        <v>2283924.0602434599</v>
      </c>
      <c r="AH210" s="474">
        <v>2289106.1286245501</v>
      </c>
      <c r="AI210" s="474">
        <v>2294299.9547664202</v>
      </c>
      <c r="AJ210" s="474">
        <v>2299505.5653466098</v>
      </c>
      <c r="AK210" s="474">
        <v>2304722.9871032098</v>
      </c>
      <c r="AL210" s="474">
        <v>2309952.2468349799</v>
      </c>
      <c r="AM210" s="474">
        <v>2315193.3714014799</v>
      </c>
      <c r="AN210" s="474">
        <v>27439003.2516171</v>
      </c>
      <c r="AO210" s="474">
        <v>2320446.38772322</v>
      </c>
      <c r="AP210" s="474">
        <v>2325711.3227817798</v>
      </c>
      <c r="AQ210" s="474">
        <v>2330988.20361995</v>
      </c>
      <c r="AR210" s="474">
        <v>2336277.05734191</v>
      </c>
      <c r="AS210" s="474">
        <v>2341577.9111133101</v>
      </c>
      <c r="AT210" s="474">
        <v>2346890.7921614498</v>
      </c>
      <c r="AU210" s="474">
        <v>2352215.7277754098</v>
      </c>
      <c r="AV210" s="474">
        <v>2357552.7453061598</v>
      </c>
      <c r="AW210" s="474">
        <v>2362901.8721667598</v>
      </c>
      <c r="AX210" s="474">
        <v>2368263.1358324601</v>
      </c>
      <c r="AY210" s="474">
        <v>2373636.5638408298</v>
      </c>
      <c r="AZ210" s="474">
        <v>2379022.1837919601</v>
      </c>
      <c r="BA210" s="474">
        <v>28195483.903455202</v>
      </c>
    </row>
    <row r="211" spans="1:53">
      <c r="A211" s="475" t="s">
        <v>2132</v>
      </c>
      <c r="B211" s="474">
        <v>5308947.99</v>
      </c>
      <c r="C211" s="474">
        <v>6985668.0499999998</v>
      </c>
      <c r="D211" s="474">
        <v>6668689.3700000001</v>
      </c>
      <c r="E211" s="474">
        <v>7360363.6799999997</v>
      </c>
      <c r="F211" s="474">
        <v>21447915.370000001</v>
      </c>
      <c r="G211" s="474">
        <v>6606376.2699999996</v>
      </c>
      <c r="H211" s="474">
        <v>4357310.18</v>
      </c>
      <c r="I211" s="474">
        <v>4513176.33</v>
      </c>
      <c r="J211" s="474">
        <v>2787081.6</v>
      </c>
      <c r="K211" s="474">
        <v>4095250.6613400001</v>
      </c>
      <c r="L211" s="474">
        <v>4101393.53733201</v>
      </c>
      <c r="M211" s="474">
        <v>4107545.6276380001</v>
      </c>
      <c r="N211" s="474">
        <v>78339718.666309997</v>
      </c>
      <c r="O211" s="474">
        <v>10055728.0904164</v>
      </c>
      <c r="P211" s="474">
        <v>10092599.093414599</v>
      </c>
      <c r="Q211" s="474">
        <v>10129605.290090499</v>
      </c>
      <c r="R211" s="474">
        <v>10166747.176154099</v>
      </c>
      <c r="S211" s="474">
        <v>10204025.249133401</v>
      </c>
      <c r="T211" s="474">
        <v>10241440.008380201</v>
      </c>
      <c r="U211" s="474">
        <v>10278991.9550776</v>
      </c>
      <c r="V211" s="474">
        <v>10316681.592246201</v>
      </c>
      <c r="W211" s="474">
        <v>10354509.424751099</v>
      </c>
      <c r="X211" s="474">
        <v>10392475.959308499</v>
      </c>
      <c r="Y211" s="474">
        <v>10430581.704492699</v>
      </c>
      <c r="Z211" s="474">
        <v>10468827.170742501</v>
      </c>
      <c r="AA211" s="474">
        <v>123132212.71420801</v>
      </c>
      <c r="AB211" s="474">
        <v>10507212.870368499</v>
      </c>
      <c r="AC211" s="474">
        <v>10545739.3175599</v>
      </c>
      <c r="AD211" s="474">
        <v>10584407.028390899</v>
      </c>
      <c r="AE211" s="474">
        <v>10623216.5208284</v>
      </c>
      <c r="AF211" s="474">
        <v>10662168.3147381</v>
      </c>
      <c r="AG211" s="474">
        <v>10701262.931892101</v>
      </c>
      <c r="AH211" s="474">
        <v>10740500.8959757</v>
      </c>
      <c r="AI211" s="474">
        <v>10779882.7325943</v>
      </c>
      <c r="AJ211" s="474">
        <v>10819408.9692805</v>
      </c>
      <c r="AK211" s="474">
        <v>10859080.1355012</v>
      </c>
      <c r="AL211" s="474">
        <v>10898896.7626647</v>
      </c>
      <c r="AM211" s="474">
        <v>10938859.384127799</v>
      </c>
      <c r="AN211" s="474">
        <v>128660635.863922</v>
      </c>
      <c r="AO211" s="474">
        <v>10978968.5352029</v>
      </c>
      <c r="AP211" s="474">
        <v>11019224.753165299</v>
      </c>
      <c r="AQ211" s="474">
        <v>11059628.577260301</v>
      </c>
      <c r="AR211" s="474">
        <v>11100180.548710199</v>
      </c>
      <c r="AS211" s="474">
        <v>11140881.2107221</v>
      </c>
      <c r="AT211" s="474">
        <v>11181731.1084948</v>
      </c>
      <c r="AU211" s="474">
        <v>11222730.789225901</v>
      </c>
      <c r="AV211" s="474">
        <v>11263880.802119801</v>
      </c>
      <c r="AW211" s="474">
        <v>11305181.6983942</v>
      </c>
      <c r="AX211" s="474">
        <v>11346634.0312883</v>
      </c>
      <c r="AY211" s="474">
        <v>11388238.356069701</v>
      </c>
      <c r="AZ211" s="474">
        <v>11429995.230041999</v>
      </c>
      <c r="BA211" s="474">
        <v>134437275.64069599</v>
      </c>
    </row>
    <row r="212" spans="1:53">
      <c r="A212" s="475" t="s">
        <v>2131</v>
      </c>
      <c r="B212" s="474">
        <v>-517629.51</v>
      </c>
      <c r="C212" s="474">
        <v>-519925.11</v>
      </c>
      <c r="D212" s="474">
        <v>-527688.31999999995</v>
      </c>
      <c r="E212" s="474">
        <v>-524928.30000000005</v>
      </c>
      <c r="F212" s="474">
        <v>-530868.44999999995</v>
      </c>
      <c r="G212" s="474">
        <v>-543865.22</v>
      </c>
      <c r="H212" s="474">
        <v>-541405.56000000006</v>
      </c>
      <c r="I212" s="474">
        <v>-544303.34</v>
      </c>
      <c r="J212" s="474">
        <v>-567565.24</v>
      </c>
      <c r="K212" s="474">
        <v>-290085</v>
      </c>
      <c r="L212" s="474">
        <v>-275085</v>
      </c>
      <c r="M212" s="474">
        <v>-260085</v>
      </c>
      <c r="N212" s="474">
        <v>-5643434.0499999998</v>
      </c>
      <c r="O212" s="474">
        <v>-250085</v>
      </c>
      <c r="P212" s="474">
        <v>-250085</v>
      </c>
      <c r="Q212" s="474">
        <v>-250085</v>
      </c>
      <c r="R212" s="474">
        <v>-250085</v>
      </c>
      <c r="S212" s="474">
        <v>-250085</v>
      </c>
      <c r="T212" s="474">
        <v>-250085</v>
      </c>
      <c r="U212" s="474">
        <v>-250085</v>
      </c>
      <c r="V212" s="474">
        <v>-250085</v>
      </c>
      <c r="W212" s="474">
        <v>-250085</v>
      </c>
      <c r="X212" s="474">
        <v>-250085</v>
      </c>
      <c r="Y212" s="474">
        <v>-250085</v>
      </c>
      <c r="Z212" s="474">
        <v>-250085</v>
      </c>
      <c r="AA212" s="474">
        <v>-3001020</v>
      </c>
      <c r="AB212" s="474">
        <v>-240000</v>
      </c>
      <c r="AC212" s="474">
        <v>-240000</v>
      </c>
      <c r="AD212" s="474">
        <v>-240000</v>
      </c>
      <c r="AE212" s="474">
        <v>-240000</v>
      </c>
      <c r="AF212" s="474">
        <v>-240000</v>
      </c>
      <c r="AG212" s="474">
        <v>-240000</v>
      </c>
      <c r="AH212" s="474">
        <v>-240000</v>
      </c>
      <c r="AI212" s="474">
        <v>-240000</v>
      </c>
      <c r="AJ212" s="474">
        <v>-240000</v>
      </c>
      <c r="AK212" s="474">
        <v>-240000</v>
      </c>
      <c r="AL212" s="474">
        <v>-240000</v>
      </c>
      <c r="AM212" s="474">
        <v>-240000</v>
      </c>
      <c r="AN212" s="474">
        <v>-2880000</v>
      </c>
      <c r="AO212" s="474">
        <v>0</v>
      </c>
      <c r="AP212" s="474">
        <v>0</v>
      </c>
      <c r="AQ212" s="474">
        <v>0</v>
      </c>
      <c r="AR212" s="474">
        <v>0</v>
      </c>
      <c r="AS212" s="474">
        <v>0</v>
      </c>
      <c r="AT212" s="474">
        <v>0</v>
      </c>
      <c r="AU212" s="474">
        <v>0</v>
      </c>
      <c r="AV212" s="474">
        <v>0</v>
      </c>
      <c r="AW212" s="474">
        <v>0</v>
      </c>
      <c r="AX212" s="474">
        <v>0</v>
      </c>
      <c r="AY212" s="474">
        <v>0</v>
      </c>
      <c r="AZ212" s="474">
        <v>0</v>
      </c>
      <c r="BA212" s="474">
        <v>0</v>
      </c>
    </row>
    <row r="213" spans="1:53">
      <c r="A213" s="475" t="s">
        <v>2130</v>
      </c>
      <c r="B213" s="474">
        <v>11.08</v>
      </c>
      <c r="C213" s="474">
        <v>10.11</v>
      </c>
      <c r="D213" s="474">
        <v>9.15</v>
      </c>
      <c r="E213" s="474">
        <v>8.19</v>
      </c>
      <c r="F213" s="474">
        <v>7.22</v>
      </c>
      <c r="G213" s="474">
        <v>6.26</v>
      </c>
      <c r="H213" s="474">
        <v>5.3</v>
      </c>
      <c r="I213" s="474">
        <v>4.33</v>
      </c>
      <c r="J213" s="474">
        <v>3.37</v>
      </c>
      <c r="K213" s="474">
        <v>0</v>
      </c>
      <c r="L213" s="474">
        <v>0</v>
      </c>
      <c r="M213" s="474">
        <v>0</v>
      </c>
      <c r="N213" s="474">
        <v>65.009999999999906</v>
      </c>
      <c r="O213" s="474">
        <v>0</v>
      </c>
      <c r="P213" s="474">
        <v>0</v>
      </c>
      <c r="Q213" s="474">
        <v>0</v>
      </c>
      <c r="R213" s="474">
        <v>0</v>
      </c>
      <c r="S213" s="474">
        <v>0</v>
      </c>
      <c r="T213" s="474">
        <v>0</v>
      </c>
      <c r="U213" s="474">
        <v>0</v>
      </c>
      <c r="V213" s="474">
        <v>0</v>
      </c>
      <c r="W213" s="474">
        <v>0</v>
      </c>
      <c r="X213" s="474">
        <v>0</v>
      </c>
      <c r="Y213" s="474">
        <v>0</v>
      </c>
      <c r="Z213" s="474">
        <v>0</v>
      </c>
      <c r="AA213" s="474">
        <v>0</v>
      </c>
      <c r="AB213" s="474">
        <v>0</v>
      </c>
      <c r="AC213" s="474">
        <v>0</v>
      </c>
      <c r="AD213" s="474">
        <v>0</v>
      </c>
      <c r="AE213" s="474">
        <v>0</v>
      </c>
      <c r="AF213" s="474">
        <v>0</v>
      </c>
      <c r="AG213" s="474">
        <v>0</v>
      </c>
      <c r="AH213" s="474">
        <v>0</v>
      </c>
      <c r="AI213" s="474">
        <v>0</v>
      </c>
      <c r="AJ213" s="474">
        <v>0</v>
      </c>
      <c r="AK213" s="474">
        <v>0</v>
      </c>
      <c r="AL213" s="474">
        <v>0</v>
      </c>
      <c r="AM213" s="474">
        <v>0</v>
      </c>
      <c r="AN213" s="474">
        <v>0</v>
      </c>
      <c r="AO213" s="474">
        <v>0</v>
      </c>
      <c r="AP213" s="474">
        <v>0</v>
      </c>
      <c r="AQ213" s="474">
        <v>0</v>
      </c>
      <c r="AR213" s="474">
        <v>0</v>
      </c>
      <c r="AS213" s="474">
        <v>0</v>
      </c>
      <c r="AT213" s="474">
        <v>0</v>
      </c>
      <c r="AU213" s="474">
        <v>0</v>
      </c>
      <c r="AV213" s="474">
        <v>0</v>
      </c>
      <c r="AW213" s="474">
        <v>0</v>
      </c>
      <c r="AX213" s="474">
        <v>0</v>
      </c>
      <c r="AY213" s="474">
        <v>0</v>
      </c>
      <c r="AZ213" s="474">
        <v>0</v>
      </c>
      <c r="BA213" s="474">
        <v>0</v>
      </c>
    </row>
    <row r="214" spans="1:53">
      <c r="A214" s="475" t="s">
        <v>2129</v>
      </c>
      <c r="B214" s="474">
        <v>-672.06</v>
      </c>
      <c r="C214" s="474">
        <v>-639.38</v>
      </c>
      <c r="D214" s="474">
        <v>-492.88</v>
      </c>
      <c r="E214" s="474">
        <v>-979.66</v>
      </c>
      <c r="F214" s="474">
        <v>-906.48</v>
      </c>
      <c r="G214" s="474">
        <v>-689.89</v>
      </c>
      <c r="H214" s="474">
        <v>-359.94</v>
      </c>
      <c r="I214" s="474">
        <v>-532.39</v>
      </c>
      <c r="J214" s="474">
        <v>-386.84</v>
      </c>
      <c r="K214" s="474">
        <v>-386.84</v>
      </c>
      <c r="L214" s="474">
        <v>-386.84</v>
      </c>
      <c r="M214" s="474">
        <v>-386.84</v>
      </c>
      <c r="N214" s="474">
        <v>-6820.04</v>
      </c>
      <c r="O214" s="474">
        <v>-386.84</v>
      </c>
      <c r="P214" s="474">
        <v>-386.84</v>
      </c>
      <c r="Q214" s="474">
        <v>-386.84</v>
      </c>
      <c r="R214" s="474">
        <v>-386.84</v>
      </c>
      <c r="S214" s="474">
        <v>-386.84</v>
      </c>
      <c r="T214" s="474">
        <v>-386.84</v>
      </c>
      <c r="U214" s="474">
        <v>-386.84</v>
      </c>
      <c r="V214" s="474">
        <v>-386.84</v>
      </c>
      <c r="W214" s="474">
        <v>-386.84</v>
      </c>
      <c r="X214" s="474">
        <v>-386.84</v>
      </c>
      <c r="Y214" s="474">
        <v>-386.84</v>
      </c>
      <c r="Z214" s="474">
        <v>-386.84</v>
      </c>
      <c r="AA214" s="474">
        <v>-4642.08</v>
      </c>
      <c r="AB214" s="474">
        <v>-386.84</v>
      </c>
      <c r="AC214" s="474">
        <v>-386.84</v>
      </c>
      <c r="AD214" s="474">
        <v>-386.84</v>
      </c>
      <c r="AE214" s="474">
        <v>-386.84</v>
      </c>
      <c r="AF214" s="474">
        <v>-386.84</v>
      </c>
      <c r="AG214" s="474">
        <v>-386.84</v>
      </c>
      <c r="AH214" s="474">
        <v>-386.84</v>
      </c>
      <c r="AI214" s="474">
        <v>-386.84</v>
      </c>
      <c r="AJ214" s="474">
        <v>-386.84</v>
      </c>
      <c r="AK214" s="474">
        <v>-386.84</v>
      </c>
      <c r="AL214" s="474">
        <v>-386.84</v>
      </c>
      <c r="AM214" s="474">
        <v>-386.84</v>
      </c>
      <c r="AN214" s="474">
        <v>-4642.08</v>
      </c>
      <c r="AO214" s="474">
        <v>-386.84</v>
      </c>
      <c r="AP214" s="474">
        <v>-386.84</v>
      </c>
      <c r="AQ214" s="474">
        <v>-386.84</v>
      </c>
      <c r="AR214" s="474">
        <v>-386.84</v>
      </c>
      <c r="AS214" s="474">
        <v>-386.84</v>
      </c>
      <c r="AT214" s="474">
        <v>-386.84</v>
      </c>
      <c r="AU214" s="474">
        <v>-386.84</v>
      </c>
      <c r="AV214" s="474">
        <v>-386.84</v>
      </c>
      <c r="AW214" s="474">
        <v>-386.84</v>
      </c>
      <c r="AX214" s="474">
        <v>-386.84</v>
      </c>
      <c r="AY214" s="474">
        <v>-386.84</v>
      </c>
      <c r="AZ214" s="474">
        <v>-386.84</v>
      </c>
      <c r="BA214" s="474">
        <v>-4642.08</v>
      </c>
    </row>
    <row r="215" spans="1:53">
      <c r="A215" s="475" t="s">
        <v>2128</v>
      </c>
      <c r="B215" s="474">
        <v>191</v>
      </c>
      <c r="C215" s="474">
        <v>-243.3</v>
      </c>
      <c r="D215" s="474">
        <v>-27.4</v>
      </c>
      <c r="E215" s="474">
        <v>-191.8</v>
      </c>
      <c r="F215" s="474">
        <v>-134.94</v>
      </c>
      <c r="G215" s="474">
        <v>-368.3</v>
      </c>
      <c r="H215" s="474">
        <v>-204.35</v>
      </c>
      <c r="I215" s="474">
        <v>-464.81</v>
      </c>
      <c r="J215" s="474">
        <v>-388.77</v>
      </c>
      <c r="K215" s="474">
        <v>-388.77</v>
      </c>
      <c r="L215" s="474">
        <v>-388.77</v>
      </c>
      <c r="M215" s="474">
        <v>-388.77</v>
      </c>
      <c r="N215" s="474">
        <v>-2998.98</v>
      </c>
      <c r="O215" s="474">
        <v>-388.77</v>
      </c>
      <c r="P215" s="474">
        <v>-388.77</v>
      </c>
      <c r="Q215" s="474">
        <v>-388.77</v>
      </c>
      <c r="R215" s="474">
        <v>-388.77</v>
      </c>
      <c r="S215" s="474">
        <v>-388.77</v>
      </c>
      <c r="T215" s="474">
        <v>-388.77</v>
      </c>
      <c r="U215" s="474">
        <v>-388.77</v>
      </c>
      <c r="V215" s="474">
        <v>-388.77</v>
      </c>
      <c r="W215" s="474">
        <v>-388.77</v>
      </c>
      <c r="X215" s="474">
        <v>-388.77</v>
      </c>
      <c r="Y215" s="474">
        <v>-388.77</v>
      </c>
      <c r="Z215" s="474">
        <v>-388.77</v>
      </c>
      <c r="AA215" s="474">
        <v>-4665.24</v>
      </c>
      <c r="AB215" s="474">
        <v>-388.77</v>
      </c>
      <c r="AC215" s="474">
        <v>-388.77</v>
      </c>
      <c r="AD215" s="474">
        <v>-388.77</v>
      </c>
      <c r="AE215" s="474">
        <v>-388.77</v>
      </c>
      <c r="AF215" s="474">
        <v>-388.77</v>
      </c>
      <c r="AG215" s="474">
        <v>-388.77</v>
      </c>
      <c r="AH215" s="474">
        <v>-388.77</v>
      </c>
      <c r="AI215" s="474">
        <v>-388.77</v>
      </c>
      <c r="AJ215" s="474">
        <v>-388.77</v>
      </c>
      <c r="AK215" s="474">
        <v>-388.77</v>
      </c>
      <c r="AL215" s="474">
        <v>-388.77</v>
      </c>
      <c r="AM215" s="474">
        <v>-388.77</v>
      </c>
      <c r="AN215" s="474">
        <v>-4665.24</v>
      </c>
      <c r="AO215" s="474">
        <v>-388.77</v>
      </c>
      <c r="AP215" s="474">
        <v>-388.77</v>
      </c>
      <c r="AQ215" s="474">
        <v>-388.77</v>
      </c>
      <c r="AR215" s="474">
        <v>-388.77</v>
      </c>
      <c r="AS215" s="474">
        <v>-388.77</v>
      </c>
      <c r="AT215" s="474">
        <v>-388.77</v>
      </c>
      <c r="AU215" s="474">
        <v>-388.77</v>
      </c>
      <c r="AV215" s="474">
        <v>-388.77</v>
      </c>
      <c r="AW215" s="474">
        <v>-388.77</v>
      </c>
      <c r="AX215" s="474">
        <v>-388.77</v>
      </c>
      <c r="AY215" s="474">
        <v>-388.77</v>
      </c>
      <c r="AZ215" s="474">
        <v>-388.77</v>
      </c>
      <c r="BA215" s="474">
        <v>-4665.24</v>
      </c>
    </row>
    <row r="216" spans="1:53">
      <c r="A216" s="475" t="s">
        <v>2127</v>
      </c>
      <c r="B216" s="474">
        <v>191</v>
      </c>
      <c r="C216" s="474">
        <v>-243.3</v>
      </c>
      <c r="D216" s="474">
        <v>-27.4</v>
      </c>
      <c r="E216" s="474">
        <v>-191.8</v>
      </c>
      <c r="F216" s="474">
        <v>-134.94</v>
      </c>
      <c r="G216" s="474">
        <v>-368.3</v>
      </c>
      <c r="H216" s="474">
        <v>-204.35</v>
      </c>
      <c r="I216" s="474">
        <v>-464.81</v>
      </c>
      <c r="J216" s="474">
        <v>-388.77</v>
      </c>
      <c r="K216" s="474">
        <v>-388.77</v>
      </c>
      <c r="L216" s="474">
        <v>-388.77</v>
      </c>
      <c r="M216" s="474">
        <v>-388.77</v>
      </c>
      <c r="N216" s="474">
        <v>-2998.98</v>
      </c>
      <c r="O216" s="474">
        <v>-388.77</v>
      </c>
      <c r="P216" s="474">
        <v>-388.77</v>
      </c>
      <c r="Q216" s="474">
        <v>-388.77</v>
      </c>
      <c r="R216" s="474">
        <v>-388.77</v>
      </c>
      <c r="S216" s="474">
        <v>-388.77</v>
      </c>
      <c r="T216" s="474">
        <v>-388.77</v>
      </c>
      <c r="U216" s="474">
        <v>-388.77</v>
      </c>
      <c r="V216" s="474">
        <v>-388.77</v>
      </c>
      <c r="W216" s="474">
        <v>-388.77</v>
      </c>
      <c r="X216" s="474">
        <v>-388.77</v>
      </c>
      <c r="Y216" s="474">
        <v>-388.77</v>
      </c>
      <c r="Z216" s="474">
        <v>-388.77</v>
      </c>
      <c r="AA216" s="474">
        <v>-4665.24</v>
      </c>
      <c r="AB216" s="474">
        <v>-388.77</v>
      </c>
      <c r="AC216" s="474">
        <v>-388.77</v>
      </c>
      <c r="AD216" s="474">
        <v>-388.77</v>
      </c>
      <c r="AE216" s="474">
        <v>-388.77</v>
      </c>
      <c r="AF216" s="474">
        <v>-388.77</v>
      </c>
      <c r="AG216" s="474">
        <v>-388.77</v>
      </c>
      <c r="AH216" s="474">
        <v>-388.77</v>
      </c>
      <c r="AI216" s="474">
        <v>-388.77</v>
      </c>
      <c r="AJ216" s="474">
        <v>-388.77</v>
      </c>
      <c r="AK216" s="474">
        <v>-388.77</v>
      </c>
      <c r="AL216" s="474">
        <v>-388.77</v>
      </c>
      <c r="AM216" s="474">
        <v>-388.77</v>
      </c>
      <c r="AN216" s="474">
        <v>-4665.24</v>
      </c>
      <c r="AO216" s="474">
        <v>-388.77</v>
      </c>
      <c r="AP216" s="474">
        <v>-388.77</v>
      </c>
      <c r="AQ216" s="474">
        <v>-388.77</v>
      </c>
      <c r="AR216" s="474">
        <v>-388.77</v>
      </c>
      <c r="AS216" s="474">
        <v>-388.77</v>
      </c>
      <c r="AT216" s="474">
        <v>-388.77</v>
      </c>
      <c r="AU216" s="474">
        <v>-388.77</v>
      </c>
      <c r="AV216" s="474">
        <v>-388.77</v>
      </c>
      <c r="AW216" s="474">
        <v>-388.77</v>
      </c>
      <c r="AX216" s="474">
        <v>-388.77</v>
      </c>
      <c r="AY216" s="474">
        <v>-388.77</v>
      </c>
      <c r="AZ216" s="474">
        <v>-388.77</v>
      </c>
      <c r="BA216" s="474">
        <v>-4665.24</v>
      </c>
    </row>
    <row r="217" spans="1:53">
      <c r="A217" s="475" t="s">
        <v>2126</v>
      </c>
      <c r="B217" s="474">
        <v>191</v>
      </c>
      <c r="C217" s="474">
        <v>-243.3</v>
      </c>
      <c r="D217" s="474">
        <v>-27.4</v>
      </c>
      <c r="E217" s="474">
        <v>-191.8</v>
      </c>
      <c r="F217" s="474">
        <v>-134.94</v>
      </c>
      <c r="G217" s="474">
        <v>-368.3</v>
      </c>
      <c r="H217" s="474">
        <v>-204.35</v>
      </c>
      <c r="I217" s="474">
        <v>-464.81</v>
      </c>
      <c r="J217" s="474">
        <v>-388.77</v>
      </c>
      <c r="K217" s="474">
        <v>-388.77</v>
      </c>
      <c r="L217" s="474">
        <v>-388.77</v>
      </c>
      <c r="M217" s="474">
        <v>-388.77</v>
      </c>
      <c r="N217" s="474">
        <v>-2998.98</v>
      </c>
      <c r="O217" s="474">
        <v>-388.77</v>
      </c>
      <c r="P217" s="474">
        <v>-388.77</v>
      </c>
      <c r="Q217" s="474">
        <v>-388.77</v>
      </c>
      <c r="R217" s="474">
        <v>-388.77</v>
      </c>
      <c r="S217" s="474">
        <v>-388.77</v>
      </c>
      <c r="T217" s="474">
        <v>-388.77</v>
      </c>
      <c r="U217" s="474">
        <v>-388.77</v>
      </c>
      <c r="V217" s="474">
        <v>-388.77</v>
      </c>
      <c r="W217" s="474">
        <v>-388.77</v>
      </c>
      <c r="X217" s="474">
        <v>-388.77</v>
      </c>
      <c r="Y217" s="474">
        <v>-388.77</v>
      </c>
      <c r="Z217" s="474">
        <v>-388.77</v>
      </c>
      <c r="AA217" s="474">
        <v>-4665.24</v>
      </c>
      <c r="AB217" s="474">
        <v>-388.77</v>
      </c>
      <c r="AC217" s="474">
        <v>-388.77</v>
      </c>
      <c r="AD217" s="474">
        <v>-388.77</v>
      </c>
      <c r="AE217" s="474">
        <v>-388.77</v>
      </c>
      <c r="AF217" s="474">
        <v>-388.77</v>
      </c>
      <c r="AG217" s="474">
        <v>-388.77</v>
      </c>
      <c r="AH217" s="474">
        <v>-388.77</v>
      </c>
      <c r="AI217" s="474">
        <v>-388.77</v>
      </c>
      <c r="AJ217" s="474">
        <v>-388.77</v>
      </c>
      <c r="AK217" s="474">
        <v>-388.77</v>
      </c>
      <c r="AL217" s="474">
        <v>-388.77</v>
      </c>
      <c r="AM217" s="474">
        <v>-388.77</v>
      </c>
      <c r="AN217" s="474">
        <v>-4665.24</v>
      </c>
      <c r="AO217" s="474">
        <v>-388.77</v>
      </c>
      <c r="AP217" s="474">
        <v>-388.77</v>
      </c>
      <c r="AQ217" s="474">
        <v>-388.77</v>
      </c>
      <c r="AR217" s="474">
        <v>-388.77</v>
      </c>
      <c r="AS217" s="474">
        <v>-388.77</v>
      </c>
      <c r="AT217" s="474">
        <v>-388.77</v>
      </c>
      <c r="AU217" s="474">
        <v>-388.77</v>
      </c>
      <c r="AV217" s="474">
        <v>-388.77</v>
      </c>
      <c r="AW217" s="474">
        <v>-388.77</v>
      </c>
      <c r="AX217" s="474">
        <v>-388.77</v>
      </c>
      <c r="AY217" s="474">
        <v>-388.77</v>
      </c>
      <c r="AZ217" s="474">
        <v>-388.77</v>
      </c>
      <c r="BA217" s="474">
        <v>-4665.24</v>
      </c>
    </row>
    <row r="218" spans="1:53">
      <c r="A218" s="475" t="s">
        <v>2125</v>
      </c>
      <c r="B218" s="474">
        <v>0</v>
      </c>
      <c r="C218" s="474">
        <v>0</v>
      </c>
      <c r="D218" s="474">
        <v>0</v>
      </c>
      <c r="E218" s="474">
        <v>0</v>
      </c>
      <c r="F218" s="474">
        <v>0</v>
      </c>
      <c r="G218" s="474">
        <v>0</v>
      </c>
      <c r="H218" s="474">
        <v>0</v>
      </c>
      <c r="I218" s="474">
        <v>0</v>
      </c>
      <c r="J218" s="474">
        <v>0</v>
      </c>
      <c r="K218" s="474">
        <v>0</v>
      </c>
      <c r="L218" s="474">
        <v>0</v>
      </c>
      <c r="M218" s="474">
        <v>0</v>
      </c>
      <c r="N218" s="474">
        <v>0</v>
      </c>
      <c r="O218" s="474">
        <v>0</v>
      </c>
      <c r="P218" s="474">
        <v>0</v>
      </c>
      <c r="Q218" s="474">
        <v>0</v>
      </c>
      <c r="R218" s="474">
        <v>0</v>
      </c>
      <c r="S218" s="474">
        <v>0</v>
      </c>
      <c r="T218" s="474">
        <v>0</v>
      </c>
      <c r="U218" s="474">
        <v>0</v>
      </c>
      <c r="V218" s="474">
        <v>0</v>
      </c>
      <c r="W218" s="474">
        <v>0</v>
      </c>
      <c r="X218" s="474">
        <v>0</v>
      </c>
      <c r="Y218" s="474">
        <v>0</v>
      </c>
      <c r="Z218" s="474">
        <v>0</v>
      </c>
      <c r="AA218" s="474">
        <v>0</v>
      </c>
      <c r="AB218" s="474">
        <v>0</v>
      </c>
      <c r="AC218" s="474">
        <v>0</v>
      </c>
      <c r="AD218" s="474">
        <v>0</v>
      </c>
      <c r="AE218" s="474">
        <v>0</v>
      </c>
      <c r="AF218" s="474">
        <v>0</v>
      </c>
      <c r="AG218" s="474">
        <v>0</v>
      </c>
      <c r="AH218" s="474">
        <v>0</v>
      </c>
      <c r="AI218" s="474">
        <v>0</v>
      </c>
      <c r="AJ218" s="474">
        <v>0</v>
      </c>
      <c r="AK218" s="474">
        <v>0</v>
      </c>
      <c r="AL218" s="474">
        <v>0</v>
      </c>
      <c r="AM218" s="474">
        <v>0</v>
      </c>
      <c r="AN218" s="474">
        <v>0</v>
      </c>
      <c r="AO218" s="474">
        <v>0</v>
      </c>
      <c r="AP218" s="474">
        <v>0</v>
      </c>
      <c r="AQ218" s="474">
        <v>0</v>
      </c>
      <c r="AR218" s="474">
        <v>0</v>
      </c>
      <c r="AS218" s="474">
        <v>0</v>
      </c>
      <c r="AT218" s="474">
        <v>0</v>
      </c>
      <c r="AU218" s="474">
        <v>0</v>
      </c>
      <c r="AV218" s="474">
        <v>0</v>
      </c>
      <c r="AW218" s="474">
        <v>0</v>
      </c>
      <c r="AX218" s="474">
        <v>0</v>
      </c>
      <c r="AY218" s="474">
        <v>0</v>
      </c>
      <c r="AZ218" s="474">
        <v>0</v>
      </c>
      <c r="BA218" s="474">
        <v>0</v>
      </c>
    </row>
    <row r="219" spans="1:53">
      <c r="A219" s="475" t="s">
        <v>2124</v>
      </c>
      <c r="B219" s="474">
        <v>-5963.92</v>
      </c>
      <c r="C219" s="474">
        <v>-5963.92</v>
      </c>
      <c r="D219" s="474">
        <v>-6563.92</v>
      </c>
      <c r="E219" s="474">
        <v>-6263.92</v>
      </c>
      <c r="F219" s="474">
        <v>-6263.92</v>
      </c>
      <c r="G219" s="474">
        <v>-6263.92</v>
      </c>
      <c r="H219" s="474">
        <v>-5718.08</v>
      </c>
      <c r="I219" s="474">
        <v>-6009.75</v>
      </c>
      <c r="J219" s="474">
        <v>-5738.58</v>
      </c>
      <c r="K219" s="474">
        <v>-5738.58</v>
      </c>
      <c r="L219" s="474">
        <v>-5738.58</v>
      </c>
      <c r="M219" s="474">
        <v>-5738.58</v>
      </c>
      <c r="N219" s="474">
        <v>-71965.67</v>
      </c>
      <c r="O219" s="474">
        <v>-5738.58</v>
      </c>
      <c r="P219" s="474">
        <v>-5738.58</v>
      </c>
      <c r="Q219" s="474">
        <v>-5738.58</v>
      </c>
      <c r="R219" s="474">
        <v>-5738.58</v>
      </c>
      <c r="S219" s="474">
        <v>-5738.58</v>
      </c>
      <c r="T219" s="474">
        <v>-5738.58</v>
      </c>
      <c r="U219" s="474">
        <v>-5738.58</v>
      </c>
      <c r="V219" s="474">
        <v>-5738.58</v>
      </c>
      <c r="W219" s="474">
        <v>-5738.58</v>
      </c>
      <c r="X219" s="474">
        <v>-5738.58</v>
      </c>
      <c r="Y219" s="474">
        <v>-5738.58</v>
      </c>
      <c r="Z219" s="474">
        <v>-5738.58</v>
      </c>
      <c r="AA219" s="474">
        <v>-68862.960000000006</v>
      </c>
      <c r="AB219" s="474">
        <v>-5738.58</v>
      </c>
      <c r="AC219" s="474">
        <v>-5738.58</v>
      </c>
      <c r="AD219" s="474">
        <v>-5738.58</v>
      </c>
      <c r="AE219" s="474">
        <v>-5738.58</v>
      </c>
      <c r="AF219" s="474">
        <v>-5738.58</v>
      </c>
      <c r="AG219" s="474">
        <v>-5738.58</v>
      </c>
      <c r="AH219" s="474">
        <v>-5738.58</v>
      </c>
      <c r="AI219" s="474">
        <v>-5738.58</v>
      </c>
      <c r="AJ219" s="474">
        <v>-5738.58</v>
      </c>
      <c r="AK219" s="474">
        <v>-5738.58</v>
      </c>
      <c r="AL219" s="474">
        <v>-5738.58</v>
      </c>
      <c r="AM219" s="474">
        <v>-5738.58</v>
      </c>
      <c r="AN219" s="474">
        <v>-68862.960000000006</v>
      </c>
      <c r="AO219" s="474">
        <v>-5738.58</v>
      </c>
      <c r="AP219" s="474">
        <v>-5738.58</v>
      </c>
      <c r="AQ219" s="474">
        <v>-5738.58</v>
      </c>
      <c r="AR219" s="474">
        <v>-5738.58</v>
      </c>
      <c r="AS219" s="474">
        <v>-5738.58</v>
      </c>
      <c r="AT219" s="474">
        <v>-5738.58</v>
      </c>
      <c r="AU219" s="474">
        <v>-5738.58</v>
      </c>
      <c r="AV219" s="474">
        <v>-5738.58</v>
      </c>
      <c r="AW219" s="474">
        <v>-5738.58</v>
      </c>
      <c r="AX219" s="474">
        <v>-5738.58</v>
      </c>
      <c r="AY219" s="474">
        <v>-5738.58</v>
      </c>
      <c r="AZ219" s="474">
        <v>-5738.58</v>
      </c>
      <c r="BA219" s="474">
        <v>-68862.960000000006</v>
      </c>
    </row>
    <row r="220" spans="1:53">
      <c r="A220" s="475" t="s">
        <v>2123</v>
      </c>
      <c r="B220" s="474">
        <v>-5963.92</v>
      </c>
      <c r="C220" s="474">
        <v>-5963.92</v>
      </c>
      <c r="D220" s="474">
        <v>-6563.92</v>
      </c>
      <c r="E220" s="474">
        <v>-6263.92</v>
      </c>
      <c r="F220" s="474">
        <v>-6263.92</v>
      </c>
      <c r="G220" s="474">
        <v>-6263.92</v>
      </c>
      <c r="H220" s="474">
        <v>-5718.08</v>
      </c>
      <c r="I220" s="474">
        <v>-6009.75</v>
      </c>
      <c r="J220" s="474">
        <v>-5738.58</v>
      </c>
      <c r="K220" s="474">
        <v>-5738.58</v>
      </c>
      <c r="L220" s="474">
        <v>-5738.58</v>
      </c>
      <c r="M220" s="474">
        <v>-5738.58</v>
      </c>
      <c r="N220" s="474">
        <v>-71965.67</v>
      </c>
      <c r="O220" s="474">
        <v>-5738.58</v>
      </c>
      <c r="P220" s="474">
        <v>-5738.58</v>
      </c>
      <c r="Q220" s="474">
        <v>-5738.58</v>
      </c>
      <c r="R220" s="474">
        <v>-5738.58</v>
      </c>
      <c r="S220" s="474">
        <v>-5738.58</v>
      </c>
      <c r="T220" s="474">
        <v>-5738.58</v>
      </c>
      <c r="U220" s="474">
        <v>-5738.58</v>
      </c>
      <c r="V220" s="474">
        <v>-5738.58</v>
      </c>
      <c r="W220" s="474">
        <v>-5738.58</v>
      </c>
      <c r="X220" s="474">
        <v>-5738.58</v>
      </c>
      <c r="Y220" s="474">
        <v>-5738.58</v>
      </c>
      <c r="Z220" s="474">
        <v>-5738.58</v>
      </c>
      <c r="AA220" s="474">
        <v>-68862.960000000006</v>
      </c>
      <c r="AB220" s="474">
        <v>-5738.58</v>
      </c>
      <c r="AC220" s="474">
        <v>-5738.58</v>
      </c>
      <c r="AD220" s="474">
        <v>-5738.58</v>
      </c>
      <c r="AE220" s="474">
        <v>-5738.58</v>
      </c>
      <c r="AF220" s="474">
        <v>-5738.58</v>
      </c>
      <c r="AG220" s="474">
        <v>-5738.58</v>
      </c>
      <c r="AH220" s="474">
        <v>-5738.58</v>
      </c>
      <c r="AI220" s="474">
        <v>-5738.58</v>
      </c>
      <c r="AJ220" s="474">
        <v>-5738.58</v>
      </c>
      <c r="AK220" s="474">
        <v>-5738.58</v>
      </c>
      <c r="AL220" s="474">
        <v>-5738.58</v>
      </c>
      <c r="AM220" s="474">
        <v>-5738.58</v>
      </c>
      <c r="AN220" s="474">
        <v>-68862.960000000006</v>
      </c>
      <c r="AO220" s="474">
        <v>-5738.58</v>
      </c>
      <c r="AP220" s="474">
        <v>-5738.58</v>
      </c>
      <c r="AQ220" s="474">
        <v>-5738.58</v>
      </c>
      <c r="AR220" s="474">
        <v>-5738.58</v>
      </c>
      <c r="AS220" s="474">
        <v>-5738.58</v>
      </c>
      <c r="AT220" s="474">
        <v>-5738.58</v>
      </c>
      <c r="AU220" s="474">
        <v>-5738.58</v>
      </c>
      <c r="AV220" s="474">
        <v>-5738.58</v>
      </c>
      <c r="AW220" s="474">
        <v>-5738.58</v>
      </c>
      <c r="AX220" s="474">
        <v>-5738.58</v>
      </c>
      <c r="AY220" s="474">
        <v>-5738.58</v>
      </c>
      <c r="AZ220" s="474">
        <v>-5738.58</v>
      </c>
      <c r="BA220" s="474">
        <v>-68862.960000000006</v>
      </c>
    </row>
    <row r="221" spans="1:53">
      <c r="A221" s="475" t="s">
        <v>2122</v>
      </c>
      <c r="B221" s="474">
        <v>-5963.92</v>
      </c>
      <c r="C221" s="474">
        <v>-5963.92</v>
      </c>
      <c r="D221" s="474">
        <v>-6563.92</v>
      </c>
      <c r="E221" s="474">
        <v>-6263.92</v>
      </c>
      <c r="F221" s="474">
        <v>-6263.92</v>
      </c>
      <c r="G221" s="474">
        <v>-6263.92</v>
      </c>
      <c r="H221" s="474">
        <v>-5718.08</v>
      </c>
      <c r="I221" s="474">
        <v>-6009.75</v>
      </c>
      <c r="J221" s="474">
        <v>-5738.58</v>
      </c>
      <c r="K221" s="474">
        <v>-5738.58</v>
      </c>
      <c r="L221" s="474">
        <v>-5738.58</v>
      </c>
      <c r="M221" s="474">
        <v>-5738.58</v>
      </c>
      <c r="N221" s="474">
        <v>-71965.67</v>
      </c>
      <c r="O221" s="474">
        <v>-5738.58</v>
      </c>
      <c r="P221" s="474">
        <v>-5738.58</v>
      </c>
      <c r="Q221" s="474">
        <v>-5738.58</v>
      </c>
      <c r="R221" s="474">
        <v>-5738.58</v>
      </c>
      <c r="S221" s="474">
        <v>-5738.58</v>
      </c>
      <c r="T221" s="474">
        <v>-5738.58</v>
      </c>
      <c r="U221" s="474">
        <v>-5738.58</v>
      </c>
      <c r="V221" s="474">
        <v>-5738.58</v>
      </c>
      <c r="W221" s="474">
        <v>-5738.58</v>
      </c>
      <c r="X221" s="474">
        <v>-5738.58</v>
      </c>
      <c r="Y221" s="474">
        <v>-5738.58</v>
      </c>
      <c r="Z221" s="474">
        <v>-5738.58</v>
      </c>
      <c r="AA221" s="474">
        <v>-68862.960000000006</v>
      </c>
      <c r="AB221" s="474">
        <v>-5738.58</v>
      </c>
      <c r="AC221" s="474">
        <v>-5738.58</v>
      </c>
      <c r="AD221" s="474">
        <v>-5738.58</v>
      </c>
      <c r="AE221" s="474">
        <v>-5738.58</v>
      </c>
      <c r="AF221" s="474">
        <v>-5738.58</v>
      </c>
      <c r="AG221" s="474">
        <v>-5738.58</v>
      </c>
      <c r="AH221" s="474">
        <v>-5738.58</v>
      </c>
      <c r="AI221" s="474">
        <v>-5738.58</v>
      </c>
      <c r="AJ221" s="474">
        <v>-5738.58</v>
      </c>
      <c r="AK221" s="474">
        <v>-5738.58</v>
      </c>
      <c r="AL221" s="474">
        <v>-5738.58</v>
      </c>
      <c r="AM221" s="474">
        <v>-5738.58</v>
      </c>
      <c r="AN221" s="474">
        <v>-68862.960000000006</v>
      </c>
      <c r="AO221" s="474">
        <v>-5738.58</v>
      </c>
      <c r="AP221" s="474">
        <v>-5738.58</v>
      </c>
      <c r="AQ221" s="474">
        <v>-5738.58</v>
      </c>
      <c r="AR221" s="474">
        <v>-5738.58</v>
      </c>
      <c r="AS221" s="474">
        <v>-5738.58</v>
      </c>
      <c r="AT221" s="474">
        <v>-5738.58</v>
      </c>
      <c r="AU221" s="474">
        <v>-5738.58</v>
      </c>
      <c r="AV221" s="474">
        <v>-5738.58</v>
      </c>
      <c r="AW221" s="474">
        <v>-5738.58</v>
      </c>
      <c r="AX221" s="474">
        <v>-5738.58</v>
      </c>
      <c r="AY221" s="474">
        <v>-5738.58</v>
      </c>
      <c r="AZ221" s="474">
        <v>-5738.58</v>
      </c>
      <c r="BA221" s="474">
        <v>-68862.960000000006</v>
      </c>
    </row>
    <row r="222" spans="1:53">
      <c r="A222" s="475" t="s">
        <v>2121</v>
      </c>
      <c r="B222" s="474">
        <v>0</v>
      </c>
      <c r="C222" s="474">
        <v>0</v>
      </c>
      <c r="D222" s="474">
        <v>0</v>
      </c>
      <c r="E222" s="474">
        <v>0</v>
      </c>
      <c r="F222" s="474">
        <v>0</v>
      </c>
      <c r="G222" s="474">
        <v>0</v>
      </c>
      <c r="H222" s="474">
        <v>0</v>
      </c>
      <c r="I222" s="474">
        <v>0</v>
      </c>
      <c r="J222" s="474">
        <v>0</v>
      </c>
      <c r="K222" s="474">
        <v>0</v>
      </c>
      <c r="L222" s="474">
        <v>0</v>
      </c>
      <c r="M222" s="474">
        <v>0</v>
      </c>
      <c r="N222" s="474">
        <v>0</v>
      </c>
      <c r="O222" s="474">
        <v>0</v>
      </c>
      <c r="P222" s="474">
        <v>0</v>
      </c>
      <c r="Q222" s="474">
        <v>0</v>
      </c>
      <c r="R222" s="474">
        <v>0</v>
      </c>
      <c r="S222" s="474">
        <v>0</v>
      </c>
      <c r="T222" s="474">
        <v>0</v>
      </c>
      <c r="U222" s="474">
        <v>0</v>
      </c>
      <c r="V222" s="474">
        <v>0</v>
      </c>
      <c r="W222" s="474">
        <v>0</v>
      </c>
      <c r="X222" s="474">
        <v>0</v>
      </c>
      <c r="Y222" s="474">
        <v>0</v>
      </c>
      <c r="Z222" s="474">
        <v>0</v>
      </c>
      <c r="AA222" s="474">
        <v>0</v>
      </c>
      <c r="AB222" s="474">
        <v>0</v>
      </c>
      <c r="AC222" s="474">
        <v>0</v>
      </c>
      <c r="AD222" s="474">
        <v>0</v>
      </c>
      <c r="AE222" s="474">
        <v>0</v>
      </c>
      <c r="AF222" s="474">
        <v>0</v>
      </c>
      <c r="AG222" s="474">
        <v>0</v>
      </c>
      <c r="AH222" s="474">
        <v>0</v>
      </c>
      <c r="AI222" s="474">
        <v>0</v>
      </c>
      <c r="AJ222" s="474">
        <v>0</v>
      </c>
      <c r="AK222" s="474">
        <v>0</v>
      </c>
      <c r="AL222" s="474">
        <v>0</v>
      </c>
      <c r="AM222" s="474">
        <v>0</v>
      </c>
      <c r="AN222" s="474">
        <v>0</v>
      </c>
      <c r="AO222" s="474">
        <v>0</v>
      </c>
      <c r="AP222" s="474">
        <v>0</v>
      </c>
      <c r="AQ222" s="474">
        <v>0</v>
      </c>
      <c r="AR222" s="474">
        <v>0</v>
      </c>
      <c r="AS222" s="474">
        <v>0</v>
      </c>
      <c r="AT222" s="474">
        <v>0</v>
      </c>
      <c r="AU222" s="474">
        <v>0</v>
      </c>
      <c r="AV222" s="474">
        <v>0</v>
      </c>
      <c r="AW222" s="474">
        <v>0</v>
      </c>
      <c r="AX222" s="474">
        <v>0</v>
      </c>
      <c r="AY222" s="474">
        <v>0</v>
      </c>
      <c r="AZ222" s="474">
        <v>0</v>
      </c>
      <c r="BA222" s="474">
        <v>0</v>
      </c>
    </row>
    <row r="223" spans="1:53">
      <c r="A223" s="475" t="s">
        <v>2120</v>
      </c>
      <c r="B223" s="474">
        <v>59865.599999999999</v>
      </c>
      <c r="C223" s="474">
        <v>55609.27</v>
      </c>
      <c r="D223" s="474">
        <v>56727.51</v>
      </c>
      <c r="E223" s="474">
        <v>60219.13</v>
      </c>
      <c r="F223" s="474">
        <v>51784.78</v>
      </c>
      <c r="G223" s="474">
        <v>54364.08</v>
      </c>
      <c r="H223" s="474">
        <v>47755.49</v>
      </c>
      <c r="I223" s="474">
        <v>52279.81</v>
      </c>
      <c r="J223" s="474">
        <v>62077.97</v>
      </c>
      <c r="K223" s="474">
        <v>62077.97</v>
      </c>
      <c r="L223" s="474">
        <v>62077.97</v>
      </c>
      <c r="M223" s="474">
        <v>62077.97</v>
      </c>
      <c r="N223" s="474">
        <v>686917.549999999</v>
      </c>
      <c r="O223" s="474">
        <v>62077.97</v>
      </c>
      <c r="P223" s="474">
        <v>62077.97</v>
      </c>
      <c r="Q223" s="474">
        <v>62077.97</v>
      </c>
      <c r="R223" s="474">
        <v>62077.97</v>
      </c>
      <c r="S223" s="474">
        <v>62077.97</v>
      </c>
      <c r="T223" s="474">
        <v>62077.97</v>
      </c>
      <c r="U223" s="474">
        <v>62077.97</v>
      </c>
      <c r="V223" s="474">
        <v>62077.97</v>
      </c>
      <c r="W223" s="474">
        <v>62077.97</v>
      </c>
      <c r="X223" s="474">
        <v>62077.97</v>
      </c>
      <c r="Y223" s="474">
        <v>62077.97</v>
      </c>
      <c r="Z223" s="474">
        <v>62077.97</v>
      </c>
      <c r="AA223" s="474">
        <v>744935.63999999897</v>
      </c>
      <c r="AB223" s="474">
        <v>62077.97</v>
      </c>
      <c r="AC223" s="474">
        <v>62077.97</v>
      </c>
      <c r="AD223" s="474">
        <v>62077.97</v>
      </c>
      <c r="AE223" s="474">
        <v>62077.97</v>
      </c>
      <c r="AF223" s="474">
        <v>62077.97</v>
      </c>
      <c r="AG223" s="474">
        <v>62077.97</v>
      </c>
      <c r="AH223" s="474">
        <v>62077.97</v>
      </c>
      <c r="AI223" s="474">
        <v>62077.97</v>
      </c>
      <c r="AJ223" s="474">
        <v>62077.97</v>
      </c>
      <c r="AK223" s="474">
        <v>62077.97</v>
      </c>
      <c r="AL223" s="474">
        <v>62077.97</v>
      </c>
      <c r="AM223" s="474">
        <v>62077.97</v>
      </c>
      <c r="AN223" s="474">
        <v>744935.63999999897</v>
      </c>
      <c r="AO223" s="474">
        <v>62077.97</v>
      </c>
      <c r="AP223" s="474">
        <v>62077.97</v>
      </c>
      <c r="AQ223" s="474">
        <v>62077.97</v>
      </c>
      <c r="AR223" s="474">
        <v>62077.97</v>
      </c>
      <c r="AS223" s="474">
        <v>62077.97</v>
      </c>
      <c r="AT223" s="474">
        <v>62077.97</v>
      </c>
      <c r="AU223" s="474">
        <v>62077.97</v>
      </c>
      <c r="AV223" s="474">
        <v>62077.97</v>
      </c>
      <c r="AW223" s="474">
        <v>62077.97</v>
      </c>
      <c r="AX223" s="474">
        <v>62077.97</v>
      </c>
      <c r="AY223" s="474">
        <v>62077.97</v>
      </c>
      <c r="AZ223" s="474">
        <v>62077.97</v>
      </c>
      <c r="BA223" s="474">
        <v>744935.63999999897</v>
      </c>
    </row>
    <row r="224" spans="1:53">
      <c r="A224" s="475" t="s">
        <v>2119</v>
      </c>
      <c r="B224" s="474">
        <v>59865.599999999999</v>
      </c>
      <c r="C224" s="474">
        <v>55609.27</v>
      </c>
      <c r="D224" s="474">
        <v>56727.51</v>
      </c>
      <c r="E224" s="474">
        <v>60219.13</v>
      </c>
      <c r="F224" s="474">
        <v>51784.78</v>
      </c>
      <c r="G224" s="474">
        <v>54364.08</v>
      </c>
      <c r="H224" s="474">
        <v>47755.49</v>
      </c>
      <c r="I224" s="474">
        <v>52279.81</v>
      </c>
      <c r="J224" s="474">
        <v>62077.97</v>
      </c>
      <c r="K224" s="474">
        <v>62077.97</v>
      </c>
      <c r="L224" s="474">
        <v>62077.97</v>
      </c>
      <c r="M224" s="474">
        <v>62077.97</v>
      </c>
      <c r="N224" s="474">
        <v>686917.549999999</v>
      </c>
      <c r="O224" s="474">
        <v>62077.97</v>
      </c>
      <c r="P224" s="474">
        <v>62077.97</v>
      </c>
      <c r="Q224" s="474">
        <v>62077.97</v>
      </c>
      <c r="R224" s="474">
        <v>62077.97</v>
      </c>
      <c r="S224" s="474">
        <v>62077.97</v>
      </c>
      <c r="T224" s="474">
        <v>62077.97</v>
      </c>
      <c r="U224" s="474">
        <v>62077.97</v>
      </c>
      <c r="V224" s="474">
        <v>62077.97</v>
      </c>
      <c r="W224" s="474">
        <v>62077.97</v>
      </c>
      <c r="X224" s="474">
        <v>62077.97</v>
      </c>
      <c r="Y224" s="474">
        <v>62077.97</v>
      </c>
      <c r="Z224" s="474">
        <v>62077.97</v>
      </c>
      <c r="AA224" s="474">
        <v>744935.63999999897</v>
      </c>
      <c r="AB224" s="474">
        <v>62077.97</v>
      </c>
      <c r="AC224" s="474">
        <v>62077.97</v>
      </c>
      <c r="AD224" s="474">
        <v>62077.97</v>
      </c>
      <c r="AE224" s="474">
        <v>62077.97</v>
      </c>
      <c r="AF224" s="474">
        <v>62077.97</v>
      </c>
      <c r="AG224" s="474">
        <v>62077.97</v>
      </c>
      <c r="AH224" s="474">
        <v>62077.97</v>
      </c>
      <c r="AI224" s="474">
        <v>62077.97</v>
      </c>
      <c r="AJ224" s="474">
        <v>62077.97</v>
      </c>
      <c r="AK224" s="474">
        <v>62077.97</v>
      </c>
      <c r="AL224" s="474">
        <v>62077.97</v>
      </c>
      <c r="AM224" s="474">
        <v>62077.97</v>
      </c>
      <c r="AN224" s="474">
        <v>744935.63999999897</v>
      </c>
      <c r="AO224" s="474">
        <v>62077.97</v>
      </c>
      <c r="AP224" s="474">
        <v>62077.97</v>
      </c>
      <c r="AQ224" s="474">
        <v>62077.97</v>
      </c>
      <c r="AR224" s="474">
        <v>62077.97</v>
      </c>
      <c r="AS224" s="474">
        <v>62077.97</v>
      </c>
      <c r="AT224" s="474">
        <v>62077.97</v>
      </c>
      <c r="AU224" s="474">
        <v>62077.97</v>
      </c>
      <c r="AV224" s="474">
        <v>62077.97</v>
      </c>
      <c r="AW224" s="474">
        <v>62077.97</v>
      </c>
      <c r="AX224" s="474">
        <v>62077.97</v>
      </c>
      <c r="AY224" s="474">
        <v>62077.97</v>
      </c>
      <c r="AZ224" s="474">
        <v>62077.97</v>
      </c>
      <c r="BA224" s="474">
        <v>744935.63999999897</v>
      </c>
    </row>
    <row r="225" spans="1:53">
      <c r="A225" s="475" t="s">
        <v>2118</v>
      </c>
      <c r="B225" s="474">
        <v>2053628.67</v>
      </c>
      <c r="C225" s="474">
        <v>4259201.6500000004</v>
      </c>
      <c r="D225" s="474">
        <v>3097882.88</v>
      </c>
      <c r="E225" s="474">
        <v>4361506.96</v>
      </c>
      <c r="F225" s="474">
        <v>3874171.99</v>
      </c>
      <c r="G225" s="474">
        <v>3474489.03</v>
      </c>
      <c r="H225" s="474">
        <v>3299030.66</v>
      </c>
      <c r="I225" s="474">
        <v>1816327.76</v>
      </c>
      <c r="J225" s="474">
        <v>3648215.94</v>
      </c>
      <c r="K225" s="474">
        <v>5056824.32</v>
      </c>
      <c r="L225" s="474">
        <v>7189528.1699999897</v>
      </c>
      <c r="M225" s="474">
        <v>4626859.47</v>
      </c>
      <c r="N225" s="474">
        <v>46757667.5</v>
      </c>
      <c r="O225" s="474">
        <v>5961304.6899999902</v>
      </c>
      <c r="P225" s="474">
        <v>4534067.53</v>
      </c>
      <c r="Q225" s="474">
        <v>5971570.04</v>
      </c>
      <c r="R225" s="474">
        <v>5042916.09</v>
      </c>
      <c r="S225" s="474">
        <v>5194825.05</v>
      </c>
      <c r="T225" s="474">
        <v>3906848.02</v>
      </c>
      <c r="U225" s="474">
        <v>4639634.91</v>
      </c>
      <c r="V225" s="474">
        <v>6777228.1500000004</v>
      </c>
      <c r="W225" s="474">
        <v>-13874365.612010499</v>
      </c>
      <c r="X225" s="474">
        <v>4791023.75</v>
      </c>
      <c r="Y225" s="474">
        <v>4137427.87</v>
      </c>
      <c r="Z225" s="474">
        <v>-12020997.482010501</v>
      </c>
      <c r="AA225" s="474">
        <v>25061483.005978901</v>
      </c>
      <c r="AB225" s="474">
        <v>4585255.49</v>
      </c>
      <c r="AC225" s="474">
        <v>3377973.51</v>
      </c>
      <c r="AD225" s="474">
        <v>4791897.78</v>
      </c>
      <c r="AE225" s="474">
        <v>5880422.0700000003</v>
      </c>
      <c r="AF225" s="474">
        <v>2708207.61</v>
      </c>
      <c r="AG225" s="474">
        <v>1768688.06</v>
      </c>
      <c r="AH225" s="474">
        <v>2217492.39</v>
      </c>
      <c r="AI225" s="474">
        <v>2551644.4499999899</v>
      </c>
      <c r="AJ225" s="474">
        <v>2337130.5799999898</v>
      </c>
      <c r="AK225" s="474">
        <v>3582595.01</v>
      </c>
      <c r="AL225" s="474">
        <v>2914524.4099999899</v>
      </c>
      <c r="AM225" s="474">
        <v>2938563.17</v>
      </c>
      <c r="AN225" s="474">
        <v>39654394.529999897</v>
      </c>
      <c r="AO225" s="474">
        <v>4889298</v>
      </c>
      <c r="AP225" s="474">
        <v>3675342.45</v>
      </c>
      <c r="AQ225" s="474">
        <v>4420203.6399999997</v>
      </c>
      <c r="AR225" s="474">
        <v>6180731.4299999904</v>
      </c>
      <c r="AS225" s="474">
        <v>3002810.47</v>
      </c>
      <c r="AT225" s="474">
        <v>2063635.72</v>
      </c>
      <c r="AU225" s="474">
        <v>2527906.6800000002</v>
      </c>
      <c r="AV225" s="474">
        <v>2864960.64</v>
      </c>
      <c r="AW225" s="474">
        <v>2644668.2400000002</v>
      </c>
      <c r="AX225" s="474">
        <v>3907720.12</v>
      </c>
      <c r="AY225" s="474">
        <v>3240832.6499999901</v>
      </c>
      <c r="AZ225" s="474">
        <v>3288277.63</v>
      </c>
      <c r="BA225" s="474">
        <v>42706387.669999897</v>
      </c>
    </row>
    <row r="226" spans="1:53">
      <c r="A226" s="475" t="s">
        <v>2117</v>
      </c>
      <c r="B226" s="474">
        <v>486830.01</v>
      </c>
      <c r="C226" s="474">
        <v>319290.57</v>
      </c>
      <c r="D226" s="474">
        <v>226637.04</v>
      </c>
      <c r="E226" s="474">
        <v>285655.83</v>
      </c>
      <c r="F226" s="474">
        <v>139119.22</v>
      </c>
      <c r="G226" s="474">
        <v>75413.88</v>
      </c>
      <c r="H226" s="474">
        <v>360738.38</v>
      </c>
      <c r="I226" s="474">
        <v>134719.79999999999</v>
      </c>
      <c r="J226" s="474">
        <v>128947.58</v>
      </c>
      <c r="K226" s="474">
        <v>515361.54</v>
      </c>
      <c r="L226" s="474">
        <v>467000.64999999898</v>
      </c>
      <c r="M226" s="474">
        <v>545114.34999999905</v>
      </c>
      <c r="N226" s="474">
        <v>3684828.8499999898</v>
      </c>
      <c r="O226" s="474">
        <v>785425.64</v>
      </c>
      <c r="P226" s="474">
        <v>433136.72</v>
      </c>
      <c r="Q226" s="474">
        <v>249231.57</v>
      </c>
      <c r="R226" s="474">
        <v>711979.429999999</v>
      </c>
      <c r="S226" s="474">
        <v>257549.39</v>
      </c>
      <c r="T226" s="474">
        <v>245452.2</v>
      </c>
      <c r="U226" s="474">
        <v>545897.00999999896</v>
      </c>
      <c r="V226" s="474">
        <v>229119.13</v>
      </c>
      <c r="W226" s="474">
        <v>260219.99</v>
      </c>
      <c r="X226" s="474">
        <v>500740.08</v>
      </c>
      <c r="Y226" s="474">
        <v>232593.7</v>
      </c>
      <c r="Z226" s="474">
        <v>455656.5</v>
      </c>
      <c r="AA226" s="474">
        <v>4907001.3600000003</v>
      </c>
      <c r="AB226" s="474">
        <v>823356.35</v>
      </c>
      <c r="AC226" s="474">
        <v>419303.08</v>
      </c>
      <c r="AD226" s="474">
        <v>225792.18</v>
      </c>
      <c r="AE226" s="474">
        <v>727482.28999999899</v>
      </c>
      <c r="AF226" s="474">
        <v>241216.37</v>
      </c>
      <c r="AG226" s="474">
        <v>218596.21</v>
      </c>
      <c r="AH226" s="474">
        <v>545765.32999999996</v>
      </c>
      <c r="AI226" s="474">
        <v>218145.16</v>
      </c>
      <c r="AJ226" s="474">
        <v>231560.68</v>
      </c>
      <c r="AK226" s="474">
        <v>505524.02</v>
      </c>
      <c r="AL226" s="474">
        <v>220748.74</v>
      </c>
      <c r="AM226" s="474">
        <v>284608.84000000003</v>
      </c>
      <c r="AN226" s="474">
        <v>4662099.25</v>
      </c>
      <c r="AO226" s="474">
        <v>820435.70999999903</v>
      </c>
      <c r="AP226" s="474">
        <v>413998.22</v>
      </c>
      <c r="AQ226" s="474">
        <v>220119.399999999</v>
      </c>
      <c r="AR226" s="474">
        <v>722916.39</v>
      </c>
      <c r="AS226" s="474">
        <v>236180.459999999</v>
      </c>
      <c r="AT226" s="474">
        <v>212909.07</v>
      </c>
      <c r="AU226" s="474">
        <v>542729.07999999996</v>
      </c>
      <c r="AV226" s="474">
        <v>213029.09999999899</v>
      </c>
      <c r="AW226" s="474">
        <v>225794.55999999901</v>
      </c>
      <c r="AX226" s="474">
        <v>501238.95</v>
      </c>
      <c r="AY226" s="474">
        <v>217305.40999999901</v>
      </c>
      <c r="AZ226" s="474">
        <v>279276.21000000002</v>
      </c>
      <c r="BA226" s="474">
        <v>4605932.5599999996</v>
      </c>
    </row>
    <row r="227" spans="1:53">
      <c r="A227" s="475" t="s">
        <v>2116</v>
      </c>
      <c r="B227" s="474">
        <v>486830.01</v>
      </c>
      <c r="C227" s="474">
        <v>319290.57</v>
      </c>
      <c r="D227" s="474">
        <v>226637.04</v>
      </c>
      <c r="E227" s="474">
        <v>285655.83</v>
      </c>
      <c r="F227" s="474">
        <v>139119.22</v>
      </c>
      <c r="G227" s="474">
        <v>75413.88</v>
      </c>
      <c r="H227" s="474">
        <v>360738.38</v>
      </c>
      <c r="I227" s="474">
        <v>134719.79999999999</v>
      </c>
      <c r="J227" s="474">
        <v>128947.58</v>
      </c>
      <c r="K227" s="474">
        <v>515361.54</v>
      </c>
      <c r="L227" s="474">
        <v>467000.64999999898</v>
      </c>
      <c r="M227" s="474">
        <v>545114.34999999905</v>
      </c>
      <c r="N227" s="474">
        <v>3684828.8499999898</v>
      </c>
      <c r="O227" s="474">
        <v>785425.64</v>
      </c>
      <c r="P227" s="474">
        <v>433136.72</v>
      </c>
      <c r="Q227" s="474">
        <v>249231.57</v>
      </c>
      <c r="R227" s="474">
        <v>711979.429999999</v>
      </c>
      <c r="S227" s="474">
        <v>257549.39</v>
      </c>
      <c r="T227" s="474">
        <v>245452.2</v>
      </c>
      <c r="U227" s="474">
        <v>545897.00999999896</v>
      </c>
      <c r="V227" s="474">
        <v>229119.13</v>
      </c>
      <c r="W227" s="474">
        <v>260219.99</v>
      </c>
      <c r="X227" s="474">
        <v>500740.08</v>
      </c>
      <c r="Y227" s="474">
        <v>232593.7</v>
      </c>
      <c r="Z227" s="474">
        <v>455656.5</v>
      </c>
      <c r="AA227" s="474">
        <v>4907001.3600000003</v>
      </c>
      <c r="AB227" s="474">
        <v>823356.35</v>
      </c>
      <c r="AC227" s="474">
        <v>419303.08</v>
      </c>
      <c r="AD227" s="474">
        <v>225792.18</v>
      </c>
      <c r="AE227" s="474">
        <v>727482.28999999899</v>
      </c>
      <c r="AF227" s="474">
        <v>241216.37</v>
      </c>
      <c r="AG227" s="474">
        <v>218596.21</v>
      </c>
      <c r="AH227" s="474">
        <v>545765.32999999996</v>
      </c>
      <c r="AI227" s="474">
        <v>218145.16</v>
      </c>
      <c r="AJ227" s="474">
        <v>231560.68</v>
      </c>
      <c r="AK227" s="474">
        <v>505524.02</v>
      </c>
      <c r="AL227" s="474">
        <v>220748.74</v>
      </c>
      <c r="AM227" s="474">
        <v>284608.84000000003</v>
      </c>
      <c r="AN227" s="474">
        <v>4662099.25</v>
      </c>
      <c r="AO227" s="474">
        <v>820435.70999999903</v>
      </c>
      <c r="AP227" s="474">
        <v>413998.22</v>
      </c>
      <c r="AQ227" s="474">
        <v>220119.399999999</v>
      </c>
      <c r="AR227" s="474">
        <v>722916.39</v>
      </c>
      <c r="AS227" s="474">
        <v>236180.459999999</v>
      </c>
      <c r="AT227" s="474">
        <v>212909.07</v>
      </c>
      <c r="AU227" s="474">
        <v>542729.07999999996</v>
      </c>
      <c r="AV227" s="474">
        <v>213029.09999999899</v>
      </c>
      <c r="AW227" s="474">
        <v>225794.55999999901</v>
      </c>
      <c r="AX227" s="474">
        <v>501238.95</v>
      </c>
      <c r="AY227" s="474">
        <v>217305.40999999901</v>
      </c>
      <c r="AZ227" s="474">
        <v>279276.21000000002</v>
      </c>
      <c r="BA227" s="474">
        <v>4605932.5599999996</v>
      </c>
    </row>
    <row r="228" spans="1:53">
      <c r="A228" s="475" t="s">
        <v>2115</v>
      </c>
      <c r="B228" s="474">
        <v>486830.01</v>
      </c>
      <c r="C228" s="474">
        <v>319290.57</v>
      </c>
      <c r="D228" s="474">
        <v>226637.04</v>
      </c>
      <c r="E228" s="474">
        <v>285655.83</v>
      </c>
      <c r="F228" s="474">
        <v>139119.22</v>
      </c>
      <c r="G228" s="474">
        <v>75413.88</v>
      </c>
      <c r="H228" s="474">
        <v>360738.38</v>
      </c>
      <c r="I228" s="474">
        <v>134719.79999999999</v>
      </c>
      <c r="J228" s="474">
        <v>128947.58</v>
      </c>
      <c r="K228" s="474">
        <v>515361.54</v>
      </c>
      <c r="L228" s="474">
        <v>467000.64999999898</v>
      </c>
      <c r="M228" s="474">
        <v>545114.34999999905</v>
      </c>
      <c r="N228" s="474">
        <v>3684828.8499999898</v>
      </c>
      <c r="O228" s="474">
        <v>785425.64</v>
      </c>
      <c r="P228" s="474">
        <v>433136.72</v>
      </c>
      <c r="Q228" s="474">
        <v>249231.57</v>
      </c>
      <c r="R228" s="474">
        <v>711979.429999999</v>
      </c>
      <c r="S228" s="474">
        <v>257549.39</v>
      </c>
      <c r="T228" s="474">
        <v>245452.2</v>
      </c>
      <c r="U228" s="474">
        <v>545897.00999999896</v>
      </c>
      <c r="V228" s="474">
        <v>229119.13</v>
      </c>
      <c r="W228" s="474">
        <v>260219.99</v>
      </c>
      <c r="X228" s="474">
        <v>500740.08</v>
      </c>
      <c r="Y228" s="474">
        <v>232593.7</v>
      </c>
      <c r="Z228" s="474">
        <v>455656.5</v>
      </c>
      <c r="AA228" s="474">
        <v>4907001.3600000003</v>
      </c>
      <c r="AB228" s="474">
        <v>823356.35</v>
      </c>
      <c r="AC228" s="474">
        <v>419303.08</v>
      </c>
      <c r="AD228" s="474">
        <v>225792.18</v>
      </c>
      <c r="AE228" s="474">
        <v>727482.28999999899</v>
      </c>
      <c r="AF228" s="474">
        <v>241216.37</v>
      </c>
      <c r="AG228" s="474">
        <v>218596.21</v>
      </c>
      <c r="AH228" s="474">
        <v>545765.32999999996</v>
      </c>
      <c r="AI228" s="474">
        <v>218145.16</v>
      </c>
      <c r="AJ228" s="474">
        <v>231560.68</v>
      </c>
      <c r="AK228" s="474">
        <v>505524.02</v>
      </c>
      <c r="AL228" s="474">
        <v>220748.74</v>
      </c>
      <c r="AM228" s="474">
        <v>284608.84000000003</v>
      </c>
      <c r="AN228" s="474">
        <v>4662099.25</v>
      </c>
      <c r="AO228" s="474">
        <v>820435.70999999903</v>
      </c>
      <c r="AP228" s="474">
        <v>413998.22</v>
      </c>
      <c r="AQ228" s="474">
        <v>220119.399999999</v>
      </c>
      <c r="AR228" s="474">
        <v>722916.39</v>
      </c>
      <c r="AS228" s="474">
        <v>236180.459999999</v>
      </c>
      <c r="AT228" s="474">
        <v>212909.07</v>
      </c>
      <c r="AU228" s="474">
        <v>542729.07999999996</v>
      </c>
      <c r="AV228" s="474">
        <v>213029.09999999899</v>
      </c>
      <c r="AW228" s="474">
        <v>225794.55999999901</v>
      </c>
      <c r="AX228" s="474">
        <v>501238.95</v>
      </c>
      <c r="AY228" s="474">
        <v>217305.40999999901</v>
      </c>
      <c r="AZ228" s="474">
        <v>279276.21000000002</v>
      </c>
      <c r="BA228" s="474">
        <v>4605932.5599999996</v>
      </c>
    </row>
    <row r="229" spans="1:53">
      <c r="A229" s="475" t="s">
        <v>2114</v>
      </c>
      <c r="B229" s="474">
        <v>1558892.74</v>
      </c>
      <c r="C229" s="474">
        <v>1814616.91</v>
      </c>
      <c r="D229" s="474">
        <v>1187657.0900000001</v>
      </c>
      <c r="E229" s="474">
        <v>1336588.17</v>
      </c>
      <c r="F229" s="474">
        <v>1280040.42</v>
      </c>
      <c r="G229" s="474">
        <v>1197160.19</v>
      </c>
      <c r="H229" s="474">
        <v>1471355.05</v>
      </c>
      <c r="I229" s="474">
        <v>1169154.28</v>
      </c>
      <c r="J229" s="474">
        <v>1915324.28</v>
      </c>
      <c r="K229" s="474">
        <v>1208779.0699999901</v>
      </c>
      <c r="L229" s="474">
        <v>1612969.95999999</v>
      </c>
      <c r="M229" s="474">
        <v>2032658.8399999901</v>
      </c>
      <c r="N229" s="474">
        <v>17785197</v>
      </c>
      <c r="O229" s="474">
        <v>2426925.65</v>
      </c>
      <c r="P229" s="474">
        <v>2122558.7200000002</v>
      </c>
      <c r="Q229" s="474">
        <v>2164966.9500000002</v>
      </c>
      <c r="R229" s="474">
        <v>2275344.36</v>
      </c>
      <c r="S229" s="474">
        <v>2222258.0299999998</v>
      </c>
      <c r="T229" s="474">
        <v>2138735.29</v>
      </c>
      <c r="U229" s="474">
        <v>2340622.1800000002</v>
      </c>
      <c r="V229" s="474">
        <v>2297131.06</v>
      </c>
      <c r="W229" s="474">
        <v>2225642.5499999998</v>
      </c>
      <c r="X229" s="474">
        <v>2325906.1199999899</v>
      </c>
      <c r="Y229" s="474">
        <v>2237823.63</v>
      </c>
      <c r="Z229" s="474">
        <v>3965029.00999999</v>
      </c>
      <c r="AA229" s="474">
        <v>28742943.550000001</v>
      </c>
      <c r="AB229" s="474">
        <v>1283391.78</v>
      </c>
      <c r="AC229" s="474">
        <v>1020566.42999999</v>
      </c>
      <c r="AD229" s="474">
        <v>1070595.69</v>
      </c>
      <c r="AE229" s="474">
        <v>1148200.6499999999</v>
      </c>
      <c r="AF229" s="474">
        <v>1111946.3699999901</v>
      </c>
      <c r="AG229" s="474">
        <v>1045411.6</v>
      </c>
      <c r="AH229" s="474">
        <v>1127075.47</v>
      </c>
      <c r="AI229" s="474">
        <v>1090153.72999999</v>
      </c>
      <c r="AJ229" s="474">
        <v>1027413.76999999</v>
      </c>
      <c r="AK229" s="474">
        <v>1114585.8699999901</v>
      </c>
      <c r="AL229" s="474">
        <v>1041808.17999999</v>
      </c>
      <c r="AM229" s="474">
        <v>1067383.5999999901</v>
      </c>
      <c r="AN229" s="474">
        <v>13148533.1399999</v>
      </c>
      <c r="AO229" s="474">
        <v>1627123.05</v>
      </c>
      <c r="AP229" s="474">
        <v>1361250.78</v>
      </c>
      <c r="AQ229" s="474">
        <v>1409007.77</v>
      </c>
      <c r="AR229" s="474">
        <v>1491480.8999999899</v>
      </c>
      <c r="AS229" s="474">
        <v>1456407.12</v>
      </c>
      <c r="AT229" s="474">
        <v>1380611.9</v>
      </c>
      <c r="AU229" s="474">
        <v>1476599.13</v>
      </c>
      <c r="AV229" s="474">
        <v>1431302.47</v>
      </c>
      <c r="AW229" s="474">
        <v>1364701.73</v>
      </c>
      <c r="AX229" s="474">
        <v>1460352.96</v>
      </c>
      <c r="AY229" s="474">
        <v>1388707.78</v>
      </c>
      <c r="AZ229" s="474">
        <v>1428520.43</v>
      </c>
      <c r="BA229" s="474">
        <v>17276066.02</v>
      </c>
    </row>
    <row r="230" spans="1:53">
      <c r="A230" s="475" t="s">
        <v>2113</v>
      </c>
      <c r="B230" s="474">
        <v>1558892.74</v>
      </c>
      <c r="C230" s="474">
        <v>1814616.91</v>
      </c>
      <c r="D230" s="474">
        <v>1187657.0900000001</v>
      </c>
      <c r="E230" s="474">
        <v>1336588.17</v>
      </c>
      <c r="F230" s="474">
        <v>1280040.42</v>
      </c>
      <c r="G230" s="474">
        <v>1197160.19</v>
      </c>
      <c r="H230" s="474">
        <v>1471355.05</v>
      </c>
      <c r="I230" s="474">
        <v>1169154.28</v>
      </c>
      <c r="J230" s="474">
        <v>1915324.28</v>
      </c>
      <c r="K230" s="474">
        <v>1208779.0699999901</v>
      </c>
      <c r="L230" s="474">
        <v>1612969.95999999</v>
      </c>
      <c r="M230" s="474">
        <v>2032658.8399999901</v>
      </c>
      <c r="N230" s="474">
        <v>17785197</v>
      </c>
      <c r="O230" s="474">
        <v>2426925.65</v>
      </c>
      <c r="P230" s="474">
        <v>2122558.7200000002</v>
      </c>
      <c r="Q230" s="474">
        <v>2164966.9500000002</v>
      </c>
      <c r="R230" s="474">
        <v>2275344.36</v>
      </c>
      <c r="S230" s="474">
        <v>2222258.0299999998</v>
      </c>
      <c r="T230" s="474">
        <v>2138735.29</v>
      </c>
      <c r="U230" s="474">
        <v>2340622.1800000002</v>
      </c>
      <c r="V230" s="474">
        <v>2297131.06</v>
      </c>
      <c r="W230" s="474">
        <v>2225642.5499999998</v>
      </c>
      <c r="X230" s="474">
        <v>2325906.1199999899</v>
      </c>
      <c r="Y230" s="474">
        <v>2237823.63</v>
      </c>
      <c r="Z230" s="474">
        <v>3965029.00999999</v>
      </c>
      <c r="AA230" s="474">
        <v>28742943.550000001</v>
      </c>
      <c r="AB230" s="474">
        <v>1283391.78</v>
      </c>
      <c r="AC230" s="474">
        <v>1020566.42999999</v>
      </c>
      <c r="AD230" s="474">
        <v>1070595.69</v>
      </c>
      <c r="AE230" s="474">
        <v>1148200.6499999999</v>
      </c>
      <c r="AF230" s="474">
        <v>1111946.3699999901</v>
      </c>
      <c r="AG230" s="474">
        <v>1045411.6</v>
      </c>
      <c r="AH230" s="474">
        <v>1127075.47</v>
      </c>
      <c r="AI230" s="474">
        <v>1090153.72999999</v>
      </c>
      <c r="AJ230" s="474">
        <v>1027413.76999999</v>
      </c>
      <c r="AK230" s="474">
        <v>1114585.8699999901</v>
      </c>
      <c r="AL230" s="474">
        <v>1041808.17999999</v>
      </c>
      <c r="AM230" s="474">
        <v>1067383.5999999901</v>
      </c>
      <c r="AN230" s="474">
        <v>13148533.1399999</v>
      </c>
      <c r="AO230" s="474">
        <v>1627123.05</v>
      </c>
      <c r="AP230" s="474">
        <v>1361250.78</v>
      </c>
      <c r="AQ230" s="474">
        <v>1409007.77</v>
      </c>
      <c r="AR230" s="474">
        <v>1491480.8999999899</v>
      </c>
      <c r="AS230" s="474">
        <v>1456407.12</v>
      </c>
      <c r="AT230" s="474">
        <v>1380611.9</v>
      </c>
      <c r="AU230" s="474">
        <v>1476599.13</v>
      </c>
      <c r="AV230" s="474">
        <v>1431302.47</v>
      </c>
      <c r="AW230" s="474">
        <v>1364701.73</v>
      </c>
      <c r="AX230" s="474">
        <v>1460352.96</v>
      </c>
      <c r="AY230" s="474">
        <v>1388707.78</v>
      </c>
      <c r="AZ230" s="474">
        <v>1428520.43</v>
      </c>
      <c r="BA230" s="474">
        <v>17276066.02</v>
      </c>
    </row>
    <row r="231" spans="1:53">
      <c r="A231" s="475" t="s">
        <v>2112</v>
      </c>
      <c r="B231" s="474">
        <v>1558892.74</v>
      </c>
      <c r="C231" s="474">
        <v>1814616.91</v>
      </c>
      <c r="D231" s="474">
        <v>1187657.0900000001</v>
      </c>
      <c r="E231" s="474">
        <v>1336588.17</v>
      </c>
      <c r="F231" s="474">
        <v>1280040.42</v>
      </c>
      <c r="G231" s="474">
        <v>1197160.19</v>
      </c>
      <c r="H231" s="474">
        <v>1471355.05</v>
      </c>
      <c r="I231" s="474">
        <v>1169154.28</v>
      </c>
      <c r="J231" s="474">
        <v>1915324.28</v>
      </c>
      <c r="K231" s="474">
        <v>1208779.0699999901</v>
      </c>
      <c r="L231" s="474">
        <v>1612969.95999999</v>
      </c>
      <c r="M231" s="474">
        <v>2032658.8399999901</v>
      </c>
      <c r="N231" s="474">
        <v>17785197</v>
      </c>
      <c r="O231" s="474">
        <v>2426925.65</v>
      </c>
      <c r="P231" s="474">
        <v>2122558.7200000002</v>
      </c>
      <c r="Q231" s="474">
        <v>2164966.9500000002</v>
      </c>
      <c r="R231" s="474">
        <v>2275344.36</v>
      </c>
      <c r="S231" s="474">
        <v>2222258.0299999998</v>
      </c>
      <c r="T231" s="474">
        <v>2138735.29</v>
      </c>
      <c r="U231" s="474">
        <v>2340622.1800000002</v>
      </c>
      <c r="V231" s="474">
        <v>2297131.06</v>
      </c>
      <c r="W231" s="474">
        <v>2225642.5499999998</v>
      </c>
      <c r="X231" s="474">
        <v>2325906.1199999899</v>
      </c>
      <c r="Y231" s="474">
        <v>2237823.63</v>
      </c>
      <c r="Z231" s="474">
        <v>3965029.00999999</v>
      </c>
      <c r="AA231" s="474">
        <v>28742943.550000001</v>
      </c>
      <c r="AB231" s="474">
        <v>1283391.78</v>
      </c>
      <c r="AC231" s="474">
        <v>1020566.42999999</v>
      </c>
      <c r="AD231" s="474">
        <v>1070595.69</v>
      </c>
      <c r="AE231" s="474">
        <v>1148200.6499999999</v>
      </c>
      <c r="AF231" s="474">
        <v>1111946.3699999901</v>
      </c>
      <c r="AG231" s="474">
        <v>1045411.6</v>
      </c>
      <c r="AH231" s="474">
        <v>1127075.47</v>
      </c>
      <c r="AI231" s="474">
        <v>1090153.72999999</v>
      </c>
      <c r="AJ231" s="474">
        <v>1027413.76999999</v>
      </c>
      <c r="AK231" s="474">
        <v>1114585.8699999901</v>
      </c>
      <c r="AL231" s="474">
        <v>1041808.17999999</v>
      </c>
      <c r="AM231" s="474">
        <v>1067383.5999999901</v>
      </c>
      <c r="AN231" s="474">
        <v>13148533.1399999</v>
      </c>
      <c r="AO231" s="474">
        <v>1627123.05</v>
      </c>
      <c r="AP231" s="474">
        <v>1361250.78</v>
      </c>
      <c r="AQ231" s="474">
        <v>1409007.77</v>
      </c>
      <c r="AR231" s="474">
        <v>1491480.8999999899</v>
      </c>
      <c r="AS231" s="474">
        <v>1456407.12</v>
      </c>
      <c r="AT231" s="474">
        <v>1380611.9</v>
      </c>
      <c r="AU231" s="474">
        <v>1476599.13</v>
      </c>
      <c r="AV231" s="474">
        <v>1431302.47</v>
      </c>
      <c r="AW231" s="474">
        <v>1364701.73</v>
      </c>
      <c r="AX231" s="474">
        <v>1460352.96</v>
      </c>
      <c r="AY231" s="474">
        <v>1388707.78</v>
      </c>
      <c r="AZ231" s="474">
        <v>1428520.43</v>
      </c>
      <c r="BA231" s="474">
        <v>17276066.02</v>
      </c>
    </row>
    <row r="232" spans="1:53">
      <c r="A232" s="475" t="s">
        <v>2111</v>
      </c>
      <c r="B232" s="474">
        <v>0</v>
      </c>
      <c r="C232" s="474">
        <v>0</v>
      </c>
      <c r="D232" s="474">
        <v>0</v>
      </c>
      <c r="E232" s="474">
        <v>0</v>
      </c>
      <c r="F232" s="474">
        <v>0</v>
      </c>
      <c r="G232" s="474">
        <v>0</v>
      </c>
      <c r="H232" s="474">
        <v>0</v>
      </c>
      <c r="I232" s="474">
        <v>0</v>
      </c>
      <c r="J232" s="474">
        <v>0</v>
      </c>
      <c r="K232" s="474">
        <v>0</v>
      </c>
      <c r="L232" s="474">
        <v>0</v>
      </c>
      <c r="M232" s="474">
        <v>0</v>
      </c>
      <c r="N232" s="474">
        <v>0</v>
      </c>
      <c r="O232" s="474">
        <v>0</v>
      </c>
      <c r="P232" s="474">
        <v>0</v>
      </c>
      <c r="Q232" s="474">
        <v>0</v>
      </c>
      <c r="R232" s="474">
        <v>0</v>
      </c>
      <c r="S232" s="474">
        <v>0</v>
      </c>
      <c r="T232" s="474">
        <v>0</v>
      </c>
      <c r="U232" s="474">
        <v>0</v>
      </c>
      <c r="V232" s="474">
        <v>0</v>
      </c>
      <c r="W232" s="474">
        <v>0</v>
      </c>
      <c r="X232" s="474">
        <v>0</v>
      </c>
      <c r="Y232" s="474">
        <v>0</v>
      </c>
      <c r="Z232" s="474">
        <v>0</v>
      </c>
      <c r="AA232" s="474">
        <v>0</v>
      </c>
      <c r="AB232" s="474">
        <v>0</v>
      </c>
      <c r="AC232" s="474">
        <v>0</v>
      </c>
      <c r="AD232" s="474">
        <v>0</v>
      </c>
      <c r="AE232" s="474">
        <v>0</v>
      </c>
      <c r="AF232" s="474">
        <v>0</v>
      </c>
      <c r="AG232" s="474">
        <v>0</v>
      </c>
      <c r="AH232" s="474">
        <v>0</v>
      </c>
      <c r="AI232" s="474">
        <v>0</v>
      </c>
      <c r="AJ232" s="474">
        <v>0</v>
      </c>
      <c r="AK232" s="474">
        <v>0</v>
      </c>
      <c r="AL232" s="474">
        <v>0</v>
      </c>
      <c r="AM232" s="474">
        <v>0</v>
      </c>
      <c r="AN232" s="474">
        <v>0</v>
      </c>
      <c r="AO232" s="474">
        <v>0</v>
      </c>
      <c r="AP232" s="474">
        <v>0</v>
      </c>
      <c r="AQ232" s="474">
        <v>0</v>
      </c>
      <c r="AR232" s="474">
        <v>0</v>
      </c>
      <c r="AS232" s="474">
        <v>0</v>
      </c>
      <c r="AT232" s="474">
        <v>0</v>
      </c>
      <c r="AU232" s="474">
        <v>0</v>
      </c>
      <c r="AV232" s="474">
        <v>0</v>
      </c>
      <c r="AW232" s="474">
        <v>0</v>
      </c>
      <c r="AX232" s="474">
        <v>0</v>
      </c>
      <c r="AY232" s="474">
        <v>0</v>
      </c>
      <c r="AZ232" s="474">
        <v>0</v>
      </c>
      <c r="BA232" s="474">
        <v>0</v>
      </c>
    </row>
    <row r="233" spans="1:53">
      <c r="A233" s="475" t="s">
        <v>2110</v>
      </c>
      <c r="B233" s="474">
        <v>0</v>
      </c>
      <c r="C233" s="474">
        <v>0</v>
      </c>
      <c r="D233" s="474">
        <v>0</v>
      </c>
      <c r="E233" s="474">
        <v>0</v>
      </c>
      <c r="F233" s="474">
        <v>0</v>
      </c>
      <c r="G233" s="474">
        <v>0</v>
      </c>
      <c r="H233" s="474">
        <v>0</v>
      </c>
      <c r="I233" s="474">
        <v>0</v>
      </c>
      <c r="J233" s="474">
        <v>0</v>
      </c>
      <c r="K233" s="474">
        <v>0</v>
      </c>
      <c r="L233" s="474">
        <v>0</v>
      </c>
      <c r="M233" s="474">
        <v>0</v>
      </c>
      <c r="N233" s="474">
        <v>0</v>
      </c>
      <c r="O233" s="474">
        <v>0</v>
      </c>
      <c r="P233" s="474">
        <v>0</v>
      </c>
      <c r="Q233" s="474">
        <v>0</v>
      </c>
      <c r="R233" s="474">
        <v>0</v>
      </c>
      <c r="S233" s="474">
        <v>0</v>
      </c>
      <c r="T233" s="474">
        <v>0</v>
      </c>
      <c r="U233" s="474">
        <v>0</v>
      </c>
      <c r="V233" s="474">
        <v>0</v>
      </c>
      <c r="W233" s="474">
        <v>0</v>
      </c>
      <c r="X233" s="474">
        <v>0</v>
      </c>
      <c r="Y233" s="474">
        <v>0</v>
      </c>
      <c r="Z233" s="474">
        <v>0</v>
      </c>
      <c r="AA233" s="474">
        <v>0</v>
      </c>
      <c r="AB233" s="474">
        <v>0</v>
      </c>
      <c r="AC233" s="474">
        <v>0</v>
      </c>
      <c r="AD233" s="474">
        <v>0</v>
      </c>
      <c r="AE233" s="474">
        <v>0</v>
      </c>
      <c r="AF233" s="474">
        <v>0</v>
      </c>
      <c r="AG233" s="474">
        <v>0</v>
      </c>
      <c r="AH233" s="474">
        <v>0</v>
      </c>
      <c r="AI233" s="474">
        <v>0</v>
      </c>
      <c r="AJ233" s="474">
        <v>0</v>
      </c>
      <c r="AK233" s="474">
        <v>0</v>
      </c>
      <c r="AL233" s="474">
        <v>0</v>
      </c>
      <c r="AM233" s="474">
        <v>0</v>
      </c>
      <c r="AN233" s="474">
        <v>0</v>
      </c>
      <c r="AO233" s="474">
        <v>0</v>
      </c>
      <c r="AP233" s="474">
        <v>0</v>
      </c>
      <c r="AQ233" s="474">
        <v>0</v>
      </c>
      <c r="AR233" s="474">
        <v>0</v>
      </c>
      <c r="AS233" s="474">
        <v>0</v>
      </c>
      <c r="AT233" s="474">
        <v>0</v>
      </c>
      <c r="AU233" s="474">
        <v>0</v>
      </c>
      <c r="AV233" s="474">
        <v>0</v>
      </c>
      <c r="AW233" s="474">
        <v>0</v>
      </c>
      <c r="AX233" s="474">
        <v>0</v>
      </c>
      <c r="AY233" s="474">
        <v>0</v>
      </c>
      <c r="AZ233" s="474">
        <v>0</v>
      </c>
      <c r="BA233" s="474">
        <v>0</v>
      </c>
    </row>
    <row r="234" spans="1:53">
      <c r="A234" s="475" t="s">
        <v>2109</v>
      </c>
      <c r="B234" s="474">
        <v>0</v>
      </c>
      <c r="C234" s="474">
        <v>0</v>
      </c>
      <c r="D234" s="474">
        <v>0</v>
      </c>
      <c r="E234" s="474">
        <v>0</v>
      </c>
      <c r="F234" s="474">
        <v>0</v>
      </c>
      <c r="G234" s="474">
        <v>0</v>
      </c>
      <c r="H234" s="474">
        <v>0</v>
      </c>
      <c r="I234" s="474">
        <v>0</v>
      </c>
      <c r="J234" s="474">
        <v>0</v>
      </c>
      <c r="K234" s="474">
        <v>0</v>
      </c>
      <c r="L234" s="474">
        <v>0</v>
      </c>
      <c r="M234" s="474">
        <v>0</v>
      </c>
      <c r="N234" s="474">
        <v>0</v>
      </c>
      <c r="O234" s="474">
        <v>0</v>
      </c>
      <c r="P234" s="474">
        <v>0</v>
      </c>
      <c r="Q234" s="474">
        <v>0</v>
      </c>
      <c r="R234" s="474">
        <v>0</v>
      </c>
      <c r="S234" s="474">
        <v>0</v>
      </c>
      <c r="T234" s="474">
        <v>0</v>
      </c>
      <c r="U234" s="474">
        <v>0</v>
      </c>
      <c r="V234" s="474">
        <v>0</v>
      </c>
      <c r="W234" s="474">
        <v>0</v>
      </c>
      <c r="X234" s="474">
        <v>0</v>
      </c>
      <c r="Y234" s="474">
        <v>0</v>
      </c>
      <c r="Z234" s="474">
        <v>0</v>
      </c>
      <c r="AA234" s="474">
        <v>0</v>
      </c>
      <c r="AB234" s="474">
        <v>0</v>
      </c>
      <c r="AC234" s="474">
        <v>0</v>
      </c>
      <c r="AD234" s="474">
        <v>0</v>
      </c>
      <c r="AE234" s="474">
        <v>0</v>
      </c>
      <c r="AF234" s="474">
        <v>0</v>
      </c>
      <c r="AG234" s="474">
        <v>0</v>
      </c>
      <c r="AH234" s="474">
        <v>0</v>
      </c>
      <c r="AI234" s="474">
        <v>0</v>
      </c>
      <c r="AJ234" s="474">
        <v>0</v>
      </c>
      <c r="AK234" s="474">
        <v>0</v>
      </c>
      <c r="AL234" s="474">
        <v>0</v>
      </c>
      <c r="AM234" s="474">
        <v>0</v>
      </c>
      <c r="AN234" s="474">
        <v>0</v>
      </c>
      <c r="AO234" s="474">
        <v>0</v>
      </c>
      <c r="AP234" s="474">
        <v>0</v>
      </c>
      <c r="AQ234" s="474">
        <v>0</v>
      </c>
      <c r="AR234" s="474">
        <v>0</v>
      </c>
      <c r="AS234" s="474">
        <v>0</v>
      </c>
      <c r="AT234" s="474">
        <v>0</v>
      </c>
      <c r="AU234" s="474">
        <v>0</v>
      </c>
      <c r="AV234" s="474">
        <v>0</v>
      </c>
      <c r="AW234" s="474">
        <v>0</v>
      </c>
      <c r="AX234" s="474">
        <v>0</v>
      </c>
      <c r="AY234" s="474">
        <v>0</v>
      </c>
      <c r="AZ234" s="474">
        <v>0</v>
      </c>
      <c r="BA234" s="474">
        <v>0</v>
      </c>
    </row>
    <row r="235" spans="1:53">
      <c r="A235" s="475" t="s">
        <v>2108</v>
      </c>
      <c r="B235" s="474">
        <v>0</v>
      </c>
      <c r="C235" s="474">
        <v>0</v>
      </c>
      <c r="D235" s="474">
        <v>0</v>
      </c>
      <c r="E235" s="474">
        <v>0</v>
      </c>
      <c r="F235" s="474">
        <v>0</v>
      </c>
      <c r="G235" s="474">
        <v>0</v>
      </c>
      <c r="H235" s="474">
        <v>0</v>
      </c>
      <c r="I235" s="474">
        <v>0</v>
      </c>
      <c r="J235" s="474">
        <v>0</v>
      </c>
      <c r="K235" s="474">
        <v>0</v>
      </c>
      <c r="L235" s="474">
        <v>0</v>
      </c>
      <c r="M235" s="474">
        <v>0</v>
      </c>
      <c r="N235" s="474">
        <v>0</v>
      </c>
      <c r="O235" s="474">
        <v>0</v>
      </c>
      <c r="P235" s="474">
        <v>0</v>
      </c>
      <c r="Q235" s="474">
        <v>0</v>
      </c>
      <c r="R235" s="474">
        <v>0</v>
      </c>
      <c r="S235" s="474">
        <v>0</v>
      </c>
      <c r="T235" s="474">
        <v>0</v>
      </c>
      <c r="U235" s="474">
        <v>0</v>
      </c>
      <c r="V235" s="474">
        <v>0</v>
      </c>
      <c r="W235" s="474">
        <v>0</v>
      </c>
      <c r="X235" s="474">
        <v>0</v>
      </c>
      <c r="Y235" s="474">
        <v>0</v>
      </c>
      <c r="Z235" s="474">
        <v>0</v>
      </c>
      <c r="AA235" s="474">
        <v>0</v>
      </c>
      <c r="AB235" s="474">
        <v>0</v>
      </c>
      <c r="AC235" s="474">
        <v>0</v>
      </c>
      <c r="AD235" s="474">
        <v>0</v>
      </c>
      <c r="AE235" s="474">
        <v>0</v>
      </c>
      <c r="AF235" s="474">
        <v>0</v>
      </c>
      <c r="AG235" s="474">
        <v>0</v>
      </c>
      <c r="AH235" s="474">
        <v>0</v>
      </c>
      <c r="AI235" s="474">
        <v>0</v>
      </c>
      <c r="AJ235" s="474">
        <v>0</v>
      </c>
      <c r="AK235" s="474">
        <v>0</v>
      </c>
      <c r="AL235" s="474">
        <v>0</v>
      </c>
      <c r="AM235" s="474">
        <v>0</v>
      </c>
      <c r="AN235" s="474">
        <v>0</v>
      </c>
      <c r="AO235" s="474">
        <v>0</v>
      </c>
      <c r="AP235" s="474">
        <v>0</v>
      </c>
      <c r="AQ235" s="474">
        <v>0</v>
      </c>
      <c r="AR235" s="474">
        <v>0</v>
      </c>
      <c r="AS235" s="474">
        <v>0</v>
      </c>
      <c r="AT235" s="474">
        <v>0</v>
      </c>
      <c r="AU235" s="474">
        <v>0</v>
      </c>
      <c r="AV235" s="474">
        <v>0</v>
      </c>
      <c r="AW235" s="474">
        <v>0</v>
      </c>
      <c r="AX235" s="474">
        <v>0</v>
      </c>
      <c r="AY235" s="474">
        <v>0</v>
      </c>
      <c r="AZ235" s="474">
        <v>0</v>
      </c>
      <c r="BA235" s="474">
        <v>0</v>
      </c>
    </row>
    <row r="236" spans="1:53">
      <c r="A236" s="475" t="s">
        <v>2107</v>
      </c>
      <c r="B236" s="474">
        <v>0</v>
      </c>
      <c r="C236" s="474">
        <v>0</v>
      </c>
      <c r="D236" s="474">
        <v>0</v>
      </c>
      <c r="E236" s="474">
        <v>0</v>
      </c>
      <c r="F236" s="474">
        <v>0</v>
      </c>
      <c r="G236" s="474">
        <v>0</v>
      </c>
      <c r="H236" s="474">
        <v>0</v>
      </c>
      <c r="I236" s="474">
        <v>0</v>
      </c>
      <c r="J236" s="474">
        <v>0</v>
      </c>
      <c r="K236" s="474">
        <v>0</v>
      </c>
      <c r="L236" s="474">
        <v>0</v>
      </c>
      <c r="M236" s="474">
        <v>0</v>
      </c>
      <c r="N236" s="474">
        <v>0</v>
      </c>
      <c r="O236" s="474">
        <v>0</v>
      </c>
      <c r="P236" s="474">
        <v>0</v>
      </c>
      <c r="Q236" s="474">
        <v>0</v>
      </c>
      <c r="R236" s="474">
        <v>0</v>
      </c>
      <c r="S236" s="474">
        <v>0</v>
      </c>
      <c r="T236" s="474">
        <v>0</v>
      </c>
      <c r="U236" s="474">
        <v>0</v>
      </c>
      <c r="V236" s="474">
        <v>0</v>
      </c>
      <c r="W236" s="474">
        <v>0</v>
      </c>
      <c r="X236" s="474">
        <v>0</v>
      </c>
      <c r="Y236" s="474">
        <v>0</v>
      </c>
      <c r="Z236" s="474">
        <v>0</v>
      </c>
      <c r="AA236" s="474">
        <v>0</v>
      </c>
      <c r="AB236" s="474">
        <v>0</v>
      </c>
      <c r="AC236" s="474">
        <v>0</v>
      </c>
      <c r="AD236" s="474">
        <v>0</v>
      </c>
      <c r="AE236" s="474">
        <v>0</v>
      </c>
      <c r="AF236" s="474">
        <v>0</v>
      </c>
      <c r="AG236" s="474">
        <v>0</v>
      </c>
      <c r="AH236" s="474">
        <v>0</v>
      </c>
      <c r="AI236" s="474">
        <v>0</v>
      </c>
      <c r="AJ236" s="474">
        <v>0</v>
      </c>
      <c r="AK236" s="474">
        <v>0</v>
      </c>
      <c r="AL236" s="474">
        <v>0</v>
      </c>
      <c r="AM236" s="474">
        <v>0</v>
      </c>
      <c r="AN236" s="474">
        <v>0</v>
      </c>
      <c r="AO236" s="474">
        <v>0</v>
      </c>
      <c r="AP236" s="474">
        <v>0</v>
      </c>
      <c r="AQ236" s="474">
        <v>0</v>
      </c>
      <c r="AR236" s="474">
        <v>0</v>
      </c>
      <c r="AS236" s="474">
        <v>0</v>
      </c>
      <c r="AT236" s="474">
        <v>0</v>
      </c>
      <c r="AU236" s="474">
        <v>0</v>
      </c>
      <c r="AV236" s="474">
        <v>0</v>
      </c>
      <c r="AW236" s="474">
        <v>0</v>
      </c>
      <c r="AX236" s="474">
        <v>0</v>
      </c>
      <c r="AY236" s="474">
        <v>0</v>
      </c>
      <c r="AZ236" s="474">
        <v>0</v>
      </c>
      <c r="BA236" s="474">
        <v>0</v>
      </c>
    </row>
    <row r="237" spans="1:53">
      <c r="A237" s="475" t="s">
        <v>2106</v>
      </c>
      <c r="B237" s="474">
        <v>0</v>
      </c>
      <c r="C237" s="474">
        <v>0</v>
      </c>
      <c r="D237" s="474">
        <v>0</v>
      </c>
      <c r="E237" s="474">
        <v>0</v>
      </c>
      <c r="F237" s="474">
        <v>0</v>
      </c>
      <c r="G237" s="474">
        <v>0</v>
      </c>
      <c r="H237" s="474">
        <v>0</v>
      </c>
      <c r="I237" s="474">
        <v>0</v>
      </c>
      <c r="J237" s="474">
        <v>0</v>
      </c>
      <c r="K237" s="474">
        <v>0</v>
      </c>
      <c r="L237" s="474">
        <v>0</v>
      </c>
      <c r="M237" s="474">
        <v>0</v>
      </c>
      <c r="N237" s="474">
        <v>0</v>
      </c>
      <c r="O237" s="474">
        <v>0</v>
      </c>
      <c r="P237" s="474">
        <v>0</v>
      </c>
      <c r="Q237" s="474">
        <v>0</v>
      </c>
      <c r="R237" s="474">
        <v>0</v>
      </c>
      <c r="S237" s="474">
        <v>0</v>
      </c>
      <c r="T237" s="474">
        <v>0</v>
      </c>
      <c r="U237" s="474">
        <v>0</v>
      </c>
      <c r="V237" s="474">
        <v>0</v>
      </c>
      <c r="W237" s="474">
        <v>0</v>
      </c>
      <c r="X237" s="474">
        <v>0</v>
      </c>
      <c r="Y237" s="474">
        <v>0</v>
      </c>
      <c r="Z237" s="474">
        <v>0</v>
      </c>
      <c r="AA237" s="474">
        <v>0</v>
      </c>
      <c r="AB237" s="474">
        <v>0</v>
      </c>
      <c r="AC237" s="474">
        <v>0</v>
      </c>
      <c r="AD237" s="474">
        <v>0</v>
      </c>
      <c r="AE237" s="474">
        <v>0</v>
      </c>
      <c r="AF237" s="474">
        <v>0</v>
      </c>
      <c r="AG237" s="474">
        <v>0</v>
      </c>
      <c r="AH237" s="474">
        <v>0</v>
      </c>
      <c r="AI237" s="474">
        <v>0</v>
      </c>
      <c r="AJ237" s="474">
        <v>0</v>
      </c>
      <c r="AK237" s="474">
        <v>0</v>
      </c>
      <c r="AL237" s="474">
        <v>0</v>
      </c>
      <c r="AM237" s="474">
        <v>0</v>
      </c>
      <c r="AN237" s="474">
        <v>0</v>
      </c>
      <c r="AO237" s="474">
        <v>0</v>
      </c>
      <c r="AP237" s="474">
        <v>0</v>
      </c>
      <c r="AQ237" s="474">
        <v>0</v>
      </c>
      <c r="AR237" s="474">
        <v>0</v>
      </c>
      <c r="AS237" s="474">
        <v>0</v>
      </c>
      <c r="AT237" s="474">
        <v>0</v>
      </c>
      <c r="AU237" s="474">
        <v>0</v>
      </c>
      <c r="AV237" s="474">
        <v>0</v>
      </c>
      <c r="AW237" s="474">
        <v>0</v>
      </c>
      <c r="AX237" s="474">
        <v>0</v>
      </c>
      <c r="AY237" s="474">
        <v>0</v>
      </c>
      <c r="AZ237" s="474">
        <v>0</v>
      </c>
      <c r="BA237" s="474">
        <v>0</v>
      </c>
    </row>
    <row r="238" spans="1:53">
      <c r="A238" s="475" t="s">
        <v>2105</v>
      </c>
      <c r="B238" s="474">
        <v>5798.3599999999897</v>
      </c>
      <c r="C238" s="474">
        <v>2125294.17</v>
      </c>
      <c r="D238" s="474">
        <v>1723588.75</v>
      </c>
      <c r="E238" s="474">
        <v>2736915.1799999899</v>
      </c>
      <c r="F238" s="474">
        <v>2465012.35</v>
      </c>
      <c r="G238" s="474">
        <v>2201914.96</v>
      </c>
      <c r="H238" s="474">
        <v>1356937.23</v>
      </c>
      <c r="I238" s="474">
        <v>512453.68</v>
      </c>
      <c r="J238" s="474">
        <v>1603944.0799999901</v>
      </c>
      <c r="K238" s="474">
        <v>3332683.71</v>
      </c>
      <c r="L238" s="474">
        <v>5109557.5599999903</v>
      </c>
      <c r="M238" s="474">
        <v>2049086.28</v>
      </c>
      <c r="N238" s="474">
        <v>25223186.309999999</v>
      </c>
      <c r="O238" s="474">
        <v>2748953.4</v>
      </c>
      <c r="P238" s="474">
        <v>1978372.09</v>
      </c>
      <c r="Q238" s="474">
        <v>3557371.52</v>
      </c>
      <c r="R238" s="474">
        <v>2055592.3</v>
      </c>
      <c r="S238" s="474">
        <v>2715017.63</v>
      </c>
      <c r="T238" s="474">
        <v>1522660.53</v>
      </c>
      <c r="U238" s="474">
        <v>1753115.71999999</v>
      </c>
      <c r="V238" s="474">
        <v>4250977.96</v>
      </c>
      <c r="W238" s="474">
        <v>-16360228.1520105</v>
      </c>
      <c r="X238" s="474">
        <v>1964377.54999999</v>
      </c>
      <c r="Y238" s="474">
        <v>1667010.54</v>
      </c>
      <c r="Z238" s="474">
        <v>-16441682.9920105</v>
      </c>
      <c r="AA238" s="474">
        <v>-8588461.9040209893</v>
      </c>
      <c r="AB238" s="474">
        <v>2478507.36</v>
      </c>
      <c r="AC238" s="474">
        <v>1938104</v>
      </c>
      <c r="AD238" s="474">
        <v>3495509.91</v>
      </c>
      <c r="AE238" s="474">
        <v>4004739.13</v>
      </c>
      <c r="AF238" s="474">
        <v>1355044.8699999901</v>
      </c>
      <c r="AG238" s="474">
        <v>504680.24999999901</v>
      </c>
      <c r="AH238" s="474">
        <v>544651.59</v>
      </c>
      <c r="AI238" s="474">
        <v>1243345.56</v>
      </c>
      <c r="AJ238" s="474">
        <v>1078156.1299999901</v>
      </c>
      <c r="AK238" s="474">
        <v>1962485.1199999901</v>
      </c>
      <c r="AL238" s="474">
        <v>1651967.48999999</v>
      </c>
      <c r="AM238" s="474">
        <v>1586570.73</v>
      </c>
      <c r="AN238" s="474">
        <v>21843762.140000001</v>
      </c>
      <c r="AO238" s="474">
        <v>2441739.23999999</v>
      </c>
      <c r="AP238" s="474">
        <v>1900093.45</v>
      </c>
      <c r="AQ238" s="474">
        <v>2791076.46999999</v>
      </c>
      <c r="AR238" s="474">
        <v>3966334.1399999899</v>
      </c>
      <c r="AS238" s="474">
        <v>1310222.8899999999</v>
      </c>
      <c r="AT238" s="474">
        <v>470114.74999999901</v>
      </c>
      <c r="AU238" s="474">
        <v>508578.47</v>
      </c>
      <c r="AV238" s="474">
        <v>1220629.07</v>
      </c>
      <c r="AW238" s="474">
        <v>1054171.95</v>
      </c>
      <c r="AX238" s="474">
        <v>1946128.21</v>
      </c>
      <c r="AY238" s="474">
        <v>1634819.45999999</v>
      </c>
      <c r="AZ238" s="474">
        <v>1580480.99</v>
      </c>
      <c r="BA238" s="474">
        <v>20824389.09</v>
      </c>
    </row>
    <row r="239" spans="1:53">
      <c r="A239" s="475" t="s">
        <v>2104</v>
      </c>
      <c r="B239" s="474">
        <v>5798.3599999999897</v>
      </c>
      <c r="C239" s="474">
        <v>2125294.17</v>
      </c>
      <c r="D239" s="474">
        <v>1723588.75</v>
      </c>
      <c r="E239" s="474">
        <v>2736915.1799999899</v>
      </c>
      <c r="F239" s="474">
        <v>2465012.35</v>
      </c>
      <c r="G239" s="474">
        <v>2201914.96</v>
      </c>
      <c r="H239" s="474">
        <v>1356937.23</v>
      </c>
      <c r="I239" s="474">
        <v>512453.68</v>
      </c>
      <c r="J239" s="474">
        <v>1603944.0799999901</v>
      </c>
      <c r="K239" s="474">
        <v>3332683.71</v>
      </c>
      <c r="L239" s="474">
        <v>5109557.5599999903</v>
      </c>
      <c r="M239" s="474">
        <v>2049086.28</v>
      </c>
      <c r="N239" s="474">
        <v>25223186.309999999</v>
      </c>
      <c r="O239" s="474">
        <v>2748953.4</v>
      </c>
      <c r="P239" s="474">
        <v>1978372.09</v>
      </c>
      <c r="Q239" s="474">
        <v>3557371.52</v>
      </c>
      <c r="R239" s="474">
        <v>2055592.3</v>
      </c>
      <c r="S239" s="474">
        <v>2715017.63</v>
      </c>
      <c r="T239" s="474">
        <v>1522660.53</v>
      </c>
      <c r="U239" s="474">
        <v>1753115.71999999</v>
      </c>
      <c r="V239" s="474">
        <v>4250977.96</v>
      </c>
      <c r="W239" s="474">
        <v>-16360228.1520105</v>
      </c>
      <c r="X239" s="474">
        <v>1964377.54999999</v>
      </c>
      <c r="Y239" s="474">
        <v>1667010.54</v>
      </c>
      <c r="Z239" s="474">
        <v>-16441682.9920105</v>
      </c>
      <c r="AA239" s="474">
        <v>-8588461.9040209893</v>
      </c>
      <c r="AB239" s="474">
        <v>2478507.36</v>
      </c>
      <c r="AC239" s="474">
        <v>1938104</v>
      </c>
      <c r="AD239" s="474">
        <v>3495509.91</v>
      </c>
      <c r="AE239" s="474">
        <v>4004739.13</v>
      </c>
      <c r="AF239" s="474">
        <v>1355044.8699999901</v>
      </c>
      <c r="AG239" s="474">
        <v>504680.24999999901</v>
      </c>
      <c r="AH239" s="474">
        <v>544651.59</v>
      </c>
      <c r="AI239" s="474">
        <v>1243345.56</v>
      </c>
      <c r="AJ239" s="474">
        <v>1078156.1299999901</v>
      </c>
      <c r="AK239" s="474">
        <v>1962485.1199999901</v>
      </c>
      <c r="AL239" s="474">
        <v>1651967.48999999</v>
      </c>
      <c r="AM239" s="474">
        <v>1586570.73</v>
      </c>
      <c r="AN239" s="474">
        <v>21843762.140000001</v>
      </c>
      <c r="AO239" s="474">
        <v>2441739.23999999</v>
      </c>
      <c r="AP239" s="474">
        <v>1900093.45</v>
      </c>
      <c r="AQ239" s="474">
        <v>2791076.46999999</v>
      </c>
      <c r="AR239" s="474">
        <v>3966334.1399999899</v>
      </c>
      <c r="AS239" s="474">
        <v>1310222.8899999999</v>
      </c>
      <c r="AT239" s="474">
        <v>470114.74999999901</v>
      </c>
      <c r="AU239" s="474">
        <v>508578.47</v>
      </c>
      <c r="AV239" s="474">
        <v>1220629.07</v>
      </c>
      <c r="AW239" s="474">
        <v>1054171.95</v>
      </c>
      <c r="AX239" s="474">
        <v>1946128.21</v>
      </c>
      <c r="AY239" s="474">
        <v>1634819.45999999</v>
      </c>
      <c r="AZ239" s="474">
        <v>1580480.99</v>
      </c>
      <c r="BA239" s="474">
        <v>20824389.09</v>
      </c>
    </row>
    <row r="240" spans="1:53">
      <c r="A240" s="475" t="s">
        <v>2103</v>
      </c>
      <c r="B240" s="474">
        <v>-16776.060000000001</v>
      </c>
      <c r="C240" s="474">
        <v>2102719.75</v>
      </c>
      <c r="D240" s="474">
        <v>1701014.33</v>
      </c>
      <c r="E240" s="474">
        <v>2714340.76</v>
      </c>
      <c r="F240" s="474">
        <v>2442437.9300000002</v>
      </c>
      <c r="G240" s="474">
        <v>2179340.54</v>
      </c>
      <c r="H240" s="474">
        <v>1334362.81</v>
      </c>
      <c r="I240" s="474">
        <v>489879.26</v>
      </c>
      <c r="J240" s="474">
        <v>1581369.66</v>
      </c>
      <c r="K240" s="474">
        <v>3310109.29</v>
      </c>
      <c r="L240" s="474">
        <v>5086983.1399999904</v>
      </c>
      <c r="M240" s="474">
        <v>2026511.86</v>
      </c>
      <c r="N240" s="474">
        <v>24952293.27</v>
      </c>
      <c r="O240" s="474">
        <v>2726378.98</v>
      </c>
      <c r="P240" s="474">
        <v>1955797.67</v>
      </c>
      <c r="Q240" s="474">
        <v>3534797.1</v>
      </c>
      <c r="R240" s="474">
        <v>2033017.88</v>
      </c>
      <c r="S240" s="474">
        <v>2692443.21</v>
      </c>
      <c r="T240" s="474">
        <v>1500086.11</v>
      </c>
      <c r="U240" s="474">
        <v>1730541.29999999</v>
      </c>
      <c r="V240" s="474">
        <v>4228403.54</v>
      </c>
      <c r="W240" s="474">
        <v>1449208.01</v>
      </c>
      <c r="X240" s="474">
        <v>1941803.13</v>
      </c>
      <c r="Y240" s="474">
        <v>1644436.12</v>
      </c>
      <c r="Z240" s="474">
        <v>1367753.17</v>
      </c>
      <c r="AA240" s="474">
        <v>26804666.219999999</v>
      </c>
      <c r="AB240" s="474">
        <v>2455932.94</v>
      </c>
      <c r="AC240" s="474">
        <v>1915529.58</v>
      </c>
      <c r="AD240" s="474">
        <v>3472935.49</v>
      </c>
      <c r="AE240" s="474">
        <v>3982164.71</v>
      </c>
      <c r="AF240" s="474">
        <v>1332470.45</v>
      </c>
      <c r="AG240" s="474">
        <v>482105.82999999903</v>
      </c>
      <c r="AH240" s="474">
        <v>522077.17</v>
      </c>
      <c r="AI240" s="474">
        <v>1220771.1399999999</v>
      </c>
      <c r="AJ240" s="474">
        <v>1055581.70999999</v>
      </c>
      <c r="AK240" s="474">
        <v>1939910.7</v>
      </c>
      <c r="AL240" s="474">
        <v>1629393.0699999901</v>
      </c>
      <c r="AM240" s="474">
        <v>1563996.31</v>
      </c>
      <c r="AN240" s="474">
        <v>21572869.100000001</v>
      </c>
      <c r="AO240" s="474">
        <v>2419164.8199999998</v>
      </c>
      <c r="AP240" s="474">
        <v>1877519.03</v>
      </c>
      <c r="AQ240" s="474">
        <v>2768502.05</v>
      </c>
      <c r="AR240" s="474">
        <v>3943759.71999999</v>
      </c>
      <c r="AS240" s="474">
        <v>1287648.47</v>
      </c>
      <c r="AT240" s="474">
        <v>447540.32999999903</v>
      </c>
      <c r="AU240" s="474">
        <v>486004.05</v>
      </c>
      <c r="AV240" s="474">
        <v>1198054.6499999999</v>
      </c>
      <c r="AW240" s="474">
        <v>1031597.53</v>
      </c>
      <c r="AX240" s="474">
        <v>1923553.79</v>
      </c>
      <c r="AY240" s="474">
        <v>1612245.03999999</v>
      </c>
      <c r="AZ240" s="474">
        <v>1557906.57</v>
      </c>
      <c r="BA240" s="474">
        <v>20553496.0499999</v>
      </c>
    </row>
    <row r="241" spans="1:53">
      <c r="A241" s="475" t="s">
        <v>2102</v>
      </c>
      <c r="B241" s="474">
        <v>0</v>
      </c>
      <c r="C241" s="474">
        <v>0</v>
      </c>
      <c r="D241" s="474">
        <v>0</v>
      </c>
      <c r="E241" s="474">
        <v>0</v>
      </c>
      <c r="F241" s="474">
        <v>0</v>
      </c>
      <c r="G241" s="474">
        <v>0</v>
      </c>
      <c r="H241" s="474">
        <v>0</v>
      </c>
      <c r="I241" s="474">
        <v>0</v>
      </c>
      <c r="J241" s="474">
        <v>0</v>
      </c>
      <c r="K241" s="474">
        <v>0</v>
      </c>
      <c r="L241" s="474">
        <v>0</v>
      </c>
      <c r="M241" s="474">
        <v>0</v>
      </c>
      <c r="N241" s="474">
        <v>0</v>
      </c>
      <c r="O241" s="474">
        <v>0</v>
      </c>
      <c r="P241" s="474">
        <v>0</v>
      </c>
      <c r="Q241" s="474">
        <v>0</v>
      </c>
      <c r="R241" s="474">
        <v>0</v>
      </c>
      <c r="S241" s="474">
        <v>0</v>
      </c>
      <c r="T241" s="474">
        <v>0</v>
      </c>
      <c r="U241" s="474">
        <v>0</v>
      </c>
      <c r="V241" s="474">
        <v>0</v>
      </c>
      <c r="W241" s="474">
        <v>0</v>
      </c>
      <c r="X241" s="474">
        <v>0</v>
      </c>
      <c r="Y241" s="474">
        <v>0</v>
      </c>
      <c r="Z241" s="474">
        <v>0</v>
      </c>
      <c r="AA241" s="474">
        <v>0</v>
      </c>
      <c r="AB241" s="474">
        <v>0</v>
      </c>
      <c r="AC241" s="474">
        <v>0</v>
      </c>
      <c r="AD241" s="474">
        <v>0</v>
      </c>
      <c r="AE241" s="474">
        <v>0</v>
      </c>
      <c r="AF241" s="474">
        <v>0</v>
      </c>
      <c r="AG241" s="474">
        <v>0</v>
      </c>
      <c r="AH241" s="474">
        <v>0</v>
      </c>
      <c r="AI241" s="474">
        <v>0</v>
      </c>
      <c r="AJ241" s="474">
        <v>0</v>
      </c>
      <c r="AK241" s="474">
        <v>0</v>
      </c>
      <c r="AL241" s="474">
        <v>0</v>
      </c>
      <c r="AM241" s="474">
        <v>0</v>
      </c>
      <c r="AN241" s="474">
        <v>0</v>
      </c>
      <c r="AO241" s="474">
        <v>0</v>
      </c>
      <c r="AP241" s="474">
        <v>0</v>
      </c>
      <c r="AQ241" s="474">
        <v>0</v>
      </c>
      <c r="AR241" s="474">
        <v>0</v>
      </c>
      <c r="AS241" s="474">
        <v>0</v>
      </c>
      <c r="AT241" s="474">
        <v>0</v>
      </c>
      <c r="AU241" s="474">
        <v>0</v>
      </c>
      <c r="AV241" s="474">
        <v>0</v>
      </c>
      <c r="AW241" s="474">
        <v>0</v>
      </c>
      <c r="AX241" s="474">
        <v>0</v>
      </c>
      <c r="AY241" s="474">
        <v>0</v>
      </c>
      <c r="AZ241" s="474">
        <v>0</v>
      </c>
      <c r="BA241" s="474">
        <v>0</v>
      </c>
    </row>
    <row r="242" spans="1:53">
      <c r="A242" s="475" t="s">
        <v>2101</v>
      </c>
      <c r="B242" s="474">
        <v>0</v>
      </c>
      <c r="C242" s="474">
        <v>0</v>
      </c>
      <c r="D242" s="474">
        <v>0</v>
      </c>
      <c r="E242" s="474">
        <v>0</v>
      </c>
      <c r="F242" s="474">
        <v>0</v>
      </c>
      <c r="G242" s="474">
        <v>0</v>
      </c>
      <c r="H242" s="474">
        <v>0</v>
      </c>
      <c r="I242" s="474">
        <v>0</v>
      </c>
      <c r="J242" s="474">
        <v>0</v>
      </c>
      <c r="K242" s="474">
        <v>0</v>
      </c>
      <c r="L242" s="474">
        <v>0</v>
      </c>
      <c r="M242" s="474">
        <v>0</v>
      </c>
      <c r="N242" s="474">
        <v>0</v>
      </c>
      <c r="O242" s="474">
        <v>0</v>
      </c>
      <c r="P242" s="474">
        <v>0</v>
      </c>
      <c r="Q242" s="474">
        <v>0</v>
      </c>
      <c r="R242" s="474">
        <v>0</v>
      </c>
      <c r="S242" s="474">
        <v>0</v>
      </c>
      <c r="T242" s="474">
        <v>0</v>
      </c>
      <c r="U242" s="474">
        <v>0</v>
      </c>
      <c r="V242" s="474">
        <v>0</v>
      </c>
      <c r="W242" s="474">
        <v>-17832010.5820105</v>
      </c>
      <c r="X242" s="474">
        <v>0</v>
      </c>
      <c r="Y242" s="474">
        <v>0</v>
      </c>
      <c r="Z242" s="474">
        <v>-17832010.5820105</v>
      </c>
      <c r="AA242" s="474">
        <v>-35664021.164021</v>
      </c>
      <c r="AB242" s="474">
        <v>0</v>
      </c>
      <c r="AC242" s="474">
        <v>0</v>
      </c>
      <c r="AD242" s="474">
        <v>0</v>
      </c>
      <c r="AE242" s="474">
        <v>0</v>
      </c>
      <c r="AF242" s="474">
        <v>0</v>
      </c>
      <c r="AG242" s="474">
        <v>0</v>
      </c>
      <c r="AH242" s="474">
        <v>0</v>
      </c>
      <c r="AI242" s="474">
        <v>0</v>
      </c>
      <c r="AJ242" s="474">
        <v>0</v>
      </c>
      <c r="AK242" s="474">
        <v>0</v>
      </c>
      <c r="AL242" s="474">
        <v>0</v>
      </c>
      <c r="AM242" s="474">
        <v>0</v>
      </c>
      <c r="AN242" s="474">
        <v>0</v>
      </c>
      <c r="AO242" s="474">
        <v>0</v>
      </c>
      <c r="AP242" s="474">
        <v>0</v>
      </c>
      <c r="AQ242" s="474">
        <v>0</v>
      </c>
      <c r="AR242" s="474">
        <v>0</v>
      </c>
      <c r="AS242" s="474">
        <v>0</v>
      </c>
      <c r="AT242" s="474">
        <v>0</v>
      </c>
      <c r="AU242" s="474">
        <v>0</v>
      </c>
      <c r="AV242" s="474">
        <v>0</v>
      </c>
      <c r="AW242" s="474">
        <v>0</v>
      </c>
      <c r="AX242" s="474">
        <v>0</v>
      </c>
      <c r="AY242" s="474">
        <v>0</v>
      </c>
      <c r="AZ242" s="474">
        <v>0</v>
      </c>
      <c r="BA242" s="474">
        <v>0</v>
      </c>
    </row>
    <row r="243" spans="1:53">
      <c r="A243" s="475" t="s">
        <v>2100</v>
      </c>
      <c r="B243" s="474">
        <v>22574.42</v>
      </c>
      <c r="C243" s="474">
        <v>22574.42</v>
      </c>
      <c r="D243" s="474">
        <v>22574.42</v>
      </c>
      <c r="E243" s="474">
        <v>22574.42</v>
      </c>
      <c r="F243" s="474">
        <v>22574.42</v>
      </c>
      <c r="G243" s="474">
        <v>22574.42</v>
      </c>
      <c r="H243" s="474">
        <v>22574.42</v>
      </c>
      <c r="I243" s="474">
        <v>22574.42</v>
      </c>
      <c r="J243" s="474">
        <v>22574.42</v>
      </c>
      <c r="K243" s="474">
        <v>22574.42</v>
      </c>
      <c r="L243" s="474">
        <v>22574.42</v>
      </c>
      <c r="M243" s="474">
        <v>22574.42</v>
      </c>
      <c r="N243" s="474">
        <v>270893.03999999899</v>
      </c>
      <c r="O243" s="474">
        <v>22574.42</v>
      </c>
      <c r="P243" s="474">
        <v>22574.42</v>
      </c>
      <c r="Q243" s="474">
        <v>22574.42</v>
      </c>
      <c r="R243" s="474">
        <v>22574.42</v>
      </c>
      <c r="S243" s="474">
        <v>22574.42</v>
      </c>
      <c r="T243" s="474">
        <v>22574.42</v>
      </c>
      <c r="U243" s="474">
        <v>22574.42</v>
      </c>
      <c r="V243" s="474">
        <v>22574.42</v>
      </c>
      <c r="W243" s="474">
        <v>22574.42</v>
      </c>
      <c r="X243" s="474">
        <v>22574.42</v>
      </c>
      <c r="Y243" s="474">
        <v>22574.42</v>
      </c>
      <c r="Z243" s="474">
        <v>22574.42</v>
      </c>
      <c r="AA243" s="474">
        <v>270893.03999999899</v>
      </c>
      <c r="AB243" s="474">
        <v>22574.42</v>
      </c>
      <c r="AC243" s="474">
        <v>22574.42</v>
      </c>
      <c r="AD243" s="474">
        <v>22574.42</v>
      </c>
      <c r="AE243" s="474">
        <v>22574.42</v>
      </c>
      <c r="AF243" s="474">
        <v>22574.42</v>
      </c>
      <c r="AG243" s="474">
        <v>22574.42</v>
      </c>
      <c r="AH243" s="474">
        <v>22574.42</v>
      </c>
      <c r="AI243" s="474">
        <v>22574.42</v>
      </c>
      <c r="AJ243" s="474">
        <v>22574.42</v>
      </c>
      <c r="AK243" s="474">
        <v>22574.42</v>
      </c>
      <c r="AL243" s="474">
        <v>22574.42</v>
      </c>
      <c r="AM243" s="474">
        <v>22574.42</v>
      </c>
      <c r="AN243" s="474">
        <v>270893.03999999899</v>
      </c>
      <c r="AO243" s="474">
        <v>22574.42</v>
      </c>
      <c r="AP243" s="474">
        <v>22574.42</v>
      </c>
      <c r="AQ243" s="474">
        <v>22574.42</v>
      </c>
      <c r="AR243" s="474">
        <v>22574.42</v>
      </c>
      <c r="AS243" s="474">
        <v>22574.42</v>
      </c>
      <c r="AT243" s="474">
        <v>22574.42</v>
      </c>
      <c r="AU243" s="474">
        <v>22574.42</v>
      </c>
      <c r="AV243" s="474">
        <v>22574.42</v>
      </c>
      <c r="AW243" s="474">
        <v>22574.42</v>
      </c>
      <c r="AX243" s="474">
        <v>22574.42</v>
      </c>
      <c r="AY243" s="474">
        <v>22574.42</v>
      </c>
      <c r="AZ243" s="474">
        <v>22574.42</v>
      </c>
      <c r="BA243" s="474">
        <v>270893.03999999899</v>
      </c>
    </row>
    <row r="244" spans="1:53">
      <c r="A244" s="475" t="s">
        <v>2099</v>
      </c>
      <c r="B244" s="474">
        <v>0</v>
      </c>
      <c r="C244" s="474">
        <v>0</v>
      </c>
      <c r="D244" s="474">
        <v>0</v>
      </c>
      <c r="E244" s="474">
        <v>0</v>
      </c>
      <c r="F244" s="474">
        <v>0</v>
      </c>
      <c r="G244" s="474">
        <v>0</v>
      </c>
      <c r="H244" s="474">
        <v>0</v>
      </c>
      <c r="I244" s="474">
        <v>0</v>
      </c>
      <c r="J244" s="474">
        <v>0</v>
      </c>
      <c r="K244" s="474">
        <v>0</v>
      </c>
      <c r="L244" s="474">
        <v>0</v>
      </c>
      <c r="M244" s="474">
        <v>0</v>
      </c>
      <c r="N244" s="474">
        <v>0</v>
      </c>
      <c r="O244" s="474">
        <v>0</v>
      </c>
      <c r="P244" s="474">
        <v>0</v>
      </c>
      <c r="Q244" s="474">
        <v>0</v>
      </c>
      <c r="R244" s="474">
        <v>0</v>
      </c>
      <c r="S244" s="474">
        <v>0</v>
      </c>
      <c r="T244" s="474">
        <v>0</v>
      </c>
      <c r="U244" s="474">
        <v>0</v>
      </c>
      <c r="V244" s="474">
        <v>0</v>
      </c>
      <c r="W244" s="474">
        <v>0</v>
      </c>
      <c r="X244" s="474">
        <v>0</v>
      </c>
      <c r="Y244" s="474">
        <v>0</v>
      </c>
      <c r="Z244" s="474">
        <v>0</v>
      </c>
      <c r="AA244" s="474">
        <v>0</v>
      </c>
      <c r="AB244" s="474">
        <v>0</v>
      </c>
      <c r="AC244" s="474">
        <v>0</v>
      </c>
      <c r="AD244" s="474">
        <v>0</v>
      </c>
      <c r="AE244" s="474">
        <v>0</v>
      </c>
      <c r="AF244" s="474">
        <v>0</v>
      </c>
      <c r="AG244" s="474">
        <v>0</v>
      </c>
      <c r="AH244" s="474">
        <v>0</v>
      </c>
      <c r="AI244" s="474">
        <v>0</v>
      </c>
      <c r="AJ244" s="474">
        <v>0</v>
      </c>
      <c r="AK244" s="474">
        <v>0</v>
      </c>
      <c r="AL244" s="474">
        <v>0</v>
      </c>
      <c r="AM244" s="474">
        <v>0</v>
      </c>
      <c r="AN244" s="474">
        <v>0</v>
      </c>
      <c r="AO244" s="474">
        <v>0</v>
      </c>
      <c r="AP244" s="474">
        <v>0</v>
      </c>
      <c r="AQ244" s="474">
        <v>0</v>
      </c>
      <c r="AR244" s="474">
        <v>0</v>
      </c>
      <c r="AS244" s="474">
        <v>0</v>
      </c>
      <c r="AT244" s="474">
        <v>0</v>
      </c>
      <c r="AU244" s="474">
        <v>0</v>
      </c>
      <c r="AV244" s="474">
        <v>0</v>
      </c>
      <c r="AW244" s="474">
        <v>0</v>
      </c>
      <c r="AX244" s="474">
        <v>0</v>
      </c>
      <c r="AY244" s="474">
        <v>0</v>
      </c>
      <c r="AZ244" s="474">
        <v>0</v>
      </c>
      <c r="BA244" s="474">
        <v>0</v>
      </c>
    </row>
    <row r="245" spans="1:53">
      <c r="A245" s="475" t="s">
        <v>2098</v>
      </c>
      <c r="B245" s="474">
        <v>2107.56</v>
      </c>
      <c r="C245" s="474">
        <v>0</v>
      </c>
      <c r="D245" s="474">
        <v>-40000</v>
      </c>
      <c r="E245" s="474">
        <v>2347.7800000000002</v>
      </c>
      <c r="F245" s="474">
        <v>-10000</v>
      </c>
      <c r="G245" s="474">
        <v>0</v>
      </c>
      <c r="H245" s="474">
        <v>110000</v>
      </c>
      <c r="I245" s="474">
        <v>0</v>
      </c>
      <c r="J245" s="474">
        <v>0</v>
      </c>
      <c r="K245" s="474">
        <v>0</v>
      </c>
      <c r="L245" s="474">
        <v>0</v>
      </c>
      <c r="M245" s="474">
        <v>0</v>
      </c>
      <c r="N245" s="474">
        <v>64455.34</v>
      </c>
      <c r="O245" s="474">
        <v>0</v>
      </c>
      <c r="P245" s="474">
        <v>0</v>
      </c>
      <c r="Q245" s="474">
        <v>0</v>
      </c>
      <c r="R245" s="474">
        <v>0</v>
      </c>
      <c r="S245" s="474">
        <v>0</v>
      </c>
      <c r="T245" s="474">
        <v>0</v>
      </c>
      <c r="U245" s="474">
        <v>0</v>
      </c>
      <c r="V245" s="474">
        <v>0</v>
      </c>
      <c r="W245" s="474">
        <v>0</v>
      </c>
      <c r="X245" s="474">
        <v>0</v>
      </c>
      <c r="Y245" s="474">
        <v>0</v>
      </c>
      <c r="Z245" s="474">
        <v>0</v>
      </c>
      <c r="AA245" s="474">
        <v>0</v>
      </c>
      <c r="AB245" s="474">
        <v>0</v>
      </c>
      <c r="AC245" s="474">
        <v>0</v>
      </c>
      <c r="AD245" s="474">
        <v>0</v>
      </c>
      <c r="AE245" s="474">
        <v>0</v>
      </c>
      <c r="AF245" s="474">
        <v>0</v>
      </c>
      <c r="AG245" s="474">
        <v>0</v>
      </c>
      <c r="AH245" s="474">
        <v>0</v>
      </c>
      <c r="AI245" s="474">
        <v>0</v>
      </c>
      <c r="AJ245" s="474">
        <v>0</v>
      </c>
      <c r="AK245" s="474">
        <v>0</v>
      </c>
      <c r="AL245" s="474">
        <v>0</v>
      </c>
      <c r="AM245" s="474">
        <v>0</v>
      </c>
      <c r="AN245" s="474">
        <v>0</v>
      </c>
      <c r="AO245" s="474">
        <v>0</v>
      </c>
      <c r="AP245" s="474">
        <v>0</v>
      </c>
      <c r="AQ245" s="474">
        <v>0</v>
      </c>
      <c r="AR245" s="474">
        <v>0</v>
      </c>
      <c r="AS245" s="474">
        <v>0</v>
      </c>
      <c r="AT245" s="474">
        <v>0</v>
      </c>
      <c r="AU245" s="474">
        <v>0</v>
      </c>
      <c r="AV245" s="474">
        <v>0</v>
      </c>
      <c r="AW245" s="474">
        <v>0</v>
      </c>
      <c r="AX245" s="474">
        <v>0</v>
      </c>
      <c r="AY245" s="474">
        <v>0</v>
      </c>
      <c r="AZ245" s="474">
        <v>0</v>
      </c>
      <c r="BA245" s="474">
        <v>0</v>
      </c>
    </row>
    <row r="246" spans="1:53">
      <c r="A246" s="475" t="s">
        <v>2097</v>
      </c>
      <c r="B246" s="474">
        <v>2107.56</v>
      </c>
      <c r="C246" s="474">
        <v>0</v>
      </c>
      <c r="D246" s="474">
        <v>-40000</v>
      </c>
      <c r="E246" s="474">
        <v>2347.7800000000002</v>
      </c>
      <c r="F246" s="474">
        <v>-10000</v>
      </c>
      <c r="G246" s="474">
        <v>0</v>
      </c>
      <c r="H246" s="474">
        <v>110000</v>
      </c>
      <c r="I246" s="474">
        <v>0</v>
      </c>
      <c r="J246" s="474">
        <v>0</v>
      </c>
      <c r="K246" s="474">
        <v>0</v>
      </c>
      <c r="L246" s="474">
        <v>0</v>
      </c>
      <c r="M246" s="474">
        <v>0</v>
      </c>
      <c r="N246" s="474">
        <v>64455.34</v>
      </c>
      <c r="O246" s="474">
        <v>0</v>
      </c>
      <c r="P246" s="474">
        <v>0</v>
      </c>
      <c r="Q246" s="474">
        <v>0</v>
      </c>
      <c r="R246" s="474">
        <v>0</v>
      </c>
      <c r="S246" s="474">
        <v>0</v>
      </c>
      <c r="T246" s="474">
        <v>0</v>
      </c>
      <c r="U246" s="474">
        <v>0</v>
      </c>
      <c r="V246" s="474">
        <v>0</v>
      </c>
      <c r="W246" s="474">
        <v>0</v>
      </c>
      <c r="X246" s="474">
        <v>0</v>
      </c>
      <c r="Y246" s="474">
        <v>0</v>
      </c>
      <c r="Z246" s="474">
        <v>0</v>
      </c>
      <c r="AA246" s="474">
        <v>0</v>
      </c>
      <c r="AB246" s="474">
        <v>0</v>
      </c>
      <c r="AC246" s="474">
        <v>0</v>
      </c>
      <c r="AD246" s="474">
        <v>0</v>
      </c>
      <c r="AE246" s="474">
        <v>0</v>
      </c>
      <c r="AF246" s="474">
        <v>0</v>
      </c>
      <c r="AG246" s="474">
        <v>0</v>
      </c>
      <c r="AH246" s="474">
        <v>0</v>
      </c>
      <c r="AI246" s="474">
        <v>0</v>
      </c>
      <c r="AJ246" s="474">
        <v>0</v>
      </c>
      <c r="AK246" s="474">
        <v>0</v>
      </c>
      <c r="AL246" s="474">
        <v>0</v>
      </c>
      <c r="AM246" s="474">
        <v>0</v>
      </c>
      <c r="AN246" s="474">
        <v>0</v>
      </c>
      <c r="AO246" s="474">
        <v>0</v>
      </c>
      <c r="AP246" s="474">
        <v>0</v>
      </c>
      <c r="AQ246" s="474">
        <v>0</v>
      </c>
      <c r="AR246" s="474">
        <v>0</v>
      </c>
      <c r="AS246" s="474">
        <v>0</v>
      </c>
      <c r="AT246" s="474">
        <v>0</v>
      </c>
      <c r="AU246" s="474">
        <v>0</v>
      </c>
      <c r="AV246" s="474">
        <v>0</v>
      </c>
      <c r="AW246" s="474">
        <v>0</v>
      </c>
      <c r="AX246" s="474">
        <v>0</v>
      </c>
      <c r="AY246" s="474">
        <v>0</v>
      </c>
      <c r="AZ246" s="474">
        <v>0</v>
      </c>
      <c r="BA246" s="474">
        <v>0</v>
      </c>
    </row>
    <row r="247" spans="1:53">
      <c r="A247" s="475" t="s">
        <v>2096</v>
      </c>
      <c r="B247" s="474">
        <v>2107.56</v>
      </c>
      <c r="C247" s="474">
        <v>0</v>
      </c>
      <c r="D247" s="474">
        <v>-40000</v>
      </c>
      <c r="E247" s="474">
        <v>2347.7800000000002</v>
      </c>
      <c r="F247" s="474">
        <v>-10000</v>
      </c>
      <c r="G247" s="474">
        <v>0</v>
      </c>
      <c r="H247" s="474">
        <v>110000</v>
      </c>
      <c r="I247" s="474">
        <v>0</v>
      </c>
      <c r="J247" s="474">
        <v>0</v>
      </c>
      <c r="K247" s="474">
        <v>0</v>
      </c>
      <c r="L247" s="474">
        <v>0</v>
      </c>
      <c r="M247" s="474">
        <v>0</v>
      </c>
      <c r="N247" s="474">
        <v>64455.34</v>
      </c>
      <c r="O247" s="474">
        <v>0</v>
      </c>
      <c r="P247" s="474">
        <v>0</v>
      </c>
      <c r="Q247" s="474">
        <v>0</v>
      </c>
      <c r="R247" s="474">
        <v>0</v>
      </c>
      <c r="S247" s="474">
        <v>0</v>
      </c>
      <c r="T247" s="474">
        <v>0</v>
      </c>
      <c r="U247" s="474">
        <v>0</v>
      </c>
      <c r="V247" s="474">
        <v>0</v>
      </c>
      <c r="W247" s="474">
        <v>0</v>
      </c>
      <c r="X247" s="474">
        <v>0</v>
      </c>
      <c r="Y247" s="474">
        <v>0</v>
      </c>
      <c r="Z247" s="474">
        <v>0</v>
      </c>
      <c r="AA247" s="474">
        <v>0</v>
      </c>
      <c r="AB247" s="474">
        <v>0</v>
      </c>
      <c r="AC247" s="474">
        <v>0</v>
      </c>
      <c r="AD247" s="474">
        <v>0</v>
      </c>
      <c r="AE247" s="474">
        <v>0</v>
      </c>
      <c r="AF247" s="474">
        <v>0</v>
      </c>
      <c r="AG247" s="474">
        <v>0</v>
      </c>
      <c r="AH247" s="474">
        <v>0</v>
      </c>
      <c r="AI247" s="474">
        <v>0</v>
      </c>
      <c r="AJ247" s="474">
        <v>0</v>
      </c>
      <c r="AK247" s="474">
        <v>0</v>
      </c>
      <c r="AL247" s="474">
        <v>0</v>
      </c>
      <c r="AM247" s="474">
        <v>0</v>
      </c>
      <c r="AN247" s="474">
        <v>0</v>
      </c>
      <c r="AO247" s="474">
        <v>0</v>
      </c>
      <c r="AP247" s="474">
        <v>0</v>
      </c>
      <c r="AQ247" s="474">
        <v>0</v>
      </c>
      <c r="AR247" s="474">
        <v>0</v>
      </c>
      <c r="AS247" s="474">
        <v>0</v>
      </c>
      <c r="AT247" s="474">
        <v>0</v>
      </c>
      <c r="AU247" s="474">
        <v>0</v>
      </c>
      <c r="AV247" s="474">
        <v>0</v>
      </c>
      <c r="AW247" s="474">
        <v>0</v>
      </c>
      <c r="AX247" s="474">
        <v>0</v>
      </c>
      <c r="AY247" s="474">
        <v>0</v>
      </c>
      <c r="AZ247" s="474">
        <v>0</v>
      </c>
      <c r="BA247" s="474">
        <v>0</v>
      </c>
    </row>
    <row r="248" spans="1:53">
      <c r="A248" s="475" t="s">
        <v>2095</v>
      </c>
      <c r="B248" s="474">
        <v>0</v>
      </c>
      <c r="C248" s="474">
        <v>0</v>
      </c>
      <c r="D248" s="474">
        <v>0</v>
      </c>
      <c r="E248" s="474">
        <v>0</v>
      </c>
      <c r="F248" s="474">
        <v>0</v>
      </c>
      <c r="G248" s="474">
        <v>0</v>
      </c>
      <c r="H248" s="474">
        <v>0</v>
      </c>
      <c r="I248" s="474">
        <v>0</v>
      </c>
      <c r="J248" s="474">
        <v>0</v>
      </c>
      <c r="K248" s="474">
        <v>0</v>
      </c>
      <c r="L248" s="474">
        <v>0</v>
      </c>
      <c r="M248" s="474">
        <v>0</v>
      </c>
      <c r="N248" s="474">
        <v>0</v>
      </c>
      <c r="O248" s="474">
        <v>0</v>
      </c>
      <c r="P248" s="474">
        <v>0</v>
      </c>
      <c r="Q248" s="474">
        <v>0</v>
      </c>
      <c r="R248" s="474">
        <v>0</v>
      </c>
      <c r="S248" s="474">
        <v>0</v>
      </c>
      <c r="T248" s="474">
        <v>0</v>
      </c>
      <c r="U248" s="474">
        <v>0</v>
      </c>
      <c r="V248" s="474">
        <v>0</v>
      </c>
      <c r="W248" s="474">
        <v>0</v>
      </c>
      <c r="X248" s="474">
        <v>0</v>
      </c>
      <c r="Y248" s="474">
        <v>0</v>
      </c>
      <c r="Z248" s="474">
        <v>0</v>
      </c>
      <c r="AA248" s="474">
        <v>0</v>
      </c>
      <c r="AB248" s="474">
        <v>0</v>
      </c>
      <c r="AC248" s="474">
        <v>0</v>
      </c>
      <c r="AD248" s="474">
        <v>0</v>
      </c>
      <c r="AE248" s="474">
        <v>0</v>
      </c>
      <c r="AF248" s="474">
        <v>0</v>
      </c>
      <c r="AG248" s="474">
        <v>0</v>
      </c>
      <c r="AH248" s="474">
        <v>0</v>
      </c>
      <c r="AI248" s="474">
        <v>0</v>
      </c>
      <c r="AJ248" s="474">
        <v>0</v>
      </c>
      <c r="AK248" s="474">
        <v>0</v>
      </c>
      <c r="AL248" s="474">
        <v>0</v>
      </c>
      <c r="AM248" s="474">
        <v>0</v>
      </c>
      <c r="AN248" s="474">
        <v>0</v>
      </c>
      <c r="AO248" s="474">
        <v>0</v>
      </c>
      <c r="AP248" s="474">
        <v>0</v>
      </c>
      <c r="AQ248" s="474">
        <v>0</v>
      </c>
      <c r="AR248" s="474">
        <v>0</v>
      </c>
      <c r="AS248" s="474">
        <v>0</v>
      </c>
      <c r="AT248" s="474">
        <v>0</v>
      </c>
      <c r="AU248" s="474">
        <v>0</v>
      </c>
      <c r="AV248" s="474">
        <v>0</v>
      </c>
      <c r="AW248" s="474">
        <v>0</v>
      </c>
      <c r="AX248" s="474">
        <v>0</v>
      </c>
      <c r="AY248" s="474">
        <v>0</v>
      </c>
      <c r="AZ248" s="474">
        <v>0</v>
      </c>
      <c r="BA248" s="474">
        <v>0</v>
      </c>
    </row>
    <row r="249" spans="1:53">
      <c r="A249" s="475" t="s">
        <v>2094</v>
      </c>
      <c r="B249" s="474">
        <v>0</v>
      </c>
      <c r="C249" s="474">
        <v>0</v>
      </c>
      <c r="D249" s="474">
        <v>0</v>
      </c>
      <c r="E249" s="474">
        <v>0</v>
      </c>
      <c r="F249" s="474">
        <v>0</v>
      </c>
      <c r="G249" s="474">
        <v>0</v>
      </c>
      <c r="H249" s="474">
        <v>0</v>
      </c>
      <c r="I249" s="474">
        <v>0</v>
      </c>
      <c r="J249" s="474">
        <v>0</v>
      </c>
      <c r="K249" s="474">
        <v>0</v>
      </c>
      <c r="L249" s="474">
        <v>0</v>
      </c>
      <c r="M249" s="474">
        <v>0</v>
      </c>
      <c r="N249" s="474">
        <v>0</v>
      </c>
      <c r="O249" s="474">
        <v>0</v>
      </c>
      <c r="P249" s="474">
        <v>0</v>
      </c>
      <c r="Q249" s="474">
        <v>0</v>
      </c>
      <c r="R249" s="474">
        <v>0</v>
      </c>
      <c r="S249" s="474">
        <v>0</v>
      </c>
      <c r="T249" s="474">
        <v>0</v>
      </c>
      <c r="U249" s="474">
        <v>0</v>
      </c>
      <c r="V249" s="474">
        <v>0</v>
      </c>
      <c r="W249" s="474">
        <v>0</v>
      </c>
      <c r="X249" s="474">
        <v>0</v>
      </c>
      <c r="Y249" s="474">
        <v>0</v>
      </c>
      <c r="Z249" s="474">
        <v>0</v>
      </c>
      <c r="AA249" s="474">
        <v>0</v>
      </c>
      <c r="AB249" s="474">
        <v>0</v>
      </c>
      <c r="AC249" s="474">
        <v>0</v>
      </c>
      <c r="AD249" s="474">
        <v>0</v>
      </c>
      <c r="AE249" s="474">
        <v>0</v>
      </c>
      <c r="AF249" s="474">
        <v>0</v>
      </c>
      <c r="AG249" s="474">
        <v>0</v>
      </c>
      <c r="AH249" s="474">
        <v>0</v>
      </c>
      <c r="AI249" s="474">
        <v>0</v>
      </c>
      <c r="AJ249" s="474">
        <v>0</v>
      </c>
      <c r="AK249" s="474">
        <v>0</v>
      </c>
      <c r="AL249" s="474">
        <v>0</v>
      </c>
      <c r="AM249" s="474">
        <v>0</v>
      </c>
      <c r="AN249" s="474">
        <v>0</v>
      </c>
      <c r="AO249" s="474">
        <v>0</v>
      </c>
      <c r="AP249" s="474">
        <v>0</v>
      </c>
      <c r="AQ249" s="474">
        <v>0</v>
      </c>
      <c r="AR249" s="474">
        <v>0</v>
      </c>
      <c r="AS249" s="474">
        <v>0</v>
      </c>
      <c r="AT249" s="474">
        <v>0</v>
      </c>
      <c r="AU249" s="474">
        <v>0</v>
      </c>
      <c r="AV249" s="474">
        <v>0</v>
      </c>
      <c r="AW249" s="474">
        <v>0</v>
      </c>
      <c r="AX249" s="474">
        <v>0</v>
      </c>
      <c r="AY249" s="474">
        <v>0</v>
      </c>
      <c r="AZ249" s="474">
        <v>0</v>
      </c>
      <c r="BA249" s="474">
        <v>0</v>
      </c>
    </row>
    <row r="250" spans="1:53">
      <c r="A250" s="475" t="s">
        <v>2093</v>
      </c>
      <c r="B250" s="474">
        <v>115957.15</v>
      </c>
      <c r="C250" s="474">
        <v>-758916.72</v>
      </c>
      <c r="D250" s="474">
        <v>-1406940.65</v>
      </c>
      <c r="E250" s="474">
        <v>-959903.37</v>
      </c>
      <c r="F250" s="474">
        <v>-665146.50999999896</v>
      </c>
      <c r="G250" s="474">
        <v>-535422.86</v>
      </c>
      <c r="H250" s="474">
        <v>-429422.64</v>
      </c>
      <c r="I250" s="474">
        <v>29906.130000000099</v>
      </c>
      <c r="J250" s="474">
        <v>-2480275.96</v>
      </c>
      <c r="K250" s="474">
        <v>-1259830.5920947699</v>
      </c>
      <c r="L250" s="474">
        <v>-1931259.1878258099</v>
      </c>
      <c r="M250" s="474">
        <v>-789499.65839404601</v>
      </c>
      <c r="N250" s="474">
        <v>-11070754.8683146</v>
      </c>
      <c r="O250" s="474">
        <v>-1214258.79169711</v>
      </c>
      <c r="P250" s="474">
        <v>-781260.75063764397</v>
      </c>
      <c r="Q250" s="474">
        <v>-1319567.85772225</v>
      </c>
      <c r="R250" s="474">
        <v>-918911.33835627197</v>
      </c>
      <c r="S250" s="474">
        <v>-998140.36792677699</v>
      </c>
      <c r="T250" s="474">
        <v>-660965.504982588</v>
      </c>
      <c r="U250" s="474">
        <v>-865911.02989927598</v>
      </c>
      <c r="V250" s="474">
        <v>-1707415.51395416</v>
      </c>
      <c r="W250" s="474">
        <v>6231208.5517792003</v>
      </c>
      <c r="X250" s="474">
        <v>-930440.60154165502</v>
      </c>
      <c r="Y250" s="474">
        <v>-712446.03500520706</v>
      </c>
      <c r="Z250" s="474">
        <v>6186783.4508266598</v>
      </c>
      <c r="AA250" s="474">
        <v>2308674.2108829101</v>
      </c>
      <c r="AB250" s="474">
        <v>-1257563.3985588299</v>
      </c>
      <c r="AC250" s="474">
        <v>-893392.515700505</v>
      </c>
      <c r="AD250" s="474">
        <v>-1419668.6257136001</v>
      </c>
      <c r="AE250" s="474">
        <v>-1809784.7156971199</v>
      </c>
      <c r="AF250" s="474">
        <v>-600242.38401937601</v>
      </c>
      <c r="AG250" s="474">
        <v>-263643.163005432</v>
      </c>
      <c r="AH250" s="474">
        <v>-405422.60422967997</v>
      </c>
      <c r="AI250" s="474">
        <v>-548719.68306330801</v>
      </c>
      <c r="AJ250" s="474">
        <v>-490328.610266809</v>
      </c>
      <c r="AK250" s="474">
        <v>-937295.94285248604</v>
      </c>
      <c r="AL250" s="474">
        <v>-707818.123211956</v>
      </c>
      <c r="AM250" s="474">
        <v>-707382.13191616104</v>
      </c>
      <c r="AN250" s="474">
        <v>-10041261.8982352</v>
      </c>
      <c r="AO250" s="474">
        <v>-1336695.73076285</v>
      </c>
      <c r="AP250" s="474">
        <v>-971130.09303413599</v>
      </c>
      <c r="AQ250" s="474">
        <v>-1240195.8830439099</v>
      </c>
      <c r="AR250" s="474">
        <v>-1887663.6711379399</v>
      </c>
      <c r="AS250" s="474">
        <v>-675468.93340381805</v>
      </c>
      <c r="AT250" s="474">
        <v>-346403.526923478</v>
      </c>
      <c r="AU250" s="474">
        <v>-488628.25807070598</v>
      </c>
      <c r="AV250" s="474">
        <v>-636279.65343614202</v>
      </c>
      <c r="AW250" s="474">
        <v>-577153.10151227796</v>
      </c>
      <c r="AX250" s="474">
        <v>-1027638.27121346</v>
      </c>
      <c r="AY250" s="474">
        <v>-798184.29067593103</v>
      </c>
      <c r="AZ250" s="474">
        <v>-801289.55949525605</v>
      </c>
      <c r="BA250" s="474">
        <v>-10786730.9727099</v>
      </c>
    </row>
    <row r="251" spans="1:53">
      <c r="A251" s="475" t="s">
        <v>2092</v>
      </c>
      <c r="B251" s="474">
        <v>-99156</v>
      </c>
      <c r="C251" s="474">
        <v>-1620595</v>
      </c>
      <c r="D251" s="474">
        <v>-846746</v>
      </c>
      <c r="E251" s="474">
        <v>-2111873</v>
      </c>
      <c r="F251" s="474">
        <v>-1089831</v>
      </c>
      <c r="G251" s="474">
        <v>-233135</v>
      </c>
      <c r="H251" s="474">
        <v>-1210753</v>
      </c>
      <c r="I251" s="474">
        <v>-1789545</v>
      </c>
      <c r="J251" s="474">
        <v>-2558668</v>
      </c>
      <c r="K251" s="474">
        <v>-120666.55719437099</v>
      </c>
      <c r="L251" s="474">
        <v>-120708.86479296</v>
      </c>
      <c r="M251" s="474">
        <v>-120751.19149970901</v>
      </c>
      <c r="N251" s="474">
        <v>-11922428.613487</v>
      </c>
      <c r="O251" s="474">
        <v>-882008.82813801896</v>
      </c>
      <c r="P251" s="474">
        <v>-883956.82728478499</v>
      </c>
      <c r="Q251" s="474">
        <v>-885909.20817118196</v>
      </c>
      <c r="R251" s="474">
        <v>-887865.980711682</v>
      </c>
      <c r="S251" s="474">
        <v>-889827.15484329895</v>
      </c>
      <c r="T251" s="474">
        <v>-891792.74052563205</v>
      </c>
      <c r="U251" s="474">
        <v>-893762.74774077896</v>
      </c>
      <c r="V251" s="474">
        <v>-895737.18649351795</v>
      </c>
      <c r="W251" s="474">
        <v>-897716.06681121001</v>
      </c>
      <c r="X251" s="474">
        <v>-899699.398744039</v>
      </c>
      <c r="Y251" s="474">
        <v>-901687.19236500398</v>
      </c>
      <c r="Z251" s="474">
        <v>-903679.45776978496</v>
      </c>
      <c r="AA251" s="474">
        <v>-10713642.789598901</v>
      </c>
      <c r="AB251" s="474">
        <v>-905676.205077152</v>
      </c>
      <c r="AC251" s="474">
        <v>-907677.44442865194</v>
      </c>
      <c r="AD251" s="474">
        <v>-909683.18598887604</v>
      </c>
      <c r="AE251" s="474">
        <v>-911693.43994546402</v>
      </c>
      <c r="AF251" s="474">
        <v>-913708.216509194</v>
      </c>
      <c r="AG251" s="474">
        <v>-915727.52591389301</v>
      </c>
      <c r="AH251" s="474">
        <v>-917751.37841666595</v>
      </c>
      <c r="AI251" s="474">
        <v>-919779.784297848</v>
      </c>
      <c r="AJ251" s="474">
        <v>-921812.75386109902</v>
      </c>
      <c r="AK251" s="474">
        <v>-923850.29743339994</v>
      </c>
      <c r="AL251" s="474">
        <v>-925892.42536515195</v>
      </c>
      <c r="AM251" s="474">
        <v>-927939.14803025895</v>
      </c>
      <c r="AN251" s="474">
        <v>-11001191.8052676</v>
      </c>
      <c r="AO251" s="474">
        <v>-929990.47582604398</v>
      </c>
      <c r="AP251" s="474">
        <v>-932046.41917356395</v>
      </c>
      <c r="AQ251" s="474">
        <v>-934106.98851734004</v>
      </c>
      <c r="AR251" s="474">
        <v>-936172.19432567596</v>
      </c>
      <c r="AS251" s="474">
        <v>-938242.04709052201</v>
      </c>
      <c r="AT251" s="474">
        <v>-940316.557327747</v>
      </c>
      <c r="AU251" s="474">
        <v>-942395.73557691404</v>
      </c>
      <c r="AV251" s="474">
        <v>-944479.59240150603</v>
      </c>
      <c r="AW251" s="474">
        <v>-946568.13838906703</v>
      </c>
      <c r="AX251" s="474">
        <v>-948661.38415101403</v>
      </c>
      <c r="AY251" s="474">
        <v>-950759.34032291803</v>
      </c>
      <c r="AZ251" s="474">
        <v>-952862.01756436203</v>
      </c>
      <c r="BA251" s="474">
        <v>-11296600.8906666</v>
      </c>
    </row>
    <row r="252" spans="1:53">
      <c r="A252" s="475" t="s">
        <v>2091</v>
      </c>
      <c r="B252" s="474">
        <v>0</v>
      </c>
      <c r="C252" s="474">
        <v>0</v>
      </c>
      <c r="D252" s="474">
        <v>0</v>
      </c>
      <c r="E252" s="474">
        <v>0</v>
      </c>
      <c r="F252" s="474">
        <v>0</v>
      </c>
      <c r="G252" s="474">
        <v>0</v>
      </c>
      <c r="H252" s="474">
        <v>0</v>
      </c>
      <c r="I252" s="474">
        <v>0</v>
      </c>
      <c r="J252" s="474">
        <v>0</v>
      </c>
      <c r="K252" s="474">
        <v>0</v>
      </c>
      <c r="L252" s="474">
        <v>0</v>
      </c>
      <c r="M252" s="474">
        <v>0</v>
      </c>
      <c r="N252" s="474">
        <v>0</v>
      </c>
      <c r="O252" s="474">
        <v>0</v>
      </c>
      <c r="P252" s="474">
        <v>0</v>
      </c>
      <c r="Q252" s="474">
        <v>0</v>
      </c>
      <c r="R252" s="474">
        <v>0</v>
      </c>
      <c r="S252" s="474">
        <v>0</v>
      </c>
      <c r="T252" s="474">
        <v>0</v>
      </c>
      <c r="U252" s="474">
        <v>0</v>
      </c>
      <c r="V252" s="474">
        <v>0</v>
      </c>
      <c r="W252" s="474">
        <v>0</v>
      </c>
      <c r="X252" s="474">
        <v>0</v>
      </c>
      <c r="Y252" s="474">
        <v>0</v>
      </c>
      <c r="Z252" s="474">
        <v>0</v>
      </c>
      <c r="AA252" s="474">
        <v>0</v>
      </c>
      <c r="AB252" s="474">
        <v>0</v>
      </c>
      <c r="AC252" s="474">
        <v>0</v>
      </c>
      <c r="AD252" s="474">
        <v>0</v>
      </c>
      <c r="AE252" s="474">
        <v>0</v>
      </c>
      <c r="AF252" s="474">
        <v>0</v>
      </c>
      <c r="AG252" s="474">
        <v>0</v>
      </c>
      <c r="AH252" s="474">
        <v>0</v>
      </c>
      <c r="AI252" s="474">
        <v>0</v>
      </c>
      <c r="AJ252" s="474">
        <v>0</v>
      </c>
      <c r="AK252" s="474">
        <v>0</v>
      </c>
      <c r="AL252" s="474">
        <v>0</v>
      </c>
      <c r="AM252" s="474">
        <v>0</v>
      </c>
      <c r="AN252" s="474">
        <v>0</v>
      </c>
      <c r="AO252" s="474">
        <v>0</v>
      </c>
      <c r="AP252" s="474">
        <v>0</v>
      </c>
      <c r="AQ252" s="474">
        <v>0</v>
      </c>
      <c r="AR252" s="474">
        <v>0</v>
      </c>
      <c r="AS252" s="474">
        <v>0</v>
      </c>
      <c r="AT252" s="474">
        <v>0</v>
      </c>
      <c r="AU252" s="474">
        <v>0</v>
      </c>
      <c r="AV252" s="474">
        <v>0</v>
      </c>
      <c r="AW252" s="474">
        <v>0</v>
      </c>
      <c r="AX252" s="474">
        <v>0</v>
      </c>
      <c r="AY252" s="474">
        <v>0</v>
      </c>
      <c r="AZ252" s="474">
        <v>0</v>
      </c>
      <c r="BA252" s="474">
        <v>0</v>
      </c>
    </row>
    <row r="253" spans="1:53">
      <c r="A253" s="475" t="s">
        <v>2090</v>
      </c>
      <c r="B253" s="474">
        <v>-31424</v>
      </c>
      <c r="C253" s="474">
        <v>-1357635</v>
      </c>
      <c r="D253" s="474">
        <v>-739735</v>
      </c>
      <c r="E253" s="474">
        <v>-1778841</v>
      </c>
      <c r="F253" s="474">
        <v>-927190</v>
      </c>
      <c r="G253" s="474">
        <v>-167027</v>
      </c>
      <c r="H253" s="474">
        <v>-1008633</v>
      </c>
      <c r="I253" s="474">
        <v>-1502475</v>
      </c>
      <c r="J253" s="474">
        <v>-2173073</v>
      </c>
      <c r="K253" s="474">
        <v>-76220.502752750603</v>
      </c>
      <c r="L253" s="474">
        <v>-76238.650650553594</v>
      </c>
      <c r="M253" s="474">
        <v>-76256.802869362393</v>
      </c>
      <c r="N253" s="474">
        <v>-9914748.9562726598</v>
      </c>
      <c r="O253" s="474">
        <v>-726856.95248955896</v>
      </c>
      <c r="P253" s="474">
        <v>-728506.14148697304</v>
      </c>
      <c r="Q253" s="474">
        <v>-730159.07238210295</v>
      </c>
      <c r="R253" s="474">
        <v>-731815.75366500195</v>
      </c>
      <c r="S253" s="474">
        <v>-733476.19384504505</v>
      </c>
      <c r="T253" s="474">
        <v>-735140.40145096497</v>
      </c>
      <c r="U253" s="474">
        <v>-736808.38503077603</v>
      </c>
      <c r="V253" s="474">
        <v>-738480.15315192996</v>
      </c>
      <c r="W253" s="474">
        <v>-740155.71440123895</v>
      </c>
      <c r="X253" s="474">
        <v>-741835.07738507097</v>
      </c>
      <c r="Y253" s="474">
        <v>-743518.25072935096</v>
      </c>
      <c r="Z253" s="474">
        <v>-745205.24307944195</v>
      </c>
      <c r="AA253" s="474">
        <v>-8831957.3390974607</v>
      </c>
      <c r="AB253" s="474">
        <v>-746896.06310049898</v>
      </c>
      <c r="AC253" s="474">
        <v>-748590.71947719494</v>
      </c>
      <c r="AD253" s="474">
        <v>-750289.22091395804</v>
      </c>
      <c r="AE253" s="474">
        <v>-751991.57613496797</v>
      </c>
      <c r="AF253" s="474">
        <v>-753697.79388423695</v>
      </c>
      <c r="AG253" s="474">
        <v>-755407.88292553299</v>
      </c>
      <c r="AH253" s="474">
        <v>-757121.85204257199</v>
      </c>
      <c r="AI253" s="474">
        <v>-758839.71003898396</v>
      </c>
      <c r="AJ253" s="474">
        <v>-760561.46573838696</v>
      </c>
      <c r="AK253" s="474">
        <v>-762287.12798439094</v>
      </c>
      <c r="AL253" s="474">
        <v>-764016.70564067399</v>
      </c>
      <c r="AM253" s="474">
        <v>-765750.20759106195</v>
      </c>
      <c r="AN253" s="474">
        <v>-9075450.3254724592</v>
      </c>
      <c r="AO253" s="474">
        <v>-767487.64273944998</v>
      </c>
      <c r="AP253" s="474">
        <v>-769229.02001007996</v>
      </c>
      <c r="AQ253" s="474">
        <v>-770974.34834729997</v>
      </c>
      <c r="AR253" s="474">
        <v>-772723.63671584404</v>
      </c>
      <c r="AS253" s="474">
        <v>-774476.89410071098</v>
      </c>
      <c r="AT253" s="474">
        <v>-776234.12950740405</v>
      </c>
      <c r="AU253" s="474">
        <v>-777995.35196173098</v>
      </c>
      <c r="AV253" s="474">
        <v>-779760.57051000395</v>
      </c>
      <c r="AW253" s="474">
        <v>-781529.794219153</v>
      </c>
      <c r="AX253" s="474">
        <v>-783303.03217657504</v>
      </c>
      <c r="AY253" s="474">
        <v>-785080.29349036596</v>
      </c>
      <c r="AZ253" s="474">
        <v>-786861.58728920203</v>
      </c>
      <c r="BA253" s="474">
        <v>-9325656.3010678198</v>
      </c>
    </row>
    <row r="254" spans="1:53">
      <c r="A254" s="475" t="s">
        <v>2089</v>
      </c>
      <c r="B254" s="474">
        <v>-53595</v>
      </c>
      <c r="C254" s="474">
        <v>-31896</v>
      </c>
      <c r="D254" s="474">
        <v>13717</v>
      </c>
      <c r="E254" s="474">
        <v>-31922</v>
      </c>
      <c r="F254" s="474">
        <v>-7253</v>
      </c>
      <c r="G254" s="474">
        <v>-32868</v>
      </c>
      <c r="H254" s="474">
        <v>-29492</v>
      </c>
      <c r="I254" s="474">
        <v>-31917</v>
      </c>
      <c r="J254" s="474">
        <v>-20782</v>
      </c>
      <c r="K254" s="474">
        <v>-27241.490227258098</v>
      </c>
      <c r="L254" s="474">
        <v>-27259.617736411201</v>
      </c>
      <c r="M254" s="474">
        <v>-27277.757308288699</v>
      </c>
      <c r="N254" s="474">
        <v>-307786.865271958</v>
      </c>
      <c r="O254" s="474">
        <v>-29395.594254834199</v>
      </c>
      <c r="P254" s="474">
        <v>-29416.659872567099</v>
      </c>
      <c r="Q254" s="474">
        <v>-29437.740586448301</v>
      </c>
      <c r="R254" s="474">
        <v>-29458.836407295999</v>
      </c>
      <c r="S254" s="474">
        <v>-29479.947345936402</v>
      </c>
      <c r="T254" s="474">
        <v>-29501.073413203201</v>
      </c>
      <c r="U254" s="474">
        <v>-29522.214619937899</v>
      </c>
      <c r="V254" s="474">
        <v>-29543.3709769899</v>
      </c>
      <c r="W254" s="474">
        <v>-29564.542495216301</v>
      </c>
      <c r="X254" s="474">
        <v>-29585.729185482</v>
      </c>
      <c r="Y254" s="474">
        <v>-29606.931058659498</v>
      </c>
      <c r="Z254" s="474">
        <v>-29628.148125629399</v>
      </c>
      <c r="AA254" s="474">
        <v>-354140.78834219999</v>
      </c>
      <c r="AB254" s="474">
        <v>-29649.380397280001</v>
      </c>
      <c r="AC254" s="474">
        <v>-29670.627884507201</v>
      </c>
      <c r="AD254" s="474">
        <v>-29691.890598214901</v>
      </c>
      <c r="AE254" s="474">
        <v>-29713.1685493148</v>
      </c>
      <c r="AF254" s="474">
        <v>-29734.461748726499</v>
      </c>
      <c r="AG254" s="474">
        <v>-29755.770207377202</v>
      </c>
      <c r="AH254" s="474">
        <v>-29777.093936202</v>
      </c>
      <c r="AI254" s="474">
        <v>-29798.432946144101</v>
      </c>
      <c r="AJ254" s="474">
        <v>-29819.787248154102</v>
      </c>
      <c r="AK254" s="474">
        <v>-29841.156853190801</v>
      </c>
      <c r="AL254" s="474">
        <v>-29862.541772220698</v>
      </c>
      <c r="AM254" s="474">
        <v>-29883.9420162182</v>
      </c>
      <c r="AN254" s="474">
        <v>-357198.25415754999</v>
      </c>
      <c r="AO254" s="474">
        <v>-29905.357596165599</v>
      </c>
      <c r="AP254" s="474">
        <v>-29926.788523052899</v>
      </c>
      <c r="AQ254" s="474">
        <v>-29948.2348078783</v>
      </c>
      <c r="AR254" s="474">
        <v>-29969.696461647502</v>
      </c>
      <c r="AS254" s="474">
        <v>-29991.1734953743</v>
      </c>
      <c r="AT254" s="474">
        <v>-30012.665920080399</v>
      </c>
      <c r="AU254" s="474">
        <v>-30034.173746795401</v>
      </c>
      <c r="AV254" s="474">
        <v>-30055.696986556701</v>
      </c>
      <c r="AW254" s="474">
        <v>-30077.235650409701</v>
      </c>
      <c r="AX254" s="474">
        <v>-30098.789749407701</v>
      </c>
      <c r="AY254" s="474">
        <v>-30120.359294611801</v>
      </c>
      <c r="AZ254" s="474">
        <v>-30141.944297091301</v>
      </c>
      <c r="BA254" s="474">
        <v>-360282.11652907199</v>
      </c>
    </row>
    <row r="255" spans="1:53">
      <c r="A255" s="475" t="s">
        <v>2088</v>
      </c>
      <c r="B255" s="474">
        <v>0</v>
      </c>
      <c r="C255" s="474">
        <v>0</v>
      </c>
      <c r="D255" s="474">
        <v>0</v>
      </c>
      <c r="E255" s="474">
        <v>0</v>
      </c>
      <c r="F255" s="474">
        <v>0</v>
      </c>
      <c r="G255" s="474">
        <v>0</v>
      </c>
      <c r="H255" s="474">
        <v>0</v>
      </c>
      <c r="I255" s="474">
        <v>0</v>
      </c>
      <c r="J255" s="474">
        <v>0</v>
      </c>
      <c r="K255" s="474">
        <v>0</v>
      </c>
      <c r="L255" s="474">
        <v>0</v>
      </c>
      <c r="M255" s="474">
        <v>0</v>
      </c>
      <c r="N255" s="474">
        <v>0</v>
      </c>
      <c r="O255" s="474">
        <v>0</v>
      </c>
      <c r="P255" s="474">
        <v>0</v>
      </c>
      <c r="Q255" s="474">
        <v>0</v>
      </c>
      <c r="R255" s="474">
        <v>0</v>
      </c>
      <c r="S255" s="474">
        <v>0</v>
      </c>
      <c r="T255" s="474">
        <v>0</v>
      </c>
      <c r="U255" s="474">
        <v>0</v>
      </c>
      <c r="V255" s="474">
        <v>0</v>
      </c>
      <c r="W255" s="474">
        <v>0</v>
      </c>
      <c r="X255" s="474">
        <v>0</v>
      </c>
      <c r="Y255" s="474">
        <v>0</v>
      </c>
      <c r="Z255" s="474">
        <v>0</v>
      </c>
      <c r="AA255" s="474">
        <v>0</v>
      </c>
      <c r="AB255" s="474">
        <v>0</v>
      </c>
      <c r="AC255" s="474">
        <v>0</v>
      </c>
      <c r="AD255" s="474">
        <v>0</v>
      </c>
      <c r="AE255" s="474">
        <v>0</v>
      </c>
      <c r="AF255" s="474">
        <v>0</v>
      </c>
      <c r="AG255" s="474">
        <v>0</v>
      </c>
      <c r="AH255" s="474">
        <v>0</v>
      </c>
      <c r="AI255" s="474">
        <v>0</v>
      </c>
      <c r="AJ255" s="474">
        <v>0</v>
      </c>
      <c r="AK255" s="474">
        <v>0</v>
      </c>
      <c r="AL255" s="474">
        <v>0</v>
      </c>
      <c r="AM255" s="474">
        <v>0</v>
      </c>
      <c r="AN255" s="474">
        <v>0</v>
      </c>
      <c r="AO255" s="474">
        <v>0</v>
      </c>
      <c r="AP255" s="474">
        <v>0</v>
      </c>
      <c r="AQ255" s="474">
        <v>0</v>
      </c>
      <c r="AR255" s="474">
        <v>0</v>
      </c>
      <c r="AS255" s="474">
        <v>0</v>
      </c>
      <c r="AT255" s="474">
        <v>0</v>
      </c>
      <c r="AU255" s="474">
        <v>0</v>
      </c>
      <c r="AV255" s="474">
        <v>0</v>
      </c>
      <c r="AW255" s="474">
        <v>0</v>
      </c>
      <c r="AX255" s="474">
        <v>0</v>
      </c>
      <c r="AY255" s="474">
        <v>0</v>
      </c>
      <c r="AZ255" s="474">
        <v>0</v>
      </c>
      <c r="BA255" s="474">
        <v>0</v>
      </c>
    </row>
    <row r="256" spans="1:53">
      <c r="A256" s="475" t="s">
        <v>2087</v>
      </c>
      <c r="B256" s="474">
        <v>-5225</v>
      </c>
      <c r="C256" s="474">
        <v>-225760</v>
      </c>
      <c r="D256" s="474">
        <v>-123009</v>
      </c>
      <c r="E256" s="474">
        <v>-295802</v>
      </c>
      <c r="F256" s="474">
        <v>-154181</v>
      </c>
      <c r="G256" s="474">
        <v>-27775</v>
      </c>
      <c r="H256" s="474">
        <v>-167724</v>
      </c>
      <c r="I256" s="474">
        <v>-249845</v>
      </c>
      <c r="J256" s="474">
        <v>-361357</v>
      </c>
      <c r="K256" s="474">
        <v>-12674.6111909335</v>
      </c>
      <c r="L256" s="474">
        <v>-12677.6289819514</v>
      </c>
      <c r="M256" s="474">
        <v>-12680.6474915039</v>
      </c>
      <c r="N256" s="474">
        <v>-1648710.88766438</v>
      </c>
      <c r="O256" s="474">
        <v>-120868.125130538</v>
      </c>
      <c r="P256" s="474">
        <v>-121142.36668717601</v>
      </c>
      <c r="Q256" s="474">
        <v>-121417.23047926099</v>
      </c>
      <c r="R256" s="474">
        <v>-121692.717918594</v>
      </c>
      <c r="S256" s="474">
        <v>-121968.83042018799</v>
      </c>
      <c r="T256" s="474">
        <v>-122245.569402276</v>
      </c>
      <c r="U256" s="474">
        <v>-122522.936286296</v>
      </c>
      <c r="V256" s="474">
        <v>-122800.93249691901</v>
      </c>
      <c r="W256" s="474">
        <v>-123079.559462035</v>
      </c>
      <c r="X256" s="474">
        <v>-123358.81861278501</v>
      </c>
      <c r="Y256" s="474">
        <v>-123638.71138356499</v>
      </c>
      <c r="Z256" s="474">
        <v>-123919.239212</v>
      </c>
      <c r="AA256" s="474">
        <v>-1468655.0374916401</v>
      </c>
      <c r="AB256" s="474">
        <v>-124200.403539009</v>
      </c>
      <c r="AC256" s="474">
        <v>-124482.205808755</v>
      </c>
      <c r="AD256" s="474">
        <v>-124764.647468685</v>
      </c>
      <c r="AE256" s="474">
        <v>-125047.729969533</v>
      </c>
      <c r="AF256" s="474">
        <v>-125331.45476533</v>
      </c>
      <c r="AG256" s="474">
        <v>-125615.823313391</v>
      </c>
      <c r="AH256" s="474">
        <v>-125900.83707435</v>
      </c>
      <c r="AI256" s="474">
        <v>-126186.49751215101</v>
      </c>
      <c r="AJ256" s="474">
        <v>-126472.80609406201</v>
      </c>
      <c r="AK256" s="474">
        <v>-126759.76429067701</v>
      </c>
      <c r="AL256" s="474">
        <v>-127047.37357592399</v>
      </c>
      <c r="AM256" s="474">
        <v>-127335.635427085</v>
      </c>
      <c r="AN256" s="474">
        <v>-1509145.1788389501</v>
      </c>
      <c r="AO256" s="474">
        <v>-127624.551324776</v>
      </c>
      <c r="AP256" s="474">
        <v>-127914.122752999</v>
      </c>
      <c r="AQ256" s="474">
        <v>-128204.351199097</v>
      </c>
      <c r="AR256" s="474">
        <v>-128495.238153806</v>
      </c>
      <c r="AS256" s="474">
        <v>-128786.78511122899</v>
      </c>
      <c r="AT256" s="474">
        <v>-129078.99356888</v>
      </c>
      <c r="AU256" s="474">
        <v>-129371.86502765</v>
      </c>
      <c r="AV256" s="474">
        <v>-129665.400991837</v>
      </c>
      <c r="AW256" s="474">
        <v>-129959.602969171</v>
      </c>
      <c r="AX256" s="474">
        <v>-130254.472470783</v>
      </c>
      <c r="AY256" s="474">
        <v>-130550.011011247</v>
      </c>
      <c r="AZ256" s="474">
        <v>-130846.22010855901</v>
      </c>
      <c r="BA256" s="474">
        <v>-1550751.61469003</v>
      </c>
    </row>
    <row r="257" spans="1:53">
      <c r="A257" s="475" t="s">
        <v>2086</v>
      </c>
      <c r="B257" s="474">
        <v>-8912</v>
      </c>
      <c r="C257" s="474">
        <v>-5304</v>
      </c>
      <c r="D257" s="474">
        <v>2281</v>
      </c>
      <c r="E257" s="474">
        <v>-5308</v>
      </c>
      <c r="F257" s="474">
        <v>-1207</v>
      </c>
      <c r="G257" s="474">
        <v>-5465</v>
      </c>
      <c r="H257" s="474">
        <v>-4904</v>
      </c>
      <c r="I257" s="474">
        <v>-5308</v>
      </c>
      <c r="J257" s="474">
        <v>-3456</v>
      </c>
      <c r="K257" s="474">
        <v>-4529.9530234291597</v>
      </c>
      <c r="L257" s="474">
        <v>-4532.96742404419</v>
      </c>
      <c r="M257" s="474">
        <v>-4535.9838305544299</v>
      </c>
      <c r="N257" s="474">
        <v>-51181.904278027701</v>
      </c>
      <c r="O257" s="474">
        <v>-4888.1562630865701</v>
      </c>
      <c r="P257" s="474">
        <v>-4891.6592380685997</v>
      </c>
      <c r="Q257" s="474">
        <v>-4895.1647233700796</v>
      </c>
      <c r="R257" s="474">
        <v>-4898.6727207899703</v>
      </c>
      <c r="S257" s="474">
        <v>-4902.1832321285101</v>
      </c>
      <c r="T257" s="474">
        <v>-4905.6962591872298</v>
      </c>
      <c r="U257" s="474">
        <v>-4909.2118037689697</v>
      </c>
      <c r="V257" s="474">
        <v>-4912.7298676778501</v>
      </c>
      <c r="W257" s="474">
        <v>-4916.2504527192696</v>
      </c>
      <c r="X257" s="474">
        <v>-4919.7735606999504</v>
      </c>
      <c r="Y257" s="474">
        <v>-4923.2991934278898</v>
      </c>
      <c r="Z257" s="474">
        <v>-4926.8273527123802</v>
      </c>
      <c r="AA257" s="474">
        <v>-58889.624667637298</v>
      </c>
      <c r="AB257" s="474">
        <v>-4930.3580403640199</v>
      </c>
      <c r="AC257" s="474">
        <v>-4933.8912581946897</v>
      </c>
      <c r="AD257" s="474">
        <v>-4937.4270080176002</v>
      </c>
      <c r="AE257" s="474">
        <v>-4940.9652916472196</v>
      </c>
      <c r="AF257" s="474">
        <v>-4944.5061108993395</v>
      </c>
      <c r="AG257" s="474">
        <v>-4948.0494675910704</v>
      </c>
      <c r="AH257" s="474">
        <v>-4951.5953635407805</v>
      </c>
      <c r="AI257" s="474">
        <v>-4955.1438005681803</v>
      </c>
      <c r="AJ257" s="474">
        <v>-4958.6947804942602</v>
      </c>
      <c r="AK257" s="474">
        <v>-4962.2483051413301</v>
      </c>
      <c r="AL257" s="474">
        <v>-4965.8043763329997</v>
      </c>
      <c r="AM257" s="474">
        <v>-4969.3629958941901</v>
      </c>
      <c r="AN257" s="474">
        <v>-59398.046798685697</v>
      </c>
      <c r="AO257" s="474">
        <v>-4972.9241656511203</v>
      </c>
      <c r="AP257" s="474">
        <v>-4976.4878874313299</v>
      </c>
      <c r="AQ257" s="474">
        <v>-4980.0541630636599</v>
      </c>
      <c r="AR257" s="474">
        <v>-4983.6229943782701</v>
      </c>
      <c r="AS257" s="474">
        <v>-4987.1943832066199</v>
      </c>
      <c r="AT257" s="474">
        <v>-4990.7683313814796</v>
      </c>
      <c r="AU257" s="474">
        <v>-4994.3448407369597</v>
      </c>
      <c r="AV257" s="474">
        <v>-4997.9239131084496</v>
      </c>
      <c r="AW257" s="474">
        <v>-5001.5055503326803</v>
      </c>
      <c r="AX257" s="474">
        <v>-5005.0897542476896</v>
      </c>
      <c r="AY257" s="474">
        <v>-5008.6765266928296</v>
      </c>
      <c r="AZ257" s="474">
        <v>-5012.2658695087703</v>
      </c>
      <c r="BA257" s="474">
        <v>-59910.858379739897</v>
      </c>
    </row>
    <row r="258" spans="1:53">
      <c r="A258" s="475" t="s">
        <v>2085</v>
      </c>
      <c r="B258" s="474">
        <v>56478.17</v>
      </c>
      <c r="C258" s="474">
        <v>624314.72</v>
      </c>
      <c r="D258" s="474">
        <v>-614376.23</v>
      </c>
      <c r="E258" s="474">
        <v>873217.77</v>
      </c>
      <c r="F258" s="474">
        <v>249629.13</v>
      </c>
      <c r="G258" s="474">
        <v>-399199.73</v>
      </c>
      <c r="H258" s="474">
        <v>555423.14999999898</v>
      </c>
      <c r="I258" s="474">
        <v>1445530.37</v>
      </c>
      <c r="J258" s="474">
        <v>-182862.35</v>
      </c>
      <c r="K258" s="474">
        <v>-1091247.70928628</v>
      </c>
      <c r="L258" s="474">
        <v>-1666908.1494672401</v>
      </c>
      <c r="M258" s="474">
        <v>-687903.70638801495</v>
      </c>
      <c r="N258" s="474">
        <v>-837904.56514154898</v>
      </c>
      <c r="O258" s="474">
        <v>-398744.60716246301</v>
      </c>
      <c r="P258" s="474">
        <v>-25812.908398465599</v>
      </c>
      <c r="Q258" s="474">
        <v>-485694.50448416499</v>
      </c>
      <c r="R258" s="474">
        <v>-140485.570464544</v>
      </c>
      <c r="S258" s="474">
        <v>-206734.968396754</v>
      </c>
      <c r="T258" s="474">
        <v>193194.57266992601</v>
      </c>
      <c r="U258" s="474">
        <v>19159.1806290073</v>
      </c>
      <c r="V258" s="474">
        <v>-700671.182258063</v>
      </c>
      <c r="W258" s="474">
        <v>6107765.4331830004</v>
      </c>
      <c r="X258" s="474">
        <v>-31079.597080360199</v>
      </c>
      <c r="Y258" s="474">
        <v>157537.81217968999</v>
      </c>
      <c r="Z258" s="474">
        <v>6074787.5703689903</v>
      </c>
      <c r="AA258" s="474">
        <v>10563221.2307858</v>
      </c>
      <c r="AB258" s="474">
        <v>-305414.77055574802</v>
      </c>
      <c r="AC258" s="474">
        <v>8548.7535425074402</v>
      </c>
      <c r="AD258" s="474">
        <v>-440971.46516335802</v>
      </c>
      <c r="AE258" s="474">
        <v>-773741.40752475697</v>
      </c>
      <c r="AF258" s="474">
        <v>265072.62630769802</v>
      </c>
      <c r="AG258" s="474">
        <v>555411.13294662605</v>
      </c>
      <c r="AH258" s="474">
        <v>435581.81092555501</v>
      </c>
      <c r="AI258" s="474">
        <v>314455.13930138998</v>
      </c>
      <c r="AJ258" s="474">
        <v>366263.95851198601</v>
      </c>
      <c r="AK258" s="474">
        <v>-15228.012236357899</v>
      </c>
      <c r="AL258" s="474">
        <v>183281.962253679</v>
      </c>
      <c r="AM258" s="474">
        <v>185410.69237051299</v>
      </c>
      <c r="AN258" s="474">
        <v>778670.42067973502</v>
      </c>
      <c r="AO258" s="474">
        <v>-352014.714203924</v>
      </c>
      <c r="AP258" s="474">
        <v>-36808.394201417403</v>
      </c>
      <c r="AQ258" s="474">
        <v>-265744.17316519999</v>
      </c>
      <c r="AR258" s="474">
        <v>-819125.64844969194</v>
      </c>
      <c r="AS258" s="474">
        <v>222009.83646938301</v>
      </c>
      <c r="AT258" s="474">
        <v>509215.08109274</v>
      </c>
      <c r="AU258" s="474">
        <v>389051.395749813</v>
      </c>
      <c r="AV258" s="474">
        <v>264238.78817396401</v>
      </c>
      <c r="AW258" s="474">
        <v>316725.87471758999</v>
      </c>
      <c r="AX258" s="474">
        <v>-67734.601868034093</v>
      </c>
      <c r="AY258" s="474">
        <v>130802.800767475</v>
      </c>
      <c r="AZ258" s="474">
        <v>129943.158085986</v>
      </c>
      <c r="BA258" s="474">
        <v>420559.40316868498</v>
      </c>
    </row>
    <row r="259" spans="1:53">
      <c r="A259" s="475" t="s">
        <v>2084</v>
      </c>
      <c r="B259" s="474">
        <v>-20321.830000000002</v>
      </c>
      <c r="C259" s="474">
        <v>-665400.77</v>
      </c>
      <c r="D259" s="474">
        <v>-497284.86</v>
      </c>
      <c r="E259" s="474">
        <v>-828731.44</v>
      </c>
      <c r="F259" s="474">
        <v>-694306.97</v>
      </c>
      <c r="G259" s="474">
        <v>-599037.06999999995</v>
      </c>
      <c r="H259" s="474">
        <v>-380673.58</v>
      </c>
      <c r="I259" s="474">
        <v>-3460.91</v>
      </c>
      <c r="J259" s="474">
        <v>-365351.34</v>
      </c>
      <c r="K259" s="474">
        <v>-1091247.70928628</v>
      </c>
      <c r="L259" s="474">
        <v>-1666908.1494672401</v>
      </c>
      <c r="M259" s="474">
        <v>-687903.70638801495</v>
      </c>
      <c r="N259" s="474">
        <v>-7500628.3351415396</v>
      </c>
      <c r="O259" s="474">
        <v>-398744.60716246301</v>
      </c>
      <c r="P259" s="474">
        <v>-25812.908398465599</v>
      </c>
      <c r="Q259" s="474">
        <v>-485694.50448416499</v>
      </c>
      <c r="R259" s="474">
        <v>-140485.570464544</v>
      </c>
      <c r="S259" s="474">
        <v>-206734.968396754</v>
      </c>
      <c r="T259" s="474">
        <v>193194.57266992601</v>
      </c>
      <c r="U259" s="474">
        <v>19159.1806290073</v>
      </c>
      <c r="V259" s="474">
        <v>-700671.182258063</v>
      </c>
      <c r="W259" s="474">
        <v>6107765.4331830004</v>
      </c>
      <c r="X259" s="474">
        <v>-31079.597080360199</v>
      </c>
      <c r="Y259" s="474">
        <v>157537.81217968999</v>
      </c>
      <c r="Z259" s="474">
        <v>6074787.5703689903</v>
      </c>
      <c r="AA259" s="474">
        <v>10563221.2307858</v>
      </c>
      <c r="AB259" s="474">
        <v>-305414.77055574802</v>
      </c>
      <c r="AC259" s="474">
        <v>8548.7535425074402</v>
      </c>
      <c r="AD259" s="474">
        <v>-440971.46516335802</v>
      </c>
      <c r="AE259" s="474">
        <v>-773741.40752475697</v>
      </c>
      <c r="AF259" s="474">
        <v>265072.62630769802</v>
      </c>
      <c r="AG259" s="474">
        <v>555411.13294662605</v>
      </c>
      <c r="AH259" s="474">
        <v>435581.81092555501</v>
      </c>
      <c r="AI259" s="474">
        <v>314455.13930138998</v>
      </c>
      <c r="AJ259" s="474">
        <v>366263.95851198601</v>
      </c>
      <c r="AK259" s="474">
        <v>-15228.012236357899</v>
      </c>
      <c r="AL259" s="474">
        <v>183281.962253679</v>
      </c>
      <c r="AM259" s="474">
        <v>185410.69237051299</v>
      </c>
      <c r="AN259" s="474">
        <v>778670.42067973502</v>
      </c>
      <c r="AO259" s="474">
        <v>-352014.714203924</v>
      </c>
      <c r="AP259" s="474">
        <v>-36808.394201417403</v>
      </c>
      <c r="AQ259" s="474">
        <v>-265744.17316519999</v>
      </c>
      <c r="AR259" s="474">
        <v>-819125.64844969194</v>
      </c>
      <c r="AS259" s="474">
        <v>222009.83646938301</v>
      </c>
      <c r="AT259" s="474">
        <v>509215.08109274</v>
      </c>
      <c r="AU259" s="474">
        <v>389051.395749813</v>
      </c>
      <c r="AV259" s="474">
        <v>264238.78817396401</v>
      </c>
      <c r="AW259" s="474">
        <v>316725.87471758999</v>
      </c>
      <c r="AX259" s="474">
        <v>-67734.601868034093</v>
      </c>
      <c r="AY259" s="474">
        <v>130802.800767475</v>
      </c>
      <c r="AZ259" s="474">
        <v>129943.158085986</v>
      </c>
      <c r="BA259" s="474">
        <v>420559.40316868498</v>
      </c>
    </row>
    <row r="260" spans="1:53">
      <c r="A260" s="475" t="s">
        <v>2083</v>
      </c>
      <c r="B260" s="474">
        <v>53595.18</v>
      </c>
      <c r="C260" s="474">
        <v>31896.5</v>
      </c>
      <c r="D260" s="474">
        <v>96825.3</v>
      </c>
      <c r="E260" s="474">
        <v>31922.05</v>
      </c>
      <c r="F260" s="474">
        <v>7252.93</v>
      </c>
      <c r="G260" s="474">
        <v>32867.25</v>
      </c>
      <c r="H260" s="474">
        <v>29492.73</v>
      </c>
      <c r="I260" s="474">
        <v>31916.27</v>
      </c>
      <c r="J260" s="474">
        <v>20783.09</v>
      </c>
      <c r="K260" s="474">
        <v>0</v>
      </c>
      <c r="L260" s="474">
        <v>0</v>
      </c>
      <c r="M260" s="474">
        <v>0</v>
      </c>
      <c r="N260" s="474">
        <v>336551.3</v>
      </c>
      <c r="O260" s="474">
        <v>0</v>
      </c>
      <c r="P260" s="474">
        <v>0</v>
      </c>
      <c r="Q260" s="474">
        <v>0</v>
      </c>
      <c r="R260" s="474">
        <v>0</v>
      </c>
      <c r="S260" s="474">
        <v>0</v>
      </c>
      <c r="T260" s="474">
        <v>0</v>
      </c>
      <c r="U260" s="474">
        <v>0</v>
      </c>
      <c r="V260" s="474">
        <v>0</v>
      </c>
      <c r="W260" s="474">
        <v>0</v>
      </c>
      <c r="X260" s="474">
        <v>0</v>
      </c>
      <c r="Y260" s="474">
        <v>0</v>
      </c>
      <c r="Z260" s="474">
        <v>0</v>
      </c>
      <c r="AA260" s="474">
        <v>0</v>
      </c>
      <c r="AB260" s="474">
        <v>0</v>
      </c>
      <c r="AC260" s="474">
        <v>0</v>
      </c>
      <c r="AD260" s="474">
        <v>0</v>
      </c>
      <c r="AE260" s="474">
        <v>0</v>
      </c>
      <c r="AF260" s="474">
        <v>0</v>
      </c>
      <c r="AG260" s="474">
        <v>0</v>
      </c>
      <c r="AH260" s="474">
        <v>0</v>
      </c>
      <c r="AI260" s="474">
        <v>0</v>
      </c>
      <c r="AJ260" s="474">
        <v>0</v>
      </c>
      <c r="AK260" s="474">
        <v>0</v>
      </c>
      <c r="AL260" s="474">
        <v>0</v>
      </c>
      <c r="AM260" s="474">
        <v>0</v>
      </c>
      <c r="AN260" s="474">
        <v>0</v>
      </c>
      <c r="AO260" s="474">
        <v>0</v>
      </c>
      <c r="AP260" s="474">
        <v>0</v>
      </c>
      <c r="AQ260" s="474">
        <v>0</v>
      </c>
      <c r="AR260" s="474">
        <v>0</v>
      </c>
      <c r="AS260" s="474">
        <v>0</v>
      </c>
      <c r="AT260" s="474">
        <v>0</v>
      </c>
      <c r="AU260" s="474">
        <v>0</v>
      </c>
      <c r="AV260" s="474">
        <v>0</v>
      </c>
      <c r="AW260" s="474">
        <v>0</v>
      </c>
      <c r="AX260" s="474">
        <v>0</v>
      </c>
      <c r="AY260" s="474">
        <v>0</v>
      </c>
      <c r="AZ260" s="474">
        <v>0</v>
      </c>
      <c r="BA260" s="474">
        <v>0</v>
      </c>
    </row>
    <row r="261" spans="1:53">
      <c r="A261" s="475" t="s">
        <v>2082</v>
      </c>
      <c r="B261" s="474">
        <v>23204.82</v>
      </c>
      <c r="C261" s="474">
        <v>1257818.99</v>
      </c>
      <c r="D261" s="474">
        <v>-213916.67</v>
      </c>
      <c r="E261" s="474">
        <v>1670027.16</v>
      </c>
      <c r="F261" s="474">
        <v>936683.17</v>
      </c>
      <c r="G261" s="474">
        <v>166970.09</v>
      </c>
      <c r="H261" s="474">
        <v>906604</v>
      </c>
      <c r="I261" s="474">
        <v>1417075.01</v>
      </c>
      <c r="J261" s="474">
        <v>161705.9</v>
      </c>
      <c r="K261" s="474">
        <v>0</v>
      </c>
      <c r="L261" s="474">
        <v>0</v>
      </c>
      <c r="M261" s="474">
        <v>0</v>
      </c>
      <c r="N261" s="474">
        <v>6326172.4699999997</v>
      </c>
      <c r="O261" s="474">
        <v>0</v>
      </c>
      <c r="P261" s="474">
        <v>0</v>
      </c>
      <c r="Q261" s="474">
        <v>0</v>
      </c>
      <c r="R261" s="474">
        <v>0</v>
      </c>
      <c r="S261" s="474">
        <v>0</v>
      </c>
      <c r="T261" s="474">
        <v>0</v>
      </c>
      <c r="U261" s="474">
        <v>0</v>
      </c>
      <c r="V261" s="474">
        <v>0</v>
      </c>
      <c r="W261" s="474">
        <v>0</v>
      </c>
      <c r="X261" s="474">
        <v>0</v>
      </c>
      <c r="Y261" s="474">
        <v>0</v>
      </c>
      <c r="Z261" s="474">
        <v>0</v>
      </c>
      <c r="AA261" s="474">
        <v>0</v>
      </c>
      <c r="AB261" s="474">
        <v>0</v>
      </c>
      <c r="AC261" s="474">
        <v>0</v>
      </c>
      <c r="AD261" s="474">
        <v>0</v>
      </c>
      <c r="AE261" s="474">
        <v>0</v>
      </c>
      <c r="AF261" s="474">
        <v>0</v>
      </c>
      <c r="AG261" s="474">
        <v>0</v>
      </c>
      <c r="AH261" s="474">
        <v>0</v>
      </c>
      <c r="AI261" s="474">
        <v>0</v>
      </c>
      <c r="AJ261" s="474">
        <v>0</v>
      </c>
      <c r="AK261" s="474">
        <v>0</v>
      </c>
      <c r="AL261" s="474">
        <v>0</v>
      </c>
      <c r="AM261" s="474">
        <v>0</v>
      </c>
      <c r="AN261" s="474">
        <v>0</v>
      </c>
      <c r="AO261" s="474">
        <v>0</v>
      </c>
      <c r="AP261" s="474">
        <v>0</v>
      </c>
      <c r="AQ261" s="474">
        <v>0</v>
      </c>
      <c r="AR261" s="474">
        <v>0</v>
      </c>
      <c r="AS261" s="474">
        <v>0</v>
      </c>
      <c r="AT261" s="474">
        <v>0</v>
      </c>
      <c r="AU261" s="474">
        <v>0</v>
      </c>
      <c r="AV261" s="474">
        <v>0</v>
      </c>
      <c r="AW261" s="474">
        <v>0</v>
      </c>
      <c r="AX261" s="474">
        <v>0</v>
      </c>
      <c r="AY261" s="474">
        <v>0</v>
      </c>
      <c r="AZ261" s="474">
        <v>0</v>
      </c>
      <c r="BA261" s="474">
        <v>0</v>
      </c>
    </row>
    <row r="262" spans="1:53">
      <c r="A262" s="475" t="s">
        <v>2081</v>
      </c>
      <c r="B262" s="474">
        <v>9391.98</v>
      </c>
      <c r="C262" s="474">
        <v>103816.56</v>
      </c>
      <c r="D262" s="474">
        <v>-104178.42</v>
      </c>
      <c r="E262" s="474">
        <v>145205.85999999999</v>
      </c>
      <c r="F262" s="474">
        <v>41511.360000000001</v>
      </c>
      <c r="G262" s="474">
        <v>-66383.13</v>
      </c>
      <c r="H262" s="474">
        <v>92361.21</v>
      </c>
      <c r="I262" s="474">
        <v>240374.76</v>
      </c>
      <c r="J262" s="474">
        <v>103879.39</v>
      </c>
      <c r="K262" s="474">
        <v>-181462.20411412101</v>
      </c>
      <c r="L262" s="474">
        <v>-277188.05206560402</v>
      </c>
      <c r="M262" s="474">
        <v>-114390.639006321</v>
      </c>
      <c r="N262" s="474">
        <v>-7061.3251860474902</v>
      </c>
      <c r="O262" s="474">
        <v>-66306.7373966304</v>
      </c>
      <c r="P262" s="474">
        <v>-4292.3959543933697</v>
      </c>
      <c r="Q262" s="474">
        <v>-80765.526066905702</v>
      </c>
      <c r="R262" s="474">
        <v>-23361.168180045101</v>
      </c>
      <c r="S262" s="474">
        <v>-34377.696936724104</v>
      </c>
      <c r="T262" s="474">
        <v>32126.081623116999</v>
      </c>
      <c r="U262" s="474">
        <v>3185.95596249555</v>
      </c>
      <c r="V262" s="474">
        <v>-116513.726452587</v>
      </c>
      <c r="W262" s="474">
        <v>1015652.60415741</v>
      </c>
      <c r="X262" s="474">
        <v>-5168.1869672556704</v>
      </c>
      <c r="Y262" s="474">
        <v>26196.763930107099</v>
      </c>
      <c r="Z262" s="474">
        <v>1010168.75697745</v>
      </c>
      <c r="AA262" s="474">
        <v>1756544.7246960499</v>
      </c>
      <c r="AB262" s="474">
        <v>-50787.036675936899</v>
      </c>
      <c r="AC262" s="474">
        <v>1421.5614356399301</v>
      </c>
      <c r="AD262" s="474">
        <v>-73328.588311367203</v>
      </c>
      <c r="AE262" s="474">
        <v>-128664.481976906</v>
      </c>
      <c r="AF262" s="474">
        <v>44078.5924321192</v>
      </c>
      <c r="AG262" s="474">
        <v>92358.616211835004</v>
      </c>
      <c r="AH262" s="474">
        <v>72432.349511430104</v>
      </c>
      <c r="AI262" s="474">
        <v>52290.348183148802</v>
      </c>
      <c r="AJ262" s="474">
        <v>60905.571332303101</v>
      </c>
      <c r="AK262" s="474">
        <v>-2532.2469327277099</v>
      </c>
      <c r="AL262" s="474">
        <v>30477.7261495159</v>
      </c>
      <c r="AM262" s="474">
        <v>30831.7099935849</v>
      </c>
      <c r="AN262" s="474">
        <v>129484.12135263901</v>
      </c>
      <c r="AO262" s="474">
        <v>-58536.082482889797</v>
      </c>
      <c r="AP262" s="474">
        <v>-6120.8214091548198</v>
      </c>
      <c r="AQ262" s="474">
        <v>-44190.263111371103</v>
      </c>
      <c r="AR262" s="474">
        <v>-136211.37011257099</v>
      </c>
      <c r="AS262" s="474">
        <v>36917.735467320002</v>
      </c>
      <c r="AT262" s="474">
        <v>84676.733061528896</v>
      </c>
      <c r="AU262" s="474">
        <v>64694.865506393799</v>
      </c>
      <c r="AV262" s="474">
        <v>43939.934541399904</v>
      </c>
      <c r="AW262" s="474">
        <v>52667.945909198599</v>
      </c>
      <c r="AX262" s="474">
        <v>-11263.5014444198</v>
      </c>
      <c r="AY262" s="474">
        <v>21751.032629512101</v>
      </c>
      <c r="AZ262" s="474">
        <v>21608.083733119402</v>
      </c>
      <c r="BA262" s="474">
        <v>69934.292288065597</v>
      </c>
    </row>
    <row r="263" spans="1:53">
      <c r="A263" s="475" t="s">
        <v>2080</v>
      </c>
      <c r="B263" s="474">
        <v>9391.98</v>
      </c>
      <c r="C263" s="474">
        <v>103816.56</v>
      </c>
      <c r="D263" s="474">
        <v>-104178.42</v>
      </c>
      <c r="E263" s="474">
        <v>145205.85999999999</v>
      </c>
      <c r="F263" s="474">
        <v>41511.360000000001</v>
      </c>
      <c r="G263" s="474">
        <v>-66383.13</v>
      </c>
      <c r="H263" s="474">
        <v>92361.21</v>
      </c>
      <c r="I263" s="474">
        <v>240374.76</v>
      </c>
      <c r="J263" s="474">
        <v>103879.39</v>
      </c>
      <c r="K263" s="474">
        <v>-181462.20411412101</v>
      </c>
      <c r="L263" s="474">
        <v>-277188.05206560402</v>
      </c>
      <c r="M263" s="474">
        <v>-114390.639006321</v>
      </c>
      <c r="N263" s="474">
        <v>-7061.3251860474902</v>
      </c>
      <c r="O263" s="474">
        <v>-66306.7373966304</v>
      </c>
      <c r="P263" s="474">
        <v>-4292.3959543933697</v>
      </c>
      <c r="Q263" s="474">
        <v>-80765.526066905702</v>
      </c>
      <c r="R263" s="474">
        <v>-23361.168180045101</v>
      </c>
      <c r="S263" s="474">
        <v>-34377.696936724104</v>
      </c>
      <c r="T263" s="474">
        <v>32126.081623116999</v>
      </c>
      <c r="U263" s="474">
        <v>3185.95596249555</v>
      </c>
      <c r="V263" s="474">
        <v>-116513.726452587</v>
      </c>
      <c r="W263" s="474">
        <v>1015652.60415741</v>
      </c>
      <c r="X263" s="474">
        <v>-5168.1869672556704</v>
      </c>
      <c r="Y263" s="474">
        <v>26196.763930107099</v>
      </c>
      <c r="Z263" s="474">
        <v>1010168.75697745</v>
      </c>
      <c r="AA263" s="474">
        <v>1756544.7246960499</v>
      </c>
      <c r="AB263" s="474">
        <v>-50787.036675936899</v>
      </c>
      <c r="AC263" s="474">
        <v>1421.5614356399301</v>
      </c>
      <c r="AD263" s="474">
        <v>-73328.588311367203</v>
      </c>
      <c r="AE263" s="474">
        <v>-128664.481976906</v>
      </c>
      <c r="AF263" s="474">
        <v>44078.5924321192</v>
      </c>
      <c r="AG263" s="474">
        <v>92358.616211835004</v>
      </c>
      <c r="AH263" s="474">
        <v>72432.349511430104</v>
      </c>
      <c r="AI263" s="474">
        <v>52290.348183148802</v>
      </c>
      <c r="AJ263" s="474">
        <v>60905.571332303101</v>
      </c>
      <c r="AK263" s="474">
        <v>-2532.2469327277099</v>
      </c>
      <c r="AL263" s="474">
        <v>30477.7261495159</v>
      </c>
      <c r="AM263" s="474">
        <v>30831.7099935849</v>
      </c>
      <c r="AN263" s="474">
        <v>129484.12135263901</v>
      </c>
      <c r="AO263" s="474">
        <v>-58536.082482889797</v>
      </c>
      <c r="AP263" s="474">
        <v>-6120.8214091548198</v>
      </c>
      <c r="AQ263" s="474">
        <v>-44190.263111371103</v>
      </c>
      <c r="AR263" s="474">
        <v>-136211.37011257099</v>
      </c>
      <c r="AS263" s="474">
        <v>36917.735467320002</v>
      </c>
      <c r="AT263" s="474">
        <v>84676.733061528896</v>
      </c>
      <c r="AU263" s="474">
        <v>64694.865506393799</v>
      </c>
      <c r="AV263" s="474">
        <v>43939.934541399904</v>
      </c>
      <c r="AW263" s="474">
        <v>52667.945909198599</v>
      </c>
      <c r="AX263" s="474">
        <v>-11263.5014444198</v>
      </c>
      <c r="AY263" s="474">
        <v>21751.032629512101</v>
      </c>
      <c r="AZ263" s="474">
        <v>21608.083733119402</v>
      </c>
      <c r="BA263" s="474">
        <v>69934.292288065597</v>
      </c>
    </row>
    <row r="264" spans="1:53">
      <c r="A264" s="475" t="s">
        <v>2079</v>
      </c>
      <c r="B264" s="474">
        <v>0</v>
      </c>
      <c r="C264" s="474">
        <v>0</v>
      </c>
      <c r="D264" s="474">
        <v>0</v>
      </c>
      <c r="E264" s="474">
        <v>0</v>
      </c>
      <c r="F264" s="474">
        <v>0</v>
      </c>
      <c r="G264" s="474">
        <v>0</v>
      </c>
      <c r="H264" s="474">
        <v>0</v>
      </c>
      <c r="I264" s="474">
        <v>0</v>
      </c>
      <c r="J264" s="474">
        <v>0</v>
      </c>
      <c r="K264" s="474">
        <v>0</v>
      </c>
      <c r="L264" s="474">
        <v>0</v>
      </c>
      <c r="M264" s="474">
        <v>0</v>
      </c>
      <c r="N264" s="474">
        <v>0</v>
      </c>
      <c r="O264" s="474">
        <v>0</v>
      </c>
      <c r="P264" s="474">
        <v>0</v>
      </c>
      <c r="Q264" s="474">
        <v>0</v>
      </c>
      <c r="R264" s="474">
        <v>0</v>
      </c>
      <c r="S264" s="474">
        <v>0</v>
      </c>
      <c r="T264" s="474">
        <v>0</v>
      </c>
      <c r="U264" s="474">
        <v>0</v>
      </c>
      <c r="V264" s="474">
        <v>0</v>
      </c>
      <c r="W264" s="474">
        <v>0</v>
      </c>
      <c r="X264" s="474">
        <v>0</v>
      </c>
      <c r="Y264" s="474">
        <v>0</v>
      </c>
      <c r="Z264" s="474">
        <v>0</v>
      </c>
      <c r="AA264" s="474">
        <v>0</v>
      </c>
      <c r="AB264" s="474">
        <v>0</v>
      </c>
      <c r="AC264" s="474">
        <v>0</v>
      </c>
      <c r="AD264" s="474">
        <v>0</v>
      </c>
      <c r="AE264" s="474">
        <v>0</v>
      </c>
      <c r="AF264" s="474">
        <v>0</v>
      </c>
      <c r="AG264" s="474">
        <v>0</v>
      </c>
      <c r="AH264" s="474">
        <v>0</v>
      </c>
      <c r="AI264" s="474">
        <v>0</v>
      </c>
      <c r="AJ264" s="474">
        <v>0</v>
      </c>
      <c r="AK264" s="474">
        <v>0</v>
      </c>
      <c r="AL264" s="474">
        <v>0</v>
      </c>
      <c r="AM264" s="474">
        <v>0</v>
      </c>
      <c r="AN264" s="474">
        <v>0</v>
      </c>
      <c r="AO264" s="474">
        <v>0</v>
      </c>
      <c r="AP264" s="474">
        <v>0</v>
      </c>
      <c r="AQ264" s="474">
        <v>0</v>
      </c>
      <c r="AR264" s="474">
        <v>0</v>
      </c>
      <c r="AS264" s="474">
        <v>0</v>
      </c>
      <c r="AT264" s="474">
        <v>0</v>
      </c>
      <c r="AU264" s="474">
        <v>0</v>
      </c>
      <c r="AV264" s="474">
        <v>0</v>
      </c>
      <c r="AW264" s="474">
        <v>0</v>
      </c>
      <c r="AX264" s="474">
        <v>0</v>
      </c>
      <c r="AY264" s="474">
        <v>0</v>
      </c>
      <c r="AZ264" s="474">
        <v>0</v>
      </c>
      <c r="BA264" s="474">
        <v>0</v>
      </c>
    </row>
    <row r="265" spans="1:53">
      <c r="A265" s="475" t="s">
        <v>2078</v>
      </c>
      <c r="B265" s="474">
        <v>0</v>
      </c>
      <c r="C265" s="474">
        <v>0</v>
      </c>
      <c r="D265" s="474">
        <v>0</v>
      </c>
      <c r="E265" s="474">
        <v>0</v>
      </c>
      <c r="F265" s="474">
        <v>0</v>
      </c>
      <c r="G265" s="474">
        <v>0</v>
      </c>
      <c r="H265" s="474">
        <v>0</v>
      </c>
      <c r="I265" s="474">
        <v>0</v>
      </c>
      <c r="J265" s="474">
        <v>0</v>
      </c>
      <c r="K265" s="474">
        <v>0</v>
      </c>
      <c r="L265" s="474">
        <v>0</v>
      </c>
      <c r="M265" s="474">
        <v>0</v>
      </c>
      <c r="N265" s="474">
        <v>0</v>
      </c>
      <c r="O265" s="474">
        <v>0</v>
      </c>
      <c r="P265" s="474">
        <v>0</v>
      </c>
      <c r="Q265" s="474">
        <v>0</v>
      </c>
      <c r="R265" s="474">
        <v>0</v>
      </c>
      <c r="S265" s="474">
        <v>0</v>
      </c>
      <c r="T265" s="474">
        <v>0</v>
      </c>
      <c r="U265" s="474">
        <v>0</v>
      </c>
      <c r="V265" s="474">
        <v>0</v>
      </c>
      <c r="W265" s="474">
        <v>0</v>
      </c>
      <c r="X265" s="474">
        <v>0</v>
      </c>
      <c r="Y265" s="474">
        <v>0</v>
      </c>
      <c r="Z265" s="474">
        <v>0</v>
      </c>
      <c r="AA265" s="474">
        <v>0</v>
      </c>
      <c r="AB265" s="474">
        <v>0</v>
      </c>
      <c r="AC265" s="474">
        <v>0</v>
      </c>
      <c r="AD265" s="474">
        <v>0</v>
      </c>
      <c r="AE265" s="474">
        <v>0</v>
      </c>
      <c r="AF265" s="474">
        <v>0</v>
      </c>
      <c r="AG265" s="474">
        <v>0</v>
      </c>
      <c r="AH265" s="474">
        <v>0</v>
      </c>
      <c r="AI265" s="474">
        <v>0</v>
      </c>
      <c r="AJ265" s="474">
        <v>0</v>
      </c>
      <c r="AK265" s="474">
        <v>0</v>
      </c>
      <c r="AL265" s="474">
        <v>0</v>
      </c>
      <c r="AM265" s="474">
        <v>0</v>
      </c>
      <c r="AN265" s="474">
        <v>0</v>
      </c>
      <c r="AO265" s="474">
        <v>0</v>
      </c>
      <c r="AP265" s="474">
        <v>0</v>
      </c>
      <c r="AQ265" s="474">
        <v>0</v>
      </c>
      <c r="AR265" s="474">
        <v>0</v>
      </c>
      <c r="AS265" s="474">
        <v>0</v>
      </c>
      <c r="AT265" s="474">
        <v>0</v>
      </c>
      <c r="AU265" s="474">
        <v>0</v>
      </c>
      <c r="AV265" s="474">
        <v>0</v>
      </c>
      <c r="AW265" s="474">
        <v>0</v>
      </c>
      <c r="AX265" s="474">
        <v>0</v>
      </c>
      <c r="AY265" s="474">
        <v>0</v>
      </c>
      <c r="AZ265" s="474">
        <v>0</v>
      </c>
      <c r="BA265" s="474">
        <v>0</v>
      </c>
    </row>
    <row r="266" spans="1:53">
      <c r="A266" s="475" t="s">
        <v>2077</v>
      </c>
      <c r="B266" s="474">
        <v>149243</v>
      </c>
      <c r="C266" s="474">
        <v>133547</v>
      </c>
      <c r="D266" s="474">
        <v>158360</v>
      </c>
      <c r="E266" s="474">
        <v>133546</v>
      </c>
      <c r="F266" s="474">
        <v>133544</v>
      </c>
      <c r="G266" s="474">
        <v>163295</v>
      </c>
      <c r="H266" s="474">
        <v>133546</v>
      </c>
      <c r="I266" s="474">
        <v>133546</v>
      </c>
      <c r="J266" s="474">
        <v>157375</v>
      </c>
      <c r="K266" s="474">
        <v>133545.87849999999</v>
      </c>
      <c r="L266" s="474">
        <v>133545.87849999999</v>
      </c>
      <c r="M266" s="474">
        <v>133545.87849999999</v>
      </c>
      <c r="N266" s="474">
        <v>1696639.6355000001</v>
      </c>
      <c r="O266" s="474">
        <v>132801.38099999999</v>
      </c>
      <c r="P266" s="474">
        <v>132801.38099999999</v>
      </c>
      <c r="Q266" s="474">
        <v>132801.38099999999</v>
      </c>
      <c r="R266" s="474">
        <v>132801.38099999999</v>
      </c>
      <c r="S266" s="474">
        <v>132799.45225</v>
      </c>
      <c r="T266" s="474">
        <v>5506.5812500000002</v>
      </c>
      <c r="U266" s="474">
        <v>5506.5812500000002</v>
      </c>
      <c r="V266" s="474">
        <v>5506.5812500000002</v>
      </c>
      <c r="W266" s="474">
        <v>5506.5812500000002</v>
      </c>
      <c r="X266" s="474">
        <v>5506.5812500000002</v>
      </c>
      <c r="Y266" s="474">
        <v>5506.5812500000002</v>
      </c>
      <c r="Z266" s="474">
        <v>5506.5812500000002</v>
      </c>
      <c r="AA266" s="474">
        <v>702551.04500000004</v>
      </c>
      <c r="AB266" s="474">
        <v>4314.6137500000004</v>
      </c>
      <c r="AC266" s="474">
        <v>4314.6137500000004</v>
      </c>
      <c r="AD266" s="474">
        <v>4314.6137500000004</v>
      </c>
      <c r="AE266" s="474">
        <v>4314.6137500000004</v>
      </c>
      <c r="AF266" s="474">
        <v>4314.6137500000004</v>
      </c>
      <c r="AG266" s="474">
        <v>4314.6137500000004</v>
      </c>
      <c r="AH266" s="474">
        <v>4314.6137500000004</v>
      </c>
      <c r="AI266" s="474">
        <v>4314.6137500000004</v>
      </c>
      <c r="AJ266" s="474">
        <v>4314.6137500000004</v>
      </c>
      <c r="AK266" s="474">
        <v>4314.6137500000004</v>
      </c>
      <c r="AL266" s="474">
        <v>4314.6137500000004</v>
      </c>
      <c r="AM266" s="474">
        <v>4314.6137500000004</v>
      </c>
      <c r="AN266" s="474">
        <v>51775.364999999998</v>
      </c>
      <c r="AO266" s="474">
        <v>3845.5417499999999</v>
      </c>
      <c r="AP266" s="474">
        <v>3845.5417499999999</v>
      </c>
      <c r="AQ266" s="474">
        <v>3845.5417499999999</v>
      </c>
      <c r="AR266" s="474">
        <v>3845.5417499999999</v>
      </c>
      <c r="AS266" s="474">
        <v>3845.5417499999999</v>
      </c>
      <c r="AT266" s="474">
        <v>21.216249999999999</v>
      </c>
      <c r="AU266" s="474">
        <v>21.216249999999999</v>
      </c>
      <c r="AV266" s="474">
        <v>21.216249999999999</v>
      </c>
      <c r="AW266" s="474">
        <v>21.216249999999999</v>
      </c>
      <c r="AX266" s="474">
        <v>21.216249999999999</v>
      </c>
      <c r="AY266" s="474">
        <v>21.216249999999999</v>
      </c>
      <c r="AZ266" s="474">
        <v>21.216249999999999</v>
      </c>
      <c r="BA266" s="474">
        <v>19376.2225</v>
      </c>
    </row>
    <row r="267" spans="1:53">
      <c r="A267" s="475" t="s">
        <v>2076</v>
      </c>
      <c r="B267" s="474">
        <v>149243</v>
      </c>
      <c r="C267" s="474">
        <v>133547</v>
      </c>
      <c r="D267" s="474">
        <v>158360</v>
      </c>
      <c r="E267" s="474">
        <v>133546</v>
      </c>
      <c r="F267" s="474">
        <v>133544</v>
      </c>
      <c r="G267" s="474">
        <v>163295</v>
      </c>
      <c r="H267" s="474">
        <v>133546</v>
      </c>
      <c r="I267" s="474">
        <v>133546</v>
      </c>
      <c r="J267" s="474">
        <v>157375</v>
      </c>
      <c r="K267" s="474">
        <v>133545.87849999999</v>
      </c>
      <c r="L267" s="474">
        <v>133545.87849999999</v>
      </c>
      <c r="M267" s="474">
        <v>133545.87849999999</v>
      </c>
      <c r="N267" s="474">
        <v>1696639.6355000001</v>
      </c>
      <c r="O267" s="474">
        <v>132801.38099999999</v>
      </c>
      <c r="P267" s="474">
        <v>132801.38099999999</v>
      </c>
      <c r="Q267" s="474">
        <v>132801.38099999999</v>
      </c>
      <c r="R267" s="474">
        <v>132801.38099999999</v>
      </c>
      <c r="S267" s="474">
        <v>132799.45225</v>
      </c>
      <c r="T267" s="474">
        <v>5506.5812500000002</v>
      </c>
      <c r="U267" s="474">
        <v>5506.5812500000002</v>
      </c>
      <c r="V267" s="474">
        <v>5506.5812500000002</v>
      </c>
      <c r="W267" s="474">
        <v>5506.5812500000002</v>
      </c>
      <c r="X267" s="474">
        <v>5506.5812500000002</v>
      </c>
      <c r="Y267" s="474">
        <v>5506.5812500000002</v>
      </c>
      <c r="Z267" s="474">
        <v>5506.5812500000002</v>
      </c>
      <c r="AA267" s="474">
        <v>702551.04500000004</v>
      </c>
      <c r="AB267" s="474">
        <v>4314.6137500000004</v>
      </c>
      <c r="AC267" s="474">
        <v>4314.6137500000004</v>
      </c>
      <c r="AD267" s="474">
        <v>4314.6137500000004</v>
      </c>
      <c r="AE267" s="474">
        <v>4314.6137500000004</v>
      </c>
      <c r="AF267" s="474">
        <v>4314.6137500000004</v>
      </c>
      <c r="AG267" s="474">
        <v>4314.6137500000004</v>
      </c>
      <c r="AH267" s="474">
        <v>4314.6137500000004</v>
      </c>
      <c r="AI267" s="474">
        <v>4314.6137500000004</v>
      </c>
      <c r="AJ267" s="474">
        <v>4314.6137500000004</v>
      </c>
      <c r="AK267" s="474">
        <v>4314.6137500000004</v>
      </c>
      <c r="AL267" s="474">
        <v>4314.6137500000004</v>
      </c>
      <c r="AM267" s="474">
        <v>4314.6137500000004</v>
      </c>
      <c r="AN267" s="474">
        <v>51775.364999999998</v>
      </c>
      <c r="AO267" s="474">
        <v>3845.5417499999999</v>
      </c>
      <c r="AP267" s="474">
        <v>3845.5417499999999</v>
      </c>
      <c r="AQ267" s="474">
        <v>3845.5417499999999</v>
      </c>
      <c r="AR267" s="474">
        <v>3845.5417499999999</v>
      </c>
      <c r="AS267" s="474">
        <v>3845.5417499999999</v>
      </c>
      <c r="AT267" s="474">
        <v>21.216249999999999</v>
      </c>
      <c r="AU267" s="474">
        <v>21.216249999999999</v>
      </c>
      <c r="AV267" s="474">
        <v>21.216249999999999</v>
      </c>
      <c r="AW267" s="474">
        <v>21.216249999999999</v>
      </c>
      <c r="AX267" s="474">
        <v>21.216249999999999</v>
      </c>
      <c r="AY267" s="474">
        <v>21.216249999999999</v>
      </c>
      <c r="AZ267" s="474">
        <v>21.216249999999999</v>
      </c>
      <c r="BA267" s="474">
        <v>19376.2225</v>
      </c>
    </row>
    <row r="268" spans="1:53">
      <c r="A268" s="475" t="s">
        <v>2075</v>
      </c>
      <c r="B268" s="474">
        <v>0</v>
      </c>
      <c r="C268" s="474">
        <v>0</v>
      </c>
      <c r="D268" s="474">
        <v>0</v>
      </c>
      <c r="E268" s="474">
        <v>0</v>
      </c>
      <c r="F268" s="474">
        <v>0</v>
      </c>
      <c r="G268" s="474">
        <v>0</v>
      </c>
      <c r="H268" s="474">
        <v>0</v>
      </c>
      <c r="I268" s="474">
        <v>0</v>
      </c>
      <c r="J268" s="474">
        <v>0</v>
      </c>
      <c r="K268" s="474">
        <v>0</v>
      </c>
      <c r="L268" s="474">
        <v>0</v>
      </c>
      <c r="M268" s="474">
        <v>0</v>
      </c>
      <c r="N268" s="474">
        <v>0</v>
      </c>
      <c r="O268" s="474">
        <v>0</v>
      </c>
      <c r="P268" s="474">
        <v>0</v>
      </c>
      <c r="Q268" s="474">
        <v>0</v>
      </c>
      <c r="R268" s="474">
        <v>0</v>
      </c>
      <c r="S268" s="474">
        <v>0</v>
      </c>
      <c r="T268" s="474">
        <v>0</v>
      </c>
      <c r="U268" s="474">
        <v>0</v>
      </c>
      <c r="V268" s="474">
        <v>0</v>
      </c>
      <c r="W268" s="474">
        <v>0</v>
      </c>
      <c r="X268" s="474">
        <v>0</v>
      </c>
      <c r="Y268" s="474">
        <v>0</v>
      </c>
      <c r="Z268" s="474">
        <v>0</v>
      </c>
      <c r="AA268" s="474">
        <v>0</v>
      </c>
      <c r="AB268" s="474">
        <v>0</v>
      </c>
      <c r="AC268" s="474">
        <v>0</v>
      </c>
      <c r="AD268" s="474">
        <v>0</v>
      </c>
      <c r="AE268" s="474">
        <v>0</v>
      </c>
      <c r="AF268" s="474">
        <v>0</v>
      </c>
      <c r="AG268" s="474">
        <v>0</v>
      </c>
      <c r="AH268" s="474">
        <v>0</v>
      </c>
      <c r="AI268" s="474">
        <v>0</v>
      </c>
      <c r="AJ268" s="474">
        <v>0</v>
      </c>
      <c r="AK268" s="474">
        <v>0</v>
      </c>
      <c r="AL268" s="474">
        <v>0</v>
      </c>
      <c r="AM268" s="474">
        <v>0</v>
      </c>
      <c r="AN268" s="474">
        <v>0</v>
      </c>
      <c r="AO268" s="474">
        <v>0</v>
      </c>
      <c r="AP268" s="474">
        <v>0</v>
      </c>
      <c r="AQ268" s="474">
        <v>0</v>
      </c>
      <c r="AR268" s="474">
        <v>0</v>
      </c>
      <c r="AS268" s="474">
        <v>0</v>
      </c>
      <c r="AT268" s="474">
        <v>0</v>
      </c>
      <c r="AU268" s="474">
        <v>0</v>
      </c>
      <c r="AV268" s="474">
        <v>0</v>
      </c>
      <c r="AW268" s="474">
        <v>0</v>
      </c>
      <c r="AX268" s="474">
        <v>0</v>
      </c>
      <c r="AY268" s="474">
        <v>0</v>
      </c>
      <c r="AZ268" s="474">
        <v>0</v>
      </c>
      <c r="BA268" s="474">
        <v>0</v>
      </c>
    </row>
    <row r="269" spans="1:53">
      <c r="A269" s="475" t="s">
        <v>2074</v>
      </c>
      <c r="B269" s="474">
        <v>127964</v>
      </c>
      <c r="C269" s="474">
        <v>114506</v>
      </c>
      <c r="D269" s="474">
        <v>135781</v>
      </c>
      <c r="E269" s="474">
        <v>114505</v>
      </c>
      <c r="F269" s="474">
        <v>114504</v>
      </c>
      <c r="G269" s="474">
        <v>140012</v>
      </c>
      <c r="H269" s="474">
        <v>114505</v>
      </c>
      <c r="I269" s="474">
        <v>114505</v>
      </c>
      <c r="J269" s="474">
        <v>134937</v>
      </c>
      <c r="K269" s="474">
        <v>114504.98850000001</v>
      </c>
      <c r="L269" s="474">
        <v>114504.98850000001</v>
      </c>
      <c r="M269" s="474">
        <v>114504.98850000001</v>
      </c>
      <c r="N269" s="474">
        <v>1454733.9654999999</v>
      </c>
      <c r="O269" s="474">
        <v>113866.641</v>
      </c>
      <c r="P269" s="474">
        <v>113866.641</v>
      </c>
      <c r="Q269" s="474">
        <v>113866.641</v>
      </c>
      <c r="R269" s="474">
        <v>113866.641</v>
      </c>
      <c r="S269" s="474">
        <v>113864.98725000001</v>
      </c>
      <c r="T269" s="474">
        <v>4721.4562500000002</v>
      </c>
      <c r="U269" s="474">
        <v>4721.4562500000002</v>
      </c>
      <c r="V269" s="474">
        <v>4721.4562500000002</v>
      </c>
      <c r="W269" s="474">
        <v>4721.4562500000002</v>
      </c>
      <c r="X269" s="474">
        <v>4721.4562500000002</v>
      </c>
      <c r="Y269" s="474">
        <v>4721.4562500000002</v>
      </c>
      <c r="Z269" s="474">
        <v>4721.4562500000002</v>
      </c>
      <c r="AA269" s="474">
        <v>602381.745</v>
      </c>
      <c r="AB269" s="474">
        <v>3699.4387499999998</v>
      </c>
      <c r="AC269" s="474">
        <v>3699.4387499999998</v>
      </c>
      <c r="AD269" s="474">
        <v>3699.4387499999998</v>
      </c>
      <c r="AE269" s="474">
        <v>3699.4387499999998</v>
      </c>
      <c r="AF269" s="474">
        <v>3699.4387499999998</v>
      </c>
      <c r="AG269" s="474">
        <v>3699.4387499999998</v>
      </c>
      <c r="AH269" s="474">
        <v>3699.4387499999998</v>
      </c>
      <c r="AI269" s="474">
        <v>3699.4387499999998</v>
      </c>
      <c r="AJ269" s="474">
        <v>3699.4387499999998</v>
      </c>
      <c r="AK269" s="474">
        <v>3699.4387499999998</v>
      </c>
      <c r="AL269" s="474">
        <v>3699.4387499999998</v>
      </c>
      <c r="AM269" s="474">
        <v>3699.4387499999998</v>
      </c>
      <c r="AN269" s="474">
        <v>44393.264999999999</v>
      </c>
      <c r="AO269" s="474">
        <v>3297.2467499999998</v>
      </c>
      <c r="AP269" s="474">
        <v>3297.2467499999998</v>
      </c>
      <c r="AQ269" s="474">
        <v>3297.2467499999998</v>
      </c>
      <c r="AR269" s="474">
        <v>3297.2467499999998</v>
      </c>
      <c r="AS269" s="474">
        <v>3297.2467499999998</v>
      </c>
      <c r="AT269" s="474">
        <v>18.19125</v>
      </c>
      <c r="AU269" s="474">
        <v>18.19125</v>
      </c>
      <c r="AV269" s="474">
        <v>18.19125</v>
      </c>
      <c r="AW269" s="474">
        <v>18.19125</v>
      </c>
      <c r="AX269" s="474">
        <v>18.19125</v>
      </c>
      <c r="AY269" s="474">
        <v>18.19125</v>
      </c>
      <c r="AZ269" s="474">
        <v>18.19125</v>
      </c>
      <c r="BA269" s="474">
        <v>16613.572499999998</v>
      </c>
    </row>
    <row r="270" spans="1:53">
      <c r="A270" s="475" t="s">
        <v>2073</v>
      </c>
      <c r="B270" s="474">
        <v>21279</v>
      </c>
      <c r="C270" s="474">
        <v>19041</v>
      </c>
      <c r="D270" s="474">
        <v>22579</v>
      </c>
      <c r="E270" s="474">
        <v>19041</v>
      </c>
      <c r="F270" s="474">
        <v>19040</v>
      </c>
      <c r="G270" s="474">
        <v>23283</v>
      </c>
      <c r="H270" s="474">
        <v>19041</v>
      </c>
      <c r="I270" s="474">
        <v>19041</v>
      </c>
      <c r="J270" s="474">
        <v>22438</v>
      </c>
      <c r="K270" s="474">
        <v>19040.89</v>
      </c>
      <c r="L270" s="474">
        <v>19040.89</v>
      </c>
      <c r="M270" s="474">
        <v>19040.89</v>
      </c>
      <c r="N270" s="474">
        <v>241905.67</v>
      </c>
      <c r="O270" s="474">
        <v>18934.7399999999</v>
      </c>
      <c r="P270" s="474">
        <v>18934.7399999999</v>
      </c>
      <c r="Q270" s="474">
        <v>18934.7399999999</v>
      </c>
      <c r="R270" s="474">
        <v>18934.7399999999</v>
      </c>
      <c r="S270" s="474">
        <v>18934.465</v>
      </c>
      <c r="T270" s="474">
        <v>785.125</v>
      </c>
      <c r="U270" s="474">
        <v>785.125</v>
      </c>
      <c r="V270" s="474">
        <v>785.125</v>
      </c>
      <c r="W270" s="474">
        <v>785.125</v>
      </c>
      <c r="X270" s="474">
        <v>785.125</v>
      </c>
      <c r="Y270" s="474">
        <v>785.125</v>
      </c>
      <c r="Z270" s="474">
        <v>785.125</v>
      </c>
      <c r="AA270" s="474">
        <v>100169.299999999</v>
      </c>
      <c r="AB270" s="474">
        <v>615.17499999999995</v>
      </c>
      <c r="AC270" s="474">
        <v>615.17499999999995</v>
      </c>
      <c r="AD270" s="474">
        <v>615.17499999999995</v>
      </c>
      <c r="AE270" s="474">
        <v>615.17499999999995</v>
      </c>
      <c r="AF270" s="474">
        <v>615.17499999999995</v>
      </c>
      <c r="AG270" s="474">
        <v>615.17499999999995</v>
      </c>
      <c r="AH270" s="474">
        <v>615.17499999999995</v>
      </c>
      <c r="AI270" s="474">
        <v>615.17499999999995</v>
      </c>
      <c r="AJ270" s="474">
        <v>615.17499999999995</v>
      </c>
      <c r="AK270" s="474">
        <v>615.17499999999995</v>
      </c>
      <c r="AL270" s="474">
        <v>615.17499999999995</v>
      </c>
      <c r="AM270" s="474">
        <v>615.17499999999995</v>
      </c>
      <c r="AN270" s="474">
        <v>7382.1</v>
      </c>
      <c r="AO270" s="474">
        <v>548.29499999999996</v>
      </c>
      <c r="AP270" s="474">
        <v>548.29499999999996</v>
      </c>
      <c r="AQ270" s="474">
        <v>548.29499999999996</v>
      </c>
      <c r="AR270" s="474">
        <v>548.29499999999996</v>
      </c>
      <c r="AS270" s="474">
        <v>548.29499999999996</v>
      </c>
      <c r="AT270" s="474">
        <v>3.0249999999999999</v>
      </c>
      <c r="AU270" s="474">
        <v>3.0249999999999999</v>
      </c>
      <c r="AV270" s="474">
        <v>3.0249999999999999</v>
      </c>
      <c r="AW270" s="474">
        <v>3.0249999999999999</v>
      </c>
      <c r="AX270" s="474">
        <v>3.0249999999999999</v>
      </c>
      <c r="AY270" s="474">
        <v>3.0249999999999999</v>
      </c>
      <c r="AZ270" s="474">
        <v>3.0249999999999999</v>
      </c>
      <c r="BA270" s="474">
        <v>2762.65</v>
      </c>
    </row>
    <row r="271" spans="1:53">
      <c r="A271" s="475" t="s">
        <v>2072</v>
      </c>
      <c r="B271" s="474">
        <v>656055815.05999994</v>
      </c>
      <c r="C271" s="474">
        <v>657463042.03999901</v>
      </c>
      <c r="D271" s="474">
        <v>734265923.47000003</v>
      </c>
      <c r="E271" s="474">
        <v>812112176.75999999</v>
      </c>
      <c r="F271" s="474">
        <v>780233319.50999999</v>
      </c>
      <c r="G271" s="474">
        <v>841409624.17999995</v>
      </c>
      <c r="H271" s="474">
        <v>881390310.73000002</v>
      </c>
      <c r="I271" s="474">
        <v>875461510.37</v>
      </c>
      <c r="J271" s="474">
        <v>920270406.92999995</v>
      </c>
      <c r="K271" s="474">
        <v>827029652.09714997</v>
      </c>
      <c r="L271" s="474">
        <v>698481612.02039599</v>
      </c>
      <c r="M271" s="474">
        <v>740065874.98706806</v>
      </c>
      <c r="N271" s="474">
        <v>9424239268.1546097</v>
      </c>
      <c r="O271" s="474">
        <v>588463268.81348801</v>
      </c>
      <c r="P271" s="474">
        <v>566130030.74107206</v>
      </c>
      <c r="Q271" s="474">
        <v>599308535.46784103</v>
      </c>
      <c r="R271" s="474">
        <v>687473454.12774003</v>
      </c>
      <c r="S271" s="474">
        <v>741826313.00508904</v>
      </c>
      <c r="T271" s="474">
        <v>783364787.27303696</v>
      </c>
      <c r="U271" s="474">
        <v>827455873.66101801</v>
      </c>
      <c r="V271" s="474">
        <v>835644017.19555902</v>
      </c>
      <c r="W271" s="474">
        <v>784673213.881042</v>
      </c>
      <c r="X271" s="474">
        <v>763456408.36743701</v>
      </c>
      <c r="Y271" s="474">
        <v>652276565.45181501</v>
      </c>
      <c r="Z271" s="474">
        <v>675069635.65604603</v>
      </c>
      <c r="AA271" s="474">
        <v>8505142103.64118</v>
      </c>
      <c r="AB271" s="474">
        <v>680604622.92841101</v>
      </c>
      <c r="AC271" s="474">
        <v>626033517.68778896</v>
      </c>
      <c r="AD271" s="474">
        <v>692672627.33834195</v>
      </c>
      <c r="AE271" s="474">
        <v>695182792.59516597</v>
      </c>
      <c r="AF271" s="474">
        <v>775636653.613042</v>
      </c>
      <c r="AG271" s="474">
        <v>805554689.64321303</v>
      </c>
      <c r="AH271" s="474">
        <v>842944954.42412198</v>
      </c>
      <c r="AI271" s="474">
        <v>857327981.91419995</v>
      </c>
      <c r="AJ271" s="474">
        <v>810665630.76104403</v>
      </c>
      <c r="AK271" s="474">
        <v>790725822.62727702</v>
      </c>
      <c r="AL271" s="474">
        <v>694388584.355425</v>
      </c>
      <c r="AM271" s="474">
        <v>708445185.35546303</v>
      </c>
      <c r="AN271" s="474">
        <v>8980183063.2434998</v>
      </c>
      <c r="AO271" s="474">
        <v>726508353.96095204</v>
      </c>
      <c r="AP271" s="474">
        <v>668509278.10223997</v>
      </c>
      <c r="AQ271" s="474">
        <v>723694206.48240805</v>
      </c>
      <c r="AR271" s="474">
        <v>725543593.98596597</v>
      </c>
      <c r="AS271" s="474">
        <v>780120412.99624395</v>
      </c>
      <c r="AT271" s="474">
        <v>825860915.08165503</v>
      </c>
      <c r="AU271" s="474">
        <v>864840842.30011296</v>
      </c>
      <c r="AV271" s="474">
        <v>873303632.04709601</v>
      </c>
      <c r="AW271" s="474">
        <v>839529958.38221395</v>
      </c>
      <c r="AX271" s="474">
        <v>800960441.78163803</v>
      </c>
      <c r="AY271" s="474">
        <v>716814792.86974204</v>
      </c>
      <c r="AZ271" s="474">
        <v>726490302.81442595</v>
      </c>
      <c r="BA271" s="474">
        <v>9272176730.8046894</v>
      </c>
    </row>
    <row r="272" spans="1:53">
      <c r="A272" s="475" t="s">
        <v>2071</v>
      </c>
      <c r="B272" s="474">
        <v>9569146.1799999792</v>
      </c>
      <c r="C272" s="474">
        <v>91067626.310000002</v>
      </c>
      <c r="D272" s="474">
        <v>121551588.139999</v>
      </c>
      <c r="E272" s="474">
        <v>183116446.50999999</v>
      </c>
      <c r="F272" s="474">
        <v>92692737.5</v>
      </c>
      <c r="G272" s="474">
        <v>117834960.86</v>
      </c>
      <c r="H272" s="474">
        <v>116778934.15000001</v>
      </c>
      <c r="I272" s="474">
        <v>112247512.67999899</v>
      </c>
      <c r="J272" s="474">
        <v>218642754.36999899</v>
      </c>
      <c r="K272" s="474">
        <v>131653408.03852899</v>
      </c>
      <c r="L272" s="474">
        <v>66223441.191428997</v>
      </c>
      <c r="M272" s="474">
        <v>109655066.177257</v>
      </c>
      <c r="N272" s="474">
        <v>1371033622.1072099</v>
      </c>
      <c r="O272" s="474">
        <v>3807010.92020032</v>
      </c>
      <c r="P272" s="474">
        <v>85886504.756878793</v>
      </c>
      <c r="Q272" s="474">
        <v>73807123.712752804</v>
      </c>
      <c r="R272" s="474">
        <v>132438846.257861</v>
      </c>
      <c r="S272" s="474">
        <v>93145017.323817298</v>
      </c>
      <c r="T272" s="474">
        <v>123725846.735293</v>
      </c>
      <c r="U272" s="474">
        <v>123939706.60402299</v>
      </c>
      <c r="V272" s="474">
        <v>125333109.562149</v>
      </c>
      <c r="W272" s="474">
        <v>126982073.95319501</v>
      </c>
      <c r="X272" s="474">
        <v>150846051.90567699</v>
      </c>
      <c r="Y272" s="474">
        <v>105644311.70472801</v>
      </c>
      <c r="Z272" s="474">
        <v>133337466.68061</v>
      </c>
      <c r="AA272" s="474">
        <v>1278893070.1171899</v>
      </c>
      <c r="AB272" s="474">
        <v>132600295.67529801</v>
      </c>
      <c r="AC272" s="474">
        <v>133258228.416713</v>
      </c>
      <c r="AD272" s="474">
        <v>134256395.84974101</v>
      </c>
      <c r="AE272" s="474">
        <v>135225920.71354699</v>
      </c>
      <c r="AF272" s="474">
        <v>136358786.570627</v>
      </c>
      <c r="AG272" s="474">
        <v>137487918.60207599</v>
      </c>
      <c r="AH272" s="474">
        <v>138461364.58490801</v>
      </c>
      <c r="AI272" s="474">
        <v>139483268.87770599</v>
      </c>
      <c r="AJ272" s="474">
        <v>140471633.93013701</v>
      </c>
      <c r="AK272" s="474">
        <v>141242180.252875</v>
      </c>
      <c r="AL272" s="474">
        <v>141730853.85319799</v>
      </c>
      <c r="AM272" s="474">
        <v>142435980.38226199</v>
      </c>
      <c r="AN272" s="474">
        <v>1653012827.70909</v>
      </c>
      <c r="AO272" s="474">
        <v>141949885.242874</v>
      </c>
      <c r="AP272" s="474">
        <v>142446732.976796</v>
      </c>
      <c r="AQ272" s="474">
        <v>143226396.11370099</v>
      </c>
      <c r="AR272" s="474">
        <v>144016191.384487</v>
      </c>
      <c r="AS272" s="474">
        <v>144991064.97019401</v>
      </c>
      <c r="AT272" s="474">
        <v>145985310.36580601</v>
      </c>
      <c r="AU272" s="474">
        <v>146813345.707876</v>
      </c>
      <c r="AV272" s="474">
        <v>147620841.29543999</v>
      </c>
      <c r="AW272" s="474">
        <v>148421460.81868699</v>
      </c>
      <c r="AX272" s="474">
        <v>149175368.08976799</v>
      </c>
      <c r="AY272" s="474">
        <v>149759183.64545399</v>
      </c>
      <c r="AZ272" s="474">
        <v>150374673.78503099</v>
      </c>
      <c r="BA272" s="474">
        <v>1754780454.3961101</v>
      </c>
    </row>
    <row r="273" spans="1:53">
      <c r="A273" s="475" t="s">
        <v>2070</v>
      </c>
      <c r="B273" s="474">
        <v>6022578.5700000003</v>
      </c>
      <c r="C273" s="474">
        <v>6050919.9800000004</v>
      </c>
      <c r="D273" s="474">
        <v>6079572.5599999996</v>
      </c>
      <c r="E273" s="474">
        <v>6108221.7400000002</v>
      </c>
      <c r="F273" s="474">
        <v>6137026.3600000003</v>
      </c>
      <c r="G273" s="474">
        <v>6166890.1500000004</v>
      </c>
      <c r="H273" s="474">
        <v>6196911.9299999997</v>
      </c>
      <c r="I273" s="474">
        <v>6225543.6299999999</v>
      </c>
      <c r="J273" s="474">
        <v>6060676.0700000003</v>
      </c>
      <c r="K273" s="474">
        <v>6281098.7699999996</v>
      </c>
      <c r="L273" s="474">
        <v>6309061.96</v>
      </c>
      <c r="M273" s="474">
        <v>6337149.6799999997</v>
      </c>
      <c r="N273" s="474">
        <v>73975651.400000006</v>
      </c>
      <c r="O273" s="474">
        <v>6365362.46</v>
      </c>
      <c r="P273" s="474">
        <v>6393700.8799999999</v>
      </c>
      <c r="Q273" s="474">
        <v>6422165.4800000004</v>
      </c>
      <c r="R273" s="474">
        <v>6450756.8300000001</v>
      </c>
      <c r="S273" s="474">
        <v>6479475.4900000002</v>
      </c>
      <c r="T273" s="474">
        <v>6508322.04</v>
      </c>
      <c r="U273" s="474">
        <v>6537297.04</v>
      </c>
      <c r="V273" s="474">
        <v>6566401.0599999996</v>
      </c>
      <c r="W273" s="474">
        <v>6595634.6699999999</v>
      </c>
      <c r="X273" s="474">
        <v>6624998.46</v>
      </c>
      <c r="Y273" s="474">
        <v>6654493.0099999998</v>
      </c>
      <c r="Z273" s="474">
        <v>6684118.8899999997</v>
      </c>
      <c r="AA273" s="474">
        <v>78282726.310000002</v>
      </c>
      <c r="AB273" s="474">
        <v>6713876.6900000004</v>
      </c>
      <c r="AC273" s="474">
        <v>6743767</v>
      </c>
      <c r="AD273" s="474">
        <v>6773790.4100000001</v>
      </c>
      <c r="AE273" s="474">
        <v>6803947.5099999998</v>
      </c>
      <c r="AF273" s="474">
        <v>6834238.8899999997</v>
      </c>
      <c r="AG273" s="474">
        <v>6864665.1600000001</v>
      </c>
      <c r="AH273" s="474">
        <v>6895226.9199999999</v>
      </c>
      <c r="AI273" s="474">
        <v>6925924.7599999998</v>
      </c>
      <c r="AJ273" s="474">
        <v>6956759.2999999998</v>
      </c>
      <c r="AK273" s="474">
        <v>6987731.1399999997</v>
      </c>
      <c r="AL273" s="474">
        <v>7018840.8899999997</v>
      </c>
      <c r="AM273" s="474">
        <v>7050089.1699999999</v>
      </c>
      <c r="AN273" s="474">
        <v>82568857.839999899</v>
      </c>
      <c r="AO273" s="474">
        <v>7081476.5999999996</v>
      </c>
      <c r="AP273" s="474">
        <v>7113003.7999999998</v>
      </c>
      <c r="AQ273" s="474">
        <v>7144671.3799999999</v>
      </c>
      <c r="AR273" s="474">
        <v>7176479.9699999997</v>
      </c>
      <c r="AS273" s="474">
        <v>7208430.2000000002</v>
      </c>
      <c r="AT273" s="474">
        <v>7240522.7000000002</v>
      </c>
      <c r="AU273" s="474">
        <v>7272758.1100000003</v>
      </c>
      <c r="AV273" s="474">
        <v>7305137.0599999996</v>
      </c>
      <c r="AW273" s="474">
        <v>7337660.1900000004</v>
      </c>
      <c r="AX273" s="474">
        <v>7370328.1399999997</v>
      </c>
      <c r="AY273" s="474">
        <v>7403141.5599999996</v>
      </c>
      <c r="AZ273" s="474">
        <v>7436101.0899999999</v>
      </c>
      <c r="BA273" s="474">
        <v>87089710.799999997</v>
      </c>
    </row>
    <row r="274" spans="1:53">
      <c r="A274" s="475" t="s">
        <v>2069</v>
      </c>
      <c r="B274" s="474">
        <v>6022578.5700000003</v>
      </c>
      <c r="C274" s="474">
        <v>6050919.9800000004</v>
      </c>
      <c r="D274" s="474">
        <v>6079414.6500000004</v>
      </c>
      <c r="E274" s="474">
        <v>6108063.8300000001</v>
      </c>
      <c r="F274" s="474">
        <v>6136868.4500000002</v>
      </c>
      <c r="G274" s="474">
        <v>6165829.9000000004</v>
      </c>
      <c r="H274" s="474">
        <v>6194949.3399999999</v>
      </c>
      <c r="I274" s="474">
        <v>6224227.7199999997</v>
      </c>
      <c r="J274" s="474">
        <v>6059360.1600000001</v>
      </c>
      <c r="K274" s="474">
        <v>6279782.7699999996</v>
      </c>
      <c r="L274" s="474">
        <v>6307745.96</v>
      </c>
      <c r="M274" s="474">
        <v>6335833.6799999997</v>
      </c>
      <c r="N274" s="474">
        <v>73965575.009999901</v>
      </c>
      <c r="O274" s="474">
        <v>6364046.46</v>
      </c>
      <c r="P274" s="474">
        <v>6392384.8799999999</v>
      </c>
      <c r="Q274" s="474">
        <v>6420849.4800000004</v>
      </c>
      <c r="R274" s="474">
        <v>6449440.8300000001</v>
      </c>
      <c r="S274" s="474">
        <v>6478159.4900000002</v>
      </c>
      <c r="T274" s="474">
        <v>6507006.04</v>
      </c>
      <c r="U274" s="474">
        <v>6535981.04</v>
      </c>
      <c r="V274" s="474">
        <v>6565085.0599999996</v>
      </c>
      <c r="W274" s="474">
        <v>6594318.6699999999</v>
      </c>
      <c r="X274" s="474">
        <v>6623682.46</v>
      </c>
      <c r="Y274" s="474">
        <v>6653177.0099999998</v>
      </c>
      <c r="Z274" s="474">
        <v>6682802.8899999997</v>
      </c>
      <c r="AA274" s="474">
        <v>78266934.310000002</v>
      </c>
      <c r="AB274" s="474">
        <v>6712560.6900000004</v>
      </c>
      <c r="AC274" s="474">
        <v>6742451</v>
      </c>
      <c r="AD274" s="474">
        <v>6772474.4100000001</v>
      </c>
      <c r="AE274" s="474">
        <v>6802631.5099999998</v>
      </c>
      <c r="AF274" s="474">
        <v>6832922.8899999997</v>
      </c>
      <c r="AG274" s="474">
        <v>6863349.1600000001</v>
      </c>
      <c r="AH274" s="474">
        <v>6893910.9199999999</v>
      </c>
      <c r="AI274" s="474">
        <v>6924608.7599999998</v>
      </c>
      <c r="AJ274" s="474">
        <v>6955443.2999999998</v>
      </c>
      <c r="AK274" s="474">
        <v>6986415.1399999997</v>
      </c>
      <c r="AL274" s="474">
        <v>7017524.8899999997</v>
      </c>
      <c r="AM274" s="474">
        <v>7048773.1699999999</v>
      </c>
      <c r="AN274" s="474">
        <v>82553065.839999899</v>
      </c>
      <c r="AO274" s="474">
        <v>7080160.5999999996</v>
      </c>
      <c r="AP274" s="474">
        <v>7111687.7999999998</v>
      </c>
      <c r="AQ274" s="474">
        <v>7143355.3799999999</v>
      </c>
      <c r="AR274" s="474">
        <v>7175163.9699999997</v>
      </c>
      <c r="AS274" s="474">
        <v>7207114.2000000002</v>
      </c>
      <c r="AT274" s="474">
        <v>7239206.7000000002</v>
      </c>
      <c r="AU274" s="474">
        <v>7271442.1100000003</v>
      </c>
      <c r="AV274" s="474">
        <v>7303821.0599999996</v>
      </c>
      <c r="AW274" s="474">
        <v>7336344.1900000004</v>
      </c>
      <c r="AX274" s="474">
        <v>7369012.1399999997</v>
      </c>
      <c r="AY274" s="474">
        <v>7401825.5599999996</v>
      </c>
      <c r="AZ274" s="474">
        <v>7434785.0899999999</v>
      </c>
      <c r="BA274" s="474">
        <v>87073918.799999997</v>
      </c>
    </row>
    <row r="275" spans="1:53">
      <c r="A275" s="475" t="s">
        <v>2068</v>
      </c>
      <c r="B275" s="474">
        <v>0</v>
      </c>
      <c r="C275" s="474">
        <v>0</v>
      </c>
      <c r="D275" s="474">
        <v>157.91</v>
      </c>
      <c r="E275" s="474">
        <v>157.91</v>
      </c>
      <c r="F275" s="474">
        <v>157.91</v>
      </c>
      <c r="G275" s="474">
        <v>1060.25</v>
      </c>
      <c r="H275" s="474">
        <v>1962.59</v>
      </c>
      <c r="I275" s="474">
        <v>1315.91</v>
      </c>
      <c r="J275" s="474">
        <v>1315.91</v>
      </c>
      <c r="K275" s="474">
        <v>1316</v>
      </c>
      <c r="L275" s="474">
        <v>1316</v>
      </c>
      <c r="M275" s="474">
        <v>1316</v>
      </c>
      <c r="N275" s="474">
        <v>10076.39</v>
      </c>
      <c r="O275" s="474">
        <v>1316</v>
      </c>
      <c r="P275" s="474">
        <v>1316</v>
      </c>
      <c r="Q275" s="474">
        <v>1316</v>
      </c>
      <c r="R275" s="474">
        <v>1316</v>
      </c>
      <c r="S275" s="474">
        <v>1316</v>
      </c>
      <c r="T275" s="474">
        <v>1316</v>
      </c>
      <c r="U275" s="474">
        <v>1316</v>
      </c>
      <c r="V275" s="474">
        <v>1316</v>
      </c>
      <c r="W275" s="474">
        <v>1316</v>
      </c>
      <c r="X275" s="474">
        <v>1316</v>
      </c>
      <c r="Y275" s="474">
        <v>1316</v>
      </c>
      <c r="Z275" s="474">
        <v>1316</v>
      </c>
      <c r="AA275" s="474">
        <v>15792</v>
      </c>
      <c r="AB275" s="474">
        <v>1316</v>
      </c>
      <c r="AC275" s="474">
        <v>1316</v>
      </c>
      <c r="AD275" s="474">
        <v>1316</v>
      </c>
      <c r="AE275" s="474">
        <v>1316</v>
      </c>
      <c r="AF275" s="474">
        <v>1316</v>
      </c>
      <c r="AG275" s="474">
        <v>1316</v>
      </c>
      <c r="AH275" s="474">
        <v>1316</v>
      </c>
      <c r="AI275" s="474">
        <v>1316</v>
      </c>
      <c r="AJ275" s="474">
        <v>1316</v>
      </c>
      <c r="AK275" s="474">
        <v>1316</v>
      </c>
      <c r="AL275" s="474">
        <v>1316</v>
      </c>
      <c r="AM275" s="474">
        <v>1316</v>
      </c>
      <c r="AN275" s="474">
        <v>15792</v>
      </c>
      <c r="AO275" s="474">
        <v>1316</v>
      </c>
      <c r="AP275" s="474">
        <v>1316</v>
      </c>
      <c r="AQ275" s="474">
        <v>1316</v>
      </c>
      <c r="AR275" s="474">
        <v>1316</v>
      </c>
      <c r="AS275" s="474">
        <v>1316</v>
      </c>
      <c r="AT275" s="474">
        <v>1316</v>
      </c>
      <c r="AU275" s="474">
        <v>1316</v>
      </c>
      <c r="AV275" s="474">
        <v>1316</v>
      </c>
      <c r="AW275" s="474">
        <v>1316</v>
      </c>
      <c r="AX275" s="474">
        <v>1316</v>
      </c>
      <c r="AY275" s="474">
        <v>1316</v>
      </c>
      <c r="AZ275" s="474">
        <v>1316</v>
      </c>
      <c r="BA275" s="474">
        <v>15792</v>
      </c>
    </row>
    <row r="276" spans="1:53">
      <c r="A276" s="475" t="s">
        <v>2067</v>
      </c>
      <c r="B276" s="474">
        <v>-105153647.8</v>
      </c>
      <c r="C276" s="474">
        <v>-24857224.27</v>
      </c>
      <c r="D276" s="474">
        <v>5636944.1900000004</v>
      </c>
      <c r="E276" s="474">
        <v>65909285.479999997</v>
      </c>
      <c r="F276" s="474">
        <v>-25052382.219999999</v>
      </c>
      <c r="G276" s="474">
        <v>-619446.06999999995</v>
      </c>
      <c r="H276" s="474">
        <v>-2270248.0399999898</v>
      </c>
      <c r="I276" s="474">
        <v>-7195598.6900000004</v>
      </c>
      <c r="J276" s="474">
        <v>98391695.789999902</v>
      </c>
      <c r="K276" s="474">
        <v>10177825.1139473</v>
      </c>
      <c r="L276" s="474">
        <v>-55857414.495167397</v>
      </c>
      <c r="M276" s="474">
        <v>-107842077.975995</v>
      </c>
      <c r="N276" s="474">
        <v>-148732288.98721501</v>
      </c>
      <c r="O276" s="474">
        <v>-120414672.020436</v>
      </c>
      <c r="P276" s="474">
        <v>-38919084.446409099</v>
      </c>
      <c r="Q276" s="474">
        <v>-52619589.820665799</v>
      </c>
      <c r="R276" s="474">
        <v>3385738.4760372601</v>
      </c>
      <c r="S276" s="474">
        <v>-39020805.7143647</v>
      </c>
      <c r="T276" s="474">
        <v>-9217290.4566316996</v>
      </c>
      <c r="U276" s="474">
        <v>-9246265.4566316996</v>
      </c>
      <c r="V276" s="474">
        <v>-8985496.4766316991</v>
      </c>
      <c r="W276" s="474">
        <v>-8724986.0866317004</v>
      </c>
      <c r="X276" s="474">
        <v>14596324.141201699</v>
      </c>
      <c r="Y276" s="474">
        <v>-32134518.444465101</v>
      </c>
      <c r="Z276" s="474">
        <v>-8813470.3066316992</v>
      </c>
      <c r="AA276" s="474">
        <v>-310114116.61225998</v>
      </c>
      <c r="AB276" s="474">
        <v>-8843228.1066317596</v>
      </c>
      <c r="AC276" s="474">
        <v>-8873118.4166317601</v>
      </c>
      <c r="AD276" s="474">
        <v>-8903062.8266317602</v>
      </c>
      <c r="AE276" s="474">
        <v>-8933219.9266317599</v>
      </c>
      <c r="AF276" s="474">
        <v>-8963511.3066317607</v>
      </c>
      <c r="AG276" s="474">
        <v>-8993937.5766317602</v>
      </c>
      <c r="AH276" s="474">
        <v>-9024499.33663176</v>
      </c>
      <c r="AI276" s="474">
        <v>-9055197.1766317599</v>
      </c>
      <c r="AJ276" s="474">
        <v>-9086031.7166317608</v>
      </c>
      <c r="AK276" s="474">
        <v>-9117003.5566317607</v>
      </c>
      <c r="AL276" s="474">
        <v>-9148113.3066317607</v>
      </c>
      <c r="AM276" s="474">
        <v>-9179361.58663176</v>
      </c>
      <c r="AN276" s="474">
        <v>-108120284.839581</v>
      </c>
      <c r="AO276" s="474">
        <v>-9210749.0166317597</v>
      </c>
      <c r="AP276" s="474">
        <v>-9242276.2166317608</v>
      </c>
      <c r="AQ276" s="474">
        <v>-9273943.7966317609</v>
      </c>
      <c r="AR276" s="474">
        <v>-9305752.3866317607</v>
      </c>
      <c r="AS276" s="474">
        <v>-9337702.6166317593</v>
      </c>
      <c r="AT276" s="474">
        <v>-9369795.1166317593</v>
      </c>
      <c r="AU276" s="474">
        <v>-9402030.5266317595</v>
      </c>
      <c r="AV276" s="474">
        <v>-9434409.4766317606</v>
      </c>
      <c r="AW276" s="474">
        <v>-9466932.6066317596</v>
      </c>
      <c r="AX276" s="474">
        <v>-9499600.5566317607</v>
      </c>
      <c r="AY276" s="474">
        <v>-9532413.9766317606</v>
      </c>
      <c r="AZ276" s="474">
        <v>-9565373.5066317599</v>
      </c>
      <c r="BA276" s="474">
        <v>-112640979.79958101</v>
      </c>
    </row>
    <row r="277" spans="1:53">
      <c r="A277" s="475" t="s">
        <v>2066</v>
      </c>
      <c r="B277" s="474">
        <v>-579617</v>
      </c>
      <c r="C277" s="474">
        <v>-579617</v>
      </c>
      <c r="D277" s="474">
        <v>-579617</v>
      </c>
      <c r="E277" s="474">
        <v>-579617</v>
      </c>
      <c r="F277" s="474">
        <v>-579617</v>
      </c>
      <c r="G277" s="474">
        <v>-579617</v>
      </c>
      <c r="H277" s="474">
        <v>-579617</v>
      </c>
      <c r="I277" s="474">
        <v>-579617</v>
      </c>
      <c r="J277" s="474">
        <v>-579617</v>
      </c>
      <c r="K277" s="474">
        <v>-579617</v>
      </c>
      <c r="L277" s="474">
        <v>-579617</v>
      </c>
      <c r="M277" s="474">
        <v>-579617</v>
      </c>
      <c r="N277" s="474">
        <v>-6955404</v>
      </c>
      <c r="O277" s="474">
        <v>-579617</v>
      </c>
      <c r="P277" s="474">
        <v>-579617</v>
      </c>
      <c r="Q277" s="474">
        <v>-579617</v>
      </c>
      <c r="R277" s="474">
        <v>-579617</v>
      </c>
      <c r="S277" s="474">
        <v>-579617</v>
      </c>
      <c r="T277" s="474">
        <v>-579617</v>
      </c>
      <c r="U277" s="474">
        <v>-579617</v>
      </c>
      <c r="V277" s="474">
        <v>-289744</v>
      </c>
      <c r="W277" s="474">
        <v>0</v>
      </c>
      <c r="X277" s="474">
        <v>0</v>
      </c>
      <c r="Y277" s="474">
        <v>0</v>
      </c>
      <c r="Z277" s="474">
        <v>0</v>
      </c>
      <c r="AA277" s="474">
        <v>-4347063</v>
      </c>
      <c r="AB277" s="474">
        <v>0</v>
      </c>
      <c r="AC277" s="474">
        <v>0</v>
      </c>
      <c r="AD277" s="474">
        <v>0</v>
      </c>
      <c r="AE277" s="474">
        <v>0</v>
      </c>
      <c r="AF277" s="474">
        <v>0</v>
      </c>
      <c r="AG277" s="474">
        <v>0</v>
      </c>
      <c r="AH277" s="474">
        <v>0</v>
      </c>
      <c r="AI277" s="474">
        <v>0</v>
      </c>
      <c r="AJ277" s="474">
        <v>0</v>
      </c>
      <c r="AK277" s="474">
        <v>0</v>
      </c>
      <c r="AL277" s="474">
        <v>0</v>
      </c>
      <c r="AM277" s="474">
        <v>0</v>
      </c>
      <c r="AN277" s="474">
        <v>0</v>
      </c>
      <c r="AO277" s="474">
        <v>0</v>
      </c>
      <c r="AP277" s="474">
        <v>0</v>
      </c>
      <c r="AQ277" s="474">
        <v>0</v>
      </c>
      <c r="AR277" s="474">
        <v>0</v>
      </c>
      <c r="AS277" s="474">
        <v>0</v>
      </c>
      <c r="AT277" s="474">
        <v>0</v>
      </c>
      <c r="AU277" s="474">
        <v>0</v>
      </c>
      <c r="AV277" s="474">
        <v>0</v>
      </c>
      <c r="AW277" s="474">
        <v>0</v>
      </c>
      <c r="AX277" s="474">
        <v>0</v>
      </c>
      <c r="AY277" s="474">
        <v>0</v>
      </c>
      <c r="AZ277" s="474">
        <v>0</v>
      </c>
      <c r="BA277" s="474">
        <v>0</v>
      </c>
    </row>
    <row r="278" spans="1:53">
      <c r="A278" s="475" t="s">
        <v>2065</v>
      </c>
      <c r="B278" s="474">
        <v>-122066</v>
      </c>
      <c r="C278" s="474">
        <v>-122066</v>
      </c>
      <c r="D278" s="474">
        <v>-122066</v>
      </c>
      <c r="E278" s="474">
        <v>-122066</v>
      </c>
      <c r="F278" s="474">
        <v>-122066</v>
      </c>
      <c r="G278" s="474">
        <v>-122066</v>
      </c>
      <c r="H278" s="474">
        <v>-122066</v>
      </c>
      <c r="I278" s="474">
        <v>-122066</v>
      </c>
      <c r="J278" s="474">
        <v>-122066</v>
      </c>
      <c r="K278" s="474">
        <v>-122066</v>
      </c>
      <c r="L278" s="474">
        <v>-122066</v>
      </c>
      <c r="M278" s="474">
        <v>-122066</v>
      </c>
      <c r="N278" s="474">
        <v>-1464792</v>
      </c>
      <c r="O278" s="474">
        <v>-122066</v>
      </c>
      <c r="P278" s="474">
        <v>-122066</v>
      </c>
      <c r="Q278" s="474">
        <v>-122066</v>
      </c>
      <c r="R278" s="474">
        <v>-122066</v>
      </c>
      <c r="S278" s="474">
        <v>-122066</v>
      </c>
      <c r="T278" s="474">
        <v>-122066</v>
      </c>
      <c r="U278" s="474">
        <v>-122066</v>
      </c>
      <c r="V278" s="474">
        <v>-122066</v>
      </c>
      <c r="W278" s="474">
        <v>-122066</v>
      </c>
      <c r="X278" s="474">
        <v>-122066</v>
      </c>
      <c r="Y278" s="474">
        <v>-122066</v>
      </c>
      <c r="Z278" s="474">
        <v>-122066</v>
      </c>
      <c r="AA278" s="474">
        <v>-1464792</v>
      </c>
      <c r="AB278" s="474">
        <v>-122066</v>
      </c>
      <c r="AC278" s="474">
        <v>-122066</v>
      </c>
      <c r="AD278" s="474">
        <v>-122066</v>
      </c>
      <c r="AE278" s="474">
        <v>-122066</v>
      </c>
      <c r="AF278" s="474">
        <v>-122066</v>
      </c>
      <c r="AG278" s="474">
        <v>-122066</v>
      </c>
      <c r="AH278" s="474">
        <v>-122066</v>
      </c>
      <c r="AI278" s="474">
        <v>-122066</v>
      </c>
      <c r="AJ278" s="474">
        <v>-122066</v>
      </c>
      <c r="AK278" s="474">
        <v>-122066</v>
      </c>
      <c r="AL278" s="474">
        <v>-122066</v>
      </c>
      <c r="AM278" s="474">
        <v>-122066</v>
      </c>
      <c r="AN278" s="474">
        <v>-1464792</v>
      </c>
      <c r="AO278" s="474">
        <v>-122066</v>
      </c>
      <c r="AP278" s="474">
        <v>-122066</v>
      </c>
      <c r="AQ278" s="474">
        <v>-122066</v>
      </c>
      <c r="AR278" s="474">
        <v>-122066</v>
      </c>
      <c r="AS278" s="474">
        <v>-122066</v>
      </c>
      <c r="AT278" s="474">
        <v>-122066</v>
      </c>
      <c r="AU278" s="474">
        <v>-122066</v>
      </c>
      <c r="AV278" s="474">
        <v>-122066</v>
      </c>
      <c r="AW278" s="474">
        <v>-122066</v>
      </c>
      <c r="AX278" s="474">
        <v>-122066</v>
      </c>
      <c r="AY278" s="474">
        <v>-122066</v>
      </c>
      <c r="AZ278" s="474">
        <v>-122066</v>
      </c>
      <c r="BA278" s="474">
        <v>-1464792</v>
      </c>
    </row>
    <row r="279" spans="1:53">
      <c r="A279" s="475" t="s">
        <v>2064</v>
      </c>
      <c r="B279" s="474">
        <v>-51189</v>
      </c>
      <c r="C279" s="474">
        <v>-51189</v>
      </c>
      <c r="D279" s="474">
        <v>-51189</v>
      </c>
      <c r="E279" s="474">
        <v>-51189</v>
      </c>
      <c r="F279" s="474">
        <v>-51189</v>
      </c>
      <c r="G279" s="474">
        <v>-51189</v>
      </c>
      <c r="H279" s="474">
        <v>-51189</v>
      </c>
      <c r="I279" s="474">
        <v>-51189</v>
      </c>
      <c r="J279" s="474">
        <v>-51189</v>
      </c>
      <c r="K279" s="474">
        <v>-51189</v>
      </c>
      <c r="L279" s="474">
        <v>-51189</v>
      </c>
      <c r="M279" s="474">
        <v>-51189</v>
      </c>
      <c r="N279" s="474">
        <v>-614268</v>
      </c>
      <c r="O279" s="474">
        <v>-51189</v>
      </c>
      <c r="P279" s="474">
        <v>-51189</v>
      </c>
      <c r="Q279" s="474">
        <v>-51189</v>
      </c>
      <c r="R279" s="474">
        <v>-51189</v>
      </c>
      <c r="S279" s="474">
        <v>-51189</v>
      </c>
      <c r="T279" s="474">
        <v>-51189</v>
      </c>
      <c r="U279" s="474">
        <v>-51189</v>
      </c>
      <c r="V279" s="474">
        <v>-51189</v>
      </c>
      <c r="W279" s="474">
        <v>-51189</v>
      </c>
      <c r="X279" s="474">
        <v>-51189</v>
      </c>
      <c r="Y279" s="474">
        <v>-51189</v>
      </c>
      <c r="Z279" s="474">
        <v>-51189</v>
      </c>
      <c r="AA279" s="474">
        <v>-614268</v>
      </c>
      <c r="AB279" s="474">
        <v>-51189</v>
      </c>
      <c r="AC279" s="474">
        <v>-51189</v>
      </c>
      <c r="AD279" s="474">
        <v>-51189</v>
      </c>
      <c r="AE279" s="474">
        <v>-51189</v>
      </c>
      <c r="AF279" s="474">
        <v>-51189</v>
      </c>
      <c r="AG279" s="474">
        <v>-51189</v>
      </c>
      <c r="AH279" s="474">
        <v>-51189</v>
      </c>
      <c r="AI279" s="474">
        <v>-51189</v>
      </c>
      <c r="AJ279" s="474">
        <v>-51189</v>
      </c>
      <c r="AK279" s="474">
        <v>-51189</v>
      </c>
      <c r="AL279" s="474">
        <v>-51189</v>
      </c>
      <c r="AM279" s="474">
        <v>-51189</v>
      </c>
      <c r="AN279" s="474">
        <v>-614268</v>
      </c>
      <c r="AO279" s="474">
        <v>-51189</v>
      </c>
      <c r="AP279" s="474">
        <v>-51189</v>
      </c>
      <c r="AQ279" s="474">
        <v>-51189</v>
      </c>
      <c r="AR279" s="474">
        <v>-51189</v>
      </c>
      <c r="AS279" s="474">
        <v>-51189</v>
      </c>
      <c r="AT279" s="474">
        <v>-51189</v>
      </c>
      <c r="AU279" s="474">
        <v>-51189</v>
      </c>
      <c r="AV279" s="474">
        <v>-51189</v>
      </c>
      <c r="AW279" s="474">
        <v>-51189</v>
      </c>
      <c r="AX279" s="474">
        <v>-51189</v>
      </c>
      <c r="AY279" s="474">
        <v>-51189</v>
      </c>
      <c r="AZ279" s="474">
        <v>-51189</v>
      </c>
      <c r="BA279" s="474">
        <v>-614268</v>
      </c>
    </row>
    <row r="280" spans="1:53">
      <c r="A280" s="475" t="s">
        <v>2063</v>
      </c>
      <c r="B280" s="474">
        <v>-76658</v>
      </c>
      <c r="C280" s="474">
        <v>-76658</v>
      </c>
      <c r="D280" s="474">
        <v>-76658</v>
      </c>
      <c r="E280" s="474">
        <v>-76658</v>
      </c>
      <c r="F280" s="474">
        <v>-76658</v>
      </c>
      <c r="G280" s="474">
        <v>-76658</v>
      </c>
      <c r="H280" s="474">
        <v>-76658</v>
      </c>
      <c r="I280" s="474">
        <v>-76658</v>
      </c>
      <c r="J280" s="474">
        <v>-76658</v>
      </c>
      <c r="K280" s="474">
        <v>-76658</v>
      </c>
      <c r="L280" s="474">
        <v>-76658</v>
      </c>
      <c r="M280" s="474">
        <v>-76658</v>
      </c>
      <c r="N280" s="474">
        <v>-919896</v>
      </c>
      <c r="O280" s="474">
        <v>-76658</v>
      </c>
      <c r="P280" s="474">
        <v>-76658</v>
      </c>
      <c r="Q280" s="474">
        <v>-76658</v>
      </c>
      <c r="R280" s="474">
        <v>-76658</v>
      </c>
      <c r="S280" s="474">
        <v>-76658</v>
      </c>
      <c r="T280" s="474">
        <v>-76658</v>
      </c>
      <c r="U280" s="474">
        <v>-76658</v>
      </c>
      <c r="V280" s="474">
        <v>-76658</v>
      </c>
      <c r="W280" s="474">
        <v>-76658</v>
      </c>
      <c r="X280" s="474">
        <v>-76658</v>
      </c>
      <c r="Y280" s="474">
        <v>-76658</v>
      </c>
      <c r="Z280" s="474">
        <v>-76658</v>
      </c>
      <c r="AA280" s="474">
        <v>-919896</v>
      </c>
      <c r="AB280" s="474">
        <v>-76658</v>
      </c>
      <c r="AC280" s="474">
        <v>-76658</v>
      </c>
      <c r="AD280" s="474">
        <v>-76658</v>
      </c>
      <c r="AE280" s="474">
        <v>-76658</v>
      </c>
      <c r="AF280" s="474">
        <v>-76658</v>
      </c>
      <c r="AG280" s="474">
        <v>-76658</v>
      </c>
      <c r="AH280" s="474">
        <v>-76658</v>
      </c>
      <c r="AI280" s="474">
        <v>-76658</v>
      </c>
      <c r="AJ280" s="474">
        <v>-76658</v>
      </c>
      <c r="AK280" s="474">
        <v>-76658</v>
      </c>
      <c r="AL280" s="474">
        <v>-76658</v>
      </c>
      <c r="AM280" s="474">
        <v>-76658</v>
      </c>
      <c r="AN280" s="474">
        <v>-919896</v>
      </c>
      <c r="AO280" s="474">
        <v>-76658</v>
      </c>
      <c r="AP280" s="474">
        <v>-76658</v>
      </c>
      <c r="AQ280" s="474">
        <v>-76658</v>
      </c>
      <c r="AR280" s="474">
        <v>-76658</v>
      </c>
      <c r="AS280" s="474">
        <v>-76658</v>
      </c>
      <c r="AT280" s="474">
        <v>-76658</v>
      </c>
      <c r="AU280" s="474">
        <v>-76658</v>
      </c>
      <c r="AV280" s="474">
        <v>-76658</v>
      </c>
      <c r="AW280" s="474">
        <v>-76658</v>
      </c>
      <c r="AX280" s="474">
        <v>-76658</v>
      </c>
      <c r="AY280" s="474">
        <v>-76658</v>
      </c>
      <c r="AZ280" s="474">
        <v>-76658</v>
      </c>
      <c r="BA280" s="474">
        <v>-919896</v>
      </c>
    </row>
    <row r="281" spans="1:53">
      <c r="A281" s="475" t="s">
        <v>2062</v>
      </c>
      <c r="B281" s="474">
        <v>-32147</v>
      </c>
      <c r="C281" s="474">
        <v>-32147</v>
      </c>
      <c r="D281" s="474">
        <v>-32147</v>
      </c>
      <c r="E281" s="474">
        <v>-32147</v>
      </c>
      <c r="F281" s="474">
        <v>-32147</v>
      </c>
      <c r="G281" s="474">
        <v>-32147</v>
      </c>
      <c r="H281" s="474">
        <v>-32147</v>
      </c>
      <c r="I281" s="474">
        <v>-32147</v>
      </c>
      <c r="J281" s="474">
        <v>-32147</v>
      </c>
      <c r="K281" s="474">
        <v>-32147</v>
      </c>
      <c r="L281" s="474">
        <v>-32147</v>
      </c>
      <c r="M281" s="474">
        <v>-32147</v>
      </c>
      <c r="N281" s="474">
        <v>-385764</v>
      </c>
      <c r="O281" s="474">
        <v>-32147</v>
      </c>
      <c r="P281" s="474">
        <v>-32147</v>
      </c>
      <c r="Q281" s="474">
        <v>-32147</v>
      </c>
      <c r="R281" s="474">
        <v>-32147</v>
      </c>
      <c r="S281" s="474">
        <v>-32147</v>
      </c>
      <c r="T281" s="474">
        <v>-32147</v>
      </c>
      <c r="U281" s="474">
        <v>-32147</v>
      </c>
      <c r="V281" s="474">
        <v>-32147</v>
      </c>
      <c r="W281" s="474">
        <v>-32147</v>
      </c>
      <c r="X281" s="474">
        <v>-32147</v>
      </c>
      <c r="Y281" s="474">
        <v>-32147</v>
      </c>
      <c r="Z281" s="474">
        <v>-32147</v>
      </c>
      <c r="AA281" s="474">
        <v>-385764</v>
      </c>
      <c r="AB281" s="474">
        <v>-32147</v>
      </c>
      <c r="AC281" s="474">
        <v>-32147</v>
      </c>
      <c r="AD281" s="474">
        <v>-32147</v>
      </c>
      <c r="AE281" s="474">
        <v>-32147</v>
      </c>
      <c r="AF281" s="474">
        <v>-32147</v>
      </c>
      <c r="AG281" s="474">
        <v>-32147</v>
      </c>
      <c r="AH281" s="474">
        <v>-32147</v>
      </c>
      <c r="AI281" s="474">
        <v>-32147</v>
      </c>
      <c r="AJ281" s="474">
        <v>-32147</v>
      </c>
      <c r="AK281" s="474">
        <v>-32147</v>
      </c>
      <c r="AL281" s="474">
        <v>-32147</v>
      </c>
      <c r="AM281" s="474">
        <v>-32147</v>
      </c>
      <c r="AN281" s="474">
        <v>-385764</v>
      </c>
      <c r="AO281" s="474">
        <v>-32147</v>
      </c>
      <c r="AP281" s="474">
        <v>-32147</v>
      </c>
      <c r="AQ281" s="474">
        <v>-32147</v>
      </c>
      <c r="AR281" s="474">
        <v>-32147</v>
      </c>
      <c r="AS281" s="474">
        <v>-32147</v>
      </c>
      <c r="AT281" s="474">
        <v>-32147</v>
      </c>
      <c r="AU281" s="474">
        <v>-32147</v>
      </c>
      <c r="AV281" s="474">
        <v>-32147</v>
      </c>
      <c r="AW281" s="474">
        <v>-32147</v>
      </c>
      <c r="AX281" s="474">
        <v>-32147</v>
      </c>
      <c r="AY281" s="474">
        <v>-32147</v>
      </c>
      <c r="AZ281" s="474">
        <v>-32147</v>
      </c>
      <c r="BA281" s="474">
        <v>-385764</v>
      </c>
    </row>
    <row r="282" spans="1:53">
      <c r="A282" s="475" t="s">
        <v>2061</v>
      </c>
      <c r="B282" s="474">
        <v>-343798</v>
      </c>
      <c r="C282" s="474">
        <v>-343798</v>
      </c>
      <c r="D282" s="474">
        <v>-343798</v>
      </c>
      <c r="E282" s="474">
        <v>-343798</v>
      </c>
      <c r="F282" s="474">
        <v>-343798</v>
      </c>
      <c r="G282" s="474">
        <v>-343798</v>
      </c>
      <c r="H282" s="474">
        <v>-343798</v>
      </c>
      <c r="I282" s="474">
        <v>-343798</v>
      </c>
      <c r="J282" s="474">
        <v>-343798</v>
      </c>
      <c r="K282" s="474">
        <v>-343798</v>
      </c>
      <c r="L282" s="474">
        <v>-343798</v>
      </c>
      <c r="M282" s="474">
        <v>-343798</v>
      </c>
      <c r="N282" s="474">
        <v>-4125576</v>
      </c>
      <c r="O282" s="474">
        <v>-343798</v>
      </c>
      <c r="P282" s="474">
        <v>-343798</v>
      </c>
      <c r="Q282" s="474">
        <v>-343798</v>
      </c>
      <c r="R282" s="474">
        <v>-343798</v>
      </c>
      <c r="S282" s="474">
        <v>-343798</v>
      </c>
      <c r="T282" s="474">
        <v>-343798</v>
      </c>
      <c r="U282" s="474">
        <v>-343798</v>
      </c>
      <c r="V282" s="474">
        <v>-343798</v>
      </c>
      <c r="W282" s="474">
        <v>-343798</v>
      </c>
      <c r="X282" s="474">
        <v>-343798</v>
      </c>
      <c r="Y282" s="474">
        <v>-343798</v>
      </c>
      <c r="Z282" s="474">
        <v>-343798</v>
      </c>
      <c r="AA282" s="474">
        <v>-4125576</v>
      </c>
      <c r="AB282" s="474">
        <v>-343798</v>
      </c>
      <c r="AC282" s="474">
        <v>-343798</v>
      </c>
      <c r="AD282" s="474">
        <v>-343798</v>
      </c>
      <c r="AE282" s="474">
        <v>-343798</v>
      </c>
      <c r="AF282" s="474">
        <v>-343798</v>
      </c>
      <c r="AG282" s="474">
        <v>-343798</v>
      </c>
      <c r="AH282" s="474">
        <v>-343798</v>
      </c>
      <c r="AI282" s="474">
        <v>-343798</v>
      </c>
      <c r="AJ282" s="474">
        <v>-343798</v>
      </c>
      <c r="AK282" s="474">
        <v>-343798</v>
      </c>
      <c r="AL282" s="474">
        <v>-343798</v>
      </c>
      <c r="AM282" s="474">
        <v>-343798</v>
      </c>
      <c r="AN282" s="474">
        <v>-4125576</v>
      </c>
      <c r="AO282" s="474">
        <v>-343798</v>
      </c>
      <c r="AP282" s="474">
        <v>-343798</v>
      </c>
      <c r="AQ282" s="474">
        <v>-343798</v>
      </c>
      <c r="AR282" s="474">
        <v>-343798</v>
      </c>
      <c r="AS282" s="474">
        <v>-343798</v>
      </c>
      <c r="AT282" s="474">
        <v>-343798</v>
      </c>
      <c r="AU282" s="474">
        <v>-343798</v>
      </c>
      <c r="AV282" s="474">
        <v>-343798</v>
      </c>
      <c r="AW282" s="474">
        <v>-343798</v>
      </c>
      <c r="AX282" s="474">
        <v>-343798</v>
      </c>
      <c r="AY282" s="474">
        <v>-343798</v>
      </c>
      <c r="AZ282" s="474">
        <v>-343798</v>
      </c>
      <c r="BA282" s="474">
        <v>-4125576</v>
      </c>
    </row>
    <row r="283" spans="1:53">
      <c r="A283" s="475" t="s">
        <v>2060</v>
      </c>
      <c r="B283" s="474">
        <v>-215906</v>
      </c>
      <c r="C283" s="474">
        <v>-215906</v>
      </c>
      <c r="D283" s="474">
        <v>-215906</v>
      </c>
      <c r="E283" s="474">
        <v>-215906</v>
      </c>
      <c r="F283" s="474">
        <v>-215906</v>
      </c>
      <c r="G283" s="474">
        <v>-215906</v>
      </c>
      <c r="H283" s="474">
        <v>-215906</v>
      </c>
      <c r="I283" s="474">
        <v>-215906</v>
      </c>
      <c r="J283" s="474">
        <v>-215906</v>
      </c>
      <c r="K283" s="474">
        <v>-215906</v>
      </c>
      <c r="L283" s="474">
        <v>-215906</v>
      </c>
      <c r="M283" s="474">
        <v>-215906</v>
      </c>
      <c r="N283" s="474">
        <v>-2590872</v>
      </c>
      <c r="O283" s="474">
        <v>-215906</v>
      </c>
      <c r="P283" s="474">
        <v>-215906</v>
      </c>
      <c r="Q283" s="474">
        <v>-215906</v>
      </c>
      <c r="R283" s="474">
        <v>-215906</v>
      </c>
      <c r="S283" s="474">
        <v>-215906</v>
      </c>
      <c r="T283" s="474">
        <v>-215906</v>
      </c>
      <c r="U283" s="474">
        <v>-215906</v>
      </c>
      <c r="V283" s="474">
        <v>-215906</v>
      </c>
      <c r="W283" s="474">
        <v>-215906</v>
      </c>
      <c r="X283" s="474">
        <v>-215906</v>
      </c>
      <c r="Y283" s="474">
        <v>-215906</v>
      </c>
      <c r="Z283" s="474">
        <v>-215906</v>
      </c>
      <c r="AA283" s="474">
        <v>-2590872</v>
      </c>
      <c r="AB283" s="474">
        <v>-215906</v>
      </c>
      <c r="AC283" s="474">
        <v>-215906</v>
      </c>
      <c r="AD283" s="474">
        <v>-215906</v>
      </c>
      <c r="AE283" s="474">
        <v>-215906</v>
      </c>
      <c r="AF283" s="474">
        <v>-215906</v>
      </c>
      <c r="AG283" s="474">
        <v>-215906</v>
      </c>
      <c r="AH283" s="474">
        <v>-215906</v>
      </c>
      <c r="AI283" s="474">
        <v>-215906</v>
      </c>
      <c r="AJ283" s="474">
        <v>-215906</v>
      </c>
      <c r="AK283" s="474">
        <v>-215906</v>
      </c>
      <c r="AL283" s="474">
        <v>-215906</v>
      </c>
      <c r="AM283" s="474">
        <v>-215906</v>
      </c>
      <c r="AN283" s="474">
        <v>-2590872</v>
      </c>
      <c r="AO283" s="474">
        <v>-215906</v>
      </c>
      <c r="AP283" s="474">
        <v>-215906</v>
      </c>
      <c r="AQ283" s="474">
        <v>-215906</v>
      </c>
      <c r="AR283" s="474">
        <v>-215906</v>
      </c>
      <c r="AS283" s="474">
        <v>-215906</v>
      </c>
      <c r="AT283" s="474">
        <v>-215906</v>
      </c>
      <c r="AU283" s="474">
        <v>-215906</v>
      </c>
      <c r="AV283" s="474">
        <v>-215906</v>
      </c>
      <c r="AW283" s="474">
        <v>-215906</v>
      </c>
      <c r="AX283" s="474">
        <v>-215906</v>
      </c>
      <c r="AY283" s="474">
        <v>-215906</v>
      </c>
      <c r="AZ283" s="474">
        <v>-215906</v>
      </c>
      <c r="BA283" s="474">
        <v>-2590872</v>
      </c>
    </row>
    <row r="284" spans="1:53">
      <c r="A284" s="475" t="s">
        <v>2059</v>
      </c>
      <c r="B284" s="474">
        <v>-96786785</v>
      </c>
      <c r="C284" s="474">
        <v>-5312862.6900000004</v>
      </c>
      <c r="D284" s="474">
        <v>2936889.69</v>
      </c>
      <c r="E284" s="474">
        <v>74371305</v>
      </c>
      <c r="F284" s="474">
        <v>-16545103</v>
      </c>
      <c r="G284" s="474">
        <v>7886132</v>
      </c>
      <c r="H284" s="474">
        <v>6294365</v>
      </c>
      <c r="I284" s="474">
        <v>1397752</v>
      </c>
      <c r="J284" s="474">
        <v>106852606</v>
      </c>
      <c r="K284" s="474">
        <v>18900725.300579</v>
      </c>
      <c r="L284" s="474">
        <v>-47089134.118535601</v>
      </c>
      <c r="M284" s="474">
        <v>-99043793.879363194</v>
      </c>
      <c r="N284" s="474">
        <v>-46137903.697319798</v>
      </c>
      <c r="O284" s="474">
        <v>-55961743.992680199</v>
      </c>
      <c r="P284" s="474">
        <v>5.9604644775390599E-8</v>
      </c>
      <c r="Q284" s="474">
        <v>5.9604644775390599E-8</v>
      </c>
      <c r="R284" s="474">
        <v>5.9604644775390599E-8</v>
      </c>
      <c r="S284" s="474">
        <v>5.9604644775390599E-8</v>
      </c>
      <c r="T284" s="474">
        <v>5.9604644775390599E-8</v>
      </c>
      <c r="U284" s="474">
        <v>5.9604644775390599E-8</v>
      </c>
      <c r="V284" s="474">
        <v>5.9604644775390599E-8</v>
      </c>
      <c r="W284" s="474">
        <v>5.9604644775390599E-8</v>
      </c>
      <c r="X284" s="474">
        <v>5.9604644775390599E-8</v>
      </c>
      <c r="Y284" s="474">
        <v>5.9604644775390599E-8</v>
      </c>
      <c r="Z284" s="474">
        <v>5.9604644775390599E-8</v>
      </c>
      <c r="AA284" s="474">
        <v>-55961743.992679499</v>
      </c>
      <c r="AB284" s="474">
        <v>0</v>
      </c>
      <c r="AC284" s="474">
        <v>0</v>
      </c>
      <c r="AD284" s="474">
        <v>0</v>
      </c>
      <c r="AE284" s="474">
        <v>0</v>
      </c>
      <c r="AF284" s="474">
        <v>0</v>
      </c>
      <c r="AG284" s="474">
        <v>0</v>
      </c>
      <c r="AH284" s="474">
        <v>0</v>
      </c>
      <c r="AI284" s="474">
        <v>0</v>
      </c>
      <c r="AJ284" s="474">
        <v>0</v>
      </c>
      <c r="AK284" s="474">
        <v>0</v>
      </c>
      <c r="AL284" s="474">
        <v>0</v>
      </c>
      <c r="AM284" s="474">
        <v>0</v>
      </c>
      <c r="AN284" s="474">
        <v>0</v>
      </c>
      <c r="AO284" s="474">
        <v>0</v>
      </c>
      <c r="AP284" s="474">
        <v>0</v>
      </c>
      <c r="AQ284" s="474">
        <v>0</v>
      </c>
      <c r="AR284" s="474">
        <v>0</v>
      </c>
      <c r="AS284" s="474">
        <v>0</v>
      </c>
      <c r="AT284" s="474">
        <v>0</v>
      </c>
      <c r="AU284" s="474">
        <v>0</v>
      </c>
      <c r="AV284" s="474">
        <v>0</v>
      </c>
      <c r="AW284" s="474">
        <v>0</v>
      </c>
      <c r="AX284" s="474">
        <v>0</v>
      </c>
      <c r="AY284" s="474">
        <v>0</v>
      </c>
      <c r="AZ284" s="474">
        <v>0</v>
      </c>
      <c r="BA284" s="474">
        <v>0</v>
      </c>
    </row>
    <row r="285" spans="1:53">
      <c r="A285" s="475" t="s">
        <v>2058</v>
      </c>
      <c r="B285" s="474">
        <v>-517418.92</v>
      </c>
      <c r="C285" s="474">
        <v>-530114.98</v>
      </c>
      <c r="D285" s="474">
        <v>-530113.43999999994</v>
      </c>
      <c r="E285" s="474">
        <v>-527090.29</v>
      </c>
      <c r="F285" s="474">
        <v>-543545.29</v>
      </c>
      <c r="G285" s="474">
        <v>-512882.75</v>
      </c>
      <c r="H285" s="474">
        <v>-542798.30000000005</v>
      </c>
      <c r="I285" s="474">
        <v>-542257.56000000006</v>
      </c>
      <c r="J285" s="474">
        <v>-574684.56000000006</v>
      </c>
      <c r="K285" s="474">
        <v>-616252</v>
      </c>
      <c r="L285" s="474">
        <v>-633669</v>
      </c>
      <c r="M285" s="474">
        <v>-635585</v>
      </c>
      <c r="N285" s="474">
        <v>-6706412.0899999999</v>
      </c>
      <c r="O285" s="474">
        <v>-847952</v>
      </c>
      <c r="P285" s="474">
        <v>-847952</v>
      </c>
      <c r="Q285" s="474">
        <v>-847952</v>
      </c>
      <c r="R285" s="474">
        <v>-945952</v>
      </c>
      <c r="S285" s="474">
        <v>-883419</v>
      </c>
      <c r="T285" s="474">
        <v>-883419</v>
      </c>
      <c r="U285" s="474">
        <v>-883419</v>
      </c>
      <c r="V285" s="474">
        <v>-883419</v>
      </c>
      <c r="W285" s="474">
        <v>-883419</v>
      </c>
      <c r="X285" s="474">
        <v>-883419</v>
      </c>
      <c r="Y285" s="474">
        <v>-883419</v>
      </c>
      <c r="Z285" s="474">
        <v>-883419</v>
      </c>
      <c r="AA285" s="474">
        <v>-10557160</v>
      </c>
      <c r="AB285" s="474">
        <v>-883419</v>
      </c>
      <c r="AC285" s="474">
        <v>-883419</v>
      </c>
      <c r="AD285" s="474">
        <v>-883340</v>
      </c>
      <c r="AE285" s="474">
        <v>-883340</v>
      </c>
      <c r="AF285" s="474">
        <v>-883340</v>
      </c>
      <c r="AG285" s="474">
        <v>-883340</v>
      </c>
      <c r="AH285" s="474">
        <v>-883340</v>
      </c>
      <c r="AI285" s="474">
        <v>-883340</v>
      </c>
      <c r="AJ285" s="474">
        <v>-883340</v>
      </c>
      <c r="AK285" s="474">
        <v>-883340</v>
      </c>
      <c r="AL285" s="474">
        <v>-883340</v>
      </c>
      <c r="AM285" s="474">
        <v>-883340</v>
      </c>
      <c r="AN285" s="474">
        <v>-10600238</v>
      </c>
      <c r="AO285" s="474">
        <v>-883340</v>
      </c>
      <c r="AP285" s="474">
        <v>-883340</v>
      </c>
      <c r="AQ285" s="474">
        <v>-883340</v>
      </c>
      <c r="AR285" s="474">
        <v>-883340</v>
      </c>
      <c r="AS285" s="474">
        <v>-883340</v>
      </c>
      <c r="AT285" s="474">
        <v>-883340</v>
      </c>
      <c r="AU285" s="474">
        <v>-883340</v>
      </c>
      <c r="AV285" s="474">
        <v>-883340</v>
      </c>
      <c r="AW285" s="474">
        <v>-883340</v>
      </c>
      <c r="AX285" s="474">
        <v>-883340</v>
      </c>
      <c r="AY285" s="474">
        <v>-883340</v>
      </c>
      <c r="AZ285" s="474">
        <v>-883340</v>
      </c>
      <c r="BA285" s="474">
        <v>-10600080</v>
      </c>
    </row>
    <row r="286" spans="1:53">
      <c r="A286" s="475" t="s">
        <v>2057</v>
      </c>
      <c r="B286" s="474">
        <v>-102475.87</v>
      </c>
      <c r="C286" s="474">
        <v>-102475.86</v>
      </c>
      <c r="D286" s="474">
        <v>-102475.87</v>
      </c>
      <c r="E286" s="474">
        <v>-102475.86</v>
      </c>
      <c r="F286" s="474">
        <v>-102475.87</v>
      </c>
      <c r="G286" s="474">
        <v>-102475.86</v>
      </c>
      <c r="H286" s="474">
        <v>-102475.87</v>
      </c>
      <c r="I286" s="474">
        <v>-102475.86</v>
      </c>
      <c r="J286" s="474">
        <v>-102475.87</v>
      </c>
      <c r="K286" s="474">
        <v>-102475.87</v>
      </c>
      <c r="L286" s="474">
        <v>-102475.87</v>
      </c>
      <c r="M286" s="474">
        <v>-102475.87</v>
      </c>
      <c r="N286" s="474">
        <v>-1229710.3999999999</v>
      </c>
      <c r="O286" s="474">
        <v>-102475.87</v>
      </c>
      <c r="P286" s="474">
        <v>-102475.87</v>
      </c>
      <c r="Q286" s="474">
        <v>-102475.87</v>
      </c>
      <c r="R286" s="474">
        <v>-102475.87</v>
      </c>
      <c r="S286" s="474">
        <v>-102475.87</v>
      </c>
      <c r="T286" s="474">
        <v>-102475.87</v>
      </c>
      <c r="U286" s="474">
        <v>-102475.87</v>
      </c>
      <c r="V286" s="474">
        <v>-102475.87</v>
      </c>
      <c r="W286" s="474">
        <v>-102475.87</v>
      </c>
      <c r="X286" s="474">
        <v>-102475.87</v>
      </c>
      <c r="Y286" s="474">
        <v>-102475.87</v>
      </c>
      <c r="Z286" s="474">
        <v>-102475.87</v>
      </c>
      <c r="AA286" s="474">
        <v>-1229710.44</v>
      </c>
      <c r="AB286" s="474">
        <v>-102475.87</v>
      </c>
      <c r="AC286" s="474">
        <v>-102475.87</v>
      </c>
      <c r="AD286" s="474">
        <v>-102475.87</v>
      </c>
      <c r="AE286" s="474">
        <v>-102475.87</v>
      </c>
      <c r="AF286" s="474">
        <v>-102475.87</v>
      </c>
      <c r="AG286" s="474">
        <v>-102475.87</v>
      </c>
      <c r="AH286" s="474">
        <v>-102475.87</v>
      </c>
      <c r="AI286" s="474">
        <v>-102475.87</v>
      </c>
      <c r="AJ286" s="474">
        <v>-102475.87</v>
      </c>
      <c r="AK286" s="474">
        <v>-102475.87</v>
      </c>
      <c r="AL286" s="474">
        <v>-102475.87</v>
      </c>
      <c r="AM286" s="474">
        <v>-102475.87</v>
      </c>
      <c r="AN286" s="474">
        <v>-1229710.44</v>
      </c>
      <c r="AO286" s="474">
        <v>-102475.87</v>
      </c>
      <c r="AP286" s="474">
        <v>-102475.87</v>
      </c>
      <c r="AQ286" s="474">
        <v>-102475.87</v>
      </c>
      <c r="AR286" s="474">
        <v>-102475.87</v>
      </c>
      <c r="AS286" s="474">
        <v>-102475.87</v>
      </c>
      <c r="AT286" s="474">
        <v>-102475.87</v>
      </c>
      <c r="AU286" s="474">
        <v>-102475.87</v>
      </c>
      <c r="AV286" s="474">
        <v>-102475.87</v>
      </c>
      <c r="AW286" s="474">
        <v>-102475.87</v>
      </c>
      <c r="AX286" s="474">
        <v>-102475.87</v>
      </c>
      <c r="AY286" s="474">
        <v>-102475.87</v>
      </c>
      <c r="AZ286" s="474">
        <v>-102475.87</v>
      </c>
      <c r="BA286" s="474">
        <v>-1229710.44</v>
      </c>
    </row>
    <row r="287" spans="1:53">
      <c r="A287" s="475" t="s">
        <v>2056</v>
      </c>
      <c r="B287" s="474">
        <v>-375030.37</v>
      </c>
      <c r="C287" s="474">
        <v>-375075.4</v>
      </c>
      <c r="D287" s="474">
        <v>-374998.8</v>
      </c>
      <c r="E287" s="474">
        <v>-375030.57</v>
      </c>
      <c r="F287" s="474">
        <v>-375030.61</v>
      </c>
      <c r="G287" s="474">
        <v>-375030.55</v>
      </c>
      <c r="H287" s="474">
        <v>-375030.52</v>
      </c>
      <c r="I287" s="474">
        <v>-375030.57</v>
      </c>
      <c r="J287" s="474">
        <v>-375030.64</v>
      </c>
      <c r="K287" s="474">
        <v>-375030.56663176202</v>
      </c>
      <c r="L287" s="474">
        <v>-375030.56663176202</v>
      </c>
      <c r="M287" s="474">
        <v>-375030.56663176202</v>
      </c>
      <c r="N287" s="474">
        <v>-4500379.7298952797</v>
      </c>
      <c r="O287" s="474">
        <v>-375030.56663176202</v>
      </c>
      <c r="P287" s="474">
        <v>-375030.56663176202</v>
      </c>
      <c r="Q287" s="474">
        <v>-375030.56663176202</v>
      </c>
      <c r="R287" s="474">
        <v>-375030.56663176202</v>
      </c>
      <c r="S287" s="474">
        <v>-375030.56663176202</v>
      </c>
      <c r="T287" s="474">
        <v>-375030.56663176202</v>
      </c>
      <c r="U287" s="474">
        <v>-375030.56663176202</v>
      </c>
      <c r="V287" s="474">
        <v>-375030.56663176202</v>
      </c>
      <c r="W287" s="474">
        <v>-375030.56663176202</v>
      </c>
      <c r="X287" s="474">
        <v>-375030.56663176202</v>
      </c>
      <c r="Y287" s="474">
        <v>-375030.56663176202</v>
      </c>
      <c r="Z287" s="474">
        <v>-375030.56663176202</v>
      </c>
      <c r="AA287" s="474">
        <v>-4500366.7995811496</v>
      </c>
      <c r="AB287" s="474">
        <v>-375030.56663176202</v>
      </c>
      <c r="AC287" s="474">
        <v>-375030.56663176202</v>
      </c>
      <c r="AD287" s="474">
        <v>-375030.56663176202</v>
      </c>
      <c r="AE287" s="474">
        <v>-375030.56663176202</v>
      </c>
      <c r="AF287" s="474">
        <v>-375030.56663176202</v>
      </c>
      <c r="AG287" s="474">
        <v>-375030.56663176202</v>
      </c>
      <c r="AH287" s="474">
        <v>-375030.56663176202</v>
      </c>
      <c r="AI287" s="474">
        <v>-375030.56663176202</v>
      </c>
      <c r="AJ287" s="474">
        <v>-375030.56663176202</v>
      </c>
      <c r="AK287" s="474">
        <v>-375030.56663176202</v>
      </c>
      <c r="AL287" s="474">
        <v>-375030.56663176202</v>
      </c>
      <c r="AM287" s="474">
        <v>-375030.56663176202</v>
      </c>
      <c r="AN287" s="474">
        <v>-4500366.7995811496</v>
      </c>
      <c r="AO287" s="474">
        <v>-375030.56663176202</v>
      </c>
      <c r="AP287" s="474">
        <v>-375030.56663176202</v>
      </c>
      <c r="AQ287" s="474">
        <v>-375030.56663176202</v>
      </c>
      <c r="AR287" s="474">
        <v>-375030.56663176202</v>
      </c>
      <c r="AS287" s="474">
        <v>-375030.56663176202</v>
      </c>
      <c r="AT287" s="474">
        <v>-375030.56663176202</v>
      </c>
      <c r="AU287" s="474">
        <v>-375030.56663176202</v>
      </c>
      <c r="AV287" s="474">
        <v>-375030.56663176202</v>
      </c>
      <c r="AW287" s="474">
        <v>-375030.56663176202</v>
      </c>
      <c r="AX287" s="474">
        <v>-375030.56663176202</v>
      </c>
      <c r="AY287" s="474">
        <v>-375030.56663176202</v>
      </c>
      <c r="AZ287" s="474">
        <v>-375030.56663176202</v>
      </c>
      <c r="BA287" s="474">
        <v>-4500366.7995811496</v>
      </c>
    </row>
    <row r="288" spans="1:53">
      <c r="A288" s="475" t="s">
        <v>2055</v>
      </c>
      <c r="B288" s="474">
        <v>0</v>
      </c>
      <c r="C288" s="474">
        <v>0</v>
      </c>
      <c r="D288" s="474">
        <v>0</v>
      </c>
      <c r="E288" s="474">
        <v>0</v>
      </c>
      <c r="F288" s="474">
        <v>0</v>
      </c>
      <c r="G288" s="474">
        <v>0</v>
      </c>
      <c r="H288" s="474">
        <v>0</v>
      </c>
      <c r="I288" s="474">
        <v>0</v>
      </c>
      <c r="J288" s="474">
        <v>0</v>
      </c>
      <c r="K288" s="474">
        <v>0</v>
      </c>
      <c r="L288" s="474">
        <v>0</v>
      </c>
      <c r="M288" s="474">
        <v>0</v>
      </c>
      <c r="N288" s="474">
        <v>0</v>
      </c>
      <c r="O288" s="474">
        <v>0</v>
      </c>
      <c r="P288" s="474">
        <v>0</v>
      </c>
      <c r="Q288" s="474">
        <v>0</v>
      </c>
      <c r="R288" s="474">
        <v>0</v>
      </c>
      <c r="S288" s="474">
        <v>0</v>
      </c>
      <c r="T288" s="474">
        <v>0</v>
      </c>
      <c r="U288" s="474">
        <v>0</v>
      </c>
      <c r="V288" s="474">
        <v>0</v>
      </c>
      <c r="W288" s="474">
        <v>0</v>
      </c>
      <c r="X288" s="474">
        <v>0</v>
      </c>
      <c r="Y288" s="474">
        <v>0</v>
      </c>
      <c r="Z288" s="474">
        <v>0</v>
      </c>
      <c r="AA288" s="474">
        <v>0</v>
      </c>
      <c r="AB288" s="474">
        <v>0</v>
      </c>
      <c r="AC288" s="474">
        <v>0</v>
      </c>
      <c r="AD288" s="474">
        <v>0</v>
      </c>
      <c r="AE288" s="474">
        <v>0</v>
      </c>
      <c r="AF288" s="474">
        <v>0</v>
      </c>
      <c r="AG288" s="474">
        <v>0</v>
      </c>
      <c r="AH288" s="474">
        <v>0</v>
      </c>
      <c r="AI288" s="474">
        <v>0</v>
      </c>
      <c r="AJ288" s="474">
        <v>0</v>
      </c>
      <c r="AK288" s="474">
        <v>0</v>
      </c>
      <c r="AL288" s="474">
        <v>0</v>
      </c>
      <c r="AM288" s="474">
        <v>0</v>
      </c>
      <c r="AN288" s="474">
        <v>0</v>
      </c>
      <c r="AO288" s="474">
        <v>0</v>
      </c>
      <c r="AP288" s="474">
        <v>0</v>
      </c>
      <c r="AQ288" s="474">
        <v>0</v>
      </c>
      <c r="AR288" s="474">
        <v>0</v>
      </c>
      <c r="AS288" s="474">
        <v>0</v>
      </c>
      <c r="AT288" s="474">
        <v>0</v>
      </c>
      <c r="AU288" s="474">
        <v>0</v>
      </c>
      <c r="AV288" s="474">
        <v>0</v>
      </c>
      <c r="AW288" s="474">
        <v>0</v>
      </c>
      <c r="AX288" s="474">
        <v>0</v>
      </c>
      <c r="AY288" s="474">
        <v>0</v>
      </c>
      <c r="AZ288" s="474">
        <v>0</v>
      </c>
      <c r="BA288" s="474">
        <v>0</v>
      </c>
    </row>
    <row r="289" spans="1:53">
      <c r="A289" s="475" t="s">
        <v>2054</v>
      </c>
      <c r="B289" s="474">
        <v>-5950556.6399999997</v>
      </c>
      <c r="C289" s="474">
        <v>-5978898.0300000003</v>
      </c>
      <c r="D289" s="474">
        <v>-6007392.7000000002</v>
      </c>
      <c r="E289" s="474">
        <v>-6036041.7999999998</v>
      </c>
      <c r="F289" s="474">
        <v>-6064846.4500000002</v>
      </c>
      <c r="G289" s="474">
        <v>-6093807.9100000001</v>
      </c>
      <c r="H289" s="474">
        <v>-6122927.3499999996</v>
      </c>
      <c r="I289" s="474">
        <v>-6152205.7000000002</v>
      </c>
      <c r="J289" s="474">
        <v>-5987338.1399999997</v>
      </c>
      <c r="K289" s="474">
        <v>-6207760.75</v>
      </c>
      <c r="L289" s="474">
        <v>-6235723.9400000004</v>
      </c>
      <c r="M289" s="474">
        <v>-6263811.6600000001</v>
      </c>
      <c r="N289" s="474">
        <v>-73101311.069999993</v>
      </c>
      <c r="O289" s="474">
        <v>-6292024.4400000004</v>
      </c>
      <c r="P289" s="474">
        <v>-6320362.8600000003</v>
      </c>
      <c r="Q289" s="474">
        <v>-6348827.46</v>
      </c>
      <c r="R289" s="474">
        <v>-6377418.8099999996</v>
      </c>
      <c r="S289" s="474">
        <v>-6406137.4699999997</v>
      </c>
      <c r="T289" s="474">
        <v>-6434984.0199999996</v>
      </c>
      <c r="U289" s="474">
        <v>-6463959.0199999996</v>
      </c>
      <c r="V289" s="474">
        <v>-6493063.04</v>
      </c>
      <c r="W289" s="474">
        <v>-6522296.6500000004</v>
      </c>
      <c r="X289" s="474">
        <v>-6551660.4400000004</v>
      </c>
      <c r="Y289" s="474">
        <v>-6581154.9900000002</v>
      </c>
      <c r="Z289" s="474">
        <v>-6610780.8700000001</v>
      </c>
      <c r="AA289" s="474">
        <v>-77402670.069999993</v>
      </c>
      <c r="AB289" s="474">
        <v>-6640538.6699999999</v>
      </c>
      <c r="AC289" s="474">
        <v>-6670428.9800000004</v>
      </c>
      <c r="AD289" s="474">
        <v>-6700452.3899999997</v>
      </c>
      <c r="AE289" s="474">
        <v>-6730609.4900000002</v>
      </c>
      <c r="AF289" s="474">
        <v>-6760900.8700000001</v>
      </c>
      <c r="AG289" s="474">
        <v>-6791327.1399999997</v>
      </c>
      <c r="AH289" s="474">
        <v>-6821888.9000000004</v>
      </c>
      <c r="AI289" s="474">
        <v>-6852586.7400000002</v>
      </c>
      <c r="AJ289" s="474">
        <v>-6883421.2800000003</v>
      </c>
      <c r="AK289" s="474">
        <v>-6914393.1200000001</v>
      </c>
      <c r="AL289" s="474">
        <v>-6945502.8700000001</v>
      </c>
      <c r="AM289" s="474">
        <v>-6976751.1500000004</v>
      </c>
      <c r="AN289" s="474">
        <v>-81688801.599999994</v>
      </c>
      <c r="AO289" s="474">
        <v>-7008138.5800000001</v>
      </c>
      <c r="AP289" s="474">
        <v>-7039665.7800000003</v>
      </c>
      <c r="AQ289" s="474">
        <v>-7071333.3600000003</v>
      </c>
      <c r="AR289" s="474">
        <v>-7103141.9500000002</v>
      </c>
      <c r="AS289" s="474">
        <v>-7135092.1799999997</v>
      </c>
      <c r="AT289" s="474">
        <v>-7167184.6799999997</v>
      </c>
      <c r="AU289" s="474">
        <v>-7199420.0899999999</v>
      </c>
      <c r="AV289" s="474">
        <v>-7231799.04</v>
      </c>
      <c r="AW289" s="474">
        <v>-7264322.1699999999</v>
      </c>
      <c r="AX289" s="474">
        <v>-7296990.1200000001</v>
      </c>
      <c r="AY289" s="474">
        <v>-7329803.54</v>
      </c>
      <c r="AZ289" s="474">
        <v>-7362763.0700000003</v>
      </c>
      <c r="BA289" s="474">
        <v>-86209654.560000002</v>
      </c>
    </row>
    <row r="290" spans="1:53">
      <c r="A290" s="475" t="s">
        <v>2053</v>
      </c>
      <c r="B290" s="474">
        <v>0</v>
      </c>
      <c r="C290" s="474">
        <v>-11136416.310000001</v>
      </c>
      <c r="D290" s="474">
        <v>11136416.310000001</v>
      </c>
      <c r="E290" s="474">
        <v>0</v>
      </c>
      <c r="F290" s="474">
        <v>0</v>
      </c>
      <c r="G290" s="474">
        <v>0</v>
      </c>
      <c r="H290" s="474">
        <v>0</v>
      </c>
      <c r="I290" s="474">
        <v>0</v>
      </c>
      <c r="J290" s="474">
        <v>0</v>
      </c>
      <c r="K290" s="474">
        <v>0</v>
      </c>
      <c r="L290" s="474">
        <v>0</v>
      </c>
      <c r="M290" s="474">
        <v>0</v>
      </c>
      <c r="N290" s="474">
        <v>0</v>
      </c>
      <c r="O290" s="474">
        <v>-55414064.151124202</v>
      </c>
      <c r="P290" s="474">
        <v>-29851882.149777401</v>
      </c>
      <c r="Q290" s="474">
        <v>-43523922.924034096</v>
      </c>
      <c r="R290" s="474">
        <v>12607996.722668899</v>
      </c>
      <c r="S290" s="474">
        <v>-29832361.807732999</v>
      </c>
      <c r="T290" s="474">
        <v>0</v>
      </c>
      <c r="U290" s="474">
        <v>0</v>
      </c>
      <c r="V290" s="474">
        <v>0</v>
      </c>
      <c r="W290" s="474">
        <v>0</v>
      </c>
      <c r="X290" s="474">
        <v>23350674.017833401</v>
      </c>
      <c r="Y290" s="474">
        <v>-23350674.017833401</v>
      </c>
      <c r="Z290" s="474">
        <v>0</v>
      </c>
      <c r="AA290" s="474">
        <v>-146014234.31</v>
      </c>
      <c r="AB290" s="474">
        <v>0</v>
      </c>
      <c r="AC290" s="474">
        <v>0</v>
      </c>
      <c r="AD290" s="474">
        <v>0</v>
      </c>
      <c r="AE290" s="474">
        <v>0</v>
      </c>
      <c r="AF290" s="474">
        <v>0</v>
      </c>
      <c r="AG290" s="474">
        <v>0</v>
      </c>
      <c r="AH290" s="474">
        <v>0</v>
      </c>
      <c r="AI290" s="474">
        <v>0</v>
      </c>
      <c r="AJ290" s="474">
        <v>0</v>
      </c>
      <c r="AK290" s="474">
        <v>0</v>
      </c>
      <c r="AL290" s="474">
        <v>0</v>
      </c>
      <c r="AM290" s="474">
        <v>0</v>
      </c>
      <c r="AN290" s="474">
        <v>0</v>
      </c>
      <c r="AO290" s="474">
        <v>0</v>
      </c>
      <c r="AP290" s="474">
        <v>0</v>
      </c>
      <c r="AQ290" s="474">
        <v>0</v>
      </c>
      <c r="AR290" s="474">
        <v>0</v>
      </c>
      <c r="AS290" s="474">
        <v>0</v>
      </c>
      <c r="AT290" s="474">
        <v>0</v>
      </c>
      <c r="AU290" s="474">
        <v>0</v>
      </c>
      <c r="AV290" s="474">
        <v>0</v>
      </c>
      <c r="AW290" s="474">
        <v>0</v>
      </c>
      <c r="AX290" s="474">
        <v>0</v>
      </c>
      <c r="AY290" s="474">
        <v>0</v>
      </c>
      <c r="AZ290" s="474">
        <v>0</v>
      </c>
      <c r="BA290" s="474">
        <v>0</v>
      </c>
    </row>
    <row r="291" spans="1:53">
      <c r="A291" s="475" t="s">
        <v>2052</v>
      </c>
      <c r="B291" s="474">
        <v>11521969.300000001</v>
      </c>
      <c r="C291" s="474">
        <v>12378383.6399999</v>
      </c>
      <c r="D291" s="474">
        <v>11672485.33</v>
      </c>
      <c r="E291" s="474">
        <v>12430050.449999999</v>
      </c>
      <c r="F291" s="474">
        <v>12651631.85</v>
      </c>
      <c r="G291" s="474">
        <v>12848659.76</v>
      </c>
      <c r="H291" s="474">
        <v>13317168.76</v>
      </c>
      <c r="I291" s="474">
        <v>13380966.43</v>
      </c>
      <c r="J291" s="474">
        <v>13707357.7199999</v>
      </c>
      <c r="K291" s="474">
        <v>14119317.565974301</v>
      </c>
      <c r="L291" s="474">
        <v>13956161.5825199</v>
      </c>
      <c r="M291" s="474">
        <v>14275166.315763799</v>
      </c>
      <c r="N291" s="474">
        <v>156259318.70425799</v>
      </c>
      <c r="O291" s="474">
        <v>14841265.8359439</v>
      </c>
      <c r="P291" s="474">
        <v>14892987.252021199</v>
      </c>
      <c r="Q291" s="474">
        <v>15633965.419146501</v>
      </c>
      <c r="R291" s="474">
        <v>16314072.8717649</v>
      </c>
      <c r="S291" s="474">
        <v>17011463.344904199</v>
      </c>
      <c r="T291" s="474">
        <v>17415837.337259699</v>
      </c>
      <c r="U291" s="474">
        <v>17763932.1635602</v>
      </c>
      <c r="V291" s="474">
        <v>18332361.747058</v>
      </c>
      <c r="W291" s="474">
        <v>18854666.7776733</v>
      </c>
      <c r="X291" s="474">
        <v>19394530.2719585</v>
      </c>
      <c r="Y291" s="474">
        <v>19832366.048030999</v>
      </c>
      <c r="Z291" s="474">
        <v>20404183.2298229</v>
      </c>
      <c r="AA291" s="474">
        <v>210691632.299144</v>
      </c>
      <c r="AB291" s="474">
        <v>21005757.326719001</v>
      </c>
      <c r="AC291" s="474">
        <v>21339278.717768699</v>
      </c>
      <c r="AD291" s="474">
        <v>21755433.076212201</v>
      </c>
      <c r="AE291" s="474">
        <v>22149964.787901599</v>
      </c>
      <c r="AF291" s="474">
        <v>22607624.924174801</v>
      </c>
      <c r="AG291" s="474">
        <v>22996343.739075702</v>
      </c>
      <c r="AH291" s="474">
        <v>23335501.907072</v>
      </c>
      <c r="AI291" s="474">
        <v>23698169.772813801</v>
      </c>
      <c r="AJ291" s="474">
        <v>24053177.625703</v>
      </c>
      <c r="AK291" s="474">
        <v>24206190.5916612</v>
      </c>
      <c r="AL291" s="474">
        <v>24182790.787196301</v>
      </c>
      <c r="AM291" s="474">
        <v>24215187.051756099</v>
      </c>
      <c r="AN291" s="474">
        <v>275545420.30805498</v>
      </c>
      <c r="AO291" s="474">
        <v>24212391.344130501</v>
      </c>
      <c r="AP291" s="474">
        <v>24262857.7869053</v>
      </c>
      <c r="AQ291" s="474">
        <v>24577416.729315501</v>
      </c>
      <c r="AR291" s="474">
        <v>24874926.7700819</v>
      </c>
      <c r="AS291" s="474">
        <v>25170726.132982899</v>
      </c>
      <c r="AT291" s="474">
        <v>25460497.640690401</v>
      </c>
      <c r="AU291" s="474">
        <v>25740659.0862347</v>
      </c>
      <c r="AV291" s="474">
        <v>26035076.549049299</v>
      </c>
      <c r="AW291" s="474">
        <v>26317312.9961951</v>
      </c>
      <c r="AX291" s="474">
        <v>26598106.758714002</v>
      </c>
      <c r="AY291" s="474">
        <v>26739205.141973998</v>
      </c>
      <c r="AZ291" s="474">
        <v>26856386.737309601</v>
      </c>
      <c r="BA291" s="474">
        <v>306845563.67358297</v>
      </c>
    </row>
    <row r="292" spans="1:53">
      <c r="A292" s="475" t="s">
        <v>2051</v>
      </c>
      <c r="B292" s="474">
        <v>11521969.300000001</v>
      </c>
      <c r="C292" s="474">
        <v>12378383.6399999</v>
      </c>
      <c r="D292" s="474">
        <v>11672485.33</v>
      </c>
      <c r="E292" s="474">
        <v>12430050.449999999</v>
      </c>
      <c r="F292" s="474">
        <v>12651631.85</v>
      </c>
      <c r="G292" s="474">
        <v>12848659.76</v>
      </c>
      <c r="H292" s="474">
        <v>13317168.76</v>
      </c>
      <c r="I292" s="474">
        <v>13380966.43</v>
      </c>
      <c r="J292" s="474">
        <v>13707357.7199999</v>
      </c>
      <c r="K292" s="474">
        <v>14119317.565974301</v>
      </c>
      <c r="L292" s="474">
        <v>13956161.5825199</v>
      </c>
      <c r="M292" s="474">
        <v>14275166.315763799</v>
      </c>
      <c r="N292" s="474">
        <v>156259318.70425799</v>
      </c>
      <c r="O292" s="474">
        <v>14841265.8359439</v>
      </c>
      <c r="P292" s="474">
        <v>14892987.252021199</v>
      </c>
      <c r="Q292" s="474">
        <v>15633965.419146501</v>
      </c>
      <c r="R292" s="474">
        <v>16314072.8717649</v>
      </c>
      <c r="S292" s="474">
        <v>17011463.344904199</v>
      </c>
      <c r="T292" s="474">
        <v>17415837.337259699</v>
      </c>
      <c r="U292" s="474">
        <v>17763932.1635602</v>
      </c>
      <c r="V292" s="474">
        <v>18332361.747058</v>
      </c>
      <c r="W292" s="474">
        <v>18854666.7776733</v>
      </c>
      <c r="X292" s="474">
        <v>19394530.2719585</v>
      </c>
      <c r="Y292" s="474">
        <v>19832366.048030999</v>
      </c>
      <c r="Z292" s="474">
        <v>20404183.2298229</v>
      </c>
      <c r="AA292" s="474">
        <v>210691632.299144</v>
      </c>
      <c r="AB292" s="474">
        <v>21005757.326719001</v>
      </c>
      <c r="AC292" s="474">
        <v>21339278.717768699</v>
      </c>
      <c r="AD292" s="474">
        <v>21755433.076212201</v>
      </c>
      <c r="AE292" s="474">
        <v>22149964.787901599</v>
      </c>
      <c r="AF292" s="474">
        <v>22607624.924174801</v>
      </c>
      <c r="AG292" s="474">
        <v>22996343.739075702</v>
      </c>
      <c r="AH292" s="474">
        <v>23335501.907072</v>
      </c>
      <c r="AI292" s="474">
        <v>23698169.772813801</v>
      </c>
      <c r="AJ292" s="474">
        <v>24053177.625703</v>
      </c>
      <c r="AK292" s="474">
        <v>24206190.5916612</v>
      </c>
      <c r="AL292" s="474">
        <v>24182790.787196301</v>
      </c>
      <c r="AM292" s="474">
        <v>24215187.051756099</v>
      </c>
      <c r="AN292" s="474">
        <v>275545420.30805498</v>
      </c>
      <c r="AO292" s="474">
        <v>24212391.344130501</v>
      </c>
      <c r="AP292" s="474">
        <v>24262857.7869053</v>
      </c>
      <c r="AQ292" s="474">
        <v>24577416.729315501</v>
      </c>
      <c r="AR292" s="474">
        <v>24874926.7700819</v>
      </c>
      <c r="AS292" s="474">
        <v>25170726.132982899</v>
      </c>
      <c r="AT292" s="474">
        <v>25460497.640690401</v>
      </c>
      <c r="AU292" s="474">
        <v>25740659.0862347</v>
      </c>
      <c r="AV292" s="474">
        <v>26035076.549049299</v>
      </c>
      <c r="AW292" s="474">
        <v>26317312.9961951</v>
      </c>
      <c r="AX292" s="474">
        <v>26598106.758714002</v>
      </c>
      <c r="AY292" s="474">
        <v>26739205.141973998</v>
      </c>
      <c r="AZ292" s="474">
        <v>26856386.737309601</v>
      </c>
      <c r="BA292" s="474">
        <v>306845563.67358297</v>
      </c>
    </row>
    <row r="293" spans="1:53">
      <c r="A293" s="475" t="s">
        <v>2050</v>
      </c>
      <c r="B293" s="474">
        <v>11651351.060000001</v>
      </c>
      <c r="C293" s="474">
        <v>12508116.15</v>
      </c>
      <c r="D293" s="474">
        <v>11694981.630000001</v>
      </c>
      <c r="E293" s="474">
        <v>12471243.35</v>
      </c>
      <c r="F293" s="474">
        <v>12677404.689999999</v>
      </c>
      <c r="G293" s="474">
        <v>12685730.039999999</v>
      </c>
      <c r="H293" s="474">
        <v>12495115.789999999</v>
      </c>
      <c r="I293" s="474">
        <v>12394927.84</v>
      </c>
      <c r="J293" s="474">
        <v>12824660.17</v>
      </c>
      <c r="K293" s="474">
        <v>12732808.9114624</v>
      </c>
      <c r="L293" s="474">
        <v>12675022.626351999</v>
      </c>
      <c r="M293" s="474">
        <v>12648774.0283283</v>
      </c>
      <c r="N293" s="474">
        <v>149460136.28614199</v>
      </c>
      <c r="O293" s="474">
        <v>12529787.863318</v>
      </c>
      <c r="P293" s="474">
        <v>12342888.2666193</v>
      </c>
      <c r="Q293" s="474">
        <v>12415482.9172638</v>
      </c>
      <c r="R293" s="474">
        <v>12529827.283419</v>
      </c>
      <c r="S293" s="474">
        <v>12655196.8121194</v>
      </c>
      <c r="T293" s="474">
        <v>12566026.388002999</v>
      </c>
      <c r="U293" s="474">
        <v>12437442.0800418</v>
      </c>
      <c r="V293" s="474">
        <v>12528471.6635396</v>
      </c>
      <c r="W293" s="474">
        <v>12647558.5924628</v>
      </c>
      <c r="X293" s="474">
        <v>12750057.0679006</v>
      </c>
      <c r="Y293" s="474">
        <v>12811493.0016088</v>
      </c>
      <c r="Z293" s="474">
        <v>13021545.956297399</v>
      </c>
      <c r="AA293" s="474">
        <v>151235777.89259401</v>
      </c>
      <c r="AB293" s="474">
        <v>13218265.609778499</v>
      </c>
      <c r="AC293" s="474">
        <v>13259958.484386999</v>
      </c>
      <c r="AD293" s="474">
        <v>13302976.5162383</v>
      </c>
      <c r="AE293" s="474">
        <v>13363029.6928175</v>
      </c>
      <c r="AF293" s="474">
        <v>13481251.262292501</v>
      </c>
      <c r="AG293" s="474">
        <v>13566286.7155452</v>
      </c>
      <c r="AH293" s="474">
        <v>13605445.8835415</v>
      </c>
      <c r="AI293" s="474">
        <v>13658349.9333762</v>
      </c>
      <c r="AJ293" s="474">
        <v>13746688.201959699</v>
      </c>
      <c r="AK293" s="474">
        <v>13605721.1349949</v>
      </c>
      <c r="AL293" s="474">
        <v>13325467.424285499</v>
      </c>
      <c r="AM293" s="474">
        <v>13104829.143571099</v>
      </c>
      <c r="AN293" s="474">
        <v>161238270.00278801</v>
      </c>
      <c r="AO293" s="474">
        <v>12816605.092784701</v>
      </c>
      <c r="AP293" s="474">
        <v>12658072.8660354</v>
      </c>
      <c r="AQ293" s="474">
        <v>12702023.828849001</v>
      </c>
      <c r="AR293" s="474">
        <v>12752552.8597987</v>
      </c>
      <c r="AS293" s="474">
        <v>12796359.531645499</v>
      </c>
      <c r="AT293" s="474">
        <v>12857843.5700067</v>
      </c>
      <c r="AU293" s="474">
        <v>12910731.3545385</v>
      </c>
      <c r="AV293" s="474">
        <v>12968471.9648531</v>
      </c>
      <c r="AW293" s="474">
        <v>13045421.8461618</v>
      </c>
      <c r="AX293" s="474">
        <v>13098539.961229799</v>
      </c>
      <c r="AY293" s="474">
        <v>13038649.458946399</v>
      </c>
      <c r="AZ293" s="474">
        <v>12956205.250352301</v>
      </c>
      <c r="BA293" s="474">
        <v>154601477.58520201</v>
      </c>
    </row>
    <row r="294" spans="1:53">
      <c r="A294" s="475" t="s">
        <v>2049</v>
      </c>
      <c r="B294" s="474">
        <v>28395.39</v>
      </c>
      <c r="C294" s="474">
        <v>28828.92</v>
      </c>
      <c r="D294" s="474">
        <v>28828.89</v>
      </c>
      <c r="E294" s="474">
        <v>28892.57</v>
      </c>
      <c r="F294" s="474">
        <v>28813.88</v>
      </c>
      <c r="G294" s="474">
        <v>29110.48</v>
      </c>
      <c r="H294" s="474">
        <v>29325.03</v>
      </c>
      <c r="I294" s="474">
        <v>29746.49</v>
      </c>
      <c r="J294" s="474">
        <v>30032.83</v>
      </c>
      <c r="K294" s="474">
        <v>30122.754908113599</v>
      </c>
      <c r="L294" s="474">
        <v>30038.056564043301</v>
      </c>
      <c r="M294" s="474">
        <v>29955.387831670399</v>
      </c>
      <c r="N294" s="474">
        <v>352090.679303827</v>
      </c>
      <c r="O294" s="474">
        <v>29956.073022039898</v>
      </c>
      <c r="P294" s="474">
        <v>29956.085798074299</v>
      </c>
      <c r="Q294" s="474">
        <v>29953.602278832499</v>
      </c>
      <c r="R294" s="474">
        <v>29953.688742031201</v>
      </c>
      <c r="S294" s="474">
        <v>29954.633181015401</v>
      </c>
      <c r="T294" s="474">
        <v>29936.049652863599</v>
      </c>
      <c r="U294" s="474">
        <v>29913.1839145616</v>
      </c>
      <c r="V294" s="474">
        <v>29913.1839145616</v>
      </c>
      <c r="W294" s="474">
        <v>29914.2856067457</v>
      </c>
      <c r="X294" s="474">
        <v>29914.304454056601</v>
      </c>
      <c r="Y294" s="474">
        <v>29599.146818319299</v>
      </c>
      <c r="Z294" s="474">
        <v>29153.373921668201</v>
      </c>
      <c r="AA294" s="474">
        <v>358117.61130476999</v>
      </c>
      <c r="AB294" s="474">
        <v>28805.817336678199</v>
      </c>
      <c r="AC294" s="474">
        <v>28584.333777875301</v>
      </c>
      <c r="AD294" s="474">
        <v>28474.660370058598</v>
      </c>
      <c r="AE294" s="474">
        <v>28238.195480378599</v>
      </c>
      <c r="AF294" s="474">
        <v>27885.762278481801</v>
      </c>
      <c r="AG294" s="474">
        <v>27660.123926652799</v>
      </c>
      <c r="AH294" s="474">
        <v>27660.123926652799</v>
      </c>
      <c r="AI294" s="474">
        <v>27643.939833786499</v>
      </c>
      <c r="AJ294" s="474">
        <v>27626.524139516201</v>
      </c>
      <c r="AK294" s="474">
        <v>27626.557062488901</v>
      </c>
      <c r="AL294" s="474">
        <v>27611.463307076599</v>
      </c>
      <c r="AM294" s="474">
        <v>27312.0085812281</v>
      </c>
      <c r="AN294" s="474">
        <v>335129.51002087502</v>
      </c>
      <c r="AO294" s="474">
        <v>27012.351741983199</v>
      </c>
      <c r="AP294" s="474">
        <v>26997.021266099298</v>
      </c>
      <c r="AQ294" s="474">
        <v>26997.000862655499</v>
      </c>
      <c r="AR294" s="474">
        <v>26881.010679421099</v>
      </c>
      <c r="AS294" s="474">
        <v>26732.7017336106</v>
      </c>
      <c r="AT294" s="474">
        <v>26676.1710799793</v>
      </c>
      <c r="AU294" s="474">
        <v>26558.832092367898</v>
      </c>
      <c r="AV294" s="474">
        <v>26465.684592367899</v>
      </c>
      <c r="AW294" s="474">
        <v>26277.250429470001</v>
      </c>
      <c r="AX294" s="474">
        <v>26088.8978803473</v>
      </c>
      <c r="AY294" s="474">
        <v>26033.7834237979</v>
      </c>
      <c r="AZ294" s="474">
        <v>25978.587353473202</v>
      </c>
      <c r="BA294" s="474">
        <v>318699.29313557298</v>
      </c>
    </row>
    <row r="295" spans="1:53">
      <c r="A295" s="475" t="s">
        <v>2048</v>
      </c>
      <c r="B295" s="474">
        <v>0</v>
      </c>
      <c r="C295" s="474">
        <v>0</v>
      </c>
      <c r="D295" s="474">
        <v>0</v>
      </c>
      <c r="E295" s="474">
        <v>0</v>
      </c>
      <c r="F295" s="474">
        <v>0</v>
      </c>
      <c r="G295" s="474">
        <v>0</v>
      </c>
      <c r="H295" s="474">
        <v>0</v>
      </c>
      <c r="I295" s="474">
        <v>0</v>
      </c>
      <c r="J295" s="474">
        <v>0</v>
      </c>
      <c r="K295" s="474">
        <v>0</v>
      </c>
      <c r="L295" s="474">
        <v>0</v>
      </c>
      <c r="M295" s="474">
        <v>0</v>
      </c>
      <c r="N295" s="474">
        <v>0</v>
      </c>
      <c r="O295" s="474">
        <v>0</v>
      </c>
      <c r="P295" s="474">
        <v>0</v>
      </c>
      <c r="Q295" s="474">
        <v>0</v>
      </c>
      <c r="R295" s="474">
        <v>0</v>
      </c>
      <c r="S295" s="474">
        <v>0</v>
      </c>
      <c r="T295" s="474">
        <v>0</v>
      </c>
      <c r="U295" s="474">
        <v>0</v>
      </c>
      <c r="V295" s="474">
        <v>0</v>
      </c>
      <c r="W295" s="474">
        <v>0</v>
      </c>
      <c r="X295" s="474">
        <v>0</v>
      </c>
      <c r="Y295" s="474">
        <v>0</v>
      </c>
      <c r="Z295" s="474">
        <v>0</v>
      </c>
      <c r="AA295" s="474">
        <v>0</v>
      </c>
      <c r="AB295" s="474">
        <v>0</v>
      </c>
      <c r="AC295" s="474">
        <v>0</v>
      </c>
      <c r="AD295" s="474">
        <v>0</v>
      </c>
      <c r="AE295" s="474">
        <v>0</v>
      </c>
      <c r="AF295" s="474">
        <v>0</v>
      </c>
      <c r="AG295" s="474">
        <v>0</v>
      </c>
      <c r="AH295" s="474">
        <v>0</v>
      </c>
      <c r="AI295" s="474">
        <v>0</v>
      </c>
      <c r="AJ295" s="474">
        <v>0</v>
      </c>
      <c r="AK295" s="474">
        <v>0</v>
      </c>
      <c r="AL295" s="474">
        <v>0</v>
      </c>
      <c r="AM295" s="474">
        <v>0</v>
      </c>
      <c r="AN295" s="474">
        <v>0</v>
      </c>
      <c r="AO295" s="474">
        <v>0</v>
      </c>
      <c r="AP295" s="474">
        <v>0</v>
      </c>
      <c r="AQ295" s="474">
        <v>0</v>
      </c>
      <c r="AR295" s="474">
        <v>0</v>
      </c>
      <c r="AS295" s="474">
        <v>0</v>
      </c>
      <c r="AT295" s="474">
        <v>0</v>
      </c>
      <c r="AU295" s="474">
        <v>0</v>
      </c>
      <c r="AV295" s="474">
        <v>0</v>
      </c>
      <c r="AW295" s="474">
        <v>0</v>
      </c>
      <c r="AX295" s="474">
        <v>0</v>
      </c>
      <c r="AY295" s="474">
        <v>0</v>
      </c>
      <c r="AZ295" s="474">
        <v>0</v>
      </c>
      <c r="BA295" s="474">
        <v>0</v>
      </c>
    </row>
    <row r="296" spans="1:53">
      <c r="A296" s="475" t="s">
        <v>2047</v>
      </c>
      <c r="B296" s="474">
        <v>-162235.25</v>
      </c>
      <c r="C296" s="474">
        <v>-163374.21</v>
      </c>
      <c r="D296" s="474">
        <v>-165038.47</v>
      </c>
      <c r="E296" s="474">
        <v>-164863.32</v>
      </c>
      <c r="F296" s="474">
        <v>-164863.54</v>
      </c>
      <c r="G296" s="474">
        <v>-167491.47</v>
      </c>
      <c r="H296" s="474">
        <v>-163830.85999999999</v>
      </c>
      <c r="I296" s="474">
        <v>-165895.73000000001</v>
      </c>
      <c r="J296" s="474">
        <v>-164863.29999999999</v>
      </c>
      <c r="K296" s="474">
        <v>-162235</v>
      </c>
      <c r="L296" s="474">
        <v>-162235</v>
      </c>
      <c r="M296" s="474">
        <v>-162235</v>
      </c>
      <c r="N296" s="474">
        <v>-1969161.15</v>
      </c>
      <c r="O296" s="474">
        <v>-162235</v>
      </c>
      <c r="P296" s="474">
        <v>-162235</v>
      </c>
      <c r="Q296" s="474">
        <v>-162235</v>
      </c>
      <c r="R296" s="474">
        <v>-162235</v>
      </c>
      <c r="S296" s="474">
        <v>-162235</v>
      </c>
      <c r="T296" s="474">
        <v>-162235</v>
      </c>
      <c r="U296" s="474">
        <v>-162235</v>
      </c>
      <c r="V296" s="474">
        <v>-162235</v>
      </c>
      <c r="W296" s="474">
        <v>-162235</v>
      </c>
      <c r="X296" s="474">
        <v>-162235</v>
      </c>
      <c r="Y296" s="474">
        <v>-162235</v>
      </c>
      <c r="Z296" s="474">
        <v>-162235</v>
      </c>
      <c r="AA296" s="474">
        <v>-1946820</v>
      </c>
      <c r="AB296" s="474">
        <v>-162235</v>
      </c>
      <c r="AC296" s="474">
        <v>-162235</v>
      </c>
      <c r="AD296" s="474">
        <v>-162235</v>
      </c>
      <c r="AE296" s="474">
        <v>-162235</v>
      </c>
      <c r="AF296" s="474">
        <v>-162235</v>
      </c>
      <c r="AG296" s="474">
        <v>-162235</v>
      </c>
      <c r="AH296" s="474">
        <v>-162235</v>
      </c>
      <c r="AI296" s="474">
        <v>-162235</v>
      </c>
      <c r="AJ296" s="474">
        <v>-162235</v>
      </c>
      <c r="AK296" s="474">
        <v>-162235</v>
      </c>
      <c r="AL296" s="474">
        <v>-162235</v>
      </c>
      <c r="AM296" s="474">
        <v>-162235</v>
      </c>
      <c r="AN296" s="474">
        <v>-1946820</v>
      </c>
      <c r="AO296" s="474">
        <v>-162235</v>
      </c>
      <c r="AP296" s="474">
        <v>-162235</v>
      </c>
      <c r="AQ296" s="474">
        <v>-162235</v>
      </c>
      <c r="AR296" s="474">
        <v>-162235</v>
      </c>
      <c r="AS296" s="474">
        <v>-162235</v>
      </c>
      <c r="AT296" s="474">
        <v>-162235</v>
      </c>
      <c r="AU296" s="474">
        <v>-162235</v>
      </c>
      <c r="AV296" s="474">
        <v>-162235</v>
      </c>
      <c r="AW296" s="474">
        <v>-162235</v>
      </c>
      <c r="AX296" s="474">
        <v>-162235</v>
      </c>
      <c r="AY296" s="474">
        <v>-162235</v>
      </c>
      <c r="AZ296" s="474">
        <v>-162235</v>
      </c>
      <c r="BA296" s="474">
        <v>-1946820</v>
      </c>
    </row>
    <row r="297" spans="1:53">
      <c r="A297" s="475" t="s">
        <v>2046</v>
      </c>
      <c r="B297" s="474">
        <v>4458.1000000000004</v>
      </c>
      <c r="C297" s="474">
        <v>4812.78</v>
      </c>
      <c r="D297" s="474">
        <v>7795.1</v>
      </c>
      <c r="E297" s="474">
        <v>16545.77</v>
      </c>
      <c r="F297" s="474">
        <v>16452.55</v>
      </c>
      <c r="G297" s="474">
        <v>17203.560000000001</v>
      </c>
      <c r="H297" s="474">
        <v>16107.92</v>
      </c>
      <c r="I297" s="474">
        <v>17295.189999999999</v>
      </c>
      <c r="J297" s="474">
        <v>19088.53</v>
      </c>
      <c r="K297" s="474">
        <v>19809.8996038019</v>
      </c>
      <c r="L297" s="474">
        <v>19809.8996038019</v>
      </c>
      <c r="M297" s="474">
        <v>19809.8996038019</v>
      </c>
      <c r="N297" s="474">
        <v>179189.19881140601</v>
      </c>
      <c r="O297" s="474">
        <v>19809.8996038019</v>
      </c>
      <c r="P297" s="474">
        <v>19809.8996038019</v>
      </c>
      <c r="Q297" s="474">
        <v>19809.8996038019</v>
      </c>
      <c r="R297" s="474">
        <v>19809.8996038019</v>
      </c>
      <c r="S297" s="474">
        <v>19809.8996038019</v>
      </c>
      <c r="T297" s="474">
        <v>19809.8996038019</v>
      </c>
      <c r="U297" s="474">
        <v>19809.8996038019</v>
      </c>
      <c r="V297" s="474">
        <v>19809.8996038019</v>
      </c>
      <c r="W297" s="474">
        <v>19809.8996038019</v>
      </c>
      <c r="X297" s="474">
        <v>19809.8996038019</v>
      </c>
      <c r="Y297" s="474">
        <v>19809.8996038019</v>
      </c>
      <c r="Z297" s="474">
        <v>19809.8996038019</v>
      </c>
      <c r="AA297" s="474">
        <v>237718.795245624</v>
      </c>
      <c r="AB297" s="474">
        <v>19809.8996038019</v>
      </c>
      <c r="AC297" s="474">
        <v>19809.8996038019</v>
      </c>
      <c r="AD297" s="474">
        <v>19809.8996038019</v>
      </c>
      <c r="AE297" s="474">
        <v>19809.8996038019</v>
      </c>
      <c r="AF297" s="474">
        <v>19809.8996038019</v>
      </c>
      <c r="AG297" s="474">
        <v>19809.8996038019</v>
      </c>
      <c r="AH297" s="474">
        <v>19809.8996038019</v>
      </c>
      <c r="AI297" s="474">
        <v>19809.8996038019</v>
      </c>
      <c r="AJ297" s="474">
        <v>19809.8996038019</v>
      </c>
      <c r="AK297" s="474">
        <v>19809.8996038019</v>
      </c>
      <c r="AL297" s="474">
        <v>19809.8996038019</v>
      </c>
      <c r="AM297" s="474">
        <v>19809.8996038019</v>
      </c>
      <c r="AN297" s="474">
        <v>237718.795245624</v>
      </c>
      <c r="AO297" s="474">
        <v>19809.8996038019</v>
      </c>
      <c r="AP297" s="474">
        <v>19809.8996038019</v>
      </c>
      <c r="AQ297" s="474">
        <v>19809.8996038019</v>
      </c>
      <c r="AR297" s="474">
        <v>19809.8996038019</v>
      </c>
      <c r="AS297" s="474">
        <v>19809.8996038019</v>
      </c>
      <c r="AT297" s="474">
        <v>19809.8996038019</v>
      </c>
      <c r="AU297" s="474">
        <v>19809.8996038019</v>
      </c>
      <c r="AV297" s="474">
        <v>19809.8996038019</v>
      </c>
      <c r="AW297" s="474">
        <v>19809.8996038019</v>
      </c>
      <c r="AX297" s="474">
        <v>19809.8996038019</v>
      </c>
      <c r="AY297" s="474">
        <v>19809.8996038019</v>
      </c>
      <c r="AZ297" s="474">
        <v>19809.8996038019</v>
      </c>
      <c r="BA297" s="474">
        <v>237718.795245624</v>
      </c>
    </row>
    <row r="298" spans="1:53">
      <c r="A298" s="475" t="s">
        <v>2045</v>
      </c>
      <c r="B298" s="474">
        <v>0</v>
      </c>
      <c r="C298" s="474">
        <v>0</v>
      </c>
      <c r="D298" s="474">
        <v>105918.18</v>
      </c>
      <c r="E298" s="474">
        <v>78232.08</v>
      </c>
      <c r="F298" s="474">
        <v>93824.27</v>
      </c>
      <c r="G298" s="474">
        <v>284107.15000000002</v>
      </c>
      <c r="H298" s="474">
        <v>940450.88</v>
      </c>
      <c r="I298" s="474">
        <v>1104892.6399999999</v>
      </c>
      <c r="J298" s="474">
        <v>998439.49</v>
      </c>
      <c r="K298" s="474">
        <v>1498811</v>
      </c>
      <c r="L298" s="474">
        <v>1393526</v>
      </c>
      <c r="M298" s="474">
        <v>1738862</v>
      </c>
      <c r="N298" s="474">
        <v>8237063.6900000004</v>
      </c>
      <c r="O298" s="474">
        <v>2423947</v>
      </c>
      <c r="P298" s="474">
        <v>2662568</v>
      </c>
      <c r="Q298" s="474">
        <v>3330954</v>
      </c>
      <c r="R298" s="474">
        <v>3896717</v>
      </c>
      <c r="S298" s="474">
        <v>4468737</v>
      </c>
      <c r="T298" s="474">
        <v>4962300</v>
      </c>
      <c r="U298" s="474">
        <v>5439002</v>
      </c>
      <c r="V298" s="474">
        <v>5916402</v>
      </c>
      <c r="W298" s="474">
        <v>6319619</v>
      </c>
      <c r="X298" s="474">
        <v>6756984</v>
      </c>
      <c r="Y298" s="474">
        <v>7133699</v>
      </c>
      <c r="Z298" s="474">
        <v>7495909</v>
      </c>
      <c r="AA298" s="474">
        <v>60806838</v>
      </c>
      <c r="AB298" s="474">
        <v>7901111</v>
      </c>
      <c r="AC298" s="474">
        <v>8193161</v>
      </c>
      <c r="AD298" s="474">
        <v>8566407</v>
      </c>
      <c r="AE298" s="474">
        <v>8901122</v>
      </c>
      <c r="AF298" s="474">
        <v>9240913</v>
      </c>
      <c r="AG298" s="474">
        <v>9544822</v>
      </c>
      <c r="AH298" s="474">
        <v>9844821</v>
      </c>
      <c r="AI298" s="474">
        <v>10154601</v>
      </c>
      <c r="AJ298" s="474">
        <v>10421288</v>
      </c>
      <c r="AK298" s="474">
        <v>10715268</v>
      </c>
      <c r="AL298" s="474">
        <v>10972137</v>
      </c>
      <c r="AM298" s="474">
        <v>11225471</v>
      </c>
      <c r="AN298" s="474">
        <v>115681122</v>
      </c>
      <c r="AO298" s="474">
        <v>11511199</v>
      </c>
      <c r="AP298" s="474">
        <v>11720213</v>
      </c>
      <c r="AQ298" s="474">
        <v>11990821</v>
      </c>
      <c r="AR298" s="474">
        <v>12237918</v>
      </c>
      <c r="AS298" s="474">
        <v>12490059</v>
      </c>
      <c r="AT298" s="474">
        <v>12718403</v>
      </c>
      <c r="AU298" s="474">
        <v>12945794</v>
      </c>
      <c r="AV298" s="474">
        <v>13182564</v>
      </c>
      <c r="AW298" s="474">
        <v>13388039</v>
      </c>
      <c r="AX298" s="474">
        <v>13615903</v>
      </c>
      <c r="AY298" s="474">
        <v>13816947</v>
      </c>
      <c r="AZ298" s="474">
        <v>14016628</v>
      </c>
      <c r="BA298" s="474">
        <v>153634488</v>
      </c>
    </row>
    <row r="299" spans="1:53">
      <c r="A299" s="475" t="s">
        <v>2044</v>
      </c>
      <c r="B299" s="474">
        <v>138365.06</v>
      </c>
      <c r="C299" s="474">
        <v>138365.06</v>
      </c>
      <c r="D299" s="474">
        <v>138365.06</v>
      </c>
      <c r="E299" s="474">
        <v>138365.06</v>
      </c>
      <c r="F299" s="474">
        <v>138365.06</v>
      </c>
      <c r="G299" s="474">
        <v>138365.06</v>
      </c>
      <c r="H299" s="474">
        <v>138365.06</v>
      </c>
      <c r="I299" s="474">
        <v>138365.06</v>
      </c>
      <c r="J299" s="474">
        <v>138365.06</v>
      </c>
      <c r="K299" s="474">
        <v>138000</v>
      </c>
      <c r="L299" s="474">
        <v>138000</v>
      </c>
      <c r="M299" s="474">
        <v>138000</v>
      </c>
      <c r="N299" s="474">
        <v>1659285.54</v>
      </c>
      <c r="O299" s="474">
        <v>138000</v>
      </c>
      <c r="P299" s="474">
        <v>138000</v>
      </c>
      <c r="Q299" s="474">
        <v>138000</v>
      </c>
      <c r="R299" s="474">
        <v>138000</v>
      </c>
      <c r="S299" s="474">
        <v>138000</v>
      </c>
      <c r="T299" s="474">
        <v>138000</v>
      </c>
      <c r="U299" s="474">
        <v>138000</v>
      </c>
      <c r="V299" s="474">
        <v>138000</v>
      </c>
      <c r="W299" s="474">
        <v>138000</v>
      </c>
      <c r="X299" s="474">
        <v>138000</v>
      </c>
      <c r="Y299" s="474">
        <v>138000</v>
      </c>
      <c r="Z299" s="474">
        <v>138000</v>
      </c>
      <c r="AA299" s="474">
        <v>1656000</v>
      </c>
      <c r="AB299" s="474">
        <v>138000</v>
      </c>
      <c r="AC299" s="474">
        <v>138000</v>
      </c>
      <c r="AD299" s="474">
        <v>138000</v>
      </c>
      <c r="AE299" s="474">
        <v>138000</v>
      </c>
      <c r="AF299" s="474">
        <v>138000</v>
      </c>
      <c r="AG299" s="474">
        <v>138000</v>
      </c>
      <c r="AH299" s="474">
        <v>138000</v>
      </c>
      <c r="AI299" s="474">
        <v>138000</v>
      </c>
      <c r="AJ299" s="474">
        <v>138000</v>
      </c>
      <c r="AK299" s="474">
        <v>138000</v>
      </c>
      <c r="AL299" s="474">
        <v>138000</v>
      </c>
      <c r="AM299" s="474">
        <v>138000</v>
      </c>
      <c r="AN299" s="474">
        <v>1656000</v>
      </c>
      <c r="AO299" s="474">
        <v>138000</v>
      </c>
      <c r="AP299" s="474">
        <v>138000</v>
      </c>
      <c r="AQ299" s="474">
        <v>138000</v>
      </c>
      <c r="AR299" s="474">
        <v>138000</v>
      </c>
      <c r="AS299" s="474">
        <v>138000</v>
      </c>
      <c r="AT299" s="474">
        <v>138000</v>
      </c>
      <c r="AU299" s="474">
        <v>138000</v>
      </c>
      <c r="AV299" s="474">
        <v>138000</v>
      </c>
      <c r="AW299" s="474">
        <v>138000</v>
      </c>
      <c r="AX299" s="474">
        <v>138000</v>
      </c>
      <c r="AY299" s="474">
        <v>138000</v>
      </c>
      <c r="AZ299" s="474">
        <v>138000</v>
      </c>
      <c r="BA299" s="474">
        <v>1656000</v>
      </c>
    </row>
    <row r="300" spans="1:53">
      <c r="A300" s="475" t="s">
        <v>2043</v>
      </c>
      <c r="B300" s="474">
        <v>138365.06</v>
      </c>
      <c r="C300" s="474">
        <v>138365.06</v>
      </c>
      <c r="D300" s="474">
        <v>138365.06</v>
      </c>
      <c r="E300" s="474">
        <v>138365.06</v>
      </c>
      <c r="F300" s="474">
        <v>138365.06</v>
      </c>
      <c r="G300" s="474">
        <v>138365.06</v>
      </c>
      <c r="H300" s="474">
        <v>138365.06</v>
      </c>
      <c r="I300" s="474">
        <v>138365.06</v>
      </c>
      <c r="J300" s="474">
        <v>138365.06</v>
      </c>
      <c r="K300" s="474">
        <v>138000</v>
      </c>
      <c r="L300" s="474">
        <v>138000</v>
      </c>
      <c r="M300" s="474">
        <v>138000</v>
      </c>
      <c r="N300" s="474">
        <v>1659285.54</v>
      </c>
      <c r="O300" s="474">
        <v>138000</v>
      </c>
      <c r="P300" s="474">
        <v>138000</v>
      </c>
      <c r="Q300" s="474">
        <v>138000</v>
      </c>
      <c r="R300" s="474">
        <v>138000</v>
      </c>
      <c r="S300" s="474">
        <v>138000</v>
      </c>
      <c r="T300" s="474">
        <v>138000</v>
      </c>
      <c r="U300" s="474">
        <v>138000</v>
      </c>
      <c r="V300" s="474">
        <v>138000</v>
      </c>
      <c r="W300" s="474">
        <v>138000</v>
      </c>
      <c r="X300" s="474">
        <v>138000</v>
      </c>
      <c r="Y300" s="474">
        <v>138000</v>
      </c>
      <c r="Z300" s="474">
        <v>138000</v>
      </c>
      <c r="AA300" s="474">
        <v>1656000</v>
      </c>
      <c r="AB300" s="474">
        <v>138000</v>
      </c>
      <c r="AC300" s="474">
        <v>138000</v>
      </c>
      <c r="AD300" s="474">
        <v>138000</v>
      </c>
      <c r="AE300" s="474">
        <v>138000</v>
      </c>
      <c r="AF300" s="474">
        <v>138000</v>
      </c>
      <c r="AG300" s="474">
        <v>138000</v>
      </c>
      <c r="AH300" s="474">
        <v>138000</v>
      </c>
      <c r="AI300" s="474">
        <v>138000</v>
      </c>
      <c r="AJ300" s="474">
        <v>138000</v>
      </c>
      <c r="AK300" s="474">
        <v>138000</v>
      </c>
      <c r="AL300" s="474">
        <v>138000</v>
      </c>
      <c r="AM300" s="474">
        <v>138000</v>
      </c>
      <c r="AN300" s="474">
        <v>1656000</v>
      </c>
      <c r="AO300" s="474">
        <v>138000</v>
      </c>
      <c r="AP300" s="474">
        <v>138000</v>
      </c>
      <c r="AQ300" s="474">
        <v>138000</v>
      </c>
      <c r="AR300" s="474">
        <v>138000</v>
      </c>
      <c r="AS300" s="474">
        <v>138000</v>
      </c>
      <c r="AT300" s="474">
        <v>138000</v>
      </c>
      <c r="AU300" s="474">
        <v>138000</v>
      </c>
      <c r="AV300" s="474">
        <v>138000</v>
      </c>
      <c r="AW300" s="474">
        <v>138000</v>
      </c>
      <c r="AX300" s="474">
        <v>138000</v>
      </c>
      <c r="AY300" s="474">
        <v>138000</v>
      </c>
      <c r="AZ300" s="474">
        <v>138000</v>
      </c>
      <c r="BA300" s="474">
        <v>1656000</v>
      </c>
    </row>
    <row r="301" spans="1:53">
      <c r="A301" s="475" t="s">
        <v>2042</v>
      </c>
      <c r="B301" s="474">
        <v>138365.06</v>
      </c>
      <c r="C301" s="474">
        <v>138365.06</v>
      </c>
      <c r="D301" s="474">
        <v>138365.06</v>
      </c>
      <c r="E301" s="474">
        <v>138365.06</v>
      </c>
      <c r="F301" s="474">
        <v>138365.06</v>
      </c>
      <c r="G301" s="474">
        <v>138365.06</v>
      </c>
      <c r="H301" s="474">
        <v>138365.06</v>
      </c>
      <c r="I301" s="474">
        <v>138365.06</v>
      </c>
      <c r="J301" s="474">
        <v>138365.06</v>
      </c>
      <c r="K301" s="474">
        <v>138000</v>
      </c>
      <c r="L301" s="474">
        <v>138000</v>
      </c>
      <c r="M301" s="474">
        <v>138000</v>
      </c>
      <c r="N301" s="474">
        <v>1659285.54</v>
      </c>
      <c r="O301" s="474">
        <v>138000</v>
      </c>
      <c r="P301" s="474">
        <v>138000</v>
      </c>
      <c r="Q301" s="474">
        <v>138000</v>
      </c>
      <c r="R301" s="474">
        <v>138000</v>
      </c>
      <c r="S301" s="474">
        <v>138000</v>
      </c>
      <c r="T301" s="474">
        <v>138000</v>
      </c>
      <c r="U301" s="474">
        <v>138000</v>
      </c>
      <c r="V301" s="474">
        <v>138000</v>
      </c>
      <c r="W301" s="474">
        <v>138000</v>
      </c>
      <c r="X301" s="474">
        <v>138000</v>
      </c>
      <c r="Y301" s="474">
        <v>138000</v>
      </c>
      <c r="Z301" s="474">
        <v>138000</v>
      </c>
      <c r="AA301" s="474">
        <v>1656000</v>
      </c>
      <c r="AB301" s="474">
        <v>138000</v>
      </c>
      <c r="AC301" s="474">
        <v>138000</v>
      </c>
      <c r="AD301" s="474">
        <v>138000</v>
      </c>
      <c r="AE301" s="474">
        <v>138000</v>
      </c>
      <c r="AF301" s="474">
        <v>138000</v>
      </c>
      <c r="AG301" s="474">
        <v>138000</v>
      </c>
      <c r="AH301" s="474">
        <v>138000</v>
      </c>
      <c r="AI301" s="474">
        <v>138000</v>
      </c>
      <c r="AJ301" s="474">
        <v>138000</v>
      </c>
      <c r="AK301" s="474">
        <v>138000</v>
      </c>
      <c r="AL301" s="474">
        <v>138000</v>
      </c>
      <c r="AM301" s="474">
        <v>138000</v>
      </c>
      <c r="AN301" s="474">
        <v>1656000</v>
      </c>
      <c r="AO301" s="474">
        <v>138000</v>
      </c>
      <c r="AP301" s="474">
        <v>138000</v>
      </c>
      <c r="AQ301" s="474">
        <v>138000</v>
      </c>
      <c r="AR301" s="474">
        <v>138000</v>
      </c>
      <c r="AS301" s="474">
        <v>138000</v>
      </c>
      <c r="AT301" s="474">
        <v>138000</v>
      </c>
      <c r="AU301" s="474">
        <v>138000</v>
      </c>
      <c r="AV301" s="474">
        <v>138000</v>
      </c>
      <c r="AW301" s="474">
        <v>138000</v>
      </c>
      <c r="AX301" s="474">
        <v>138000</v>
      </c>
      <c r="AY301" s="474">
        <v>138000</v>
      </c>
      <c r="AZ301" s="474">
        <v>138000</v>
      </c>
      <c r="BA301" s="474">
        <v>1656000</v>
      </c>
    </row>
    <row r="302" spans="1:53">
      <c r="A302" s="475" t="s">
        <v>2041</v>
      </c>
      <c r="B302" s="474">
        <v>93926.05</v>
      </c>
      <c r="C302" s="474">
        <v>93926.05</v>
      </c>
      <c r="D302" s="474">
        <v>93925.97</v>
      </c>
      <c r="E302" s="474">
        <v>93926</v>
      </c>
      <c r="F302" s="474">
        <v>93926.01</v>
      </c>
      <c r="G302" s="474">
        <v>93926.01</v>
      </c>
      <c r="H302" s="474">
        <v>93925.98</v>
      </c>
      <c r="I302" s="474">
        <v>93925.98</v>
      </c>
      <c r="J302" s="474">
        <v>111707.28</v>
      </c>
      <c r="K302" s="474">
        <v>93926.016961893401</v>
      </c>
      <c r="L302" s="474">
        <v>93926.016961893401</v>
      </c>
      <c r="M302" s="474">
        <v>93926.016961893401</v>
      </c>
      <c r="N302" s="474">
        <v>1144893.38088568</v>
      </c>
      <c r="O302" s="474">
        <v>93926.016961893401</v>
      </c>
      <c r="P302" s="474">
        <v>93926.016961893401</v>
      </c>
      <c r="Q302" s="474">
        <v>93926.016961893401</v>
      </c>
      <c r="R302" s="474">
        <v>93926.016961893401</v>
      </c>
      <c r="S302" s="474">
        <v>93926.016961893401</v>
      </c>
      <c r="T302" s="474">
        <v>93926.016961893401</v>
      </c>
      <c r="U302" s="474">
        <v>93926.016961893401</v>
      </c>
      <c r="V302" s="474">
        <v>93926.016961893401</v>
      </c>
      <c r="W302" s="474">
        <v>93926.016961893401</v>
      </c>
      <c r="X302" s="474">
        <v>93926.016961893401</v>
      </c>
      <c r="Y302" s="474">
        <v>93926.016961893401</v>
      </c>
      <c r="Z302" s="474">
        <v>93926.016961893401</v>
      </c>
      <c r="AA302" s="474">
        <v>1127112.2035427201</v>
      </c>
      <c r="AB302" s="474">
        <v>93926.016961893401</v>
      </c>
      <c r="AC302" s="474">
        <v>93926.016961893401</v>
      </c>
      <c r="AD302" s="474">
        <v>93926.016961893401</v>
      </c>
      <c r="AE302" s="474">
        <v>93926.016961893401</v>
      </c>
      <c r="AF302" s="474">
        <v>93926.016961893401</v>
      </c>
      <c r="AG302" s="474">
        <v>93926.016961893401</v>
      </c>
      <c r="AH302" s="474">
        <v>93926.016961893401</v>
      </c>
      <c r="AI302" s="474">
        <v>93926.016961893401</v>
      </c>
      <c r="AJ302" s="474">
        <v>93926.016961893401</v>
      </c>
      <c r="AK302" s="474">
        <v>93926.016961893401</v>
      </c>
      <c r="AL302" s="474">
        <v>93926.016961893401</v>
      </c>
      <c r="AM302" s="474">
        <v>93926.0169618933</v>
      </c>
      <c r="AN302" s="474">
        <v>1127112.2035427201</v>
      </c>
      <c r="AO302" s="474">
        <v>90096.051776708293</v>
      </c>
      <c r="AP302" s="474">
        <v>90096.051776708293</v>
      </c>
      <c r="AQ302" s="474">
        <v>90096.051776708293</v>
      </c>
      <c r="AR302" s="474">
        <v>90096.051776708293</v>
      </c>
      <c r="AS302" s="474">
        <v>90096.051776708293</v>
      </c>
      <c r="AT302" s="474">
        <v>90096.051776708293</v>
      </c>
      <c r="AU302" s="474">
        <v>90096.051776708293</v>
      </c>
      <c r="AV302" s="474">
        <v>90096.051776708293</v>
      </c>
      <c r="AW302" s="474">
        <v>90096.051776708293</v>
      </c>
      <c r="AX302" s="474">
        <v>90096.051776708293</v>
      </c>
      <c r="AY302" s="474">
        <v>90096.051776708293</v>
      </c>
      <c r="AZ302" s="474">
        <v>90096.051776708293</v>
      </c>
      <c r="BA302" s="474">
        <v>1081152.62132049</v>
      </c>
    </row>
    <row r="303" spans="1:53">
      <c r="A303" s="475" t="s">
        <v>2040</v>
      </c>
      <c r="B303" s="474">
        <v>93926.05</v>
      </c>
      <c r="C303" s="474">
        <v>93926.05</v>
      </c>
      <c r="D303" s="474">
        <v>93925.97</v>
      </c>
      <c r="E303" s="474">
        <v>93926</v>
      </c>
      <c r="F303" s="474">
        <v>93926.01</v>
      </c>
      <c r="G303" s="474">
        <v>93926.01</v>
      </c>
      <c r="H303" s="474">
        <v>93925.98</v>
      </c>
      <c r="I303" s="474">
        <v>93925.98</v>
      </c>
      <c r="J303" s="474">
        <v>111707.28</v>
      </c>
      <c r="K303" s="474">
        <v>93926.016961893401</v>
      </c>
      <c r="L303" s="474">
        <v>93926.016961893401</v>
      </c>
      <c r="M303" s="474">
        <v>93926.016961893401</v>
      </c>
      <c r="N303" s="474">
        <v>1144893.38088568</v>
      </c>
      <c r="O303" s="474">
        <v>93926.016961893401</v>
      </c>
      <c r="P303" s="474">
        <v>93926.016961893401</v>
      </c>
      <c r="Q303" s="474">
        <v>93926.016961893401</v>
      </c>
      <c r="R303" s="474">
        <v>93926.016961893401</v>
      </c>
      <c r="S303" s="474">
        <v>93926.016961893401</v>
      </c>
      <c r="T303" s="474">
        <v>93926.016961893401</v>
      </c>
      <c r="U303" s="474">
        <v>93926.016961893401</v>
      </c>
      <c r="V303" s="474">
        <v>93926.016961893401</v>
      </c>
      <c r="W303" s="474">
        <v>93926.016961893401</v>
      </c>
      <c r="X303" s="474">
        <v>93926.016961893401</v>
      </c>
      <c r="Y303" s="474">
        <v>93926.016961893401</v>
      </c>
      <c r="Z303" s="474">
        <v>93926.016961893401</v>
      </c>
      <c r="AA303" s="474">
        <v>1127112.2035427201</v>
      </c>
      <c r="AB303" s="474">
        <v>93926.016961893401</v>
      </c>
      <c r="AC303" s="474">
        <v>93926.016961893401</v>
      </c>
      <c r="AD303" s="474">
        <v>93926.016961893401</v>
      </c>
      <c r="AE303" s="474">
        <v>93926.016961893401</v>
      </c>
      <c r="AF303" s="474">
        <v>93926.016961893401</v>
      </c>
      <c r="AG303" s="474">
        <v>93926.016961893401</v>
      </c>
      <c r="AH303" s="474">
        <v>93926.016961893401</v>
      </c>
      <c r="AI303" s="474">
        <v>93926.016961893401</v>
      </c>
      <c r="AJ303" s="474">
        <v>93926.016961893401</v>
      </c>
      <c r="AK303" s="474">
        <v>93926.016961893401</v>
      </c>
      <c r="AL303" s="474">
        <v>93926.016961893401</v>
      </c>
      <c r="AM303" s="474">
        <v>93926.0169618933</v>
      </c>
      <c r="AN303" s="474">
        <v>1127112.2035427201</v>
      </c>
      <c r="AO303" s="474">
        <v>90096.051776708293</v>
      </c>
      <c r="AP303" s="474">
        <v>90096.051776708293</v>
      </c>
      <c r="AQ303" s="474">
        <v>90096.051776708293</v>
      </c>
      <c r="AR303" s="474">
        <v>90096.051776708293</v>
      </c>
      <c r="AS303" s="474">
        <v>90096.051776708293</v>
      </c>
      <c r="AT303" s="474">
        <v>90096.051776708293</v>
      </c>
      <c r="AU303" s="474">
        <v>90096.051776708293</v>
      </c>
      <c r="AV303" s="474">
        <v>90096.051776708293</v>
      </c>
      <c r="AW303" s="474">
        <v>90096.051776708293</v>
      </c>
      <c r="AX303" s="474">
        <v>90096.051776708293</v>
      </c>
      <c r="AY303" s="474">
        <v>90096.051776708293</v>
      </c>
      <c r="AZ303" s="474">
        <v>90096.051776708293</v>
      </c>
      <c r="BA303" s="474">
        <v>1081152.62132049</v>
      </c>
    </row>
    <row r="304" spans="1:53">
      <c r="A304" s="475" t="s">
        <v>2039</v>
      </c>
      <c r="B304" s="474">
        <v>95585430.209999993</v>
      </c>
      <c r="C304" s="474">
        <v>95828165.430000007</v>
      </c>
      <c r="D304" s="474">
        <v>96202277.069999993</v>
      </c>
      <c r="E304" s="474">
        <v>96904377.269999996</v>
      </c>
      <c r="F304" s="474">
        <v>96931478.150000006</v>
      </c>
      <c r="G304" s="474">
        <v>97504271.469999999</v>
      </c>
      <c r="H304" s="474">
        <v>97798723.989999995</v>
      </c>
      <c r="I304" s="474">
        <v>98122910.929999903</v>
      </c>
      <c r="J304" s="474">
        <v>98458504.039999902</v>
      </c>
      <c r="K304" s="474">
        <v>99057804.018312201</v>
      </c>
      <c r="L304" s="474">
        <v>99813269.573781297</v>
      </c>
      <c r="M304" s="474">
        <v>100559448.267193</v>
      </c>
      <c r="N304" s="474">
        <v>1172766660.4192801</v>
      </c>
      <c r="O304" s="474">
        <v>101208752.54773</v>
      </c>
      <c r="P304" s="474">
        <v>101669617.92430399</v>
      </c>
      <c r="Q304" s="474">
        <v>102221035.60731</v>
      </c>
      <c r="R304" s="474">
        <v>104321089.18309601</v>
      </c>
      <c r="S304" s="474">
        <v>106466100.136315</v>
      </c>
      <c r="T304" s="474">
        <v>106866959.267703</v>
      </c>
      <c r="U304" s="474">
        <v>107110696.510133</v>
      </c>
      <c r="V304" s="474">
        <v>107626118.214761</v>
      </c>
      <c r="W304" s="474">
        <v>108240086.88519201</v>
      </c>
      <c r="X304" s="474">
        <v>108603150.37555499</v>
      </c>
      <c r="Y304" s="474">
        <v>109680860.66419999</v>
      </c>
      <c r="Z304" s="474">
        <v>111910819.62045699</v>
      </c>
      <c r="AA304" s="474">
        <v>1275925286.9367599</v>
      </c>
      <c r="AB304" s="474">
        <v>112218570.454915</v>
      </c>
      <c r="AC304" s="474">
        <v>112542981.805281</v>
      </c>
      <c r="AD304" s="474">
        <v>113124915.87986501</v>
      </c>
      <c r="AE304" s="474">
        <v>113699909.031982</v>
      </c>
      <c r="AF304" s="474">
        <v>114375114.75278801</v>
      </c>
      <c r="AG304" s="474">
        <v>115115527.969337</v>
      </c>
      <c r="AH304" s="474">
        <v>115749815.784173</v>
      </c>
      <c r="AI304" s="474">
        <v>116409052.211228</v>
      </c>
      <c r="AJ304" s="474">
        <v>117042409.410771</v>
      </c>
      <c r="AK304" s="474">
        <v>117659942.76755001</v>
      </c>
      <c r="AL304" s="474">
        <v>118172016.17233799</v>
      </c>
      <c r="AM304" s="474">
        <v>118844746.43684199</v>
      </c>
      <c r="AN304" s="474">
        <v>1384955002.6770699</v>
      </c>
      <c r="AO304" s="474">
        <v>119476315.263598</v>
      </c>
      <c r="AP304" s="474">
        <v>119922696.554745</v>
      </c>
      <c r="AQ304" s="474">
        <v>120387800.74924</v>
      </c>
      <c r="AR304" s="474">
        <v>120880085.97926</v>
      </c>
      <c r="AS304" s="474">
        <v>121559160.202066</v>
      </c>
      <c r="AT304" s="474">
        <v>122263634.08997101</v>
      </c>
      <c r="AU304" s="474">
        <v>122811507.986496</v>
      </c>
      <c r="AV304" s="474">
        <v>123324586.111246</v>
      </c>
      <c r="AW304" s="474">
        <v>123842969.18734699</v>
      </c>
      <c r="AX304" s="474">
        <v>124316082.69590899</v>
      </c>
      <c r="AY304" s="474">
        <v>124758799.86833499</v>
      </c>
      <c r="AZ304" s="474">
        <v>125257108.412576</v>
      </c>
      <c r="BA304" s="474">
        <v>1468800747.10079</v>
      </c>
    </row>
    <row r="305" spans="1:53">
      <c r="A305" s="475" t="s">
        <v>2038</v>
      </c>
      <c r="B305" s="474">
        <v>88364875.640000001</v>
      </c>
      <c r="C305" s="474">
        <v>88591434.870000005</v>
      </c>
      <c r="D305" s="474">
        <v>88949611.769999996</v>
      </c>
      <c r="E305" s="474">
        <v>89623453.329999998</v>
      </c>
      <c r="F305" s="474">
        <v>89631938.090000004</v>
      </c>
      <c r="G305" s="474">
        <v>90187639.120000005</v>
      </c>
      <c r="H305" s="474">
        <v>90452140.480000004</v>
      </c>
      <c r="I305" s="474">
        <v>90770233.480000004</v>
      </c>
      <c r="J305" s="474">
        <v>91103843.349999994</v>
      </c>
      <c r="K305" s="474">
        <v>91679113.462198198</v>
      </c>
      <c r="L305" s="474">
        <v>92413388.941989094</v>
      </c>
      <c r="M305" s="474">
        <v>93139549.839314103</v>
      </c>
      <c r="N305" s="474">
        <v>1084907222.3735001</v>
      </c>
      <c r="O305" s="474">
        <v>93774042.661837295</v>
      </c>
      <c r="P305" s="474">
        <v>94224110.044871807</v>
      </c>
      <c r="Q305" s="474">
        <v>94762660.673366904</v>
      </c>
      <c r="R305" s="474">
        <v>96885667.692426801</v>
      </c>
      <c r="S305" s="474">
        <v>99050855.236010998</v>
      </c>
      <c r="T305" s="474">
        <v>99507152.620089903</v>
      </c>
      <c r="U305" s="474">
        <v>99805553.6221935</v>
      </c>
      <c r="V305" s="474">
        <v>100297546.939642</v>
      </c>
      <c r="W305" s="474">
        <v>100888180.488582</v>
      </c>
      <c r="X305" s="474">
        <v>101234500.487854</v>
      </c>
      <c r="Y305" s="474">
        <v>102293977.467941</v>
      </c>
      <c r="Z305" s="474">
        <v>104518074.88639</v>
      </c>
      <c r="AA305" s="474">
        <v>1187242322.8211999</v>
      </c>
      <c r="AB305" s="474">
        <v>106211684.72150999</v>
      </c>
      <c r="AC305" s="474">
        <v>106563396.553772</v>
      </c>
      <c r="AD305" s="474">
        <v>107137606.97357699</v>
      </c>
      <c r="AE305" s="474">
        <v>107714149.690678</v>
      </c>
      <c r="AF305" s="474">
        <v>108387457.738484</v>
      </c>
      <c r="AG305" s="474">
        <v>109109260.99580701</v>
      </c>
      <c r="AH305" s="474">
        <v>109722691.962575</v>
      </c>
      <c r="AI305" s="474">
        <v>110360523.640368</v>
      </c>
      <c r="AJ305" s="474">
        <v>110972540.598488</v>
      </c>
      <c r="AK305" s="474">
        <v>111568875.735461</v>
      </c>
      <c r="AL305" s="474">
        <v>112067814.86800601</v>
      </c>
      <c r="AM305" s="474">
        <v>112732251.75604799</v>
      </c>
      <c r="AN305" s="474">
        <v>1312548255.2347701</v>
      </c>
      <c r="AO305" s="474">
        <v>113355852.919724</v>
      </c>
      <c r="AP305" s="474">
        <v>113796800.10710301</v>
      </c>
      <c r="AQ305" s="474">
        <v>114252853.689445</v>
      </c>
      <c r="AR305" s="474">
        <v>114736241.238251</v>
      </c>
      <c r="AS305" s="474">
        <v>115424826.19316401</v>
      </c>
      <c r="AT305" s="474">
        <v>116130484.13001999</v>
      </c>
      <c r="AU305" s="474">
        <v>116655692.87413099</v>
      </c>
      <c r="AV305" s="474">
        <v>117146015.849424</v>
      </c>
      <c r="AW305" s="474">
        <v>117640883.52733099</v>
      </c>
      <c r="AX305" s="474">
        <v>118093676.07612599</v>
      </c>
      <c r="AY305" s="474">
        <v>118521386.66659699</v>
      </c>
      <c r="AZ305" s="474">
        <v>119005951.301937</v>
      </c>
      <c r="BA305" s="474">
        <v>1394760664.5732601</v>
      </c>
    </row>
    <row r="306" spans="1:53">
      <c r="A306" s="475" t="s">
        <v>2037</v>
      </c>
      <c r="B306" s="474">
        <v>5095620.8899999997</v>
      </c>
      <c r="C306" s="474">
        <v>5103830.37</v>
      </c>
      <c r="D306" s="474">
        <v>5109568.68</v>
      </c>
      <c r="E306" s="474">
        <v>5120057.4000000004</v>
      </c>
      <c r="F306" s="474">
        <v>5125494.3099999996</v>
      </c>
      <c r="G306" s="474">
        <v>5127170.5999999996</v>
      </c>
      <c r="H306" s="474">
        <v>5128559.87</v>
      </c>
      <c r="I306" s="474">
        <v>5128439.87</v>
      </c>
      <c r="J306" s="474">
        <v>5129698.18</v>
      </c>
      <c r="K306" s="474">
        <v>5135234.35611906</v>
      </c>
      <c r="L306" s="474">
        <v>5136753.9205926899</v>
      </c>
      <c r="M306" s="474">
        <v>5139597.7350686798</v>
      </c>
      <c r="N306" s="474">
        <v>61480026.181780398</v>
      </c>
      <c r="O306" s="474">
        <v>5142780.0105130197</v>
      </c>
      <c r="P306" s="474">
        <v>5145274.9321823502</v>
      </c>
      <c r="Q306" s="474">
        <v>5148609.7837104602</v>
      </c>
      <c r="R306" s="474">
        <v>5152934.4874322005</v>
      </c>
      <c r="S306" s="474">
        <v>5157216.09522676</v>
      </c>
      <c r="T306" s="474">
        <v>5161386.7700035702</v>
      </c>
      <c r="U306" s="474">
        <v>5164989.19749121</v>
      </c>
      <c r="V306" s="474">
        <v>5168668.0734633496</v>
      </c>
      <c r="W306" s="474">
        <v>5172302.8717738399</v>
      </c>
      <c r="X306" s="474">
        <v>5169224.5448098201</v>
      </c>
      <c r="Y306" s="474">
        <v>5171991.4044568101</v>
      </c>
      <c r="Z306" s="474">
        <v>5168034.6094885403</v>
      </c>
      <c r="AA306" s="474">
        <v>61923412.780552</v>
      </c>
      <c r="AB306" s="474">
        <v>3808276.2013046402</v>
      </c>
      <c r="AC306" s="474">
        <v>3809187.1624893402</v>
      </c>
      <c r="AD306" s="474">
        <v>3810206.7699943902</v>
      </c>
      <c r="AE306" s="474">
        <v>3811352.1082518902</v>
      </c>
      <c r="AF306" s="474">
        <v>3812477.5029120799</v>
      </c>
      <c r="AG306" s="474">
        <v>3813736.8408261398</v>
      </c>
      <c r="AH306" s="474">
        <v>3815242.8764489801</v>
      </c>
      <c r="AI306" s="474">
        <v>3816564.25498757</v>
      </c>
      <c r="AJ306" s="474">
        <v>3817770.9471697402</v>
      </c>
      <c r="AK306" s="474">
        <v>3818955.9725224902</v>
      </c>
      <c r="AL306" s="474">
        <v>3820054.1279428201</v>
      </c>
      <c r="AM306" s="474">
        <v>3827689.5382924001</v>
      </c>
      <c r="AN306" s="474">
        <v>45781514.303142503</v>
      </c>
      <c r="AO306" s="474">
        <v>3835150.8530478799</v>
      </c>
      <c r="AP306" s="474">
        <v>3836527.4585144301</v>
      </c>
      <c r="AQ306" s="474">
        <v>3838629.2835097099</v>
      </c>
      <c r="AR306" s="474">
        <v>3841327.2169223698</v>
      </c>
      <c r="AS306" s="474">
        <v>3844414.4480170598</v>
      </c>
      <c r="AT306" s="474">
        <v>3847854.2255237699</v>
      </c>
      <c r="AU306" s="474">
        <v>3851484.28315434</v>
      </c>
      <c r="AV306" s="474">
        <v>3855262.7557256399</v>
      </c>
      <c r="AW306" s="474">
        <v>3859148.4448772501</v>
      </c>
      <c r="AX306" s="474">
        <v>3863095.8160223998</v>
      </c>
      <c r="AY306" s="474">
        <v>3867083.2947940002</v>
      </c>
      <c r="AZ306" s="474">
        <v>3871679.3585966099</v>
      </c>
      <c r="BA306" s="474">
        <v>46211657.438705496</v>
      </c>
    </row>
    <row r="307" spans="1:53">
      <c r="A307" s="475" t="s">
        <v>2036</v>
      </c>
      <c r="B307" s="474">
        <v>0</v>
      </c>
      <c r="C307" s="474">
        <v>0</v>
      </c>
      <c r="D307" s="474">
        <v>0</v>
      </c>
      <c r="E307" s="474">
        <v>0</v>
      </c>
      <c r="F307" s="474">
        <v>0</v>
      </c>
      <c r="G307" s="474">
        <v>0</v>
      </c>
      <c r="H307" s="474">
        <v>0</v>
      </c>
      <c r="I307" s="474">
        <v>0</v>
      </c>
      <c r="J307" s="474">
        <v>0</v>
      </c>
      <c r="K307" s="474">
        <v>0</v>
      </c>
      <c r="L307" s="474">
        <v>0</v>
      </c>
      <c r="M307" s="474">
        <v>0</v>
      </c>
      <c r="N307" s="474">
        <v>0</v>
      </c>
      <c r="O307" s="474">
        <v>0</v>
      </c>
      <c r="P307" s="474">
        <v>0</v>
      </c>
      <c r="Q307" s="474">
        <v>0</v>
      </c>
      <c r="R307" s="474">
        <v>0</v>
      </c>
      <c r="S307" s="474">
        <v>0</v>
      </c>
      <c r="T307" s="474">
        <v>0</v>
      </c>
      <c r="U307" s="474">
        <v>0</v>
      </c>
      <c r="V307" s="474">
        <v>0</v>
      </c>
      <c r="W307" s="474">
        <v>0</v>
      </c>
      <c r="X307" s="474">
        <v>0</v>
      </c>
      <c r="Y307" s="474">
        <v>0</v>
      </c>
      <c r="Z307" s="474">
        <v>0</v>
      </c>
      <c r="AA307" s="474">
        <v>0</v>
      </c>
      <c r="AB307" s="474">
        <v>0</v>
      </c>
      <c r="AC307" s="474">
        <v>0</v>
      </c>
      <c r="AD307" s="474">
        <v>0</v>
      </c>
      <c r="AE307" s="474">
        <v>0</v>
      </c>
      <c r="AF307" s="474">
        <v>0</v>
      </c>
      <c r="AG307" s="474">
        <v>0</v>
      </c>
      <c r="AH307" s="474">
        <v>0</v>
      </c>
      <c r="AI307" s="474">
        <v>0</v>
      </c>
      <c r="AJ307" s="474">
        <v>0</v>
      </c>
      <c r="AK307" s="474">
        <v>0</v>
      </c>
      <c r="AL307" s="474">
        <v>0</v>
      </c>
      <c r="AM307" s="474">
        <v>0</v>
      </c>
      <c r="AN307" s="474">
        <v>0</v>
      </c>
      <c r="AO307" s="474">
        <v>0</v>
      </c>
      <c r="AP307" s="474">
        <v>0</v>
      </c>
      <c r="AQ307" s="474">
        <v>0</v>
      </c>
      <c r="AR307" s="474">
        <v>0</v>
      </c>
      <c r="AS307" s="474">
        <v>0</v>
      </c>
      <c r="AT307" s="474">
        <v>0</v>
      </c>
      <c r="AU307" s="474">
        <v>0</v>
      </c>
      <c r="AV307" s="474">
        <v>0</v>
      </c>
      <c r="AW307" s="474">
        <v>0</v>
      </c>
      <c r="AX307" s="474">
        <v>0</v>
      </c>
      <c r="AY307" s="474">
        <v>0</v>
      </c>
      <c r="AZ307" s="474">
        <v>0</v>
      </c>
      <c r="BA307" s="474">
        <v>0</v>
      </c>
    </row>
    <row r="308" spans="1:53">
      <c r="A308" s="475" t="s">
        <v>2035</v>
      </c>
      <c r="B308" s="474">
        <v>37818</v>
      </c>
      <c r="C308" s="474">
        <v>37818</v>
      </c>
      <c r="D308" s="474">
        <v>37818</v>
      </c>
      <c r="E308" s="474">
        <v>37818</v>
      </c>
      <c r="F308" s="474">
        <v>37818</v>
      </c>
      <c r="G308" s="474">
        <v>37818</v>
      </c>
      <c r="H308" s="474">
        <v>37818</v>
      </c>
      <c r="I308" s="474">
        <v>37818</v>
      </c>
      <c r="J308" s="474">
        <v>37818</v>
      </c>
      <c r="K308" s="474">
        <v>37818</v>
      </c>
      <c r="L308" s="474">
        <v>37818</v>
      </c>
      <c r="M308" s="474">
        <v>37818</v>
      </c>
      <c r="N308" s="474">
        <v>453816</v>
      </c>
      <c r="O308" s="474">
        <v>37818</v>
      </c>
      <c r="P308" s="474">
        <v>37818</v>
      </c>
      <c r="Q308" s="474">
        <v>37818</v>
      </c>
      <c r="R308" s="474">
        <v>37818</v>
      </c>
      <c r="S308" s="474">
        <v>37818</v>
      </c>
      <c r="T308" s="474">
        <v>37818</v>
      </c>
      <c r="U308" s="474">
        <v>37818</v>
      </c>
      <c r="V308" s="474">
        <v>37818</v>
      </c>
      <c r="W308" s="474">
        <v>37818</v>
      </c>
      <c r="X308" s="474">
        <v>37818</v>
      </c>
      <c r="Y308" s="474">
        <v>37818</v>
      </c>
      <c r="Z308" s="474">
        <v>37818</v>
      </c>
      <c r="AA308" s="474">
        <v>453816</v>
      </c>
      <c r="AB308" s="474">
        <v>37818</v>
      </c>
      <c r="AC308" s="474">
        <v>37818</v>
      </c>
      <c r="AD308" s="474">
        <v>37818</v>
      </c>
      <c r="AE308" s="474">
        <v>37818</v>
      </c>
      <c r="AF308" s="474">
        <v>37818</v>
      </c>
      <c r="AG308" s="474">
        <v>37818</v>
      </c>
      <c r="AH308" s="474">
        <v>37818</v>
      </c>
      <c r="AI308" s="474">
        <v>37818</v>
      </c>
      <c r="AJ308" s="474">
        <v>37818</v>
      </c>
      <c r="AK308" s="474">
        <v>37818</v>
      </c>
      <c r="AL308" s="474">
        <v>37818</v>
      </c>
      <c r="AM308" s="474">
        <v>37818</v>
      </c>
      <c r="AN308" s="474">
        <v>453816</v>
      </c>
      <c r="AO308" s="474">
        <v>37818</v>
      </c>
      <c r="AP308" s="474">
        <v>37818</v>
      </c>
      <c r="AQ308" s="474">
        <v>37818</v>
      </c>
      <c r="AR308" s="474">
        <v>37818</v>
      </c>
      <c r="AS308" s="474">
        <v>37818</v>
      </c>
      <c r="AT308" s="474">
        <v>37818</v>
      </c>
      <c r="AU308" s="474">
        <v>37818</v>
      </c>
      <c r="AV308" s="474">
        <v>37818</v>
      </c>
      <c r="AW308" s="474">
        <v>37818</v>
      </c>
      <c r="AX308" s="474">
        <v>37818</v>
      </c>
      <c r="AY308" s="474">
        <v>37818</v>
      </c>
      <c r="AZ308" s="474">
        <v>37818</v>
      </c>
      <c r="BA308" s="474">
        <v>453816</v>
      </c>
    </row>
    <row r="309" spans="1:53">
      <c r="A309" s="475" t="s">
        <v>2034</v>
      </c>
      <c r="B309" s="474">
        <v>740455.39</v>
      </c>
      <c r="C309" s="474">
        <v>744946.35</v>
      </c>
      <c r="D309" s="474">
        <v>753925.27</v>
      </c>
      <c r="E309" s="474">
        <v>765065.14</v>
      </c>
      <c r="F309" s="474">
        <v>771084.2</v>
      </c>
      <c r="G309" s="474">
        <v>782926.22</v>
      </c>
      <c r="H309" s="474">
        <v>804966.92</v>
      </c>
      <c r="I309" s="474">
        <v>804613.47</v>
      </c>
      <c r="J309" s="474">
        <v>799582.14</v>
      </c>
      <c r="K309" s="474">
        <v>815423.34903867403</v>
      </c>
      <c r="L309" s="474">
        <v>835093.86024335003</v>
      </c>
      <c r="M309" s="474">
        <v>852267.84185414098</v>
      </c>
      <c r="N309" s="474">
        <v>9470350.1511361599</v>
      </c>
      <c r="O309" s="474">
        <v>863897.02442431101</v>
      </c>
      <c r="P309" s="474">
        <v>872200.09629454406</v>
      </c>
      <c r="Q309" s="474">
        <v>881732.29927672399</v>
      </c>
      <c r="R309" s="474">
        <v>854454.152281699</v>
      </c>
      <c r="S309" s="474">
        <v>829995.95412187895</v>
      </c>
      <c r="T309" s="474">
        <v>770387.02665393404</v>
      </c>
      <c r="U309" s="474">
        <v>712120.83949239005</v>
      </c>
      <c r="V309" s="474">
        <v>731870.35069968505</v>
      </c>
      <c r="W309" s="474">
        <v>751570.67388009105</v>
      </c>
      <c r="X309" s="474">
        <v>771392.49193459295</v>
      </c>
      <c r="Y309" s="474">
        <v>786858.94084608904</v>
      </c>
      <c r="Z309" s="474">
        <v>796677.27362244797</v>
      </c>
      <c r="AA309" s="474">
        <v>9623157.1235283893</v>
      </c>
      <c r="AB309" s="474">
        <v>770576.68114509794</v>
      </c>
      <c r="AC309" s="474">
        <v>742365.23806341598</v>
      </c>
      <c r="AD309" s="474">
        <v>749069.285337187</v>
      </c>
      <c r="AE309" s="474">
        <v>746374.38209603995</v>
      </c>
      <c r="AF309" s="474">
        <v>747146.66043567006</v>
      </c>
      <c r="AG309" s="474">
        <v>764497.28174754395</v>
      </c>
      <c r="AH309" s="474">
        <v>783848.09419233003</v>
      </c>
      <c r="AI309" s="474">
        <v>803931.46491686301</v>
      </c>
      <c r="AJ309" s="474">
        <v>824065.01415719895</v>
      </c>
      <c r="AK309" s="474">
        <v>844078.20861053595</v>
      </c>
      <c r="AL309" s="474">
        <v>856114.32543347403</v>
      </c>
      <c r="AM309" s="474">
        <v>856772.29154541297</v>
      </c>
      <c r="AN309" s="474">
        <v>9488838.9276807699</v>
      </c>
      <c r="AO309" s="474">
        <v>857278.639869779</v>
      </c>
      <c r="AP309" s="474">
        <v>861336.13817159703</v>
      </c>
      <c r="AQ309" s="474">
        <v>868284.92532978405</v>
      </c>
      <c r="AR309" s="474">
        <v>874484.67313088605</v>
      </c>
      <c r="AS309" s="474">
        <v>861886.70992828696</v>
      </c>
      <c r="AT309" s="474">
        <v>857262.88347026601</v>
      </c>
      <c r="AU309" s="474">
        <v>876297.97825432301</v>
      </c>
      <c r="AV309" s="474">
        <v>895274.65513949795</v>
      </c>
      <c r="AW309" s="474">
        <v>914904.36418257095</v>
      </c>
      <c r="AX309" s="474">
        <v>931277.95280430105</v>
      </c>
      <c r="AY309" s="474">
        <v>942297.055988468</v>
      </c>
      <c r="AZ309" s="474">
        <v>951444.90108664101</v>
      </c>
      <c r="BA309" s="474">
        <v>10692030.877356401</v>
      </c>
    </row>
    <row r="310" spans="1:53">
      <c r="A310" s="475" t="s">
        <v>2033</v>
      </c>
      <c r="B310" s="474">
        <v>10633.53</v>
      </c>
      <c r="C310" s="474">
        <v>10630.36</v>
      </c>
      <c r="D310" s="474">
        <v>10626.37</v>
      </c>
      <c r="E310" s="474">
        <v>10625.13</v>
      </c>
      <c r="F310" s="474">
        <v>10621.02</v>
      </c>
      <c r="G310" s="474">
        <v>10617.31</v>
      </c>
      <c r="H310" s="474">
        <v>10613.17</v>
      </c>
      <c r="I310" s="474">
        <v>10592.49</v>
      </c>
      <c r="J310" s="474">
        <v>10574.49</v>
      </c>
      <c r="K310" s="474">
        <v>10572.6099070112</v>
      </c>
      <c r="L310" s="474">
        <v>10572.6099070112</v>
      </c>
      <c r="M310" s="474">
        <v>10572.6099070112</v>
      </c>
      <c r="N310" s="474">
        <v>127251.699721033</v>
      </c>
      <c r="O310" s="474">
        <v>10572.6099070112</v>
      </c>
      <c r="P310" s="474">
        <v>10572.6099070112</v>
      </c>
      <c r="Q310" s="474">
        <v>10572.6099070112</v>
      </c>
      <c r="R310" s="474">
        <v>10572.6099070112</v>
      </c>
      <c r="S310" s="474">
        <v>10572.6099070112</v>
      </c>
      <c r="T310" s="474">
        <v>10572.6099070112</v>
      </c>
      <c r="U310" s="474">
        <v>10572.6099070112</v>
      </c>
      <c r="V310" s="474">
        <v>10572.6099070112</v>
      </c>
      <c r="W310" s="474">
        <v>10572.6099070112</v>
      </c>
      <c r="X310" s="474">
        <v>10572.6099070112</v>
      </c>
      <c r="Y310" s="474">
        <v>10572.6099070112</v>
      </c>
      <c r="Z310" s="474">
        <v>10572.6099070112</v>
      </c>
      <c r="AA310" s="474">
        <v>126871.318884134</v>
      </c>
      <c r="AB310" s="474">
        <v>10572.6099070112</v>
      </c>
      <c r="AC310" s="474">
        <v>10572.6099070112</v>
      </c>
      <c r="AD310" s="474">
        <v>10572.6099070112</v>
      </c>
      <c r="AE310" s="474">
        <v>10572.6099070112</v>
      </c>
      <c r="AF310" s="474">
        <v>10572.6099070112</v>
      </c>
      <c r="AG310" s="474">
        <v>10572.6099070112</v>
      </c>
      <c r="AH310" s="474">
        <v>10572.6099070112</v>
      </c>
      <c r="AI310" s="474">
        <v>10572.6099070112</v>
      </c>
      <c r="AJ310" s="474">
        <v>10572.6099070112</v>
      </c>
      <c r="AK310" s="474">
        <v>10572.6099070112</v>
      </c>
      <c r="AL310" s="474">
        <v>10572.6099070112</v>
      </c>
      <c r="AM310" s="474">
        <v>10572.6099070112</v>
      </c>
      <c r="AN310" s="474">
        <v>126871.318884134</v>
      </c>
      <c r="AO310" s="474">
        <v>10572.6099070112</v>
      </c>
      <c r="AP310" s="474">
        <v>10572.6099070112</v>
      </c>
      <c r="AQ310" s="474">
        <v>10572.6099070112</v>
      </c>
      <c r="AR310" s="474">
        <v>10572.6099070112</v>
      </c>
      <c r="AS310" s="474">
        <v>10572.6099070112</v>
      </c>
      <c r="AT310" s="474">
        <v>10572.6099070112</v>
      </c>
      <c r="AU310" s="474">
        <v>10572.6099070112</v>
      </c>
      <c r="AV310" s="474">
        <v>10572.6099070112</v>
      </c>
      <c r="AW310" s="474">
        <v>10572.6099070112</v>
      </c>
      <c r="AX310" s="474">
        <v>10572.6099070112</v>
      </c>
      <c r="AY310" s="474">
        <v>10572.6099070112</v>
      </c>
      <c r="AZ310" s="474">
        <v>10572.6099070112</v>
      </c>
      <c r="BA310" s="474">
        <v>126871.318884134</v>
      </c>
    </row>
    <row r="311" spans="1:53">
      <c r="A311" s="475" t="s">
        <v>2032</v>
      </c>
      <c r="B311" s="474">
        <v>1498709</v>
      </c>
      <c r="C311" s="474">
        <v>1498709</v>
      </c>
      <c r="D311" s="474">
        <v>1498709</v>
      </c>
      <c r="E311" s="474">
        <v>1498709</v>
      </c>
      <c r="F311" s="474">
        <v>1498709</v>
      </c>
      <c r="G311" s="474">
        <v>1498709</v>
      </c>
      <c r="H311" s="474">
        <v>1498709</v>
      </c>
      <c r="I311" s="474">
        <v>1498709</v>
      </c>
      <c r="J311" s="474">
        <v>1498709</v>
      </c>
      <c r="K311" s="474">
        <v>1498709</v>
      </c>
      <c r="L311" s="474">
        <v>1498709</v>
      </c>
      <c r="M311" s="474">
        <v>1498709</v>
      </c>
      <c r="N311" s="474">
        <v>17984508</v>
      </c>
      <c r="O311" s="474">
        <v>1498709</v>
      </c>
      <c r="P311" s="474">
        <v>1498709</v>
      </c>
      <c r="Q311" s="474">
        <v>1498709</v>
      </c>
      <c r="R311" s="474">
        <v>1498709</v>
      </c>
      <c r="S311" s="474">
        <v>1498709</v>
      </c>
      <c r="T311" s="474">
        <v>1498709</v>
      </c>
      <c r="U311" s="474">
        <v>1498709</v>
      </c>
      <c r="V311" s="474">
        <v>1498709</v>
      </c>
      <c r="W311" s="474">
        <v>1498709</v>
      </c>
      <c r="X311" s="474">
        <v>1498709</v>
      </c>
      <c r="Y311" s="474">
        <v>1498709</v>
      </c>
      <c r="Z311" s="474">
        <v>1498709</v>
      </c>
      <c r="AA311" s="474">
        <v>17984508</v>
      </c>
      <c r="AB311" s="474">
        <v>1498709</v>
      </c>
      <c r="AC311" s="474">
        <v>1498709</v>
      </c>
      <c r="AD311" s="474">
        <v>1498709</v>
      </c>
      <c r="AE311" s="474">
        <v>1498709</v>
      </c>
      <c r="AF311" s="474">
        <v>1498709</v>
      </c>
      <c r="AG311" s="474">
        <v>1498709</v>
      </c>
      <c r="AH311" s="474">
        <v>1498709</v>
      </c>
      <c r="AI311" s="474">
        <v>1498709</v>
      </c>
      <c r="AJ311" s="474">
        <v>1498709</v>
      </c>
      <c r="AK311" s="474">
        <v>1498709</v>
      </c>
      <c r="AL311" s="474">
        <v>1498709</v>
      </c>
      <c r="AM311" s="474">
        <v>1498709</v>
      </c>
      <c r="AN311" s="474">
        <v>17984508</v>
      </c>
      <c r="AO311" s="474">
        <v>1498709</v>
      </c>
      <c r="AP311" s="474">
        <v>1498709</v>
      </c>
      <c r="AQ311" s="474">
        <v>1498709</v>
      </c>
      <c r="AR311" s="474">
        <v>1498709</v>
      </c>
      <c r="AS311" s="474">
        <v>1498709</v>
      </c>
      <c r="AT311" s="474">
        <v>1498709</v>
      </c>
      <c r="AU311" s="474">
        <v>1498709</v>
      </c>
      <c r="AV311" s="474">
        <v>1498709</v>
      </c>
      <c r="AW311" s="474">
        <v>1498709</v>
      </c>
      <c r="AX311" s="474">
        <v>1498709</v>
      </c>
      <c r="AY311" s="474">
        <v>1498709</v>
      </c>
      <c r="AZ311" s="474">
        <v>1498709</v>
      </c>
      <c r="BA311" s="474">
        <v>17984508</v>
      </c>
    </row>
    <row r="312" spans="1:53">
      <c r="A312" s="475" t="s">
        <v>2031</v>
      </c>
      <c r="B312" s="474">
        <v>-165948</v>
      </c>
      <c r="C312" s="474">
        <v>-165948</v>
      </c>
      <c r="D312" s="474">
        <v>-165948</v>
      </c>
      <c r="E312" s="474">
        <v>-165948</v>
      </c>
      <c r="F312" s="474">
        <v>-165948</v>
      </c>
      <c r="G312" s="474">
        <v>-165948</v>
      </c>
      <c r="H312" s="474">
        <v>-165948</v>
      </c>
      <c r="I312" s="474">
        <v>-165948</v>
      </c>
      <c r="J312" s="474">
        <v>-165948</v>
      </c>
      <c r="K312" s="474">
        <v>-165948</v>
      </c>
      <c r="L312" s="474">
        <v>-165948</v>
      </c>
      <c r="M312" s="474">
        <v>-165948</v>
      </c>
      <c r="N312" s="474">
        <v>-1991376</v>
      </c>
      <c r="O312" s="474">
        <v>-165948</v>
      </c>
      <c r="P312" s="474">
        <v>-165948</v>
      </c>
      <c r="Q312" s="474">
        <v>-165948</v>
      </c>
      <c r="R312" s="474">
        <v>-165948</v>
      </c>
      <c r="S312" s="474">
        <v>-165948</v>
      </c>
      <c r="T312" s="474">
        <v>-165948</v>
      </c>
      <c r="U312" s="474">
        <v>-165948</v>
      </c>
      <c r="V312" s="474">
        <v>-165948</v>
      </c>
      <c r="W312" s="474">
        <v>-165948</v>
      </c>
      <c r="X312" s="474">
        <v>-165948</v>
      </c>
      <c r="Y312" s="474">
        <v>-165948</v>
      </c>
      <c r="Z312" s="474">
        <v>-165948</v>
      </c>
      <c r="AA312" s="474">
        <v>-1991376</v>
      </c>
      <c r="AB312" s="474">
        <v>-165948</v>
      </c>
      <c r="AC312" s="474">
        <v>-165948</v>
      </c>
      <c r="AD312" s="474">
        <v>-165948</v>
      </c>
      <c r="AE312" s="474">
        <v>-165948</v>
      </c>
      <c r="AF312" s="474">
        <v>-165948</v>
      </c>
      <c r="AG312" s="474">
        <v>-165948</v>
      </c>
      <c r="AH312" s="474">
        <v>-165948</v>
      </c>
      <c r="AI312" s="474">
        <v>-165948</v>
      </c>
      <c r="AJ312" s="474">
        <v>-165948</v>
      </c>
      <c r="AK312" s="474">
        <v>-165948</v>
      </c>
      <c r="AL312" s="474">
        <v>-165948</v>
      </c>
      <c r="AM312" s="474">
        <v>-165948</v>
      </c>
      <c r="AN312" s="474">
        <v>-1991376</v>
      </c>
      <c r="AO312" s="474">
        <v>-165948</v>
      </c>
      <c r="AP312" s="474">
        <v>-165948</v>
      </c>
      <c r="AQ312" s="474">
        <v>-165948</v>
      </c>
      <c r="AR312" s="474">
        <v>-165948</v>
      </c>
      <c r="AS312" s="474">
        <v>-165948</v>
      </c>
      <c r="AT312" s="474">
        <v>-165948</v>
      </c>
      <c r="AU312" s="474">
        <v>-165948</v>
      </c>
      <c r="AV312" s="474">
        <v>-165948</v>
      </c>
      <c r="AW312" s="474">
        <v>-165948</v>
      </c>
      <c r="AX312" s="474">
        <v>-165948</v>
      </c>
      <c r="AY312" s="474">
        <v>-165948</v>
      </c>
      <c r="AZ312" s="474">
        <v>-165948</v>
      </c>
      <c r="BA312" s="474">
        <v>-1991376</v>
      </c>
    </row>
    <row r="313" spans="1:53">
      <c r="A313" s="475" t="s">
        <v>2030</v>
      </c>
      <c r="B313" s="474">
        <v>0</v>
      </c>
      <c r="C313" s="474">
        <v>0</v>
      </c>
      <c r="D313" s="474">
        <v>-53435</v>
      </c>
      <c r="E313" s="474">
        <v>0</v>
      </c>
      <c r="F313" s="474">
        <v>0</v>
      </c>
      <c r="G313" s="474">
        <v>0</v>
      </c>
      <c r="H313" s="474">
        <v>0</v>
      </c>
      <c r="I313" s="474">
        <v>0</v>
      </c>
      <c r="J313" s="474">
        <v>0</v>
      </c>
      <c r="K313" s="474">
        <v>0</v>
      </c>
      <c r="L313" s="474">
        <v>0</v>
      </c>
      <c r="M313" s="474">
        <v>0</v>
      </c>
      <c r="N313" s="474">
        <v>-53435</v>
      </c>
      <c r="O313" s="474">
        <v>0</v>
      </c>
      <c r="P313" s="474">
        <v>0</v>
      </c>
      <c r="Q313" s="474">
        <v>0</v>
      </c>
      <c r="R313" s="474">
        <v>0</v>
      </c>
      <c r="S313" s="474">
        <v>0</v>
      </c>
      <c r="T313" s="474">
        <v>0</v>
      </c>
      <c r="U313" s="474">
        <v>0</v>
      </c>
      <c r="V313" s="474">
        <v>0</v>
      </c>
      <c r="W313" s="474">
        <v>0</v>
      </c>
      <c r="X313" s="474">
        <v>0</v>
      </c>
      <c r="Y313" s="474">
        <v>0</v>
      </c>
      <c r="Z313" s="474">
        <v>0</v>
      </c>
      <c r="AA313" s="474">
        <v>0</v>
      </c>
      <c r="AB313" s="474">
        <v>0</v>
      </c>
      <c r="AC313" s="474">
        <v>0</v>
      </c>
      <c r="AD313" s="474">
        <v>0</v>
      </c>
      <c r="AE313" s="474">
        <v>0</v>
      </c>
      <c r="AF313" s="474">
        <v>0</v>
      </c>
      <c r="AG313" s="474">
        <v>0</v>
      </c>
      <c r="AH313" s="474">
        <v>0</v>
      </c>
      <c r="AI313" s="474">
        <v>0</v>
      </c>
      <c r="AJ313" s="474">
        <v>0</v>
      </c>
      <c r="AK313" s="474">
        <v>0</v>
      </c>
      <c r="AL313" s="474">
        <v>0</v>
      </c>
      <c r="AM313" s="474">
        <v>0</v>
      </c>
      <c r="AN313" s="474">
        <v>0</v>
      </c>
      <c r="AO313" s="474">
        <v>0</v>
      </c>
      <c r="AP313" s="474">
        <v>0</v>
      </c>
      <c r="AQ313" s="474">
        <v>0</v>
      </c>
      <c r="AR313" s="474">
        <v>0</v>
      </c>
      <c r="AS313" s="474">
        <v>0</v>
      </c>
      <c r="AT313" s="474">
        <v>0</v>
      </c>
      <c r="AU313" s="474">
        <v>0</v>
      </c>
      <c r="AV313" s="474">
        <v>0</v>
      </c>
      <c r="AW313" s="474">
        <v>0</v>
      </c>
      <c r="AX313" s="474">
        <v>0</v>
      </c>
      <c r="AY313" s="474">
        <v>0</v>
      </c>
      <c r="AZ313" s="474">
        <v>0</v>
      </c>
      <c r="BA313" s="474">
        <v>0</v>
      </c>
    </row>
    <row r="314" spans="1:53">
      <c r="A314" s="475" t="s">
        <v>2029</v>
      </c>
      <c r="B314" s="474">
        <v>0</v>
      </c>
      <c r="C314" s="474">
        <v>0</v>
      </c>
      <c r="D314" s="474">
        <v>53435</v>
      </c>
      <c r="E314" s="474">
        <v>0</v>
      </c>
      <c r="F314" s="474">
        <v>0</v>
      </c>
      <c r="G314" s="474">
        <v>0</v>
      </c>
      <c r="H314" s="474">
        <v>0</v>
      </c>
      <c r="I314" s="474">
        <v>0</v>
      </c>
      <c r="J314" s="474">
        <v>0</v>
      </c>
      <c r="K314" s="474">
        <v>0</v>
      </c>
      <c r="L314" s="474">
        <v>0</v>
      </c>
      <c r="M314" s="474">
        <v>0</v>
      </c>
      <c r="N314" s="474">
        <v>53435</v>
      </c>
      <c r="O314" s="474">
        <v>0</v>
      </c>
      <c r="P314" s="474">
        <v>0</v>
      </c>
      <c r="Q314" s="474">
        <v>0</v>
      </c>
      <c r="R314" s="474">
        <v>0</v>
      </c>
      <c r="S314" s="474">
        <v>0</v>
      </c>
      <c r="T314" s="474">
        <v>0</v>
      </c>
      <c r="U314" s="474">
        <v>0</v>
      </c>
      <c r="V314" s="474">
        <v>0</v>
      </c>
      <c r="W314" s="474">
        <v>0</v>
      </c>
      <c r="X314" s="474">
        <v>0</v>
      </c>
      <c r="Y314" s="474">
        <v>0</v>
      </c>
      <c r="Z314" s="474">
        <v>0</v>
      </c>
      <c r="AA314" s="474">
        <v>0</v>
      </c>
      <c r="AB314" s="474">
        <v>0</v>
      </c>
      <c r="AC314" s="474">
        <v>0</v>
      </c>
      <c r="AD314" s="474">
        <v>0</v>
      </c>
      <c r="AE314" s="474">
        <v>0</v>
      </c>
      <c r="AF314" s="474">
        <v>0</v>
      </c>
      <c r="AG314" s="474">
        <v>0</v>
      </c>
      <c r="AH314" s="474">
        <v>0</v>
      </c>
      <c r="AI314" s="474">
        <v>0</v>
      </c>
      <c r="AJ314" s="474">
        <v>0</v>
      </c>
      <c r="AK314" s="474">
        <v>0</v>
      </c>
      <c r="AL314" s="474">
        <v>0</v>
      </c>
      <c r="AM314" s="474">
        <v>0</v>
      </c>
      <c r="AN314" s="474">
        <v>0</v>
      </c>
      <c r="AO314" s="474">
        <v>0</v>
      </c>
      <c r="AP314" s="474">
        <v>0</v>
      </c>
      <c r="AQ314" s="474">
        <v>0</v>
      </c>
      <c r="AR314" s="474">
        <v>0</v>
      </c>
      <c r="AS314" s="474">
        <v>0</v>
      </c>
      <c r="AT314" s="474">
        <v>0</v>
      </c>
      <c r="AU314" s="474">
        <v>0</v>
      </c>
      <c r="AV314" s="474">
        <v>0</v>
      </c>
      <c r="AW314" s="474">
        <v>0</v>
      </c>
      <c r="AX314" s="474">
        <v>0</v>
      </c>
      <c r="AY314" s="474">
        <v>0</v>
      </c>
      <c r="AZ314" s="474">
        <v>0</v>
      </c>
      <c r="BA314" s="474">
        <v>0</v>
      </c>
    </row>
    <row r="315" spans="1:53">
      <c r="A315" s="475" t="s">
        <v>2028</v>
      </c>
      <c r="B315" s="474">
        <v>0</v>
      </c>
      <c r="C315" s="474">
        <v>0</v>
      </c>
      <c r="D315" s="474">
        <v>0</v>
      </c>
      <c r="E315" s="474">
        <v>0</v>
      </c>
      <c r="F315" s="474">
        <v>0</v>
      </c>
      <c r="G315" s="474">
        <v>0</v>
      </c>
      <c r="H315" s="474">
        <v>0</v>
      </c>
      <c r="I315" s="474">
        <v>0</v>
      </c>
      <c r="J315" s="474">
        <v>0</v>
      </c>
      <c r="K315" s="474">
        <v>0</v>
      </c>
      <c r="L315" s="474">
        <v>0</v>
      </c>
      <c r="M315" s="474">
        <v>0</v>
      </c>
      <c r="N315" s="474">
        <v>0</v>
      </c>
      <c r="O315" s="474">
        <v>0</v>
      </c>
      <c r="P315" s="474">
        <v>0</v>
      </c>
      <c r="Q315" s="474">
        <v>0</v>
      </c>
      <c r="R315" s="474">
        <v>0</v>
      </c>
      <c r="S315" s="474">
        <v>0</v>
      </c>
      <c r="T315" s="474">
        <v>0</v>
      </c>
      <c r="U315" s="474">
        <v>0</v>
      </c>
      <c r="V315" s="474">
        <v>0</v>
      </c>
      <c r="W315" s="474">
        <v>0</v>
      </c>
      <c r="X315" s="474">
        <v>0</v>
      </c>
      <c r="Y315" s="474">
        <v>0</v>
      </c>
      <c r="Z315" s="474">
        <v>0</v>
      </c>
      <c r="AA315" s="474">
        <v>0</v>
      </c>
      <c r="AB315" s="474">
        <v>0</v>
      </c>
      <c r="AC315" s="474">
        <v>0</v>
      </c>
      <c r="AD315" s="474">
        <v>0</v>
      </c>
      <c r="AE315" s="474">
        <v>0</v>
      </c>
      <c r="AF315" s="474">
        <v>0</v>
      </c>
      <c r="AG315" s="474">
        <v>0</v>
      </c>
      <c r="AH315" s="474">
        <v>0</v>
      </c>
      <c r="AI315" s="474">
        <v>0</v>
      </c>
      <c r="AJ315" s="474">
        <v>0</v>
      </c>
      <c r="AK315" s="474">
        <v>0</v>
      </c>
      <c r="AL315" s="474">
        <v>0</v>
      </c>
      <c r="AM315" s="474">
        <v>0</v>
      </c>
      <c r="AN315" s="474">
        <v>0</v>
      </c>
      <c r="AO315" s="474">
        <v>0</v>
      </c>
      <c r="AP315" s="474">
        <v>0</v>
      </c>
      <c r="AQ315" s="474">
        <v>0</v>
      </c>
      <c r="AR315" s="474">
        <v>0</v>
      </c>
      <c r="AS315" s="474">
        <v>0</v>
      </c>
      <c r="AT315" s="474">
        <v>0</v>
      </c>
      <c r="AU315" s="474">
        <v>0</v>
      </c>
      <c r="AV315" s="474">
        <v>0</v>
      </c>
      <c r="AW315" s="474">
        <v>0</v>
      </c>
      <c r="AX315" s="474">
        <v>0</v>
      </c>
      <c r="AY315" s="474">
        <v>0</v>
      </c>
      <c r="AZ315" s="474">
        <v>0</v>
      </c>
      <c r="BA315" s="474">
        <v>0</v>
      </c>
    </row>
    <row r="316" spans="1:53">
      <c r="A316" s="475" t="s">
        <v>2027</v>
      </c>
      <c r="B316" s="474">
        <v>0</v>
      </c>
      <c r="C316" s="474">
        <v>0</v>
      </c>
      <c r="D316" s="474">
        <v>0</v>
      </c>
      <c r="E316" s="474">
        <v>0</v>
      </c>
      <c r="F316" s="474">
        <v>0</v>
      </c>
      <c r="G316" s="474">
        <v>0</v>
      </c>
      <c r="H316" s="474">
        <v>0</v>
      </c>
      <c r="I316" s="474">
        <v>0</v>
      </c>
      <c r="J316" s="474">
        <v>0</v>
      </c>
      <c r="K316" s="474">
        <v>0</v>
      </c>
      <c r="L316" s="474">
        <v>0</v>
      </c>
      <c r="M316" s="474">
        <v>0</v>
      </c>
      <c r="N316" s="474">
        <v>0</v>
      </c>
      <c r="O316" s="474">
        <v>0</v>
      </c>
      <c r="P316" s="474">
        <v>0</v>
      </c>
      <c r="Q316" s="474">
        <v>0</v>
      </c>
      <c r="R316" s="474">
        <v>0</v>
      </c>
      <c r="S316" s="474">
        <v>0</v>
      </c>
      <c r="T316" s="474">
        <v>0</v>
      </c>
      <c r="U316" s="474">
        <v>0</v>
      </c>
      <c r="V316" s="474">
        <v>0</v>
      </c>
      <c r="W316" s="474">
        <v>0</v>
      </c>
      <c r="X316" s="474">
        <v>0</v>
      </c>
      <c r="Y316" s="474">
        <v>0</v>
      </c>
      <c r="Z316" s="474">
        <v>0</v>
      </c>
      <c r="AA316" s="474">
        <v>0</v>
      </c>
      <c r="AB316" s="474">
        <v>0</v>
      </c>
      <c r="AC316" s="474">
        <v>0</v>
      </c>
      <c r="AD316" s="474">
        <v>0</v>
      </c>
      <c r="AE316" s="474">
        <v>0</v>
      </c>
      <c r="AF316" s="474">
        <v>0</v>
      </c>
      <c r="AG316" s="474">
        <v>0</v>
      </c>
      <c r="AH316" s="474">
        <v>0</v>
      </c>
      <c r="AI316" s="474">
        <v>0</v>
      </c>
      <c r="AJ316" s="474">
        <v>0</v>
      </c>
      <c r="AK316" s="474">
        <v>0</v>
      </c>
      <c r="AL316" s="474">
        <v>0</v>
      </c>
      <c r="AM316" s="474">
        <v>0</v>
      </c>
      <c r="AN316" s="474">
        <v>0</v>
      </c>
      <c r="AO316" s="474">
        <v>0</v>
      </c>
      <c r="AP316" s="474">
        <v>0</v>
      </c>
      <c r="AQ316" s="474">
        <v>0</v>
      </c>
      <c r="AR316" s="474">
        <v>0</v>
      </c>
      <c r="AS316" s="474">
        <v>0</v>
      </c>
      <c r="AT316" s="474">
        <v>0</v>
      </c>
      <c r="AU316" s="474">
        <v>0</v>
      </c>
      <c r="AV316" s="474">
        <v>0</v>
      </c>
      <c r="AW316" s="474">
        <v>0</v>
      </c>
      <c r="AX316" s="474">
        <v>0</v>
      </c>
      <c r="AY316" s="474">
        <v>0</v>
      </c>
      <c r="AZ316" s="474">
        <v>0</v>
      </c>
      <c r="BA316" s="474">
        <v>0</v>
      </c>
    </row>
    <row r="317" spans="1:53">
      <c r="A317" s="475" t="s">
        <v>2026</v>
      </c>
      <c r="B317" s="474">
        <v>0</v>
      </c>
      <c r="C317" s="474">
        <v>0</v>
      </c>
      <c r="D317" s="474">
        <v>0</v>
      </c>
      <c r="E317" s="474">
        <v>0</v>
      </c>
      <c r="F317" s="474">
        <v>0</v>
      </c>
      <c r="G317" s="474">
        <v>0</v>
      </c>
      <c r="H317" s="474">
        <v>0</v>
      </c>
      <c r="I317" s="474">
        <v>0</v>
      </c>
      <c r="J317" s="474">
        <v>0</v>
      </c>
      <c r="K317" s="474">
        <v>0</v>
      </c>
      <c r="L317" s="474">
        <v>0</v>
      </c>
      <c r="M317" s="474">
        <v>0</v>
      </c>
      <c r="N317" s="474">
        <v>0</v>
      </c>
      <c r="O317" s="474">
        <v>0</v>
      </c>
      <c r="P317" s="474">
        <v>0</v>
      </c>
      <c r="Q317" s="474">
        <v>0</v>
      </c>
      <c r="R317" s="474">
        <v>0</v>
      </c>
      <c r="S317" s="474">
        <v>0</v>
      </c>
      <c r="T317" s="474">
        <v>0</v>
      </c>
      <c r="U317" s="474">
        <v>0</v>
      </c>
      <c r="V317" s="474">
        <v>0</v>
      </c>
      <c r="W317" s="474">
        <v>0</v>
      </c>
      <c r="X317" s="474">
        <v>0</v>
      </c>
      <c r="Y317" s="474">
        <v>0</v>
      </c>
      <c r="Z317" s="474">
        <v>0</v>
      </c>
      <c r="AA317" s="474">
        <v>0</v>
      </c>
      <c r="AB317" s="474">
        <v>0</v>
      </c>
      <c r="AC317" s="474">
        <v>0</v>
      </c>
      <c r="AD317" s="474">
        <v>0</v>
      </c>
      <c r="AE317" s="474">
        <v>0</v>
      </c>
      <c r="AF317" s="474">
        <v>0</v>
      </c>
      <c r="AG317" s="474">
        <v>0</v>
      </c>
      <c r="AH317" s="474">
        <v>0</v>
      </c>
      <c r="AI317" s="474">
        <v>0</v>
      </c>
      <c r="AJ317" s="474">
        <v>0</v>
      </c>
      <c r="AK317" s="474">
        <v>0</v>
      </c>
      <c r="AL317" s="474">
        <v>0</v>
      </c>
      <c r="AM317" s="474">
        <v>0</v>
      </c>
      <c r="AN317" s="474">
        <v>0</v>
      </c>
      <c r="AO317" s="474">
        <v>0</v>
      </c>
      <c r="AP317" s="474">
        <v>0</v>
      </c>
      <c r="AQ317" s="474">
        <v>0</v>
      </c>
      <c r="AR317" s="474">
        <v>0</v>
      </c>
      <c r="AS317" s="474">
        <v>0</v>
      </c>
      <c r="AT317" s="474">
        <v>0</v>
      </c>
      <c r="AU317" s="474">
        <v>0</v>
      </c>
      <c r="AV317" s="474">
        <v>0</v>
      </c>
      <c r="AW317" s="474">
        <v>0</v>
      </c>
      <c r="AX317" s="474">
        <v>0</v>
      </c>
      <c r="AY317" s="474">
        <v>0</v>
      </c>
      <c r="AZ317" s="474">
        <v>0</v>
      </c>
      <c r="BA317" s="474">
        <v>0</v>
      </c>
    </row>
    <row r="318" spans="1:53">
      <c r="A318" s="475" t="s">
        <v>2025</v>
      </c>
      <c r="B318" s="474">
        <v>0</v>
      </c>
      <c r="C318" s="474">
        <v>0</v>
      </c>
      <c r="D318" s="474">
        <v>0</v>
      </c>
      <c r="E318" s="474">
        <v>0</v>
      </c>
      <c r="F318" s="474">
        <v>0</v>
      </c>
      <c r="G318" s="474">
        <v>0</v>
      </c>
      <c r="H318" s="474">
        <v>0</v>
      </c>
      <c r="I318" s="474">
        <v>0</v>
      </c>
      <c r="J318" s="474">
        <v>0</v>
      </c>
      <c r="K318" s="474">
        <v>0</v>
      </c>
      <c r="L318" s="474">
        <v>0</v>
      </c>
      <c r="M318" s="474">
        <v>0</v>
      </c>
      <c r="N318" s="474">
        <v>0</v>
      </c>
      <c r="O318" s="474">
        <v>0</v>
      </c>
      <c r="P318" s="474">
        <v>0</v>
      </c>
      <c r="Q318" s="474">
        <v>0</v>
      </c>
      <c r="R318" s="474">
        <v>0</v>
      </c>
      <c r="S318" s="474">
        <v>0</v>
      </c>
      <c r="T318" s="474">
        <v>0</v>
      </c>
      <c r="U318" s="474">
        <v>0</v>
      </c>
      <c r="V318" s="474">
        <v>0</v>
      </c>
      <c r="W318" s="474">
        <v>0</v>
      </c>
      <c r="X318" s="474">
        <v>0</v>
      </c>
      <c r="Y318" s="474">
        <v>0</v>
      </c>
      <c r="Z318" s="474">
        <v>0</v>
      </c>
      <c r="AA318" s="474">
        <v>0</v>
      </c>
      <c r="AB318" s="474">
        <v>0</v>
      </c>
      <c r="AC318" s="474">
        <v>0</v>
      </c>
      <c r="AD318" s="474">
        <v>0</v>
      </c>
      <c r="AE318" s="474">
        <v>0</v>
      </c>
      <c r="AF318" s="474">
        <v>0</v>
      </c>
      <c r="AG318" s="474">
        <v>0</v>
      </c>
      <c r="AH318" s="474">
        <v>0</v>
      </c>
      <c r="AI318" s="474">
        <v>0</v>
      </c>
      <c r="AJ318" s="474">
        <v>0</v>
      </c>
      <c r="AK318" s="474">
        <v>0</v>
      </c>
      <c r="AL318" s="474">
        <v>0</v>
      </c>
      <c r="AM318" s="474">
        <v>0</v>
      </c>
      <c r="AN318" s="474">
        <v>0</v>
      </c>
      <c r="AO318" s="474">
        <v>0</v>
      </c>
      <c r="AP318" s="474">
        <v>0</v>
      </c>
      <c r="AQ318" s="474">
        <v>0</v>
      </c>
      <c r="AR318" s="474">
        <v>0</v>
      </c>
      <c r="AS318" s="474">
        <v>0</v>
      </c>
      <c r="AT318" s="474">
        <v>0</v>
      </c>
      <c r="AU318" s="474">
        <v>0</v>
      </c>
      <c r="AV318" s="474">
        <v>0</v>
      </c>
      <c r="AW318" s="474">
        <v>0</v>
      </c>
      <c r="AX318" s="474">
        <v>0</v>
      </c>
      <c r="AY318" s="474">
        <v>0</v>
      </c>
      <c r="AZ318" s="474">
        <v>0</v>
      </c>
      <c r="BA318" s="474">
        <v>0</v>
      </c>
    </row>
    <row r="319" spans="1:53">
      <c r="A319" s="475" t="s">
        <v>2024</v>
      </c>
      <c r="B319" s="474">
        <v>0</v>
      </c>
      <c r="C319" s="474">
        <v>0</v>
      </c>
      <c r="D319" s="474">
        <v>0</v>
      </c>
      <c r="E319" s="474">
        <v>0</v>
      </c>
      <c r="F319" s="474">
        <v>0</v>
      </c>
      <c r="G319" s="474">
        <v>0</v>
      </c>
      <c r="H319" s="474">
        <v>0</v>
      </c>
      <c r="I319" s="474">
        <v>0</v>
      </c>
      <c r="J319" s="474">
        <v>0</v>
      </c>
      <c r="K319" s="474">
        <v>0</v>
      </c>
      <c r="L319" s="474">
        <v>0</v>
      </c>
      <c r="M319" s="474">
        <v>0</v>
      </c>
      <c r="N319" s="474">
        <v>0</v>
      </c>
      <c r="O319" s="474">
        <v>0</v>
      </c>
      <c r="P319" s="474">
        <v>0</v>
      </c>
      <c r="Q319" s="474">
        <v>0</v>
      </c>
      <c r="R319" s="474">
        <v>0</v>
      </c>
      <c r="S319" s="474">
        <v>0</v>
      </c>
      <c r="T319" s="474">
        <v>0</v>
      </c>
      <c r="U319" s="474">
        <v>0</v>
      </c>
      <c r="V319" s="474">
        <v>0</v>
      </c>
      <c r="W319" s="474">
        <v>0</v>
      </c>
      <c r="X319" s="474">
        <v>0</v>
      </c>
      <c r="Y319" s="474">
        <v>0</v>
      </c>
      <c r="Z319" s="474">
        <v>0</v>
      </c>
      <c r="AA319" s="474">
        <v>0</v>
      </c>
      <c r="AB319" s="474">
        <v>0</v>
      </c>
      <c r="AC319" s="474">
        <v>0</v>
      </c>
      <c r="AD319" s="474">
        <v>0</v>
      </c>
      <c r="AE319" s="474">
        <v>0</v>
      </c>
      <c r="AF319" s="474">
        <v>0</v>
      </c>
      <c r="AG319" s="474">
        <v>0</v>
      </c>
      <c r="AH319" s="474">
        <v>0</v>
      </c>
      <c r="AI319" s="474">
        <v>0</v>
      </c>
      <c r="AJ319" s="474">
        <v>0</v>
      </c>
      <c r="AK319" s="474">
        <v>0</v>
      </c>
      <c r="AL319" s="474">
        <v>0</v>
      </c>
      <c r="AM319" s="474">
        <v>0</v>
      </c>
      <c r="AN319" s="474">
        <v>0</v>
      </c>
      <c r="AO319" s="474">
        <v>0</v>
      </c>
      <c r="AP319" s="474">
        <v>0</v>
      </c>
      <c r="AQ319" s="474">
        <v>0</v>
      </c>
      <c r="AR319" s="474">
        <v>0</v>
      </c>
      <c r="AS319" s="474">
        <v>0</v>
      </c>
      <c r="AT319" s="474">
        <v>0</v>
      </c>
      <c r="AU319" s="474">
        <v>0</v>
      </c>
      <c r="AV319" s="474">
        <v>0</v>
      </c>
      <c r="AW319" s="474">
        <v>0</v>
      </c>
      <c r="AX319" s="474">
        <v>0</v>
      </c>
      <c r="AY319" s="474">
        <v>0</v>
      </c>
      <c r="AZ319" s="474">
        <v>0</v>
      </c>
      <c r="BA319" s="474">
        <v>0</v>
      </c>
    </row>
    <row r="320" spans="1:53">
      <c r="A320" s="475" t="s">
        <v>2023</v>
      </c>
      <c r="B320" s="474">
        <v>3265.76</v>
      </c>
      <c r="C320" s="474">
        <v>6744.48</v>
      </c>
      <c r="D320" s="474">
        <v>7869.3</v>
      </c>
      <c r="E320" s="474">
        <v>14500.59</v>
      </c>
      <c r="F320" s="474">
        <v>21664.85</v>
      </c>
      <c r="G320" s="474">
        <v>24690.11</v>
      </c>
      <c r="H320" s="474">
        <v>30663.01</v>
      </c>
      <c r="I320" s="474">
        <v>37646.99</v>
      </c>
      <c r="J320" s="474">
        <v>43421.25</v>
      </c>
      <c r="K320" s="474">
        <v>46075.241049172997</v>
      </c>
      <c r="L320" s="474">
        <v>46075.241049172997</v>
      </c>
      <c r="M320" s="474">
        <v>46075.241049172997</v>
      </c>
      <c r="N320" s="474">
        <v>328692.06314751902</v>
      </c>
      <c r="O320" s="474">
        <v>46075.241049172997</v>
      </c>
      <c r="P320" s="474">
        <v>46075.241049172997</v>
      </c>
      <c r="Q320" s="474">
        <v>46075.241049172997</v>
      </c>
      <c r="R320" s="474">
        <v>46075.241049172997</v>
      </c>
      <c r="S320" s="474">
        <v>46075.241049172997</v>
      </c>
      <c r="T320" s="474">
        <v>46075.241049172997</v>
      </c>
      <c r="U320" s="474">
        <v>46075.241049172997</v>
      </c>
      <c r="V320" s="474">
        <v>46075.241049172997</v>
      </c>
      <c r="W320" s="474">
        <v>46075.241049172997</v>
      </c>
      <c r="X320" s="474">
        <v>46075.241049172997</v>
      </c>
      <c r="Y320" s="474">
        <v>46075.241049172997</v>
      </c>
      <c r="Z320" s="474">
        <v>46075.241049172997</v>
      </c>
      <c r="AA320" s="474">
        <v>552902.89259007596</v>
      </c>
      <c r="AB320" s="474">
        <v>46075.241049172997</v>
      </c>
      <c r="AC320" s="474">
        <v>46075.241049172997</v>
      </c>
      <c r="AD320" s="474">
        <v>46075.241049172997</v>
      </c>
      <c r="AE320" s="474">
        <v>46075.241049172997</v>
      </c>
      <c r="AF320" s="474">
        <v>46075.241049172997</v>
      </c>
      <c r="AG320" s="474">
        <v>46075.241049172997</v>
      </c>
      <c r="AH320" s="474">
        <v>46075.241049172997</v>
      </c>
      <c r="AI320" s="474">
        <v>46075.241049172997</v>
      </c>
      <c r="AJ320" s="474">
        <v>46075.241049172997</v>
      </c>
      <c r="AK320" s="474">
        <v>46075.241049172997</v>
      </c>
      <c r="AL320" s="474">
        <v>46075.241049172997</v>
      </c>
      <c r="AM320" s="474">
        <v>46075.241049172997</v>
      </c>
      <c r="AN320" s="474">
        <v>552902.89259007596</v>
      </c>
      <c r="AO320" s="474">
        <v>46075.241049172997</v>
      </c>
      <c r="AP320" s="474">
        <v>46075.241049172997</v>
      </c>
      <c r="AQ320" s="474">
        <v>46075.241049172997</v>
      </c>
      <c r="AR320" s="474">
        <v>46075.241049172997</v>
      </c>
      <c r="AS320" s="474">
        <v>46075.241049172997</v>
      </c>
      <c r="AT320" s="474">
        <v>46075.241049172997</v>
      </c>
      <c r="AU320" s="474">
        <v>46075.241049172997</v>
      </c>
      <c r="AV320" s="474">
        <v>46075.241049172997</v>
      </c>
      <c r="AW320" s="474">
        <v>46075.241049172997</v>
      </c>
      <c r="AX320" s="474">
        <v>46075.241049172997</v>
      </c>
      <c r="AY320" s="474">
        <v>46075.241049172997</v>
      </c>
      <c r="AZ320" s="474">
        <v>46075.241049172997</v>
      </c>
      <c r="BA320" s="474">
        <v>552902.89259007596</v>
      </c>
    </row>
    <row r="321" spans="1:53">
      <c r="A321" s="475" t="s">
        <v>2022</v>
      </c>
      <c r="B321" s="474">
        <v>0</v>
      </c>
      <c r="C321" s="474">
        <v>0</v>
      </c>
      <c r="D321" s="474">
        <v>96.68</v>
      </c>
      <c r="E321" s="474">
        <v>96.68</v>
      </c>
      <c r="F321" s="474">
        <v>96.68</v>
      </c>
      <c r="G321" s="474">
        <v>649.11</v>
      </c>
      <c r="H321" s="474">
        <v>1201.54</v>
      </c>
      <c r="I321" s="474">
        <v>805.63</v>
      </c>
      <c r="J321" s="474">
        <v>805.63</v>
      </c>
      <c r="K321" s="474">
        <v>806</v>
      </c>
      <c r="L321" s="474">
        <v>806</v>
      </c>
      <c r="M321" s="474">
        <v>806</v>
      </c>
      <c r="N321" s="474">
        <v>6169.95</v>
      </c>
      <c r="O321" s="474">
        <v>806</v>
      </c>
      <c r="P321" s="474">
        <v>806</v>
      </c>
      <c r="Q321" s="474">
        <v>806</v>
      </c>
      <c r="R321" s="474">
        <v>806</v>
      </c>
      <c r="S321" s="474">
        <v>806</v>
      </c>
      <c r="T321" s="474">
        <v>806</v>
      </c>
      <c r="U321" s="474">
        <v>806</v>
      </c>
      <c r="V321" s="474">
        <v>806</v>
      </c>
      <c r="W321" s="474">
        <v>806</v>
      </c>
      <c r="X321" s="474">
        <v>806</v>
      </c>
      <c r="Y321" s="474">
        <v>806</v>
      </c>
      <c r="Z321" s="474">
        <v>806</v>
      </c>
      <c r="AA321" s="474">
        <v>9672</v>
      </c>
      <c r="AB321" s="474">
        <v>806</v>
      </c>
      <c r="AC321" s="474">
        <v>806</v>
      </c>
      <c r="AD321" s="474">
        <v>806</v>
      </c>
      <c r="AE321" s="474">
        <v>806</v>
      </c>
      <c r="AF321" s="474">
        <v>806</v>
      </c>
      <c r="AG321" s="474">
        <v>806</v>
      </c>
      <c r="AH321" s="474">
        <v>806</v>
      </c>
      <c r="AI321" s="474">
        <v>806</v>
      </c>
      <c r="AJ321" s="474">
        <v>806</v>
      </c>
      <c r="AK321" s="474">
        <v>806</v>
      </c>
      <c r="AL321" s="474">
        <v>806</v>
      </c>
      <c r="AM321" s="474">
        <v>806</v>
      </c>
      <c r="AN321" s="474">
        <v>9672</v>
      </c>
      <c r="AO321" s="474">
        <v>806</v>
      </c>
      <c r="AP321" s="474">
        <v>806</v>
      </c>
      <c r="AQ321" s="474">
        <v>806</v>
      </c>
      <c r="AR321" s="474">
        <v>806</v>
      </c>
      <c r="AS321" s="474">
        <v>806</v>
      </c>
      <c r="AT321" s="474">
        <v>806</v>
      </c>
      <c r="AU321" s="474">
        <v>806</v>
      </c>
      <c r="AV321" s="474">
        <v>806</v>
      </c>
      <c r="AW321" s="474">
        <v>806</v>
      </c>
      <c r="AX321" s="474">
        <v>806</v>
      </c>
      <c r="AY321" s="474">
        <v>806</v>
      </c>
      <c r="AZ321" s="474">
        <v>806</v>
      </c>
      <c r="BA321" s="474">
        <v>9672</v>
      </c>
    </row>
    <row r="322" spans="1:53">
      <c r="A322" s="475" t="s">
        <v>2021</v>
      </c>
      <c r="B322" s="474">
        <v>0</v>
      </c>
      <c r="C322" s="474">
        <v>0</v>
      </c>
      <c r="D322" s="474">
        <v>0</v>
      </c>
      <c r="E322" s="474">
        <v>0</v>
      </c>
      <c r="F322" s="474">
        <v>0</v>
      </c>
      <c r="G322" s="474">
        <v>0</v>
      </c>
      <c r="H322" s="474">
        <v>0</v>
      </c>
      <c r="I322" s="474">
        <v>0</v>
      </c>
      <c r="J322" s="474">
        <v>0</v>
      </c>
      <c r="K322" s="474">
        <v>0</v>
      </c>
      <c r="L322" s="474">
        <v>0</v>
      </c>
      <c r="M322" s="474">
        <v>0</v>
      </c>
      <c r="N322" s="474">
        <v>0</v>
      </c>
      <c r="O322" s="474">
        <v>0</v>
      </c>
      <c r="P322" s="474">
        <v>0</v>
      </c>
      <c r="Q322" s="474">
        <v>0</v>
      </c>
      <c r="R322" s="474">
        <v>0</v>
      </c>
      <c r="S322" s="474">
        <v>0</v>
      </c>
      <c r="T322" s="474">
        <v>0</v>
      </c>
      <c r="U322" s="474">
        <v>0</v>
      </c>
      <c r="V322" s="474">
        <v>0</v>
      </c>
      <c r="W322" s="474">
        <v>0</v>
      </c>
      <c r="X322" s="474">
        <v>0</v>
      </c>
      <c r="Y322" s="474">
        <v>0</v>
      </c>
      <c r="Z322" s="474">
        <v>0</v>
      </c>
      <c r="AA322" s="474">
        <v>0</v>
      </c>
      <c r="AB322" s="474">
        <v>0</v>
      </c>
      <c r="AC322" s="474">
        <v>0</v>
      </c>
      <c r="AD322" s="474">
        <v>0</v>
      </c>
      <c r="AE322" s="474">
        <v>0</v>
      </c>
      <c r="AF322" s="474">
        <v>0</v>
      </c>
      <c r="AG322" s="474">
        <v>0</v>
      </c>
      <c r="AH322" s="474">
        <v>0</v>
      </c>
      <c r="AI322" s="474">
        <v>0</v>
      </c>
      <c r="AJ322" s="474">
        <v>0</v>
      </c>
      <c r="AK322" s="474">
        <v>0</v>
      </c>
      <c r="AL322" s="474">
        <v>0</v>
      </c>
      <c r="AM322" s="474">
        <v>0</v>
      </c>
      <c r="AN322" s="474">
        <v>0</v>
      </c>
      <c r="AO322" s="474">
        <v>0</v>
      </c>
      <c r="AP322" s="474">
        <v>0</v>
      </c>
      <c r="AQ322" s="474">
        <v>0</v>
      </c>
      <c r="AR322" s="474">
        <v>0</v>
      </c>
      <c r="AS322" s="474">
        <v>0</v>
      </c>
      <c r="AT322" s="474">
        <v>0</v>
      </c>
      <c r="AU322" s="474">
        <v>0</v>
      </c>
      <c r="AV322" s="474">
        <v>0</v>
      </c>
      <c r="AW322" s="474">
        <v>0</v>
      </c>
      <c r="AX322" s="474">
        <v>0</v>
      </c>
      <c r="AY322" s="474">
        <v>0</v>
      </c>
      <c r="AZ322" s="474">
        <v>0</v>
      </c>
      <c r="BA322" s="474">
        <v>0</v>
      </c>
    </row>
    <row r="323" spans="1:53">
      <c r="A323" s="475" t="s">
        <v>2020</v>
      </c>
      <c r="B323" s="474">
        <v>1360524.79</v>
      </c>
      <c r="C323" s="474">
        <v>1435090.42</v>
      </c>
      <c r="D323" s="474">
        <v>1728017.96</v>
      </c>
      <c r="E323" s="474">
        <v>1532220.51</v>
      </c>
      <c r="F323" s="474">
        <v>1792692.29</v>
      </c>
      <c r="G323" s="474">
        <v>1702294.48</v>
      </c>
      <c r="H323" s="474">
        <v>1504086.47</v>
      </c>
      <c r="I323" s="474">
        <v>1481399.3399999901</v>
      </c>
      <c r="J323" s="474">
        <v>1774448.41</v>
      </c>
      <c r="K323" s="474">
        <v>1785436.55333333</v>
      </c>
      <c r="L323" s="474">
        <v>1770436.55333333</v>
      </c>
      <c r="M323" s="474">
        <v>96093453.873333305</v>
      </c>
      <c r="N323" s="474">
        <v>113960101.64999899</v>
      </c>
      <c r="O323" s="474">
        <v>1574376.08</v>
      </c>
      <c r="P323" s="474">
        <v>1617357.13</v>
      </c>
      <c r="Q323" s="474">
        <v>1917621.01</v>
      </c>
      <c r="R323" s="474">
        <v>1735262.88</v>
      </c>
      <c r="S323" s="474">
        <v>1976858.05</v>
      </c>
      <c r="T323" s="474">
        <v>1920092.53</v>
      </c>
      <c r="U323" s="474">
        <v>1542120.33</v>
      </c>
      <c r="V323" s="474">
        <v>1561799</v>
      </c>
      <c r="W323" s="474">
        <v>1784745.69</v>
      </c>
      <c r="X323" s="474">
        <v>1395122.64</v>
      </c>
      <c r="Y323" s="474">
        <v>1379184.4099999899</v>
      </c>
      <c r="Z323" s="474">
        <v>2919889.2299999902</v>
      </c>
      <c r="AA323" s="474">
        <v>21324428.9799999</v>
      </c>
      <c r="AB323" s="474">
        <v>1273393.29333333</v>
      </c>
      <c r="AC323" s="474">
        <v>1273393.29333333</v>
      </c>
      <c r="AD323" s="474">
        <v>1273393.29333333</v>
      </c>
      <c r="AE323" s="474">
        <v>1273393.29333333</v>
      </c>
      <c r="AF323" s="474">
        <v>1273393.29333333</v>
      </c>
      <c r="AG323" s="474">
        <v>1273393.29333333</v>
      </c>
      <c r="AH323" s="474">
        <v>1273393.29333333</v>
      </c>
      <c r="AI323" s="474">
        <v>1273393.29333333</v>
      </c>
      <c r="AJ323" s="474">
        <v>1273393.29333333</v>
      </c>
      <c r="AK323" s="474">
        <v>1273393.29333333</v>
      </c>
      <c r="AL323" s="474">
        <v>1273393.29333333</v>
      </c>
      <c r="AM323" s="474">
        <v>1273393.29333333</v>
      </c>
      <c r="AN323" s="474">
        <v>15280719.519999901</v>
      </c>
      <c r="AO323" s="474">
        <v>162355</v>
      </c>
      <c r="AP323" s="474">
        <v>162355</v>
      </c>
      <c r="AQ323" s="474">
        <v>162355</v>
      </c>
      <c r="AR323" s="474">
        <v>162355</v>
      </c>
      <c r="AS323" s="474">
        <v>162355</v>
      </c>
      <c r="AT323" s="474">
        <v>162355</v>
      </c>
      <c r="AU323" s="474">
        <v>162355</v>
      </c>
      <c r="AV323" s="474">
        <v>162355</v>
      </c>
      <c r="AW323" s="474">
        <v>162355</v>
      </c>
      <c r="AX323" s="474">
        <v>162355</v>
      </c>
      <c r="AY323" s="474">
        <v>162355</v>
      </c>
      <c r="AZ323" s="474">
        <v>162355</v>
      </c>
      <c r="BA323" s="474">
        <v>1948260</v>
      </c>
    </row>
    <row r="324" spans="1:53">
      <c r="A324" s="475" t="s">
        <v>2019</v>
      </c>
      <c r="B324" s="474">
        <v>0</v>
      </c>
      <c r="C324" s="474">
        <v>0</v>
      </c>
      <c r="D324" s="474">
        <v>0</v>
      </c>
      <c r="E324" s="474">
        <v>0</v>
      </c>
      <c r="F324" s="474">
        <v>0</v>
      </c>
      <c r="G324" s="474">
        <v>0</v>
      </c>
      <c r="H324" s="474">
        <v>0</v>
      </c>
      <c r="I324" s="474">
        <v>0</v>
      </c>
      <c r="J324" s="474">
        <v>0</v>
      </c>
      <c r="K324" s="474">
        <v>0</v>
      </c>
      <c r="L324" s="474">
        <v>0</v>
      </c>
      <c r="M324" s="474">
        <v>0</v>
      </c>
      <c r="N324" s="474">
        <v>0</v>
      </c>
      <c r="O324" s="474">
        <v>0</v>
      </c>
      <c r="P324" s="474">
        <v>0</v>
      </c>
      <c r="Q324" s="474">
        <v>0</v>
      </c>
      <c r="R324" s="474">
        <v>0</v>
      </c>
      <c r="S324" s="474">
        <v>0</v>
      </c>
      <c r="T324" s="474">
        <v>0</v>
      </c>
      <c r="U324" s="474">
        <v>0</v>
      </c>
      <c r="V324" s="474">
        <v>0</v>
      </c>
      <c r="W324" s="474">
        <v>0</v>
      </c>
      <c r="X324" s="474">
        <v>0</v>
      </c>
      <c r="Y324" s="474">
        <v>0</v>
      </c>
      <c r="Z324" s="474">
        <v>0</v>
      </c>
      <c r="AA324" s="474">
        <v>0</v>
      </c>
      <c r="AB324" s="474">
        <v>0</v>
      </c>
      <c r="AC324" s="474">
        <v>0</v>
      </c>
      <c r="AD324" s="474">
        <v>0</v>
      </c>
      <c r="AE324" s="474">
        <v>0</v>
      </c>
      <c r="AF324" s="474">
        <v>0</v>
      </c>
      <c r="AG324" s="474">
        <v>0</v>
      </c>
      <c r="AH324" s="474">
        <v>0</v>
      </c>
      <c r="AI324" s="474">
        <v>0</v>
      </c>
      <c r="AJ324" s="474">
        <v>0</v>
      </c>
      <c r="AK324" s="474">
        <v>0</v>
      </c>
      <c r="AL324" s="474">
        <v>0</v>
      </c>
      <c r="AM324" s="474">
        <v>0</v>
      </c>
      <c r="AN324" s="474">
        <v>0</v>
      </c>
      <c r="AO324" s="474">
        <v>0</v>
      </c>
      <c r="AP324" s="474">
        <v>0</v>
      </c>
      <c r="AQ324" s="474">
        <v>0</v>
      </c>
      <c r="AR324" s="474">
        <v>0</v>
      </c>
      <c r="AS324" s="474">
        <v>0</v>
      </c>
      <c r="AT324" s="474">
        <v>0</v>
      </c>
      <c r="AU324" s="474">
        <v>0</v>
      </c>
      <c r="AV324" s="474">
        <v>0</v>
      </c>
      <c r="AW324" s="474">
        <v>0</v>
      </c>
      <c r="AX324" s="474">
        <v>0</v>
      </c>
      <c r="AY324" s="474">
        <v>0</v>
      </c>
      <c r="AZ324" s="474">
        <v>0</v>
      </c>
      <c r="BA324" s="474">
        <v>0</v>
      </c>
    </row>
    <row r="325" spans="1:53">
      <c r="A325" s="475" t="s">
        <v>2018</v>
      </c>
      <c r="B325" s="474">
        <v>0</v>
      </c>
      <c r="C325" s="474">
        <v>0</v>
      </c>
      <c r="D325" s="474">
        <v>0</v>
      </c>
      <c r="E325" s="474">
        <v>0</v>
      </c>
      <c r="F325" s="474">
        <v>0</v>
      </c>
      <c r="G325" s="474">
        <v>0</v>
      </c>
      <c r="H325" s="474">
        <v>0</v>
      </c>
      <c r="I325" s="474">
        <v>0</v>
      </c>
      <c r="J325" s="474">
        <v>0</v>
      </c>
      <c r="K325" s="474">
        <v>0</v>
      </c>
      <c r="L325" s="474">
        <v>0</v>
      </c>
      <c r="M325" s="474">
        <v>0</v>
      </c>
      <c r="N325" s="474">
        <v>0</v>
      </c>
      <c r="O325" s="474">
        <v>0</v>
      </c>
      <c r="P325" s="474">
        <v>0</v>
      </c>
      <c r="Q325" s="474">
        <v>0</v>
      </c>
      <c r="R325" s="474">
        <v>0</v>
      </c>
      <c r="S325" s="474">
        <v>0</v>
      </c>
      <c r="T325" s="474">
        <v>0</v>
      </c>
      <c r="U325" s="474">
        <v>0</v>
      </c>
      <c r="V325" s="474">
        <v>0</v>
      </c>
      <c r="W325" s="474">
        <v>0</v>
      </c>
      <c r="X325" s="474">
        <v>0</v>
      </c>
      <c r="Y325" s="474">
        <v>0</v>
      </c>
      <c r="Z325" s="474">
        <v>0</v>
      </c>
      <c r="AA325" s="474">
        <v>0</v>
      </c>
      <c r="AB325" s="474">
        <v>0</v>
      </c>
      <c r="AC325" s="474">
        <v>0</v>
      </c>
      <c r="AD325" s="474">
        <v>0</v>
      </c>
      <c r="AE325" s="474">
        <v>0</v>
      </c>
      <c r="AF325" s="474">
        <v>0</v>
      </c>
      <c r="AG325" s="474">
        <v>0</v>
      </c>
      <c r="AH325" s="474">
        <v>0</v>
      </c>
      <c r="AI325" s="474">
        <v>0</v>
      </c>
      <c r="AJ325" s="474">
        <v>0</v>
      </c>
      <c r="AK325" s="474">
        <v>0</v>
      </c>
      <c r="AL325" s="474">
        <v>0</v>
      </c>
      <c r="AM325" s="474">
        <v>0</v>
      </c>
      <c r="AN325" s="474">
        <v>0</v>
      </c>
      <c r="AO325" s="474">
        <v>0</v>
      </c>
      <c r="AP325" s="474">
        <v>0</v>
      </c>
      <c r="AQ325" s="474">
        <v>0</v>
      </c>
      <c r="AR325" s="474">
        <v>0</v>
      </c>
      <c r="AS325" s="474">
        <v>0</v>
      </c>
      <c r="AT325" s="474">
        <v>0</v>
      </c>
      <c r="AU325" s="474">
        <v>0</v>
      </c>
      <c r="AV325" s="474">
        <v>0</v>
      </c>
      <c r="AW325" s="474">
        <v>0</v>
      </c>
      <c r="AX325" s="474">
        <v>0</v>
      </c>
      <c r="AY325" s="474">
        <v>0</v>
      </c>
      <c r="AZ325" s="474">
        <v>0</v>
      </c>
      <c r="BA325" s="474">
        <v>0</v>
      </c>
    </row>
    <row r="326" spans="1:53">
      <c r="A326" s="475" t="s">
        <v>2017</v>
      </c>
      <c r="B326" s="474">
        <v>830040.27</v>
      </c>
      <c r="C326" s="474">
        <v>904960.06</v>
      </c>
      <c r="D326" s="474">
        <v>1199654.98</v>
      </c>
      <c r="E326" s="474">
        <v>1003857.53</v>
      </c>
      <c r="F326" s="474">
        <v>1264329.31</v>
      </c>
      <c r="G326" s="474">
        <v>1173932.1299999999</v>
      </c>
      <c r="H326" s="474">
        <v>975723.49</v>
      </c>
      <c r="I326" s="474">
        <v>953036.36</v>
      </c>
      <c r="J326" s="474">
        <v>1246085.43</v>
      </c>
      <c r="K326" s="474">
        <v>1257073.57333333</v>
      </c>
      <c r="L326" s="474">
        <v>1242073.57333333</v>
      </c>
      <c r="M326" s="474">
        <v>1227073.57333333</v>
      </c>
      <c r="N326" s="474">
        <v>13277840.279999901</v>
      </c>
      <c r="O326" s="474">
        <v>1046013.1</v>
      </c>
      <c r="P326" s="474">
        <v>1088994.1499999999</v>
      </c>
      <c r="Q326" s="474">
        <v>1389258.03</v>
      </c>
      <c r="R326" s="474">
        <v>1206899.8999999999</v>
      </c>
      <c r="S326" s="474">
        <v>1448495.07</v>
      </c>
      <c r="T326" s="474">
        <v>1391729.55</v>
      </c>
      <c r="U326" s="474">
        <v>1013757.35</v>
      </c>
      <c r="V326" s="474">
        <v>1033436.02</v>
      </c>
      <c r="W326" s="474">
        <v>1256382.71</v>
      </c>
      <c r="X326" s="474">
        <v>866759.66</v>
      </c>
      <c r="Y326" s="474">
        <v>850821.429999999</v>
      </c>
      <c r="Z326" s="474">
        <v>2391526.2499999902</v>
      </c>
      <c r="AA326" s="474">
        <v>14984073.2199999</v>
      </c>
      <c r="AB326" s="474">
        <v>745030.313333333</v>
      </c>
      <c r="AC326" s="474">
        <v>745030.313333333</v>
      </c>
      <c r="AD326" s="474">
        <v>745030.313333333</v>
      </c>
      <c r="AE326" s="474">
        <v>745030.313333333</v>
      </c>
      <c r="AF326" s="474">
        <v>745030.313333333</v>
      </c>
      <c r="AG326" s="474">
        <v>745030.313333333</v>
      </c>
      <c r="AH326" s="474">
        <v>745030.313333333</v>
      </c>
      <c r="AI326" s="474">
        <v>745030.313333333</v>
      </c>
      <c r="AJ326" s="474">
        <v>745030.313333333</v>
      </c>
      <c r="AK326" s="474">
        <v>745030.313333333</v>
      </c>
      <c r="AL326" s="474">
        <v>745030.313333333</v>
      </c>
      <c r="AM326" s="474">
        <v>745030.313333333</v>
      </c>
      <c r="AN326" s="474">
        <v>8940363.7599999905</v>
      </c>
      <c r="AO326" s="474">
        <v>0</v>
      </c>
      <c r="AP326" s="474">
        <v>0</v>
      </c>
      <c r="AQ326" s="474">
        <v>0</v>
      </c>
      <c r="AR326" s="474">
        <v>0</v>
      </c>
      <c r="AS326" s="474">
        <v>0</v>
      </c>
      <c r="AT326" s="474">
        <v>0</v>
      </c>
      <c r="AU326" s="474">
        <v>0</v>
      </c>
      <c r="AV326" s="474">
        <v>0</v>
      </c>
      <c r="AW326" s="474">
        <v>0</v>
      </c>
      <c r="AX326" s="474">
        <v>0</v>
      </c>
      <c r="AY326" s="474">
        <v>0</v>
      </c>
      <c r="AZ326" s="474">
        <v>0</v>
      </c>
      <c r="BA326" s="474">
        <v>0</v>
      </c>
    </row>
    <row r="327" spans="1:53">
      <c r="A327" s="475" t="s">
        <v>2016</v>
      </c>
      <c r="B327" s="474">
        <v>368129.52</v>
      </c>
      <c r="C327" s="474">
        <v>367775.36</v>
      </c>
      <c r="D327" s="474">
        <v>366007.98</v>
      </c>
      <c r="E327" s="474">
        <v>366007.98</v>
      </c>
      <c r="F327" s="474">
        <v>366007.98</v>
      </c>
      <c r="G327" s="474">
        <v>366007.35</v>
      </c>
      <c r="H327" s="474">
        <v>366007.98</v>
      </c>
      <c r="I327" s="474">
        <v>366007.98</v>
      </c>
      <c r="J327" s="474">
        <v>366007.98</v>
      </c>
      <c r="K327" s="474">
        <v>366007.98</v>
      </c>
      <c r="L327" s="474">
        <v>366007.98</v>
      </c>
      <c r="M327" s="474">
        <v>366007.98</v>
      </c>
      <c r="N327" s="474">
        <v>4395984.05</v>
      </c>
      <c r="O327" s="474">
        <v>366007.98</v>
      </c>
      <c r="P327" s="474">
        <v>366007.98</v>
      </c>
      <c r="Q327" s="474">
        <v>366007.98</v>
      </c>
      <c r="R327" s="474">
        <v>366007.98</v>
      </c>
      <c r="S327" s="474">
        <v>366007.98</v>
      </c>
      <c r="T327" s="474">
        <v>366007.98</v>
      </c>
      <c r="U327" s="474">
        <v>366007.98</v>
      </c>
      <c r="V327" s="474">
        <v>366007.98</v>
      </c>
      <c r="W327" s="474">
        <v>366007.98</v>
      </c>
      <c r="X327" s="474">
        <v>366007.98</v>
      </c>
      <c r="Y327" s="474">
        <v>366007.98</v>
      </c>
      <c r="Z327" s="474">
        <v>366007.98</v>
      </c>
      <c r="AA327" s="474">
        <v>4392095.76</v>
      </c>
      <c r="AB327" s="474">
        <v>366007.98</v>
      </c>
      <c r="AC327" s="474">
        <v>366007.98</v>
      </c>
      <c r="AD327" s="474">
        <v>366007.98</v>
      </c>
      <c r="AE327" s="474">
        <v>366007.98</v>
      </c>
      <c r="AF327" s="474">
        <v>366007.98</v>
      </c>
      <c r="AG327" s="474">
        <v>366007.98</v>
      </c>
      <c r="AH327" s="474">
        <v>366007.98</v>
      </c>
      <c r="AI327" s="474">
        <v>366007.98</v>
      </c>
      <c r="AJ327" s="474">
        <v>366007.98</v>
      </c>
      <c r="AK327" s="474">
        <v>366007.98</v>
      </c>
      <c r="AL327" s="474">
        <v>366007.98</v>
      </c>
      <c r="AM327" s="474">
        <v>366007.98</v>
      </c>
      <c r="AN327" s="474">
        <v>4392095.76</v>
      </c>
      <c r="AO327" s="474">
        <v>0</v>
      </c>
      <c r="AP327" s="474">
        <v>0</v>
      </c>
      <c r="AQ327" s="474">
        <v>0</v>
      </c>
      <c r="AR327" s="474">
        <v>0</v>
      </c>
      <c r="AS327" s="474">
        <v>0</v>
      </c>
      <c r="AT327" s="474">
        <v>0</v>
      </c>
      <c r="AU327" s="474">
        <v>0</v>
      </c>
      <c r="AV327" s="474">
        <v>0</v>
      </c>
      <c r="AW327" s="474">
        <v>0</v>
      </c>
      <c r="AX327" s="474">
        <v>0</v>
      </c>
      <c r="AY327" s="474">
        <v>0</v>
      </c>
      <c r="AZ327" s="474">
        <v>0</v>
      </c>
      <c r="BA327" s="474">
        <v>0</v>
      </c>
    </row>
    <row r="328" spans="1:53">
      <c r="A328" s="475" t="s">
        <v>2015</v>
      </c>
      <c r="B328" s="474">
        <v>38329</v>
      </c>
      <c r="C328" s="474">
        <v>38329</v>
      </c>
      <c r="D328" s="474">
        <v>38329</v>
      </c>
      <c r="E328" s="474">
        <v>38329</v>
      </c>
      <c r="F328" s="474">
        <v>38329</v>
      </c>
      <c r="G328" s="474">
        <v>38329</v>
      </c>
      <c r="H328" s="474">
        <v>38329</v>
      </c>
      <c r="I328" s="474">
        <v>38329</v>
      </c>
      <c r="J328" s="474">
        <v>38329</v>
      </c>
      <c r="K328" s="474">
        <v>38329</v>
      </c>
      <c r="L328" s="474">
        <v>38329</v>
      </c>
      <c r="M328" s="474">
        <v>38329</v>
      </c>
      <c r="N328" s="474">
        <v>459948</v>
      </c>
      <c r="O328" s="474">
        <v>38329</v>
      </c>
      <c r="P328" s="474">
        <v>38329</v>
      </c>
      <c r="Q328" s="474">
        <v>38329</v>
      </c>
      <c r="R328" s="474">
        <v>38329</v>
      </c>
      <c r="S328" s="474">
        <v>38329</v>
      </c>
      <c r="T328" s="474">
        <v>38329</v>
      </c>
      <c r="U328" s="474">
        <v>38329</v>
      </c>
      <c r="V328" s="474">
        <v>38329</v>
      </c>
      <c r="W328" s="474">
        <v>38329</v>
      </c>
      <c r="X328" s="474">
        <v>38329</v>
      </c>
      <c r="Y328" s="474">
        <v>38329</v>
      </c>
      <c r="Z328" s="474">
        <v>38329</v>
      </c>
      <c r="AA328" s="474">
        <v>459948</v>
      </c>
      <c r="AB328" s="474">
        <v>38329</v>
      </c>
      <c r="AC328" s="474">
        <v>38329</v>
      </c>
      <c r="AD328" s="474">
        <v>38329</v>
      </c>
      <c r="AE328" s="474">
        <v>38329</v>
      </c>
      <c r="AF328" s="474">
        <v>38329</v>
      </c>
      <c r="AG328" s="474">
        <v>38329</v>
      </c>
      <c r="AH328" s="474">
        <v>38329</v>
      </c>
      <c r="AI328" s="474">
        <v>38329</v>
      </c>
      <c r="AJ328" s="474">
        <v>38329</v>
      </c>
      <c r="AK328" s="474">
        <v>38329</v>
      </c>
      <c r="AL328" s="474">
        <v>38329</v>
      </c>
      <c r="AM328" s="474">
        <v>38329</v>
      </c>
      <c r="AN328" s="474">
        <v>459948</v>
      </c>
      <c r="AO328" s="474">
        <v>38329</v>
      </c>
      <c r="AP328" s="474">
        <v>38329</v>
      </c>
      <c r="AQ328" s="474">
        <v>38329</v>
      </c>
      <c r="AR328" s="474">
        <v>38329</v>
      </c>
      <c r="AS328" s="474">
        <v>38329</v>
      </c>
      <c r="AT328" s="474">
        <v>38329</v>
      </c>
      <c r="AU328" s="474">
        <v>38329</v>
      </c>
      <c r="AV328" s="474">
        <v>38329</v>
      </c>
      <c r="AW328" s="474">
        <v>38329</v>
      </c>
      <c r="AX328" s="474">
        <v>38329</v>
      </c>
      <c r="AY328" s="474">
        <v>38329</v>
      </c>
      <c r="AZ328" s="474">
        <v>38329</v>
      </c>
      <c r="BA328" s="474">
        <v>459948</v>
      </c>
    </row>
    <row r="329" spans="1:53">
      <c r="A329" s="475" t="s">
        <v>2014</v>
      </c>
      <c r="B329" s="474">
        <v>16073</v>
      </c>
      <c r="C329" s="474">
        <v>16073</v>
      </c>
      <c r="D329" s="474">
        <v>16073</v>
      </c>
      <c r="E329" s="474">
        <v>16073</v>
      </c>
      <c r="F329" s="474">
        <v>16073</v>
      </c>
      <c r="G329" s="474">
        <v>16073</v>
      </c>
      <c r="H329" s="474">
        <v>16073</v>
      </c>
      <c r="I329" s="474">
        <v>16073</v>
      </c>
      <c r="J329" s="474">
        <v>16073</v>
      </c>
      <c r="K329" s="474">
        <v>16073</v>
      </c>
      <c r="L329" s="474">
        <v>16073</v>
      </c>
      <c r="M329" s="474">
        <v>16073</v>
      </c>
      <c r="N329" s="474">
        <v>192876</v>
      </c>
      <c r="O329" s="474">
        <v>16073</v>
      </c>
      <c r="P329" s="474">
        <v>16073</v>
      </c>
      <c r="Q329" s="474">
        <v>16073</v>
      </c>
      <c r="R329" s="474">
        <v>16073</v>
      </c>
      <c r="S329" s="474">
        <v>16073</v>
      </c>
      <c r="T329" s="474">
        <v>16073</v>
      </c>
      <c r="U329" s="474">
        <v>16073</v>
      </c>
      <c r="V329" s="474">
        <v>16073</v>
      </c>
      <c r="W329" s="474">
        <v>16073</v>
      </c>
      <c r="X329" s="474">
        <v>16073</v>
      </c>
      <c r="Y329" s="474">
        <v>16073</v>
      </c>
      <c r="Z329" s="474">
        <v>16073</v>
      </c>
      <c r="AA329" s="474">
        <v>192876</v>
      </c>
      <c r="AB329" s="474">
        <v>16073</v>
      </c>
      <c r="AC329" s="474">
        <v>16073</v>
      </c>
      <c r="AD329" s="474">
        <v>16073</v>
      </c>
      <c r="AE329" s="474">
        <v>16073</v>
      </c>
      <c r="AF329" s="474">
        <v>16073</v>
      </c>
      <c r="AG329" s="474">
        <v>16073</v>
      </c>
      <c r="AH329" s="474">
        <v>16073</v>
      </c>
      <c r="AI329" s="474">
        <v>16073</v>
      </c>
      <c r="AJ329" s="474">
        <v>16073</v>
      </c>
      <c r="AK329" s="474">
        <v>16073</v>
      </c>
      <c r="AL329" s="474">
        <v>16073</v>
      </c>
      <c r="AM329" s="474">
        <v>16073</v>
      </c>
      <c r="AN329" s="474">
        <v>192876</v>
      </c>
      <c r="AO329" s="474">
        <v>16073</v>
      </c>
      <c r="AP329" s="474">
        <v>16073</v>
      </c>
      <c r="AQ329" s="474">
        <v>16073</v>
      </c>
      <c r="AR329" s="474">
        <v>16073</v>
      </c>
      <c r="AS329" s="474">
        <v>16073</v>
      </c>
      <c r="AT329" s="474">
        <v>16073</v>
      </c>
      <c r="AU329" s="474">
        <v>16073</v>
      </c>
      <c r="AV329" s="474">
        <v>16073</v>
      </c>
      <c r="AW329" s="474">
        <v>16073</v>
      </c>
      <c r="AX329" s="474">
        <v>16073</v>
      </c>
      <c r="AY329" s="474">
        <v>16073</v>
      </c>
      <c r="AZ329" s="474">
        <v>16073</v>
      </c>
      <c r="BA329" s="474">
        <v>192876</v>
      </c>
    </row>
    <row r="330" spans="1:53">
      <c r="A330" s="475" t="s">
        <v>2013</v>
      </c>
      <c r="B330" s="474">
        <v>107953</v>
      </c>
      <c r="C330" s="474">
        <v>107953</v>
      </c>
      <c r="D330" s="474">
        <v>107953</v>
      </c>
      <c r="E330" s="474">
        <v>107953</v>
      </c>
      <c r="F330" s="474">
        <v>107953</v>
      </c>
      <c r="G330" s="474">
        <v>107953</v>
      </c>
      <c r="H330" s="474">
        <v>107953</v>
      </c>
      <c r="I330" s="474">
        <v>107953</v>
      </c>
      <c r="J330" s="474">
        <v>107953</v>
      </c>
      <c r="K330" s="474">
        <v>107953</v>
      </c>
      <c r="L330" s="474">
        <v>107953</v>
      </c>
      <c r="M330" s="474">
        <v>107953</v>
      </c>
      <c r="N330" s="474">
        <v>1295436</v>
      </c>
      <c r="O330" s="474">
        <v>107953</v>
      </c>
      <c r="P330" s="474">
        <v>107953</v>
      </c>
      <c r="Q330" s="474">
        <v>107953</v>
      </c>
      <c r="R330" s="474">
        <v>107953</v>
      </c>
      <c r="S330" s="474">
        <v>107953</v>
      </c>
      <c r="T330" s="474">
        <v>107953</v>
      </c>
      <c r="U330" s="474">
        <v>107953</v>
      </c>
      <c r="V330" s="474">
        <v>107953</v>
      </c>
      <c r="W330" s="474">
        <v>107953</v>
      </c>
      <c r="X330" s="474">
        <v>107953</v>
      </c>
      <c r="Y330" s="474">
        <v>107953</v>
      </c>
      <c r="Z330" s="474">
        <v>107953</v>
      </c>
      <c r="AA330" s="474">
        <v>1295436</v>
      </c>
      <c r="AB330" s="474">
        <v>107953</v>
      </c>
      <c r="AC330" s="474">
        <v>107953</v>
      </c>
      <c r="AD330" s="474">
        <v>107953</v>
      </c>
      <c r="AE330" s="474">
        <v>107953</v>
      </c>
      <c r="AF330" s="474">
        <v>107953</v>
      </c>
      <c r="AG330" s="474">
        <v>107953</v>
      </c>
      <c r="AH330" s="474">
        <v>107953</v>
      </c>
      <c r="AI330" s="474">
        <v>107953</v>
      </c>
      <c r="AJ330" s="474">
        <v>107953</v>
      </c>
      <c r="AK330" s="474">
        <v>107953</v>
      </c>
      <c r="AL330" s="474">
        <v>107953</v>
      </c>
      <c r="AM330" s="474">
        <v>107953</v>
      </c>
      <c r="AN330" s="474">
        <v>1295436</v>
      </c>
      <c r="AO330" s="474">
        <v>107953</v>
      </c>
      <c r="AP330" s="474">
        <v>107953</v>
      </c>
      <c r="AQ330" s="474">
        <v>107953</v>
      </c>
      <c r="AR330" s="474">
        <v>107953</v>
      </c>
      <c r="AS330" s="474">
        <v>107953</v>
      </c>
      <c r="AT330" s="474">
        <v>107953</v>
      </c>
      <c r="AU330" s="474">
        <v>107953</v>
      </c>
      <c r="AV330" s="474">
        <v>107953</v>
      </c>
      <c r="AW330" s="474">
        <v>107953</v>
      </c>
      <c r="AX330" s="474">
        <v>107953</v>
      </c>
      <c r="AY330" s="474">
        <v>107953</v>
      </c>
      <c r="AZ330" s="474">
        <v>107953</v>
      </c>
      <c r="BA330" s="474">
        <v>1295436</v>
      </c>
    </row>
    <row r="331" spans="1:53">
      <c r="A331" s="475" t="s">
        <v>2012</v>
      </c>
      <c r="B331" s="474">
        <v>0</v>
      </c>
      <c r="C331" s="474">
        <v>0</v>
      </c>
      <c r="D331" s="474">
        <v>0</v>
      </c>
      <c r="E331" s="474">
        <v>0</v>
      </c>
      <c r="F331" s="474">
        <v>0</v>
      </c>
      <c r="G331" s="474">
        <v>0</v>
      </c>
      <c r="H331" s="474">
        <v>0</v>
      </c>
      <c r="I331" s="474">
        <v>0</v>
      </c>
      <c r="J331" s="474">
        <v>0</v>
      </c>
      <c r="K331" s="474">
        <v>0</v>
      </c>
      <c r="L331" s="474">
        <v>0</v>
      </c>
      <c r="M331" s="474">
        <v>0</v>
      </c>
      <c r="N331" s="474">
        <v>0</v>
      </c>
      <c r="O331" s="474">
        <v>0</v>
      </c>
      <c r="P331" s="474">
        <v>0</v>
      </c>
      <c r="Q331" s="474">
        <v>0</v>
      </c>
      <c r="R331" s="474">
        <v>0</v>
      </c>
      <c r="S331" s="474">
        <v>0</v>
      </c>
      <c r="T331" s="474">
        <v>0</v>
      </c>
      <c r="U331" s="474">
        <v>0</v>
      </c>
      <c r="V331" s="474">
        <v>0</v>
      </c>
      <c r="W331" s="474">
        <v>0</v>
      </c>
      <c r="X331" s="474">
        <v>0</v>
      </c>
      <c r="Y331" s="474">
        <v>0</v>
      </c>
      <c r="Z331" s="474">
        <v>0</v>
      </c>
      <c r="AA331" s="474">
        <v>0</v>
      </c>
      <c r="AB331" s="474">
        <v>0</v>
      </c>
      <c r="AC331" s="474">
        <v>0</v>
      </c>
      <c r="AD331" s="474">
        <v>0</v>
      </c>
      <c r="AE331" s="474">
        <v>0</v>
      </c>
      <c r="AF331" s="474">
        <v>0</v>
      </c>
      <c r="AG331" s="474">
        <v>0</v>
      </c>
      <c r="AH331" s="474">
        <v>0</v>
      </c>
      <c r="AI331" s="474">
        <v>0</v>
      </c>
      <c r="AJ331" s="474">
        <v>0</v>
      </c>
      <c r="AK331" s="474">
        <v>0</v>
      </c>
      <c r="AL331" s="474">
        <v>0</v>
      </c>
      <c r="AM331" s="474">
        <v>0</v>
      </c>
      <c r="AN331" s="474">
        <v>0</v>
      </c>
      <c r="AO331" s="474">
        <v>0</v>
      </c>
      <c r="AP331" s="474">
        <v>0</v>
      </c>
      <c r="AQ331" s="474">
        <v>0</v>
      </c>
      <c r="AR331" s="474">
        <v>0</v>
      </c>
      <c r="AS331" s="474">
        <v>0</v>
      </c>
      <c r="AT331" s="474">
        <v>0</v>
      </c>
      <c r="AU331" s="474">
        <v>0</v>
      </c>
      <c r="AV331" s="474">
        <v>0</v>
      </c>
      <c r="AW331" s="474">
        <v>0</v>
      </c>
      <c r="AX331" s="474">
        <v>0</v>
      </c>
      <c r="AY331" s="474">
        <v>0</v>
      </c>
      <c r="AZ331" s="474">
        <v>0</v>
      </c>
      <c r="BA331" s="474">
        <v>0</v>
      </c>
    </row>
    <row r="332" spans="1:53">
      <c r="A332" s="475" t="s">
        <v>2011</v>
      </c>
      <c r="B332" s="474">
        <v>0</v>
      </c>
      <c r="C332" s="474">
        <v>0</v>
      </c>
      <c r="D332" s="474">
        <v>0</v>
      </c>
      <c r="E332" s="474">
        <v>0</v>
      </c>
      <c r="F332" s="474">
        <v>0</v>
      </c>
      <c r="G332" s="474">
        <v>0</v>
      </c>
      <c r="H332" s="474">
        <v>0</v>
      </c>
      <c r="I332" s="474">
        <v>0</v>
      </c>
      <c r="J332" s="474">
        <v>0</v>
      </c>
      <c r="K332" s="474">
        <v>0</v>
      </c>
      <c r="L332" s="474">
        <v>0</v>
      </c>
      <c r="M332" s="474">
        <v>0</v>
      </c>
      <c r="N332" s="474">
        <v>0</v>
      </c>
      <c r="O332" s="474">
        <v>0</v>
      </c>
      <c r="P332" s="474">
        <v>0</v>
      </c>
      <c r="Q332" s="474">
        <v>0</v>
      </c>
      <c r="R332" s="474">
        <v>0</v>
      </c>
      <c r="S332" s="474">
        <v>0</v>
      </c>
      <c r="T332" s="474">
        <v>0</v>
      </c>
      <c r="U332" s="474">
        <v>0</v>
      </c>
      <c r="V332" s="474">
        <v>0</v>
      </c>
      <c r="W332" s="474">
        <v>0</v>
      </c>
      <c r="X332" s="474">
        <v>0</v>
      </c>
      <c r="Y332" s="474">
        <v>0</v>
      </c>
      <c r="Z332" s="474">
        <v>0</v>
      </c>
      <c r="AA332" s="474">
        <v>0</v>
      </c>
      <c r="AB332" s="474">
        <v>0</v>
      </c>
      <c r="AC332" s="474">
        <v>0</v>
      </c>
      <c r="AD332" s="474">
        <v>0</v>
      </c>
      <c r="AE332" s="474">
        <v>0</v>
      </c>
      <c r="AF332" s="474">
        <v>0</v>
      </c>
      <c r="AG332" s="474">
        <v>0</v>
      </c>
      <c r="AH332" s="474">
        <v>0</v>
      </c>
      <c r="AI332" s="474">
        <v>0</v>
      </c>
      <c r="AJ332" s="474">
        <v>0</v>
      </c>
      <c r="AK332" s="474">
        <v>0</v>
      </c>
      <c r="AL332" s="474">
        <v>0</v>
      </c>
      <c r="AM332" s="474">
        <v>0</v>
      </c>
      <c r="AN332" s="474">
        <v>0</v>
      </c>
      <c r="AO332" s="474">
        <v>0</v>
      </c>
      <c r="AP332" s="474">
        <v>0</v>
      </c>
      <c r="AQ332" s="474">
        <v>0</v>
      </c>
      <c r="AR332" s="474">
        <v>0</v>
      </c>
      <c r="AS332" s="474">
        <v>0</v>
      </c>
      <c r="AT332" s="474">
        <v>0</v>
      </c>
      <c r="AU332" s="474">
        <v>0</v>
      </c>
      <c r="AV332" s="474">
        <v>0</v>
      </c>
      <c r="AW332" s="474">
        <v>0</v>
      </c>
      <c r="AX332" s="474">
        <v>0</v>
      </c>
      <c r="AY332" s="474">
        <v>0</v>
      </c>
      <c r="AZ332" s="474">
        <v>0</v>
      </c>
      <c r="BA332" s="474">
        <v>0</v>
      </c>
    </row>
    <row r="333" spans="1:53">
      <c r="A333" s="475" t="s">
        <v>2010</v>
      </c>
      <c r="B333" s="474">
        <v>0</v>
      </c>
      <c r="C333" s="474">
        <v>0</v>
      </c>
      <c r="D333" s="474">
        <v>0</v>
      </c>
      <c r="E333" s="474">
        <v>0</v>
      </c>
      <c r="F333" s="474">
        <v>0</v>
      </c>
      <c r="G333" s="474">
        <v>0</v>
      </c>
      <c r="H333" s="474">
        <v>0</v>
      </c>
      <c r="I333" s="474">
        <v>0</v>
      </c>
      <c r="J333" s="474">
        <v>0</v>
      </c>
      <c r="K333" s="474">
        <v>0</v>
      </c>
      <c r="L333" s="474">
        <v>0</v>
      </c>
      <c r="M333" s="474">
        <v>0</v>
      </c>
      <c r="N333" s="474">
        <v>0</v>
      </c>
      <c r="O333" s="474">
        <v>0</v>
      </c>
      <c r="P333" s="474">
        <v>0</v>
      </c>
      <c r="Q333" s="474">
        <v>0</v>
      </c>
      <c r="R333" s="474">
        <v>0</v>
      </c>
      <c r="S333" s="474">
        <v>0</v>
      </c>
      <c r="T333" s="474">
        <v>0</v>
      </c>
      <c r="U333" s="474">
        <v>0</v>
      </c>
      <c r="V333" s="474">
        <v>0</v>
      </c>
      <c r="W333" s="474">
        <v>0</v>
      </c>
      <c r="X333" s="474">
        <v>0</v>
      </c>
      <c r="Y333" s="474">
        <v>0</v>
      </c>
      <c r="Z333" s="474">
        <v>0</v>
      </c>
      <c r="AA333" s="474">
        <v>0</v>
      </c>
      <c r="AB333" s="474">
        <v>0</v>
      </c>
      <c r="AC333" s="474">
        <v>0</v>
      </c>
      <c r="AD333" s="474">
        <v>0</v>
      </c>
      <c r="AE333" s="474">
        <v>0</v>
      </c>
      <c r="AF333" s="474">
        <v>0</v>
      </c>
      <c r="AG333" s="474">
        <v>0</v>
      </c>
      <c r="AH333" s="474">
        <v>0</v>
      </c>
      <c r="AI333" s="474">
        <v>0</v>
      </c>
      <c r="AJ333" s="474">
        <v>0</v>
      </c>
      <c r="AK333" s="474">
        <v>0</v>
      </c>
      <c r="AL333" s="474">
        <v>0</v>
      </c>
      <c r="AM333" s="474">
        <v>0</v>
      </c>
      <c r="AN333" s="474">
        <v>0</v>
      </c>
      <c r="AO333" s="474">
        <v>0</v>
      </c>
      <c r="AP333" s="474">
        <v>0</v>
      </c>
      <c r="AQ333" s="474">
        <v>0</v>
      </c>
      <c r="AR333" s="474">
        <v>0</v>
      </c>
      <c r="AS333" s="474">
        <v>0</v>
      </c>
      <c r="AT333" s="474">
        <v>0</v>
      </c>
      <c r="AU333" s="474">
        <v>0</v>
      </c>
      <c r="AV333" s="474">
        <v>0</v>
      </c>
      <c r="AW333" s="474">
        <v>0</v>
      </c>
      <c r="AX333" s="474">
        <v>0</v>
      </c>
      <c r="AY333" s="474">
        <v>0</v>
      </c>
      <c r="AZ333" s="474">
        <v>0</v>
      </c>
      <c r="BA333" s="474">
        <v>0</v>
      </c>
    </row>
    <row r="334" spans="1:53">
      <c r="A334" s="475" t="s">
        <v>2009</v>
      </c>
      <c r="B334" s="474">
        <v>0</v>
      </c>
      <c r="C334" s="474">
        <v>0</v>
      </c>
      <c r="D334" s="474">
        <v>0</v>
      </c>
      <c r="E334" s="474">
        <v>0</v>
      </c>
      <c r="F334" s="474">
        <v>0</v>
      </c>
      <c r="G334" s="474">
        <v>0</v>
      </c>
      <c r="H334" s="474">
        <v>0</v>
      </c>
      <c r="I334" s="474">
        <v>0</v>
      </c>
      <c r="J334" s="474">
        <v>0</v>
      </c>
      <c r="K334" s="474">
        <v>0</v>
      </c>
      <c r="L334" s="474">
        <v>0</v>
      </c>
      <c r="M334" s="474">
        <v>0</v>
      </c>
      <c r="N334" s="474">
        <v>0</v>
      </c>
      <c r="O334" s="474">
        <v>0</v>
      </c>
      <c r="P334" s="474">
        <v>0</v>
      </c>
      <c r="Q334" s="474">
        <v>0</v>
      </c>
      <c r="R334" s="474">
        <v>0</v>
      </c>
      <c r="S334" s="474">
        <v>0</v>
      </c>
      <c r="T334" s="474">
        <v>0</v>
      </c>
      <c r="U334" s="474">
        <v>0</v>
      </c>
      <c r="V334" s="474">
        <v>0</v>
      </c>
      <c r="W334" s="474">
        <v>0</v>
      </c>
      <c r="X334" s="474">
        <v>0</v>
      </c>
      <c r="Y334" s="474">
        <v>0</v>
      </c>
      <c r="Z334" s="474">
        <v>0</v>
      </c>
      <c r="AA334" s="474">
        <v>0</v>
      </c>
      <c r="AB334" s="474">
        <v>0</v>
      </c>
      <c r="AC334" s="474">
        <v>0</v>
      </c>
      <c r="AD334" s="474">
        <v>0</v>
      </c>
      <c r="AE334" s="474">
        <v>0</v>
      </c>
      <c r="AF334" s="474">
        <v>0</v>
      </c>
      <c r="AG334" s="474">
        <v>0</v>
      </c>
      <c r="AH334" s="474">
        <v>0</v>
      </c>
      <c r="AI334" s="474">
        <v>0</v>
      </c>
      <c r="AJ334" s="474">
        <v>0</v>
      </c>
      <c r="AK334" s="474">
        <v>0</v>
      </c>
      <c r="AL334" s="474">
        <v>0</v>
      </c>
      <c r="AM334" s="474">
        <v>0</v>
      </c>
      <c r="AN334" s="474">
        <v>0</v>
      </c>
      <c r="AO334" s="474">
        <v>0</v>
      </c>
      <c r="AP334" s="474">
        <v>0</v>
      </c>
      <c r="AQ334" s="474">
        <v>0</v>
      </c>
      <c r="AR334" s="474">
        <v>0</v>
      </c>
      <c r="AS334" s="474">
        <v>0</v>
      </c>
      <c r="AT334" s="474">
        <v>0</v>
      </c>
      <c r="AU334" s="474">
        <v>0</v>
      </c>
      <c r="AV334" s="474">
        <v>0</v>
      </c>
      <c r="AW334" s="474">
        <v>0</v>
      </c>
      <c r="AX334" s="474">
        <v>0</v>
      </c>
      <c r="AY334" s="474">
        <v>0</v>
      </c>
      <c r="AZ334" s="474">
        <v>0</v>
      </c>
      <c r="BA334" s="474">
        <v>0</v>
      </c>
    </row>
    <row r="335" spans="1:53">
      <c r="A335" s="475" t="s">
        <v>2008</v>
      </c>
      <c r="B335" s="474">
        <v>0</v>
      </c>
      <c r="C335" s="474">
        <v>0</v>
      </c>
      <c r="D335" s="474">
        <v>0</v>
      </c>
      <c r="E335" s="474">
        <v>0</v>
      </c>
      <c r="F335" s="474">
        <v>0</v>
      </c>
      <c r="G335" s="474">
        <v>0</v>
      </c>
      <c r="H335" s="474">
        <v>0</v>
      </c>
      <c r="I335" s="474">
        <v>0</v>
      </c>
      <c r="J335" s="474">
        <v>0</v>
      </c>
      <c r="K335" s="474">
        <v>0</v>
      </c>
      <c r="L335" s="474">
        <v>0</v>
      </c>
      <c r="M335" s="474">
        <v>94338017.319999993</v>
      </c>
      <c r="N335" s="474">
        <v>94338017.319999993</v>
      </c>
      <c r="O335" s="474">
        <v>0</v>
      </c>
      <c r="P335" s="474">
        <v>0</v>
      </c>
      <c r="Q335" s="474">
        <v>0</v>
      </c>
      <c r="R335" s="474">
        <v>0</v>
      </c>
      <c r="S335" s="474">
        <v>0</v>
      </c>
      <c r="T335" s="474">
        <v>0</v>
      </c>
      <c r="U335" s="474">
        <v>0</v>
      </c>
      <c r="V335" s="474">
        <v>0</v>
      </c>
      <c r="W335" s="474">
        <v>0</v>
      </c>
      <c r="X335" s="474">
        <v>0</v>
      </c>
      <c r="Y335" s="474">
        <v>0</v>
      </c>
      <c r="Z335" s="474">
        <v>0</v>
      </c>
      <c r="AA335" s="474">
        <v>0</v>
      </c>
      <c r="AB335" s="474">
        <v>0</v>
      </c>
      <c r="AC335" s="474">
        <v>0</v>
      </c>
      <c r="AD335" s="474">
        <v>0</v>
      </c>
      <c r="AE335" s="474">
        <v>0</v>
      </c>
      <c r="AF335" s="474">
        <v>0</v>
      </c>
      <c r="AG335" s="474">
        <v>0</v>
      </c>
      <c r="AH335" s="474">
        <v>0</v>
      </c>
      <c r="AI335" s="474">
        <v>0</v>
      </c>
      <c r="AJ335" s="474">
        <v>0</v>
      </c>
      <c r="AK335" s="474">
        <v>0</v>
      </c>
      <c r="AL335" s="474">
        <v>0</v>
      </c>
      <c r="AM335" s="474">
        <v>0</v>
      </c>
      <c r="AN335" s="474">
        <v>0</v>
      </c>
      <c r="AO335" s="474">
        <v>0</v>
      </c>
      <c r="AP335" s="474">
        <v>0</v>
      </c>
      <c r="AQ335" s="474">
        <v>0</v>
      </c>
      <c r="AR335" s="474">
        <v>0</v>
      </c>
      <c r="AS335" s="474">
        <v>0</v>
      </c>
      <c r="AT335" s="474">
        <v>0</v>
      </c>
      <c r="AU335" s="474">
        <v>0</v>
      </c>
      <c r="AV335" s="474">
        <v>0</v>
      </c>
      <c r="AW335" s="474">
        <v>0</v>
      </c>
      <c r="AX335" s="474">
        <v>0</v>
      </c>
      <c r="AY335" s="474">
        <v>0</v>
      </c>
      <c r="AZ335" s="474">
        <v>0</v>
      </c>
      <c r="BA335" s="474">
        <v>0</v>
      </c>
    </row>
    <row r="336" spans="1:53">
      <c r="A336" s="475" t="s">
        <v>2007</v>
      </c>
      <c r="B336" s="474">
        <v>118796043.45</v>
      </c>
      <c r="C336" s="474">
        <v>111862376.989999</v>
      </c>
      <c r="D336" s="474">
        <v>124878354.03</v>
      </c>
      <c r="E336" s="474">
        <v>127709409.51000001</v>
      </c>
      <c r="F336" s="474">
        <v>124954486.09</v>
      </c>
      <c r="G336" s="474">
        <v>132928950.38</v>
      </c>
      <c r="H336" s="474">
        <v>138584125.78999999</v>
      </c>
      <c r="I336" s="474">
        <v>135637482.80000001</v>
      </c>
      <c r="J336" s="474">
        <v>139856182.12</v>
      </c>
      <c r="K336" s="474">
        <v>147837391.032913</v>
      </c>
      <c r="L336" s="474">
        <v>138351193.26818499</v>
      </c>
      <c r="M336" s="474">
        <v>154253375.39471501</v>
      </c>
      <c r="N336" s="474">
        <v>1595649370.8558099</v>
      </c>
      <c r="O336" s="474">
        <v>133747047.44582701</v>
      </c>
      <c r="P336" s="474">
        <v>131500883.646993</v>
      </c>
      <c r="Q336" s="474">
        <v>142627812.69644901</v>
      </c>
      <c r="R336" s="474">
        <v>138251885.65053901</v>
      </c>
      <c r="S336" s="474">
        <v>145212941.98681399</v>
      </c>
      <c r="T336" s="474">
        <v>144282953.61563</v>
      </c>
      <c r="U336" s="474">
        <v>142680227.93956599</v>
      </c>
      <c r="V336" s="474">
        <v>145276778.49968401</v>
      </c>
      <c r="W336" s="474">
        <v>141260081.34178501</v>
      </c>
      <c r="X336" s="474">
        <v>139647689.019209</v>
      </c>
      <c r="Y336" s="474">
        <v>135933354.94358501</v>
      </c>
      <c r="Z336" s="474">
        <v>130041662.814845</v>
      </c>
      <c r="AA336" s="474">
        <v>1670463319.60093</v>
      </c>
      <c r="AB336" s="474">
        <v>146216250.79658601</v>
      </c>
      <c r="AC336" s="474">
        <v>127071977.68708301</v>
      </c>
      <c r="AD336" s="474">
        <v>150500443.01708299</v>
      </c>
      <c r="AE336" s="474">
        <v>137491169.432735</v>
      </c>
      <c r="AF336" s="474">
        <v>140510894.536062</v>
      </c>
      <c r="AG336" s="474">
        <v>138524077.027448</v>
      </c>
      <c r="AH336" s="474">
        <v>136607533.337917</v>
      </c>
      <c r="AI336" s="474">
        <v>141216739.92755401</v>
      </c>
      <c r="AJ336" s="474">
        <v>137202743.79528201</v>
      </c>
      <c r="AK336" s="474">
        <v>138335762.73348999</v>
      </c>
      <c r="AL336" s="474">
        <v>134762988.53617501</v>
      </c>
      <c r="AM336" s="474">
        <v>131341619.037083</v>
      </c>
      <c r="AN336" s="474">
        <v>1659782199.8645</v>
      </c>
      <c r="AO336" s="474">
        <v>148032531.956581</v>
      </c>
      <c r="AP336" s="474">
        <v>132995370.221485</v>
      </c>
      <c r="AQ336" s="474">
        <v>151462804.58664101</v>
      </c>
      <c r="AR336" s="474">
        <v>140776766.255463</v>
      </c>
      <c r="AS336" s="474">
        <v>141472508.088002</v>
      </c>
      <c r="AT336" s="474">
        <v>140824445.99293399</v>
      </c>
      <c r="AU336" s="474">
        <v>141863190.15991801</v>
      </c>
      <c r="AV336" s="474">
        <v>144561240.95649999</v>
      </c>
      <c r="AW336" s="474">
        <v>137524429.50622499</v>
      </c>
      <c r="AX336" s="474">
        <v>140791495.38874999</v>
      </c>
      <c r="AY336" s="474">
        <v>138610588.51875001</v>
      </c>
      <c r="AZ336" s="474">
        <v>140079487.40875</v>
      </c>
      <c r="BA336" s="474">
        <v>1698994859.04</v>
      </c>
    </row>
    <row r="337" spans="1:53">
      <c r="A337" s="475" t="s">
        <v>2006</v>
      </c>
      <c r="B337" s="474">
        <v>20072086.27</v>
      </c>
      <c r="C337" s="474">
        <v>20117662.2299999</v>
      </c>
      <c r="D337" s="474">
        <v>26845453.75</v>
      </c>
      <c r="E337" s="474">
        <v>23854319.219999999</v>
      </c>
      <c r="F337" s="474">
        <v>22786756</v>
      </c>
      <c r="G337" s="474">
        <v>29129847.260000002</v>
      </c>
      <c r="H337" s="474">
        <v>20581840.48</v>
      </c>
      <c r="I337" s="474">
        <v>26098760.0699999</v>
      </c>
      <c r="J337" s="474">
        <v>30136986.5</v>
      </c>
      <c r="K337" s="474">
        <v>29350795.753872201</v>
      </c>
      <c r="L337" s="474">
        <v>31049215.848024901</v>
      </c>
      <c r="M337" s="474">
        <v>43678775.028361499</v>
      </c>
      <c r="N337" s="474">
        <v>323702498.410258</v>
      </c>
      <c r="O337" s="474">
        <v>29167483.693220701</v>
      </c>
      <c r="P337" s="474">
        <v>26253651.624715202</v>
      </c>
      <c r="Q337" s="474">
        <v>29678756.377051599</v>
      </c>
      <c r="R337" s="474">
        <v>27445808.764842</v>
      </c>
      <c r="S337" s="474">
        <v>31164658.3481359</v>
      </c>
      <c r="T337" s="474">
        <v>26432864.434719399</v>
      </c>
      <c r="U337" s="474">
        <v>27159172.129823901</v>
      </c>
      <c r="V337" s="474">
        <v>28736931.033498101</v>
      </c>
      <c r="W337" s="474">
        <v>28083182.761785299</v>
      </c>
      <c r="X337" s="474">
        <v>29453033.458181299</v>
      </c>
      <c r="Y337" s="474">
        <v>29580487.666501999</v>
      </c>
      <c r="Z337" s="474">
        <v>28686350.327762201</v>
      </c>
      <c r="AA337" s="474">
        <v>341842380.62023801</v>
      </c>
      <c r="AB337" s="474">
        <v>28495386.499503098</v>
      </c>
      <c r="AC337" s="474">
        <v>24113423.579999998</v>
      </c>
      <c r="AD337" s="474">
        <v>28708697.149999999</v>
      </c>
      <c r="AE337" s="474">
        <v>27740837.379999898</v>
      </c>
      <c r="AF337" s="474">
        <v>26756415.620000001</v>
      </c>
      <c r="AG337" s="474">
        <v>28088790.3699999</v>
      </c>
      <c r="AH337" s="474">
        <v>25591284.6399999</v>
      </c>
      <c r="AI337" s="474">
        <v>28046123.32</v>
      </c>
      <c r="AJ337" s="474">
        <v>27782464.8481526</v>
      </c>
      <c r="AK337" s="474">
        <v>29369429.6627554</v>
      </c>
      <c r="AL337" s="474">
        <v>28647667.5190918</v>
      </c>
      <c r="AM337" s="474">
        <v>31091745.7999999</v>
      </c>
      <c r="AN337" s="474">
        <v>334432266.389503</v>
      </c>
      <c r="AO337" s="474">
        <v>27116730.93</v>
      </c>
      <c r="AP337" s="474">
        <v>24593829.769999899</v>
      </c>
      <c r="AQ337" s="474">
        <v>29348099.510000002</v>
      </c>
      <c r="AR337" s="474">
        <v>28331455.329999998</v>
      </c>
      <c r="AS337" s="474">
        <v>27827992.91</v>
      </c>
      <c r="AT337" s="474">
        <v>28740242.219999999</v>
      </c>
      <c r="AU337" s="474">
        <v>26169767.190000001</v>
      </c>
      <c r="AV337" s="474">
        <v>28508668.809999999</v>
      </c>
      <c r="AW337" s="474">
        <v>28420183.41</v>
      </c>
      <c r="AX337" s="474">
        <v>29765756.890000001</v>
      </c>
      <c r="AY337" s="474">
        <v>29098583.609999999</v>
      </c>
      <c r="AZ337" s="474">
        <v>31946906.879999999</v>
      </c>
      <c r="BA337" s="474">
        <v>339868217.45999998</v>
      </c>
    </row>
    <row r="338" spans="1:53">
      <c r="A338" s="475" t="s">
        <v>2005</v>
      </c>
      <c r="B338" s="474">
        <v>15217957.560000001</v>
      </c>
      <c r="C338" s="474">
        <v>15155151.99</v>
      </c>
      <c r="D338" s="474">
        <v>17485233.989999998</v>
      </c>
      <c r="E338" s="474">
        <v>16287993.640000001</v>
      </c>
      <c r="F338" s="474">
        <v>15930944.539999999</v>
      </c>
      <c r="G338" s="474">
        <v>21032526.77</v>
      </c>
      <c r="H338" s="474">
        <v>17443192.359999999</v>
      </c>
      <c r="I338" s="474">
        <v>16724936.15</v>
      </c>
      <c r="J338" s="474">
        <v>21102666.859999999</v>
      </c>
      <c r="K338" s="474">
        <v>16736441.27</v>
      </c>
      <c r="L338" s="474">
        <v>16453633.1599999</v>
      </c>
      <c r="M338" s="474">
        <v>18776766.23</v>
      </c>
      <c r="N338" s="474">
        <v>208347444.52000001</v>
      </c>
      <c r="O338" s="474">
        <v>15914393.74</v>
      </c>
      <c r="P338" s="474">
        <v>16496911.91</v>
      </c>
      <c r="Q338" s="474">
        <v>18932514.02</v>
      </c>
      <c r="R338" s="474">
        <v>17298274.149999999</v>
      </c>
      <c r="S338" s="474">
        <v>23225861.550000001</v>
      </c>
      <c r="T338" s="474">
        <v>17340767.439999901</v>
      </c>
      <c r="U338" s="474">
        <v>16872163.7999999</v>
      </c>
      <c r="V338" s="474">
        <v>17955406.77</v>
      </c>
      <c r="W338" s="474">
        <v>17772405.09</v>
      </c>
      <c r="X338" s="474">
        <v>16857936.77</v>
      </c>
      <c r="Y338" s="474">
        <v>17343320.800000001</v>
      </c>
      <c r="Z338" s="474">
        <v>18120776.129999999</v>
      </c>
      <c r="AA338" s="474">
        <v>214130732.16999999</v>
      </c>
      <c r="AB338" s="474">
        <v>16623546.51</v>
      </c>
      <c r="AC338" s="474">
        <v>16215411.779999999</v>
      </c>
      <c r="AD338" s="474">
        <v>19020770.859999999</v>
      </c>
      <c r="AE338" s="474">
        <v>17032059.039999899</v>
      </c>
      <c r="AF338" s="474">
        <v>18144805.73</v>
      </c>
      <c r="AG338" s="474">
        <v>18441539.089999899</v>
      </c>
      <c r="AH338" s="474">
        <v>17347541.4099999</v>
      </c>
      <c r="AI338" s="474">
        <v>18530543.920000002</v>
      </c>
      <c r="AJ338" s="474">
        <v>18029415.289999899</v>
      </c>
      <c r="AK338" s="474">
        <v>17733886.390000001</v>
      </c>
      <c r="AL338" s="474">
        <v>17978619.649999999</v>
      </c>
      <c r="AM338" s="474">
        <v>18233633.920000002</v>
      </c>
      <c r="AN338" s="474">
        <v>213331773.59</v>
      </c>
      <c r="AO338" s="474">
        <v>17037148.239999998</v>
      </c>
      <c r="AP338" s="474">
        <v>16272001.7299999</v>
      </c>
      <c r="AQ338" s="474">
        <v>19023288.219999999</v>
      </c>
      <c r="AR338" s="474">
        <v>17664499.34</v>
      </c>
      <c r="AS338" s="474">
        <v>18765508.59</v>
      </c>
      <c r="AT338" s="474">
        <v>18362967.82</v>
      </c>
      <c r="AU338" s="474">
        <v>18211475.629999999</v>
      </c>
      <c r="AV338" s="474">
        <v>18954275.280000001</v>
      </c>
      <c r="AW338" s="474">
        <v>17959597.670000002</v>
      </c>
      <c r="AX338" s="474">
        <v>18621200.809999999</v>
      </c>
      <c r="AY338" s="474">
        <v>18310128.809999999</v>
      </c>
      <c r="AZ338" s="474">
        <v>18694364.02</v>
      </c>
      <c r="BA338" s="474">
        <v>217876456.16</v>
      </c>
    </row>
    <row r="339" spans="1:53">
      <c r="A339" s="475" t="s">
        <v>2004</v>
      </c>
      <c r="B339" s="474">
        <v>15215686.23</v>
      </c>
      <c r="C339" s="474">
        <v>15152812.560000001</v>
      </c>
      <c r="D339" s="474">
        <v>17482703.649999999</v>
      </c>
      <c r="E339" s="474">
        <v>16284881.5</v>
      </c>
      <c r="F339" s="474">
        <v>15928018.48</v>
      </c>
      <c r="G339" s="474">
        <v>21030091.149999999</v>
      </c>
      <c r="H339" s="474">
        <v>17438879.32</v>
      </c>
      <c r="I339" s="474">
        <v>16721367.43</v>
      </c>
      <c r="J339" s="474">
        <v>21099861.100000001</v>
      </c>
      <c r="K339" s="474">
        <v>16733119.550000001</v>
      </c>
      <c r="L339" s="474">
        <v>16450717.8199999</v>
      </c>
      <c r="M339" s="474">
        <v>18773425.969999999</v>
      </c>
      <c r="N339" s="474">
        <v>208311564.75999999</v>
      </c>
      <c r="O339" s="474">
        <v>15911342.210000001</v>
      </c>
      <c r="P339" s="474">
        <v>16493544.52</v>
      </c>
      <c r="Q339" s="474">
        <v>18928760.399999999</v>
      </c>
      <c r="R339" s="474">
        <v>17294800.300000001</v>
      </c>
      <c r="S339" s="474">
        <v>23222626.809999999</v>
      </c>
      <c r="T339" s="474">
        <v>17337532.699999899</v>
      </c>
      <c r="U339" s="474">
        <v>16869078.919999901</v>
      </c>
      <c r="V339" s="474">
        <v>17952022.170000002</v>
      </c>
      <c r="W339" s="474">
        <v>17769170.350000001</v>
      </c>
      <c r="X339" s="474">
        <v>16854851.890000001</v>
      </c>
      <c r="Y339" s="474">
        <v>17340086.059999999</v>
      </c>
      <c r="Z339" s="474">
        <v>18117541.390000001</v>
      </c>
      <c r="AA339" s="474">
        <v>214091357.72</v>
      </c>
      <c r="AB339" s="474">
        <v>16620288.99</v>
      </c>
      <c r="AC339" s="474">
        <v>16212451.199999999</v>
      </c>
      <c r="AD339" s="474">
        <v>19017304.91</v>
      </c>
      <c r="AE339" s="474">
        <v>17029011.8699999</v>
      </c>
      <c r="AF339" s="474">
        <v>18141291.75</v>
      </c>
      <c r="AG339" s="474">
        <v>18438180.779999901</v>
      </c>
      <c r="AH339" s="474">
        <v>17344338.669999901</v>
      </c>
      <c r="AI339" s="474">
        <v>18527029.940000001</v>
      </c>
      <c r="AJ339" s="474">
        <v>18026212.5499999</v>
      </c>
      <c r="AK339" s="474">
        <v>17730528.079999998</v>
      </c>
      <c r="AL339" s="474">
        <v>17975261.34</v>
      </c>
      <c r="AM339" s="474">
        <v>18230431.18</v>
      </c>
      <c r="AN339" s="474">
        <v>213292331.25999999</v>
      </c>
      <c r="AO339" s="474">
        <v>17033642.899999999</v>
      </c>
      <c r="AP339" s="474">
        <v>16268956.939999999</v>
      </c>
      <c r="AQ339" s="474">
        <v>19019881.739999998</v>
      </c>
      <c r="AR339" s="474">
        <v>17661204.949999999</v>
      </c>
      <c r="AS339" s="474">
        <v>18761894.800000001</v>
      </c>
      <c r="AT339" s="474">
        <v>18359673.969999999</v>
      </c>
      <c r="AU339" s="474">
        <v>18208021.77</v>
      </c>
      <c r="AV339" s="474">
        <v>18950661.489999998</v>
      </c>
      <c r="AW339" s="474">
        <v>17956463.84</v>
      </c>
      <c r="AX339" s="474">
        <v>18617587.02</v>
      </c>
      <c r="AY339" s="474">
        <v>18306674.949999999</v>
      </c>
      <c r="AZ339" s="474">
        <v>18691070.170000002</v>
      </c>
      <c r="BA339" s="474">
        <v>217835734.53999999</v>
      </c>
    </row>
    <row r="340" spans="1:53">
      <c r="A340" s="475" t="s">
        <v>2003</v>
      </c>
      <c r="B340" s="474">
        <v>2271.33</v>
      </c>
      <c r="C340" s="474">
        <v>2339.4299999999998</v>
      </c>
      <c r="D340" s="474">
        <v>2530.34</v>
      </c>
      <c r="E340" s="474">
        <v>3112.14</v>
      </c>
      <c r="F340" s="474">
        <v>2926.06</v>
      </c>
      <c r="G340" s="474">
        <v>2435.62</v>
      </c>
      <c r="H340" s="474">
        <v>4313.04</v>
      </c>
      <c r="I340" s="474">
        <v>3568.72</v>
      </c>
      <c r="J340" s="474">
        <v>2805.76</v>
      </c>
      <c r="K340" s="474">
        <v>3321.72</v>
      </c>
      <c r="L340" s="474">
        <v>2915.34</v>
      </c>
      <c r="M340" s="474">
        <v>3340.2599999999902</v>
      </c>
      <c r="N340" s="474">
        <v>35879.760000000002</v>
      </c>
      <c r="O340" s="474">
        <v>3051.53</v>
      </c>
      <c r="P340" s="474">
        <v>3367.39</v>
      </c>
      <c r="Q340" s="474">
        <v>3753.62</v>
      </c>
      <c r="R340" s="474">
        <v>3473.85</v>
      </c>
      <c r="S340" s="474">
        <v>3234.74</v>
      </c>
      <c r="T340" s="474">
        <v>3234.74</v>
      </c>
      <c r="U340" s="474">
        <v>3084.88</v>
      </c>
      <c r="V340" s="474">
        <v>3384.6</v>
      </c>
      <c r="W340" s="474">
        <v>3234.74</v>
      </c>
      <c r="X340" s="474">
        <v>3084.88</v>
      </c>
      <c r="Y340" s="474">
        <v>3234.74</v>
      </c>
      <c r="Z340" s="474">
        <v>3234.74</v>
      </c>
      <c r="AA340" s="474">
        <v>39374.449999999997</v>
      </c>
      <c r="AB340" s="474">
        <v>3257.51999999999</v>
      </c>
      <c r="AC340" s="474">
        <v>2960.58</v>
      </c>
      <c r="AD340" s="474">
        <v>3465.95</v>
      </c>
      <c r="AE340" s="474">
        <v>3047.17</v>
      </c>
      <c r="AF340" s="474">
        <v>3513.98</v>
      </c>
      <c r="AG340" s="474">
        <v>3358.31</v>
      </c>
      <c r="AH340" s="474">
        <v>3202.74</v>
      </c>
      <c r="AI340" s="474">
        <v>3513.98</v>
      </c>
      <c r="AJ340" s="474">
        <v>3202.74</v>
      </c>
      <c r="AK340" s="474">
        <v>3358.31</v>
      </c>
      <c r="AL340" s="474">
        <v>3358.31</v>
      </c>
      <c r="AM340" s="474">
        <v>3202.74</v>
      </c>
      <c r="AN340" s="474">
        <v>39442.3299999999</v>
      </c>
      <c r="AO340" s="474">
        <v>3505.3399999999901</v>
      </c>
      <c r="AP340" s="474">
        <v>3044.79</v>
      </c>
      <c r="AQ340" s="474">
        <v>3406.48</v>
      </c>
      <c r="AR340" s="474">
        <v>3294.39</v>
      </c>
      <c r="AS340" s="474">
        <v>3613.79</v>
      </c>
      <c r="AT340" s="474">
        <v>3293.85</v>
      </c>
      <c r="AU340" s="474">
        <v>3453.86</v>
      </c>
      <c r="AV340" s="474">
        <v>3613.79</v>
      </c>
      <c r="AW340" s="474">
        <v>3133.83</v>
      </c>
      <c r="AX340" s="474">
        <v>3613.79</v>
      </c>
      <c r="AY340" s="474">
        <v>3453.86</v>
      </c>
      <c r="AZ340" s="474">
        <v>3293.85</v>
      </c>
      <c r="BA340" s="474">
        <v>40721.620000000003</v>
      </c>
    </row>
    <row r="341" spans="1:53">
      <c r="A341" s="475" t="s">
        <v>2002</v>
      </c>
      <c r="B341" s="474">
        <v>2842030.11</v>
      </c>
      <c r="C341" s="474">
        <v>3358833.51</v>
      </c>
      <c r="D341" s="474">
        <v>3060929.73</v>
      </c>
      <c r="E341" s="474">
        <v>3067806.91</v>
      </c>
      <c r="F341" s="474">
        <v>3450723.94</v>
      </c>
      <c r="G341" s="474">
        <v>3615630.28</v>
      </c>
      <c r="H341" s="474">
        <v>3365297.9</v>
      </c>
      <c r="I341" s="474">
        <v>3428375.71</v>
      </c>
      <c r="J341" s="474">
        <v>3164737.78</v>
      </c>
      <c r="K341" s="474">
        <v>6831871.6399999596</v>
      </c>
      <c r="L341" s="474">
        <v>7947761.0899999496</v>
      </c>
      <c r="M341" s="474">
        <v>6857662.85999995</v>
      </c>
      <c r="N341" s="474">
        <v>50991661.4599998</v>
      </c>
      <c r="O341" s="474">
        <v>4402364.5899999896</v>
      </c>
      <c r="P341" s="474">
        <v>3105052.86</v>
      </c>
      <c r="Q341" s="474">
        <v>3221278.6700000102</v>
      </c>
      <c r="R341" s="474">
        <v>4575549.5799999898</v>
      </c>
      <c r="S341" s="474">
        <v>4122395.99</v>
      </c>
      <c r="T341" s="474">
        <v>3622317.69</v>
      </c>
      <c r="U341" s="474">
        <v>4488932.7599999905</v>
      </c>
      <c r="V341" s="474">
        <v>3787804.85</v>
      </c>
      <c r="W341" s="474">
        <v>4106584.4200000102</v>
      </c>
      <c r="X341" s="474">
        <v>4566088.47999998</v>
      </c>
      <c r="Y341" s="474">
        <v>3716007.78</v>
      </c>
      <c r="Z341" s="474">
        <v>4086991.62</v>
      </c>
      <c r="AA341" s="474">
        <v>47801369.289999999</v>
      </c>
      <c r="AB341" s="474">
        <v>3969915.25999999</v>
      </c>
      <c r="AC341" s="474">
        <v>3004611.98</v>
      </c>
      <c r="AD341" s="474">
        <v>3006211.9200000102</v>
      </c>
      <c r="AE341" s="474">
        <v>4888352.1699999804</v>
      </c>
      <c r="AF341" s="474">
        <v>3470193.43</v>
      </c>
      <c r="AG341" s="474">
        <v>3306639.3599999999</v>
      </c>
      <c r="AH341" s="474">
        <v>4219628.07</v>
      </c>
      <c r="AI341" s="474">
        <v>3477194.32</v>
      </c>
      <c r="AJ341" s="474">
        <v>3861935.76</v>
      </c>
      <c r="AK341" s="474">
        <v>4344967.7499999898</v>
      </c>
      <c r="AL341" s="474">
        <v>3372514</v>
      </c>
      <c r="AM341" s="474">
        <v>3985523.4499999899</v>
      </c>
      <c r="AN341" s="474">
        <v>44907687.469999999</v>
      </c>
      <c r="AO341" s="474">
        <v>3903572.3</v>
      </c>
      <c r="AP341" s="474">
        <v>3170887.17</v>
      </c>
      <c r="AQ341" s="474">
        <v>3209028.79</v>
      </c>
      <c r="AR341" s="474">
        <v>4554241.5899999803</v>
      </c>
      <c r="AS341" s="474">
        <v>3520481.36</v>
      </c>
      <c r="AT341" s="474">
        <v>3559482.11</v>
      </c>
      <c r="AU341" s="474">
        <v>4108869.91</v>
      </c>
      <c r="AV341" s="474">
        <v>3567983.63</v>
      </c>
      <c r="AW341" s="474">
        <v>4173609.38</v>
      </c>
      <c r="AX341" s="474">
        <v>4244343.72</v>
      </c>
      <c r="AY341" s="474">
        <v>3455878.56</v>
      </c>
      <c r="AZ341" s="474">
        <v>4114863.79999999</v>
      </c>
      <c r="BA341" s="474">
        <v>45583242.32</v>
      </c>
    </row>
    <row r="342" spans="1:53">
      <c r="A342" s="475" t="s">
        <v>2001</v>
      </c>
      <c r="B342" s="474">
        <v>2842030.11</v>
      </c>
      <c r="C342" s="474">
        <v>3358833.51</v>
      </c>
      <c r="D342" s="474">
        <v>3060929.73</v>
      </c>
      <c r="E342" s="474">
        <v>3067806.91</v>
      </c>
      <c r="F342" s="474">
        <v>3450723.94</v>
      </c>
      <c r="G342" s="474">
        <v>3615630.28</v>
      </c>
      <c r="H342" s="474">
        <v>3365297.9</v>
      </c>
      <c r="I342" s="474">
        <v>3428375.71</v>
      </c>
      <c r="J342" s="474">
        <v>3164737.78</v>
      </c>
      <c r="K342" s="474">
        <v>4724055.4899999602</v>
      </c>
      <c r="L342" s="474">
        <v>6081138.4099999499</v>
      </c>
      <c r="M342" s="474">
        <v>5385225.52999995</v>
      </c>
      <c r="N342" s="474">
        <v>45544785.299999803</v>
      </c>
      <c r="O342" s="474">
        <v>4300650.7599999905</v>
      </c>
      <c r="P342" s="474">
        <v>3003361.93</v>
      </c>
      <c r="Q342" s="474">
        <v>3104439.3500000099</v>
      </c>
      <c r="R342" s="474">
        <v>4475342.1899999902</v>
      </c>
      <c r="S342" s="474">
        <v>4022138.01</v>
      </c>
      <c r="T342" s="474">
        <v>3522053.8</v>
      </c>
      <c r="U342" s="474">
        <v>4382745.52999999</v>
      </c>
      <c r="V342" s="474">
        <v>3685794.87</v>
      </c>
      <c r="W342" s="474">
        <v>4004699.3100000098</v>
      </c>
      <c r="X342" s="474">
        <v>4464842.2799999798</v>
      </c>
      <c r="Y342" s="474">
        <v>3616265.95</v>
      </c>
      <c r="Z342" s="474">
        <v>3987089.82</v>
      </c>
      <c r="AA342" s="474">
        <v>46569423.799999997</v>
      </c>
      <c r="AB342" s="474">
        <v>3869060.1699999901</v>
      </c>
      <c r="AC342" s="474">
        <v>2903657.89</v>
      </c>
      <c r="AD342" s="474">
        <v>2905235.0600000098</v>
      </c>
      <c r="AE342" s="474">
        <v>4772332.0799999796</v>
      </c>
      <c r="AF342" s="474">
        <v>3369173.34</v>
      </c>
      <c r="AG342" s="474">
        <v>3205562.77</v>
      </c>
      <c r="AH342" s="474">
        <v>4117452.98</v>
      </c>
      <c r="AI342" s="474">
        <v>3374359.23</v>
      </c>
      <c r="AJ342" s="474">
        <v>3759052.6</v>
      </c>
      <c r="AK342" s="474">
        <v>4227289.4699999904</v>
      </c>
      <c r="AL342" s="474">
        <v>3271567.98</v>
      </c>
      <c r="AM342" s="474">
        <v>3884579.9299999899</v>
      </c>
      <c r="AN342" s="474">
        <v>43659323.5</v>
      </c>
      <c r="AO342" s="474">
        <v>3800647.53</v>
      </c>
      <c r="AP342" s="474">
        <v>3067749.29</v>
      </c>
      <c r="AQ342" s="474">
        <v>3105868.14</v>
      </c>
      <c r="AR342" s="474">
        <v>4436032.1099999798</v>
      </c>
      <c r="AS342" s="474">
        <v>3417270.19</v>
      </c>
      <c r="AT342" s="474">
        <v>3456226.25</v>
      </c>
      <c r="AU342" s="474">
        <v>4004405.74</v>
      </c>
      <c r="AV342" s="474">
        <v>3462805.15</v>
      </c>
      <c r="AW342" s="474">
        <v>4068382.83</v>
      </c>
      <c r="AX342" s="474">
        <v>4124333.22</v>
      </c>
      <c r="AY342" s="474">
        <v>3352738.99</v>
      </c>
      <c r="AZ342" s="474">
        <v>4011721.6499999901</v>
      </c>
      <c r="BA342" s="474">
        <v>44308181.090000004</v>
      </c>
    </row>
    <row r="343" spans="1:53">
      <c r="A343" s="475" t="s">
        <v>2000</v>
      </c>
      <c r="B343" s="474">
        <v>0</v>
      </c>
      <c r="C343" s="474">
        <v>0</v>
      </c>
      <c r="D343" s="474">
        <v>0</v>
      </c>
      <c r="E343" s="474">
        <v>0</v>
      </c>
      <c r="F343" s="474">
        <v>0</v>
      </c>
      <c r="G343" s="474">
        <v>0</v>
      </c>
      <c r="H343" s="474">
        <v>0</v>
      </c>
      <c r="I343" s="474">
        <v>0</v>
      </c>
      <c r="J343" s="474">
        <v>0</v>
      </c>
      <c r="K343" s="474">
        <v>27.82</v>
      </c>
      <c r="L343" s="474">
        <v>21.08</v>
      </c>
      <c r="M343" s="474">
        <v>52.2899999999999</v>
      </c>
      <c r="N343" s="474">
        <v>101.19</v>
      </c>
      <c r="O343" s="474">
        <v>4.22</v>
      </c>
      <c r="P343" s="474">
        <v>4.22</v>
      </c>
      <c r="Q343" s="474">
        <v>130.71</v>
      </c>
      <c r="R343" s="474">
        <v>46.379999999999903</v>
      </c>
      <c r="S343" s="474">
        <v>96.97</v>
      </c>
      <c r="T343" s="474">
        <v>102.88</v>
      </c>
      <c r="U343" s="474">
        <v>4.22</v>
      </c>
      <c r="V343" s="474">
        <v>96.97</v>
      </c>
      <c r="W343" s="474">
        <v>161.9</v>
      </c>
      <c r="X343" s="474">
        <v>19.39</v>
      </c>
      <c r="Y343" s="474">
        <v>4.22</v>
      </c>
      <c r="Z343" s="474">
        <v>26.99</v>
      </c>
      <c r="AA343" s="474">
        <v>699.07</v>
      </c>
      <c r="AB343" s="474">
        <v>4.22</v>
      </c>
      <c r="AC343" s="474">
        <v>4.22</v>
      </c>
      <c r="AD343" s="474">
        <v>26.99</v>
      </c>
      <c r="AE343" s="474">
        <v>4.22</v>
      </c>
      <c r="AF343" s="474">
        <v>4.22</v>
      </c>
      <c r="AG343" s="474">
        <v>60.72</v>
      </c>
      <c r="AH343" s="474">
        <v>4.22</v>
      </c>
      <c r="AI343" s="474">
        <v>4.22</v>
      </c>
      <c r="AJ343" s="474">
        <v>52.29</v>
      </c>
      <c r="AK343" s="474">
        <v>78.41</v>
      </c>
      <c r="AL343" s="474">
        <v>12.649999999999901</v>
      </c>
      <c r="AM343" s="474">
        <v>10.1299999999999</v>
      </c>
      <c r="AN343" s="474">
        <v>266.51</v>
      </c>
      <c r="AO343" s="474">
        <v>5.91</v>
      </c>
      <c r="AP343" s="474">
        <v>4.22</v>
      </c>
      <c r="AQ343" s="474">
        <v>26.99</v>
      </c>
      <c r="AR343" s="474">
        <v>4.22</v>
      </c>
      <c r="AS343" s="474">
        <v>5.91</v>
      </c>
      <c r="AT343" s="474">
        <v>50.599999999999902</v>
      </c>
      <c r="AU343" s="474">
        <v>5.91</v>
      </c>
      <c r="AV343" s="474">
        <v>4.22</v>
      </c>
      <c r="AW343" s="474">
        <v>52.29</v>
      </c>
      <c r="AX343" s="474">
        <v>86.839999999999904</v>
      </c>
      <c r="AY343" s="474">
        <v>5.91</v>
      </c>
      <c r="AZ343" s="474">
        <v>8.44</v>
      </c>
      <c r="BA343" s="474">
        <v>261.45999999999998</v>
      </c>
    </row>
    <row r="344" spans="1:53">
      <c r="A344" s="475" t="s">
        <v>1999</v>
      </c>
      <c r="B344" s="474">
        <v>0</v>
      </c>
      <c r="C344" s="474">
        <v>0</v>
      </c>
      <c r="D344" s="474">
        <v>0</v>
      </c>
      <c r="E344" s="474">
        <v>0</v>
      </c>
      <c r="F344" s="474">
        <v>0</v>
      </c>
      <c r="G344" s="474">
        <v>0</v>
      </c>
      <c r="H344" s="474">
        <v>0</v>
      </c>
      <c r="I344" s="474">
        <v>0</v>
      </c>
      <c r="J344" s="474">
        <v>0</v>
      </c>
      <c r="K344" s="474">
        <v>2107788.33</v>
      </c>
      <c r="L344" s="474">
        <v>1866601.6</v>
      </c>
      <c r="M344" s="474">
        <v>1472385.03999999</v>
      </c>
      <c r="N344" s="474">
        <v>5446774.9699999997</v>
      </c>
      <c r="O344" s="474">
        <v>101709.61</v>
      </c>
      <c r="P344" s="474">
        <v>101686.709999999</v>
      </c>
      <c r="Q344" s="474">
        <v>116708.609999999</v>
      </c>
      <c r="R344" s="474">
        <v>100161.01</v>
      </c>
      <c r="S344" s="474">
        <v>100161.01</v>
      </c>
      <c r="T344" s="474">
        <v>100161.01</v>
      </c>
      <c r="U344" s="474">
        <v>106183.01</v>
      </c>
      <c r="V344" s="474">
        <v>101913.01</v>
      </c>
      <c r="W344" s="474">
        <v>101723.209999999</v>
      </c>
      <c r="X344" s="474">
        <v>101226.81</v>
      </c>
      <c r="Y344" s="474">
        <v>99737.61</v>
      </c>
      <c r="Z344" s="474">
        <v>99874.81</v>
      </c>
      <c r="AA344" s="474">
        <v>1231246.42</v>
      </c>
      <c r="AB344" s="474">
        <v>100850.87</v>
      </c>
      <c r="AC344" s="474">
        <v>100949.87</v>
      </c>
      <c r="AD344" s="474">
        <v>100949.87</v>
      </c>
      <c r="AE344" s="474">
        <v>116015.87</v>
      </c>
      <c r="AF344" s="474">
        <v>101015.87</v>
      </c>
      <c r="AG344" s="474">
        <v>101015.87</v>
      </c>
      <c r="AH344" s="474">
        <v>102170.87</v>
      </c>
      <c r="AI344" s="474">
        <v>102830.87</v>
      </c>
      <c r="AJ344" s="474">
        <v>102830.87</v>
      </c>
      <c r="AK344" s="474">
        <v>117599.87</v>
      </c>
      <c r="AL344" s="474">
        <v>100933.37</v>
      </c>
      <c r="AM344" s="474">
        <v>100933.39</v>
      </c>
      <c r="AN344" s="474">
        <v>1248097.45999999</v>
      </c>
      <c r="AO344" s="474">
        <v>102918.86</v>
      </c>
      <c r="AP344" s="474">
        <v>103133.66</v>
      </c>
      <c r="AQ344" s="474">
        <v>103133.66</v>
      </c>
      <c r="AR344" s="474">
        <v>118205.26</v>
      </c>
      <c r="AS344" s="474">
        <v>103205.26</v>
      </c>
      <c r="AT344" s="474">
        <v>103205.26</v>
      </c>
      <c r="AU344" s="474">
        <v>104458.26</v>
      </c>
      <c r="AV344" s="474">
        <v>105174.26</v>
      </c>
      <c r="AW344" s="474">
        <v>105174.26</v>
      </c>
      <c r="AX344" s="474">
        <v>119923.66</v>
      </c>
      <c r="AY344" s="474">
        <v>103133.66</v>
      </c>
      <c r="AZ344" s="474">
        <v>103133.71</v>
      </c>
      <c r="BA344" s="474">
        <v>1274799.77</v>
      </c>
    </row>
    <row r="345" spans="1:53">
      <c r="A345" s="475" t="s">
        <v>1998</v>
      </c>
      <c r="B345" s="474">
        <v>0</v>
      </c>
      <c r="C345" s="474">
        <v>0</v>
      </c>
      <c r="D345" s="474">
        <v>0</v>
      </c>
      <c r="E345" s="474">
        <v>0</v>
      </c>
      <c r="F345" s="474">
        <v>0</v>
      </c>
      <c r="G345" s="474">
        <v>0</v>
      </c>
      <c r="H345" s="474">
        <v>0</v>
      </c>
      <c r="I345" s="474">
        <v>0</v>
      </c>
      <c r="J345" s="474">
        <v>0</v>
      </c>
      <c r="K345" s="474">
        <v>0</v>
      </c>
      <c r="L345" s="474">
        <v>0</v>
      </c>
      <c r="M345" s="474">
        <v>0</v>
      </c>
      <c r="N345" s="474">
        <v>0</v>
      </c>
      <c r="O345" s="474">
        <v>0</v>
      </c>
      <c r="P345" s="474">
        <v>0</v>
      </c>
      <c r="Q345" s="474">
        <v>0</v>
      </c>
      <c r="R345" s="474">
        <v>0</v>
      </c>
      <c r="S345" s="474">
        <v>0</v>
      </c>
      <c r="T345" s="474">
        <v>0</v>
      </c>
      <c r="U345" s="474">
        <v>0</v>
      </c>
      <c r="V345" s="474">
        <v>0</v>
      </c>
      <c r="W345" s="474">
        <v>0</v>
      </c>
      <c r="X345" s="474">
        <v>0</v>
      </c>
      <c r="Y345" s="474">
        <v>0</v>
      </c>
      <c r="Z345" s="474">
        <v>0</v>
      </c>
      <c r="AA345" s="474">
        <v>0</v>
      </c>
      <c r="AB345" s="474">
        <v>0</v>
      </c>
      <c r="AC345" s="474">
        <v>0</v>
      </c>
      <c r="AD345" s="474">
        <v>0</v>
      </c>
      <c r="AE345" s="474">
        <v>0</v>
      </c>
      <c r="AF345" s="474">
        <v>0</v>
      </c>
      <c r="AG345" s="474">
        <v>0</v>
      </c>
      <c r="AH345" s="474">
        <v>0</v>
      </c>
      <c r="AI345" s="474">
        <v>0</v>
      </c>
      <c r="AJ345" s="474">
        <v>0</v>
      </c>
      <c r="AK345" s="474">
        <v>0</v>
      </c>
      <c r="AL345" s="474">
        <v>0</v>
      </c>
      <c r="AM345" s="474">
        <v>0</v>
      </c>
      <c r="AN345" s="474">
        <v>0</v>
      </c>
      <c r="AO345" s="474">
        <v>0</v>
      </c>
      <c r="AP345" s="474">
        <v>0</v>
      </c>
      <c r="AQ345" s="474">
        <v>0</v>
      </c>
      <c r="AR345" s="474">
        <v>0</v>
      </c>
      <c r="AS345" s="474">
        <v>0</v>
      </c>
      <c r="AT345" s="474">
        <v>0</v>
      </c>
      <c r="AU345" s="474">
        <v>0</v>
      </c>
      <c r="AV345" s="474">
        <v>0</v>
      </c>
      <c r="AW345" s="474">
        <v>0</v>
      </c>
      <c r="AX345" s="474">
        <v>0</v>
      </c>
      <c r="AY345" s="474">
        <v>0</v>
      </c>
      <c r="AZ345" s="474">
        <v>0</v>
      </c>
      <c r="BA345" s="474">
        <v>0</v>
      </c>
    </row>
    <row r="346" spans="1:53">
      <c r="A346" s="475" t="s">
        <v>1997</v>
      </c>
      <c r="B346" s="474">
        <v>-6492408.7999999998</v>
      </c>
      <c r="C346" s="474">
        <v>-6339841.2299999902</v>
      </c>
      <c r="D346" s="474">
        <v>-7617006.7299999902</v>
      </c>
      <c r="E346" s="474">
        <v>-6806640.8499999996</v>
      </c>
      <c r="F346" s="474">
        <v>-6846780.5499999998</v>
      </c>
      <c r="G346" s="474">
        <v>-8501456.4000000004</v>
      </c>
      <c r="H346" s="474">
        <v>-7283804.4699999997</v>
      </c>
      <c r="I346" s="474">
        <v>-6988922.9900000002</v>
      </c>
      <c r="J346" s="474">
        <v>-7975287.1099999901</v>
      </c>
      <c r="K346" s="474">
        <v>-8066451.4299999801</v>
      </c>
      <c r="L346" s="474">
        <v>-7887652.0099999998</v>
      </c>
      <c r="M346" s="474">
        <v>-8732316.6399999894</v>
      </c>
      <c r="N346" s="474">
        <v>-89538569.209999904</v>
      </c>
      <c r="O346" s="474">
        <v>-7636339.5399999898</v>
      </c>
      <c r="P346" s="474">
        <v>-8480183</v>
      </c>
      <c r="Q346" s="474">
        <v>-8953745.9399999902</v>
      </c>
      <c r="R346" s="474">
        <v>-8251739.3299999898</v>
      </c>
      <c r="S346" s="474">
        <v>-10442323.119999999</v>
      </c>
      <c r="T346" s="474">
        <v>-8082785.2199999997</v>
      </c>
      <c r="U346" s="474">
        <v>-7929979.3000000101</v>
      </c>
      <c r="V346" s="474">
        <v>-8212178.0300000003</v>
      </c>
      <c r="W346" s="474">
        <v>-8302615.96</v>
      </c>
      <c r="X346" s="474">
        <v>-8029900.6400000099</v>
      </c>
      <c r="Y346" s="474">
        <v>-7882231.5999999903</v>
      </c>
      <c r="Z346" s="474">
        <v>-8485836.7599999998</v>
      </c>
      <c r="AA346" s="474">
        <v>-100689858.44</v>
      </c>
      <c r="AB346" s="474">
        <v>-7982753.3299999898</v>
      </c>
      <c r="AC346" s="474">
        <v>-8147098.8399999999</v>
      </c>
      <c r="AD346" s="474">
        <v>-8832080.3699999992</v>
      </c>
      <c r="AE346" s="474">
        <v>-8147054.6599999899</v>
      </c>
      <c r="AF346" s="474">
        <v>-8304118.6799999997</v>
      </c>
      <c r="AG346" s="474">
        <v>-8390380.5999999903</v>
      </c>
      <c r="AH346" s="474">
        <v>-8003942.7000000002</v>
      </c>
      <c r="AI346" s="474">
        <v>-8394237.5</v>
      </c>
      <c r="AJ346" s="474">
        <v>-8399907.6899999995</v>
      </c>
      <c r="AK346" s="474">
        <v>-8459345.4699999895</v>
      </c>
      <c r="AL346" s="474">
        <v>-8108247.7499999898</v>
      </c>
      <c r="AM346" s="474">
        <v>-8505619.5500000007</v>
      </c>
      <c r="AN346" s="474">
        <v>-99674787.140000001</v>
      </c>
      <c r="AO346" s="474">
        <v>-8536101.1799999904</v>
      </c>
      <c r="AP346" s="474">
        <v>-8295705.4800000004</v>
      </c>
      <c r="AQ346" s="474">
        <v>-9007108.6499999892</v>
      </c>
      <c r="AR346" s="474">
        <v>-8502583.9799999893</v>
      </c>
      <c r="AS346" s="474">
        <v>-8799279.5499999896</v>
      </c>
      <c r="AT346" s="474">
        <v>-8519322.6300000008</v>
      </c>
      <c r="AU346" s="474">
        <v>-8462020.3099999893</v>
      </c>
      <c r="AV346" s="474">
        <v>-8688880.1600000001</v>
      </c>
      <c r="AW346" s="474">
        <v>-8539614.1300000008</v>
      </c>
      <c r="AX346" s="474">
        <v>-8966510.0099999998</v>
      </c>
      <c r="AY346" s="474">
        <v>-8370165.6399999904</v>
      </c>
      <c r="AZ346" s="474">
        <v>-8831697.7600000091</v>
      </c>
      <c r="BA346" s="474">
        <v>-103518989.48</v>
      </c>
    </row>
    <row r="347" spans="1:53">
      <c r="A347" s="475" t="s">
        <v>1996</v>
      </c>
      <c r="B347" s="474">
        <v>-6454825.46</v>
      </c>
      <c r="C347" s="474">
        <v>-6302257.9299999997</v>
      </c>
      <c r="D347" s="474">
        <v>-7579423.3899999997</v>
      </c>
      <c r="E347" s="474">
        <v>-6769057.5099999998</v>
      </c>
      <c r="F347" s="474">
        <v>-6809197.21</v>
      </c>
      <c r="G347" s="474">
        <v>-8463873.0600000005</v>
      </c>
      <c r="H347" s="474">
        <v>-7246221.1299999999</v>
      </c>
      <c r="I347" s="474">
        <v>-6951339.6900000004</v>
      </c>
      <c r="J347" s="474">
        <v>-7937703.7699999996</v>
      </c>
      <c r="K347" s="474">
        <v>-8028868.0899999803</v>
      </c>
      <c r="L347" s="474">
        <v>-7850068.6699999999</v>
      </c>
      <c r="M347" s="474">
        <v>-8694733.2999999896</v>
      </c>
      <c r="N347" s="474">
        <v>-89087569.209999993</v>
      </c>
      <c r="O347" s="474">
        <v>-7598756.1999999899</v>
      </c>
      <c r="P347" s="474">
        <v>-8442599.6999999993</v>
      </c>
      <c r="Q347" s="474">
        <v>-8916162.5999999903</v>
      </c>
      <c r="R347" s="474">
        <v>-8214155.98999999</v>
      </c>
      <c r="S347" s="474">
        <v>-10404739.779999999</v>
      </c>
      <c r="T347" s="474">
        <v>-8045201.8799999999</v>
      </c>
      <c r="U347" s="474">
        <v>-7892395.9600000102</v>
      </c>
      <c r="V347" s="474">
        <v>-8174594.7300000004</v>
      </c>
      <c r="W347" s="474">
        <v>-8265032.6200000001</v>
      </c>
      <c r="X347" s="474">
        <v>-7992317.3000000101</v>
      </c>
      <c r="Y347" s="474">
        <v>-7844648.2599999905</v>
      </c>
      <c r="Z347" s="474">
        <v>-8448253.4199999999</v>
      </c>
      <c r="AA347" s="474">
        <v>-100238858.44</v>
      </c>
      <c r="AB347" s="474">
        <v>-7945169.98999999</v>
      </c>
      <c r="AC347" s="474">
        <v>-8109515.54</v>
      </c>
      <c r="AD347" s="474">
        <v>-8794497.0299999993</v>
      </c>
      <c r="AE347" s="474">
        <v>-8109471.3199999901</v>
      </c>
      <c r="AF347" s="474">
        <v>-8266535.3399999999</v>
      </c>
      <c r="AG347" s="474">
        <v>-8352797.2599999905</v>
      </c>
      <c r="AH347" s="474">
        <v>-7966359.3600000003</v>
      </c>
      <c r="AI347" s="474">
        <v>-8356654.2000000002</v>
      </c>
      <c r="AJ347" s="474">
        <v>-8362324.3499999996</v>
      </c>
      <c r="AK347" s="474">
        <v>-8421762.1299999896</v>
      </c>
      <c r="AL347" s="474">
        <v>-8070664.4099999899</v>
      </c>
      <c r="AM347" s="474">
        <v>-8468036.2100000009</v>
      </c>
      <c r="AN347" s="474">
        <v>-99223787.140000001</v>
      </c>
      <c r="AO347" s="474">
        <v>-8498517.8399999905</v>
      </c>
      <c r="AP347" s="474">
        <v>-8258122.1799999997</v>
      </c>
      <c r="AQ347" s="474">
        <v>-8969525.3099999893</v>
      </c>
      <c r="AR347" s="474">
        <v>-8465000.6399999894</v>
      </c>
      <c r="AS347" s="474">
        <v>-8761696.2099999897</v>
      </c>
      <c r="AT347" s="474">
        <v>-8481739.2899999991</v>
      </c>
      <c r="AU347" s="474">
        <v>-8424436.9699999895</v>
      </c>
      <c r="AV347" s="474">
        <v>-8651296.8599999994</v>
      </c>
      <c r="AW347" s="474">
        <v>-8502030.7899999991</v>
      </c>
      <c r="AX347" s="474">
        <v>-8928926.6699999999</v>
      </c>
      <c r="AY347" s="474">
        <v>-8332582.2999999896</v>
      </c>
      <c r="AZ347" s="474">
        <v>-8794114.4200000092</v>
      </c>
      <c r="BA347" s="474">
        <v>-103067989.48</v>
      </c>
    </row>
    <row r="348" spans="1:53">
      <c r="A348" s="475" t="s">
        <v>1995</v>
      </c>
      <c r="B348" s="474">
        <v>-37583.339999999997</v>
      </c>
      <c r="C348" s="474">
        <v>-37583.300000000003</v>
      </c>
      <c r="D348" s="474">
        <v>-37583.339999999997</v>
      </c>
      <c r="E348" s="474">
        <v>-37583.339999999997</v>
      </c>
      <c r="F348" s="474">
        <v>-37583.339999999997</v>
      </c>
      <c r="G348" s="474">
        <v>-37583.339999999997</v>
      </c>
      <c r="H348" s="474">
        <v>-37583.339999999997</v>
      </c>
      <c r="I348" s="474">
        <v>-37583.300000000003</v>
      </c>
      <c r="J348" s="474">
        <v>-37583.339999999997</v>
      </c>
      <c r="K348" s="474">
        <v>-37583.339999999997</v>
      </c>
      <c r="L348" s="474">
        <v>-37583.339999999997</v>
      </c>
      <c r="M348" s="474">
        <v>-37583.339999999997</v>
      </c>
      <c r="N348" s="474">
        <v>-450999.99999999901</v>
      </c>
      <c r="O348" s="474">
        <v>-37583.339999999997</v>
      </c>
      <c r="P348" s="474">
        <v>-37583.300000000003</v>
      </c>
      <c r="Q348" s="474">
        <v>-37583.339999999997</v>
      </c>
      <c r="R348" s="474">
        <v>-37583.339999999997</v>
      </c>
      <c r="S348" s="474">
        <v>-37583.339999999997</v>
      </c>
      <c r="T348" s="474">
        <v>-37583.339999999997</v>
      </c>
      <c r="U348" s="474">
        <v>-37583.339999999997</v>
      </c>
      <c r="V348" s="474">
        <v>-37583.300000000003</v>
      </c>
      <c r="W348" s="474">
        <v>-37583.339999999997</v>
      </c>
      <c r="X348" s="474">
        <v>-37583.339999999997</v>
      </c>
      <c r="Y348" s="474">
        <v>-37583.339999999997</v>
      </c>
      <c r="Z348" s="474">
        <v>-37583.339999999997</v>
      </c>
      <c r="AA348" s="474">
        <v>-450999.99999999901</v>
      </c>
      <c r="AB348" s="474">
        <v>-37583.339999999997</v>
      </c>
      <c r="AC348" s="474">
        <v>-37583.300000000003</v>
      </c>
      <c r="AD348" s="474">
        <v>-37583.339999999997</v>
      </c>
      <c r="AE348" s="474">
        <v>-37583.339999999997</v>
      </c>
      <c r="AF348" s="474">
        <v>-37583.339999999997</v>
      </c>
      <c r="AG348" s="474">
        <v>-37583.339999999997</v>
      </c>
      <c r="AH348" s="474">
        <v>-37583.339999999997</v>
      </c>
      <c r="AI348" s="474">
        <v>-37583.300000000003</v>
      </c>
      <c r="AJ348" s="474">
        <v>-37583.339999999997</v>
      </c>
      <c r="AK348" s="474">
        <v>-37583.339999999997</v>
      </c>
      <c r="AL348" s="474">
        <v>-37583.339999999997</v>
      </c>
      <c r="AM348" s="474">
        <v>-37583.339999999997</v>
      </c>
      <c r="AN348" s="474">
        <v>-450999.99999999901</v>
      </c>
      <c r="AO348" s="474">
        <v>-37583.339999999997</v>
      </c>
      <c r="AP348" s="474">
        <v>-37583.300000000003</v>
      </c>
      <c r="AQ348" s="474">
        <v>-37583.339999999997</v>
      </c>
      <c r="AR348" s="474">
        <v>-37583.339999999997</v>
      </c>
      <c r="AS348" s="474">
        <v>-37583.339999999997</v>
      </c>
      <c r="AT348" s="474">
        <v>-37583.339999999997</v>
      </c>
      <c r="AU348" s="474">
        <v>-37583.339999999997</v>
      </c>
      <c r="AV348" s="474">
        <v>-37583.300000000003</v>
      </c>
      <c r="AW348" s="474">
        <v>-37583.339999999997</v>
      </c>
      <c r="AX348" s="474">
        <v>-37583.339999999997</v>
      </c>
      <c r="AY348" s="474">
        <v>-37583.339999999997</v>
      </c>
      <c r="AZ348" s="474">
        <v>-37583.339999999997</v>
      </c>
      <c r="BA348" s="474">
        <v>-450999.99999999901</v>
      </c>
    </row>
    <row r="349" spans="1:53">
      <c r="A349" s="475" t="s">
        <v>1994</v>
      </c>
      <c r="B349" s="474">
        <v>1682529.85</v>
      </c>
      <c r="C349" s="474">
        <v>1245947.8500000001</v>
      </c>
      <c r="D349" s="474">
        <v>2913835.64</v>
      </c>
      <c r="E349" s="474">
        <v>2254512.31</v>
      </c>
      <c r="F349" s="474">
        <v>3215613.81</v>
      </c>
      <c r="G349" s="474">
        <v>4153416.38</v>
      </c>
      <c r="H349" s="474">
        <v>2176248.56</v>
      </c>
      <c r="I349" s="474">
        <v>2789792.1</v>
      </c>
      <c r="J349" s="474">
        <v>3877207.42</v>
      </c>
      <c r="K349" s="474">
        <v>3840373.32</v>
      </c>
      <c r="L349" s="474">
        <v>4046425.43</v>
      </c>
      <c r="M349" s="474">
        <v>5825506.6399999997</v>
      </c>
      <c r="N349" s="474">
        <v>38021409.310000002</v>
      </c>
      <c r="O349" s="474">
        <v>3029274.73</v>
      </c>
      <c r="P349" s="474">
        <v>2964413.64</v>
      </c>
      <c r="Q349" s="474">
        <v>3282209.7</v>
      </c>
      <c r="R349" s="474">
        <v>3557614.85</v>
      </c>
      <c r="S349" s="474">
        <v>3315155.87</v>
      </c>
      <c r="T349" s="474">
        <v>4061872.2899999898</v>
      </c>
      <c r="U349" s="474">
        <v>3320867.5799999898</v>
      </c>
      <c r="V349" s="474">
        <v>3246976.23999999</v>
      </c>
      <c r="W349" s="474">
        <v>3452280.64</v>
      </c>
      <c r="X349" s="474">
        <v>3752880.4</v>
      </c>
      <c r="Y349" s="474">
        <v>3125670.02</v>
      </c>
      <c r="Z349" s="474">
        <v>3932222.09</v>
      </c>
      <c r="AA349" s="474">
        <v>41041438.049999997</v>
      </c>
      <c r="AB349" s="474">
        <v>3036204.84</v>
      </c>
      <c r="AC349" s="474">
        <v>2818916.73</v>
      </c>
      <c r="AD349" s="474">
        <v>3154767.96</v>
      </c>
      <c r="AE349" s="474">
        <v>3339452.12</v>
      </c>
      <c r="AF349" s="474">
        <v>3202430.31</v>
      </c>
      <c r="AG349" s="474">
        <v>4060962.54</v>
      </c>
      <c r="AH349" s="474">
        <v>3060551.33</v>
      </c>
      <c r="AI349" s="474">
        <v>3147334.65</v>
      </c>
      <c r="AJ349" s="474">
        <v>3463610.83</v>
      </c>
      <c r="AK349" s="474">
        <v>3892212.4199999901</v>
      </c>
      <c r="AL349" s="474">
        <v>3122385.89</v>
      </c>
      <c r="AM349" s="474">
        <v>4115003.1</v>
      </c>
      <c r="AN349" s="474">
        <v>40413832.719999999</v>
      </c>
      <c r="AO349" s="474">
        <v>3614111.26</v>
      </c>
      <c r="AP349" s="474">
        <v>2808310.86</v>
      </c>
      <c r="AQ349" s="474">
        <v>3348445.6899999902</v>
      </c>
      <c r="AR349" s="474">
        <v>3531448.47</v>
      </c>
      <c r="AS349" s="474">
        <v>3628237.15</v>
      </c>
      <c r="AT349" s="474">
        <v>4460146.38</v>
      </c>
      <c r="AU349" s="474">
        <v>3181366.94</v>
      </c>
      <c r="AV349" s="474">
        <v>3281644.5</v>
      </c>
      <c r="AW349" s="474">
        <v>3641105.08</v>
      </c>
      <c r="AX349" s="474">
        <v>4021899.22</v>
      </c>
      <c r="AY349" s="474">
        <v>3227937.63</v>
      </c>
      <c r="AZ349" s="474">
        <v>4369093.1500000004</v>
      </c>
      <c r="BA349" s="474">
        <v>43113746.329999998</v>
      </c>
    </row>
    <row r="350" spans="1:53">
      <c r="A350" s="475" t="s">
        <v>1993</v>
      </c>
      <c r="B350" s="474">
        <v>1682529.85</v>
      </c>
      <c r="C350" s="474">
        <v>1245947.8500000001</v>
      </c>
      <c r="D350" s="474">
        <v>2814604.99</v>
      </c>
      <c r="E350" s="474">
        <v>2190221</v>
      </c>
      <c r="F350" s="474">
        <v>3177766.63</v>
      </c>
      <c r="G350" s="474">
        <v>4106309.3</v>
      </c>
      <c r="H350" s="474">
        <v>2113841.35</v>
      </c>
      <c r="I350" s="474">
        <v>2668490.67</v>
      </c>
      <c r="J350" s="474">
        <v>3873767.66</v>
      </c>
      <c r="K350" s="474">
        <v>3780373.32</v>
      </c>
      <c r="L350" s="474">
        <v>3986425.43</v>
      </c>
      <c r="M350" s="474">
        <v>5765506.6399999997</v>
      </c>
      <c r="N350" s="474">
        <v>37405784.689999998</v>
      </c>
      <c r="O350" s="474">
        <v>2939429.73</v>
      </c>
      <c r="P350" s="474">
        <v>2874568.64</v>
      </c>
      <c r="Q350" s="474">
        <v>3166864.7</v>
      </c>
      <c r="R350" s="474">
        <v>3442269.85</v>
      </c>
      <c r="S350" s="474">
        <v>3199810.87</v>
      </c>
      <c r="T350" s="474">
        <v>3946527.2899999898</v>
      </c>
      <c r="U350" s="474">
        <v>3205522.5799999898</v>
      </c>
      <c r="V350" s="474">
        <v>3131631.23999999</v>
      </c>
      <c r="W350" s="474">
        <v>3336935.64</v>
      </c>
      <c r="X350" s="474">
        <v>3637535.4</v>
      </c>
      <c r="Y350" s="474">
        <v>3010325.02</v>
      </c>
      <c r="Z350" s="474">
        <v>3816877.09</v>
      </c>
      <c r="AA350" s="474">
        <v>39708298.049999997</v>
      </c>
      <c r="AB350" s="474">
        <v>2918552.84</v>
      </c>
      <c r="AC350" s="474">
        <v>2701264.73</v>
      </c>
      <c r="AD350" s="474">
        <v>3037115.96</v>
      </c>
      <c r="AE350" s="474">
        <v>3221800.12</v>
      </c>
      <c r="AF350" s="474">
        <v>3084778.31</v>
      </c>
      <c r="AG350" s="474">
        <v>3943310.54</v>
      </c>
      <c r="AH350" s="474">
        <v>2942899.33</v>
      </c>
      <c r="AI350" s="474">
        <v>3029682.65</v>
      </c>
      <c r="AJ350" s="474">
        <v>3345958.83</v>
      </c>
      <c r="AK350" s="474">
        <v>3774560.4199999901</v>
      </c>
      <c r="AL350" s="474">
        <v>3004733.89</v>
      </c>
      <c r="AM350" s="474">
        <v>3997351.1</v>
      </c>
      <c r="AN350" s="474">
        <v>39002008.719999999</v>
      </c>
      <c r="AO350" s="474">
        <v>3494106.26</v>
      </c>
      <c r="AP350" s="474">
        <v>2688305.86</v>
      </c>
      <c r="AQ350" s="474">
        <v>3228440.6899999902</v>
      </c>
      <c r="AR350" s="474">
        <v>3411443.47</v>
      </c>
      <c r="AS350" s="474">
        <v>3508232.15</v>
      </c>
      <c r="AT350" s="474">
        <v>4340141.38</v>
      </c>
      <c r="AU350" s="474">
        <v>3061361.94</v>
      </c>
      <c r="AV350" s="474">
        <v>3161639.5</v>
      </c>
      <c r="AW350" s="474">
        <v>3521100.08</v>
      </c>
      <c r="AX350" s="474">
        <v>3901894.22</v>
      </c>
      <c r="AY350" s="474">
        <v>3107932.63</v>
      </c>
      <c r="AZ350" s="474">
        <v>4249088.1500000004</v>
      </c>
      <c r="BA350" s="474">
        <v>41673686.329999998</v>
      </c>
    </row>
    <row r="351" spans="1:53">
      <c r="A351" s="475" t="s">
        <v>1992</v>
      </c>
      <c r="B351" s="474">
        <v>0</v>
      </c>
      <c r="C351" s="474">
        <v>0</v>
      </c>
      <c r="D351" s="474">
        <v>0</v>
      </c>
      <c r="E351" s="474">
        <v>0</v>
      </c>
      <c r="F351" s="474">
        <v>0</v>
      </c>
      <c r="G351" s="474">
        <v>0</v>
      </c>
      <c r="H351" s="474">
        <v>0</v>
      </c>
      <c r="I351" s="474">
        <v>0</v>
      </c>
      <c r="J351" s="474">
        <v>0</v>
      </c>
      <c r="K351" s="474">
        <v>0</v>
      </c>
      <c r="L351" s="474">
        <v>0</v>
      </c>
      <c r="M351" s="474">
        <v>0</v>
      </c>
      <c r="N351" s="474">
        <v>0</v>
      </c>
      <c r="O351" s="474">
        <v>0</v>
      </c>
      <c r="P351" s="474">
        <v>0</v>
      </c>
      <c r="Q351" s="474">
        <v>0</v>
      </c>
      <c r="R351" s="474">
        <v>0</v>
      </c>
      <c r="S351" s="474">
        <v>0</v>
      </c>
      <c r="T351" s="474">
        <v>0</v>
      </c>
      <c r="U351" s="474">
        <v>0</v>
      </c>
      <c r="V351" s="474">
        <v>0</v>
      </c>
      <c r="W351" s="474">
        <v>0</v>
      </c>
      <c r="X351" s="474">
        <v>0</v>
      </c>
      <c r="Y351" s="474">
        <v>0</v>
      </c>
      <c r="Z351" s="474">
        <v>0</v>
      </c>
      <c r="AA351" s="474">
        <v>0</v>
      </c>
      <c r="AB351" s="474">
        <v>0</v>
      </c>
      <c r="AC351" s="474">
        <v>0</v>
      </c>
      <c r="AD351" s="474">
        <v>0</v>
      </c>
      <c r="AE351" s="474">
        <v>0</v>
      </c>
      <c r="AF351" s="474">
        <v>0</v>
      </c>
      <c r="AG351" s="474">
        <v>0</v>
      </c>
      <c r="AH351" s="474">
        <v>0</v>
      </c>
      <c r="AI351" s="474">
        <v>0</v>
      </c>
      <c r="AJ351" s="474">
        <v>0</v>
      </c>
      <c r="AK351" s="474">
        <v>0</v>
      </c>
      <c r="AL351" s="474">
        <v>0</v>
      </c>
      <c r="AM351" s="474">
        <v>0</v>
      </c>
      <c r="AN351" s="474">
        <v>0</v>
      </c>
      <c r="AO351" s="474">
        <v>0</v>
      </c>
      <c r="AP351" s="474">
        <v>0</v>
      </c>
      <c r="AQ351" s="474">
        <v>0</v>
      </c>
      <c r="AR351" s="474">
        <v>0</v>
      </c>
      <c r="AS351" s="474">
        <v>0</v>
      </c>
      <c r="AT351" s="474">
        <v>0</v>
      </c>
      <c r="AU351" s="474">
        <v>0</v>
      </c>
      <c r="AV351" s="474">
        <v>0</v>
      </c>
      <c r="AW351" s="474">
        <v>0</v>
      </c>
      <c r="AX351" s="474">
        <v>0</v>
      </c>
      <c r="AY351" s="474">
        <v>0</v>
      </c>
      <c r="AZ351" s="474">
        <v>0</v>
      </c>
      <c r="BA351" s="474">
        <v>0</v>
      </c>
    </row>
    <row r="352" spans="1:53">
      <c r="A352" s="475" t="s">
        <v>1991</v>
      </c>
      <c r="B352" s="474">
        <v>0</v>
      </c>
      <c r="C352" s="474">
        <v>0</v>
      </c>
      <c r="D352" s="474">
        <v>99230.65</v>
      </c>
      <c r="E352" s="474">
        <v>64291.31</v>
      </c>
      <c r="F352" s="474">
        <v>37847.18</v>
      </c>
      <c r="G352" s="474">
        <v>47107.08</v>
      </c>
      <c r="H352" s="474">
        <v>62407.21</v>
      </c>
      <c r="I352" s="474">
        <v>121301.43</v>
      </c>
      <c r="J352" s="474">
        <v>3439.76</v>
      </c>
      <c r="K352" s="474">
        <v>60000</v>
      </c>
      <c r="L352" s="474">
        <v>60000</v>
      </c>
      <c r="M352" s="474">
        <v>60000</v>
      </c>
      <c r="N352" s="474">
        <v>615624.62</v>
      </c>
      <c r="O352" s="474">
        <v>89845</v>
      </c>
      <c r="P352" s="474">
        <v>89845</v>
      </c>
      <c r="Q352" s="474">
        <v>115345</v>
      </c>
      <c r="R352" s="474">
        <v>115345</v>
      </c>
      <c r="S352" s="474">
        <v>115345</v>
      </c>
      <c r="T352" s="474">
        <v>115345</v>
      </c>
      <c r="U352" s="474">
        <v>115345</v>
      </c>
      <c r="V352" s="474">
        <v>115345</v>
      </c>
      <c r="W352" s="474">
        <v>115345</v>
      </c>
      <c r="X352" s="474">
        <v>115345</v>
      </c>
      <c r="Y352" s="474">
        <v>115345</v>
      </c>
      <c r="Z352" s="474">
        <v>115345</v>
      </c>
      <c r="AA352" s="474">
        <v>1333140</v>
      </c>
      <c r="AB352" s="474">
        <v>117652</v>
      </c>
      <c r="AC352" s="474">
        <v>117652</v>
      </c>
      <c r="AD352" s="474">
        <v>117652</v>
      </c>
      <c r="AE352" s="474">
        <v>117652</v>
      </c>
      <c r="AF352" s="474">
        <v>117652</v>
      </c>
      <c r="AG352" s="474">
        <v>117652</v>
      </c>
      <c r="AH352" s="474">
        <v>117652</v>
      </c>
      <c r="AI352" s="474">
        <v>117652</v>
      </c>
      <c r="AJ352" s="474">
        <v>117652</v>
      </c>
      <c r="AK352" s="474">
        <v>117652</v>
      </c>
      <c r="AL352" s="474">
        <v>117652</v>
      </c>
      <c r="AM352" s="474">
        <v>117652</v>
      </c>
      <c r="AN352" s="474">
        <v>1411824</v>
      </c>
      <c r="AO352" s="474">
        <v>120005</v>
      </c>
      <c r="AP352" s="474">
        <v>120005</v>
      </c>
      <c r="AQ352" s="474">
        <v>120005</v>
      </c>
      <c r="AR352" s="474">
        <v>120005</v>
      </c>
      <c r="AS352" s="474">
        <v>120005</v>
      </c>
      <c r="AT352" s="474">
        <v>120005</v>
      </c>
      <c r="AU352" s="474">
        <v>120005</v>
      </c>
      <c r="AV352" s="474">
        <v>120005</v>
      </c>
      <c r="AW352" s="474">
        <v>120005</v>
      </c>
      <c r="AX352" s="474">
        <v>120005</v>
      </c>
      <c r="AY352" s="474">
        <v>120005</v>
      </c>
      <c r="AZ352" s="474">
        <v>120005</v>
      </c>
      <c r="BA352" s="474">
        <v>1440060</v>
      </c>
    </row>
    <row r="353" spans="1:53">
      <c r="A353" s="475" t="s">
        <v>1990</v>
      </c>
      <c r="B353" s="474">
        <v>1168085.1499999999</v>
      </c>
      <c r="C353" s="474">
        <v>995065.45</v>
      </c>
      <c r="D353" s="474">
        <v>1150904.28</v>
      </c>
      <c r="E353" s="474">
        <v>1163788.8799999999</v>
      </c>
      <c r="F353" s="474">
        <v>800777.59</v>
      </c>
      <c r="G353" s="474">
        <v>1027841.6</v>
      </c>
      <c r="H353" s="474">
        <v>1033208.1</v>
      </c>
      <c r="I353" s="474">
        <v>1058609.3799999999</v>
      </c>
      <c r="J353" s="474">
        <v>1087845.42</v>
      </c>
      <c r="K353" s="474">
        <v>1020190.16999999</v>
      </c>
      <c r="L353" s="474">
        <v>993688.48</v>
      </c>
      <c r="M353" s="474">
        <v>1026810.23</v>
      </c>
      <c r="N353" s="474">
        <v>12526814.73</v>
      </c>
      <c r="O353" s="474">
        <v>1020108.79</v>
      </c>
      <c r="P353" s="474">
        <v>1021496.17999999</v>
      </c>
      <c r="Q353" s="474">
        <v>1015974.97</v>
      </c>
      <c r="R353" s="474">
        <v>1031937.58999999</v>
      </c>
      <c r="S353" s="474">
        <v>1033835.38999999</v>
      </c>
      <c r="T353" s="474">
        <v>1220890.1099999901</v>
      </c>
      <c r="U353" s="474">
        <v>1221540.51</v>
      </c>
      <c r="V353" s="474">
        <v>1219827.18</v>
      </c>
      <c r="W353" s="474">
        <v>1216781.3399999901</v>
      </c>
      <c r="X353" s="474">
        <v>1198622.47</v>
      </c>
      <c r="Y353" s="474">
        <v>1222618.22</v>
      </c>
      <c r="Z353" s="474">
        <v>1225390.3199999901</v>
      </c>
      <c r="AA353" s="474">
        <v>13649023.07</v>
      </c>
      <c r="AB353" s="474">
        <v>1217004.75</v>
      </c>
      <c r="AC353" s="474">
        <v>1222121.29</v>
      </c>
      <c r="AD353" s="474">
        <v>1230795.26999999</v>
      </c>
      <c r="AE353" s="474">
        <v>1250105.49</v>
      </c>
      <c r="AF353" s="474">
        <v>1248091.99</v>
      </c>
      <c r="AG353" s="474">
        <v>1418638.8499999901</v>
      </c>
      <c r="AH353" s="474">
        <v>1419005.77999999</v>
      </c>
      <c r="AI353" s="474">
        <v>1417708.26999999</v>
      </c>
      <c r="AJ353" s="474">
        <v>1418554.3699999901</v>
      </c>
      <c r="AK353" s="474">
        <v>1417403.52999999</v>
      </c>
      <c r="AL353" s="474">
        <v>1417927.9099999899</v>
      </c>
      <c r="AM353" s="474">
        <v>1422790.51999999</v>
      </c>
      <c r="AN353" s="474">
        <v>16100148.019999901</v>
      </c>
      <c r="AO353" s="474">
        <v>1412514.8499999901</v>
      </c>
      <c r="AP353" s="474">
        <v>1418889.54999999</v>
      </c>
      <c r="AQ353" s="474">
        <v>1406815.61</v>
      </c>
      <c r="AR353" s="474">
        <v>1424500.26</v>
      </c>
      <c r="AS353" s="474">
        <v>1443761.16</v>
      </c>
      <c r="AT353" s="474">
        <v>1441452.14</v>
      </c>
      <c r="AU353" s="474">
        <v>1440331.9</v>
      </c>
      <c r="AV353" s="474">
        <v>1439815.0999999901</v>
      </c>
      <c r="AW353" s="474">
        <v>1442857.5899999901</v>
      </c>
      <c r="AX353" s="474">
        <v>1451236.98</v>
      </c>
      <c r="AY353" s="474">
        <v>1439726.94</v>
      </c>
      <c r="AZ353" s="474">
        <v>1445021.43</v>
      </c>
      <c r="BA353" s="474">
        <v>17206923.510000002</v>
      </c>
    </row>
    <row r="354" spans="1:53">
      <c r="A354" s="475" t="s">
        <v>1989</v>
      </c>
      <c r="B354" s="474">
        <v>1192919.5900000001</v>
      </c>
      <c r="C354" s="474">
        <v>1019899.93</v>
      </c>
      <c r="D354" s="474">
        <v>782515.48</v>
      </c>
      <c r="E354" s="474">
        <v>1046095.95</v>
      </c>
      <c r="F354" s="474">
        <v>683084.66</v>
      </c>
      <c r="G354" s="474">
        <v>910148.67</v>
      </c>
      <c r="H354" s="474">
        <v>915515.17</v>
      </c>
      <c r="I354" s="474">
        <v>940916.49</v>
      </c>
      <c r="J354" s="474">
        <v>970152.49</v>
      </c>
      <c r="K354" s="474">
        <v>902497.24</v>
      </c>
      <c r="L354" s="474">
        <v>875995.55</v>
      </c>
      <c r="M354" s="474">
        <v>909117.3</v>
      </c>
      <c r="N354" s="474">
        <v>11148858.52</v>
      </c>
      <c r="O354" s="474">
        <v>902414.86</v>
      </c>
      <c r="P354" s="474">
        <v>903803.24999999895</v>
      </c>
      <c r="Q354" s="474">
        <v>898282.04</v>
      </c>
      <c r="R354" s="474">
        <v>905899.37999999896</v>
      </c>
      <c r="S354" s="474">
        <v>907795.63999999897</v>
      </c>
      <c r="T354" s="474">
        <v>1094850.3599999901</v>
      </c>
      <c r="U354" s="474">
        <v>1095500.76</v>
      </c>
      <c r="V354" s="474">
        <v>1093787.43</v>
      </c>
      <c r="W354" s="474">
        <v>1090741.5899999901</v>
      </c>
      <c r="X354" s="474">
        <v>1072582.72</v>
      </c>
      <c r="Y354" s="474">
        <v>1096578.47</v>
      </c>
      <c r="Z354" s="474">
        <v>1099350.5699999901</v>
      </c>
      <c r="AA354" s="474">
        <v>12161587.07</v>
      </c>
      <c r="AB354" s="474">
        <v>1090965</v>
      </c>
      <c r="AC354" s="474">
        <v>1096081.54</v>
      </c>
      <c r="AD354" s="474">
        <v>1104755.51999999</v>
      </c>
      <c r="AE354" s="474">
        <v>1118671.74</v>
      </c>
      <c r="AF354" s="474">
        <v>1116657.24</v>
      </c>
      <c r="AG354" s="474">
        <v>1287204.0999999901</v>
      </c>
      <c r="AH354" s="474">
        <v>1287571.02999999</v>
      </c>
      <c r="AI354" s="474">
        <v>1286273.51999999</v>
      </c>
      <c r="AJ354" s="474">
        <v>1287119.6199999901</v>
      </c>
      <c r="AK354" s="474">
        <v>1285968.77999999</v>
      </c>
      <c r="AL354" s="474">
        <v>1286493.1599999899</v>
      </c>
      <c r="AM354" s="474">
        <v>1291355.76999999</v>
      </c>
      <c r="AN354" s="474">
        <v>14539117.019999901</v>
      </c>
      <c r="AO354" s="474">
        <v>1281080.0999999901</v>
      </c>
      <c r="AP354" s="474">
        <v>1287454.79999999</v>
      </c>
      <c r="AQ354" s="474">
        <v>1275380.8600000001</v>
      </c>
      <c r="AR354" s="474">
        <v>1287508.51</v>
      </c>
      <c r="AS354" s="474">
        <v>1306769.4099999999</v>
      </c>
      <c r="AT354" s="474">
        <v>1304460.3899999999</v>
      </c>
      <c r="AU354" s="474">
        <v>1303340.1499999999</v>
      </c>
      <c r="AV354" s="474">
        <v>1302823.3499999901</v>
      </c>
      <c r="AW354" s="474">
        <v>1305865.8399999901</v>
      </c>
      <c r="AX354" s="474">
        <v>1314245.23</v>
      </c>
      <c r="AY354" s="474">
        <v>1302735.19</v>
      </c>
      <c r="AZ354" s="474">
        <v>1308029.68</v>
      </c>
      <c r="BA354" s="474">
        <v>15579693.509999899</v>
      </c>
    </row>
    <row r="355" spans="1:53">
      <c r="A355" s="475" t="s">
        <v>1988</v>
      </c>
      <c r="B355" s="474">
        <v>-62417.78</v>
      </c>
      <c r="C355" s="474">
        <v>-62417.78</v>
      </c>
      <c r="D355" s="474">
        <v>330805.46000000002</v>
      </c>
      <c r="E355" s="474">
        <v>80109.59</v>
      </c>
      <c r="F355" s="474">
        <v>80109.59</v>
      </c>
      <c r="G355" s="474">
        <v>80109.59</v>
      </c>
      <c r="H355" s="474">
        <v>80109.59</v>
      </c>
      <c r="I355" s="474">
        <v>80109.59</v>
      </c>
      <c r="J355" s="474">
        <v>80109.59</v>
      </c>
      <c r="K355" s="474">
        <v>80109.59</v>
      </c>
      <c r="L355" s="474">
        <v>80109.59</v>
      </c>
      <c r="M355" s="474">
        <v>80109.59</v>
      </c>
      <c r="N355" s="474">
        <v>926956.20999999903</v>
      </c>
      <c r="O355" s="474">
        <v>80109.59</v>
      </c>
      <c r="P355" s="474">
        <v>80109.59</v>
      </c>
      <c r="Q355" s="474">
        <v>80109.59</v>
      </c>
      <c r="R355" s="474">
        <v>88454.87</v>
      </c>
      <c r="S355" s="474">
        <v>88456.41</v>
      </c>
      <c r="T355" s="474">
        <v>88456.41</v>
      </c>
      <c r="U355" s="474">
        <v>88456.41</v>
      </c>
      <c r="V355" s="474">
        <v>88456.41</v>
      </c>
      <c r="W355" s="474">
        <v>88456.41</v>
      </c>
      <c r="X355" s="474">
        <v>88456.41</v>
      </c>
      <c r="Y355" s="474">
        <v>88456.41</v>
      </c>
      <c r="Z355" s="474">
        <v>88456.41</v>
      </c>
      <c r="AA355" s="474">
        <v>1036434.92</v>
      </c>
      <c r="AB355" s="474">
        <v>88456.41</v>
      </c>
      <c r="AC355" s="474">
        <v>88456.41</v>
      </c>
      <c r="AD355" s="474">
        <v>88456.41</v>
      </c>
      <c r="AE355" s="474">
        <v>93850.41</v>
      </c>
      <c r="AF355" s="474">
        <v>93851.41</v>
      </c>
      <c r="AG355" s="474">
        <v>93851.41</v>
      </c>
      <c r="AH355" s="474">
        <v>93851.41</v>
      </c>
      <c r="AI355" s="474">
        <v>93851.41</v>
      </c>
      <c r="AJ355" s="474">
        <v>93851.41</v>
      </c>
      <c r="AK355" s="474">
        <v>93851.41</v>
      </c>
      <c r="AL355" s="474">
        <v>93851.41</v>
      </c>
      <c r="AM355" s="474">
        <v>93851.41</v>
      </c>
      <c r="AN355" s="474">
        <v>1110030.92</v>
      </c>
      <c r="AO355" s="474">
        <v>93851.41</v>
      </c>
      <c r="AP355" s="474">
        <v>93851.41</v>
      </c>
      <c r="AQ355" s="474">
        <v>93851.41</v>
      </c>
      <c r="AR355" s="474">
        <v>99408.41</v>
      </c>
      <c r="AS355" s="474">
        <v>99408.41</v>
      </c>
      <c r="AT355" s="474">
        <v>99408.41</v>
      </c>
      <c r="AU355" s="474">
        <v>99408.41</v>
      </c>
      <c r="AV355" s="474">
        <v>99408.41</v>
      </c>
      <c r="AW355" s="474">
        <v>99408.41</v>
      </c>
      <c r="AX355" s="474">
        <v>99408.41</v>
      </c>
      <c r="AY355" s="474">
        <v>99408.41</v>
      </c>
      <c r="AZ355" s="474">
        <v>99408.41</v>
      </c>
      <c r="BA355" s="474">
        <v>1176229.92</v>
      </c>
    </row>
    <row r="356" spans="1:53">
      <c r="A356" s="475" t="s">
        <v>1987</v>
      </c>
      <c r="B356" s="474">
        <v>37583.339999999997</v>
      </c>
      <c r="C356" s="474">
        <v>37583.300000000003</v>
      </c>
      <c r="D356" s="474">
        <v>37583.339999999997</v>
      </c>
      <c r="E356" s="474">
        <v>37583.339999999997</v>
      </c>
      <c r="F356" s="474">
        <v>37583.339999999997</v>
      </c>
      <c r="G356" s="474">
        <v>37583.339999999997</v>
      </c>
      <c r="H356" s="474">
        <v>37583.339999999997</v>
      </c>
      <c r="I356" s="474">
        <v>37583.300000000003</v>
      </c>
      <c r="J356" s="474">
        <v>37583.339999999997</v>
      </c>
      <c r="K356" s="474">
        <v>37583.339999999997</v>
      </c>
      <c r="L356" s="474">
        <v>37583.339999999997</v>
      </c>
      <c r="M356" s="474">
        <v>37583.339999999997</v>
      </c>
      <c r="N356" s="474">
        <v>450999.99999999901</v>
      </c>
      <c r="O356" s="474">
        <v>37583.339999999997</v>
      </c>
      <c r="P356" s="474">
        <v>37583.339999999997</v>
      </c>
      <c r="Q356" s="474">
        <v>37583.339999999997</v>
      </c>
      <c r="R356" s="474">
        <v>37583.339999999997</v>
      </c>
      <c r="S356" s="474">
        <v>37583.339999999997</v>
      </c>
      <c r="T356" s="474">
        <v>37583.339999999997</v>
      </c>
      <c r="U356" s="474">
        <v>37583.339999999997</v>
      </c>
      <c r="V356" s="474">
        <v>37583.339999999997</v>
      </c>
      <c r="W356" s="474">
        <v>37583.339999999997</v>
      </c>
      <c r="X356" s="474">
        <v>37583.339999999997</v>
      </c>
      <c r="Y356" s="474">
        <v>37583.339999999997</v>
      </c>
      <c r="Z356" s="474">
        <v>37583.339999999997</v>
      </c>
      <c r="AA356" s="474">
        <v>451000.07999999903</v>
      </c>
      <c r="AB356" s="474">
        <v>37583.339999999997</v>
      </c>
      <c r="AC356" s="474">
        <v>37583.339999999997</v>
      </c>
      <c r="AD356" s="474">
        <v>37583.339999999997</v>
      </c>
      <c r="AE356" s="474">
        <v>37583.339999999997</v>
      </c>
      <c r="AF356" s="474">
        <v>37583.339999999997</v>
      </c>
      <c r="AG356" s="474">
        <v>37583.339999999997</v>
      </c>
      <c r="AH356" s="474">
        <v>37583.339999999997</v>
      </c>
      <c r="AI356" s="474">
        <v>37583.339999999997</v>
      </c>
      <c r="AJ356" s="474">
        <v>37583.339999999997</v>
      </c>
      <c r="AK356" s="474">
        <v>37583.339999999997</v>
      </c>
      <c r="AL356" s="474">
        <v>37583.339999999997</v>
      </c>
      <c r="AM356" s="474">
        <v>37583.339999999997</v>
      </c>
      <c r="AN356" s="474">
        <v>451000.07999999903</v>
      </c>
      <c r="AO356" s="474">
        <v>37583.339999999997</v>
      </c>
      <c r="AP356" s="474">
        <v>37583.339999999997</v>
      </c>
      <c r="AQ356" s="474">
        <v>37583.339999999997</v>
      </c>
      <c r="AR356" s="474">
        <v>37583.339999999997</v>
      </c>
      <c r="AS356" s="474">
        <v>37583.339999999997</v>
      </c>
      <c r="AT356" s="474">
        <v>37583.339999999997</v>
      </c>
      <c r="AU356" s="474">
        <v>37583.339999999997</v>
      </c>
      <c r="AV356" s="474">
        <v>37583.339999999997</v>
      </c>
      <c r="AW356" s="474">
        <v>37583.339999999997</v>
      </c>
      <c r="AX356" s="474">
        <v>37583.339999999997</v>
      </c>
      <c r="AY356" s="474">
        <v>37583.339999999997</v>
      </c>
      <c r="AZ356" s="474">
        <v>37583.339999999997</v>
      </c>
      <c r="BA356" s="474">
        <v>451000.07999999903</v>
      </c>
    </row>
    <row r="357" spans="1:53">
      <c r="A357" s="475" t="s">
        <v>1986</v>
      </c>
      <c r="B357" s="474">
        <v>0</v>
      </c>
      <c r="C357" s="474">
        <v>0</v>
      </c>
      <c r="D357" s="474">
        <v>0</v>
      </c>
      <c r="E357" s="474">
        <v>0</v>
      </c>
      <c r="F357" s="474">
        <v>0</v>
      </c>
      <c r="G357" s="474">
        <v>0</v>
      </c>
      <c r="H357" s="474">
        <v>0</v>
      </c>
      <c r="I357" s="474">
        <v>0</v>
      </c>
      <c r="J357" s="474">
        <v>0</v>
      </c>
      <c r="K357" s="474">
        <v>0</v>
      </c>
      <c r="L357" s="474">
        <v>0</v>
      </c>
      <c r="M357" s="474">
        <v>0</v>
      </c>
      <c r="N357" s="474">
        <v>0</v>
      </c>
      <c r="O357" s="474">
        <v>1</v>
      </c>
      <c r="P357" s="474">
        <v>0</v>
      </c>
      <c r="Q357" s="474">
        <v>0</v>
      </c>
      <c r="R357" s="474">
        <v>0</v>
      </c>
      <c r="S357" s="474">
        <v>0</v>
      </c>
      <c r="T357" s="474">
        <v>0</v>
      </c>
      <c r="U357" s="474">
        <v>0</v>
      </c>
      <c r="V357" s="474">
        <v>0</v>
      </c>
      <c r="W357" s="474">
        <v>0</v>
      </c>
      <c r="X357" s="474">
        <v>0</v>
      </c>
      <c r="Y357" s="474">
        <v>0</v>
      </c>
      <c r="Z357" s="474">
        <v>0</v>
      </c>
      <c r="AA357" s="474">
        <v>1</v>
      </c>
      <c r="AB357" s="474">
        <v>0</v>
      </c>
      <c r="AC357" s="474">
        <v>0</v>
      </c>
      <c r="AD357" s="474">
        <v>0</v>
      </c>
      <c r="AE357" s="474">
        <v>0</v>
      </c>
      <c r="AF357" s="474">
        <v>0</v>
      </c>
      <c r="AG357" s="474">
        <v>0</v>
      </c>
      <c r="AH357" s="474">
        <v>0</v>
      </c>
      <c r="AI357" s="474">
        <v>0</v>
      </c>
      <c r="AJ357" s="474">
        <v>0</v>
      </c>
      <c r="AK357" s="474">
        <v>0</v>
      </c>
      <c r="AL357" s="474">
        <v>0</v>
      </c>
      <c r="AM357" s="474">
        <v>0</v>
      </c>
      <c r="AN357" s="474">
        <v>0</v>
      </c>
      <c r="AO357" s="474">
        <v>0</v>
      </c>
      <c r="AP357" s="474">
        <v>0</v>
      </c>
      <c r="AQ357" s="474">
        <v>0</v>
      </c>
      <c r="AR357" s="474">
        <v>0</v>
      </c>
      <c r="AS357" s="474">
        <v>0</v>
      </c>
      <c r="AT357" s="474">
        <v>0</v>
      </c>
      <c r="AU357" s="474">
        <v>0</v>
      </c>
      <c r="AV357" s="474">
        <v>0</v>
      </c>
      <c r="AW357" s="474">
        <v>0</v>
      </c>
      <c r="AX357" s="474">
        <v>0</v>
      </c>
      <c r="AY357" s="474">
        <v>0</v>
      </c>
      <c r="AZ357" s="474">
        <v>0</v>
      </c>
      <c r="BA357" s="474">
        <v>0</v>
      </c>
    </row>
    <row r="358" spans="1:53">
      <c r="A358" s="475" t="s">
        <v>1985</v>
      </c>
      <c r="B358" s="474">
        <v>1859938.76</v>
      </c>
      <c r="C358" s="474">
        <v>1657108.38</v>
      </c>
      <c r="D358" s="474">
        <v>1159284.3699999901</v>
      </c>
      <c r="E358" s="474">
        <v>1981227.04</v>
      </c>
      <c r="F358" s="474">
        <v>2177039.4300000002</v>
      </c>
      <c r="G358" s="474">
        <v>2735254.7699999898</v>
      </c>
      <c r="H358" s="474">
        <v>252028.22999999899</v>
      </c>
      <c r="I358" s="474">
        <v>3813860.57</v>
      </c>
      <c r="J358" s="474">
        <v>2626118.9900000002</v>
      </c>
      <c r="K358" s="474">
        <v>2011637.88</v>
      </c>
      <c r="L358" s="474">
        <v>2001114.02</v>
      </c>
      <c r="M358" s="474">
        <v>5572632.5599999996</v>
      </c>
      <c r="N358" s="474">
        <v>27847244.999999899</v>
      </c>
      <c r="O358" s="474">
        <v>2043724.23999999</v>
      </c>
      <c r="P358" s="474">
        <v>1920270.20999999</v>
      </c>
      <c r="Q358" s="474">
        <v>1984664.8499999901</v>
      </c>
      <c r="R358" s="474">
        <v>2507361.1999999899</v>
      </c>
      <c r="S358" s="474">
        <v>2508276.0699999998</v>
      </c>
      <c r="T358" s="474">
        <v>2510690.81</v>
      </c>
      <c r="U358" s="474">
        <v>1227620.9099999899</v>
      </c>
      <c r="V358" s="474">
        <v>2519461.0699999998</v>
      </c>
      <c r="W358" s="474">
        <v>2621033.1</v>
      </c>
      <c r="X358" s="474">
        <v>2500958.1499999901</v>
      </c>
      <c r="Y358" s="474">
        <v>2497701.1199999899</v>
      </c>
      <c r="Z358" s="474">
        <v>3149938.53</v>
      </c>
      <c r="AA358" s="474">
        <v>27991700.260000002</v>
      </c>
      <c r="AB358" s="474">
        <v>2139161.21999999</v>
      </c>
      <c r="AC358" s="474">
        <v>1984473.66</v>
      </c>
      <c r="AD358" s="474">
        <v>2068770.97</v>
      </c>
      <c r="AE358" s="474">
        <v>2570986.2699999898</v>
      </c>
      <c r="AF358" s="474">
        <v>2588343.62</v>
      </c>
      <c r="AG358" s="474">
        <v>2579553.4700000002</v>
      </c>
      <c r="AH358" s="474">
        <v>1215538.97999999</v>
      </c>
      <c r="AI358" s="474">
        <v>2591665.79</v>
      </c>
      <c r="AJ358" s="474">
        <v>2685665.25</v>
      </c>
      <c r="AK358" s="474">
        <v>2582411.54999999</v>
      </c>
      <c r="AL358" s="474">
        <v>2567563.2499999902</v>
      </c>
      <c r="AM358" s="474">
        <v>3413468.01</v>
      </c>
      <c r="AN358" s="474">
        <v>28987602.039999999</v>
      </c>
      <c r="AO358" s="474">
        <v>2168494.23</v>
      </c>
      <c r="AP358" s="474">
        <v>2002795.52</v>
      </c>
      <c r="AQ358" s="474">
        <v>2078571.72</v>
      </c>
      <c r="AR358" s="474">
        <v>2592810.5899999901</v>
      </c>
      <c r="AS358" s="474">
        <v>2609849.2999999998</v>
      </c>
      <c r="AT358" s="474">
        <v>2598950.6399999899</v>
      </c>
      <c r="AU358" s="474">
        <v>1237776.9099999899</v>
      </c>
      <c r="AV358" s="474">
        <v>2614114.9599999902</v>
      </c>
      <c r="AW358" s="474">
        <v>2708337.23999999</v>
      </c>
      <c r="AX358" s="474">
        <v>2630959.3899999899</v>
      </c>
      <c r="AY358" s="474">
        <v>2594948.71</v>
      </c>
      <c r="AZ358" s="474">
        <v>3636573.38</v>
      </c>
      <c r="BA358" s="474">
        <v>29474182.59</v>
      </c>
    </row>
    <row r="359" spans="1:53">
      <c r="A359" s="475" t="s">
        <v>1984</v>
      </c>
      <c r="B359" s="474">
        <v>1693886.6</v>
      </c>
      <c r="C359" s="474">
        <v>1269916.42</v>
      </c>
      <c r="D359" s="474">
        <v>1150044.74</v>
      </c>
      <c r="E359" s="474">
        <v>1464327.11</v>
      </c>
      <c r="F359" s="474">
        <v>1424617.95</v>
      </c>
      <c r="G359" s="474">
        <v>2279885.12</v>
      </c>
      <c r="H359" s="474">
        <v>-65345.04</v>
      </c>
      <c r="I359" s="474">
        <v>3440684.07</v>
      </c>
      <c r="J359" s="474">
        <v>2039756.11</v>
      </c>
      <c r="K359" s="474">
        <v>1591338.43</v>
      </c>
      <c r="L359" s="474">
        <v>1593025.93</v>
      </c>
      <c r="M359" s="474">
        <v>5159861.96</v>
      </c>
      <c r="N359" s="474">
        <v>23041999.399999999</v>
      </c>
      <c r="O359" s="474">
        <v>1706591.03</v>
      </c>
      <c r="P359" s="474">
        <v>1582525.03</v>
      </c>
      <c r="Q359" s="474">
        <v>1626090.02999999</v>
      </c>
      <c r="R359" s="474">
        <v>2152484.83</v>
      </c>
      <c r="S359" s="474">
        <v>2152453.73</v>
      </c>
      <c r="T359" s="474">
        <v>2152453.73</v>
      </c>
      <c r="U359" s="474">
        <v>873503.73</v>
      </c>
      <c r="V359" s="474">
        <v>2152453.73</v>
      </c>
      <c r="W359" s="474">
        <v>2263036.73</v>
      </c>
      <c r="X359" s="474">
        <v>2152487.73</v>
      </c>
      <c r="Y359" s="474">
        <v>2152453.73</v>
      </c>
      <c r="Z359" s="474">
        <v>2803819.73</v>
      </c>
      <c r="AA359" s="474">
        <v>23770353.760000002</v>
      </c>
      <c r="AB359" s="474">
        <v>1785321.8199999901</v>
      </c>
      <c r="AC359" s="474">
        <v>1642477.8199999901</v>
      </c>
      <c r="AD359" s="474">
        <v>1685999.82</v>
      </c>
      <c r="AE359" s="474">
        <v>2217984.8199999998</v>
      </c>
      <c r="AF359" s="474">
        <v>2217948.8199999998</v>
      </c>
      <c r="AG359" s="474">
        <v>2217948.8199999998</v>
      </c>
      <c r="AH359" s="474">
        <v>859539.82</v>
      </c>
      <c r="AI359" s="474">
        <v>2217948.8199999998</v>
      </c>
      <c r="AJ359" s="474">
        <v>2331623.8199999998</v>
      </c>
      <c r="AK359" s="474">
        <v>2217983.8199999998</v>
      </c>
      <c r="AL359" s="474">
        <v>2217948.8199999998</v>
      </c>
      <c r="AM359" s="474">
        <v>3069536.82</v>
      </c>
      <c r="AN359" s="474">
        <v>24682263.84</v>
      </c>
      <c r="AO359" s="474">
        <v>1803571.92</v>
      </c>
      <c r="AP359" s="474">
        <v>1660770.92</v>
      </c>
      <c r="AQ359" s="474">
        <v>1718180.92</v>
      </c>
      <c r="AR359" s="474">
        <v>2236438.92</v>
      </c>
      <c r="AS359" s="474">
        <v>2236407.92</v>
      </c>
      <c r="AT359" s="474">
        <v>2236407.92</v>
      </c>
      <c r="AU359" s="474">
        <v>869005.92</v>
      </c>
      <c r="AV359" s="474">
        <v>2236407.92</v>
      </c>
      <c r="AW359" s="474">
        <v>2353315.92</v>
      </c>
      <c r="AX359" s="474">
        <v>2236443.92</v>
      </c>
      <c r="AY359" s="474">
        <v>2236407.92</v>
      </c>
      <c r="AZ359" s="474">
        <v>3288278.92</v>
      </c>
      <c r="BA359" s="474">
        <v>25111639.039999999</v>
      </c>
    </row>
    <row r="360" spans="1:53">
      <c r="A360" s="475" t="s">
        <v>1983</v>
      </c>
      <c r="B360" s="474">
        <v>-102378</v>
      </c>
      <c r="C360" s="474">
        <v>54424.44</v>
      </c>
      <c r="D360" s="474">
        <v>-318961.48</v>
      </c>
      <c r="E360" s="474">
        <v>195983.76</v>
      </c>
      <c r="F360" s="474">
        <v>428595.73</v>
      </c>
      <c r="G360" s="474">
        <v>100215.82</v>
      </c>
      <c r="H360" s="474">
        <v>14384.86</v>
      </c>
      <c r="I360" s="474">
        <v>48938.6</v>
      </c>
      <c r="J360" s="474">
        <v>263006.21999999997</v>
      </c>
      <c r="K360" s="474">
        <v>27833.4</v>
      </c>
      <c r="L360" s="474">
        <v>37107.199999999997</v>
      </c>
      <c r="M360" s="474">
        <v>34686.39</v>
      </c>
      <c r="N360" s="474">
        <v>783836.94</v>
      </c>
      <c r="O360" s="474">
        <v>42645.63</v>
      </c>
      <c r="P360" s="474">
        <v>43207.3</v>
      </c>
      <c r="Q360" s="474">
        <v>40636.33</v>
      </c>
      <c r="R360" s="474">
        <v>42841.45</v>
      </c>
      <c r="S360" s="474">
        <v>43606.8</v>
      </c>
      <c r="T360" s="474">
        <v>43692.04</v>
      </c>
      <c r="U360" s="474">
        <v>43955.16</v>
      </c>
      <c r="V360" s="474">
        <v>43262.04</v>
      </c>
      <c r="W360" s="474">
        <v>42029.86</v>
      </c>
      <c r="X360" s="474">
        <v>34683.769999999997</v>
      </c>
      <c r="Y360" s="474">
        <v>44391.14</v>
      </c>
      <c r="Z360" s="474">
        <v>45512.58</v>
      </c>
      <c r="AA360" s="474">
        <v>510464.1</v>
      </c>
      <c r="AB360" s="474">
        <v>43445.81</v>
      </c>
      <c r="AC360" s="474">
        <v>45515.69</v>
      </c>
      <c r="AD360" s="474">
        <v>48677.21</v>
      </c>
      <c r="AE360" s="474">
        <v>45371.35</v>
      </c>
      <c r="AF360" s="474">
        <v>44557.2</v>
      </c>
      <c r="AG360" s="474">
        <v>44818.66</v>
      </c>
      <c r="AH360" s="474">
        <v>44967.1</v>
      </c>
      <c r="AI360" s="474">
        <v>44442.2</v>
      </c>
      <c r="AJ360" s="474">
        <v>44784.480000000003</v>
      </c>
      <c r="AK360" s="474">
        <v>44318.91</v>
      </c>
      <c r="AL360" s="474">
        <v>44531.05</v>
      </c>
      <c r="AM360" s="474">
        <v>46498.19</v>
      </c>
      <c r="AN360" s="474">
        <v>541927.85</v>
      </c>
      <c r="AO360" s="474">
        <v>43924.959999999999</v>
      </c>
      <c r="AP360" s="474">
        <v>46503.83</v>
      </c>
      <c r="AQ360" s="474">
        <v>41261.35</v>
      </c>
      <c r="AR360" s="474">
        <v>37602.5</v>
      </c>
      <c r="AS360" s="474">
        <v>45394.3999999999</v>
      </c>
      <c r="AT360" s="474">
        <v>46671.2599999999</v>
      </c>
      <c r="AU360" s="474">
        <v>46218.07</v>
      </c>
      <c r="AV360" s="474">
        <v>46009</v>
      </c>
      <c r="AW360" s="474">
        <v>47239.83</v>
      </c>
      <c r="AX360" s="474">
        <v>50629.67</v>
      </c>
      <c r="AY360" s="474">
        <v>45973.34</v>
      </c>
      <c r="AZ360" s="474">
        <v>48115.199999999997</v>
      </c>
      <c r="BA360" s="474">
        <v>545543.40999999898</v>
      </c>
    </row>
    <row r="361" spans="1:53">
      <c r="A361" s="475" t="s">
        <v>1982</v>
      </c>
      <c r="B361" s="474">
        <v>222780.21</v>
      </c>
      <c r="C361" s="474">
        <v>287296.34000000003</v>
      </c>
      <c r="D361" s="474">
        <v>282800.89</v>
      </c>
      <c r="E361" s="474">
        <v>276154.37</v>
      </c>
      <c r="F361" s="474">
        <v>278394.68</v>
      </c>
      <c r="G361" s="474">
        <v>309481.67</v>
      </c>
      <c r="H361" s="474">
        <v>284646.62</v>
      </c>
      <c r="I361" s="474">
        <v>277197.03000000003</v>
      </c>
      <c r="J361" s="474">
        <v>278625.42</v>
      </c>
      <c r="K361" s="474">
        <v>302482.08</v>
      </c>
      <c r="L361" s="474">
        <v>281165.03000000003</v>
      </c>
      <c r="M361" s="474">
        <v>286993.18999999901</v>
      </c>
      <c r="N361" s="474">
        <v>3368017.53</v>
      </c>
      <c r="O361" s="474">
        <v>228240.30999999901</v>
      </c>
      <c r="P361" s="474">
        <v>227953.519999999</v>
      </c>
      <c r="Q361" s="474">
        <v>250560.91999999899</v>
      </c>
      <c r="R361" s="474">
        <v>245626.899999999</v>
      </c>
      <c r="S361" s="474">
        <v>244995.06</v>
      </c>
      <c r="T361" s="474">
        <v>247278.019999999</v>
      </c>
      <c r="U361" s="474">
        <v>242854.399999999</v>
      </c>
      <c r="V361" s="474">
        <v>254678.31</v>
      </c>
      <c r="W361" s="474">
        <v>247461.47</v>
      </c>
      <c r="X361" s="474">
        <v>246868.959999999</v>
      </c>
      <c r="Y361" s="474">
        <v>233418.609999999</v>
      </c>
      <c r="Z361" s="474">
        <v>233269.86</v>
      </c>
      <c r="AA361" s="474">
        <v>2903206.3399999901</v>
      </c>
      <c r="AB361" s="474">
        <v>240289.11999999901</v>
      </c>
      <c r="AC361" s="474">
        <v>226861.78999999899</v>
      </c>
      <c r="AD361" s="474">
        <v>263052.61</v>
      </c>
      <c r="AE361" s="474">
        <v>238110.8</v>
      </c>
      <c r="AF361" s="474">
        <v>254501.28999999899</v>
      </c>
      <c r="AG361" s="474">
        <v>245983.93</v>
      </c>
      <c r="AH361" s="474">
        <v>240382.459999999</v>
      </c>
      <c r="AI361" s="474">
        <v>256800.78</v>
      </c>
      <c r="AJ361" s="474">
        <v>237817.77</v>
      </c>
      <c r="AK361" s="474">
        <v>249431.329999999</v>
      </c>
      <c r="AL361" s="474">
        <v>234634.72999999899</v>
      </c>
      <c r="AM361" s="474">
        <v>227348.59999999899</v>
      </c>
      <c r="AN361" s="474">
        <v>2915215.2099999902</v>
      </c>
      <c r="AO361" s="474">
        <v>247406.31999999899</v>
      </c>
      <c r="AP361" s="474">
        <v>222866.859999999</v>
      </c>
      <c r="AQ361" s="474">
        <v>245547.74</v>
      </c>
      <c r="AR361" s="474">
        <v>245898.65999999901</v>
      </c>
      <c r="AS361" s="474">
        <v>253768.03</v>
      </c>
      <c r="AT361" s="474">
        <v>242531.889999999</v>
      </c>
      <c r="AU361" s="474">
        <v>248445.52999999901</v>
      </c>
      <c r="AV361" s="474">
        <v>256174.31999999899</v>
      </c>
      <c r="AW361" s="474">
        <v>233876.27999999901</v>
      </c>
      <c r="AX361" s="474">
        <v>269668.45999999897</v>
      </c>
      <c r="AY361" s="474">
        <v>238881.42</v>
      </c>
      <c r="AZ361" s="474">
        <v>227259.399999999</v>
      </c>
      <c r="BA361" s="474">
        <v>2932324.9099999899</v>
      </c>
    </row>
    <row r="362" spans="1:53">
      <c r="A362" s="475" t="s">
        <v>1981</v>
      </c>
      <c r="B362" s="474">
        <v>27340</v>
      </c>
      <c r="C362" s="474">
        <v>27340</v>
      </c>
      <c r="D362" s="474">
        <v>27340</v>
      </c>
      <c r="E362" s="474">
        <v>27339</v>
      </c>
      <c r="F362" s="474">
        <v>27340</v>
      </c>
      <c r="G362" s="474">
        <v>27340</v>
      </c>
      <c r="H362" s="474">
        <v>468</v>
      </c>
      <c r="I362" s="474">
        <v>27596</v>
      </c>
      <c r="J362" s="474">
        <v>27544</v>
      </c>
      <c r="K362" s="474">
        <v>75799.89</v>
      </c>
      <c r="L362" s="474">
        <v>76194.62</v>
      </c>
      <c r="M362" s="474">
        <v>76081.899999999994</v>
      </c>
      <c r="N362" s="474">
        <v>447723.41</v>
      </c>
      <c r="O362" s="474">
        <v>56605.96</v>
      </c>
      <c r="P362" s="474">
        <v>56901.15</v>
      </c>
      <c r="Q362" s="474">
        <v>56550.75</v>
      </c>
      <c r="R362" s="474">
        <v>56522.62</v>
      </c>
      <c r="S362" s="474">
        <v>56802.57</v>
      </c>
      <c r="T362" s="474">
        <v>56746.46</v>
      </c>
      <c r="U362" s="474">
        <v>56709.55</v>
      </c>
      <c r="V362" s="474">
        <v>57037.22</v>
      </c>
      <c r="W362" s="474">
        <v>56923.33</v>
      </c>
      <c r="X362" s="474">
        <v>56773.54</v>
      </c>
      <c r="Y362" s="474">
        <v>57125.55</v>
      </c>
      <c r="Z362" s="474">
        <v>57032.07</v>
      </c>
      <c r="AA362" s="474">
        <v>681730.77</v>
      </c>
      <c r="AB362" s="474">
        <v>59780.92</v>
      </c>
      <c r="AC362" s="474">
        <v>60098.21</v>
      </c>
      <c r="AD362" s="474">
        <v>59906.400000000001</v>
      </c>
      <c r="AE362" s="474">
        <v>59730.19</v>
      </c>
      <c r="AF362" s="474">
        <v>60133.81</v>
      </c>
      <c r="AG362" s="474">
        <v>59925.1</v>
      </c>
      <c r="AH362" s="474">
        <v>59763.93</v>
      </c>
      <c r="AI362" s="474">
        <v>60115.18</v>
      </c>
      <c r="AJ362" s="474">
        <v>59987.22</v>
      </c>
      <c r="AK362" s="474">
        <v>59824.160000000003</v>
      </c>
      <c r="AL362" s="474">
        <v>59844.77</v>
      </c>
      <c r="AM362" s="474">
        <v>59924.41</v>
      </c>
      <c r="AN362" s="474">
        <v>719034.3</v>
      </c>
      <c r="AO362" s="474">
        <v>63074.31</v>
      </c>
      <c r="AP362" s="474">
        <v>63343.25</v>
      </c>
      <c r="AQ362" s="474">
        <v>63102.98</v>
      </c>
      <c r="AR362" s="474">
        <v>62903.53</v>
      </c>
      <c r="AS362" s="474">
        <v>63295.24</v>
      </c>
      <c r="AT362" s="474">
        <v>63114.27</v>
      </c>
      <c r="AU362" s="474">
        <v>62976.76</v>
      </c>
      <c r="AV362" s="474">
        <v>63316.67</v>
      </c>
      <c r="AW362" s="474">
        <v>63055.88</v>
      </c>
      <c r="AX362" s="474">
        <v>63123.54</v>
      </c>
      <c r="AY362" s="474">
        <v>63260.97</v>
      </c>
      <c r="AZ362" s="474">
        <v>62968.71</v>
      </c>
      <c r="BA362" s="474">
        <v>757536.11</v>
      </c>
    </row>
    <row r="363" spans="1:53">
      <c r="A363" s="475" t="s">
        <v>1980</v>
      </c>
      <c r="B363" s="474">
        <v>16543.169999999998</v>
      </c>
      <c r="C363" s="474">
        <v>16206.92</v>
      </c>
      <c r="D363" s="474">
        <v>16166.97</v>
      </c>
      <c r="E363" s="474">
        <v>15692.43</v>
      </c>
      <c r="F363" s="474">
        <v>16385.080000000002</v>
      </c>
      <c r="G363" s="474">
        <v>16212.33</v>
      </c>
      <c r="H363" s="474">
        <v>16531.939999999999</v>
      </c>
      <c r="I363" s="474">
        <v>17726.810000000001</v>
      </c>
      <c r="J363" s="474">
        <v>15325.56</v>
      </c>
      <c r="K363" s="474">
        <v>12600.12</v>
      </c>
      <c r="L363" s="474">
        <v>12080.33</v>
      </c>
      <c r="M363" s="474">
        <v>13312.2</v>
      </c>
      <c r="N363" s="474">
        <v>184783.86</v>
      </c>
      <c r="O363" s="474">
        <v>7998.36</v>
      </c>
      <c r="P363" s="474">
        <v>8050.14</v>
      </c>
      <c r="Q363" s="474">
        <v>9036.89</v>
      </c>
      <c r="R363" s="474">
        <v>8291.9499999999898</v>
      </c>
      <c r="S363" s="474">
        <v>8747.7199999999993</v>
      </c>
      <c r="T363" s="474">
        <v>8855.77</v>
      </c>
      <c r="U363" s="474">
        <v>8982.8699999999899</v>
      </c>
      <c r="V363" s="474">
        <v>10293.11</v>
      </c>
      <c r="W363" s="474">
        <v>9912.69</v>
      </c>
      <c r="X363" s="474">
        <v>8542.8099999999904</v>
      </c>
      <c r="Y363" s="474">
        <v>8637.73</v>
      </c>
      <c r="Z363" s="474">
        <v>8631.0400000000009</v>
      </c>
      <c r="AA363" s="474">
        <v>105981.079999999</v>
      </c>
      <c r="AB363" s="474">
        <v>8614.3899999999903</v>
      </c>
      <c r="AC363" s="474">
        <v>7961.28999999999</v>
      </c>
      <c r="AD363" s="474">
        <v>9346.7900000000009</v>
      </c>
      <c r="AE363" s="474">
        <v>8218.1199999999899</v>
      </c>
      <c r="AF363" s="474">
        <v>9405.35</v>
      </c>
      <c r="AG363" s="474">
        <v>9156.92</v>
      </c>
      <c r="AH363" s="474">
        <v>9221.58</v>
      </c>
      <c r="AI363" s="474">
        <v>10562.63</v>
      </c>
      <c r="AJ363" s="474">
        <v>9802.9499999999898</v>
      </c>
      <c r="AK363" s="474">
        <v>9129.1299999999992</v>
      </c>
      <c r="AL363" s="474">
        <v>8873</v>
      </c>
      <c r="AM363" s="474">
        <v>8508.53999999999</v>
      </c>
      <c r="AN363" s="474">
        <v>108800.689999999</v>
      </c>
      <c r="AO363" s="474">
        <v>8748.33</v>
      </c>
      <c r="AP363" s="474">
        <v>7749.07</v>
      </c>
      <c r="AQ363" s="474">
        <v>8743.66</v>
      </c>
      <c r="AR363" s="474">
        <v>8336.2799999999897</v>
      </c>
      <c r="AS363" s="474">
        <v>9183.07</v>
      </c>
      <c r="AT363" s="474">
        <v>8558.7399999999907</v>
      </c>
      <c r="AU363" s="474">
        <v>9406.74</v>
      </c>
      <c r="AV363" s="474">
        <v>10409.459999999901</v>
      </c>
      <c r="AW363" s="474">
        <v>9253.94</v>
      </c>
      <c r="AX363" s="474">
        <v>9309.5400000000009</v>
      </c>
      <c r="AY363" s="474">
        <v>8691.02</v>
      </c>
      <c r="AZ363" s="474">
        <v>8296.5599999999904</v>
      </c>
      <c r="BA363" s="474">
        <v>106686.41</v>
      </c>
    </row>
    <row r="364" spans="1:53">
      <c r="A364" s="475" t="s">
        <v>1979</v>
      </c>
      <c r="B364" s="474">
        <v>86.16</v>
      </c>
      <c r="C364" s="474">
        <v>84.18</v>
      </c>
      <c r="D364" s="474">
        <v>95.22</v>
      </c>
      <c r="E364" s="474">
        <v>91.79</v>
      </c>
      <c r="F364" s="474">
        <v>92.92</v>
      </c>
      <c r="G364" s="474">
        <v>91.31</v>
      </c>
      <c r="H364" s="474">
        <v>84.25</v>
      </c>
      <c r="I364" s="474">
        <v>92.56</v>
      </c>
      <c r="J364" s="474">
        <v>93.02</v>
      </c>
      <c r="K364" s="474">
        <v>59.96</v>
      </c>
      <c r="L364" s="474">
        <v>57.23</v>
      </c>
      <c r="M364" s="474">
        <v>62.68</v>
      </c>
      <c r="N364" s="474">
        <v>991.28</v>
      </c>
      <c r="O364" s="474">
        <v>14.4</v>
      </c>
      <c r="P364" s="474">
        <v>14.83</v>
      </c>
      <c r="Q364" s="474">
        <v>16.239999999999998</v>
      </c>
      <c r="R364" s="474">
        <v>14.83</v>
      </c>
      <c r="S364" s="474">
        <v>15.54</v>
      </c>
      <c r="T364" s="474">
        <v>15.54</v>
      </c>
      <c r="U364" s="474">
        <v>14.83</v>
      </c>
      <c r="V364" s="474">
        <v>16.239999999999998</v>
      </c>
      <c r="W364" s="474">
        <v>15.54</v>
      </c>
      <c r="X364" s="474">
        <v>14.83</v>
      </c>
      <c r="Y364" s="474">
        <v>15.54</v>
      </c>
      <c r="Z364" s="474">
        <v>15.54</v>
      </c>
      <c r="AA364" s="474">
        <v>183.89999999999901</v>
      </c>
      <c r="AB364" s="474">
        <v>14.6</v>
      </c>
      <c r="AC364" s="474">
        <v>15.03</v>
      </c>
      <c r="AD364" s="474">
        <v>16.47</v>
      </c>
      <c r="AE364" s="474">
        <v>15.03</v>
      </c>
      <c r="AF364" s="474">
        <v>15.75</v>
      </c>
      <c r="AG364" s="474">
        <v>15.75</v>
      </c>
      <c r="AH364" s="474">
        <v>15.03</v>
      </c>
      <c r="AI364" s="474">
        <v>16.47</v>
      </c>
      <c r="AJ364" s="474">
        <v>15.75</v>
      </c>
      <c r="AK364" s="474">
        <v>15.03</v>
      </c>
      <c r="AL364" s="474">
        <v>15.75</v>
      </c>
      <c r="AM364" s="474">
        <v>15.75</v>
      </c>
      <c r="AN364" s="474">
        <v>186.41</v>
      </c>
      <c r="AO364" s="474">
        <v>14.12</v>
      </c>
      <c r="AP364" s="474">
        <v>14.55</v>
      </c>
      <c r="AQ364" s="474">
        <v>15.93</v>
      </c>
      <c r="AR364" s="474">
        <v>14.55</v>
      </c>
      <c r="AS364" s="474">
        <v>15.24</v>
      </c>
      <c r="AT364" s="474">
        <v>15.24</v>
      </c>
      <c r="AU364" s="474">
        <v>14.55</v>
      </c>
      <c r="AV364" s="474">
        <v>15.93</v>
      </c>
      <c r="AW364" s="474">
        <v>15.24</v>
      </c>
      <c r="AX364" s="474">
        <v>14.55</v>
      </c>
      <c r="AY364" s="474">
        <v>15.24</v>
      </c>
      <c r="AZ364" s="474">
        <v>15.24</v>
      </c>
      <c r="BA364" s="474">
        <v>180.38</v>
      </c>
    </row>
    <row r="365" spans="1:53">
      <c r="A365" s="475" t="s">
        <v>1978</v>
      </c>
      <c r="B365" s="474">
        <v>563.37</v>
      </c>
      <c r="C365" s="474">
        <v>481.25</v>
      </c>
      <c r="D365" s="474">
        <v>506</v>
      </c>
      <c r="E365" s="474">
        <v>429.64</v>
      </c>
      <c r="F365" s="474">
        <v>517.70000000000005</v>
      </c>
      <c r="G365" s="474">
        <v>548.03</v>
      </c>
      <c r="H365" s="474">
        <v>511.15</v>
      </c>
      <c r="I365" s="474">
        <v>516.34</v>
      </c>
      <c r="J365" s="474">
        <v>442.94</v>
      </c>
      <c r="K365" s="474">
        <v>580.23</v>
      </c>
      <c r="L365" s="474">
        <v>576.20999999999901</v>
      </c>
      <c r="M365" s="474">
        <v>657.36</v>
      </c>
      <c r="N365" s="474">
        <v>6330.2199999999903</v>
      </c>
      <c r="O365" s="474">
        <v>618.34</v>
      </c>
      <c r="P365" s="474">
        <v>608.03</v>
      </c>
      <c r="Q365" s="474">
        <v>666.34</v>
      </c>
      <c r="R365" s="474">
        <v>567.54999999999995</v>
      </c>
      <c r="S365" s="474">
        <v>595.43999999999903</v>
      </c>
      <c r="T365" s="474">
        <v>590.04</v>
      </c>
      <c r="U365" s="474">
        <v>589.29999999999995</v>
      </c>
      <c r="V365" s="474">
        <v>613.07000000000005</v>
      </c>
      <c r="W365" s="474">
        <v>594.27</v>
      </c>
      <c r="X365" s="474">
        <v>575.44000000000005</v>
      </c>
      <c r="Y365" s="474">
        <v>599.60999999999899</v>
      </c>
      <c r="Z365" s="474">
        <v>598.5</v>
      </c>
      <c r="AA365" s="474">
        <v>7215.9299999999903</v>
      </c>
      <c r="AB365" s="474">
        <v>587.12</v>
      </c>
      <c r="AC365" s="474">
        <v>537.07000000000005</v>
      </c>
      <c r="AD365" s="474">
        <v>613.89999999999895</v>
      </c>
      <c r="AE365" s="474">
        <v>549.19999999999902</v>
      </c>
      <c r="AF365" s="474">
        <v>623.62999999999897</v>
      </c>
      <c r="AG365" s="474">
        <v>596.85</v>
      </c>
      <c r="AH365" s="474">
        <v>591.95999999999901</v>
      </c>
      <c r="AI365" s="474">
        <v>621.94000000000005</v>
      </c>
      <c r="AJ365" s="474">
        <v>576.16</v>
      </c>
      <c r="AK365" s="474">
        <v>601.73</v>
      </c>
      <c r="AL365" s="474">
        <v>607.69000000000005</v>
      </c>
      <c r="AM365" s="474">
        <v>578.599999999999</v>
      </c>
      <c r="AN365" s="474">
        <v>7085.85</v>
      </c>
      <c r="AO365" s="474">
        <v>618.73</v>
      </c>
      <c r="AP365" s="474">
        <v>544.91999999999996</v>
      </c>
      <c r="AQ365" s="474">
        <v>599.91999999999996</v>
      </c>
      <c r="AR365" s="474">
        <v>580.82000000000005</v>
      </c>
      <c r="AS365" s="474">
        <v>632.95999999999901</v>
      </c>
      <c r="AT365" s="474">
        <v>582.21</v>
      </c>
      <c r="AU365" s="474">
        <v>623.91</v>
      </c>
      <c r="AV365" s="474">
        <v>629.219999999999</v>
      </c>
      <c r="AW365" s="474">
        <v>561.14</v>
      </c>
      <c r="AX365" s="474">
        <v>634.16999999999996</v>
      </c>
      <c r="AY365" s="474">
        <v>616.48</v>
      </c>
      <c r="AZ365" s="474">
        <v>587.13</v>
      </c>
      <c r="BA365" s="474">
        <v>7211.61</v>
      </c>
    </row>
    <row r="366" spans="1:53">
      <c r="A366" s="475" t="s">
        <v>1977</v>
      </c>
      <c r="B366" s="474">
        <v>1117.25</v>
      </c>
      <c r="C366" s="474">
        <v>1358.83</v>
      </c>
      <c r="D366" s="474">
        <v>1292.03</v>
      </c>
      <c r="E366" s="474">
        <v>1208.94</v>
      </c>
      <c r="F366" s="474">
        <v>1095.3699999999999</v>
      </c>
      <c r="G366" s="474">
        <v>1243.9000000000001</v>
      </c>
      <c r="H366" s="474">
        <v>569.15</v>
      </c>
      <c r="I366" s="474">
        <v>1109.1600000000001</v>
      </c>
      <c r="J366" s="474">
        <v>1325.72</v>
      </c>
      <c r="K366" s="474">
        <v>943.77</v>
      </c>
      <c r="L366" s="474">
        <v>907.47</v>
      </c>
      <c r="M366" s="474">
        <v>976.88</v>
      </c>
      <c r="N366" s="474">
        <v>13148.47</v>
      </c>
      <c r="O366" s="474">
        <v>1010.20999999999</v>
      </c>
      <c r="P366" s="474">
        <v>1010.20999999999</v>
      </c>
      <c r="Q366" s="474">
        <v>1107.3499999999999</v>
      </c>
      <c r="R366" s="474">
        <v>1011.06999999999</v>
      </c>
      <c r="S366" s="474">
        <v>1059.21</v>
      </c>
      <c r="T366" s="474">
        <v>1059.21</v>
      </c>
      <c r="U366" s="474">
        <v>1011.06999999999</v>
      </c>
      <c r="V366" s="474">
        <v>1107.3499999999999</v>
      </c>
      <c r="W366" s="474">
        <v>1059.21</v>
      </c>
      <c r="X366" s="474">
        <v>1011.06999999999</v>
      </c>
      <c r="Y366" s="474">
        <v>1059.21</v>
      </c>
      <c r="Z366" s="474">
        <v>1059.21</v>
      </c>
      <c r="AA366" s="474">
        <v>12564.379999999899</v>
      </c>
      <c r="AB366" s="474">
        <v>1107.44</v>
      </c>
      <c r="AC366" s="474">
        <v>1006.75999999999</v>
      </c>
      <c r="AD366" s="474">
        <v>1157.77</v>
      </c>
      <c r="AE366" s="474">
        <v>1006.75999999999</v>
      </c>
      <c r="AF366" s="474">
        <v>1157.77</v>
      </c>
      <c r="AG366" s="474">
        <v>1107.44</v>
      </c>
      <c r="AH366" s="474">
        <v>1057.0999999999999</v>
      </c>
      <c r="AI366" s="474">
        <v>1157.77</v>
      </c>
      <c r="AJ366" s="474">
        <v>1057.0999999999999</v>
      </c>
      <c r="AK366" s="474">
        <v>1107.44</v>
      </c>
      <c r="AL366" s="474">
        <v>1107.44</v>
      </c>
      <c r="AM366" s="474">
        <v>1057.0999999999999</v>
      </c>
      <c r="AN366" s="474">
        <v>13087.89</v>
      </c>
      <c r="AO366" s="474">
        <v>1135.54</v>
      </c>
      <c r="AP366" s="474">
        <v>1002.11999999999</v>
      </c>
      <c r="AQ366" s="474">
        <v>1119.22</v>
      </c>
      <c r="AR366" s="474">
        <v>1035.3299999999899</v>
      </c>
      <c r="AS366" s="474">
        <v>1152.4399999999901</v>
      </c>
      <c r="AT366" s="474">
        <v>1069.1099999999999</v>
      </c>
      <c r="AU366" s="474">
        <v>1085.43</v>
      </c>
      <c r="AV366" s="474">
        <v>1152.4399999999901</v>
      </c>
      <c r="AW366" s="474">
        <v>1019.01</v>
      </c>
      <c r="AX366" s="474">
        <v>1135.54</v>
      </c>
      <c r="AY366" s="474">
        <v>1102.32</v>
      </c>
      <c r="AZ366" s="474">
        <v>1052.22</v>
      </c>
      <c r="BA366" s="474">
        <v>13060.72</v>
      </c>
    </row>
    <row r="367" spans="1:53">
      <c r="A367" s="475" t="s">
        <v>1976</v>
      </c>
      <c r="B367" s="474">
        <v>0</v>
      </c>
      <c r="C367" s="474">
        <v>0</v>
      </c>
      <c r="D367" s="474">
        <v>0</v>
      </c>
      <c r="E367" s="474">
        <v>0</v>
      </c>
      <c r="F367" s="474">
        <v>0</v>
      </c>
      <c r="G367" s="474">
        <v>0</v>
      </c>
      <c r="H367" s="474">
        <v>0</v>
      </c>
      <c r="I367" s="474">
        <v>0</v>
      </c>
      <c r="J367" s="474">
        <v>0</v>
      </c>
      <c r="K367" s="474">
        <v>0</v>
      </c>
      <c r="L367" s="474">
        <v>0</v>
      </c>
      <c r="M367" s="474">
        <v>0</v>
      </c>
      <c r="N367" s="474">
        <v>0</v>
      </c>
      <c r="O367" s="474">
        <v>0</v>
      </c>
      <c r="P367" s="474">
        <v>0</v>
      </c>
      <c r="Q367" s="474">
        <v>0</v>
      </c>
      <c r="R367" s="474">
        <v>0</v>
      </c>
      <c r="S367" s="474">
        <v>0</v>
      </c>
      <c r="T367" s="474">
        <v>0</v>
      </c>
      <c r="U367" s="474">
        <v>0</v>
      </c>
      <c r="V367" s="474">
        <v>0</v>
      </c>
      <c r="W367" s="474">
        <v>0</v>
      </c>
      <c r="X367" s="474">
        <v>0</v>
      </c>
      <c r="Y367" s="474">
        <v>0</v>
      </c>
      <c r="Z367" s="474">
        <v>0</v>
      </c>
      <c r="AA367" s="474">
        <v>0</v>
      </c>
      <c r="AB367" s="474">
        <v>0</v>
      </c>
      <c r="AC367" s="474">
        <v>0</v>
      </c>
      <c r="AD367" s="474">
        <v>0</v>
      </c>
      <c r="AE367" s="474">
        <v>0</v>
      </c>
      <c r="AF367" s="474">
        <v>0</v>
      </c>
      <c r="AG367" s="474">
        <v>0</v>
      </c>
      <c r="AH367" s="474">
        <v>0</v>
      </c>
      <c r="AI367" s="474">
        <v>0</v>
      </c>
      <c r="AJ367" s="474">
        <v>0</v>
      </c>
      <c r="AK367" s="474">
        <v>0</v>
      </c>
      <c r="AL367" s="474">
        <v>0</v>
      </c>
      <c r="AM367" s="474">
        <v>0</v>
      </c>
      <c r="AN367" s="474">
        <v>0</v>
      </c>
      <c r="AO367" s="474">
        <v>0</v>
      </c>
      <c r="AP367" s="474">
        <v>0</v>
      </c>
      <c r="AQ367" s="474">
        <v>0</v>
      </c>
      <c r="AR367" s="474">
        <v>0</v>
      </c>
      <c r="AS367" s="474">
        <v>0</v>
      </c>
      <c r="AT367" s="474">
        <v>0</v>
      </c>
      <c r="AU367" s="474">
        <v>0</v>
      </c>
      <c r="AV367" s="474">
        <v>0</v>
      </c>
      <c r="AW367" s="474">
        <v>0</v>
      </c>
      <c r="AX367" s="474">
        <v>0</v>
      </c>
      <c r="AY367" s="474">
        <v>0</v>
      </c>
      <c r="AZ367" s="474">
        <v>0</v>
      </c>
      <c r="BA367" s="474">
        <v>0</v>
      </c>
    </row>
    <row r="368" spans="1:53">
      <c r="A368" s="475" t="s">
        <v>1975</v>
      </c>
      <c r="B368" s="474">
        <v>0</v>
      </c>
      <c r="C368" s="474">
        <v>0</v>
      </c>
      <c r="D368" s="474">
        <v>0</v>
      </c>
      <c r="E368" s="474">
        <v>0</v>
      </c>
      <c r="F368" s="474">
        <v>0</v>
      </c>
      <c r="G368" s="474">
        <v>236.59</v>
      </c>
      <c r="H368" s="474">
        <v>177.3</v>
      </c>
      <c r="I368" s="474">
        <v>0</v>
      </c>
      <c r="J368" s="474">
        <v>0</v>
      </c>
      <c r="K368" s="474">
        <v>0</v>
      </c>
      <c r="L368" s="474">
        <v>0</v>
      </c>
      <c r="M368" s="474">
        <v>0</v>
      </c>
      <c r="N368" s="474">
        <v>413.89</v>
      </c>
      <c r="O368" s="474">
        <v>0</v>
      </c>
      <c r="P368" s="474">
        <v>0</v>
      </c>
      <c r="Q368" s="474">
        <v>0</v>
      </c>
      <c r="R368" s="474">
        <v>0</v>
      </c>
      <c r="S368" s="474">
        <v>0</v>
      </c>
      <c r="T368" s="474">
        <v>0</v>
      </c>
      <c r="U368" s="474">
        <v>0</v>
      </c>
      <c r="V368" s="474">
        <v>0</v>
      </c>
      <c r="W368" s="474">
        <v>0</v>
      </c>
      <c r="X368" s="474">
        <v>0</v>
      </c>
      <c r="Y368" s="474">
        <v>0</v>
      </c>
      <c r="Z368" s="474">
        <v>0</v>
      </c>
      <c r="AA368" s="474">
        <v>0</v>
      </c>
      <c r="AB368" s="474">
        <v>0</v>
      </c>
      <c r="AC368" s="474">
        <v>0</v>
      </c>
      <c r="AD368" s="474">
        <v>0</v>
      </c>
      <c r="AE368" s="474">
        <v>0</v>
      </c>
      <c r="AF368" s="474">
        <v>0</v>
      </c>
      <c r="AG368" s="474">
        <v>0</v>
      </c>
      <c r="AH368" s="474">
        <v>0</v>
      </c>
      <c r="AI368" s="474">
        <v>0</v>
      </c>
      <c r="AJ368" s="474">
        <v>0</v>
      </c>
      <c r="AK368" s="474">
        <v>0</v>
      </c>
      <c r="AL368" s="474">
        <v>0</v>
      </c>
      <c r="AM368" s="474">
        <v>0</v>
      </c>
      <c r="AN368" s="474">
        <v>0</v>
      </c>
      <c r="AO368" s="474">
        <v>0</v>
      </c>
      <c r="AP368" s="474">
        <v>0</v>
      </c>
      <c r="AQ368" s="474">
        <v>0</v>
      </c>
      <c r="AR368" s="474">
        <v>0</v>
      </c>
      <c r="AS368" s="474">
        <v>0</v>
      </c>
      <c r="AT368" s="474">
        <v>0</v>
      </c>
      <c r="AU368" s="474">
        <v>0</v>
      </c>
      <c r="AV368" s="474">
        <v>0</v>
      </c>
      <c r="AW368" s="474">
        <v>0</v>
      </c>
      <c r="AX368" s="474">
        <v>0</v>
      </c>
      <c r="AY368" s="474">
        <v>0</v>
      </c>
      <c r="AZ368" s="474">
        <v>0</v>
      </c>
      <c r="BA368" s="474">
        <v>0</v>
      </c>
    </row>
    <row r="369" spans="1:53">
      <c r="A369" s="475" t="s">
        <v>1974</v>
      </c>
      <c r="B369" s="474">
        <v>4459230.5799999898</v>
      </c>
      <c r="C369" s="474">
        <v>2888816.42</v>
      </c>
      <c r="D369" s="474">
        <v>6252386.9100000001</v>
      </c>
      <c r="E369" s="474">
        <v>4789721.0599999996</v>
      </c>
      <c r="F369" s="474">
        <v>3660985.01</v>
      </c>
      <c r="G369" s="474">
        <v>4279601.45</v>
      </c>
      <c r="H369" s="474">
        <v>2961125.67</v>
      </c>
      <c r="I369" s="474">
        <v>3949196.6599999899</v>
      </c>
      <c r="J369" s="474">
        <v>2548636.3199999901</v>
      </c>
      <c r="K369" s="474">
        <v>4314774.53</v>
      </c>
      <c r="L369" s="474">
        <v>5582178.5099999802</v>
      </c>
      <c r="M369" s="474">
        <v>14762621.089999899</v>
      </c>
      <c r="N369" s="474">
        <v>60449274.209999897</v>
      </c>
      <c r="O369" s="474">
        <v>4938976.0299999705</v>
      </c>
      <c r="P369" s="474">
        <v>3471021.93</v>
      </c>
      <c r="Q369" s="474">
        <v>7082941.1199999899</v>
      </c>
      <c r="R369" s="474">
        <v>4679934.26</v>
      </c>
      <c r="S369" s="474">
        <v>4374772.1399999904</v>
      </c>
      <c r="T369" s="474">
        <v>4724341.7499999898</v>
      </c>
      <c r="U369" s="474">
        <v>4114220.0199999898</v>
      </c>
      <c r="V369" s="474">
        <v>5254245.6099999901</v>
      </c>
      <c r="W369" s="474">
        <v>5070236.7199999597</v>
      </c>
      <c r="X369" s="474">
        <v>5222740.0099999905</v>
      </c>
      <c r="Y369" s="474">
        <v>6007997.8000000101</v>
      </c>
      <c r="Z369" s="474">
        <v>4653969.9400000302</v>
      </c>
      <c r="AA369" s="474">
        <v>59595397.329999901</v>
      </c>
      <c r="AB369" s="474">
        <v>5064272.0999999801</v>
      </c>
      <c r="AC369" s="474">
        <v>3503890.5800000099</v>
      </c>
      <c r="AD369" s="474">
        <v>7215492.3600000199</v>
      </c>
      <c r="AE369" s="474">
        <v>4687775.2399999797</v>
      </c>
      <c r="AF369" s="474">
        <v>4483161.3899999801</v>
      </c>
      <c r="AG369" s="474">
        <v>4763327.32999996</v>
      </c>
      <c r="AH369" s="474">
        <v>4138165.3799999901</v>
      </c>
      <c r="AI369" s="474">
        <v>5371662.2599999597</v>
      </c>
      <c r="AJ369" s="474">
        <v>5087462.8099999903</v>
      </c>
      <c r="AK369" s="474">
        <v>5328815.2899999898</v>
      </c>
      <c r="AL369" s="474">
        <v>6126971.1500000004</v>
      </c>
      <c r="AM369" s="474">
        <v>6526876.5899999402</v>
      </c>
      <c r="AN369" s="474">
        <v>62297872.479999803</v>
      </c>
      <c r="AO369" s="474">
        <v>5256019.0099999905</v>
      </c>
      <c r="AP369" s="474">
        <v>3635033.02999999</v>
      </c>
      <c r="AQ369" s="474">
        <v>7440775.7199999904</v>
      </c>
      <c r="AR369" s="474">
        <v>4935027.2500000102</v>
      </c>
      <c r="AS369" s="474">
        <v>4720724.1699999804</v>
      </c>
      <c r="AT369" s="474">
        <v>4914693.1799999699</v>
      </c>
      <c r="AU369" s="474">
        <v>4196458.77999999</v>
      </c>
      <c r="AV369" s="474">
        <v>5421324.3300000103</v>
      </c>
      <c r="AW369" s="474">
        <v>5079653.58</v>
      </c>
      <c r="AX369" s="474">
        <v>5440341.5199999996</v>
      </c>
      <c r="AY369" s="474">
        <v>6276888.3199999603</v>
      </c>
      <c r="AZ369" s="474">
        <v>6589597.8400000101</v>
      </c>
      <c r="BA369" s="474">
        <v>63906536.7299999</v>
      </c>
    </row>
    <row r="370" spans="1:53">
      <c r="A370" s="475" t="s">
        <v>1973</v>
      </c>
      <c r="B370" s="474">
        <v>4212889.2299999902</v>
      </c>
      <c r="C370" s="474">
        <v>2675141.7599999998</v>
      </c>
      <c r="D370" s="474">
        <v>6012863.8799999999</v>
      </c>
      <c r="E370" s="474">
        <v>4556482.6099999901</v>
      </c>
      <c r="F370" s="474">
        <v>3428715.16</v>
      </c>
      <c r="G370" s="474">
        <v>4015109.12</v>
      </c>
      <c r="H370" s="474">
        <v>2718205.57</v>
      </c>
      <c r="I370" s="474">
        <v>3713241.46999999</v>
      </c>
      <c r="J370" s="474">
        <v>2328703.6599999899</v>
      </c>
      <c r="K370" s="474">
        <v>4102672.57</v>
      </c>
      <c r="L370" s="474">
        <v>5378340.6099999798</v>
      </c>
      <c r="M370" s="474">
        <v>14538552.359999901</v>
      </c>
      <c r="N370" s="474">
        <v>57680917.999999903</v>
      </c>
      <c r="O370" s="474">
        <v>4775766.6299999701</v>
      </c>
      <c r="P370" s="474">
        <v>3307587.96</v>
      </c>
      <c r="Q370" s="474">
        <v>6900070.9799999902</v>
      </c>
      <c r="R370" s="474">
        <v>4513067.68</v>
      </c>
      <c r="S370" s="474">
        <v>4199218.0099999905</v>
      </c>
      <c r="T370" s="474">
        <v>4547434.0899999896</v>
      </c>
      <c r="U370" s="474">
        <v>3941519.6599999899</v>
      </c>
      <c r="V370" s="474">
        <v>5063426.1399999904</v>
      </c>
      <c r="W370" s="474">
        <v>4888099.8899999596</v>
      </c>
      <c r="X370" s="474">
        <v>5052924.1299999896</v>
      </c>
      <c r="Y370" s="474">
        <v>5833985.3300000103</v>
      </c>
      <c r="Z370" s="474">
        <v>4479687.0800000299</v>
      </c>
      <c r="AA370" s="474">
        <v>57502787.579999901</v>
      </c>
      <c r="AB370" s="474">
        <v>4891063.8899999801</v>
      </c>
      <c r="AC370" s="474">
        <v>3343307.53000001</v>
      </c>
      <c r="AD370" s="474">
        <v>7028095.0600000201</v>
      </c>
      <c r="AE370" s="474">
        <v>4522287.0099999802</v>
      </c>
      <c r="AF370" s="474">
        <v>4295586.26999998</v>
      </c>
      <c r="AG370" s="474">
        <v>4580908.8299999703</v>
      </c>
      <c r="AH370" s="474">
        <v>3960922.5599999898</v>
      </c>
      <c r="AI370" s="474">
        <v>5175764.4699999597</v>
      </c>
      <c r="AJ370" s="474">
        <v>4907266.48999999</v>
      </c>
      <c r="AK370" s="474">
        <v>5148001.1499999901</v>
      </c>
      <c r="AL370" s="474">
        <v>5948292.0800000001</v>
      </c>
      <c r="AM370" s="474">
        <v>6354601.0399999404</v>
      </c>
      <c r="AN370" s="474">
        <v>60156096.379999802</v>
      </c>
      <c r="AO370" s="474">
        <v>5077662.43</v>
      </c>
      <c r="AP370" s="474">
        <v>3475625.7099999902</v>
      </c>
      <c r="AQ370" s="474">
        <v>7260681.1499999901</v>
      </c>
      <c r="AR370" s="474">
        <v>4764331.6700000102</v>
      </c>
      <c r="AS370" s="474">
        <v>4533795.30999998</v>
      </c>
      <c r="AT370" s="474">
        <v>4739595.9299999699</v>
      </c>
      <c r="AU370" s="474">
        <v>4013042.9799999902</v>
      </c>
      <c r="AV370" s="474">
        <v>5225291.8500000099</v>
      </c>
      <c r="AW370" s="474">
        <v>4906334.7400000095</v>
      </c>
      <c r="AX370" s="474">
        <v>5253321.2699999996</v>
      </c>
      <c r="AY370" s="474">
        <v>6098411.6699999599</v>
      </c>
      <c r="AZ370" s="474">
        <v>6418008.7700000098</v>
      </c>
      <c r="BA370" s="474">
        <v>61766103.4799999</v>
      </c>
    </row>
    <row r="371" spans="1:53">
      <c r="A371" s="475" t="s">
        <v>1972</v>
      </c>
      <c r="B371" s="474">
        <v>22351.02</v>
      </c>
      <c r="C371" s="474">
        <v>18107.14</v>
      </c>
      <c r="D371" s="474">
        <v>22699.18</v>
      </c>
      <c r="E371" s="474">
        <v>21640.47</v>
      </c>
      <c r="F371" s="474">
        <v>22154.05</v>
      </c>
      <c r="G371" s="474">
        <v>23617.77</v>
      </c>
      <c r="H371" s="474">
        <v>23979.62</v>
      </c>
      <c r="I371" s="474">
        <v>23344.3</v>
      </c>
      <c r="J371" s="474">
        <v>24270.05</v>
      </c>
      <c r="K371" s="474">
        <v>20766.82</v>
      </c>
      <c r="L371" s="474">
        <v>20642.28</v>
      </c>
      <c r="M371" s="474">
        <v>22464.859999999899</v>
      </c>
      <c r="N371" s="474">
        <v>266037.56</v>
      </c>
      <c r="O371" s="474">
        <v>18331.740000000002</v>
      </c>
      <c r="P371" s="474">
        <v>18138.86</v>
      </c>
      <c r="Q371" s="474">
        <v>19911.669999999998</v>
      </c>
      <c r="R371" s="474">
        <v>17583.8</v>
      </c>
      <c r="S371" s="474">
        <v>18437.46</v>
      </c>
      <c r="T371" s="474">
        <v>18336.53</v>
      </c>
      <c r="U371" s="474">
        <v>17732.47</v>
      </c>
      <c r="V371" s="474">
        <v>19098.509999999998</v>
      </c>
      <c r="W371" s="474">
        <v>18415.599999999999</v>
      </c>
      <c r="X371" s="474">
        <v>17731.29</v>
      </c>
      <c r="Y371" s="474">
        <v>18257.29</v>
      </c>
      <c r="Z371" s="474">
        <v>18494.650000000001</v>
      </c>
      <c r="AA371" s="474">
        <v>220469.87</v>
      </c>
      <c r="AB371" s="474">
        <v>18377.080000000002</v>
      </c>
      <c r="AC371" s="474">
        <v>16767.12</v>
      </c>
      <c r="AD371" s="474">
        <v>19255.3</v>
      </c>
      <c r="AE371" s="474">
        <v>17197.3299999999</v>
      </c>
      <c r="AF371" s="474">
        <v>19631.689999999999</v>
      </c>
      <c r="AG371" s="474">
        <v>18783.959999999901</v>
      </c>
      <c r="AH371" s="474">
        <v>18094.060000000001</v>
      </c>
      <c r="AI371" s="474">
        <v>19639.95</v>
      </c>
      <c r="AJ371" s="474">
        <v>18048.25</v>
      </c>
      <c r="AK371" s="474">
        <v>18873.419999999998</v>
      </c>
      <c r="AL371" s="474">
        <v>18738.929999999898</v>
      </c>
      <c r="AM371" s="474">
        <v>18093.09</v>
      </c>
      <c r="AN371" s="474">
        <v>221500.18</v>
      </c>
      <c r="AO371" s="474">
        <v>19773.749999999902</v>
      </c>
      <c r="AP371" s="474">
        <v>17324.3299999999</v>
      </c>
      <c r="AQ371" s="474">
        <v>19106.409999999902</v>
      </c>
      <c r="AR371" s="474">
        <v>18575.759999999998</v>
      </c>
      <c r="AS371" s="474">
        <v>20284.86</v>
      </c>
      <c r="AT371" s="474">
        <v>18602.12</v>
      </c>
      <c r="AU371" s="474">
        <v>19502.53</v>
      </c>
      <c r="AV371" s="474">
        <v>20214.349999999999</v>
      </c>
      <c r="AW371" s="474">
        <v>17841.919999999998</v>
      </c>
      <c r="AX371" s="474">
        <v>20307.84</v>
      </c>
      <c r="AY371" s="474">
        <v>19362.199999999899</v>
      </c>
      <c r="AZ371" s="474">
        <v>18694.849999999999</v>
      </c>
      <c r="BA371" s="474">
        <v>229590.92</v>
      </c>
    </row>
    <row r="372" spans="1:53">
      <c r="A372" s="475" t="s">
        <v>1971</v>
      </c>
      <c r="B372" s="474">
        <v>200532.21</v>
      </c>
      <c r="C372" s="474">
        <v>172397.41</v>
      </c>
      <c r="D372" s="474">
        <v>191565.03</v>
      </c>
      <c r="E372" s="474">
        <v>188384.76</v>
      </c>
      <c r="F372" s="474">
        <v>187516.41</v>
      </c>
      <c r="G372" s="474">
        <v>191078.57</v>
      </c>
      <c r="H372" s="474">
        <v>197637.19</v>
      </c>
      <c r="I372" s="474">
        <v>188658.16</v>
      </c>
      <c r="J372" s="474">
        <v>169918.12</v>
      </c>
      <c r="K372" s="474">
        <v>165121.66</v>
      </c>
      <c r="L372" s="474">
        <v>158013.41</v>
      </c>
      <c r="M372" s="474">
        <v>174439.97999999899</v>
      </c>
      <c r="N372" s="474">
        <v>2185262.91</v>
      </c>
      <c r="O372" s="474">
        <v>123665.38</v>
      </c>
      <c r="P372" s="474">
        <v>124013.639999999</v>
      </c>
      <c r="Q372" s="474">
        <v>139632.62</v>
      </c>
      <c r="R372" s="474">
        <v>127985.239999999</v>
      </c>
      <c r="S372" s="474">
        <v>134804.98000000001</v>
      </c>
      <c r="T372" s="474">
        <v>136259.44</v>
      </c>
      <c r="U372" s="474">
        <v>133670.34999999899</v>
      </c>
      <c r="V372" s="474">
        <v>148395.10999999999</v>
      </c>
      <c r="W372" s="474">
        <v>141409.54</v>
      </c>
      <c r="X372" s="474">
        <v>130787.049999999</v>
      </c>
      <c r="Y372" s="474">
        <v>133443.49</v>
      </c>
      <c r="Z372" s="474">
        <v>133476.51999999999</v>
      </c>
      <c r="AA372" s="474">
        <v>1607543.36</v>
      </c>
      <c r="AB372" s="474">
        <v>132401.769999999</v>
      </c>
      <c r="AC372" s="474">
        <v>123140.4</v>
      </c>
      <c r="AD372" s="474">
        <v>144498.18</v>
      </c>
      <c r="AE372" s="474">
        <v>127615.37</v>
      </c>
      <c r="AF372" s="474">
        <v>144415.299999999</v>
      </c>
      <c r="AG372" s="474">
        <v>141018.709999999</v>
      </c>
      <c r="AH372" s="474">
        <v>137560.92000000001</v>
      </c>
      <c r="AI372" s="474">
        <v>152614.019999999</v>
      </c>
      <c r="AJ372" s="474">
        <v>140444.52999999901</v>
      </c>
      <c r="AK372" s="474">
        <v>139440.59</v>
      </c>
      <c r="AL372" s="474">
        <v>137324.30999999901</v>
      </c>
      <c r="AM372" s="474">
        <v>132478.92000000001</v>
      </c>
      <c r="AN372" s="474">
        <v>1652953.01999999</v>
      </c>
      <c r="AO372" s="474">
        <v>135893.26</v>
      </c>
      <c r="AP372" s="474">
        <v>121730.86</v>
      </c>
      <c r="AQ372" s="474">
        <v>138334.07999999999</v>
      </c>
      <c r="AR372" s="474">
        <v>131150.44999999899</v>
      </c>
      <c r="AS372" s="474">
        <v>143488.84</v>
      </c>
      <c r="AT372" s="474">
        <v>134852.84999999899</v>
      </c>
      <c r="AU372" s="474">
        <v>142048.26</v>
      </c>
      <c r="AV372" s="474">
        <v>152546.82</v>
      </c>
      <c r="AW372" s="474">
        <v>134730.25</v>
      </c>
      <c r="AX372" s="474">
        <v>143951.79999999999</v>
      </c>
      <c r="AY372" s="474">
        <v>136854.91</v>
      </c>
      <c r="AZ372" s="474">
        <v>131530.31</v>
      </c>
      <c r="BA372" s="474">
        <v>1647112.69</v>
      </c>
    </row>
    <row r="373" spans="1:53">
      <c r="A373" s="475" t="s">
        <v>1970</v>
      </c>
      <c r="B373" s="474">
        <v>20465.060000000001</v>
      </c>
      <c r="C373" s="474">
        <v>20545.189999999999</v>
      </c>
      <c r="D373" s="474">
        <v>22152.04</v>
      </c>
      <c r="E373" s="474">
        <v>20107.28</v>
      </c>
      <c r="F373" s="474">
        <v>19634.63</v>
      </c>
      <c r="G373" s="474">
        <v>23270.66</v>
      </c>
      <c r="H373" s="474">
        <v>12014.9</v>
      </c>
      <c r="I373" s="474">
        <v>20987.97</v>
      </c>
      <c r="J373" s="474">
        <v>22638.55</v>
      </c>
      <c r="K373" s="474">
        <v>23193.969999999899</v>
      </c>
      <c r="L373" s="474">
        <v>22299.959999999901</v>
      </c>
      <c r="M373" s="474">
        <v>24007.139999999901</v>
      </c>
      <c r="N373" s="474">
        <v>251317.34999999899</v>
      </c>
      <c r="O373" s="474">
        <v>18906.14</v>
      </c>
      <c r="P373" s="474">
        <v>18906.14</v>
      </c>
      <c r="Q373" s="474">
        <v>20724.310000000001</v>
      </c>
      <c r="R373" s="474">
        <v>18922.209999999901</v>
      </c>
      <c r="S373" s="474">
        <v>19823.259999999998</v>
      </c>
      <c r="T373" s="474">
        <v>19823.259999999998</v>
      </c>
      <c r="U373" s="474">
        <v>18922.209999999901</v>
      </c>
      <c r="V373" s="474">
        <v>20724.310000000001</v>
      </c>
      <c r="W373" s="474">
        <v>19823.259999999998</v>
      </c>
      <c r="X373" s="474">
        <v>18922.209999999901</v>
      </c>
      <c r="Y373" s="474">
        <v>19823.259999999998</v>
      </c>
      <c r="Z373" s="474">
        <v>19823.259999999998</v>
      </c>
      <c r="AA373" s="474">
        <v>235143.83</v>
      </c>
      <c r="AB373" s="474">
        <v>20070.52</v>
      </c>
      <c r="AC373" s="474">
        <v>18245.919999999998</v>
      </c>
      <c r="AD373" s="474">
        <v>20982.819999999901</v>
      </c>
      <c r="AE373" s="474">
        <v>18245.919999999998</v>
      </c>
      <c r="AF373" s="474">
        <v>20982.819999999901</v>
      </c>
      <c r="AG373" s="474">
        <v>20070.52</v>
      </c>
      <c r="AH373" s="474">
        <v>19158.23</v>
      </c>
      <c r="AI373" s="474">
        <v>20982.819999999901</v>
      </c>
      <c r="AJ373" s="474">
        <v>19158.23</v>
      </c>
      <c r="AK373" s="474">
        <v>20070.52</v>
      </c>
      <c r="AL373" s="474">
        <v>20070.52</v>
      </c>
      <c r="AM373" s="474">
        <v>19158.23</v>
      </c>
      <c r="AN373" s="474">
        <v>237197.07</v>
      </c>
      <c r="AO373" s="474">
        <v>20321.3</v>
      </c>
      <c r="AP373" s="474">
        <v>17912.82</v>
      </c>
      <c r="AQ373" s="474">
        <v>19982.46</v>
      </c>
      <c r="AR373" s="474">
        <v>18530.060000000001</v>
      </c>
      <c r="AS373" s="474">
        <v>20599.6899999999</v>
      </c>
      <c r="AT373" s="474">
        <v>19086.810000000001</v>
      </c>
      <c r="AU373" s="474">
        <v>19425.7</v>
      </c>
      <c r="AV373" s="474">
        <v>20599.6899999999</v>
      </c>
      <c r="AW373" s="474">
        <v>18191.2</v>
      </c>
      <c r="AX373" s="474">
        <v>20321.3</v>
      </c>
      <c r="AY373" s="474">
        <v>19704.07</v>
      </c>
      <c r="AZ373" s="474">
        <v>18808.439999999999</v>
      </c>
      <c r="BA373" s="474">
        <v>233483.54</v>
      </c>
    </row>
    <row r="374" spans="1:53">
      <c r="A374" s="475" t="s">
        <v>1969</v>
      </c>
      <c r="B374" s="474">
        <v>0</v>
      </c>
      <c r="C374" s="474">
        <v>0</v>
      </c>
      <c r="D374" s="474">
        <v>0</v>
      </c>
      <c r="E374" s="474">
        <v>0</v>
      </c>
      <c r="F374" s="474">
        <v>0</v>
      </c>
      <c r="G374" s="474">
        <v>0</v>
      </c>
      <c r="H374" s="474">
        <v>0</v>
      </c>
      <c r="I374" s="474">
        <v>0</v>
      </c>
      <c r="J374" s="474">
        <v>0</v>
      </c>
      <c r="K374" s="474">
        <v>0</v>
      </c>
      <c r="L374" s="474">
        <v>0</v>
      </c>
      <c r="M374" s="474">
        <v>0</v>
      </c>
      <c r="N374" s="474">
        <v>0</v>
      </c>
      <c r="O374" s="474">
        <v>0</v>
      </c>
      <c r="P374" s="474">
        <v>0</v>
      </c>
      <c r="Q374" s="474">
        <v>0</v>
      </c>
      <c r="R374" s="474">
        <v>0</v>
      </c>
      <c r="S374" s="474">
        <v>0</v>
      </c>
      <c r="T374" s="474">
        <v>0</v>
      </c>
      <c r="U374" s="474">
        <v>0</v>
      </c>
      <c r="V374" s="474">
        <v>0</v>
      </c>
      <c r="W374" s="474">
        <v>0</v>
      </c>
      <c r="X374" s="474">
        <v>0</v>
      </c>
      <c r="Y374" s="474">
        <v>0</v>
      </c>
      <c r="Z374" s="474">
        <v>0</v>
      </c>
      <c r="AA374" s="474">
        <v>0</v>
      </c>
      <c r="AB374" s="474">
        <v>0</v>
      </c>
      <c r="AC374" s="474">
        <v>0</v>
      </c>
      <c r="AD374" s="474">
        <v>0</v>
      </c>
      <c r="AE374" s="474">
        <v>0</v>
      </c>
      <c r="AF374" s="474">
        <v>0</v>
      </c>
      <c r="AG374" s="474">
        <v>0</v>
      </c>
      <c r="AH374" s="474">
        <v>0</v>
      </c>
      <c r="AI374" s="474">
        <v>0</v>
      </c>
      <c r="AJ374" s="474">
        <v>0</v>
      </c>
      <c r="AK374" s="474">
        <v>0</v>
      </c>
      <c r="AL374" s="474">
        <v>0</v>
      </c>
      <c r="AM374" s="474">
        <v>0</v>
      </c>
      <c r="AN374" s="474">
        <v>0</v>
      </c>
      <c r="AO374" s="474">
        <v>0</v>
      </c>
      <c r="AP374" s="474">
        <v>0</v>
      </c>
      <c r="AQ374" s="474">
        <v>0</v>
      </c>
      <c r="AR374" s="474">
        <v>0</v>
      </c>
      <c r="AS374" s="474">
        <v>0</v>
      </c>
      <c r="AT374" s="474">
        <v>0</v>
      </c>
      <c r="AU374" s="474">
        <v>0</v>
      </c>
      <c r="AV374" s="474">
        <v>0</v>
      </c>
      <c r="AW374" s="474">
        <v>0</v>
      </c>
      <c r="AX374" s="474">
        <v>0</v>
      </c>
      <c r="AY374" s="474">
        <v>0</v>
      </c>
      <c r="AZ374" s="474">
        <v>0</v>
      </c>
      <c r="BA374" s="474">
        <v>0</v>
      </c>
    </row>
    <row r="375" spans="1:53">
      <c r="A375" s="475" t="s">
        <v>1968</v>
      </c>
      <c r="B375" s="474">
        <v>2993.06</v>
      </c>
      <c r="C375" s="474">
        <v>2624.92</v>
      </c>
      <c r="D375" s="474">
        <v>3106.78</v>
      </c>
      <c r="E375" s="474">
        <v>3105.94</v>
      </c>
      <c r="F375" s="474">
        <v>2964.76</v>
      </c>
      <c r="G375" s="474">
        <v>3105.94</v>
      </c>
      <c r="H375" s="474">
        <v>2991.91</v>
      </c>
      <c r="I375" s="474">
        <v>2964.76</v>
      </c>
      <c r="J375" s="474">
        <v>3105.94</v>
      </c>
      <c r="K375" s="474">
        <v>3019.51</v>
      </c>
      <c r="L375" s="474">
        <v>2882.25</v>
      </c>
      <c r="M375" s="474">
        <v>3156.75</v>
      </c>
      <c r="N375" s="474">
        <v>36022.519999999997</v>
      </c>
      <c r="O375" s="474">
        <v>2306.14</v>
      </c>
      <c r="P375" s="474">
        <v>2375.33</v>
      </c>
      <c r="Q375" s="474">
        <v>2601.54</v>
      </c>
      <c r="R375" s="474">
        <v>2375.33</v>
      </c>
      <c r="S375" s="474">
        <v>2488.4299999999998</v>
      </c>
      <c r="T375" s="474">
        <v>2488.4299999999998</v>
      </c>
      <c r="U375" s="474">
        <v>2375.33</v>
      </c>
      <c r="V375" s="474">
        <v>2601.54</v>
      </c>
      <c r="W375" s="474">
        <v>2488.4299999999998</v>
      </c>
      <c r="X375" s="474">
        <v>2375.33</v>
      </c>
      <c r="Y375" s="474">
        <v>2488.4299999999998</v>
      </c>
      <c r="Z375" s="474">
        <v>2488.4299999999998</v>
      </c>
      <c r="AA375" s="474">
        <v>29452.69</v>
      </c>
      <c r="AB375" s="474">
        <v>2358.84</v>
      </c>
      <c r="AC375" s="474">
        <v>2429.6099999999901</v>
      </c>
      <c r="AD375" s="474">
        <v>2661</v>
      </c>
      <c r="AE375" s="474">
        <v>2429.6099999999901</v>
      </c>
      <c r="AF375" s="474">
        <v>2545.31</v>
      </c>
      <c r="AG375" s="474">
        <v>2545.31</v>
      </c>
      <c r="AH375" s="474">
        <v>2429.6099999999901</v>
      </c>
      <c r="AI375" s="474">
        <v>2661</v>
      </c>
      <c r="AJ375" s="474">
        <v>2545.31</v>
      </c>
      <c r="AK375" s="474">
        <v>2429.6099999999901</v>
      </c>
      <c r="AL375" s="474">
        <v>2545.31</v>
      </c>
      <c r="AM375" s="474">
        <v>2545.31</v>
      </c>
      <c r="AN375" s="474">
        <v>30125.83</v>
      </c>
      <c r="AO375" s="474">
        <v>2368.27</v>
      </c>
      <c r="AP375" s="474">
        <v>2439.31</v>
      </c>
      <c r="AQ375" s="474">
        <v>2671.62</v>
      </c>
      <c r="AR375" s="474">
        <v>2439.31</v>
      </c>
      <c r="AS375" s="474">
        <v>2555.4699999999998</v>
      </c>
      <c r="AT375" s="474">
        <v>2555.4699999999998</v>
      </c>
      <c r="AU375" s="474">
        <v>2439.31</v>
      </c>
      <c r="AV375" s="474">
        <v>2671.62</v>
      </c>
      <c r="AW375" s="474">
        <v>2555.4699999999998</v>
      </c>
      <c r="AX375" s="474">
        <v>2439.31</v>
      </c>
      <c r="AY375" s="474">
        <v>2555.4699999999998</v>
      </c>
      <c r="AZ375" s="474">
        <v>2555.4699999999998</v>
      </c>
      <c r="BA375" s="474">
        <v>30246.1</v>
      </c>
    </row>
    <row r="376" spans="1:53">
      <c r="A376" s="475" t="s">
        <v>1967</v>
      </c>
      <c r="B376" s="474">
        <v>0</v>
      </c>
      <c r="C376" s="474">
        <v>0</v>
      </c>
      <c r="D376" s="474">
        <v>0</v>
      </c>
      <c r="E376" s="474">
        <v>0</v>
      </c>
      <c r="F376" s="474">
        <v>0</v>
      </c>
      <c r="G376" s="474">
        <v>23419.39</v>
      </c>
      <c r="H376" s="474">
        <v>6296.48</v>
      </c>
      <c r="I376" s="474">
        <v>0</v>
      </c>
      <c r="J376" s="474">
        <v>0</v>
      </c>
      <c r="K376" s="474">
        <v>0</v>
      </c>
      <c r="L376" s="474">
        <v>0</v>
      </c>
      <c r="M376" s="474">
        <v>0</v>
      </c>
      <c r="N376" s="474">
        <v>29715.87</v>
      </c>
      <c r="O376" s="474">
        <v>0</v>
      </c>
      <c r="P376" s="474">
        <v>0</v>
      </c>
      <c r="Q376" s="474">
        <v>0</v>
      </c>
      <c r="R376" s="474">
        <v>0</v>
      </c>
      <c r="S376" s="474">
        <v>0</v>
      </c>
      <c r="T376" s="474">
        <v>0</v>
      </c>
      <c r="U376" s="474">
        <v>0</v>
      </c>
      <c r="V376" s="474">
        <v>0</v>
      </c>
      <c r="W376" s="474">
        <v>0</v>
      </c>
      <c r="X376" s="474">
        <v>0</v>
      </c>
      <c r="Y376" s="474">
        <v>0</v>
      </c>
      <c r="Z376" s="474">
        <v>0</v>
      </c>
      <c r="AA376" s="474">
        <v>0</v>
      </c>
      <c r="AB376" s="474">
        <v>0</v>
      </c>
      <c r="AC376" s="474">
        <v>0</v>
      </c>
      <c r="AD376" s="474">
        <v>0</v>
      </c>
      <c r="AE376" s="474">
        <v>0</v>
      </c>
      <c r="AF376" s="474">
        <v>0</v>
      </c>
      <c r="AG376" s="474">
        <v>0</v>
      </c>
      <c r="AH376" s="474">
        <v>0</v>
      </c>
      <c r="AI376" s="474">
        <v>0</v>
      </c>
      <c r="AJ376" s="474">
        <v>0</v>
      </c>
      <c r="AK376" s="474">
        <v>0</v>
      </c>
      <c r="AL376" s="474">
        <v>0</v>
      </c>
      <c r="AM376" s="474">
        <v>0</v>
      </c>
      <c r="AN376" s="474">
        <v>0</v>
      </c>
      <c r="AO376" s="474">
        <v>0</v>
      </c>
      <c r="AP376" s="474">
        <v>0</v>
      </c>
      <c r="AQ376" s="474">
        <v>0</v>
      </c>
      <c r="AR376" s="474">
        <v>0</v>
      </c>
      <c r="AS376" s="474">
        <v>0</v>
      </c>
      <c r="AT376" s="474">
        <v>0</v>
      </c>
      <c r="AU376" s="474">
        <v>0</v>
      </c>
      <c r="AV376" s="474">
        <v>0</v>
      </c>
      <c r="AW376" s="474">
        <v>0</v>
      </c>
      <c r="AX376" s="474">
        <v>0</v>
      </c>
      <c r="AY376" s="474">
        <v>0</v>
      </c>
      <c r="AZ376" s="474">
        <v>0</v>
      </c>
      <c r="BA376" s="474">
        <v>0</v>
      </c>
    </row>
    <row r="377" spans="1:53">
      <c r="A377" s="475" t="s">
        <v>1966</v>
      </c>
      <c r="B377" s="474">
        <v>0</v>
      </c>
      <c r="C377" s="474">
        <v>0</v>
      </c>
      <c r="D377" s="474">
        <v>0</v>
      </c>
      <c r="E377" s="474">
        <v>0</v>
      </c>
      <c r="F377" s="474">
        <v>0</v>
      </c>
      <c r="G377" s="474">
        <v>0</v>
      </c>
      <c r="H377" s="474">
        <v>0</v>
      </c>
      <c r="I377" s="474">
        <v>0</v>
      </c>
      <c r="J377" s="474">
        <v>0</v>
      </c>
      <c r="K377" s="474">
        <v>0</v>
      </c>
      <c r="L377" s="474">
        <v>0</v>
      </c>
      <c r="M377" s="474">
        <v>0</v>
      </c>
      <c r="N377" s="474">
        <v>0</v>
      </c>
      <c r="O377" s="474">
        <v>0</v>
      </c>
      <c r="P377" s="474">
        <v>0</v>
      </c>
      <c r="Q377" s="474">
        <v>0</v>
      </c>
      <c r="R377" s="474">
        <v>0</v>
      </c>
      <c r="S377" s="474">
        <v>0</v>
      </c>
      <c r="T377" s="474">
        <v>0</v>
      </c>
      <c r="U377" s="474">
        <v>0</v>
      </c>
      <c r="V377" s="474">
        <v>0</v>
      </c>
      <c r="W377" s="474">
        <v>0</v>
      </c>
      <c r="X377" s="474">
        <v>0</v>
      </c>
      <c r="Y377" s="474">
        <v>0</v>
      </c>
      <c r="Z377" s="474">
        <v>0</v>
      </c>
      <c r="AA377" s="474">
        <v>0</v>
      </c>
      <c r="AB377" s="474">
        <v>0</v>
      </c>
      <c r="AC377" s="474">
        <v>0</v>
      </c>
      <c r="AD377" s="474">
        <v>0</v>
      </c>
      <c r="AE377" s="474">
        <v>0</v>
      </c>
      <c r="AF377" s="474">
        <v>0</v>
      </c>
      <c r="AG377" s="474">
        <v>0</v>
      </c>
      <c r="AH377" s="474">
        <v>0</v>
      </c>
      <c r="AI377" s="474">
        <v>0</v>
      </c>
      <c r="AJ377" s="474">
        <v>0</v>
      </c>
      <c r="AK377" s="474">
        <v>0</v>
      </c>
      <c r="AL377" s="474">
        <v>0</v>
      </c>
      <c r="AM377" s="474">
        <v>0</v>
      </c>
      <c r="AN377" s="474">
        <v>0</v>
      </c>
      <c r="AO377" s="474">
        <v>0</v>
      </c>
      <c r="AP377" s="474">
        <v>0</v>
      </c>
      <c r="AQ377" s="474">
        <v>0</v>
      </c>
      <c r="AR377" s="474">
        <v>0</v>
      </c>
      <c r="AS377" s="474">
        <v>0</v>
      </c>
      <c r="AT377" s="474">
        <v>0</v>
      </c>
      <c r="AU377" s="474">
        <v>0</v>
      </c>
      <c r="AV377" s="474">
        <v>0</v>
      </c>
      <c r="AW377" s="474">
        <v>0</v>
      </c>
      <c r="AX377" s="474">
        <v>0</v>
      </c>
      <c r="AY377" s="474">
        <v>0</v>
      </c>
      <c r="AZ377" s="474">
        <v>0</v>
      </c>
      <c r="BA377" s="474">
        <v>0</v>
      </c>
    </row>
    <row r="378" spans="1:53">
      <c r="A378" s="475" t="s">
        <v>1965</v>
      </c>
      <c r="B378" s="474">
        <v>381507.93</v>
      </c>
      <c r="C378" s="474">
        <v>73991.319999999905</v>
      </c>
      <c r="D378" s="474">
        <v>313522.26999999897</v>
      </c>
      <c r="E378" s="474">
        <v>384338.49</v>
      </c>
      <c r="F378" s="474">
        <v>325043.86</v>
      </c>
      <c r="G378" s="474">
        <v>597008.13999999897</v>
      </c>
      <c r="H378" s="474">
        <v>357298.99</v>
      </c>
      <c r="I378" s="474">
        <v>514063.47</v>
      </c>
      <c r="J378" s="474">
        <v>544453.41</v>
      </c>
      <c r="K378" s="474">
        <v>322256.32999999903</v>
      </c>
      <c r="L378" s="474">
        <v>288263.37</v>
      </c>
      <c r="M378" s="474">
        <v>-188161.149999999</v>
      </c>
      <c r="N378" s="474">
        <v>3913586.43</v>
      </c>
      <c r="O378" s="474">
        <v>206489.88</v>
      </c>
      <c r="P378" s="474">
        <v>204740.78</v>
      </c>
      <c r="Q378" s="474">
        <v>170407.02</v>
      </c>
      <c r="R378" s="474">
        <v>175216.48</v>
      </c>
      <c r="S378" s="474">
        <v>196773.06</v>
      </c>
      <c r="T378" s="474">
        <v>223223.06</v>
      </c>
      <c r="U378" s="474">
        <v>237644.48</v>
      </c>
      <c r="V378" s="474">
        <v>259927.62</v>
      </c>
      <c r="W378" s="474">
        <v>295160.86</v>
      </c>
      <c r="X378" s="474">
        <v>207475.68</v>
      </c>
      <c r="Y378" s="474">
        <v>186096.46</v>
      </c>
      <c r="Z378" s="474">
        <v>172034.25999999899</v>
      </c>
      <c r="AA378" s="474">
        <v>2535189.64</v>
      </c>
      <c r="AB378" s="474">
        <v>165674.61999999901</v>
      </c>
      <c r="AC378" s="474">
        <v>168079.74999999901</v>
      </c>
      <c r="AD378" s="474">
        <v>176768.359999999</v>
      </c>
      <c r="AE378" s="474">
        <v>182938.74999999901</v>
      </c>
      <c r="AF378" s="474">
        <v>191045.55999999901</v>
      </c>
      <c r="AG378" s="474">
        <v>199595.55999999901</v>
      </c>
      <c r="AH378" s="474">
        <v>206583.74999999901</v>
      </c>
      <c r="AI378" s="474">
        <v>225237.359999999</v>
      </c>
      <c r="AJ378" s="474">
        <v>217055.55999999901</v>
      </c>
      <c r="AK378" s="474">
        <v>199704.74999999901</v>
      </c>
      <c r="AL378" s="474">
        <v>184203.05999999901</v>
      </c>
      <c r="AM378" s="474">
        <v>172336.05999999901</v>
      </c>
      <c r="AN378" s="474">
        <v>2289223.1399999899</v>
      </c>
      <c r="AO378" s="474">
        <v>156694.44</v>
      </c>
      <c r="AP378" s="474">
        <v>157387.91</v>
      </c>
      <c r="AQ378" s="474">
        <v>165051.929999999</v>
      </c>
      <c r="AR378" s="474">
        <v>169966.30999999901</v>
      </c>
      <c r="AS378" s="474">
        <v>174973.329999999</v>
      </c>
      <c r="AT378" s="474">
        <v>182023.33</v>
      </c>
      <c r="AU378" s="474">
        <v>189013.30999999901</v>
      </c>
      <c r="AV378" s="474">
        <v>208011.33</v>
      </c>
      <c r="AW378" s="474">
        <v>201604.33</v>
      </c>
      <c r="AX378" s="474">
        <v>193472.91</v>
      </c>
      <c r="AY378" s="474">
        <v>184569.929999999</v>
      </c>
      <c r="AZ378" s="474">
        <v>168452.93</v>
      </c>
      <c r="BA378" s="474">
        <v>2151221.98999999</v>
      </c>
    </row>
    <row r="379" spans="1:53">
      <c r="A379" s="475" t="s">
        <v>1964</v>
      </c>
      <c r="B379" s="474">
        <v>271760.77</v>
      </c>
      <c r="C379" s="474">
        <v>-28879.24</v>
      </c>
      <c r="D379" s="474">
        <v>136642.57999999999</v>
      </c>
      <c r="E379" s="474">
        <v>251427.8</v>
      </c>
      <c r="F379" s="474">
        <v>171690.25</v>
      </c>
      <c r="G379" s="474">
        <v>504956.49</v>
      </c>
      <c r="H379" s="474">
        <v>165370.71</v>
      </c>
      <c r="I379" s="474">
        <v>64335.86</v>
      </c>
      <c r="J379" s="474">
        <v>412141.5</v>
      </c>
      <c r="K379" s="474">
        <v>321634.43999999901</v>
      </c>
      <c r="L379" s="474">
        <v>287699.08999999898</v>
      </c>
      <c r="M379" s="474">
        <v>-187944.12999999899</v>
      </c>
      <c r="N379" s="474">
        <v>2370836.12</v>
      </c>
      <c r="O379" s="474">
        <v>177125.92</v>
      </c>
      <c r="P379" s="474">
        <v>175438.95</v>
      </c>
      <c r="Q379" s="474">
        <v>142306.56</v>
      </c>
      <c r="R379" s="474">
        <v>147001.39000000001</v>
      </c>
      <c r="S379" s="474">
        <v>167803.72</v>
      </c>
      <c r="T379" s="474">
        <v>193327.99</v>
      </c>
      <c r="U379" s="474">
        <v>207208.67</v>
      </c>
      <c r="V379" s="474">
        <v>228686.8</v>
      </c>
      <c r="W379" s="474">
        <v>262693.3</v>
      </c>
      <c r="X379" s="474">
        <v>178094.25</v>
      </c>
      <c r="Y379" s="474">
        <v>157515.639999999</v>
      </c>
      <c r="Z379" s="474">
        <v>143838.02999999901</v>
      </c>
      <c r="AA379" s="474">
        <v>2181041.2200000002</v>
      </c>
      <c r="AB379" s="474">
        <v>131169.519999999</v>
      </c>
      <c r="AC379" s="474">
        <v>133434.649999999</v>
      </c>
      <c r="AD379" s="474">
        <v>141637.459999999</v>
      </c>
      <c r="AE379" s="474">
        <v>147457.84999999899</v>
      </c>
      <c r="AF379" s="474">
        <v>155111.05999999901</v>
      </c>
      <c r="AG379" s="474">
        <v>163182.25999999899</v>
      </c>
      <c r="AH379" s="474">
        <v>169714.049999999</v>
      </c>
      <c r="AI379" s="474">
        <v>187286.859999999</v>
      </c>
      <c r="AJ379" s="474">
        <v>179562.859999999</v>
      </c>
      <c r="AK379" s="474">
        <v>163196.24999999901</v>
      </c>
      <c r="AL379" s="474">
        <v>148656.359999999</v>
      </c>
      <c r="AM379" s="474">
        <v>137453.91999999899</v>
      </c>
      <c r="AN379" s="474">
        <v>1857863.0999999901</v>
      </c>
      <c r="AO379" s="474">
        <v>126332.319999999</v>
      </c>
      <c r="AP379" s="474">
        <v>127023.09</v>
      </c>
      <c r="AQ379" s="474">
        <v>134664.15999999901</v>
      </c>
      <c r="AR379" s="474">
        <v>139563.53999999899</v>
      </c>
      <c r="AS379" s="474">
        <v>144555.55999999901</v>
      </c>
      <c r="AT379" s="474">
        <v>151584.41999999899</v>
      </c>
      <c r="AU379" s="474">
        <v>158549.649999999</v>
      </c>
      <c r="AV379" s="474">
        <v>177488.58</v>
      </c>
      <c r="AW379" s="474">
        <v>171100.78</v>
      </c>
      <c r="AX379" s="474">
        <v>162994.48000000001</v>
      </c>
      <c r="AY379" s="474">
        <v>154123.59999999899</v>
      </c>
      <c r="AZ379" s="474">
        <v>138054.96</v>
      </c>
      <c r="BA379" s="474">
        <v>1786035.1399999899</v>
      </c>
    </row>
    <row r="380" spans="1:53">
      <c r="A380" s="475" t="s">
        <v>1963</v>
      </c>
      <c r="B380" s="474">
        <v>75950.179999999993</v>
      </c>
      <c r="C380" s="474">
        <v>75950.179999999993</v>
      </c>
      <c r="D380" s="474">
        <v>75950.179999999993</v>
      </c>
      <c r="E380" s="474">
        <v>75950.179999999993</v>
      </c>
      <c r="F380" s="474">
        <v>75950.179999999993</v>
      </c>
      <c r="G380" s="474">
        <v>75950.179999999993</v>
      </c>
      <c r="H380" s="474">
        <v>75950.179999999993</v>
      </c>
      <c r="I380" s="474">
        <v>101657.95</v>
      </c>
      <c r="J380" s="474">
        <v>78287.25</v>
      </c>
      <c r="K380" s="474">
        <v>198.88</v>
      </c>
      <c r="L380" s="474">
        <v>198.88</v>
      </c>
      <c r="M380" s="474">
        <v>198.88</v>
      </c>
      <c r="N380" s="474">
        <v>712193.1</v>
      </c>
      <c r="O380" s="474">
        <v>22863.599999999999</v>
      </c>
      <c r="P380" s="474">
        <v>22863.599999999999</v>
      </c>
      <c r="Q380" s="474">
        <v>22863.599999999999</v>
      </c>
      <c r="R380" s="474">
        <v>22863.599999999999</v>
      </c>
      <c r="S380" s="474">
        <v>22863.599999999999</v>
      </c>
      <c r="T380" s="474">
        <v>22863.599999999999</v>
      </c>
      <c r="U380" s="474">
        <v>22863.599999999999</v>
      </c>
      <c r="V380" s="474">
        <v>22863.599999999999</v>
      </c>
      <c r="W380" s="474">
        <v>22863.599999999999</v>
      </c>
      <c r="X380" s="474">
        <v>22863.599999999999</v>
      </c>
      <c r="Y380" s="474">
        <v>22863.599999999999</v>
      </c>
      <c r="Z380" s="474">
        <v>22980.400000000001</v>
      </c>
      <c r="AA380" s="474">
        <v>274480</v>
      </c>
      <c r="AB380" s="474">
        <v>26730</v>
      </c>
      <c r="AC380" s="474">
        <v>26730</v>
      </c>
      <c r="AD380" s="474">
        <v>26730</v>
      </c>
      <c r="AE380" s="474">
        <v>26730</v>
      </c>
      <c r="AF380" s="474">
        <v>26730</v>
      </c>
      <c r="AG380" s="474">
        <v>26730</v>
      </c>
      <c r="AH380" s="474">
        <v>26730</v>
      </c>
      <c r="AI380" s="474">
        <v>26730</v>
      </c>
      <c r="AJ380" s="474">
        <v>26730</v>
      </c>
      <c r="AK380" s="474">
        <v>26730</v>
      </c>
      <c r="AL380" s="474">
        <v>26730</v>
      </c>
      <c r="AM380" s="474">
        <v>26730</v>
      </c>
      <c r="AN380" s="474">
        <v>320760</v>
      </c>
      <c r="AO380" s="474">
        <v>29982.5</v>
      </c>
      <c r="AP380" s="474">
        <v>29982.5</v>
      </c>
      <c r="AQ380" s="474">
        <v>29982.5</v>
      </c>
      <c r="AR380" s="474">
        <v>29982.5</v>
      </c>
      <c r="AS380" s="474">
        <v>29982.5</v>
      </c>
      <c r="AT380" s="474">
        <v>29982.5</v>
      </c>
      <c r="AU380" s="474">
        <v>29982.5</v>
      </c>
      <c r="AV380" s="474">
        <v>29982.5</v>
      </c>
      <c r="AW380" s="474">
        <v>29982.5</v>
      </c>
      <c r="AX380" s="474">
        <v>29982.5</v>
      </c>
      <c r="AY380" s="474">
        <v>29982.5</v>
      </c>
      <c r="AZ380" s="474">
        <v>29982.5</v>
      </c>
      <c r="BA380" s="474">
        <v>359790</v>
      </c>
    </row>
    <row r="381" spans="1:53">
      <c r="A381" s="475" t="s">
        <v>1962</v>
      </c>
      <c r="B381" s="474">
        <v>33796.980000000003</v>
      </c>
      <c r="C381" s="474">
        <v>26920.38</v>
      </c>
      <c r="D381" s="474">
        <v>100929.51</v>
      </c>
      <c r="E381" s="474">
        <v>56960.51</v>
      </c>
      <c r="F381" s="474">
        <v>77403.429999999993</v>
      </c>
      <c r="G381" s="474">
        <v>16101.47</v>
      </c>
      <c r="H381" s="474">
        <v>115978.1</v>
      </c>
      <c r="I381" s="474">
        <v>348069.66</v>
      </c>
      <c r="J381" s="474">
        <v>54024.66</v>
      </c>
      <c r="K381" s="474">
        <v>423.01</v>
      </c>
      <c r="L381" s="474">
        <v>365.4</v>
      </c>
      <c r="M381" s="474">
        <v>-415.89999999999901</v>
      </c>
      <c r="N381" s="474">
        <v>830557.21</v>
      </c>
      <c r="O381" s="474">
        <v>6500.36</v>
      </c>
      <c r="P381" s="474">
        <v>6438.23</v>
      </c>
      <c r="Q381" s="474">
        <v>5236.8599999999997</v>
      </c>
      <c r="R381" s="474">
        <v>5351.49</v>
      </c>
      <c r="S381" s="474">
        <v>6105.74</v>
      </c>
      <c r="T381" s="474">
        <v>7031.4699999999903</v>
      </c>
      <c r="U381" s="474">
        <v>7572.20999999999</v>
      </c>
      <c r="V381" s="474">
        <v>8377.2199999999993</v>
      </c>
      <c r="W381" s="474">
        <v>9603.9599999999991</v>
      </c>
      <c r="X381" s="474">
        <v>6517.83</v>
      </c>
      <c r="Y381" s="474">
        <v>5717.2199999999903</v>
      </c>
      <c r="Z381" s="474">
        <v>5215.83</v>
      </c>
      <c r="AA381" s="474">
        <v>79668.42</v>
      </c>
      <c r="AB381" s="474">
        <v>7775.0999999999904</v>
      </c>
      <c r="AC381" s="474">
        <v>7915.0999999999904</v>
      </c>
      <c r="AD381" s="474">
        <v>8400.9</v>
      </c>
      <c r="AE381" s="474">
        <v>8750.9</v>
      </c>
      <c r="AF381" s="474">
        <v>9204.5</v>
      </c>
      <c r="AG381" s="474">
        <v>9683.2999999999993</v>
      </c>
      <c r="AH381" s="474">
        <v>10139.700000000001</v>
      </c>
      <c r="AI381" s="474">
        <v>11220.5</v>
      </c>
      <c r="AJ381" s="474">
        <v>10762.699999999901</v>
      </c>
      <c r="AK381" s="474">
        <v>9778.5</v>
      </c>
      <c r="AL381" s="474">
        <v>8816.6999999999898</v>
      </c>
      <c r="AM381" s="474">
        <v>8152.1399999999903</v>
      </c>
      <c r="AN381" s="474">
        <v>110600.04</v>
      </c>
      <c r="AO381" s="474">
        <v>379.62</v>
      </c>
      <c r="AP381" s="474">
        <v>382.32</v>
      </c>
      <c r="AQ381" s="474">
        <v>405.27</v>
      </c>
      <c r="AR381" s="474">
        <v>420.27</v>
      </c>
      <c r="AS381" s="474">
        <v>435.27</v>
      </c>
      <c r="AT381" s="474">
        <v>456.409999999999</v>
      </c>
      <c r="AU381" s="474">
        <v>481.16</v>
      </c>
      <c r="AV381" s="474">
        <v>540.25</v>
      </c>
      <c r="AW381" s="474">
        <v>521.04999999999995</v>
      </c>
      <c r="AX381" s="474">
        <v>495.93</v>
      </c>
      <c r="AY381" s="474">
        <v>463.83</v>
      </c>
      <c r="AZ381" s="474">
        <v>415.469999999999</v>
      </c>
      <c r="BA381" s="474">
        <v>5396.85</v>
      </c>
    </row>
    <row r="382" spans="1:53">
      <c r="A382" s="475" t="s">
        <v>1961</v>
      </c>
      <c r="B382" s="474">
        <v>-2854399.99</v>
      </c>
      <c r="C382" s="474">
        <v>-2165427.9900000002</v>
      </c>
      <c r="D382" s="474">
        <v>537749.04</v>
      </c>
      <c r="E382" s="474">
        <v>-958340.79</v>
      </c>
      <c r="F382" s="474">
        <v>-1445769.52</v>
      </c>
      <c r="G382" s="474">
        <v>-2008895.39</v>
      </c>
      <c r="H382" s="474">
        <v>-1634389.92</v>
      </c>
      <c r="I382" s="474">
        <v>-845723.94</v>
      </c>
      <c r="J382" s="474">
        <v>889522.32</v>
      </c>
      <c r="K382" s="474">
        <v>284992.84387222602</v>
      </c>
      <c r="L382" s="474">
        <v>78556.498024972097</v>
      </c>
      <c r="M382" s="474">
        <v>-1877190.9616384599</v>
      </c>
      <c r="N382" s="474">
        <v>-11999317.799741199</v>
      </c>
      <c r="O382" s="474">
        <v>3237471.5832207799</v>
      </c>
      <c r="P382" s="474">
        <v>2079622.28471517</v>
      </c>
      <c r="Q382" s="474">
        <v>1337062.77705164</v>
      </c>
      <c r="R382" s="474">
        <v>-10120.4151579272</v>
      </c>
      <c r="S382" s="474">
        <v>1162714.11813593</v>
      </c>
      <c r="T382" s="474">
        <v>-789210.47528052202</v>
      </c>
      <c r="U382" s="474">
        <v>1670304.5498239801</v>
      </c>
      <c r="V382" s="474">
        <v>1096559.8434981499</v>
      </c>
      <c r="W382" s="474">
        <v>274516.06178533699</v>
      </c>
      <c r="X382" s="474">
        <v>1191480.0381813601</v>
      </c>
      <c r="Y382" s="474">
        <v>1525387.7665019699</v>
      </c>
      <c r="Z382" s="474">
        <v>175527.82776217401</v>
      </c>
      <c r="AA382" s="474">
        <v>12951315.960238</v>
      </c>
      <c r="AB382" s="474">
        <v>2253386.28950318</v>
      </c>
      <c r="AC382" s="474">
        <v>0</v>
      </c>
      <c r="AD382" s="474">
        <v>0</v>
      </c>
      <c r="AE382" s="474">
        <v>0</v>
      </c>
      <c r="AF382" s="474">
        <v>0</v>
      </c>
      <c r="AG382" s="474">
        <v>0</v>
      </c>
      <c r="AH382" s="474">
        <v>0</v>
      </c>
      <c r="AI382" s="474">
        <v>0</v>
      </c>
      <c r="AJ382" s="474">
        <v>-295500.21184728597</v>
      </c>
      <c r="AK382" s="474">
        <v>249971.68275544999</v>
      </c>
      <c r="AL382" s="474">
        <v>45528.529091835997</v>
      </c>
      <c r="AM382" s="474">
        <v>0</v>
      </c>
      <c r="AN382" s="474">
        <v>2253386.28950318</v>
      </c>
      <c r="AO382" s="474">
        <v>0</v>
      </c>
      <c r="AP382" s="474">
        <v>0</v>
      </c>
      <c r="AQ382" s="474">
        <v>0</v>
      </c>
      <c r="AR382" s="474">
        <v>0</v>
      </c>
      <c r="AS382" s="474">
        <v>0</v>
      </c>
      <c r="AT382" s="474">
        <v>0</v>
      </c>
      <c r="AU382" s="474">
        <v>0</v>
      </c>
      <c r="AV382" s="474">
        <v>0</v>
      </c>
      <c r="AW382" s="474">
        <v>0</v>
      </c>
      <c r="AX382" s="474">
        <v>0</v>
      </c>
      <c r="AY382" s="474">
        <v>0</v>
      </c>
      <c r="AZ382" s="474">
        <v>0</v>
      </c>
      <c r="BA382" s="474">
        <v>0</v>
      </c>
    </row>
    <row r="383" spans="1:53">
      <c r="A383" s="475" t="s">
        <v>1960</v>
      </c>
      <c r="B383" s="474">
        <v>-2854399.99</v>
      </c>
      <c r="C383" s="474">
        <v>-2165427.9900000002</v>
      </c>
      <c r="D383" s="474">
        <v>537749.04</v>
      </c>
      <c r="E383" s="474">
        <v>-958340.79</v>
      </c>
      <c r="F383" s="474">
        <v>-1445769.52</v>
      </c>
      <c r="G383" s="474">
        <v>-2008895.39</v>
      </c>
      <c r="H383" s="474">
        <v>-1634389.92</v>
      </c>
      <c r="I383" s="474">
        <v>-845723.94</v>
      </c>
      <c r="J383" s="474">
        <v>889522.32</v>
      </c>
      <c r="K383" s="474">
        <v>284992.84387222602</v>
      </c>
      <c r="L383" s="474">
        <v>78556.498024972097</v>
      </c>
      <c r="M383" s="474">
        <v>-1877190.9616384599</v>
      </c>
      <c r="N383" s="474">
        <v>-11999317.799741199</v>
      </c>
      <c r="O383" s="474">
        <v>3237471.5832207799</v>
      </c>
      <c r="P383" s="474">
        <v>2079622.28471517</v>
      </c>
      <c r="Q383" s="474">
        <v>1337062.77705164</v>
      </c>
      <c r="R383" s="474">
        <v>-10120.4151579272</v>
      </c>
      <c r="S383" s="474">
        <v>1162714.11813593</v>
      </c>
      <c r="T383" s="474">
        <v>-789210.47528052202</v>
      </c>
      <c r="U383" s="474">
        <v>1670304.5498239801</v>
      </c>
      <c r="V383" s="474">
        <v>1096559.8434981499</v>
      </c>
      <c r="W383" s="474">
        <v>274516.06178533699</v>
      </c>
      <c r="X383" s="474">
        <v>1191480.0381813601</v>
      </c>
      <c r="Y383" s="474">
        <v>1525387.7665019699</v>
      </c>
      <c r="Z383" s="474">
        <v>175527.82776217401</v>
      </c>
      <c r="AA383" s="474">
        <v>12951315.960238</v>
      </c>
      <c r="AB383" s="474">
        <v>2253386.28950318</v>
      </c>
      <c r="AC383" s="474">
        <v>0</v>
      </c>
      <c r="AD383" s="474">
        <v>0</v>
      </c>
      <c r="AE383" s="474">
        <v>0</v>
      </c>
      <c r="AF383" s="474">
        <v>0</v>
      </c>
      <c r="AG383" s="474">
        <v>0</v>
      </c>
      <c r="AH383" s="474">
        <v>0</v>
      </c>
      <c r="AI383" s="474">
        <v>0</v>
      </c>
      <c r="AJ383" s="474">
        <v>-295500.21184728597</v>
      </c>
      <c r="AK383" s="474">
        <v>249971.68275544999</v>
      </c>
      <c r="AL383" s="474">
        <v>45528.529091835997</v>
      </c>
      <c r="AM383" s="474">
        <v>0</v>
      </c>
      <c r="AN383" s="474">
        <v>2253386.28950318</v>
      </c>
      <c r="AO383" s="474">
        <v>0</v>
      </c>
      <c r="AP383" s="474">
        <v>0</v>
      </c>
      <c r="AQ383" s="474">
        <v>0</v>
      </c>
      <c r="AR383" s="474">
        <v>0</v>
      </c>
      <c r="AS383" s="474">
        <v>0</v>
      </c>
      <c r="AT383" s="474">
        <v>0</v>
      </c>
      <c r="AU383" s="474">
        <v>0</v>
      </c>
      <c r="AV383" s="474">
        <v>0</v>
      </c>
      <c r="AW383" s="474">
        <v>0</v>
      </c>
      <c r="AX383" s="474">
        <v>0</v>
      </c>
      <c r="AY383" s="474">
        <v>0</v>
      </c>
      <c r="AZ383" s="474">
        <v>0</v>
      </c>
      <c r="BA383" s="474">
        <v>0</v>
      </c>
    </row>
    <row r="384" spans="1:53">
      <c r="A384" s="475" t="s">
        <v>1959</v>
      </c>
      <c r="B384" s="474">
        <v>0</v>
      </c>
      <c r="C384" s="474">
        <v>0</v>
      </c>
      <c r="D384" s="474">
        <v>0</v>
      </c>
      <c r="E384" s="474">
        <v>0</v>
      </c>
      <c r="F384" s="474">
        <v>0</v>
      </c>
      <c r="G384" s="474">
        <v>0</v>
      </c>
      <c r="H384" s="474">
        <v>0</v>
      </c>
      <c r="I384" s="474">
        <v>0</v>
      </c>
      <c r="J384" s="474">
        <v>0</v>
      </c>
      <c r="K384" s="474">
        <v>0</v>
      </c>
      <c r="L384" s="474">
        <v>0</v>
      </c>
      <c r="M384" s="474">
        <v>0</v>
      </c>
      <c r="N384" s="474">
        <v>0</v>
      </c>
      <c r="O384" s="474">
        <v>0</v>
      </c>
      <c r="P384" s="474">
        <v>0</v>
      </c>
      <c r="Q384" s="474">
        <v>0</v>
      </c>
      <c r="R384" s="474">
        <v>0</v>
      </c>
      <c r="S384" s="474">
        <v>0</v>
      </c>
      <c r="T384" s="474">
        <v>0</v>
      </c>
      <c r="U384" s="474">
        <v>0</v>
      </c>
      <c r="V384" s="474">
        <v>0</v>
      </c>
      <c r="W384" s="474">
        <v>0</v>
      </c>
      <c r="X384" s="474">
        <v>0</v>
      </c>
      <c r="Y384" s="474">
        <v>0</v>
      </c>
      <c r="Z384" s="474">
        <v>0</v>
      </c>
      <c r="AA384" s="474">
        <v>0</v>
      </c>
      <c r="AB384" s="474">
        <v>0</v>
      </c>
      <c r="AC384" s="474">
        <v>0</v>
      </c>
      <c r="AD384" s="474">
        <v>0</v>
      </c>
      <c r="AE384" s="474">
        <v>0</v>
      </c>
      <c r="AF384" s="474">
        <v>0</v>
      </c>
      <c r="AG384" s="474">
        <v>0</v>
      </c>
      <c r="AH384" s="474">
        <v>0</v>
      </c>
      <c r="AI384" s="474">
        <v>0</v>
      </c>
      <c r="AJ384" s="474">
        <v>0</v>
      </c>
      <c r="AK384" s="474">
        <v>0</v>
      </c>
      <c r="AL384" s="474">
        <v>0</v>
      </c>
      <c r="AM384" s="474">
        <v>0</v>
      </c>
      <c r="AN384" s="474">
        <v>0</v>
      </c>
      <c r="AO384" s="474">
        <v>0</v>
      </c>
      <c r="AP384" s="474">
        <v>0</v>
      </c>
      <c r="AQ384" s="474">
        <v>0</v>
      </c>
      <c r="AR384" s="474">
        <v>0</v>
      </c>
      <c r="AS384" s="474">
        <v>0</v>
      </c>
      <c r="AT384" s="474">
        <v>0</v>
      </c>
      <c r="AU384" s="474">
        <v>0</v>
      </c>
      <c r="AV384" s="474">
        <v>0</v>
      </c>
      <c r="AW384" s="474">
        <v>0</v>
      </c>
      <c r="AX384" s="474">
        <v>0</v>
      </c>
      <c r="AY384" s="474">
        <v>0</v>
      </c>
      <c r="AZ384" s="474">
        <v>0</v>
      </c>
      <c r="BA384" s="474">
        <v>0</v>
      </c>
    </row>
    <row r="385" spans="1:53">
      <c r="A385" s="475" t="s">
        <v>1958</v>
      </c>
      <c r="B385" s="474">
        <v>1006499.68</v>
      </c>
      <c r="C385" s="474">
        <v>2453582.9300000002</v>
      </c>
      <c r="D385" s="474">
        <v>822607.8</v>
      </c>
      <c r="E385" s="474">
        <v>937814.12</v>
      </c>
      <c r="F385" s="474">
        <v>748431.86</v>
      </c>
      <c r="G385" s="474">
        <v>1430322.91</v>
      </c>
      <c r="H385" s="474">
        <v>1143482.43</v>
      </c>
      <c r="I385" s="474">
        <v>838490.76</v>
      </c>
      <c r="J385" s="474">
        <v>1449609.25</v>
      </c>
      <c r="K385" s="474">
        <v>1287751.2</v>
      </c>
      <c r="L385" s="474">
        <v>772611.64</v>
      </c>
      <c r="M385" s="474">
        <v>831459.929999999</v>
      </c>
      <c r="N385" s="474">
        <v>13722664.51</v>
      </c>
      <c r="O385" s="474">
        <v>1212870.47999999</v>
      </c>
      <c r="P385" s="474">
        <v>2663980.75</v>
      </c>
      <c r="Q385" s="474">
        <v>828251.929999999</v>
      </c>
      <c r="R385" s="474">
        <v>1111440.6899999899</v>
      </c>
      <c r="S385" s="474">
        <v>869408.75</v>
      </c>
      <c r="T385" s="474">
        <v>772087.16</v>
      </c>
      <c r="U385" s="474">
        <v>1125346.6299999999</v>
      </c>
      <c r="V385" s="474">
        <v>791456.87999999896</v>
      </c>
      <c r="W385" s="474">
        <v>773870.50999999896</v>
      </c>
      <c r="X385" s="474">
        <v>1159833.3700000001</v>
      </c>
      <c r="Y385" s="474">
        <v>1043956.24999999</v>
      </c>
      <c r="Z385" s="474">
        <v>830303.19</v>
      </c>
      <c r="AA385" s="474">
        <v>13182806.59</v>
      </c>
      <c r="AB385" s="474">
        <v>1173203.3199999901</v>
      </c>
      <c r="AC385" s="474">
        <v>2499070.8099999898</v>
      </c>
      <c r="AD385" s="474">
        <v>852380.8</v>
      </c>
      <c r="AE385" s="474">
        <v>1128202.26</v>
      </c>
      <c r="AF385" s="474">
        <v>895649.88</v>
      </c>
      <c r="AG385" s="474">
        <v>840171.9</v>
      </c>
      <c r="AH385" s="474">
        <v>1138678.5900000001</v>
      </c>
      <c r="AI385" s="474">
        <v>822547.39</v>
      </c>
      <c r="AJ385" s="474">
        <v>872219.04</v>
      </c>
      <c r="AK385" s="474">
        <v>1214684.23999999</v>
      </c>
      <c r="AL385" s="474">
        <v>1107214.9099999999</v>
      </c>
      <c r="AM385" s="474">
        <v>862821.18</v>
      </c>
      <c r="AN385" s="474">
        <v>13406844.32</v>
      </c>
      <c r="AO385" s="474">
        <v>1256806.31</v>
      </c>
      <c r="AP385" s="474">
        <v>2568583.1099999901</v>
      </c>
      <c r="AQ385" s="474">
        <v>856710.92</v>
      </c>
      <c r="AR385" s="474">
        <v>1141763.25</v>
      </c>
      <c r="AS385" s="474">
        <v>914205.08</v>
      </c>
      <c r="AT385" s="474">
        <v>857305.79</v>
      </c>
      <c r="AU385" s="474">
        <v>1204240.1299999999</v>
      </c>
      <c r="AV385" s="474">
        <v>841193.05</v>
      </c>
      <c r="AW385" s="474">
        <v>898358.9</v>
      </c>
      <c r="AX385" s="474">
        <v>1250548.81</v>
      </c>
      <c r="AY385" s="474">
        <v>1132963.5</v>
      </c>
      <c r="AZ385" s="474">
        <v>882111.08</v>
      </c>
      <c r="BA385" s="474">
        <v>13804789.93</v>
      </c>
    </row>
    <row r="386" spans="1:53">
      <c r="A386" s="475" t="s">
        <v>1957</v>
      </c>
      <c r="B386" s="474">
        <v>1006124.68</v>
      </c>
      <c r="C386" s="474">
        <v>2453207.9300000002</v>
      </c>
      <c r="D386" s="474">
        <v>822232.8</v>
      </c>
      <c r="E386" s="474">
        <v>937439.12</v>
      </c>
      <c r="F386" s="474">
        <v>748056.86</v>
      </c>
      <c r="G386" s="474">
        <v>693334.8</v>
      </c>
      <c r="H386" s="474">
        <v>1084697.94</v>
      </c>
      <c r="I386" s="474">
        <v>822230.67</v>
      </c>
      <c r="J386" s="474">
        <v>1323115.75</v>
      </c>
      <c r="K386" s="474">
        <v>1287751.2</v>
      </c>
      <c r="L386" s="474">
        <v>772611.64</v>
      </c>
      <c r="M386" s="474">
        <v>831459.929999999</v>
      </c>
      <c r="N386" s="474">
        <v>12782263.32</v>
      </c>
      <c r="O386" s="474">
        <v>1212870.47999999</v>
      </c>
      <c r="P386" s="474">
        <v>2663980.75</v>
      </c>
      <c r="Q386" s="474">
        <v>828251.929999999</v>
      </c>
      <c r="R386" s="474">
        <v>1111440.6899999899</v>
      </c>
      <c r="S386" s="474">
        <v>869408.75</v>
      </c>
      <c r="T386" s="474">
        <v>772087.16</v>
      </c>
      <c r="U386" s="474">
        <v>1125346.6299999999</v>
      </c>
      <c r="V386" s="474">
        <v>791456.87999999896</v>
      </c>
      <c r="W386" s="474">
        <v>773870.50999999896</v>
      </c>
      <c r="X386" s="474">
        <v>1159833.3700000001</v>
      </c>
      <c r="Y386" s="474">
        <v>1043956.24999999</v>
      </c>
      <c r="Z386" s="474">
        <v>830303.19</v>
      </c>
      <c r="AA386" s="474">
        <v>13182806.59</v>
      </c>
      <c r="AB386" s="474">
        <v>1173203.3199999901</v>
      </c>
      <c r="AC386" s="474">
        <v>2499070.8099999898</v>
      </c>
      <c r="AD386" s="474">
        <v>852380.8</v>
      </c>
      <c r="AE386" s="474">
        <v>1128202.26</v>
      </c>
      <c r="AF386" s="474">
        <v>895649.88</v>
      </c>
      <c r="AG386" s="474">
        <v>840171.9</v>
      </c>
      <c r="AH386" s="474">
        <v>1138678.5900000001</v>
      </c>
      <c r="AI386" s="474">
        <v>822547.39</v>
      </c>
      <c r="AJ386" s="474">
        <v>872219.04</v>
      </c>
      <c r="AK386" s="474">
        <v>1214684.23999999</v>
      </c>
      <c r="AL386" s="474">
        <v>1107214.9099999999</v>
      </c>
      <c r="AM386" s="474">
        <v>862821.18</v>
      </c>
      <c r="AN386" s="474">
        <v>13406844.32</v>
      </c>
      <c r="AO386" s="474">
        <v>1256806.31</v>
      </c>
      <c r="AP386" s="474">
        <v>2568583.1099999901</v>
      </c>
      <c r="AQ386" s="474">
        <v>856710.92</v>
      </c>
      <c r="AR386" s="474">
        <v>1141763.25</v>
      </c>
      <c r="AS386" s="474">
        <v>914205.08</v>
      </c>
      <c r="AT386" s="474">
        <v>857305.79</v>
      </c>
      <c r="AU386" s="474">
        <v>1204240.1299999999</v>
      </c>
      <c r="AV386" s="474">
        <v>841193.05</v>
      </c>
      <c r="AW386" s="474">
        <v>898358.9</v>
      </c>
      <c r="AX386" s="474">
        <v>1250548.81</v>
      </c>
      <c r="AY386" s="474">
        <v>1132963.5</v>
      </c>
      <c r="AZ386" s="474">
        <v>882111.08</v>
      </c>
      <c r="BA386" s="474">
        <v>13804789.93</v>
      </c>
    </row>
    <row r="387" spans="1:53">
      <c r="A387" s="475" t="s">
        <v>1956</v>
      </c>
      <c r="B387" s="474">
        <v>375</v>
      </c>
      <c r="C387" s="474">
        <v>375</v>
      </c>
      <c r="D387" s="474">
        <v>375</v>
      </c>
      <c r="E387" s="474">
        <v>375</v>
      </c>
      <c r="F387" s="474">
        <v>375</v>
      </c>
      <c r="G387" s="474">
        <v>375</v>
      </c>
      <c r="H387" s="474">
        <v>375</v>
      </c>
      <c r="I387" s="474">
        <v>384.3</v>
      </c>
      <c r="J387" s="474">
        <v>375</v>
      </c>
      <c r="K387" s="474">
        <v>0</v>
      </c>
      <c r="L387" s="474">
        <v>0</v>
      </c>
      <c r="M387" s="474">
        <v>0</v>
      </c>
      <c r="N387" s="474">
        <v>3384.3</v>
      </c>
      <c r="O387" s="474">
        <v>0</v>
      </c>
      <c r="P387" s="474">
        <v>0</v>
      </c>
      <c r="Q387" s="474">
        <v>0</v>
      </c>
      <c r="R387" s="474">
        <v>0</v>
      </c>
      <c r="S387" s="474">
        <v>0</v>
      </c>
      <c r="T387" s="474">
        <v>0</v>
      </c>
      <c r="U387" s="474">
        <v>0</v>
      </c>
      <c r="V387" s="474">
        <v>0</v>
      </c>
      <c r="W387" s="474">
        <v>0</v>
      </c>
      <c r="X387" s="474">
        <v>0</v>
      </c>
      <c r="Y387" s="474">
        <v>0</v>
      </c>
      <c r="Z387" s="474">
        <v>0</v>
      </c>
      <c r="AA387" s="474">
        <v>0</v>
      </c>
      <c r="AB387" s="474">
        <v>0</v>
      </c>
      <c r="AC387" s="474">
        <v>0</v>
      </c>
      <c r="AD387" s="474">
        <v>0</v>
      </c>
      <c r="AE387" s="474">
        <v>0</v>
      </c>
      <c r="AF387" s="474">
        <v>0</v>
      </c>
      <c r="AG387" s="474">
        <v>0</v>
      </c>
      <c r="AH387" s="474">
        <v>0</v>
      </c>
      <c r="AI387" s="474">
        <v>0</v>
      </c>
      <c r="AJ387" s="474">
        <v>0</v>
      </c>
      <c r="AK387" s="474">
        <v>0</v>
      </c>
      <c r="AL387" s="474">
        <v>0</v>
      </c>
      <c r="AM387" s="474">
        <v>0</v>
      </c>
      <c r="AN387" s="474">
        <v>0</v>
      </c>
      <c r="AO387" s="474">
        <v>0</v>
      </c>
      <c r="AP387" s="474">
        <v>0</v>
      </c>
      <c r="AQ387" s="474">
        <v>0</v>
      </c>
      <c r="AR387" s="474">
        <v>0</v>
      </c>
      <c r="AS387" s="474">
        <v>0</v>
      </c>
      <c r="AT387" s="474">
        <v>0</v>
      </c>
      <c r="AU387" s="474">
        <v>0</v>
      </c>
      <c r="AV387" s="474">
        <v>0</v>
      </c>
      <c r="AW387" s="474">
        <v>0</v>
      </c>
      <c r="AX387" s="474">
        <v>0</v>
      </c>
      <c r="AY387" s="474">
        <v>0</v>
      </c>
      <c r="AZ387" s="474">
        <v>0</v>
      </c>
      <c r="BA387" s="474">
        <v>0</v>
      </c>
    </row>
    <row r="388" spans="1:53">
      <c r="A388" s="475" t="s">
        <v>1955</v>
      </c>
      <c r="B388" s="474">
        <v>0</v>
      </c>
      <c r="C388" s="474">
        <v>0</v>
      </c>
      <c r="D388" s="474">
        <v>0</v>
      </c>
      <c r="E388" s="474">
        <v>0</v>
      </c>
      <c r="F388" s="474">
        <v>0</v>
      </c>
      <c r="G388" s="474">
        <v>0</v>
      </c>
      <c r="H388" s="474">
        <v>0</v>
      </c>
      <c r="I388" s="474">
        <v>0</v>
      </c>
      <c r="J388" s="474">
        <v>0</v>
      </c>
      <c r="K388" s="474">
        <v>0</v>
      </c>
      <c r="L388" s="474">
        <v>0</v>
      </c>
      <c r="M388" s="474">
        <v>0</v>
      </c>
      <c r="N388" s="474">
        <v>0</v>
      </c>
      <c r="O388" s="474">
        <v>0</v>
      </c>
      <c r="P388" s="474">
        <v>0</v>
      </c>
      <c r="Q388" s="474">
        <v>0</v>
      </c>
      <c r="R388" s="474">
        <v>0</v>
      </c>
      <c r="S388" s="474">
        <v>0</v>
      </c>
      <c r="T388" s="474">
        <v>0</v>
      </c>
      <c r="U388" s="474">
        <v>0</v>
      </c>
      <c r="V388" s="474">
        <v>0</v>
      </c>
      <c r="W388" s="474">
        <v>0</v>
      </c>
      <c r="X388" s="474">
        <v>0</v>
      </c>
      <c r="Y388" s="474">
        <v>0</v>
      </c>
      <c r="Z388" s="474">
        <v>0</v>
      </c>
      <c r="AA388" s="474">
        <v>0</v>
      </c>
      <c r="AB388" s="474">
        <v>0</v>
      </c>
      <c r="AC388" s="474">
        <v>0</v>
      </c>
      <c r="AD388" s="474">
        <v>0</v>
      </c>
      <c r="AE388" s="474">
        <v>0</v>
      </c>
      <c r="AF388" s="474">
        <v>0</v>
      </c>
      <c r="AG388" s="474">
        <v>0</v>
      </c>
      <c r="AH388" s="474">
        <v>0</v>
      </c>
      <c r="AI388" s="474">
        <v>0</v>
      </c>
      <c r="AJ388" s="474">
        <v>0</v>
      </c>
      <c r="AK388" s="474">
        <v>0</v>
      </c>
      <c r="AL388" s="474">
        <v>0</v>
      </c>
      <c r="AM388" s="474">
        <v>0</v>
      </c>
      <c r="AN388" s="474">
        <v>0</v>
      </c>
      <c r="AO388" s="474">
        <v>0</v>
      </c>
      <c r="AP388" s="474">
        <v>0</v>
      </c>
      <c r="AQ388" s="474">
        <v>0</v>
      </c>
      <c r="AR388" s="474">
        <v>0</v>
      </c>
      <c r="AS388" s="474">
        <v>0</v>
      </c>
      <c r="AT388" s="474">
        <v>0</v>
      </c>
      <c r="AU388" s="474">
        <v>0</v>
      </c>
      <c r="AV388" s="474">
        <v>0</v>
      </c>
      <c r="AW388" s="474">
        <v>0</v>
      </c>
      <c r="AX388" s="474">
        <v>0</v>
      </c>
      <c r="AY388" s="474">
        <v>0</v>
      </c>
      <c r="AZ388" s="474">
        <v>0</v>
      </c>
      <c r="BA388" s="474">
        <v>0</v>
      </c>
    </row>
    <row r="389" spans="1:53">
      <c r="A389" s="475" t="s">
        <v>1954</v>
      </c>
      <c r="B389" s="474">
        <v>0</v>
      </c>
      <c r="C389" s="474">
        <v>0</v>
      </c>
      <c r="D389" s="474">
        <v>0</v>
      </c>
      <c r="E389" s="474">
        <v>0</v>
      </c>
      <c r="F389" s="474">
        <v>0</v>
      </c>
      <c r="G389" s="474">
        <v>716868.36</v>
      </c>
      <c r="H389" s="474">
        <v>56553.75</v>
      </c>
      <c r="I389" s="474">
        <v>15580.11</v>
      </c>
      <c r="J389" s="474">
        <v>126118.5</v>
      </c>
      <c r="K389" s="474">
        <v>0</v>
      </c>
      <c r="L389" s="474">
        <v>0</v>
      </c>
      <c r="M389" s="474">
        <v>0</v>
      </c>
      <c r="N389" s="474">
        <v>915120.72</v>
      </c>
      <c r="O389" s="474">
        <v>0</v>
      </c>
      <c r="P389" s="474">
        <v>0</v>
      </c>
      <c r="Q389" s="474">
        <v>0</v>
      </c>
      <c r="R389" s="474">
        <v>0</v>
      </c>
      <c r="S389" s="474">
        <v>0</v>
      </c>
      <c r="T389" s="474">
        <v>0</v>
      </c>
      <c r="U389" s="474">
        <v>0</v>
      </c>
      <c r="V389" s="474">
        <v>0</v>
      </c>
      <c r="W389" s="474">
        <v>0</v>
      </c>
      <c r="X389" s="474">
        <v>0</v>
      </c>
      <c r="Y389" s="474">
        <v>0</v>
      </c>
      <c r="Z389" s="474">
        <v>0</v>
      </c>
      <c r="AA389" s="474">
        <v>0</v>
      </c>
      <c r="AB389" s="474">
        <v>0</v>
      </c>
      <c r="AC389" s="474">
        <v>0</v>
      </c>
      <c r="AD389" s="474">
        <v>0</v>
      </c>
      <c r="AE389" s="474">
        <v>0</v>
      </c>
      <c r="AF389" s="474">
        <v>0</v>
      </c>
      <c r="AG389" s="474">
        <v>0</v>
      </c>
      <c r="AH389" s="474">
        <v>0</v>
      </c>
      <c r="AI389" s="474">
        <v>0</v>
      </c>
      <c r="AJ389" s="474">
        <v>0</v>
      </c>
      <c r="AK389" s="474">
        <v>0</v>
      </c>
      <c r="AL389" s="474">
        <v>0</v>
      </c>
      <c r="AM389" s="474">
        <v>0</v>
      </c>
      <c r="AN389" s="474">
        <v>0</v>
      </c>
      <c r="AO389" s="474">
        <v>0</v>
      </c>
      <c r="AP389" s="474">
        <v>0</v>
      </c>
      <c r="AQ389" s="474">
        <v>0</v>
      </c>
      <c r="AR389" s="474">
        <v>0</v>
      </c>
      <c r="AS389" s="474">
        <v>0</v>
      </c>
      <c r="AT389" s="474">
        <v>0</v>
      </c>
      <c r="AU389" s="474">
        <v>0</v>
      </c>
      <c r="AV389" s="474">
        <v>0</v>
      </c>
      <c r="AW389" s="474">
        <v>0</v>
      </c>
      <c r="AX389" s="474">
        <v>0</v>
      </c>
      <c r="AY389" s="474">
        <v>0</v>
      </c>
      <c r="AZ389" s="474">
        <v>0</v>
      </c>
      <c r="BA389" s="474">
        <v>0</v>
      </c>
    </row>
    <row r="390" spans="1:53">
      <c r="A390" s="475" t="s">
        <v>1953</v>
      </c>
      <c r="B390" s="474">
        <v>0</v>
      </c>
      <c r="C390" s="474">
        <v>0</v>
      </c>
      <c r="D390" s="474">
        <v>0</v>
      </c>
      <c r="E390" s="474">
        <v>0</v>
      </c>
      <c r="F390" s="474">
        <v>0</v>
      </c>
      <c r="G390" s="474">
        <v>19744.75</v>
      </c>
      <c r="H390" s="474">
        <v>1855.74</v>
      </c>
      <c r="I390" s="474">
        <v>295.68</v>
      </c>
      <c r="J390" s="474">
        <v>0</v>
      </c>
      <c r="K390" s="474">
        <v>0</v>
      </c>
      <c r="L390" s="474">
        <v>0</v>
      </c>
      <c r="M390" s="474">
        <v>0</v>
      </c>
      <c r="N390" s="474">
        <v>21896.17</v>
      </c>
      <c r="O390" s="474">
        <v>0</v>
      </c>
      <c r="P390" s="474">
        <v>0</v>
      </c>
      <c r="Q390" s="474">
        <v>0</v>
      </c>
      <c r="R390" s="474">
        <v>0</v>
      </c>
      <c r="S390" s="474">
        <v>0</v>
      </c>
      <c r="T390" s="474">
        <v>0</v>
      </c>
      <c r="U390" s="474">
        <v>0</v>
      </c>
      <c r="V390" s="474">
        <v>0</v>
      </c>
      <c r="W390" s="474">
        <v>0</v>
      </c>
      <c r="X390" s="474">
        <v>0</v>
      </c>
      <c r="Y390" s="474">
        <v>0</v>
      </c>
      <c r="Z390" s="474">
        <v>0</v>
      </c>
      <c r="AA390" s="474">
        <v>0</v>
      </c>
      <c r="AB390" s="474">
        <v>0</v>
      </c>
      <c r="AC390" s="474">
        <v>0</v>
      </c>
      <c r="AD390" s="474">
        <v>0</v>
      </c>
      <c r="AE390" s="474">
        <v>0</v>
      </c>
      <c r="AF390" s="474">
        <v>0</v>
      </c>
      <c r="AG390" s="474">
        <v>0</v>
      </c>
      <c r="AH390" s="474">
        <v>0</v>
      </c>
      <c r="AI390" s="474">
        <v>0</v>
      </c>
      <c r="AJ390" s="474">
        <v>0</v>
      </c>
      <c r="AK390" s="474">
        <v>0</v>
      </c>
      <c r="AL390" s="474">
        <v>0</v>
      </c>
      <c r="AM390" s="474">
        <v>0</v>
      </c>
      <c r="AN390" s="474">
        <v>0</v>
      </c>
      <c r="AO390" s="474">
        <v>0</v>
      </c>
      <c r="AP390" s="474">
        <v>0</v>
      </c>
      <c r="AQ390" s="474">
        <v>0</v>
      </c>
      <c r="AR390" s="474">
        <v>0</v>
      </c>
      <c r="AS390" s="474">
        <v>0</v>
      </c>
      <c r="AT390" s="474">
        <v>0</v>
      </c>
      <c r="AU390" s="474">
        <v>0</v>
      </c>
      <c r="AV390" s="474">
        <v>0</v>
      </c>
      <c r="AW390" s="474">
        <v>0</v>
      </c>
      <c r="AX390" s="474">
        <v>0</v>
      </c>
      <c r="AY390" s="474">
        <v>0</v>
      </c>
      <c r="AZ390" s="474">
        <v>0</v>
      </c>
      <c r="BA390" s="474">
        <v>0</v>
      </c>
    </row>
    <row r="391" spans="1:53">
      <c r="A391" s="475" t="s">
        <v>1952</v>
      </c>
      <c r="B391" s="474">
        <v>801115.44</v>
      </c>
      <c r="C391" s="474">
        <v>794433.6</v>
      </c>
      <c r="D391" s="474">
        <v>766006.45</v>
      </c>
      <c r="E391" s="474">
        <v>752098.41</v>
      </c>
      <c r="F391" s="474">
        <v>769746.03</v>
      </c>
      <c r="G391" s="474">
        <v>768596.75</v>
      </c>
      <c r="H391" s="474">
        <v>768152.63</v>
      </c>
      <c r="I391" s="474">
        <v>816082.2</v>
      </c>
      <c r="J391" s="474">
        <v>821475.83999999997</v>
      </c>
      <c r="K391" s="474">
        <v>766958</v>
      </c>
      <c r="L391" s="474">
        <v>772635.66</v>
      </c>
      <c r="M391" s="474">
        <v>822984.24</v>
      </c>
      <c r="N391" s="474">
        <v>9420285.25</v>
      </c>
      <c r="O391" s="474">
        <v>798149.17</v>
      </c>
      <c r="P391" s="474">
        <v>806324.08</v>
      </c>
      <c r="Q391" s="474">
        <v>777197.26</v>
      </c>
      <c r="R391" s="474">
        <v>770339.71</v>
      </c>
      <c r="S391" s="474">
        <v>797788.53</v>
      </c>
      <c r="T391" s="474">
        <v>828669.82</v>
      </c>
      <c r="U391" s="474">
        <v>810510.19</v>
      </c>
      <c r="V391" s="474">
        <v>817443</v>
      </c>
      <c r="W391" s="474">
        <v>802929.98</v>
      </c>
      <c r="X391" s="474">
        <v>824918.73</v>
      </c>
      <c r="Y391" s="474">
        <v>793963.05</v>
      </c>
      <c r="Z391" s="474">
        <v>825033.18</v>
      </c>
      <c r="AA391" s="474">
        <v>9653266.6999999993</v>
      </c>
      <c r="AB391" s="474">
        <v>835770.92</v>
      </c>
      <c r="AC391" s="474">
        <v>843945.84</v>
      </c>
      <c r="AD391" s="474">
        <v>814819.02</v>
      </c>
      <c r="AE391" s="474">
        <v>808020.7</v>
      </c>
      <c r="AF391" s="474">
        <v>836812.39</v>
      </c>
      <c r="AG391" s="474">
        <v>868742.87</v>
      </c>
      <c r="AH391" s="474">
        <v>849534.05</v>
      </c>
      <c r="AI391" s="474">
        <v>856466.86</v>
      </c>
      <c r="AJ391" s="474">
        <v>841953.84</v>
      </c>
      <c r="AK391" s="474">
        <v>864717.53</v>
      </c>
      <c r="AL391" s="474">
        <v>832986.92</v>
      </c>
      <c r="AM391" s="474">
        <v>864912.52</v>
      </c>
      <c r="AN391" s="474">
        <v>10118683.4599999</v>
      </c>
      <c r="AO391" s="474">
        <v>847471.47</v>
      </c>
      <c r="AP391" s="474">
        <v>855646.37</v>
      </c>
      <c r="AQ391" s="474">
        <v>826519.56</v>
      </c>
      <c r="AR391" s="474">
        <v>819782.25</v>
      </c>
      <c r="AS391" s="474">
        <v>849532.32</v>
      </c>
      <c r="AT391" s="474">
        <v>882543.46</v>
      </c>
      <c r="AU391" s="474">
        <v>862253.99</v>
      </c>
      <c r="AV391" s="474">
        <v>869186.78999999899</v>
      </c>
      <c r="AW391" s="474">
        <v>854673.77</v>
      </c>
      <c r="AX391" s="474">
        <v>878263.54</v>
      </c>
      <c r="AY391" s="474">
        <v>845706.85</v>
      </c>
      <c r="AZ391" s="474">
        <v>878527.01</v>
      </c>
      <c r="BA391" s="474">
        <v>10270107.3799999</v>
      </c>
    </row>
    <row r="392" spans="1:53">
      <c r="A392" s="475" t="s">
        <v>1951</v>
      </c>
      <c r="B392" s="474">
        <v>801115.44</v>
      </c>
      <c r="C392" s="474">
        <v>794433.6</v>
      </c>
      <c r="D392" s="474">
        <v>766006.45</v>
      </c>
      <c r="E392" s="474">
        <v>752098.41</v>
      </c>
      <c r="F392" s="474">
        <v>769746.03</v>
      </c>
      <c r="G392" s="474">
        <v>768596.75</v>
      </c>
      <c r="H392" s="474">
        <v>768152.63</v>
      </c>
      <c r="I392" s="474">
        <v>816082.2</v>
      </c>
      <c r="J392" s="474">
        <v>821475.83999999997</v>
      </c>
      <c r="K392" s="474">
        <v>766958</v>
      </c>
      <c r="L392" s="474">
        <v>772635.66</v>
      </c>
      <c r="M392" s="474">
        <v>822984.24</v>
      </c>
      <c r="N392" s="474">
        <v>9420285.25</v>
      </c>
      <c r="O392" s="474">
        <v>798149.17</v>
      </c>
      <c r="P392" s="474">
        <v>806324.08</v>
      </c>
      <c r="Q392" s="474">
        <v>777197.26</v>
      </c>
      <c r="R392" s="474">
        <v>770339.71</v>
      </c>
      <c r="S392" s="474">
        <v>797788.53</v>
      </c>
      <c r="T392" s="474">
        <v>828669.82</v>
      </c>
      <c r="U392" s="474">
        <v>810510.19</v>
      </c>
      <c r="V392" s="474">
        <v>817443</v>
      </c>
      <c r="W392" s="474">
        <v>802929.98</v>
      </c>
      <c r="X392" s="474">
        <v>824918.73</v>
      </c>
      <c r="Y392" s="474">
        <v>793963.05</v>
      </c>
      <c r="Z392" s="474">
        <v>825033.18</v>
      </c>
      <c r="AA392" s="474">
        <v>9653266.6999999993</v>
      </c>
      <c r="AB392" s="474">
        <v>835770.92</v>
      </c>
      <c r="AC392" s="474">
        <v>843945.84</v>
      </c>
      <c r="AD392" s="474">
        <v>814819.02</v>
      </c>
      <c r="AE392" s="474">
        <v>808020.7</v>
      </c>
      <c r="AF392" s="474">
        <v>836812.39</v>
      </c>
      <c r="AG392" s="474">
        <v>868742.87</v>
      </c>
      <c r="AH392" s="474">
        <v>849534.05</v>
      </c>
      <c r="AI392" s="474">
        <v>856466.86</v>
      </c>
      <c r="AJ392" s="474">
        <v>841953.84</v>
      </c>
      <c r="AK392" s="474">
        <v>864717.53</v>
      </c>
      <c r="AL392" s="474">
        <v>832986.92</v>
      </c>
      <c r="AM392" s="474">
        <v>864912.52</v>
      </c>
      <c r="AN392" s="474">
        <v>10118683.4599999</v>
      </c>
      <c r="AO392" s="474">
        <v>847471.47</v>
      </c>
      <c r="AP392" s="474">
        <v>855646.37</v>
      </c>
      <c r="AQ392" s="474">
        <v>826519.56</v>
      </c>
      <c r="AR392" s="474">
        <v>819782.25</v>
      </c>
      <c r="AS392" s="474">
        <v>849532.32</v>
      </c>
      <c r="AT392" s="474">
        <v>882543.46</v>
      </c>
      <c r="AU392" s="474">
        <v>862253.99</v>
      </c>
      <c r="AV392" s="474">
        <v>869186.78999999899</v>
      </c>
      <c r="AW392" s="474">
        <v>854673.77</v>
      </c>
      <c r="AX392" s="474">
        <v>878263.54</v>
      </c>
      <c r="AY392" s="474">
        <v>845706.85</v>
      </c>
      <c r="AZ392" s="474">
        <v>878527.01</v>
      </c>
      <c r="BA392" s="474">
        <v>10270107.3799999</v>
      </c>
    </row>
    <row r="393" spans="1:53">
      <c r="A393" s="475" t="s">
        <v>1950</v>
      </c>
      <c r="B393" s="474">
        <v>0</v>
      </c>
      <c r="C393" s="474">
        <v>0</v>
      </c>
      <c r="D393" s="474">
        <v>0</v>
      </c>
      <c r="E393" s="474">
        <v>0</v>
      </c>
      <c r="F393" s="474">
        <v>0</v>
      </c>
      <c r="G393" s="474">
        <v>0</v>
      </c>
      <c r="H393" s="474">
        <v>0</v>
      </c>
      <c r="I393" s="474">
        <v>0</v>
      </c>
      <c r="J393" s="474">
        <v>0</v>
      </c>
      <c r="K393" s="474">
        <v>0</v>
      </c>
      <c r="L393" s="474">
        <v>0</v>
      </c>
      <c r="M393" s="474">
        <v>0</v>
      </c>
      <c r="N393" s="474">
        <v>0</v>
      </c>
      <c r="O393" s="474">
        <v>0</v>
      </c>
      <c r="P393" s="474">
        <v>0</v>
      </c>
      <c r="Q393" s="474">
        <v>0</v>
      </c>
      <c r="R393" s="474">
        <v>0</v>
      </c>
      <c r="S393" s="474">
        <v>0</v>
      </c>
      <c r="T393" s="474">
        <v>0</v>
      </c>
      <c r="U393" s="474">
        <v>0</v>
      </c>
      <c r="V393" s="474">
        <v>0</v>
      </c>
      <c r="W393" s="474">
        <v>0</v>
      </c>
      <c r="X393" s="474">
        <v>0</v>
      </c>
      <c r="Y393" s="474">
        <v>0</v>
      </c>
      <c r="Z393" s="474">
        <v>0</v>
      </c>
      <c r="AA393" s="474">
        <v>0</v>
      </c>
      <c r="AB393" s="474">
        <v>0</v>
      </c>
      <c r="AC393" s="474">
        <v>0</v>
      </c>
      <c r="AD393" s="474">
        <v>0</v>
      </c>
      <c r="AE393" s="474">
        <v>0</v>
      </c>
      <c r="AF393" s="474">
        <v>0</v>
      </c>
      <c r="AG393" s="474">
        <v>0</v>
      </c>
      <c r="AH393" s="474">
        <v>0</v>
      </c>
      <c r="AI393" s="474">
        <v>0</v>
      </c>
      <c r="AJ393" s="474">
        <v>0</v>
      </c>
      <c r="AK393" s="474">
        <v>0</v>
      </c>
      <c r="AL393" s="474">
        <v>0</v>
      </c>
      <c r="AM393" s="474">
        <v>0</v>
      </c>
      <c r="AN393" s="474">
        <v>0</v>
      </c>
      <c r="AO393" s="474">
        <v>0</v>
      </c>
      <c r="AP393" s="474">
        <v>0</v>
      </c>
      <c r="AQ393" s="474">
        <v>0</v>
      </c>
      <c r="AR393" s="474">
        <v>0</v>
      </c>
      <c r="AS393" s="474">
        <v>0</v>
      </c>
      <c r="AT393" s="474">
        <v>0</v>
      </c>
      <c r="AU393" s="474">
        <v>0</v>
      </c>
      <c r="AV393" s="474">
        <v>0</v>
      </c>
      <c r="AW393" s="474">
        <v>0</v>
      </c>
      <c r="AX393" s="474">
        <v>0</v>
      </c>
      <c r="AY393" s="474">
        <v>0</v>
      </c>
      <c r="AZ393" s="474">
        <v>0</v>
      </c>
      <c r="BA393" s="474">
        <v>0</v>
      </c>
    </row>
    <row r="394" spans="1:53">
      <c r="A394" s="475" t="s">
        <v>1949</v>
      </c>
      <c r="B394" s="474">
        <v>0</v>
      </c>
      <c r="C394" s="474">
        <v>0</v>
      </c>
      <c r="D394" s="474">
        <v>0</v>
      </c>
      <c r="E394" s="474">
        <v>0</v>
      </c>
      <c r="F394" s="474">
        <v>0</v>
      </c>
      <c r="G394" s="474">
        <v>0</v>
      </c>
      <c r="H394" s="474">
        <v>0</v>
      </c>
      <c r="I394" s="474">
        <v>0</v>
      </c>
      <c r="J394" s="474">
        <v>0</v>
      </c>
      <c r="K394" s="474">
        <v>0</v>
      </c>
      <c r="L394" s="474">
        <v>0</v>
      </c>
      <c r="M394" s="474">
        <v>0</v>
      </c>
      <c r="N394" s="474">
        <v>0</v>
      </c>
      <c r="O394" s="474">
        <v>0</v>
      </c>
      <c r="P394" s="474">
        <v>0</v>
      </c>
      <c r="Q394" s="474">
        <v>0</v>
      </c>
      <c r="R394" s="474">
        <v>0</v>
      </c>
      <c r="S394" s="474">
        <v>0</v>
      </c>
      <c r="T394" s="474">
        <v>0</v>
      </c>
      <c r="U394" s="474">
        <v>0</v>
      </c>
      <c r="V394" s="474">
        <v>0</v>
      </c>
      <c r="W394" s="474">
        <v>0</v>
      </c>
      <c r="X394" s="474">
        <v>0</v>
      </c>
      <c r="Y394" s="474">
        <v>0</v>
      </c>
      <c r="Z394" s="474">
        <v>0</v>
      </c>
      <c r="AA394" s="474">
        <v>0</v>
      </c>
      <c r="AB394" s="474">
        <v>0</v>
      </c>
      <c r="AC394" s="474">
        <v>0</v>
      </c>
      <c r="AD394" s="474">
        <v>0</v>
      </c>
      <c r="AE394" s="474">
        <v>0</v>
      </c>
      <c r="AF394" s="474">
        <v>0</v>
      </c>
      <c r="AG394" s="474">
        <v>0</v>
      </c>
      <c r="AH394" s="474">
        <v>0</v>
      </c>
      <c r="AI394" s="474">
        <v>0</v>
      </c>
      <c r="AJ394" s="474">
        <v>0</v>
      </c>
      <c r="AK394" s="474">
        <v>0</v>
      </c>
      <c r="AL394" s="474">
        <v>0</v>
      </c>
      <c r="AM394" s="474">
        <v>0</v>
      </c>
      <c r="AN394" s="474">
        <v>0</v>
      </c>
      <c r="AO394" s="474">
        <v>0</v>
      </c>
      <c r="AP394" s="474">
        <v>0</v>
      </c>
      <c r="AQ394" s="474">
        <v>0</v>
      </c>
      <c r="AR394" s="474">
        <v>0</v>
      </c>
      <c r="AS394" s="474">
        <v>0</v>
      </c>
      <c r="AT394" s="474">
        <v>0</v>
      </c>
      <c r="AU394" s="474">
        <v>0</v>
      </c>
      <c r="AV394" s="474">
        <v>0</v>
      </c>
      <c r="AW394" s="474">
        <v>0</v>
      </c>
      <c r="AX394" s="474">
        <v>0</v>
      </c>
      <c r="AY394" s="474">
        <v>0</v>
      </c>
      <c r="AZ394" s="474">
        <v>0</v>
      </c>
      <c r="BA394" s="474">
        <v>0</v>
      </c>
    </row>
    <row r="395" spans="1:53">
      <c r="A395" s="475" t="s">
        <v>1948</v>
      </c>
      <c r="B395" s="474">
        <v>0</v>
      </c>
      <c r="C395" s="474">
        <v>0</v>
      </c>
      <c r="D395" s="474">
        <v>0</v>
      </c>
      <c r="E395" s="474">
        <v>0</v>
      </c>
      <c r="F395" s="474">
        <v>0</v>
      </c>
      <c r="G395" s="474">
        <v>0</v>
      </c>
      <c r="H395" s="474">
        <v>0</v>
      </c>
      <c r="I395" s="474">
        <v>0</v>
      </c>
      <c r="J395" s="474">
        <v>0</v>
      </c>
      <c r="K395" s="474">
        <v>0</v>
      </c>
      <c r="L395" s="474">
        <v>0</v>
      </c>
      <c r="M395" s="474">
        <v>0</v>
      </c>
      <c r="N395" s="474">
        <v>0</v>
      </c>
      <c r="O395" s="474">
        <v>0</v>
      </c>
      <c r="P395" s="474">
        <v>0</v>
      </c>
      <c r="Q395" s="474">
        <v>0</v>
      </c>
      <c r="R395" s="474">
        <v>0</v>
      </c>
      <c r="S395" s="474">
        <v>0</v>
      </c>
      <c r="T395" s="474">
        <v>0</v>
      </c>
      <c r="U395" s="474">
        <v>0</v>
      </c>
      <c r="V395" s="474">
        <v>0</v>
      </c>
      <c r="W395" s="474">
        <v>0</v>
      </c>
      <c r="X395" s="474">
        <v>0</v>
      </c>
      <c r="Y395" s="474">
        <v>0</v>
      </c>
      <c r="Z395" s="474">
        <v>0</v>
      </c>
      <c r="AA395" s="474">
        <v>0</v>
      </c>
      <c r="AB395" s="474">
        <v>0</v>
      </c>
      <c r="AC395" s="474">
        <v>0</v>
      </c>
      <c r="AD395" s="474">
        <v>0</v>
      </c>
      <c r="AE395" s="474">
        <v>0</v>
      </c>
      <c r="AF395" s="474">
        <v>0</v>
      </c>
      <c r="AG395" s="474">
        <v>0</v>
      </c>
      <c r="AH395" s="474">
        <v>0</v>
      </c>
      <c r="AI395" s="474">
        <v>0</v>
      </c>
      <c r="AJ395" s="474">
        <v>0</v>
      </c>
      <c r="AK395" s="474">
        <v>0</v>
      </c>
      <c r="AL395" s="474">
        <v>0</v>
      </c>
      <c r="AM395" s="474">
        <v>0</v>
      </c>
      <c r="AN395" s="474">
        <v>0</v>
      </c>
      <c r="AO395" s="474">
        <v>0</v>
      </c>
      <c r="AP395" s="474">
        <v>0</v>
      </c>
      <c r="AQ395" s="474">
        <v>0</v>
      </c>
      <c r="AR395" s="474">
        <v>0</v>
      </c>
      <c r="AS395" s="474">
        <v>0</v>
      </c>
      <c r="AT395" s="474">
        <v>0</v>
      </c>
      <c r="AU395" s="474">
        <v>0</v>
      </c>
      <c r="AV395" s="474">
        <v>0</v>
      </c>
      <c r="AW395" s="474">
        <v>0</v>
      </c>
      <c r="AX395" s="474">
        <v>0</v>
      </c>
      <c r="AY395" s="474">
        <v>0</v>
      </c>
      <c r="AZ395" s="474">
        <v>0</v>
      </c>
      <c r="BA395" s="474">
        <v>0</v>
      </c>
    </row>
    <row r="396" spans="1:53">
      <c r="A396" s="475" t="s">
        <v>1947</v>
      </c>
      <c r="B396" s="474">
        <v>0</v>
      </c>
      <c r="C396" s="474">
        <v>0</v>
      </c>
      <c r="D396" s="474">
        <v>0</v>
      </c>
      <c r="E396" s="474">
        <v>0</v>
      </c>
      <c r="F396" s="474">
        <v>0</v>
      </c>
      <c r="G396" s="474">
        <v>0</v>
      </c>
      <c r="H396" s="474">
        <v>0</v>
      </c>
      <c r="I396" s="474">
        <v>0</v>
      </c>
      <c r="J396" s="474">
        <v>0</v>
      </c>
      <c r="K396" s="474">
        <v>0</v>
      </c>
      <c r="L396" s="474">
        <v>0</v>
      </c>
      <c r="M396" s="474">
        <v>0</v>
      </c>
      <c r="N396" s="474">
        <v>0</v>
      </c>
      <c r="O396" s="474">
        <v>0</v>
      </c>
      <c r="P396" s="474">
        <v>0</v>
      </c>
      <c r="Q396" s="474">
        <v>0</v>
      </c>
      <c r="R396" s="474">
        <v>0</v>
      </c>
      <c r="S396" s="474">
        <v>0</v>
      </c>
      <c r="T396" s="474">
        <v>0</v>
      </c>
      <c r="U396" s="474">
        <v>0</v>
      </c>
      <c r="V396" s="474">
        <v>0</v>
      </c>
      <c r="W396" s="474">
        <v>0</v>
      </c>
      <c r="X396" s="474">
        <v>0</v>
      </c>
      <c r="Y396" s="474">
        <v>0</v>
      </c>
      <c r="Z396" s="474">
        <v>0</v>
      </c>
      <c r="AA396" s="474">
        <v>0</v>
      </c>
      <c r="AB396" s="474">
        <v>0</v>
      </c>
      <c r="AC396" s="474">
        <v>0</v>
      </c>
      <c r="AD396" s="474">
        <v>0</v>
      </c>
      <c r="AE396" s="474">
        <v>0</v>
      </c>
      <c r="AF396" s="474">
        <v>0</v>
      </c>
      <c r="AG396" s="474">
        <v>0</v>
      </c>
      <c r="AH396" s="474">
        <v>0</v>
      </c>
      <c r="AI396" s="474">
        <v>0</v>
      </c>
      <c r="AJ396" s="474">
        <v>0</v>
      </c>
      <c r="AK396" s="474">
        <v>0</v>
      </c>
      <c r="AL396" s="474">
        <v>0</v>
      </c>
      <c r="AM396" s="474">
        <v>0</v>
      </c>
      <c r="AN396" s="474">
        <v>0</v>
      </c>
      <c r="AO396" s="474">
        <v>0</v>
      </c>
      <c r="AP396" s="474">
        <v>0</v>
      </c>
      <c r="AQ396" s="474">
        <v>0</v>
      </c>
      <c r="AR396" s="474">
        <v>0</v>
      </c>
      <c r="AS396" s="474">
        <v>0</v>
      </c>
      <c r="AT396" s="474">
        <v>0</v>
      </c>
      <c r="AU396" s="474">
        <v>0</v>
      </c>
      <c r="AV396" s="474">
        <v>0</v>
      </c>
      <c r="AW396" s="474">
        <v>0</v>
      </c>
      <c r="AX396" s="474">
        <v>0</v>
      </c>
      <c r="AY396" s="474">
        <v>0</v>
      </c>
      <c r="AZ396" s="474">
        <v>0</v>
      </c>
      <c r="BA396" s="474">
        <v>0</v>
      </c>
    </row>
    <row r="397" spans="1:53">
      <c r="A397" s="475" t="s">
        <v>1946</v>
      </c>
      <c r="B397" s="474">
        <v>0</v>
      </c>
      <c r="C397" s="474">
        <v>0</v>
      </c>
      <c r="D397" s="474">
        <v>0</v>
      </c>
      <c r="E397" s="474">
        <v>0</v>
      </c>
      <c r="F397" s="474">
        <v>0</v>
      </c>
      <c r="G397" s="474">
        <v>0</v>
      </c>
      <c r="H397" s="474">
        <v>0</v>
      </c>
      <c r="I397" s="474">
        <v>0</v>
      </c>
      <c r="J397" s="474">
        <v>0</v>
      </c>
      <c r="K397" s="474">
        <v>0</v>
      </c>
      <c r="L397" s="474">
        <v>0</v>
      </c>
      <c r="M397" s="474">
        <v>0</v>
      </c>
      <c r="N397" s="474">
        <v>0</v>
      </c>
      <c r="O397" s="474">
        <v>0</v>
      </c>
      <c r="P397" s="474">
        <v>0</v>
      </c>
      <c r="Q397" s="474">
        <v>0</v>
      </c>
      <c r="R397" s="474">
        <v>0</v>
      </c>
      <c r="S397" s="474">
        <v>0</v>
      </c>
      <c r="T397" s="474">
        <v>0</v>
      </c>
      <c r="U397" s="474">
        <v>0</v>
      </c>
      <c r="V397" s="474">
        <v>0</v>
      </c>
      <c r="W397" s="474">
        <v>0</v>
      </c>
      <c r="X397" s="474">
        <v>0</v>
      </c>
      <c r="Y397" s="474">
        <v>0</v>
      </c>
      <c r="Z397" s="474">
        <v>0</v>
      </c>
      <c r="AA397" s="474">
        <v>0</v>
      </c>
      <c r="AB397" s="474">
        <v>0</v>
      </c>
      <c r="AC397" s="474">
        <v>0</v>
      </c>
      <c r="AD397" s="474">
        <v>0</v>
      </c>
      <c r="AE397" s="474">
        <v>0</v>
      </c>
      <c r="AF397" s="474">
        <v>0</v>
      </c>
      <c r="AG397" s="474">
        <v>0</v>
      </c>
      <c r="AH397" s="474">
        <v>0</v>
      </c>
      <c r="AI397" s="474">
        <v>0</v>
      </c>
      <c r="AJ397" s="474">
        <v>0</v>
      </c>
      <c r="AK397" s="474">
        <v>0</v>
      </c>
      <c r="AL397" s="474">
        <v>0</v>
      </c>
      <c r="AM397" s="474">
        <v>0</v>
      </c>
      <c r="AN397" s="474">
        <v>0</v>
      </c>
      <c r="AO397" s="474">
        <v>0</v>
      </c>
      <c r="AP397" s="474">
        <v>0</v>
      </c>
      <c r="AQ397" s="474">
        <v>0</v>
      </c>
      <c r="AR397" s="474">
        <v>0</v>
      </c>
      <c r="AS397" s="474">
        <v>0</v>
      </c>
      <c r="AT397" s="474">
        <v>0</v>
      </c>
      <c r="AU397" s="474">
        <v>0</v>
      </c>
      <c r="AV397" s="474">
        <v>0</v>
      </c>
      <c r="AW397" s="474">
        <v>0</v>
      </c>
      <c r="AX397" s="474">
        <v>0</v>
      </c>
      <c r="AY397" s="474">
        <v>0</v>
      </c>
      <c r="AZ397" s="474">
        <v>0</v>
      </c>
      <c r="BA397" s="474">
        <v>0</v>
      </c>
    </row>
    <row r="398" spans="1:53">
      <c r="A398" s="475" t="s">
        <v>1945</v>
      </c>
      <c r="B398" s="474">
        <v>0</v>
      </c>
      <c r="C398" s="474">
        <v>0</v>
      </c>
      <c r="D398" s="474">
        <v>0</v>
      </c>
      <c r="E398" s="474">
        <v>0</v>
      </c>
      <c r="F398" s="474">
        <v>0</v>
      </c>
      <c r="G398" s="474">
        <v>0</v>
      </c>
      <c r="H398" s="474">
        <v>0</v>
      </c>
      <c r="I398" s="474">
        <v>0</v>
      </c>
      <c r="J398" s="474">
        <v>0</v>
      </c>
      <c r="K398" s="474">
        <v>0</v>
      </c>
      <c r="L398" s="474">
        <v>0</v>
      </c>
      <c r="M398" s="474">
        <v>0</v>
      </c>
      <c r="N398" s="474">
        <v>0</v>
      </c>
      <c r="O398" s="474">
        <v>0</v>
      </c>
      <c r="P398" s="474">
        <v>0</v>
      </c>
      <c r="Q398" s="474">
        <v>0</v>
      </c>
      <c r="R398" s="474">
        <v>0</v>
      </c>
      <c r="S398" s="474">
        <v>0</v>
      </c>
      <c r="T398" s="474">
        <v>0</v>
      </c>
      <c r="U398" s="474">
        <v>0</v>
      </c>
      <c r="V398" s="474">
        <v>0</v>
      </c>
      <c r="W398" s="474">
        <v>0</v>
      </c>
      <c r="X398" s="474">
        <v>0</v>
      </c>
      <c r="Y398" s="474">
        <v>0</v>
      </c>
      <c r="Z398" s="474">
        <v>0</v>
      </c>
      <c r="AA398" s="474">
        <v>0</v>
      </c>
      <c r="AB398" s="474">
        <v>0</v>
      </c>
      <c r="AC398" s="474">
        <v>0</v>
      </c>
      <c r="AD398" s="474">
        <v>0</v>
      </c>
      <c r="AE398" s="474">
        <v>0</v>
      </c>
      <c r="AF398" s="474">
        <v>0</v>
      </c>
      <c r="AG398" s="474">
        <v>0</v>
      </c>
      <c r="AH398" s="474">
        <v>0</v>
      </c>
      <c r="AI398" s="474">
        <v>0</v>
      </c>
      <c r="AJ398" s="474">
        <v>0</v>
      </c>
      <c r="AK398" s="474">
        <v>0</v>
      </c>
      <c r="AL398" s="474">
        <v>0</v>
      </c>
      <c r="AM398" s="474">
        <v>0</v>
      </c>
      <c r="AN398" s="474">
        <v>0</v>
      </c>
      <c r="AO398" s="474">
        <v>0</v>
      </c>
      <c r="AP398" s="474">
        <v>0</v>
      </c>
      <c r="AQ398" s="474">
        <v>0</v>
      </c>
      <c r="AR398" s="474">
        <v>0</v>
      </c>
      <c r="AS398" s="474">
        <v>0</v>
      </c>
      <c r="AT398" s="474">
        <v>0</v>
      </c>
      <c r="AU398" s="474">
        <v>0</v>
      </c>
      <c r="AV398" s="474">
        <v>0</v>
      </c>
      <c r="AW398" s="474">
        <v>0</v>
      </c>
      <c r="AX398" s="474">
        <v>0</v>
      </c>
      <c r="AY398" s="474">
        <v>0</v>
      </c>
      <c r="AZ398" s="474">
        <v>0</v>
      </c>
      <c r="BA398" s="474">
        <v>0</v>
      </c>
    </row>
    <row r="399" spans="1:53">
      <c r="A399" s="475" t="s">
        <v>1944</v>
      </c>
      <c r="B399" s="474">
        <v>0</v>
      </c>
      <c r="C399" s="474">
        <v>0</v>
      </c>
      <c r="D399" s="474">
        <v>0</v>
      </c>
      <c r="E399" s="474">
        <v>0</v>
      </c>
      <c r="F399" s="474">
        <v>0</v>
      </c>
      <c r="G399" s="474">
        <v>0</v>
      </c>
      <c r="H399" s="474">
        <v>0</v>
      </c>
      <c r="I399" s="474">
        <v>0</v>
      </c>
      <c r="J399" s="474">
        <v>0</v>
      </c>
      <c r="K399" s="474">
        <v>0</v>
      </c>
      <c r="L399" s="474">
        <v>0</v>
      </c>
      <c r="M399" s="474">
        <v>0</v>
      </c>
      <c r="N399" s="474">
        <v>0</v>
      </c>
      <c r="O399" s="474">
        <v>0</v>
      </c>
      <c r="P399" s="474">
        <v>0</v>
      </c>
      <c r="Q399" s="474">
        <v>0</v>
      </c>
      <c r="R399" s="474">
        <v>0</v>
      </c>
      <c r="S399" s="474">
        <v>0</v>
      </c>
      <c r="T399" s="474">
        <v>0</v>
      </c>
      <c r="U399" s="474">
        <v>0</v>
      </c>
      <c r="V399" s="474">
        <v>0</v>
      </c>
      <c r="W399" s="474">
        <v>0</v>
      </c>
      <c r="X399" s="474">
        <v>0</v>
      </c>
      <c r="Y399" s="474">
        <v>0</v>
      </c>
      <c r="Z399" s="474">
        <v>0</v>
      </c>
      <c r="AA399" s="474">
        <v>0</v>
      </c>
      <c r="AB399" s="474">
        <v>0</v>
      </c>
      <c r="AC399" s="474">
        <v>0</v>
      </c>
      <c r="AD399" s="474">
        <v>0</v>
      </c>
      <c r="AE399" s="474">
        <v>0</v>
      </c>
      <c r="AF399" s="474">
        <v>0</v>
      </c>
      <c r="AG399" s="474">
        <v>0</v>
      </c>
      <c r="AH399" s="474">
        <v>0</v>
      </c>
      <c r="AI399" s="474">
        <v>0</v>
      </c>
      <c r="AJ399" s="474">
        <v>0</v>
      </c>
      <c r="AK399" s="474">
        <v>0</v>
      </c>
      <c r="AL399" s="474">
        <v>0</v>
      </c>
      <c r="AM399" s="474">
        <v>0</v>
      </c>
      <c r="AN399" s="474">
        <v>0</v>
      </c>
      <c r="AO399" s="474">
        <v>0</v>
      </c>
      <c r="AP399" s="474">
        <v>0</v>
      </c>
      <c r="AQ399" s="474">
        <v>0</v>
      </c>
      <c r="AR399" s="474">
        <v>0</v>
      </c>
      <c r="AS399" s="474">
        <v>0</v>
      </c>
      <c r="AT399" s="474">
        <v>0</v>
      </c>
      <c r="AU399" s="474">
        <v>0</v>
      </c>
      <c r="AV399" s="474">
        <v>0</v>
      </c>
      <c r="AW399" s="474">
        <v>0</v>
      </c>
      <c r="AX399" s="474">
        <v>0</v>
      </c>
      <c r="AY399" s="474">
        <v>0</v>
      </c>
      <c r="AZ399" s="474">
        <v>0</v>
      </c>
      <c r="BA399" s="474">
        <v>0</v>
      </c>
    </row>
    <row r="400" spans="1:53">
      <c r="A400" s="475" t="s">
        <v>1943</v>
      </c>
      <c r="B400" s="474">
        <v>0</v>
      </c>
      <c r="C400" s="474">
        <v>0</v>
      </c>
      <c r="D400" s="474">
        <v>0</v>
      </c>
      <c r="E400" s="474">
        <v>0</v>
      </c>
      <c r="F400" s="474">
        <v>0</v>
      </c>
      <c r="G400" s="474">
        <v>0</v>
      </c>
      <c r="H400" s="474">
        <v>0</v>
      </c>
      <c r="I400" s="474">
        <v>0</v>
      </c>
      <c r="J400" s="474">
        <v>0</v>
      </c>
      <c r="K400" s="474">
        <v>0</v>
      </c>
      <c r="L400" s="474">
        <v>0</v>
      </c>
      <c r="M400" s="474">
        <v>0</v>
      </c>
      <c r="N400" s="474">
        <v>0</v>
      </c>
      <c r="O400" s="474">
        <v>0</v>
      </c>
      <c r="P400" s="474">
        <v>0</v>
      </c>
      <c r="Q400" s="474">
        <v>0</v>
      </c>
      <c r="R400" s="474">
        <v>0</v>
      </c>
      <c r="S400" s="474">
        <v>0</v>
      </c>
      <c r="T400" s="474">
        <v>0</v>
      </c>
      <c r="U400" s="474">
        <v>0</v>
      </c>
      <c r="V400" s="474">
        <v>0</v>
      </c>
      <c r="W400" s="474">
        <v>0</v>
      </c>
      <c r="X400" s="474">
        <v>0</v>
      </c>
      <c r="Y400" s="474">
        <v>0</v>
      </c>
      <c r="Z400" s="474">
        <v>0</v>
      </c>
      <c r="AA400" s="474">
        <v>0</v>
      </c>
      <c r="AB400" s="474">
        <v>0</v>
      </c>
      <c r="AC400" s="474">
        <v>0</v>
      </c>
      <c r="AD400" s="474">
        <v>0</v>
      </c>
      <c r="AE400" s="474">
        <v>0</v>
      </c>
      <c r="AF400" s="474">
        <v>0</v>
      </c>
      <c r="AG400" s="474">
        <v>0</v>
      </c>
      <c r="AH400" s="474">
        <v>0</v>
      </c>
      <c r="AI400" s="474">
        <v>0</v>
      </c>
      <c r="AJ400" s="474">
        <v>0</v>
      </c>
      <c r="AK400" s="474">
        <v>0</v>
      </c>
      <c r="AL400" s="474">
        <v>0</v>
      </c>
      <c r="AM400" s="474">
        <v>0</v>
      </c>
      <c r="AN400" s="474">
        <v>0</v>
      </c>
      <c r="AO400" s="474">
        <v>0</v>
      </c>
      <c r="AP400" s="474">
        <v>0</v>
      </c>
      <c r="AQ400" s="474">
        <v>0</v>
      </c>
      <c r="AR400" s="474">
        <v>0</v>
      </c>
      <c r="AS400" s="474">
        <v>0</v>
      </c>
      <c r="AT400" s="474">
        <v>0</v>
      </c>
      <c r="AU400" s="474">
        <v>0</v>
      </c>
      <c r="AV400" s="474">
        <v>0</v>
      </c>
      <c r="AW400" s="474">
        <v>0</v>
      </c>
      <c r="AX400" s="474">
        <v>0</v>
      </c>
      <c r="AY400" s="474">
        <v>0</v>
      </c>
      <c r="AZ400" s="474">
        <v>0</v>
      </c>
      <c r="BA400" s="474">
        <v>0</v>
      </c>
    </row>
    <row r="401" spans="1:53">
      <c r="A401" s="475" t="s">
        <v>1942</v>
      </c>
      <c r="B401" s="474">
        <v>0</v>
      </c>
      <c r="C401" s="474">
        <v>0</v>
      </c>
      <c r="D401" s="474">
        <v>0</v>
      </c>
      <c r="E401" s="474">
        <v>0</v>
      </c>
      <c r="F401" s="474">
        <v>0</v>
      </c>
      <c r="G401" s="474">
        <v>0</v>
      </c>
      <c r="H401" s="474">
        <v>0</v>
      </c>
      <c r="I401" s="474">
        <v>0</v>
      </c>
      <c r="J401" s="474">
        <v>0</v>
      </c>
      <c r="K401" s="474">
        <v>0</v>
      </c>
      <c r="L401" s="474">
        <v>0</v>
      </c>
      <c r="M401" s="474">
        <v>0</v>
      </c>
      <c r="N401" s="474">
        <v>0</v>
      </c>
      <c r="O401" s="474">
        <v>0</v>
      </c>
      <c r="P401" s="474">
        <v>0</v>
      </c>
      <c r="Q401" s="474">
        <v>0</v>
      </c>
      <c r="R401" s="474">
        <v>0</v>
      </c>
      <c r="S401" s="474">
        <v>0</v>
      </c>
      <c r="T401" s="474">
        <v>0</v>
      </c>
      <c r="U401" s="474">
        <v>0</v>
      </c>
      <c r="V401" s="474">
        <v>0</v>
      </c>
      <c r="W401" s="474">
        <v>0</v>
      </c>
      <c r="X401" s="474">
        <v>0</v>
      </c>
      <c r="Y401" s="474">
        <v>0</v>
      </c>
      <c r="Z401" s="474">
        <v>0</v>
      </c>
      <c r="AA401" s="474">
        <v>0</v>
      </c>
      <c r="AB401" s="474">
        <v>0</v>
      </c>
      <c r="AC401" s="474">
        <v>0</v>
      </c>
      <c r="AD401" s="474">
        <v>0</v>
      </c>
      <c r="AE401" s="474">
        <v>0</v>
      </c>
      <c r="AF401" s="474">
        <v>0</v>
      </c>
      <c r="AG401" s="474">
        <v>0</v>
      </c>
      <c r="AH401" s="474">
        <v>0</v>
      </c>
      <c r="AI401" s="474">
        <v>0</v>
      </c>
      <c r="AJ401" s="474">
        <v>0</v>
      </c>
      <c r="AK401" s="474">
        <v>0</v>
      </c>
      <c r="AL401" s="474">
        <v>0</v>
      </c>
      <c r="AM401" s="474">
        <v>0</v>
      </c>
      <c r="AN401" s="474">
        <v>0</v>
      </c>
      <c r="AO401" s="474">
        <v>0</v>
      </c>
      <c r="AP401" s="474">
        <v>0</v>
      </c>
      <c r="AQ401" s="474">
        <v>0</v>
      </c>
      <c r="AR401" s="474">
        <v>0</v>
      </c>
      <c r="AS401" s="474">
        <v>0</v>
      </c>
      <c r="AT401" s="474">
        <v>0</v>
      </c>
      <c r="AU401" s="474">
        <v>0</v>
      </c>
      <c r="AV401" s="474">
        <v>0</v>
      </c>
      <c r="AW401" s="474">
        <v>0</v>
      </c>
      <c r="AX401" s="474">
        <v>0</v>
      </c>
      <c r="AY401" s="474">
        <v>0</v>
      </c>
      <c r="AZ401" s="474">
        <v>0</v>
      </c>
      <c r="BA401" s="474">
        <v>0</v>
      </c>
    </row>
    <row r="402" spans="1:53">
      <c r="A402" s="475" t="s">
        <v>1941</v>
      </c>
      <c r="B402" s="474">
        <v>0</v>
      </c>
      <c r="C402" s="474">
        <v>0</v>
      </c>
      <c r="D402" s="474">
        <v>0</v>
      </c>
      <c r="E402" s="474">
        <v>0</v>
      </c>
      <c r="F402" s="474">
        <v>0</v>
      </c>
      <c r="G402" s="474">
        <v>0</v>
      </c>
      <c r="H402" s="474">
        <v>0</v>
      </c>
      <c r="I402" s="474">
        <v>0</v>
      </c>
      <c r="J402" s="474">
        <v>0</v>
      </c>
      <c r="K402" s="474">
        <v>0</v>
      </c>
      <c r="L402" s="474">
        <v>0</v>
      </c>
      <c r="M402" s="474">
        <v>0</v>
      </c>
      <c r="N402" s="474">
        <v>0</v>
      </c>
      <c r="O402" s="474">
        <v>0</v>
      </c>
      <c r="P402" s="474">
        <v>0</v>
      </c>
      <c r="Q402" s="474">
        <v>0</v>
      </c>
      <c r="R402" s="474">
        <v>0</v>
      </c>
      <c r="S402" s="474">
        <v>0</v>
      </c>
      <c r="T402" s="474">
        <v>0</v>
      </c>
      <c r="U402" s="474">
        <v>0</v>
      </c>
      <c r="V402" s="474">
        <v>0</v>
      </c>
      <c r="W402" s="474">
        <v>0</v>
      </c>
      <c r="X402" s="474">
        <v>0</v>
      </c>
      <c r="Y402" s="474">
        <v>0</v>
      </c>
      <c r="Z402" s="474">
        <v>0</v>
      </c>
      <c r="AA402" s="474">
        <v>0</v>
      </c>
      <c r="AB402" s="474">
        <v>0</v>
      </c>
      <c r="AC402" s="474">
        <v>0</v>
      </c>
      <c r="AD402" s="474">
        <v>0</v>
      </c>
      <c r="AE402" s="474">
        <v>0</v>
      </c>
      <c r="AF402" s="474">
        <v>0</v>
      </c>
      <c r="AG402" s="474">
        <v>0</v>
      </c>
      <c r="AH402" s="474">
        <v>0</v>
      </c>
      <c r="AI402" s="474">
        <v>0</v>
      </c>
      <c r="AJ402" s="474">
        <v>0</v>
      </c>
      <c r="AK402" s="474">
        <v>0</v>
      </c>
      <c r="AL402" s="474">
        <v>0</v>
      </c>
      <c r="AM402" s="474">
        <v>0</v>
      </c>
      <c r="AN402" s="474">
        <v>0</v>
      </c>
      <c r="AO402" s="474">
        <v>0</v>
      </c>
      <c r="AP402" s="474">
        <v>0</v>
      </c>
      <c r="AQ402" s="474">
        <v>0</v>
      </c>
      <c r="AR402" s="474">
        <v>0</v>
      </c>
      <c r="AS402" s="474">
        <v>0</v>
      </c>
      <c r="AT402" s="474">
        <v>0</v>
      </c>
      <c r="AU402" s="474">
        <v>0</v>
      </c>
      <c r="AV402" s="474">
        <v>0</v>
      </c>
      <c r="AW402" s="474">
        <v>0</v>
      </c>
      <c r="AX402" s="474">
        <v>0</v>
      </c>
      <c r="AY402" s="474">
        <v>0</v>
      </c>
      <c r="AZ402" s="474">
        <v>0</v>
      </c>
      <c r="BA402" s="474">
        <v>0</v>
      </c>
    </row>
    <row r="403" spans="1:53">
      <c r="A403" s="475" t="s">
        <v>1940</v>
      </c>
      <c r="B403" s="474">
        <v>0</v>
      </c>
      <c r="C403" s="474">
        <v>0</v>
      </c>
      <c r="D403" s="474">
        <v>0</v>
      </c>
      <c r="E403" s="474">
        <v>0</v>
      </c>
      <c r="F403" s="474">
        <v>0</v>
      </c>
      <c r="G403" s="474">
        <v>0</v>
      </c>
      <c r="H403" s="474">
        <v>0</v>
      </c>
      <c r="I403" s="474">
        <v>0</v>
      </c>
      <c r="J403" s="474">
        <v>0</v>
      </c>
      <c r="K403" s="474">
        <v>0</v>
      </c>
      <c r="L403" s="474">
        <v>0</v>
      </c>
      <c r="M403" s="474">
        <v>0</v>
      </c>
      <c r="N403" s="474">
        <v>0</v>
      </c>
      <c r="O403" s="474">
        <v>0</v>
      </c>
      <c r="P403" s="474">
        <v>0</v>
      </c>
      <c r="Q403" s="474">
        <v>0</v>
      </c>
      <c r="R403" s="474">
        <v>0</v>
      </c>
      <c r="S403" s="474">
        <v>0</v>
      </c>
      <c r="T403" s="474">
        <v>0</v>
      </c>
      <c r="U403" s="474">
        <v>0</v>
      </c>
      <c r="V403" s="474">
        <v>0</v>
      </c>
      <c r="W403" s="474">
        <v>0</v>
      </c>
      <c r="X403" s="474">
        <v>0</v>
      </c>
      <c r="Y403" s="474">
        <v>0</v>
      </c>
      <c r="Z403" s="474">
        <v>0</v>
      </c>
      <c r="AA403" s="474">
        <v>0</v>
      </c>
      <c r="AB403" s="474">
        <v>0</v>
      </c>
      <c r="AC403" s="474">
        <v>0</v>
      </c>
      <c r="AD403" s="474">
        <v>0</v>
      </c>
      <c r="AE403" s="474">
        <v>0</v>
      </c>
      <c r="AF403" s="474">
        <v>0</v>
      </c>
      <c r="AG403" s="474">
        <v>0</v>
      </c>
      <c r="AH403" s="474">
        <v>0</v>
      </c>
      <c r="AI403" s="474">
        <v>0</v>
      </c>
      <c r="AJ403" s="474">
        <v>0</v>
      </c>
      <c r="AK403" s="474">
        <v>0</v>
      </c>
      <c r="AL403" s="474">
        <v>0</v>
      </c>
      <c r="AM403" s="474">
        <v>0</v>
      </c>
      <c r="AN403" s="474">
        <v>0</v>
      </c>
      <c r="AO403" s="474">
        <v>0</v>
      </c>
      <c r="AP403" s="474">
        <v>0</v>
      </c>
      <c r="AQ403" s="474">
        <v>0</v>
      </c>
      <c r="AR403" s="474">
        <v>0</v>
      </c>
      <c r="AS403" s="474">
        <v>0</v>
      </c>
      <c r="AT403" s="474">
        <v>0</v>
      </c>
      <c r="AU403" s="474">
        <v>0</v>
      </c>
      <c r="AV403" s="474">
        <v>0</v>
      </c>
      <c r="AW403" s="474">
        <v>0</v>
      </c>
      <c r="AX403" s="474">
        <v>0</v>
      </c>
      <c r="AY403" s="474">
        <v>0</v>
      </c>
      <c r="AZ403" s="474">
        <v>0</v>
      </c>
      <c r="BA403" s="474">
        <v>0</v>
      </c>
    </row>
    <row r="404" spans="1:53">
      <c r="A404" s="475" t="s">
        <v>1939</v>
      </c>
      <c r="B404" s="474">
        <v>0</v>
      </c>
      <c r="C404" s="474">
        <v>0</v>
      </c>
      <c r="D404" s="474">
        <v>0</v>
      </c>
      <c r="E404" s="474">
        <v>0</v>
      </c>
      <c r="F404" s="474">
        <v>0</v>
      </c>
      <c r="G404" s="474">
        <v>0</v>
      </c>
      <c r="H404" s="474">
        <v>0</v>
      </c>
      <c r="I404" s="474">
        <v>0</v>
      </c>
      <c r="J404" s="474">
        <v>0</v>
      </c>
      <c r="K404" s="474">
        <v>0</v>
      </c>
      <c r="L404" s="474">
        <v>0</v>
      </c>
      <c r="M404" s="474">
        <v>0</v>
      </c>
      <c r="N404" s="474">
        <v>0</v>
      </c>
      <c r="O404" s="474">
        <v>0</v>
      </c>
      <c r="P404" s="474">
        <v>0</v>
      </c>
      <c r="Q404" s="474">
        <v>0</v>
      </c>
      <c r="R404" s="474">
        <v>0</v>
      </c>
      <c r="S404" s="474">
        <v>0</v>
      </c>
      <c r="T404" s="474">
        <v>0</v>
      </c>
      <c r="U404" s="474">
        <v>0</v>
      </c>
      <c r="V404" s="474">
        <v>0</v>
      </c>
      <c r="W404" s="474">
        <v>0</v>
      </c>
      <c r="X404" s="474">
        <v>0</v>
      </c>
      <c r="Y404" s="474">
        <v>0</v>
      </c>
      <c r="Z404" s="474">
        <v>0</v>
      </c>
      <c r="AA404" s="474">
        <v>0</v>
      </c>
      <c r="AB404" s="474">
        <v>0</v>
      </c>
      <c r="AC404" s="474">
        <v>0</v>
      </c>
      <c r="AD404" s="474">
        <v>0</v>
      </c>
      <c r="AE404" s="474">
        <v>0</v>
      </c>
      <c r="AF404" s="474">
        <v>0</v>
      </c>
      <c r="AG404" s="474">
        <v>0</v>
      </c>
      <c r="AH404" s="474">
        <v>0</v>
      </c>
      <c r="AI404" s="474">
        <v>0</v>
      </c>
      <c r="AJ404" s="474">
        <v>0</v>
      </c>
      <c r="AK404" s="474">
        <v>0</v>
      </c>
      <c r="AL404" s="474">
        <v>0</v>
      </c>
      <c r="AM404" s="474">
        <v>0</v>
      </c>
      <c r="AN404" s="474">
        <v>0</v>
      </c>
      <c r="AO404" s="474">
        <v>0</v>
      </c>
      <c r="AP404" s="474">
        <v>0</v>
      </c>
      <c r="AQ404" s="474">
        <v>0</v>
      </c>
      <c r="AR404" s="474">
        <v>0</v>
      </c>
      <c r="AS404" s="474">
        <v>0</v>
      </c>
      <c r="AT404" s="474">
        <v>0</v>
      </c>
      <c r="AU404" s="474">
        <v>0</v>
      </c>
      <c r="AV404" s="474">
        <v>0</v>
      </c>
      <c r="AW404" s="474">
        <v>0</v>
      </c>
      <c r="AX404" s="474">
        <v>0</v>
      </c>
      <c r="AY404" s="474">
        <v>0</v>
      </c>
      <c r="AZ404" s="474">
        <v>0</v>
      </c>
      <c r="BA404" s="474">
        <v>0</v>
      </c>
    </row>
    <row r="405" spans="1:53">
      <c r="A405" s="475" t="s">
        <v>1938</v>
      </c>
      <c r="B405" s="474">
        <v>0</v>
      </c>
      <c r="C405" s="474">
        <v>0</v>
      </c>
      <c r="D405" s="474">
        <v>0</v>
      </c>
      <c r="E405" s="474">
        <v>0</v>
      </c>
      <c r="F405" s="474">
        <v>0</v>
      </c>
      <c r="G405" s="474">
        <v>0</v>
      </c>
      <c r="H405" s="474">
        <v>0</v>
      </c>
      <c r="I405" s="474">
        <v>0</v>
      </c>
      <c r="J405" s="474">
        <v>0</v>
      </c>
      <c r="K405" s="474">
        <v>0</v>
      </c>
      <c r="L405" s="474">
        <v>0</v>
      </c>
      <c r="M405" s="474">
        <v>0</v>
      </c>
      <c r="N405" s="474">
        <v>0</v>
      </c>
      <c r="O405" s="474">
        <v>0</v>
      </c>
      <c r="P405" s="474">
        <v>0</v>
      </c>
      <c r="Q405" s="474">
        <v>0</v>
      </c>
      <c r="R405" s="474">
        <v>0</v>
      </c>
      <c r="S405" s="474">
        <v>0</v>
      </c>
      <c r="T405" s="474">
        <v>0</v>
      </c>
      <c r="U405" s="474">
        <v>0</v>
      </c>
      <c r="V405" s="474">
        <v>0</v>
      </c>
      <c r="W405" s="474">
        <v>0</v>
      </c>
      <c r="X405" s="474">
        <v>0</v>
      </c>
      <c r="Y405" s="474">
        <v>0</v>
      </c>
      <c r="Z405" s="474">
        <v>0</v>
      </c>
      <c r="AA405" s="474">
        <v>0</v>
      </c>
      <c r="AB405" s="474">
        <v>0</v>
      </c>
      <c r="AC405" s="474">
        <v>0</v>
      </c>
      <c r="AD405" s="474">
        <v>0</v>
      </c>
      <c r="AE405" s="474">
        <v>0</v>
      </c>
      <c r="AF405" s="474">
        <v>0</v>
      </c>
      <c r="AG405" s="474">
        <v>0</v>
      </c>
      <c r="AH405" s="474">
        <v>0</v>
      </c>
      <c r="AI405" s="474">
        <v>0</v>
      </c>
      <c r="AJ405" s="474">
        <v>0</v>
      </c>
      <c r="AK405" s="474">
        <v>0</v>
      </c>
      <c r="AL405" s="474">
        <v>0</v>
      </c>
      <c r="AM405" s="474">
        <v>0</v>
      </c>
      <c r="AN405" s="474">
        <v>0</v>
      </c>
      <c r="AO405" s="474">
        <v>0</v>
      </c>
      <c r="AP405" s="474">
        <v>0</v>
      </c>
      <c r="AQ405" s="474">
        <v>0</v>
      </c>
      <c r="AR405" s="474">
        <v>0</v>
      </c>
      <c r="AS405" s="474">
        <v>0</v>
      </c>
      <c r="AT405" s="474">
        <v>0</v>
      </c>
      <c r="AU405" s="474">
        <v>0</v>
      </c>
      <c r="AV405" s="474">
        <v>0</v>
      </c>
      <c r="AW405" s="474">
        <v>0</v>
      </c>
      <c r="AX405" s="474">
        <v>0</v>
      </c>
      <c r="AY405" s="474">
        <v>0</v>
      </c>
      <c r="AZ405" s="474">
        <v>0</v>
      </c>
      <c r="BA405" s="474">
        <v>0</v>
      </c>
    </row>
    <row r="406" spans="1:53">
      <c r="A406" s="475" t="s">
        <v>1937</v>
      </c>
      <c r="B406" s="474">
        <v>9297573.9499999993</v>
      </c>
      <c r="C406" s="474">
        <v>7302638.5999999996</v>
      </c>
      <c r="D406" s="474">
        <v>9521901.1600000001</v>
      </c>
      <c r="E406" s="474">
        <v>9115675.5999999996</v>
      </c>
      <c r="F406" s="474">
        <v>9439025.1500000004</v>
      </c>
      <c r="G406" s="474">
        <v>10333775.08</v>
      </c>
      <c r="H406" s="474">
        <v>11125383.27</v>
      </c>
      <c r="I406" s="474">
        <v>9562613.4700000007</v>
      </c>
      <c r="J406" s="474">
        <v>9050540.5099999998</v>
      </c>
      <c r="K406" s="474">
        <v>9580658.9700000007</v>
      </c>
      <c r="L406" s="474">
        <v>8246616.9399999902</v>
      </c>
      <c r="M406" s="474">
        <v>9016403.1299999896</v>
      </c>
      <c r="N406" s="474">
        <v>111592805.83</v>
      </c>
      <c r="O406" s="474">
        <v>9462514.8099999893</v>
      </c>
      <c r="P406" s="474">
        <v>8070309.7899999898</v>
      </c>
      <c r="Q406" s="474">
        <v>9018694.1999999899</v>
      </c>
      <c r="R406" s="474">
        <v>8615717.2499999907</v>
      </c>
      <c r="S406" s="474">
        <v>9075999.9399999902</v>
      </c>
      <c r="T406" s="474">
        <v>10109904.509999899</v>
      </c>
      <c r="U406" s="474">
        <v>9290785.9399999902</v>
      </c>
      <c r="V406" s="474">
        <v>9721059.8299999796</v>
      </c>
      <c r="W406" s="474">
        <v>8813734.7599999793</v>
      </c>
      <c r="X406" s="474">
        <v>7844988.4599999897</v>
      </c>
      <c r="Y406" s="474">
        <v>8632406.9299999792</v>
      </c>
      <c r="Z406" s="474">
        <v>8816874.0699999798</v>
      </c>
      <c r="AA406" s="474">
        <v>107472990.489999</v>
      </c>
      <c r="AB406" s="474">
        <v>10177740.98</v>
      </c>
      <c r="AC406" s="474">
        <v>7796296.0899999896</v>
      </c>
      <c r="AD406" s="474">
        <v>8757914.6999999993</v>
      </c>
      <c r="AE406" s="474">
        <v>8236987.8099999996</v>
      </c>
      <c r="AF406" s="474">
        <v>9110408.75</v>
      </c>
      <c r="AG406" s="474">
        <v>9882471.0099999905</v>
      </c>
      <c r="AH406" s="474">
        <v>9693695.5500000007</v>
      </c>
      <c r="AI406" s="474">
        <v>9830672.2300000004</v>
      </c>
      <c r="AJ406" s="474">
        <v>9136322.6899999902</v>
      </c>
      <c r="AK406" s="474">
        <v>8703494.9800000004</v>
      </c>
      <c r="AL406" s="474">
        <v>8802442.0599999893</v>
      </c>
      <c r="AM406" s="474">
        <v>8487805.0700000003</v>
      </c>
      <c r="AN406" s="474">
        <v>108616251.92</v>
      </c>
      <c r="AO406" s="474">
        <v>10825939.359999999</v>
      </c>
      <c r="AP406" s="474">
        <v>7754843.9199999897</v>
      </c>
      <c r="AQ406" s="474">
        <v>8483099.1600000001</v>
      </c>
      <c r="AR406" s="474">
        <v>8518668.25</v>
      </c>
      <c r="AS406" s="474">
        <v>9254400.5199999996</v>
      </c>
      <c r="AT406" s="474">
        <v>9840822.1399999894</v>
      </c>
      <c r="AU406" s="474">
        <v>9878098.6500000004</v>
      </c>
      <c r="AV406" s="474">
        <v>9891959.0399999991</v>
      </c>
      <c r="AW406" s="474">
        <v>8889594.6300000008</v>
      </c>
      <c r="AX406" s="474">
        <v>8929416.0600000005</v>
      </c>
      <c r="AY406" s="474">
        <v>8738988.4700000007</v>
      </c>
      <c r="AZ406" s="474">
        <v>8539695.3000000007</v>
      </c>
      <c r="BA406" s="474">
        <v>109545525.5</v>
      </c>
    </row>
    <row r="407" spans="1:53">
      <c r="A407" s="475" t="s">
        <v>1936</v>
      </c>
      <c r="B407" s="474">
        <v>362719.3</v>
      </c>
      <c r="C407" s="474">
        <v>320328.87</v>
      </c>
      <c r="D407" s="474">
        <v>614585.73</v>
      </c>
      <c r="E407" s="474">
        <v>696257.19</v>
      </c>
      <c r="F407" s="474">
        <v>593080.52</v>
      </c>
      <c r="G407" s="474">
        <v>481972.38</v>
      </c>
      <c r="H407" s="474">
        <v>419920.76</v>
      </c>
      <c r="I407" s="474">
        <v>407263.83</v>
      </c>
      <c r="J407" s="474">
        <v>449907.88</v>
      </c>
      <c r="K407" s="474">
        <v>488525.17</v>
      </c>
      <c r="L407" s="474">
        <v>394287.73</v>
      </c>
      <c r="M407" s="474">
        <v>462799.21999999898</v>
      </c>
      <c r="N407" s="474">
        <v>5691648.5799999898</v>
      </c>
      <c r="O407" s="474">
        <v>413846.19</v>
      </c>
      <c r="P407" s="474">
        <v>433784.71</v>
      </c>
      <c r="Q407" s="474">
        <v>766470.57</v>
      </c>
      <c r="R407" s="474">
        <v>436847.27999999898</v>
      </c>
      <c r="S407" s="474">
        <v>435829.41</v>
      </c>
      <c r="T407" s="474">
        <v>756948.59</v>
      </c>
      <c r="U407" s="474">
        <v>428333.299999999</v>
      </c>
      <c r="V407" s="474">
        <v>450269.8</v>
      </c>
      <c r="W407" s="474">
        <v>736546.09</v>
      </c>
      <c r="X407" s="474">
        <v>415934.77999999898</v>
      </c>
      <c r="Y407" s="474">
        <v>427822.77</v>
      </c>
      <c r="Z407" s="474">
        <v>746568.34</v>
      </c>
      <c r="AA407" s="474">
        <v>6449201.8300000001</v>
      </c>
      <c r="AB407" s="474">
        <v>439485.24</v>
      </c>
      <c r="AC407" s="474">
        <v>424714.11</v>
      </c>
      <c r="AD407" s="474">
        <v>676524</v>
      </c>
      <c r="AE407" s="474">
        <v>431961.09</v>
      </c>
      <c r="AF407" s="474">
        <v>467742.76</v>
      </c>
      <c r="AG407" s="474">
        <v>651262.94999999995</v>
      </c>
      <c r="AH407" s="474">
        <v>441546.29</v>
      </c>
      <c r="AI407" s="474">
        <v>464696.86</v>
      </c>
      <c r="AJ407" s="474">
        <v>605772.37</v>
      </c>
      <c r="AK407" s="474">
        <v>447283.74999999901</v>
      </c>
      <c r="AL407" s="474">
        <v>713872.75</v>
      </c>
      <c r="AM407" s="474">
        <v>615069.53999999899</v>
      </c>
      <c r="AN407" s="474">
        <v>6379931.71</v>
      </c>
      <c r="AO407" s="474">
        <v>467401.68</v>
      </c>
      <c r="AP407" s="474">
        <v>434195.56</v>
      </c>
      <c r="AQ407" s="474">
        <v>668756.74</v>
      </c>
      <c r="AR407" s="474">
        <v>459788.98</v>
      </c>
      <c r="AS407" s="474">
        <v>478398.03</v>
      </c>
      <c r="AT407" s="474">
        <v>642749.94999999995</v>
      </c>
      <c r="AU407" s="474">
        <v>469979.78</v>
      </c>
      <c r="AV407" s="474">
        <v>475340.46</v>
      </c>
      <c r="AW407" s="474">
        <v>596927.35</v>
      </c>
      <c r="AX407" s="474">
        <v>476026.53</v>
      </c>
      <c r="AY407" s="474">
        <v>724052.91999999899</v>
      </c>
      <c r="AZ407" s="474">
        <v>630650.26999999897</v>
      </c>
      <c r="BA407" s="474">
        <v>6524268.25</v>
      </c>
    </row>
    <row r="408" spans="1:53">
      <c r="A408" s="475" t="s">
        <v>1935</v>
      </c>
      <c r="B408" s="474">
        <v>362719.3</v>
      </c>
      <c r="C408" s="474">
        <v>320328.87</v>
      </c>
      <c r="D408" s="474">
        <v>614585.73</v>
      </c>
      <c r="E408" s="474">
        <v>696257.19</v>
      </c>
      <c r="F408" s="474">
        <v>593080.52</v>
      </c>
      <c r="G408" s="474">
        <v>481972.38</v>
      </c>
      <c r="H408" s="474">
        <v>419920.76</v>
      </c>
      <c r="I408" s="474">
        <v>407263.83</v>
      </c>
      <c r="J408" s="474">
        <v>449907.88</v>
      </c>
      <c r="K408" s="474">
        <v>488525.17</v>
      </c>
      <c r="L408" s="474">
        <v>394287.73</v>
      </c>
      <c r="M408" s="474">
        <v>462799.21999999898</v>
      </c>
      <c r="N408" s="474">
        <v>5691648.5799999898</v>
      </c>
      <c r="O408" s="474">
        <v>413846.19</v>
      </c>
      <c r="P408" s="474">
        <v>433784.71</v>
      </c>
      <c r="Q408" s="474">
        <v>766470.57</v>
      </c>
      <c r="R408" s="474">
        <v>436847.27999999898</v>
      </c>
      <c r="S408" s="474">
        <v>435829.41</v>
      </c>
      <c r="T408" s="474">
        <v>756948.59</v>
      </c>
      <c r="U408" s="474">
        <v>428333.299999999</v>
      </c>
      <c r="V408" s="474">
        <v>450269.8</v>
      </c>
      <c r="W408" s="474">
        <v>736546.09</v>
      </c>
      <c r="X408" s="474">
        <v>415934.77999999898</v>
      </c>
      <c r="Y408" s="474">
        <v>427822.77</v>
      </c>
      <c r="Z408" s="474">
        <v>746568.34</v>
      </c>
      <c r="AA408" s="474">
        <v>6449201.8300000001</v>
      </c>
      <c r="AB408" s="474">
        <v>439485.24</v>
      </c>
      <c r="AC408" s="474">
        <v>424714.11</v>
      </c>
      <c r="AD408" s="474">
        <v>676524</v>
      </c>
      <c r="AE408" s="474">
        <v>431961.09</v>
      </c>
      <c r="AF408" s="474">
        <v>467742.76</v>
      </c>
      <c r="AG408" s="474">
        <v>651262.94999999995</v>
      </c>
      <c r="AH408" s="474">
        <v>441546.29</v>
      </c>
      <c r="AI408" s="474">
        <v>464696.86</v>
      </c>
      <c r="AJ408" s="474">
        <v>605772.37</v>
      </c>
      <c r="AK408" s="474">
        <v>447283.74999999901</v>
      </c>
      <c r="AL408" s="474">
        <v>713872.75</v>
      </c>
      <c r="AM408" s="474">
        <v>615069.53999999899</v>
      </c>
      <c r="AN408" s="474">
        <v>6379931.71</v>
      </c>
      <c r="AO408" s="474">
        <v>467401.68</v>
      </c>
      <c r="AP408" s="474">
        <v>434195.56</v>
      </c>
      <c r="AQ408" s="474">
        <v>668756.74</v>
      </c>
      <c r="AR408" s="474">
        <v>459788.98</v>
      </c>
      <c r="AS408" s="474">
        <v>478398.03</v>
      </c>
      <c r="AT408" s="474">
        <v>642749.94999999995</v>
      </c>
      <c r="AU408" s="474">
        <v>469979.78</v>
      </c>
      <c r="AV408" s="474">
        <v>475340.46</v>
      </c>
      <c r="AW408" s="474">
        <v>596927.35</v>
      </c>
      <c r="AX408" s="474">
        <v>476026.53</v>
      </c>
      <c r="AY408" s="474">
        <v>724052.91999999899</v>
      </c>
      <c r="AZ408" s="474">
        <v>630650.26999999897</v>
      </c>
      <c r="BA408" s="474">
        <v>6524268.25</v>
      </c>
    </row>
    <row r="409" spans="1:53">
      <c r="A409" s="475" t="s">
        <v>1934</v>
      </c>
      <c r="B409" s="474">
        <v>2453648.2000000002</v>
      </c>
      <c r="C409" s="474">
        <v>1149840.3700000001</v>
      </c>
      <c r="D409" s="474">
        <v>1588708.68</v>
      </c>
      <c r="E409" s="474">
        <v>1145321.4099999999</v>
      </c>
      <c r="F409" s="474">
        <v>916326.7</v>
      </c>
      <c r="G409" s="474">
        <v>1018962.87</v>
      </c>
      <c r="H409" s="474">
        <v>1909643.87</v>
      </c>
      <c r="I409" s="474">
        <v>922263.13</v>
      </c>
      <c r="J409" s="474">
        <v>913245.3</v>
      </c>
      <c r="K409" s="474">
        <v>1541864.15</v>
      </c>
      <c r="L409" s="474">
        <v>891936.04</v>
      </c>
      <c r="M409" s="474">
        <v>908243.18</v>
      </c>
      <c r="N409" s="474">
        <v>15360003.9</v>
      </c>
      <c r="O409" s="474">
        <v>2362342.3099999898</v>
      </c>
      <c r="P409" s="474">
        <v>876010.07</v>
      </c>
      <c r="Q409" s="474">
        <v>857157.549999999</v>
      </c>
      <c r="R409" s="474">
        <v>862731.31</v>
      </c>
      <c r="S409" s="474">
        <v>872327.19</v>
      </c>
      <c r="T409" s="474">
        <v>849028.36</v>
      </c>
      <c r="U409" s="474">
        <v>803090.52</v>
      </c>
      <c r="V409" s="474">
        <v>837820.05999999901</v>
      </c>
      <c r="W409" s="474">
        <v>818827.02</v>
      </c>
      <c r="X409" s="474">
        <v>932621</v>
      </c>
      <c r="Y409" s="474">
        <v>854712.22</v>
      </c>
      <c r="Z409" s="474">
        <v>921910.63</v>
      </c>
      <c r="AA409" s="474">
        <v>11848578.24</v>
      </c>
      <c r="AB409" s="474">
        <v>2335942.4399999902</v>
      </c>
      <c r="AC409" s="474">
        <v>863412.32999999903</v>
      </c>
      <c r="AD409" s="474">
        <v>891178.46</v>
      </c>
      <c r="AE409" s="474">
        <v>845543.66</v>
      </c>
      <c r="AF409" s="474">
        <v>914919.14</v>
      </c>
      <c r="AG409" s="474">
        <v>877296.41</v>
      </c>
      <c r="AH409" s="474">
        <v>895766.03</v>
      </c>
      <c r="AI409" s="474">
        <v>860281.02</v>
      </c>
      <c r="AJ409" s="474">
        <v>831512.06</v>
      </c>
      <c r="AK409" s="474">
        <v>888131.299999999</v>
      </c>
      <c r="AL409" s="474">
        <v>878602.5</v>
      </c>
      <c r="AM409" s="474">
        <v>948616.84</v>
      </c>
      <c r="AN409" s="474">
        <v>12031202.189999999</v>
      </c>
      <c r="AO409" s="474">
        <v>2390202.4999999902</v>
      </c>
      <c r="AP409" s="474">
        <v>868336.72</v>
      </c>
      <c r="AQ409" s="474">
        <v>881788.12</v>
      </c>
      <c r="AR409" s="474">
        <v>878212.98</v>
      </c>
      <c r="AS409" s="474">
        <v>926616.37</v>
      </c>
      <c r="AT409" s="474">
        <v>859598.29</v>
      </c>
      <c r="AU409" s="474">
        <v>855207.00999999896</v>
      </c>
      <c r="AV409" s="474">
        <v>869721.7</v>
      </c>
      <c r="AW409" s="474">
        <v>810334.94</v>
      </c>
      <c r="AX409" s="474">
        <v>919180.71</v>
      </c>
      <c r="AY409" s="474">
        <v>888236.46</v>
      </c>
      <c r="AZ409" s="474">
        <v>962017.95</v>
      </c>
      <c r="BA409" s="474">
        <v>12109453.75</v>
      </c>
    </row>
    <row r="410" spans="1:53">
      <c r="A410" s="475" t="s">
        <v>1933</v>
      </c>
      <c r="B410" s="474">
        <v>2453648.2000000002</v>
      </c>
      <c r="C410" s="474">
        <v>1149840.3700000001</v>
      </c>
      <c r="D410" s="474">
        <v>1588708.68</v>
      </c>
      <c r="E410" s="474">
        <v>1145321.4099999999</v>
      </c>
      <c r="F410" s="474">
        <v>916326.7</v>
      </c>
      <c r="G410" s="474">
        <v>1018962.87</v>
      </c>
      <c r="H410" s="474">
        <v>1909643.87</v>
      </c>
      <c r="I410" s="474">
        <v>922263.13</v>
      </c>
      <c r="J410" s="474">
        <v>913245.3</v>
      </c>
      <c r="K410" s="474">
        <v>1541864.15</v>
      </c>
      <c r="L410" s="474">
        <v>891936.04</v>
      </c>
      <c r="M410" s="474">
        <v>908243.18</v>
      </c>
      <c r="N410" s="474">
        <v>15360003.9</v>
      </c>
      <c r="O410" s="474">
        <v>2362342.3099999898</v>
      </c>
      <c r="P410" s="474">
        <v>876010.07</v>
      </c>
      <c r="Q410" s="474">
        <v>857157.549999999</v>
      </c>
      <c r="R410" s="474">
        <v>862731.31</v>
      </c>
      <c r="S410" s="474">
        <v>872327.19</v>
      </c>
      <c r="T410" s="474">
        <v>849028.36</v>
      </c>
      <c r="U410" s="474">
        <v>803090.52</v>
      </c>
      <c r="V410" s="474">
        <v>837820.05999999901</v>
      </c>
      <c r="W410" s="474">
        <v>818827.02</v>
      </c>
      <c r="X410" s="474">
        <v>932621</v>
      </c>
      <c r="Y410" s="474">
        <v>854712.22</v>
      </c>
      <c r="Z410" s="474">
        <v>921910.63</v>
      </c>
      <c r="AA410" s="474">
        <v>11848578.24</v>
      </c>
      <c r="AB410" s="474">
        <v>2335942.4399999902</v>
      </c>
      <c r="AC410" s="474">
        <v>863412.32999999903</v>
      </c>
      <c r="AD410" s="474">
        <v>891178.46</v>
      </c>
      <c r="AE410" s="474">
        <v>845543.66</v>
      </c>
      <c r="AF410" s="474">
        <v>914919.14</v>
      </c>
      <c r="AG410" s="474">
        <v>877296.41</v>
      </c>
      <c r="AH410" s="474">
        <v>895766.03</v>
      </c>
      <c r="AI410" s="474">
        <v>860281.02</v>
      </c>
      <c r="AJ410" s="474">
        <v>831512.06</v>
      </c>
      <c r="AK410" s="474">
        <v>888131.299999999</v>
      </c>
      <c r="AL410" s="474">
        <v>878602.5</v>
      </c>
      <c r="AM410" s="474">
        <v>948616.84</v>
      </c>
      <c r="AN410" s="474">
        <v>12031202.189999999</v>
      </c>
      <c r="AO410" s="474">
        <v>2390202.4999999902</v>
      </c>
      <c r="AP410" s="474">
        <v>868336.72</v>
      </c>
      <c r="AQ410" s="474">
        <v>881788.12</v>
      </c>
      <c r="AR410" s="474">
        <v>878212.98</v>
      </c>
      <c r="AS410" s="474">
        <v>926616.37</v>
      </c>
      <c r="AT410" s="474">
        <v>859598.29</v>
      </c>
      <c r="AU410" s="474">
        <v>855207.00999999896</v>
      </c>
      <c r="AV410" s="474">
        <v>869721.7</v>
      </c>
      <c r="AW410" s="474">
        <v>810334.94</v>
      </c>
      <c r="AX410" s="474">
        <v>919180.71</v>
      </c>
      <c r="AY410" s="474">
        <v>888236.46</v>
      </c>
      <c r="AZ410" s="474">
        <v>962017.95</v>
      </c>
      <c r="BA410" s="474">
        <v>12109453.75</v>
      </c>
    </row>
    <row r="411" spans="1:53">
      <c r="A411" s="475" t="s">
        <v>1932</v>
      </c>
      <c r="B411" s="474">
        <v>7074433.7400000002</v>
      </c>
      <c r="C411" s="474">
        <v>6388073.1600000001</v>
      </c>
      <c r="D411" s="474">
        <v>6959898.5700000003</v>
      </c>
      <c r="E411" s="474">
        <v>6735667.75</v>
      </c>
      <c r="F411" s="474">
        <v>6892012.21</v>
      </c>
      <c r="G411" s="474">
        <v>7422893.5700000003</v>
      </c>
      <c r="H411" s="474">
        <v>7167568.7999999998</v>
      </c>
      <c r="I411" s="474">
        <v>7251669.2000000002</v>
      </c>
      <c r="J411" s="474">
        <v>7307697.1100000003</v>
      </c>
      <c r="K411" s="474">
        <v>7322075.2599999998</v>
      </c>
      <c r="L411" s="474">
        <v>6645191.5099999998</v>
      </c>
      <c r="M411" s="474">
        <v>7184853.1399999904</v>
      </c>
      <c r="N411" s="474">
        <v>84352034.019999996</v>
      </c>
      <c r="O411" s="474">
        <v>6887734.0799999898</v>
      </c>
      <c r="P411" s="474">
        <v>6462030.9699999904</v>
      </c>
      <c r="Q411" s="474">
        <v>7088154.0499999896</v>
      </c>
      <c r="R411" s="474">
        <v>6548322.98999999</v>
      </c>
      <c r="S411" s="474">
        <v>6905648.7999999896</v>
      </c>
      <c r="T411" s="474">
        <v>7074713.2899999795</v>
      </c>
      <c r="U411" s="474">
        <v>7039851.8599999901</v>
      </c>
      <c r="V411" s="474">
        <v>7347004.2399999797</v>
      </c>
      <c r="W411" s="474">
        <v>7065213.6599999797</v>
      </c>
      <c r="X411" s="474">
        <v>6695857.1599999899</v>
      </c>
      <c r="Y411" s="474">
        <v>6705401.4299999801</v>
      </c>
      <c r="Z411" s="474">
        <v>6753624.9599999804</v>
      </c>
      <c r="AA411" s="474">
        <v>82573557.489999801</v>
      </c>
      <c r="AB411" s="474">
        <v>7262731.7000000002</v>
      </c>
      <c r="AC411" s="474">
        <v>6341391.9199999897</v>
      </c>
      <c r="AD411" s="474">
        <v>7123309.0899999999</v>
      </c>
      <c r="AE411" s="474">
        <v>6460544.9299999997</v>
      </c>
      <c r="AF411" s="474">
        <v>7192760.3600000003</v>
      </c>
      <c r="AG411" s="474">
        <v>7165958.8199999901</v>
      </c>
      <c r="AH411" s="474">
        <v>7069644.4900000002</v>
      </c>
      <c r="AI411" s="474">
        <v>7451618.7199999997</v>
      </c>
      <c r="AJ411" s="474">
        <v>6967894.6999999899</v>
      </c>
      <c r="AK411" s="474">
        <v>7149965.21</v>
      </c>
      <c r="AL411" s="474">
        <v>6862404.6799999997</v>
      </c>
      <c r="AM411" s="474">
        <v>6711182.0300000003</v>
      </c>
      <c r="AN411" s="474">
        <v>83759406.650000006</v>
      </c>
      <c r="AO411" s="474">
        <v>7824987.3099999996</v>
      </c>
      <c r="AP411" s="474">
        <v>6339612.6099999901</v>
      </c>
      <c r="AQ411" s="474">
        <v>6793548.6399999997</v>
      </c>
      <c r="AR411" s="474">
        <v>6681954.9500000002</v>
      </c>
      <c r="AS411" s="474">
        <v>7254549.2199999997</v>
      </c>
      <c r="AT411" s="474">
        <v>7031453.6199999899</v>
      </c>
      <c r="AU411" s="474">
        <v>7135662.8899999997</v>
      </c>
      <c r="AV411" s="474">
        <v>7392650.6699999999</v>
      </c>
      <c r="AW411" s="474">
        <v>6691146.1500000004</v>
      </c>
      <c r="AX411" s="474">
        <v>7294304.7300000004</v>
      </c>
      <c r="AY411" s="474">
        <v>6800380.2999999998</v>
      </c>
      <c r="AZ411" s="474">
        <v>6666467.8600000003</v>
      </c>
      <c r="BA411" s="474">
        <v>83906718.950000003</v>
      </c>
    </row>
    <row r="412" spans="1:53">
      <c r="A412" s="475" t="s">
        <v>1931</v>
      </c>
      <c r="B412" s="474">
        <v>7074433.7400000002</v>
      </c>
      <c r="C412" s="474">
        <v>6388073.1600000001</v>
      </c>
      <c r="D412" s="474">
        <v>6959898.5700000003</v>
      </c>
      <c r="E412" s="474">
        <v>6735667.75</v>
      </c>
      <c r="F412" s="474">
        <v>6892012.21</v>
      </c>
      <c r="G412" s="474">
        <v>7422893.5700000003</v>
      </c>
      <c r="H412" s="474">
        <v>7167568.7999999998</v>
      </c>
      <c r="I412" s="474">
        <v>7251669.2000000002</v>
      </c>
      <c r="J412" s="474">
        <v>7307697.1100000003</v>
      </c>
      <c r="K412" s="474">
        <v>7322075.2599999998</v>
      </c>
      <c r="L412" s="474">
        <v>6645191.5099999998</v>
      </c>
      <c r="M412" s="474">
        <v>7184853.1399999904</v>
      </c>
      <c r="N412" s="474">
        <v>84352034.019999996</v>
      </c>
      <c r="O412" s="474">
        <v>6887734.0799999898</v>
      </c>
      <c r="P412" s="474">
        <v>6462030.9699999904</v>
      </c>
      <c r="Q412" s="474">
        <v>7088154.0499999896</v>
      </c>
      <c r="R412" s="474">
        <v>6548322.98999999</v>
      </c>
      <c r="S412" s="474">
        <v>6905648.7999999896</v>
      </c>
      <c r="T412" s="474">
        <v>7074713.2899999795</v>
      </c>
      <c r="U412" s="474">
        <v>7039851.8599999901</v>
      </c>
      <c r="V412" s="474">
        <v>7347004.2399999797</v>
      </c>
      <c r="W412" s="474">
        <v>7065213.6599999797</v>
      </c>
      <c r="X412" s="474">
        <v>6695857.1599999899</v>
      </c>
      <c r="Y412" s="474">
        <v>6705401.4299999801</v>
      </c>
      <c r="Z412" s="474">
        <v>6753624.9599999804</v>
      </c>
      <c r="AA412" s="474">
        <v>82573557.489999801</v>
      </c>
      <c r="AB412" s="474">
        <v>7262731.7000000002</v>
      </c>
      <c r="AC412" s="474">
        <v>6341391.9199999897</v>
      </c>
      <c r="AD412" s="474">
        <v>7123309.0899999999</v>
      </c>
      <c r="AE412" s="474">
        <v>6460544.9299999997</v>
      </c>
      <c r="AF412" s="474">
        <v>7192760.3600000003</v>
      </c>
      <c r="AG412" s="474">
        <v>7165958.8199999901</v>
      </c>
      <c r="AH412" s="474">
        <v>7069644.4900000002</v>
      </c>
      <c r="AI412" s="474">
        <v>7451618.7199999997</v>
      </c>
      <c r="AJ412" s="474">
        <v>6967894.6999999899</v>
      </c>
      <c r="AK412" s="474">
        <v>7149965.21</v>
      </c>
      <c r="AL412" s="474">
        <v>6862404.6799999997</v>
      </c>
      <c r="AM412" s="474">
        <v>6711182.0300000003</v>
      </c>
      <c r="AN412" s="474">
        <v>83759406.650000006</v>
      </c>
      <c r="AO412" s="474">
        <v>7824987.3099999996</v>
      </c>
      <c r="AP412" s="474">
        <v>6339612.6099999901</v>
      </c>
      <c r="AQ412" s="474">
        <v>6793548.6399999997</v>
      </c>
      <c r="AR412" s="474">
        <v>6681954.9500000002</v>
      </c>
      <c r="AS412" s="474">
        <v>7254549.2199999997</v>
      </c>
      <c r="AT412" s="474">
        <v>7031453.6199999899</v>
      </c>
      <c r="AU412" s="474">
        <v>7135662.8899999997</v>
      </c>
      <c r="AV412" s="474">
        <v>7392650.6699999999</v>
      </c>
      <c r="AW412" s="474">
        <v>6691146.1500000004</v>
      </c>
      <c r="AX412" s="474">
        <v>7294304.7300000004</v>
      </c>
      <c r="AY412" s="474">
        <v>6800380.2999999998</v>
      </c>
      <c r="AZ412" s="474">
        <v>6666467.8600000003</v>
      </c>
      <c r="BA412" s="474">
        <v>83906718.950000003</v>
      </c>
    </row>
    <row r="413" spans="1:53">
      <c r="A413" s="475" t="s">
        <v>1930</v>
      </c>
      <c r="B413" s="474">
        <v>-593227.29</v>
      </c>
      <c r="C413" s="474">
        <v>-555603.80000000005</v>
      </c>
      <c r="D413" s="474">
        <v>358708.18</v>
      </c>
      <c r="E413" s="474">
        <v>538429.25</v>
      </c>
      <c r="F413" s="474">
        <v>1037605.72</v>
      </c>
      <c r="G413" s="474">
        <v>1409946.26</v>
      </c>
      <c r="H413" s="474">
        <v>1628249.84</v>
      </c>
      <c r="I413" s="474">
        <v>981417.31</v>
      </c>
      <c r="J413" s="474">
        <v>379690.22</v>
      </c>
      <c r="K413" s="474">
        <v>228194.389999999</v>
      </c>
      <c r="L413" s="474">
        <v>315201.65999999898</v>
      </c>
      <c r="M413" s="474">
        <v>460507.58999999898</v>
      </c>
      <c r="N413" s="474">
        <v>6189119.3300000001</v>
      </c>
      <c r="O413" s="474">
        <v>-201407.77</v>
      </c>
      <c r="P413" s="474">
        <v>298484.03999999998</v>
      </c>
      <c r="Q413" s="474">
        <v>306912.02999999898</v>
      </c>
      <c r="R413" s="474">
        <v>767815.66999999899</v>
      </c>
      <c r="S413" s="474">
        <v>862194.54</v>
      </c>
      <c r="T413" s="474">
        <v>1429214.27</v>
      </c>
      <c r="U413" s="474">
        <v>1019510.26</v>
      </c>
      <c r="V413" s="474">
        <v>1085965.73</v>
      </c>
      <c r="W413" s="474">
        <v>193147.99</v>
      </c>
      <c r="X413" s="474">
        <v>-199424.47999999899</v>
      </c>
      <c r="Y413" s="474">
        <v>644470.50999999896</v>
      </c>
      <c r="Z413" s="474">
        <v>394770.14</v>
      </c>
      <c r="AA413" s="474">
        <v>6601652.9299999997</v>
      </c>
      <c r="AB413" s="474">
        <v>139581.6</v>
      </c>
      <c r="AC413" s="474">
        <v>166777.72999999899</v>
      </c>
      <c r="AD413" s="474">
        <v>66903.149999999994</v>
      </c>
      <c r="AE413" s="474">
        <v>498938.13</v>
      </c>
      <c r="AF413" s="474">
        <v>534986.49</v>
      </c>
      <c r="AG413" s="474">
        <v>1187952.83</v>
      </c>
      <c r="AH413" s="474">
        <v>1286738.74</v>
      </c>
      <c r="AI413" s="474">
        <v>1054075.6299999999</v>
      </c>
      <c r="AJ413" s="474">
        <v>731143.56</v>
      </c>
      <c r="AK413" s="474">
        <v>218114.71999999901</v>
      </c>
      <c r="AL413" s="474">
        <v>347562.12999999902</v>
      </c>
      <c r="AM413" s="474">
        <v>212936.65999999901</v>
      </c>
      <c r="AN413" s="474">
        <v>6445711.3699999899</v>
      </c>
      <c r="AO413" s="474">
        <v>143347.87</v>
      </c>
      <c r="AP413" s="474">
        <v>112699.03</v>
      </c>
      <c r="AQ413" s="474">
        <v>139005.66</v>
      </c>
      <c r="AR413" s="474">
        <v>498711.34</v>
      </c>
      <c r="AS413" s="474">
        <v>594836.9</v>
      </c>
      <c r="AT413" s="474">
        <v>1307020.28</v>
      </c>
      <c r="AU413" s="474">
        <v>1417248.97</v>
      </c>
      <c r="AV413" s="474">
        <v>1154246.21</v>
      </c>
      <c r="AW413" s="474">
        <v>791186.19</v>
      </c>
      <c r="AX413" s="474">
        <v>239904.09</v>
      </c>
      <c r="AY413" s="474">
        <v>326318.78999999899</v>
      </c>
      <c r="AZ413" s="474">
        <v>280559.21999999997</v>
      </c>
      <c r="BA413" s="474">
        <v>7005084.5499999896</v>
      </c>
    </row>
    <row r="414" spans="1:53">
      <c r="A414" s="475" t="s">
        <v>1929</v>
      </c>
      <c r="B414" s="474">
        <v>-593227.29</v>
      </c>
      <c r="C414" s="474">
        <v>-555603.80000000005</v>
      </c>
      <c r="D414" s="474">
        <v>358708.18</v>
      </c>
      <c r="E414" s="474">
        <v>538429.25</v>
      </c>
      <c r="F414" s="474">
        <v>1037605.72</v>
      </c>
      <c r="G414" s="474">
        <v>1409946.26</v>
      </c>
      <c r="H414" s="474">
        <v>1628249.84</v>
      </c>
      <c r="I414" s="474">
        <v>981417.31</v>
      </c>
      <c r="J414" s="474">
        <v>379690.22</v>
      </c>
      <c r="K414" s="474">
        <v>228194.389999999</v>
      </c>
      <c r="L414" s="474">
        <v>315201.65999999898</v>
      </c>
      <c r="M414" s="474">
        <v>460507.58999999898</v>
      </c>
      <c r="N414" s="474">
        <v>6189119.3300000001</v>
      </c>
      <c r="O414" s="474">
        <v>-201407.77</v>
      </c>
      <c r="P414" s="474">
        <v>298484.03999999998</v>
      </c>
      <c r="Q414" s="474">
        <v>306912.02999999898</v>
      </c>
      <c r="R414" s="474">
        <v>767815.66999999899</v>
      </c>
      <c r="S414" s="474">
        <v>862194.54</v>
      </c>
      <c r="T414" s="474">
        <v>1429214.27</v>
      </c>
      <c r="U414" s="474">
        <v>1019510.26</v>
      </c>
      <c r="V414" s="474">
        <v>1085965.73</v>
      </c>
      <c r="W414" s="474">
        <v>193147.99</v>
      </c>
      <c r="X414" s="474">
        <v>-199424.47999999899</v>
      </c>
      <c r="Y414" s="474">
        <v>644470.50999999896</v>
      </c>
      <c r="Z414" s="474">
        <v>394770.14</v>
      </c>
      <c r="AA414" s="474">
        <v>6601652.9299999997</v>
      </c>
      <c r="AB414" s="474">
        <v>139581.6</v>
      </c>
      <c r="AC414" s="474">
        <v>166777.72999999899</v>
      </c>
      <c r="AD414" s="474">
        <v>66903.149999999994</v>
      </c>
      <c r="AE414" s="474">
        <v>498938.13</v>
      </c>
      <c r="AF414" s="474">
        <v>534986.49</v>
      </c>
      <c r="AG414" s="474">
        <v>1187952.83</v>
      </c>
      <c r="AH414" s="474">
        <v>1286738.74</v>
      </c>
      <c r="AI414" s="474">
        <v>1054075.6299999999</v>
      </c>
      <c r="AJ414" s="474">
        <v>731143.56</v>
      </c>
      <c r="AK414" s="474">
        <v>218114.71999999901</v>
      </c>
      <c r="AL414" s="474">
        <v>347562.12999999902</v>
      </c>
      <c r="AM414" s="474">
        <v>212936.65999999901</v>
      </c>
      <c r="AN414" s="474">
        <v>6445711.3699999899</v>
      </c>
      <c r="AO414" s="474">
        <v>143347.87</v>
      </c>
      <c r="AP414" s="474">
        <v>112699.03</v>
      </c>
      <c r="AQ414" s="474">
        <v>139005.66</v>
      </c>
      <c r="AR414" s="474">
        <v>498711.34</v>
      </c>
      <c r="AS414" s="474">
        <v>594836.9</v>
      </c>
      <c r="AT414" s="474">
        <v>1307020.28</v>
      </c>
      <c r="AU414" s="474">
        <v>1417248.97</v>
      </c>
      <c r="AV414" s="474">
        <v>1154246.21</v>
      </c>
      <c r="AW414" s="474">
        <v>791186.19</v>
      </c>
      <c r="AX414" s="474">
        <v>239904.09</v>
      </c>
      <c r="AY414" s="474">
        <v>326318.78999999899</v>
      </c>
      <c r="AZ414" s="474">
        <v>280559.21999999997</v>
      </c>
      <c r="BA414" s="474">
        <v>7005084.5499999896</v>
      </c>
    </row>
    <row r="415" spans="1:53">
      <c r="A415" s="475" t="s">
        <v>1928</v>
      </c>
      <c r="B415" s="474">
        <v>0</v>
      </c>
      <c r="C415" s="474">
        <v>0</v>
      </c>
      <c r="D415" s="474">
        <v>0</v>
      </c>
      <c r="E415" s="474">
        <v>0</v>
      </c>
      <c r="F415" s="474">
        <v>0</v>
      </c>
      <c r="G415" s="474">
        <v>0</v>
      </c>
      <c r="H415" s="474">
        <v>0</v>
      </c>
      <c r="I415" s="474">
        <v>0</v>
      </c>
      <c r="J415" s="474">
        <v>0</v>
      </c>
      <c r="K415" s="474">
        <v>0</v>
      </c>
      <c r="L415" s="474">
        <v>0</v>
      </c>
      <c r="M415" s="474">
        <v>0</v>
      </c>
      <c r="N415" s="474">
        <v>0</v>
      </c>
      <c r="O415" s="474">
        <v>0</v>
      </c>
      <c r="P415" s="474">
        <v>0</v>
      </c>
      <c r="Q415" s="474">
        <v>0</v>
      </c>
      <c r="R415" s="474">
        <v>0</v>
      </c>
      <c r="S415" s="474">
        <v>0</v>
      </c>
      <c r="T415" s="474">
        <v>0</v>
      </c>
      <c r="U415" s="474">
        <v>0</v>
      </c>
      <c r="V415" s="474">
        <v>0</v>
      </c>
      <c r="W415" s="474">
        <v>0</v>
      </c>
      <c r="X415" s="474">
        <v>0</v>
      </c>
      <c r="Y415" s="474">
        <v>0</v>
      </c>
      <c r="Z415" s="474">
        <v>0</v>
      </c>
      <c r="AA415" s="474">
        <v>0</v>
      </c>
      <c r="AB415" s="474">
        <v>0</v>
      </c>
      <c r="AC415" s="474">
        <v>0</v>
      </c>
      <c r="AD415" s="474">
        <v>0</v>
      </c>
      <c r="AE415" s="474">
        <v>0</v>
      </c>
      <c r="AF415" s="474">
        <v>0</v>
      </c>
      <c r="AG415" s="474">
        <v>0</v>
      </c>
      <c r="AH415" s="474">
        <v>0</v>
      </c>
      <c r="AI415" s="474">
        <v>0</v>
      </c>
      <c r="AJ415" s="474">
        <v>0</v>
      </c>
      <c r="AK415" s="474">
        <v>0</v>
      </c>
      <c r="AL415" s="474">
        <v>0</v>
      </c>
      <c r="AM415" s="474">
        <v>0</v>
      </c>
      <c r="AN415" s="474">
        <v>0</v>
      </c>
      <c r="AO415" s="474">
        <v>0</v>
      </c>
      <c r="AP415" s="474">
        <v>0</v>
      </c>
      <c r="AQ415" s="474">
        <v>0</v>
      </c>
      <c r="AR415" s="474">
        <v>0</v>
      </c>
      <c r="AS415" s="474">
        <v>0</v>
      </c>
      <c r="AT415" s="474">
        <v>0</v>
      </c>
      <c r="AU415" s="474">
        <v>0</v>
      </c>
      <c r="AV415" s="474">
        <v>0</v>
      </c>
      <c r="AW415" s="474">
        <v>0</v>
      </c>
      <c r="AX415" s="474">
        <v>0</v>
      </c>
      <c r="AY415" s="474">
        <v>0</v>
      </c>
      <c r="AZ415" s="474">
        <v>0</v>
      </c>
      <c r="BA415" s="474">
        <v>0</v>
      </c>
    </row>
    <row r="416" spans="1:53">
      <c r="A416" s="475" t="s">
        <v>1927</v>
      </c>
      <c r="B416" s="474">
        <v>11376598.039999999</v>
      </c>
      <c r="C416" s="474">
        <v>8798977.4100000001</v>
      </c>
      <c r="D416" s="474">
        <v>7640271.6699999999</v>
      </c>
      <c r="E416" s="474">
        <v>7872413.9199999999</v>
      </c>
      <c r="F416" s="474">
        <v>8996186.3399999999</v>
      </c>
      <c r="G416" s="474">
        <v>8692352.7699999996</v>
      </c>
      <c r="H416" s="474">
        <v>11797493.140000001</v>
      </c>
      <c r="I416" s="474">
        <v>9920413.1999999993</v>
      </c>
      <c r="J416" s="474">
        <v>9016447.0099999998</v>
      </c>
      <c r="K416" s="474">
        <v>8622647.9199999906</v>
      </c>
      <c r="L416" s="474">
        <v>7192593.3299999898</v>
      </c>
      <c r="M416" s="474">
        <v>7984467.6200000001</v>
      </c>
      <c r="N416" s="474">
        <v>107910862.37</v>
      </c>
      <c r="O416" s="474">
        <v>4411726.82</v>
      </c>
      <c r="P416" s="474">
        <v>4046961.23999999</v>
      </c>
      <c r="Q416" s="474">
        <v>4908778.4000000004</v>
      </c>
      <c r="R416" s="474">
        <v>4620925.41</v>
      </c>
      <c r="S416" s="474">
        <v>4839251.9000000004</v>
      </c>
      <c r="T416" s="474">
        <v>5755309.0999999996</v>
      </c>
      <c r="U416" s="474">
        <v>6953488.3600000003</v>
      </c>
      <c r="V416" s="474">
        <v>7664620.4400000004</v>
      </c>
      <c r="W416" s="474">
        <v>7550800.2999999998</v>
      </c>
      <c r="X416" s="474">
        <v>5704930.1500000004</v>
      </c>
      <c r="Y416" s="474">
        <v>4343172.8799999896</v>
      </c>
      <c r="Z416" s="474">
        <v>4387780.0999999996</v>
      </c>
      <c r="AA416" s="474">
        <v>65187745.100000001</v>
      </c>
      <c r="AB416" s="474">
        <v>4614050.5599999996</v>
      </c>
      <c r="AC416" s="474">
        <v>4316674.5999999996</v>
      </c>
      <c r="AD416" s="474">
        <v>4908508.1399999997</v>
      </c>
      <c r="AE416" s="474">
        <v>4498564.7</v>
      </c>
      <c r="AF416" s="474">
        <v>4961408.93</v>
      </c>
      <c r="AG416" s="474">
        <v>5759097.3499999996</v>
      </c>
      <c r="AH416" s="474">
        <v>7122919.9900000002</v>
      </c>
      <c r="AI416" s="474">
        <v>8054090.4299999997</v>
      </c>
      <c r="AJ416" s="474">
        <v>7520688.4900000002</v>
      </c>
      <c r="AK416" s="474">
        <v>5771596.7199999997</v>
      </c>
      <c r="AL416" s="474">
        <v>4366503.32</v>
      </c>
      <c r="AM416" s="474">
        <v>4171192.47</v>
      </c>
      <c r="AN416" s="474">
        <v>66065295.700000003</v>
      </c>
      <c r="AO416" s="474">
        <v>4648828.1900000004</v>
      </c>
      <c r="AP416" s="474">
        <v>4238365.6900000004</v>
      </c>
      <c r="AQ416" s="474">
        <v>4782107.49</v>
      </c>
      <c r="AR416" s="474">
        <v>4520122.84</v>
      </c>
      <c r="AS416" s="474">
        <v>4916925.8199999901</v>
      </c>
      <c r="AT416" s="474">
        <v>5632195.0599999996</v>
      </c>
      <c r="AU416" s="474">
        <v>7198454.2499999898</v>
      </c>
      <c r="AV416" s="474">
        <v>7865772.4799999902</v>
      </c>
      <c r="AW416" s="474">
        <v>7469544.1599999899</v>
      </c>
      <c r="AX416" s="474">
        <v>5842272.4099999899</v>
      </c>
      <c r="AY416" s="474">
        <v>4336568.72</v>
      </c>
      <c r="AZ416" s="474">
        <v>4155129.81</v>
      </c>
      <c r="BA416" s="474">
        <v>65606286.919999897</v>
      </c>
    </row>
    <row r="417" spans="1:53">
      <c r="A417" s="475" t="s">
        <v>1926</v>
      </c>
      <c r="B417" s="474">
        <v>656041.15</v>
      </c>
      <c r="C417" s="474">
        <v>464209.24</v>
      </c>
      <c r="D417" s="474">
        <v>638767.76</v>
      </c>
      <c r="E417" s="474">
        <v>754100.14</v>
      </c>
      <c r="F417" s="474">
        <v>668621.68000000005</v>
      </c>
      <c r="G417" s="474">
        <v>550529.6</v>
      </c>
      <c r="H417" s="474">
        <v>3246861.32</v>
      </c>
      <c r="I417" s="474">
        <v>485231.68</v>
      </c>
      <c r="J417" s="474">
        <v>574355.15</v>
      </c>
      <c r="K417" s="474">
        <v>542868.13</v>
      </c>
      <c r="L417" s="474">
        <v>536879.82999999996</v>
      </c>
      <c r="M417" s="474">
        <v>623057.15999999898</v>
      </c>
      <c r="N417" s="474">
        <v>9741522.8399999999</v>
      </c>
      <c r="O417" s="474">
        <v>585714.19999999995</v>
      </c>
      <c r="P417" s="474">
        <v>594178.98</v>
      </c>
      <c r="Q417" s="474">
        <v>838726.98</v>
      </c>
      <c r="R417" s="474">
        <v>654083.15</v>
      </c>
      <c r="S417" s="474">
        <v>635881.14</v>
      </c>
      <c r="T417" s="474">
        <v>721523.10999999905</v>
      </c>
      <c r="U417" s="474">
        <v>609761.31000000006</v>
      </c>
      <c r="V417" s="474">
        <v>665452.6</v>
      </c>
      <c r="W417" s="474">
        <v>686834.16</v>
      </c>
      <c r="X417" s="474">
        <v>628494.24</v>
      </c>
      <c r="Y417" s="474">
        <v>640153.57999999996</v>
      </c>
      <c r="Z417" s="474">
        <v>657381.5</v>
      </c>
      <c r="AA417" s="474">
        <v>7918184.9500000002</v>
      </c>
      <c r="AB417" s="474">
        <v>623913.69999999995</v>
      </c>
      <c r="AC417" s="474">
        <v>592808.6</v>
      </c>
      <c r="AD417" s="474">
        <v>811356.049999999</v>
      </c>
      <c r="AE417" s="474">
        <v>653024.97</v>
      </c>
      <c r="AF417" s="474">
        <v>673510.83</v>
      </c>
      <c r="AG417" s="474">
        <v>744164.52999999898</v>
      </c>
      <c r="AH417" s="474">
        <v>633104.86999999895</v>
      </c>
      <c r="AI417" s="474">
        <v>691353.59</v>
      </c>
      <c r="AJ417" s="474">
        <v>691294.00999999896</v>
      </c>
      <c r="AK417" s="474">
        <v>672413.25</v>
      </c>
      <c r="AL417" s="474">
        <v>664970.23</v>
      </c>
      <c r="AM417" s="474">
        <v>661372.59999999905</v>
      </c>
      <c r="AN417" s="474">
        <v>8113287.2299999902</v>
      </c>
      <c r="AO417" s="474">
        <v>664844.53</v>
      </c>
      <c r="AP417" s="474">
        <v>611453.90999999898</v>
      </c>
      <c r="AQ417" s="474">
        <v>812580.86</v>
      </c>
      <c r="AR417" s="474">
        <v>694065.64</v>
      </c>
      <c r="AS417" s="474">
        <v>695595.92</v>
      </c>
      <c r="AT417" s="474">
        <v>744308.08</v>
      </c>
      <c r="AU417" s="474">
        <v>672639.87</v>
      </c>
      <c r="AV417" s="474">
        <v>710855.78</v>
      </c>
      <c r="AW417" s="474">
        <v>688476.93</v>
      </c>
      <c r="AX417" s="474">
        <v>712588.63</v>
      </c>
      <c r="AY417" s="474">
        <v>683798.37</v>
      </c>
      <c r="AZ417" s="474">
        <v>679408.37</v>
      </c>
      <c r="BA417" s="474">
        <v>8370616.8899999997</v>
      </c>
    </row>
    <row r="418" spans="1:53">
      <c r="A418" s="475" t="s">
        <v>1925</v>
      </c>
      <c r="B418" s="474">
        <v>250.66</v>
      </c>
      <c r="C418" s="474">
        <v>82.44</v>
      </c>
      <c r="D418" s="474">
        <v>329.16</v>
      </c>
      <c r="E418" s="474">
        <v>3378.37</v>
      </c>
      <c r="F418" s="474">
        <v>1197.96</v>
      </c>
      <c r="G418" s="474">
        <v>644.04</v>
      </c>
      <c r="H418" s="474">
        <v>870.4</v>
      </c>
      <c r="I418" s="474">
        <v>657.77</v>
      </c>
      <c r="J418" s="474">
        <v>238.6</v>
      </c>
      <c r="K418" s="474">
        <v>43.27</v>
      </c>
      <c r="L418" s="474">
        <v>43.27</v>
      </c>
      <c r="M418" s="474">
        <v>41.86</v>
      </c>
      <c r="N418" s="474">
        <v>7777.8</v>
      </c>
      <c r="O418" s="474">
        <v>2888.84</v>
      </c>
      <c r="P418" s="474">
        <v>2888.84</v>
      </c>
      <c r="Q418" s="474">
        <v>3257.33</v>
      </c>
      <c r="R418" s="474">
        <v>2975.14</v>
      </c>
      <c r="S418" s="474">
        <v>3116.23</v>
      </c>
      <c r="T418" s="474">
        <v>3116.23</v>
      </c>
      <c r="U418" s="474">
        <v>2975.14</v>
      </c>
      <c r="V418" s="474">
        <v>3257.33</v>
      </c>
      <c r="W418" s="474">
        <v>3116.23</v>
      </c>
      <c r="X418" s="474">
        <v>2975.14</v>
      </c>
      <c r="Y418" s="474">
        <v>3116.23</v>
      </c>
      <c r="Z418" s="474">
        <v>3116.23</v>
      </c>
      <c r="AA418" s="474">
        <v>36798.910000000003</v>
      </c>
      <c r="AB418" s="474">
        <v>3128.27</v>
      </c>
      <c r="AC418" s="474">
        <v>2844.99</v>
      </c>
      <c r="AD418" s="474">
        <v>3367.65</v>
      </c>
      <c r="AE418" s="474">
        <v>2929.97</v>
      </c>
      <c r="AF418" s="474">
        <v>3367.65</v>
      </c>
      <c r="AG418" s="474">
        <v>3221.7599999999902</v>
      </c>
      <c r="AH418" s="474">
        <v>3075.87</v>
      </c>
      <c r="AI418" s="474">
        <v>3367.65</v>
      </c>
      <c r="AJ418" s="474">
        <v>3075.87</v>
      </c>
      <c r="AK418" s="474">
        <v>3221.7599999999902</v>
      </c>
      <c r="AL418" s="474">
        <v>3221.7599999999902</v>
      </c>
      <c r="AM418" s="474">
        <v>3075.87</v>
      </c>
      <c r="AN418" s="474">
        <v>37899.07</v>
      </c>
      <c r="AO418" s="474">
        <v>3363.25</v>
      </c>
      <c r="AP418" s="474">
        <v>2924.56</v>
      </c>
      <c r="AQ418" s="474">
        <v>3313.52</v>
      </c>
      <c r="AR418" s="474">
        <v>3162.91</v>
      </c>
      <c r="AS418" s="474">
        <v>3464.15</v>
      </c>
      <c r="AT418" s="474">
        <v>3162.91</v>
      </c>
      <c r="AU418" s="474">
        <v>3313.52</v>
      </c>
      <c r="AV418" s="474">
        <v>3464.15</v>
      </c>
      <c r="AW418" s="474">
        <v>3012.3</v>
      </c>
      <c r="AX418" s="474">
        <v>3464.15</v>
      </c>
      <c r="AY418" s="474">
        <v>3313.52</v>
      </c>
      <c r="AZ418" s="474">
        <v>3162.91</v>
      </c>
      <c r="BA418" s="474">
        <v>39121.85</v>
      </c>
    </row>
    <row r="419" spans="1:53">
      <c r="A419" s="475" t="s">
        <v>1924</v>
      </c>
      <c r="B419" s="474">
        <v>512725.26</v>
      </c>
      <c r="C419" s="474">
        <v>334781.5</v>
      </c>
      <c r="D419" s="474">
        <v>460195.02</v>
      </c>
      <c r="E419" s="474">
        <v>484229.62</v>
      </c>
      <c r="F419" s="474">
        <v>458998.19</v>
      </c>
      <c r="G419" s="474">
        <v>347317.45</v>
      </c>
      <c r="H419" s="474">
        <v>3098341.74</v>
      </c>
      <c r="I419" s="474">
        <v>340316.37</v>
      </c>
      <c r="J419" s="474">
        <v>402560.96</v>
      </c>
      <c r="K419" s="474">
        <v>378596.82</v>
      </c>
      <c r="L419" s="474">
        <v>369288.13</v>
      </c>
      <c r="M419" s="474">
        <v>458054.28999999899</v>
      </c>
      <c r="N419" s="474">
        <v>7645405.3499999996</v>
      </c>
      <c r="O419" s="474">
        <v>380387.74999999901</v>
      </c>
      <c r="P419" s="474">
        <v>385119.94999999902</v>
      </c>
      <c r="Q419" s="474">
        <v>590668.99</v>
      </c>
      <c r="R419" s="474">
        <v>390013.08999999898</v>
      </c>
      <c r="S419" s="474">
        <v>416191.53</v>
      </c>
      <c r="T419" s="474">
        <v>440323.49</v>
      </c>
      <c r="U419" s="474">
        <v>395399.79</v>
      </c>
      <c r="V419" s="474">
        <v>433507.49</v>
      </c>
      <c r="W419" s="474">
        <v>443975.81</v>
      </c>
      <c r="X419" s="474">
        <v>414122.72</v>
      </c>
      <c r="Y419" s="474">
        <v>414120.24</v>
      </c>
      <c r="Z419" s="474">
        <v>429256.37</v>
      </c>
      <c r="AA419" s="474">
        <v>5133087.22</v>
      </c>
      <c r="AB419" s="474">
        <v>400371.79</v>
      </c>
      <c r="AC419" s="474">
        <v>383846.88</v>
      </c>
      <c r="AD419" s="474">
        <v>555156.35999999905</v>
      </c>
      <c r="AE419" s="474">
        <v>390558.50999999902</v>
      </c>
      <c r="AF419" s="474">
        <v>434452.49</v>
      </c>
      <c r="AG419" s="474">
        <v>452747.33999999898</v>
      </c>
      <c r="AH419" s="474">
        <v>411905.24999999901</v>
      </c>
      <c r="AI419" s="474">
        <v>451445.26</v>
      </c>
      <c r="AJ419" s="474">
        <v>449936.18999999901</v>
      </c>
      <c r="AK419" s="474">
        <v>442056.04</v>
      </c>
      <c r="AL419" s="474">
        <v>431286.52999999898</v>
      </c>
      <c r="AM419" s="474">
        <v>435064.47999999899</v>
      </c>
      <c r="AN419" s="474">
        <v>5238827.1199999899</v>
      </c>
      <c r="AO419" s="474">
        <v>424838.92</v>
      </c>
      <c r="AP419" s="474">
        <v>395853.15999999898</v>
      </c>
      <c r="AQ419" s="474">
        <v>558509.38999999897</v>
      </c>
      <c r="AR419" s="474">
        <v>415224.78</v>
      </c>
      <c r="AS419" s="474">
        <v>449236.53</v>
      </c>
      <c r="AT419" s="474">
        <v>455313.85</v>
      </c>
      <c r="AU419" s="474">
        <v>434775.32</v>
      </c>
      <c r="AV419" s="474">
        <v>463646.4</v>
      </c>
      <c r="AW419" s="474">
        <v>449828.17</v>
      </c>
      <c r="AX419" s="474">
        <v>465282.27</v>
      </c>
      <c r="AY419" s="474">
        <v>443100.05</v>
      </c>
      <c r="AZ419" s="474">
        <v>446367.36</v>
      </c>
      <c r="BA419" s="474">
        <v>5401976.2000000002</v>
      </c>
    </row>
    <row r="420" spans="1:53">
      <c r="A420" s="475" t="s">
        <v>1923</v>
      </c>
      <c r="B420" s="474">
        <v>143065.23000000001</v>
      </c>
      <c r="C420" s="474">
        <v>129345.3</v>
      </c>
      <c r="D420" s="474">
        <v>178243.58</v>
      </c>
      <c r="E420" s="474">
        <v>266492.15000000002</v>
      </c>
      <c r="F420" s="474">
        <v>208425.53</v>
      </c>
      <c r="G420" s="474">
        <v>202568.11</v>
      </c>
      <c r="H420" s="474">
        <v>147649.18</v>
      </c>
      <c r="I420" s="474">
        <v>144257.54</v>
      </c>
      <c r="J420" s="474">
        <v>171555.59</v>
      </c>
      <c r="K420" s="474">
        <v>164228.04</v>
      </c>
      <c r="L420" s="474">
        <v>167548.43</v>
      </c>
      <c r="M420" s="474">
        <v>164961.01</v>
      </c>
      <c r="N420" s="474">
        <v>2088339.69</v>
      </c>
      <c r="O420" s="474">
        <v>202437.61</v>
      </c>
      <c r="P420" s="474">
        <v>206170.19</v>
      </c>
      <c r="Q420" s="474">
        <v>244800.66</v>
      </c>
      <c r="R420" s="474">
        <v>261094.92</v>
      </c>
      <c r="S420" s="474">
        <v>216573.38</v>
      </c>
      <c r="T420" s="474">
        <v>278083.38999999902</v>
      </c>
      <c r="U420" s="474">
        <v>211386.38</v>
      </c>
      <c r="V420" s="474">
        <v>228687.77999999901</v>
      </c>
      <c r="W420" s="474">
        <v>239742.12</v>
      </c>
      <c r="X420" s="474">
        <v>211396.38</v>
      </c>
      <c r="Y420" s="474">
        <v>222917.11</v>
      </c>
      <c r="Z420" s="474">
        <v>225008.9</v>
      </c>
      <c r="AA420" s="474">
        <v>2748298.82</v>
      </c>
      <c r="AB420" s="474">
        <v>220413.639999999</v>
      </c>
      <c r="AC420" s="474">
        <v>206116.72999999899</v>
      </c>
      <c r="AD420" s="474">
        <v>252832.03999999899</v>
      </c>
      <c r="AE420" s="474">
        <v>259536.49</v>
      </c>
      <c r="AF420" s="474">
        <v>235690.68999999901</v>
      </c>
      <c r="AG420" s="474">
        <v>288195.43</v>
      </c>
      <c r="AH420" s="474">
        <v>218123.75</v>
      </c>
      <c r="AI420" s="474">
        <v>236540.679999999</v>
      </c>
      <c r="AJ420" s="474">
        <v>238281.95</v>
      </c>
      <c r="AK420" s="474">
        <v>227135.45</v>
      </c>
      <c r="AL420" s="474">
        <v>230461.94</v>
      </c>
      <c r="AM420" s="474">
        <v>223232.25</v>
      </c>
      <c r="AN420" s="474">
        <v>2836561.04</v>
      </c>
      <c r="AO420" s="474">
        <v>236642.359999999</v>
      </c>
      <c r="AP420" s="474">
        <v>212676.19</v>
      </c>
      <c r="AQ420" s="474">
        <v>250757.95</v>
      </c>
      <c r="AR420" s="474">
        <v>275677.95</v>
      </c>
      <c r="AS420" s="474">
        <v>242895.24</v>
      </c>
      <c r="AT420" s="474">
        <v>285831.31999999902</v>
      </c>
      <c r="AU420" s="474">
        <v>234551.02999999901</v>
      </c>
      <c r="AV420" s="474">
        <v>243745.23</v>
      </c>
      <c r="AW420" s="474">
        <v>235636.46</v>
      </c>
      <c r="AX420" s="474">
        <v>243842.21</v>
      </c>
      <c r="AY420" s="474">
        <v>237384.8</v>
      </c>
      <c r="AZ420" s="474">
        <v>229878.1</v>
      </c>
      <c r="BA420" s="474">
        <v>2929518.84</v>
      </c>
    </row>
    <row r="421" spans="1:53">
      <c r="A421" s="475" t="s">
        <v>1922</v>
      </c>
      <c r="B421" s="474">
        <v>9491787.75</v>
      </c>
      <c r="C421" s="474">
        <v>7314058.8399999999</v>
      </c>
      <c r="D421" s="474">
        <v>5884025.96</v>
      </c>
      <c r="E421" s="474">
        <v>6076236.54</v>
      </c>
      <c r="F421" s="474">
        <v>7285970.4000000004</v>
      </c>
      <c r="G421" s="474">
        <v>7102014.1600000001</v>
      </c>
      <c r="H421" s="474">
        <v>5212727.05</v>
      </c>
      <c r="I421" s="474">
        <v>5106844.0599999996</v>
      </c>
      <c r="J421" s="474">
        <v>5720486.8999999901</v>
      </c>
      <c r="K421" s="474">
        <v>5647546.6899999902</v>
      </c>
      <c r="L421" s="474">
        <v>5204691.8599999901</v>
      </c>
      <c r="M421" s="474">
        <v>5713178.1399999997</v>
      </c>
      <c r="N421" s="474">
        <v>75759568.349999994</v>
      </c>
      <c r="O421" s="474">
        <v>2745543.77</v>
      </c>
      <c r="P421" s="474">
        <v>2622870.13</v>
      </c>
      <c r="Q421" s="474">
        <v>2998230.3</v>
      </c>
      <c r="R421" s="474">
        <v>2927246.98</v>
      </c>
      <c r="S421" s="474">
        <v>3247214.35</v>
      </c>
      <c r="T421" s="474">
        <v>3576385.99</v>
      </c>
      <c r="U421" s="474">
        <v>3746537.91</v>
      </c>
      <c r="V421" s="474">
        <v>3795038.59</v>
      </c>
      <c r="W421" s="474">
        <v>3747003.14</v>
      </c>
      <c r="X421" s="474">
        <v>2942149.71</v>
      </c>
      <c r="Y421" s="474">
        <v>2720330.0599999898</v>
      </c>
      <c r="Z421" s="474">
        <v>2516356.9399999902</v>
      </c>
      <c r="AA421" s="474">
        <v>37584907.869999997</v>
      </c>
      <c r="AB421" s="474">
        <v>2770812.53</v>
      </c>
      <c r="AC421" s="474">
        <v>2611384.7400000002</v>
      </c>
      <c r="AD421" s="474">
        <v>2996455.38</v>
      </c>
      <c r="AE421" s="474">
        <v>2799467.23</v>
      </c>
      <c r="AF421" s="474">
        <v>3329565.63</v>
      </c>
      <c r="AG421" s="474">
        <v>3586372.43</v>
      </c>
      <c r="AH421" s="474">
        <v>3784216.87</v>
      </c>
      <c r="AI421" s="474">
        <v>4070187.76</v>
      </c>
      <c r="AJ421" s="474">
        <v>3640773.4</v>
      </c>
      <c r="AK421" s="474">
        <v>2954091.56</v>
      </c>
      <c r="AL421" s="474">
        <v>2695881.64</v>
      </c>
      <c r="AM421" s="474">
        <v>2431647.04</v>
      </c>
      <c r="AN421" s="474">
        <v>37670856.210000001</v>
      </c>
      <c r="AO421" s="474">
        <v>2773386.86</v>
      </c>
      <c r="AP421" s="474">
        <v>2546069.11</v>
      </c>
      <c r="AQ421" s="474">
        <v>2928879.07</v>
      </c>
      <c r="AR421" s="474">
        <v>2787807.29</v>
      </c>
      <c r="AS421" s="474">
        <v>3300794.71999999</v>
      </c>
      <c r="AT421" s="474">
        <v>3502245.37</v>
      </c>
      <c r="AU421" s="474">
        <v>3822524.27999999</v>
      </c>
      <c r="AV421" s="474">
        <v>3852446.71999999</v>
      </c>
      <c r="AW421" s="474">
        <v>3609242.9199999901</v>
      </c>
      <c r="AX421" s="474">
        <v>2978036.1999999899</v>
      </c>
      <c r="AY421" s="474">
        <v>2697650.86</v>
      </c>
      <c r="AZ421" s="474">
        <v>2433468.23</v>
      </c>
      <c r="BA421" s="474">
        <v>37232551.629999898</v>
      </c>
    </row>
    <row r="422" spans="1:53">
      <c r="A422" s="475" t="s">
        <v>1921</v>
      </c>
      <c r="B422" s="474">
        <v>426376.57</v>
      </c>
      <c r="C422" s="474">
        <v>142684.12</v>
      </c>
      <c r="D422" s="474">
        <v>547450.61</v>
      </c>
      <c r="E422" s="474">
        <v>218242.08</v>
      </c>
      <c r="F422" s="474">
        <v>156761.62</v>
      </c>
      <c r="G422" s="474">
        <v>286092.95</v>
      </c>
      <c r="H422" s="474">
        <v>202921.42</v>
      </c>
      <c r="I422" s="474">
        <v>146470.62</v>
      </c>
      <c r="J422" s="474">
        <v>196586.51</v>
      </c>
      <c r="K422" s="474">
        <v>255764.13</v>
      </c>
      <c r="L422" s="474">
        <v>229371.88</v>
      </c>
      <c r="M422" s="474">
        <v>263919.48</v>
      </c>
      <c r="N422" s="474">
        <v>3072641.98999999</v>
      </c>
      <c r="O422" s="474">
        <v>232072.55</v>
      </c>
      <c r="P422" s="474">
        <v>244025.71999999901</v>
      </c>
      <c r="Q422" s="474">
        <v>249335.54</v>
      </c>
      <c r="R422" s="474">
        <v>331908.88999999902</v>
      </c>
      <c r="S422" s="474">
        <v>238394.72</v>
      </c>
      <c r="T422" s="474">
        <v>255252.42</v>
      </c>
      <c r="U422" s="474">
        <v>239986.2</v>
      </c>
      <c r="V422" s="474">
        <v>242518.44</v>
      </c>
      <c r="W422" s="474">
        <v>233246.54</v>
      </c>
      <c r="X422" s="474">
        <v>257058.79</v>
      </c>
      <c r="Y422" s="474">
        <v>233316.91999999899</v>
      </c>
      <c r="Z422" s="474">
        <v>226706.08</v>
      </c>
      <c r="AA422" s="474">
        <v>2983822.81</v>
      </c>
      <c r="AB422" s="474">
        <v>230459.87</v>
      </c>
      <c r="AC422" s="474">
        <v>223588.65999999901</v>
      </c>
      <c r="AD422" s="474">
        <v>236371.01</v>
      </c>
      <c r="AE422" s="474">
        <v>238291.63</v>
      </c>
      <c r="AF422" s="474">
        <v>238714.1</v>
      </c>
      <c r="AG422" s="474">
        <v>250389.65</v>
      </c>
      <c r="AH422" s="474">
        <v>230459.37</v>
      </c>
      <c r="AI422" s="474">
        <v>234246.35</v>
      </c>
      <c r="AJ422" s="474">
        <v>212649.389999999</v>
      </c>
      <c r="AK422" s="474">
        <v>255535.21</v>
      </c>
      <c r="AL422" s="474">
        <v>225377.39</v>
      </c>
      <c r="AM422" s="474">
        <v>210645.62999999899</v>
      </c>
      <c r="AN422" s="474">
        <v>2786728.26</v>
      </c>
      <c r="AO422" s="474">
        <v>202710.109999999</v>
      </c>
      <c r="AP422" s="474">
        <v>185532.139999999</v>
      </c>
      <c r="AQ422" s="474">
        <v>208792.22</v>
      </c>
      <c r="AR422" s="474">
        <v>198826.65</v>
      </c>
      <c r="AS422" s="474">
        <v>212492.18</v>
      </c>
      <c r="AT422" s="474">
        <v>203818.72</v>
      </c>
      <c r="AU422" s="474">
        <v>212300.5</v>
      </c>
      <c r="AV422" s="474">
        <v>221990.43</v>
      </c>
      <c r="AW422" s="474">
        <v>196054.56</v>
      </c>
      <c r="AX422" s="474">
        <v>217069.29</v>
      </c>
      <c r="AY422" s="474">
        <v>210790.96</v>
      </c>
      <c r="AZ422" s="474">
        <v>204014.86</v>
      </c>
      <c r="BA422" s="474">
        <v>2474392.62</v>
      </c>
    </row>
    <row r="423" spans="1:53">
      <c r="A423" s="475" t="s">
        <v>1920</v>
      </c>
      <c r="B423" s="474">
        <v>9065411.1799999997</v>
      </c>
      <c r="C423" s="474">
        <v>7171374.7199999997</v>
      </c>
      <c r="D423" s="474">
        <v>5336575.3499999996</v>
      </c>
      <c r="E423" s="474">
        <v>5857994.46</v>
      </c>
      <c r="F423" s="474">
        <v>7129208.7800000003</v>
      </c>
      <c r="G423" s="474">
        <v>6815921.21</v>
      </c>
      <c r="H423" s="474">
        <v>5009805.63</v>
      </c>
      <c r="I423" s="474">
        <v>4960373.4400000004</v>
      </c>
      <c r="J423" s="474">
        <v>5523900.3899999997</v>
      </c>
      <c r="K423" s="474">
        <v>5391782.5599999903</v>
      </c>
      <c r="L423" s="474">
        <v>4975319.9799999902</v>
      </c>
      <c r="M423" s="474">
        <v>5449258.6600000001</v>
      </c>
      <c r="N423" s="474">
        <v>72686926.359999999</v>
      </c>
      <c r="O423" s="474">
        <v>2513471.2200000002</v>
      </c>
      <c r="P423" s="474">
        <v>2378844.41</v>
      </c>
      <c r="Q423" s="474">
        <v>2748894.76</v>
      </c>
      <c r="R423" s="474">
        <v>2595338.09</v>
      </c>
      <c r="S423" s="474">
        <v>3008819.63</v>
      </c>
      <c r="T423" s="474">
        <v>3321133.57</v>
      </c>
      <c r="U423" s="474">
        <v>3506551.71</v>
      </c>
      <c r="V423" s="474">
        <v>3552520.15</v>
      </c>
      <c r="W423" s="474">
        <v>3513756.6</v>
      </c>
      <c r="X423" s="474">
        <v>2685090.92</v>
      </c>
      <c r="Y423" s="474">
        <v>2487013.1399999899</v>
      </c>
      <c r="Z423" s="474">
        <v>2289650.8599999901</v>
      </c>
      <c r="AA423" s="474">
        <v>34601085.060000002</v>
      </c>
      <c r="AB423" s="474">
        <v>2540352.66</v>
      </c>
      <c r="AC423" s="474">
        <v>2387796.08</v>
      </c>
      <c r="AD423" s="474">
        <v>2760084.37</v>
      </c>
      <c r="AE423" s="474">
        <v>2561175.6</v>
      </c>
      <c r="AF423" s="474">
        <v>3090851.53</v>
      </c>
      <c r="AG423" s="474">
        <v>3335982.78</v>
      </c>
      <c r="AH423" s="474">
        <v>3553757.5</v>
      </c>
      <c r="AI423" s="474">
        <v>3835941.41</v>
      </c>
      <c r="AJ423" s="474">
        <v>3428124.01</v>
      </c>
      <c r="AK423" s="474">
        <v>2698556.35</v>
      </c>
      <c r="AL423" s="474">
        <v>2470504.25</v>
      </c>
      <c r="AM423" s="474">
        <v>2221001.41</v>
      </c>
      <c r="AN423" s="474">
        <v>34884127.950000003</v>
      </c>
      <c r="AO423" s="474">
        <v>2570676.75</v>
      </c>
      <c r="AP423" s="474">
        <v>2360536.9700000002</v>
      </c>
      <c r="AQ423" s="474">
        <v>2720086.85</v>
      </c>
      <c r="AR423" s="474">
        <v>2588980.64</v>
      </c>
      <c r="AS423" s="474">
        <v>3088302.5399999898</v>
      </c>
      <c r="AT423" s="474">
        <v>3298426.65</v>
      </c>
      <c r="AU423" s="474">
        <v>3610223.77999999</v>
      </c>
      <c r="AV423" s="474">
        <v>3630456.2899999898</v>
      </c>
      <c r="AW423" s="474">
        <v>3413188.3599999901</v>
      </c>
      <c r="AX423" s="474">
        <v>2760966.9099999899</v>
      </c>
      <c r="AY423" s="474">
        <v>2486859.9</v>
      </c>
      <c r="AZ423" s="474">
        <v>2229453.37</v>
      </c>
      <c r="BA423" s="474">
        <v>34758159.009999901</v>
      </c>
    </row>
    <row r="424" spans="1:53">
      <c r="A424" s="475" t="s">
        <v>1919</v>
      </c>
      <c r="B424" s="474">
        <v>-4833.49</v>
      </c>
      <c r="C424" s="474">
        <v>70518.67</v>
      </c>
      <c r="D424" s="474">
        <v>45538.66</v>
      </c>
      <c r="E424" s="474">
        <v>45538.66</v>
      </c>
      <c r="F424" s="474">
        <v>45538.66</v>
      </c>
      <c r="G424" s="474">
        <v>62451.9</v>
      </c>
      <c r="H424" s="474">
        <v>2251507.92</v>
      </c>
      <c r="I424" s="474">
        <v>3362303.77</v>
      </c>
      <c r="J424" s="474">
        <v>1485532.51</v>
      </c>
      <c r="K424" s="474">
        <v>616330.15999999898</v>
      </c>
      <c r="L424" s="474">
        <v>167779.7</v>
      </c>
      <c r="M424" s="474">
        <v>392759.06999999902</v>
      </c>
      <c r="N424" s="474">
        <v>8540966.1899999995</v>
      </c>
      <c r="O424" s="474">
        <v>59314.81</v>
      </c>
      <c r="P424" s="474">
        <v>73119.759999999995</v>
      </c>
      <c r="Q424" s="474">
        <v>80022.239999999903</v>
      </c>
      <c r="R424" s="474">
        <v>59314.81</v>
      </c>
      <c r="S424" s="474">
        <v>59314.81</v>
      </c>
      <c r="T424" s="474">
        <v>508010.58</v>
      </c>
      <c r="U424" s="474">
        <v>1717932.65</v>
      </c>
      <c r="V424" s="474">
        <v>2343111.9</v>
      </c>
      <c r="W424" s="474">
        <v>2200771.14</v>
      </c>
      <c r="X424" s="474">
        <v>1218951.0900000001</v>
      </c>
      <c r="Y424" s="474">
        <v>59314.81</v>
      </c>
      <c r="Z424" s="474">
        <v>61181.25</v>
      </c>
      <c r="AA424" s="474">
        <v>8440359.8499999996</v>
      </c>
      <c r="AB424" s="474">
        <v>41970.74</v>
      </c>
      <c r="AC424" s="474">
        <v>241586.15</v>
      </c>
      <c r="AD424" s="474">
        <v>58076.52</v>
      </c>
      <c r="AE424" s="474">
        <v>53148.43</v>
      </c>
      <c r="AF424" s="474">
        <v>41970.74</v>
      </c>
      <c r="AG424" s="474">
        <v>501481.25</v>
      </c>
      <c r="AH424" s="474">
        <v>1753231.71</v>
      </c>
      <c r="AI424" s="474">
        <v>2382862.75</v>
      </c>
      <c r="AJ424" s="474">
        <v>2236560.8199999998</v>
      </c>
      <c r="AK424" s="474">
        <v>1241775.6100000001</v>
      </c>
      <c r="AL424" s="474">
        <v>41970.74</v>
      </c>
      <c r="AM424" s="474">
        <v>54662.59</v>
      </c>
      <c r="AN424" s="474">
        <v>8649298.0499999896</v>
      </c>
      <c r="AO424" s="474">
        <v>43061.979999999901</v>
      </c>
      <c r="AP424" s="474">
        <v>247388.82</v>
      </c>
      <c r="AQ424" s="474">
        <v>59167.7599999999</v>
      </c>
      <c r="AR424" s="474">
        <v>54530.29</v>
      </c>
      <c r="AS424" s="474">
        <v>43061.979999999901</v>
      </c>
      <c r="AT424" s="474">
        <v>514101.02</v>
      </c>
      <c r="AU424" s="474">
        <v>1798815.74</v>
      </c>
      <c r="AV424" s="474">
        <v>2444817.19</v>
      </c>
      <c r="AW424" s="474">
        <v>2294292.6599999899</v>
      </c>
      <c r="AX424" s="474">
        <v>1274061.77</v>
      </c>
      <c r="AY424" s="474">
        <v>43061.979999999901</v>
      </c>
      <c r="AZ424" s="474">
        <v>55665.08</v>
      </c>
      <c r="BA424" s="474">
        <v>8872026.2699999996</v>
      </c>
    </row>
    <row r="425" spans="1:53">
      <c r="A425" s="475" t="s">
        <v>1918</v>
      </c>
      <c r="B425" s="474">
        <v>0</v>
      </c>
      <c r="C425" s="474">
        <v>0</v>
      </c>
      <c r="D425" s="474">
        <v>0</v>
      </c>
      <c r="E425" s="474">
        <v>0</v>
      </c>
      <c r="F425" s="474">
        <v>0</v>
      </c>
      <c r="G425" s="474">
        <v>0</v>
      </c>
      <c r="H425" s="474">
        <v>0</v>
      </c>
      <c r="I425" s="474">
        <v>0</v>
      </c>
      <c r="J425" s="474">
        <v>0</v>
      </c>
      <c r="K425" s="474">
        <v>0</v>
      </c>
      <c r="L425" s="474">
        <v>55219.81</v>
      </c>
      <c r="M425" s="474">
        <v>3451.24</v>
      </c>
      <c r="N425" s="474">
        <v>58671.049999999901</v>
      </c>
      <c r="O425" s="474">
        <v>0</v>
      </c>
      <c r="P425" s="474">
        <v>13804.95</v>
      </c>
      <c r="Q425" s="474">
        <v>20707.43</v>
      </c>
      <c r="R425" s="474">
        <v>0</v>
      </c>
      <c r="S425" s="474">
        <v>0</v>
      </c>
      <c r="T425" s="474">
        <v>16105.78</v>
      </c>
      <c r="U425" s="474">
        <v>0</v>
      </c>
      <c r="V425" s="474">
        <v>0</v>
      </c>
      <c r="W425" s="474">
        <v>16105.78</v>
      </c>
      <c r="X425" s="474">
        <v>0</v>
      </c>
      <c r="Y425" s="474">
        <v>0</v>
      </c>
      <c r="Z425" s="474">
        <v>16105.78</v>
      </c>
      <c r="AA425" s="474">
        <v>82829.72</v>
      </c>
      <c r="AB425" s="474">
        <v>0</v>
      </c>
      <c r="AC425" s="474">
        <v>18406.599999999999</v>
      </c>
      <c r="AD425" s="474">
        <v>16105.78</v>
      </c>
      <c r="AE425" s="474">
        <v>0</v>
      </c>
      <c r="AF425" s="474">
        <v>0</v>
      </c>
      <c r="AG425" s="474">
        <v>16105.78</v>
      </c>
      <c r="AH425" s="474">
        <v>0</v>
      </c>
      <c r="AI425" s="474">
        <v>0</v>
      </c>
      <c r="AJ425" s="474">
        <v>16105.78</v>
      </c>
      <c r="AK425" s="474">
        <v>0</v>
      </c>
      <c r="AL425" s="474">
        <v>0</v>
      </c>
      <c r="AM425" s="474">
        <v>16105.78</v>
      </c>
      <c r="AN425" s="474">
        <v>82829.72</v>
      </c>
      <c r="AO425" s="474">
        <v>0</v>
      </c>
      <c r="AP425" s="474">
        <v>18406.599999999999</v>
      </c>
      <c r="AQ425" s="474">
        <v>16105.78</v>
      </c>
      <c r="AR425" s="474">
        <v>0</v>
      </c>
      <c r="AS425" s="474">
        <v>0</v>
      </c>
      <c r="AT425" s="474">
        <v>16105.78</v>
      </c>
      <c r="AU425" s="474">
        <v>0</v>
      </c>
      <c r="AV425" s="474">
        <v>0</v>
      </c>
      <c r="AW425" s="474">
        <v>16105.78</v>
      </c>
      <c r="AX425" s="474">
        <v>0</v>
      </c>
      <c r="AY425" s="474">
        <v>0</v>
      </c>
      <c r="AZ425" s="474">
        <v>16105.78</v>
      </c>
      <c r="BA425" s="474">
        <v>82829.72</v>
      </c>
    </row>
    <row r="426" spans="1:53">
      <c r="A426" s="475" t="s">
        <v>1917</v>
      </c>
      <c r="B426" s="474">
        <v>-4833.49</v>
      </c>
      <c r="C426" s="474">
        <v>70518.67</v>
      </c>
      <c r="D426" s="474">
        <v>45538.66</v>
      </c>
      <c r="E426" s="474">
        <v>45538.66</v>
      </c>
      <c r="F426" s="474">
        <v>45538.66</v>
      </c>
      <c r="G426" s="474">
        <v>62451.9</v>
      </c>
      <c r="H426" s="474">
        <v>2251507.92</v>
      </c>
      <c r="I426" s="474">
        <v>3362303.77</v>
      </c>
      <c r="J426" s="474">
        <v>1485532.51</v>
      </c>
      <c r="K426" s="474">
        <v>616330.15999999898</v>
      </c>
      <c r="L426" s="474">
        <v>112559.89</v>
      </c>
      <c r="M426" s="474">
        <v>389307.82999999903</v>
      </c>
      <c r="N426" s="474">
        <v>8482295.1399999894</v>
      </c>
      <c r="O426" s="474">
        <v>59314.81</v>
      </c>
      <c r="P426" s="474">
        <v>59314.81</v>
      </c>
      <c r="Q426" s="474">
        <v>59314.81</v>
      </c>
      <c r="R426" s="474">
        <v>59314.81</v>
      </c>
      <c r="S426" s="474">
        <v>59314.81</v>
      </c>
      <c r="T426" s="474">
        <v>491904.8</v>
      </c>
      <c r="U426" s="474">
        <v>1717932.65</v>
      </c>
      <c r="V426" s="474">
        <v>2343111.9</v>
      </c>
      <c r="W426" s="474">
        <v>2184665.36</v>
      </c>
      <c r="X426" s="474">
        <v>1218951.0900000001</v>
      </c>
      <c r="Y426" s="474">
        <v>59314.81</v>
      </c>
      <c r="Z426" s="474">
        <v>45075.47</v>
      </c>
      <c r="AA426" s="474">
        <v>8357530.1299999999</v>
      </c>
      <c r="AB426" s="474">
        <v>41970.74</v>
      </c>
      <c r="AC426" s="474">
        <v>223179.55</v>
      </c>
      <c r="AD426" s="474">
        <v>41970.74</v>
      </c>
      <c r="AE426" s="474">
        <v>53148.43</v>
      </c>
      <c r="AF426" s="474">
        <v>41970.74</v>
      </c>
      <c r="AG426" s="474">
        <v>485375.47</v>
      </c>
      <c r="AH426" s="474">
        <v>1753231.71</v>
      </c>
      <c r="AI426" s="474">
        <v>2382862.75</v>
      </c>
      <c r="AJ426" s="474">
        <v>2220455.04</v>
      </c>
      <c r="AK426" s="474">
        <v>1241775.6100000001</v>
      </c>
      <c r="AL426" s="474">
        <v>41970.74</v>
      </c>
      <c r="AM426" s="474">
        <v>38556.81</v>
      </c>
      <c r="AN426" s="474">
        <v>8566468.3300000001</v>
      </c>
      <c r="AO426" s="474">
        <v>43061.979999999901</v>
      </c>
      <c r="AP426" s="474">
        <v>228982.22</v>
      </c>
      <c r="AQ426" s="474">
        <v>43061.979999999901</v>
      </c>
      <c r="AR426" s="474">
        <v>54530.29</v>
      </c>
      <c r="AS426" s="474">
        <v>43061.979999999901</v>
      </c>
      <c r="AT426" s="474">
        <v>497995.24</v>
      </c>
      <c r="AU426" s="474">
        <v>1798815.74</v>
      </c>
      <c r="AV426" s="474">
        <v>2444817.19</v>
      </c>
      <c r="AW426" s="474">
        <v>2278186.88</v>
      </c>
      <c r="AX426" s="474">
        <v>1274061.77</v>
      </c>
      <c r="AY426" s="474">
        <v>43061.979999999901</v>
      </c>
      <c r="AZ426" s="474">
        <v>39559.300000000003</v>
      </c>
      <c r="BA426" s="474">
        <v>8789196.5500000007</v>
      </c>
    </row>
    <row r="427" spans="1:53">
      <c r="A427" s="475" t="s">
        <v>1916</v>
      </c>
      <c r="B427" s="474">
        <v>1233602.6299999999</v>
      </c>
      <c r="C427" s="474">
        <v>950190.66</v>
      </c>
      <c r="D427" s="474">
        <v>1071939.29</v>
      </c>
      <c r="E427" s="474">
        <v>996538.58</v>
      </c>
      <c r="F427" s="474">
        <v>996055.6</v>
      </c>
      <c r="G427" s="474">
        <v>977357.11</v>
      </c>
      <c r="H427" s="474">
        <v>1086396.8500000001</v>
      </c>
      <c r="I427" s="474">
        <v>966033.69</v>
      </c>
      <c r="J427" s="474">
        <v>1236072.45</v>
      </c>
      <c r="K427" s="474">
        <v>1815902.94</v>
      </c>
      <c r="L427" s="474">
        <v>1283241.9399999899</v>
      </c>
      <c r="M427" s="474">
        <v>1255473.25</v>
      </c>
      <c r="N427" s="474">
        <v>13868804.9899999</v>
      </c>
      <c r="O427" s="474">
        <v>1021154.04</v>
      </c>
      <c r="P427" s="474">
        <v>756792.36999999895</v>
      </c>
      <c r="Q427" s="474">
        <v>991798.87999999896</v>
      </c>
      <c r="R427" s="474">
        <v>980280.47</v>
      </c>
      <c r="S427" s="474">
        <v>896841.6</v>
      </c>
      <c r="T427" s="474">
        <v>949389.42</v>
      </c>
      <c r="U427" s="474">
        <v>879256.49</v>
      </c>
      <c r="V427" s="474">
        <v>861017.34999999905</v>
      </c>
      <c r="W427" s="474">
        <v>916191.86</v>
      </c>
      <c r="X427" s="474">
        <v>915335.11</v>
      </c>
      <c r="Y427" s="474">
        <v>923374.43</v>
      </c>
      <c r="Z427" s="474">
        <v>1152860.4099999999</v>
      </c>
      <c r="AA427" s="474">
        <v>11244292.43</v>
      </c>
      <c r="AB427" s="474">
        <v>1177353.5899999901</v>
      </c>
      <c r="AC427" s="474">
        <v>870895.11</v>
      </c>
      <c r="AD427" s="474">
        <v>1042620.19</v>
      </c>
      <c r="AE427" s="474">
        <v>992924.07</v>
      </c>
      <c r="AF427" s="474">
        <v>916361.73</v>
      </c>
      <c r="AG427" s="474">
        <v>927079.13999999897</v>
      </c>
      <c r="AH427" s="474">
        <v>952366.54</v>
      </c>
      <c r="AI427" s="474">
        <v>909686.32999999903</v>
      </c>
      <c r="AJ427" s="474">
        <v>952060.25999999896</v>
      </c>
      <c r="AK427" s="474">
        <v>903316.3</v>
      </c>
      <c r="AL427" s="474">
        <v>963680.71</v>
      </c>
      <c r="AM427" s="474">
        <v>1023510.24</v>
      </c>
      <c r="AN427" s="474">
        <v>11631854.210000001</v>
      </c>
      <c r="AO427" s="474">
        <v>1167534.8199999901</v>
      </c>
      <c r="AP427" s="474">
        <v>833453.85</v>
      </c>
      <c r="AQ427" s="474">
        <v>981479.799999999</v>
      </c>
      <c r="AR427" s="474">
        <v>983719.61999999895</v>
      </c>
      <c r="AS427" s="474">
        <v>877473.2</v>
      </c>
      <c r="AT427" s="474">
        <v>871540.59</v>
      </c>
      <c r="AU427" s="474">
        <v>904474.36</v>
      </c>
      <c r="AV427" s="474">
        <v>857652.79</v>
      </c>
      <c r="AW427" s="474">
        <v>877531.65</v>
      </c>
      <c r="AX427" s="474">
        <v>877585.81</v>
      </c>
      <c r="AY427" s="474">
        <v>912057.50999999896</v>
      </c>
      <c r="AZ427" s="474">
        <v>986588.13</v>
      </c>
      <c r="BA427" s="474">
        <v>11131092.130000001</v>
      </c>
    </row>
    <row r="428" spans="1:53">
      <c r="A428" s="475" t="s">
        <v>1915</v>
      </c>
      <c r="B428" s="474">
        <v>875523.93</v>
      </c>
      <c r="C428" s="474">
        <v>647123.92000000004</v>
      </c>
      <c r="D428" s="474">
        <v>627232.02</v>
      </c>
      <c r="E428" s="474">
        <v>616441.93000000005</v>
      </c>
      <c r="F428" s="474">
        <v>635262.99</v>
      </c>
      <c r="G428" s="474">
        <v>692071.41</v>
      </c>
      <c r="H428" s="474">
        <v>743407.31</v>
      </c>
      <c r="I428" s="474">
        <v>596649.5</v>
      </c>
      <c r="J428" s="474">
        <v>890118.78</v>
      </c>
      <c r="K428" s="474">
        <v>1483783.22</v>
      </c>
      <c r="L428" s="474">
        <v>929982.23999999894</v>
      </c>
      <c r="M428" s="474">
        <v>917460.65999999898</v>
      </c>
      <c r="N428" s="474">
        <v>9655057.9100000001</v>
      </c>
      <c r="O428" s="474">
        <v>727224.79</v>
      </c>
      <c r="P428" s="474">
        <v>522655.05999999901</v>
      </c>
      <c r="Q428" s="474">
        <v>677861.03999999899</v>
      </c>
      <c r="R428" s="474">
        <v>652091.82999999996</v>
      </c>
      <c r="S428" s="474">
        <v>629527.30000000005</v>
      </c>
      <c r="T428" s="474">
        <v>699608.21</v>
      </c>
      <c r="U428" s="474">
        <v>659872.87</v>
      </c>
      <c r="V428" s="474">
        <v>607707.97999999905</v>
      </c>
      <c r="W428" s="474">
        <v>664636.03</v>
      </c>
      <c r="X428" s="474">
        <v>623041.93000000005</v>
      </c>
      <c r="Y428" s="474">
        <v>612899.9</v>
      </c>
      <c r="Z428" s="474">
        <v>909295.78</v>
      </c>
      <c r="AA428" s="474">
        <v>7986422.7199999997</v>
      </c>
      <c r="AB428" s="474">
        <v>848373.51999999897</v>
      </c>
      <c r="AC428" s="474">
        <v>551671.57999999996</v>
      </c>
      <c r="AD428" s="474">
        <v>734695.59</v>
      </c>
      <c r="AE428" s="474">
        <v>733511.08</v>
      </c>
      <c r="AF428" s="474">
        <v>681719.04</v>
      </c>
      <c r="AG428" s="474">
        <v>663269.10999999905</v>
      </c>
      <c r="AH428" s="474">
        <v>706918.94</v>
      </c>
      <c r="AI428" s="474">
        <v>628499.13999999897</v>
      </c>
      <c r="AJ428" s="474">
        <v>681114.16999999899</v>
      </c>
      <c r="AK428" s="474">
        <v>646828.01999999897</v>
      </c>
      <c r="AL428" s="474">
        <v>629952.53</v>
      </c>
      <c r="AM428" s="474">
        <v>687050.13999999897</v>
      </c>
      <c r="AN428" s="474">
        <v>8193602.8599999901</v>
      </c>
      <c r="AO428" s="474">
        <v>852869.36999999895</v>
      </c>
      <c r="AP428" s="474">
        <v>530673.13</v>
      </c>
      <c r="AQ428" s="474">
        <v>692316.52999999898</v>
      </c>
      <c r="AR428" s="474">
        <v>736839.7</v>
      </c>
      <c r="AS428" s="474">
        <v>657972.91</v>
      </c>
      <c r="AT428" s="474">
        <v>626345.74999999895</v>
      </c>
      <c r="AU428" s="474">
        <v>681832.41</v>
      </c>
      <c r="AV428" s="474">
        <v>602166.51</v>
      </c>
      <c r="AW428" s="474">
        <v>634940.76</v>
      </c>
      <c r="AX428" s="474">
        <v>643441.05000000005</v>
      </c>
      <c r="AY428" s="474">
        <v>603531.86</v>
      </c>
      <c r="AZ428" s="474">
        <v>676548.32</v>
      </c>
      <c r="BA428" s="474">
        <v>7939478.2999999998</v>
      </c>
    </row>
    <row r="429" spans="1:53">
      <c r="A429" s="475" t="s">
        <v>1914</v>
      </c>
      <c r="B429" s="474">
        <v>358078.7</v>
      </c>
      <c r="C429" s="474">
        <v>303066.74</v>
      </c>
      <c r="D429" s="474">
        <v>444707.27</v>
      </c>
      <c r="E429" s="474">
        <v>380096.65</v>
      </c>
      <c r="F429" s="474">
        <v>360792.61</v>
      </c>
      <c r="G429" s="474">
        <v>285285.7</v>
      </c>
      <c r="H429" s="474">
        <v>342989.54</v>
      </c>
      <c r="I429" s="474">
        <v>369384.19</v>
      </c>
      <c r="J429" s="474">
        <v>345953.67</v>
      </c>
      <c r="K429" s="474">
        <v>332119.71999999997</v>
      </c>
      <c r="L429" s="474">
        <v>353259.7</v>
      </c>
      <c r="M429" s="474">
        <v>338012.59</v>
      </c>
      <c r="N429" s="474">
        <v>4213747.08</v>
      </c>
      <c r="O429" s="474">
        <v>293929.24999999901</v>
      </c>
      <c r="P429" s="474">
        <v>234137.30999999901</v>
      </c>
      <c r="Q429" s="474">
        <v>313937.84000000003</v>
      </c>
      <c r="R429" s="474">
        <v>328188.64</v>
      </c>
      <c r="S429" s="474">
        <v>267314.3</v>
      </c>
      <c r="T429" s="474">
        <v>249781.21</v>
      </c>
      <c r="U429" s="474">
        <v>219383.62</v>
      </c>
      <c r="V429" s="474">
        <v>253309.37</v>
      </c>
      <c r="W429" s="474">
        <v>251555.83</v>
      </c>
      <c r="X429" s="474">
        <v>292293.18</v>
      </c>
      <c r="Y429" s="474">
        <v>310474.53000000003</v>
      </c>
      <c r="Z429" s="474">
        <v>243564.62999999899</v>
      </c>
      <c r="AA429" s="474">
        <v>3257869.71</v>
      </c>
      <c r="AB429" s="474">
        <v>328980.06999999902</v>
      </c>
      <c r="AC429" s="474">
        <v>319223.53000000003</v>
      </c>
      <c r="AD429" s="474">
        <v>307924.59999999998</v>
      </c>
      <c r="AE429" s="474">
        <v>259412.99</v>
      </c>
      <c r="AF429" s="474">
        <v>234642.69</v>
      </c>
      <c r="AG429" s="474">
        <v>263810.03000000003</v>
      </c>
      <c r="AH429" s="474">
        <v>245447.6</v>
      </c>
      <c r="AI429" s="474">
        <v>281187.18999999901</v>
      </c>
      <c r="AJ429" s="474">
        <v>270946.09000000003</v>
      </c>
      <c r="AK429" s="474">
        <v>256488.28</v>
      </c>
      <c r="AL429" s="474">
        <v>333728.18</v>
      </c>
      <c r="AM429" s="474">
        <v>336460.1</v>
      </c>
      <c r="AN429" s="474">
        <v>3438251.35</v>
      </c>
      <c r="AO429" s="474">
        <v>314665.44999999902</v>
      </c>
      <c r="AP429" s="474">
        <v>302780.71999999997</v>
      </c>
      <c r="AQ429" s="474">
        <v>289163.27</v>
      </c>
      <c r="AR429" s="474">
        <v>246879.91999999899</v>
      </c>
      <c r="AS429" s="474">
        <v>219500.29</v>
      </c>
      <c r="AT429" s="474">
        <v>245194.84</v>
      </c>
      <c r="AU429" s="474">
        <v>222641.95</v>
      </c>
      <c r="AV429" s="474">
        <v>255486.28</v>
      </c>
      <c r="AW429" s="474">
        <v>242590.89</v>
      </c>
      <c r="AX429" s="474">
        <v>234144.76</v>
      </c>
      <c r="AY429" s="474">
        <v>308525.64999999898</v>
      </c>
      <c r="AZ429" s="474">
        <v>310039.81</v>
      </c>
      <c r="BA429" s="474">
        <v>3191613.83</v>
      </c>
    </row>
    <row r="430" spans="1:53">
      <c r="A430" s="475" t="s">
        <v>1913</v>
      </c>
      <c r="B430" s="474">
        <v>6488847.9500000002</v>
      </c>
      <c r="C430" s="474">
        <v>6595862.3399999999</v>
      </c>
      <c r="D430" s="474">
        <v>6339600.04</v>
      </c>
      <c r="E430" s="474">
        <v>7819571.6599999899</v>
      </c>
      <c r="F430" s="474">
        <v>6705049.2599999998</v>
      </c>
      <c r="G430" s="474">
        <v>5733081.3700000001</v>
      </c>
      <c r="H430" s="474">
        <v>8393242.0199999996</v>
      </c>
      <c r="I430" s="474">
        <v>7489016.0099999998</v>
      </c>
      <c r="J430" s="474">
        <v>7516111.71</v>
      </c>
      <c r="K430" s="474">
        <v>11447580.41</v>
      </c>
      <c r="L430" s="474">
        <v>11041002.83</v>
      </c>
      <c r="M430" s="474">
        <v>12504905.919999899</v>
      </c>
      <c r="N430" s="474">
        <v>98073871.519999996</v>
      </c>
      <c r="O430" s="474">
        <v>8828022.4199999999</v>
      </c>
      <c r="P430" s="474">
        <v>8913588.1600000001</v>
      </c>
      <c r="Q430" s="474">
        <v>8396494.7899999991</v>
      </c>
      <c r="R430" s="474">
        <v>8512595.8599999994</v>
      </c>
      <c r="S430" s="474">
        <v>8040778.9900000002</v>
      </c>
      <c r="T430" s="474">
        <v>7892335.2899999898</v>
      </c>
      <c r="U430" s="474">
        <v>8482853.5500000007</v>
      </c>
      <c r="V430" s="474">
        <v>7659370.96</v>
      </c>
      <c r="W430" s="474">
        <v>7901417.6500000004</v>
      </c>
      <c r="X430" s="474">
        <v>8212909.6799999997</v>
      </c>
      <c r="Y430" s="474">
        <v>8609019.9399999995</v>
      </c>
      <c r="Z430" s="474">
        <v>8940903.3200000003</v>
      </c>
      <c r="AA430" s="474">
        <v>100390290.61</v>
      </c>
      <c r="AB430" s="474">
        <v>8905232.7699999996</v>
      </c>
      <c r="AC430" s="474">
        <v>8841441.0499999896</v>
      </c>
      <c r="AD430" s="474">
        <v>8938824.0800000001</v>
      </c>
      <c r="AE430" s="474">
        <v>8793668.8399999999</v>
      </c>
      <c r="AF430" s="474">
        <v>8802039.6699999906</v>
      </c>
      <c r="AG430" s="474">
        <v>8584126.3399999999</v>
      </c>
      <c r="AH430" s="474">
        <v>9044817.8199999891</v>
      </c>
      <c r="AI430" s="474">
        <v>8379696.25</v>
      </c>
      <c r="AJ430" s="474">
        <v>8411238.9299999997</v>
      </c>
      <c r="AK430" s="474">
        <v>9074613.4799999893</v>
      </c>
      <c r="AL430" s="474">
        <v>9272616.0799999908</v>
      </c>
      <c r="AM430" s="474">
        <v>9039478.8199999891</v>
      </c>
      <c r="AN430" s="474">
        <v>106087794.13</v>
      </c>
      <c r="AO430" s="474">
        <v>9770798.7599999998</v>
      </c>
      <c r="AP430" s="474">
        <v>9368785.7100000009</v>
      </c>
      <c r="AQ430" s="474">
        <v>9794630.1600000001</v>
      </c>
      <c r="AR430" s="474">
        <v>9837998.8300000001</v>
      </c>
      <c r="AS430" s="474">
        <v>9487016.7400000002</v>
      </c>
      <c r="AT430" s="474">
        <v>8981918.6499999892</v>
      </c>
      <c r="AU430" s="474">
        <v>9653031.0500000007</v>
      </c>
      <c r="AV430" s="474">
        <v>9081382.1500000004</v>
      </c>
      <c r="AW430" s="474">
        <v>8859656.4100000001</v>
      </c>
      <c r="AX430" s="474">
        <v>9569734.9000000004</v>
      </c>
      <c r="AY430" s="474">
        <v>9925685.25</v>
      </c>
      <c r="AZ430" s="474">
        <v>9618455.5199999902</v>
      </c>
      <c r="BA430" s="474">
        <v>113949094.13</v>
      </c>
    </row>
    <row r="431" spans="1:53">
      <c r="A431" s="475" t="s">
        <v>1912</v>
      </c>
      <c r="B431" s="474">
        <v>1521010.51</v>
      </c>
      <c r="C431" s="474">
        <v>1277805.51</v>
      </c>
      <c r="D431" s="474">
        <v>1578252.85</v>
      </c>
      <c r="E431" s="474">
        <v>1569410.17</v>
      </c>
      <c r="F431" s="474">
        <v>1090049.22</v>
      </c>
      <c r="G431" s="474">
        <v>1282023.08</v>
      </c>
      <c r="H431" s="474">
        <v>1201541.55</v>
      </c>
      <c r="I431" s="474">
        <v>856577.63</v>
      </c>
      <c r="J431" s="474">
        <v>867253.32</v>
      </c>
      <c r="K431" s="474">
        <v>1702475.08</v>
      </c>
      <c r="L431" s="474">
        <v>2307200.1099999901</v>
      </c>
      <c r="M431" s="474">
        <v>2450443.9</v>
      </c>
      <c r="N431" s="474">
        <v>17704042.93</v>
      </c>
      <c r="O431" s="474">
        <v>1872225.82</v>
      </c>
      <c r="P431" s="474">
        <v>1781776.33</v>
      </c>
      <c r="Q431" s="474">
        <v>1994848.1399999899</v>
      </c>
      <c r="R431" s="474">
        <v>1762365.46</v>
      </c>
      <c r="S431" s="474">
        <v>1895855.99</v>
      </c>
      <c r="T431" s="474">
        <v>1644671</v>
      </c>
      <c r="U431" s="474">
        <v>1701987.91</v>
      </c>
      <c r="V431" s="474">
        <v>1549793.21</v>
      </c>
      <c r="W431" s="474">
        <v>1758558.62</v>
      </c>
      <c r="X431" s="474">
        <v>1626503.25</v>
      </c>
      <c r="Y431" s="474">
        <v>2246505.48</v>
      </c>
      <c r="Z431" s="474">
        <v>2279698.5399999898</v>
      </c>
      <c r="AA431" s="474">
        <v>22114789.75</v>
      </c>
      <c r="AB431" s="474">
        <v>1826691.00999999</v>
      </c>
      <c r="AC431" s="474">
        <v>1759125.0799999901</v>
      </c>
      <c r="AD431" s="474">
        <v>2042798.56</v>
      </c>
      <c r="AE431" s="474">
        <v>1763985.76</v>
      </c>
      <c r="AF431" s="474">
        <v>1993207.03999999</v>
      </c>
      <c r="AG431" s="474">
        <v>1669393.4</v>
      </c>
      <c r="AH431" s="474">
        <v>1583726.87</v>
      </c>
      <c r="AI431" s="474">
        <v>1553614.66</v>
      </c>
      <c r="AJ431" s="474">
        <v>1721336.4499999899</v>
      </c>
      <c r="AK431" s="474">
        <v>1642406.8499999901</v>
      </c>
      <c r="AL431" s="474">
        <v>2067819</v>
      </c>
      <c r="AM431" s="474">
        <v>2077445.0699999901</v>
      </c>
      <c r="AN431" s="474">
        <v>21701549.75</v>
      </c>
      <c r="AO431" s="474">
        <v>1947442.2</v>
      </c>
      <c r="AP431" s="474">
        <v>1815745.9</v>
      </c>
      <c r="AQ431" s="474">
        <v>2029874.21999999</v>
      </c>
      <c r="AR431" s="474">
        <v>1832470.06</v>
      </c>
      <c r="AS431" s="474">
        <v>2008664.65</v>
      </c>
      <c r="AT431" s="474">
        <v>1644563.03</v>
      </c>
      <c r="AU431" s="474">
        <v>1659736.43</v>
      </c>
      <c r="AV431" s="474">
        <v>1563399.97999999</v>
      </c>
      <c r="AW431" s="474">
        <v>1679491.81</v>
      </c>
      <c r="AX431" s="474">
        <v>1720616.82</v>
      </c>
      <c r="AY431" s="474">
        <v>2137859.1799999899</v>
      </c>
      <c r="AZ431" s="474">
        <v>2138759.9799999902</v>
      </c>
      <c r="BA431" s="474">
        <v>22178624.260000002</v>
      </c>
    </row>
    <row r="432" spans="1:53">
      <c r="A432" s="475" t="s">
        <v>1911</v>
      </c>
      <c r="B432" s="474">
        <v>1521010.51</v>
      </c>
      <c r="C432" s="474">
        <v>1277805.51</v>
      </c>
      <c r="D432" s="474">
        <v>1578252.85</v>
      </c>
      <c r="E432" s="474">
        <v>1569410.17</v>
      </c>
      <c r="F432" s="474">
        <v>1090049.22</v>
      </c>
      <c r="G432" s="474">
        <v>1282023.08</v>
      </c>
      <c r="H432" s="474">
        <v>1201541.55</v>
      </c>
      <c r="I432" s="474">
        <v>856577.63</v>
      </c>
      <c r="J432" s="474">
        <v>867253.32</v>
      </c>
      <c r="K432" s="474">
        <v>1702475.08</v>
      </c>
      <c r="L432" s="474">
        <v>2307200.1099999901</v>
      </c>
      <c r="M432" s="474">
        <v>2450443.9</v>
      </c>
      <c r="N432" s="474">
        <v>17704042.93</v>
      </c>
      <c r="O432" s="474">
        <v>1872225.82</v>
      </c>
      <c r="P432" s="474">
        <v>1781776.33</v>
      </c>
      <c r="Q432" s="474">
        <v>1994848.1399999899</v>
      </c>
      <c r="R432" s="474">
        <v>1762365.46</v>
      </c>
      <c r="S432" s="474">
        <v>1895855.99</v>
      </c>
      <c r="T432" s="474">
        <v>1644671</v>
      </c>
      <c r="U432" s="474">
        <v>1701987.91</v>
      </c>
      <c r="V432" s="474">
        <v>1549793.21</v>
      </c>
      <c r="W432" s="474">
        <v>1758558.62</v>
      </c>
      <c r="X432" s="474">
        <v>1626503.25</v>
      </c>
      <c r="Y432" s="474">
        <v>2246505.48</v>
      </c>
      <c r="Z432" s="474">
        <v>2279698.5399999898</v>
      </c>
      <c r="AA432" s="474">
        <v>22114789.75</v>
      </c>
      <c r="AB432" s="474">
        <v>1826691.00999999</v>
      </c>
      <c r="AC432" s="474">
        <v>1759125.0799999901</v>
      </c>
      <c r="AD432" s="474">
        <v>2042798.56</v>
      </c>
      <c r="AE432" s="474">
        <v>1763985.76</v>
      </c>
      <c r="AF432" s="474">
        <v>1993207.03999999</v>
      </c>
      <c r="AG432" s="474">
        <v>1669393.4</v>
      </c>
      <c r="AH432" s="474">
        <v>1583726.87</v>
      </c>
      <c r="AI432" s="474">
        <v>1553614.66</v>
      </c>
      <c r="AJ432" s="474">
        <v>1721336.4499999899</v>
      </c>
      <c r="AK432" s="474">
        <v>1642406.8499999901</v>
      </c>
      <c r="AL432" s="474">
        <v>2067819</v>
      </c>
      <c r="AM432" s="474">
        <v>2077445.0699999901</v>
      </c>
      <c r="AN432" s="474">
        <v>21701549.75</v>
      </c>
      <c r="AO432" s="474">
        <v>1947442.2</v>
      </c>
      <c r="AP432" s="474">
        <v>1815745.9</v>
      </c>
      <c r="AQ432" s="474">
        <v>2029874.21999999</v>
      </c>
      <c r="AR432" s="474">
        <v>1832470.06</v>
      </c>
      <c r="AS432" s="474">
        <v>2008664.65</v>
      </c>
      <c r="AT432" s="474">
        <v>1644563.03</v>
      </c>
      <c r="AU432" s="474">
        <v>1659736.43</v>
      </c>
      <c r="AV432" s="474">
        <v>1563399.97999999</v>
      </c>
      <c r="AW432" s="474">
        <v>1679491.81</v>
      </c>
      <c r="AX432" s="474">
        <v>1720616.82</v>
      </c>
      <c r="AY432" s="474">
        <v>2137859.1799999899</v>
      </c>
      <c r="AZ432" s="474">
        <v>2138759.9799999902</v>
      </c>
      <c r="BA432" s="474">
        <v>22178624.260000002</v>
      </c>
    </row>
    <row r="433" spans="1:53">
      <c r="A433" s="475" t="s">
        <v>1910</v>
      </c>
      <c r="B433" s="474">
        <v>352816.72</v>
      </c>
      <c r="C433" s="474">
        <v>341274.51</v>
      </c>
      <c r="D433" s="474">
        <v>369526.63</v>
      </c>
      <c r="E433" s="474">
        <v>382452.55</v>
      </c>
      <c r="F433" s="474">
        <v>390701.92</v>
      </c>
      <c r="G433" s="474">
        <v>388495.37</v>
      </c>
      <c r="H433" s="474">
        <v>342619.58</v>
      </c>
      <c r="I433" s="474">
        <v>360666.29</v>
      </c>
      <c r="J433" s="474">
        <v>382362.7</v>
      </c>
      <c r="K433" s="474">
        <v>372691.03</v>
      </c>
      <c r="L433" s="474">
        <v>378113.16</v>
      </c>
      <c r="M433" s="474">
        <v>409075.6</v>
      </c>
      <c r="N433" s="474">
        <v>4470796.0599999996</v>
      </c>
      <c r="O433" s="474">
        <v>433149.3</v>
      </c>
      <c r="P433" s="474">
        <v>417832.23</v>
      </c>
      <c r="Q433" s="474">
        <v>420027.58</v>
      </c>
      <c r="R433" s="474">
        <v>423826.23</v>
      </c>
      <c r="S433" s="474">
        <v>429070.15</v>
      </c>
      <c r="T433" s="474">
        <v>431710.42</v>
      </c>
      <c r="U433" s="474">
        <v>435310.12</v>
      </c>
      <c r="V433" s="474">
        <v>432486.98</v>
      </c>
      <c r="W433" s="474">
        <v>417224.92</v>
      </c>
      <c r="X433" s="474">
        <v>416260.68</v>
      </c>
      <c r="Y433" s="474">
        <v>415338.08</v>
      </c>
      <c r="Z433" s="474">
        <v>435293.11</v>
      </c>
      <c r="AA433" s="474">
        <v>5107529.8</v>
      </c>
      <c r="AB433" s="474">
        <v>485367.52</v>
      </c>
      <c r="AC433" s="474">
        <v>472125.14</v>
      </c>
      <c r="AD433" s="474">
        <v>475207.73</v>
      </c>
      <c r="AE433" s="474">
        <v>473124.14</v>
      </c>
      <c r="AF433" s="474">
        <v>494960.71</v>
      </c>
      <c r="AG433" s="474">
        <v>487313.07</v>
      </c>
      <c r="AH433" s="474">
        <v>483892.20999999897</v>
      </c>
      <c r="AI433" s="474">
        <v>479796.86</v>
      </c>
      <c r="AJ433" s="474">
        <v>471004.07</v>
      </c>
      <c r="AK433" s="474">
        <v>473274.66</v>
      </c>
      <c r="AL433" s="474">
        <v>475275.62</v>
      </c>
      <c r="AM433" s="474">
        <v>496793.18</v>
      </c>
      <c r="AN433" s="474">
        <v>5768134.9100000001</v>
      </c>
      <c r="AO433" s="474">
        <v>505462.27999999898</v>
      </c>
      <c r="AP433" s="474">
        <v>490918.63</v>
      </c>
      <c r="AQ433" s="474">
        <v>494015.17</v>
      </c>
      <c r="AR433" s="474">
        <v>492264.03</v>
      </c>
      <c r="AS433" s="474">
        <v>503559.34</v>
      </c>
      <c r="AT433" s="474">
        <v>506086.25999999902</v>
      </c>
      <c r="AU433" s="474">
        <v>512587.66</v>
      </c>
      <c r="AV433" s="474">
        <v>499356.6</v>
      </c>
      <c r="AW433" s="474">
        <v>489657.86</v>
      </c>
      <c r="AX433" s="474">
        <v>492653.37</v>
      </c>
      <c r="AY433" s="474">
        <v>494168.45999999897</v>
      </c>
      <c r="AZ433" s="474">
        <v>514753.58999999898</v>
      </c>
      <c r="BA433" s="474">
        <v>5995483.25</v>
      </c>
    </row>
    <row r="434" spans="1:53">
      <c r="A434" s="475" t="s">
        <v>1909</v>
      </c>
      <c r="B434" s="474">
        <v>352816.72</v>
      </c>
      <c r="C434" s="474">
        <v>341274.51</v>
      </c>
      <c r="D434" s="474">
        <v>369526.63</v>
      </c>
      <c r="E434" s="474">
        <v>382452.55</v>
      </c>
      <c r="F434" s="474">
        <v>390701.92</v>
      </c>
      <c r="G434" s="474">
        <v>388495.37</v>
      </c>
      <c r="H434" s="474">
        <v>342619.58</v>
      </c>
      <c r="I434" s="474">
        <v>360666.29</v>
      </c>
      <c r="J434" s="474">
        <v>382362.7</v>
      </c>
      <c r="K434" s="474">
        <v>372691.03</v>
      </c>
      <c r="L434" s="474">
        <v>378113.16</v>
      </c>
      <c r="M434" s="474">
        <v>409075.6</v>
      </c>
      <c r="N434" s="474">
        <v>4470796.0599999996</v>
      </c>
      <c r="O434" s="474">
        <v>433149.3</v>
      </c>
      <c r="P434" s="474">
        <v>417832.23</v>
      </c>
      <c r="Q434" s="474">
        <v>420027.58</v>
      </c>
      <c r="R434" s="474">
        <v>423826.23</v>
      </c>
      <c r="S434" s="474">
        <v>429070.15</v>
      </c>
      <c r="T434" s="474">
        <v>431710.42</v>
      </c>
      <c r="U434" s="474">
        <v>435310.12</v>
      </c>
      <c r="V434" s="474">
        <v>432486.98</v>
      </c>
      <c r="W434" s="474">
        <v>417224.92</v>
      </c>
      <c r="X434" s="474">
        <v>416260.68</v>
      </c>
      <c r="Y434" s="474">
        <v>415338.08</v>
      </c>
      <c r="Z434" s="474">
        <v>435293.11</v>
      </c>
      <c r="AA434" s="474">
        <v>5107529.8</v>
      </c>
      <c r="AB434" s="474">
        <v>485367.52</v>
      </c>
      <c r="AC434" s="474">
        <v>472125.14</v>
      </c>
      <c r="AD434" s="474">
        <v>475207.73</v>
      </c>
      <c r="AE434" s="474">
        <v>473124.14</v>
      </c>
      <c r="AF434" s="474">
        <v>494960.71</v>
      </c>
      <c r="AG434" s="474">
        <v>487313.07</v>
      </c>
      <c r="AH434" s="474">
        <v>483892.20999999897</v>
      </c>
      <c r="AI434" s="474">
        <v>479796.86</v>
      </c>
      <c r="AJ434" s="474">
        <v>471004.07</v>
      </c>
      <c r="AK434" s="474">
        <v>473274.66</v>
      </c>
      <c r="AL434" s="474">
        <v>475275.62</v>
      </c>
      <c r="AM434" s="474">
        <v>496793.18</v>
      </c>
      <c r="AN434" s="474">
        <v>5768134.9100000001</v>
      </c>
      <c r="AO434" s="474">
        <v>505462.27999999898</v>
      </c>
      <c r="AP434" s="474">
        <v>490918.63</v>
      </c>
      <c r="AQ434" s="474">
        <v>494015.17</v>
      </c>
      <c r="AR434" s="474">
        <v>492264.03</v>
      </c>
      <c r="AS434" s="474">
        <v>503559.34</v>
      </c>
      <c r="AT434" s="474">
        <v>506086.25999999902</v>
      </c>
      <c r="AU434" s="474">
        <v>512587.66</v>
      </c>
      <c r="AV434" s="474">
        <v>499356.6</v>
      </c>
      <c r="AW434" s="474">
        <v>489657.86</v>
      </c>
      <c r="AX434" s="474">
        <v>492653.37</v>
      </c>
      <c r="AY434" s="474">
        <v>494168.45999999897</v>
      </c>
      <c r="AZ434" s="474">
        <v>514753.58999999898</v>
      </c>
      <c r="BA434" s="474">
        <v>5995483.25</v>
      </c>
    </row>
    <row r="435" spans="1:53">
      <c r="A435" s="475" t="s">
        <v>1908</v>
      </c>
      <c r="B435" s="474">
        <v>114585.7</v>
      </c>
      <c r="C435" s="474">
        <v>66343.94</v>
      </c>
      <c r="D435" s="474">
        <v>298143.89</v>
      </c>
      <c r="E435" s="474">
        <v>284292.84000000003</v>
      </c>
      <c r="F435" s="474">
        <v>260068.51</v>
      </c>
      <c r="G435" s="474">
        <v>291305.96999999997</v>
      </c>
      <c r="H435" s="474">
        <v>316190.98</v>
      </c>
      <c r="I435" s="474">
        <v>355557.99</v>
      </c>
      <c r="J435" s="474">
        <v>196443.09</v>
      </c>
      <c r="K435" s="474">
        <v>220781.55</v>
      </c>
      <c r="L435" s="474">
        <v>223189.459999999</v>
      </c>
      <c r="M435" s="474">
        <v>219147.73</v>
      </c>
      <c r="N435" s="474">
        <v>2846051.65</v>
      </c>
      <c r="O435" s="474">
        <v>143321.72999999899</v>
      </c>
      <c r="P435" s="474">
        <v>224627.93999999901</v>
      </c>
      <c r="Q435" s="474">
        <v>183002.11</v>
      </c>
      <c r="R435" s="474">
        <v>222714.34999999899</v>
      </c>
      <c r="S435" s="474">
        <v>245814.889999999</v>
      </c>
      <c r="T435" s="474">
        <v>245514.45</v>
      </c>
      <c r="U435" s="474">
        <v>280707.07999999903</v>
      </c>
      <c r="V435" s="474">
        <v>166725.04999999999</v>
      </c>
      <c r="W435" s="474">
        <v>252461.52</v>
      </c>
      <c r="X435" s="474">
        <v>286162.33</v>
      </c>
      <c r="Y435" s="474">
        <v>234273.99999999901</v>
      </c>
      <c r="Z435" s="474">
        <v>291534.11</v>
      </c>
      <c r="AA435" s="474">
        <v>2776859.5599999898</v>
      </c>
      <c r="AB435" s="474">
        <v>145037.28999999899</v>
      </c>
      <c r="AC435" s="474">
        <v>226635.75</v>
      </c>
      <c r="AD435" s="474">
        <v>181868.08999999901</v>
      </c>
      <c r="AE435" s="474">
        <v>218013.11</v>
      </c>
      <c r="AF435" s="474">
        <v>243319.37</v>
      </c>
      <c r="AG435" s="474">
        <v>239402.47999999899</v>
      </c>
      <c r="AH435" s="474">
        <v>265876.87</v>
      </c>
      <c r="AI435" s="474">
        <v>150972.82999999999</v>
      </c>
      <c r="AJ435" s="474">
        <v>236590.17</v>
      </c>
      <c r="AK435" s="474">
        <v>272725.27</v>
      </c>
      <c r="AL435" s="474">
        <v>229210.68</v>
      </c>
      <c r="AM435" s="474">
        <v>286382.86</v>
      </c>
      <c r="AN435" s="474">
        <v>2696034.77</v>
      </c>
      <c r="AO435" s="474">
        <v>146258.139999999</v>
      </c>
      <c r="AP435" s="474">
        <v>228578.83</v>
      </c>
      <c r="AQ435" s="474">
        <v>177548.45</v>
      </c>
      <c r="AR435" s="474">
        <v>213567.46</v>
      </c>
      <c r="AS435" s="474">
        <v>237950.38</v>
      </c>
      <c r="AT435" s="474">
        <v>230715.179999999</v>
      </c>
      <c r="AU435" s="474">
        <v>261558.41</v>
      </c>
      <c r="AV435" s="474">
        <v>144394.49</v>
      </c>
      <c r="AW435" s="474">
        <v>230832.86</v>
      </c>
      <c r="AX435" s="474">
        <v>269945.53999999998</v>
      </c>
      <c r="AY435" s="474">
        <v>225522.31</v>
      </c>
      <c r="AZ435" s="474">
        <v>283356.05</v>
      </c>
      <c r="BA435" s="474">
        <v>2650228.1</v>
      </c>
    </row>
    <row r="436" spans="1:53">
      <c r="A436" s="475" t="s">
        <v>1907</v>
      </c>
      <c r="B436" s="474">
        <v>114585.7</v>
      </c>
      <c r="C436" s="474">
        <v>66343.94</v>
      </c>
      <c r="D436" s="474">
        <v>298143.89</v>
      </c>
      <c r="E436" s="474">
        <v>284292.84000000003</v>
      </c>
      <c r="F436" s="474">
        <v>260068.51</v>
      </c>
      <c r="G436" s="474">
        <v>291305.96999999997</v>
      </c>
      <c r="H436" s="474">
        <v>316190.98</v>
      </c>
      <c r="I436" s="474">
        <v>355557.99</v>
      </c>
      <c r="J436" s="474">
        <v>196443.09</v>
      </c>
      <c r="K436" s="474">
        <v>220781.55</v>
      </c>
      <c r="L436" s="474">
        <v>223189.459999999</v>
      </c>
      <c r="M436" s="474">
        <v>219147.73</v>
      </c>
      <c r="N436" s="474">
        <v>2846051.65</v>
      </c>
      <c r="O436" s="474">
        <v>143321.72999999899</v>
      </c>
      <c r="P436" s="474">
        <v>224627.93999999901</v>
      </c>
      <c r="Q436" s="474">
        <v>183002.11</v>
      </c>
      <c r="R436" s="474">
        <v>222714.34999999899</v>
      </c>
      <c r="S436" s="474">
        <v>245814.889999999</v>
      </c>
      <c r="T436" s="474">
        <v>245514.45</v>
      </c>
      <c r="U436" s="474">
        <v>280707.07999999903</v>
      </c>
      <c r="V436" s="474">
        <v>166725.04999999999</v>
      </c>
      <c r="W436" s="474">
        <v>252461.52</v>
      </c>
      <c r="X436" s="474">
        <v>286162.33</v>
      </c>
      <c r="Y436" s="474">
        <v>234273.99999999901</v>
      </c>
      <c r="Z436" s="474">
        <v>291534.11</v>
      </c>
      <c r="AA436" s="474">
        <v>2776859.5599999898</v>
      </c>
      <c r="AB436" s="474">
        <v>145037.28999999899</v>
      </c>
      <c r="AC436" s="474">
        <v>226635.75</v>
      </c>
      <c r="AD436" s="474">
        <v>181868.08999999901</v>
      </c>
      <c r="AE436" s="474">
        <v>218013.11</v>
      </c>
      <c r="AF436" s="474">
        <v>243319.37</v>
      </c>
      <c r="AG436" s="474">
        <v>239402.47999999899</v>
      </c>
      <c r="AH436" s="474">
        <v>265876.87</v>
      </c>
      <c r="AI436" s="474">
        <v>150972.82999999999</v>
      </c>
      <c r="AJ436" s="474">
        <v>236590.17</v>
      </c>
      <c r="AK436" s="474">
        <v>272725.27</v>
      </c>
      <c r="AL436" s="474">
        <v>229210.68</v>
      </c>
      <c r="AM436" s="474">
        <v>286382.86</v>
      </c>
      <c r="AN436" s="474">
        <v>2696034.77</v>
      </c>
      <c r="AO436" s="474">
        <v>146258.139999999</v>
      </c>
      <c r="AP436" s="474">
        <v>228578.83</v>
      </c>
      <c r="AQ436" s="474">
        <v>177548.45</v>
      </c>
      <c r="AR436" s="474">
        <v>213567.46</v>
      </c>
      <c r="AS436" s="474">
        <v>237950.38</v>
      </c>
      <c r="AT436" s="474">
        <v>230715.179999999</v>
      </c>
      <c r="AU436" s="474">
        <v>261558.41</v>
      </c>
      <c r="AV436" s="474">
        <v>144394.49</v>
      </c>
      <c r="AW436" s="474">
        <v>230832.86</v>
      </c>
      <c r="AX436" s="474">
        <v>269945.53999999998</v>
      </c>
      <c r="AY436" s="474">
        <v>225522.31</v>
      </c>
      <c r="AZ436" s="474">
        <v>283356.05</v>
      </c>
      <c r="BA436" s="474">
        <v>2650228.1</v>
      </c>
    </row>
    <row r="437" spans="1:53">
      <c r="A437" s="475" t="s">
        <v>1906</v>
      </c>
      <c r="B437" s="474">
        <v>737947.45</v>
      </c>
      <c r="C437" s="474">
        <v>745234.53</v>
      </c>
      <c r="D437" s="474">
        <v>886499.25</v>
      </c>
      <c r="E437" s="474">
        <v>1312210.3899999999</v>
      </c>
      <c r="F437" s="474">
        <v>1181939.1000000001</v>
      </c>
      <c r="G437" s="474">
        <v>1173332.82</v>
      </c>
      <c r="H437" s="474">
        <v>940912.12</v>
      </c>
      <c r="I437" s="474">
        <v>1726680.35</v>
      </c>
      <c r="J437" s="474">
        <v>1275749.19</v>
      </c>
      <c r="K437" s="474">
        <v>1443541.31</v>
      </c>
      <c r="L437" s="474">
        <v>1364173.05</v>
      </c>
      <c r="M437" s="474">
        <v>1338932.74999999</v>
      </c>
      <c r="N437" s="474">
        <v>14127152.310000001</v>
      </c>
      <c r="O437" s="474">
        <v>1155514.3899999999</v>
      </c>
      <c r="P437" s="474">
        <v>1068372.02</v>
      </c>
      <c r="Q437" s="474">
        <v>1130879.3400000001</v>
      </c>
      <c r="R437" s="474">
        <v>1169523.5900000001</v>
      </c>
      <c r="S437" s="474">
        <v>1247995.55</v>
      </c>
      <c r="T437" s="474">
        <v>1092860.1200000001</v>
      </c>
      <c r="U437" s="474">
        <v>1242576.33</v>
      </c>
      <c r="V437" s="474">
        <v>1112521.78</v>
      </c>
      <c r="W437" s="474">
        <v>1078694.04</v>
      </c>
      <c r="X437" s="474">
        <v>1035349.58</v>
      </c>
      <c r="Y437" s="474">
        <v>952427.21</v>
      </c>
      <c r="Z437" s="474">
        <v>958222.08999999904</v>
      </c>
      <c r="AA437" s="474">
        <v>13244936.039999999</v>
      </c>
      <c r="AB437" s="474">
        <v>1210350.8899999999</v>
      </c>
      <c r="AC437" s="474">
        <v>1077518.69</v>
      </c>
      <c r="AD437" s="474">
        <v>1136826.83</v>
      </c>
      <c r="AE437" s="474">
        <v>1164697.3400000001</v>
      </c>
      <c r="AF437" s="474">
        <v>1280096.8400000001</v>
      </c>
      <c r="AG437" s="474">
        <v>1278147.3</v>
      </c>
      <c r="AH437" s="474">
        <v>1434255.9</v>
      </c>
      <c r="AI437" s="474">
        <v>1307609.01</v>
      </c>
      <c r="AJ437" s="474">
        <v>1239853.1100000001</v>
      </c>
      <c r="AK437" s="474">
        <v>1218672.99</v>
      </c>
      <c r="AL437" s="474">
        <v>1111678.2</v>
      </c>
      <c r="AM437" s="474">
        <v>967270.37000000197</v>
      </c>
      <c r="AN437" s="474">
        <v>14426977.470000001</v>
      </c>
      <c r="AO437" s="474">
        <v>1245937.5900000001</v>
      </c>
      <c r="AP437" s="474">
        <v>1095194.3999999999</v>
      </c>
      <c r="AQ437" s="474">
        <v>1185048.54</v>
      </c>
      <c r="AR437" s="474">
        <v>1259326.8999999999</v>
      </c>
      <c r="AS437" s="474">
        <v>1317186.26</v>
      </c>
      <c r="AT437" s="474">
        <v>1271092.18</v>
      </c>
      <c r="AU437" s="474">
        <v>1468750.92</v>
      </c>
      <c r="AV437" s="474">
        <v>1349291.16</v>
      </c>
      <c r="AW437" s="474">
        <v>1271093.1100000001</v>
      </c>
      <c r="AX437" s="474">
        <v>1308329.73</v>
      </c>
      <c r="AY437" s="474">
        <v>1105776.08</v>
      </c>
      <c r="AZ437" s="474">
        <v>995825.58999999904</v>
      </c>
      <c r="BA437" s="474">
        <v>14872852.460000001</v>
      </c>
    </row>
    <row r="438" spans="1:53">
      <c r="A438" s="475" t="s">
        <v>1905</v>
      </c>
      <c r="B438" s="474">
        <v>737947.45</v>
      </c>
      <c r="C438" s="474">
        <v>745234.53</v>
      </c>
      <c r="D438" s="474">
        <v>886499.25</v>
      </c>
      <c r="E438" s="474">
        <v>1312210.3899999999</v>
      </c>
      <c r="F438" s="474">
        <v>1181939.1000000001</v>
      </c>
      <c r="G438" s="474">
        <v>1173332.82</v>
      </c>
      <c r="H438" s="474">
        <v>940912.12</v>
      </c>
      <c r="I438" s="474">
        <v>1726680.35</v>
      </c>
      <c r="J438" s="474">
        <v>1275749.19</v>
      </c>
      <c r="K438" s="474">
        <v>1443541.31</v>
      </c>
      <c r="L438" s="474">
        <v>1364173.05</v>
      </c>
      <c r="M438" s="474">
        <v>1338932.74999999</v>
      </c>
      <c r="N438" s="474">
        <v>14127152.310000001</v>
      </c>
      <c r="O438" s="474">
        <v>1155514.3899999999</v>
      </c>
      <c r="P438" s="474">
        <v>1068372.02</v>
      </c>
      <c r="Q438" s="474">
        <v>1130879.3400000001</v>
      </c>
      <c r="R438" s="474">
        <v>1169523.5900000001</v>
      </c>
      <c r="S438" s="474">
        <v>1247995.55</v>
      </c>
      <c r="T438" s="474">
        <v>1092860.1200000001</v>
      </c>
      <c r="U438" s="474">
        <v>1242576.33</v>
      </c>
      <c r="V438" s="474">
        <v>1112521.78</v>
      </c>
      <c r="W438" s="474">
        <v>1078694.04</v>
      </c>
      <c r="X438" s="474">
        <v>1035349.58</v>
      </c>
      <c r="Y438" s="474">
        <v>952427.21</v>
      </c>
      <c r="Z438" s="474">
        <v>958222.08999999904</v>
      </c>
      <c r="AA438" s="474">
        <v>13244936.039999999</v>
      </c>
      <c r="AB438" s="474">
        <v>1210350.8899999999</v>
      </c>
      <c r="AC438" s="474">
        <v>1077518.69</v>
      </c>
      <c r="AD438" s="474">
        <v>1136826.83</v>
      </c>
      <c r="AE438" s="474">
        <v>1164697.3400000001</v>
      </c>
      <c r="AF438" s="474">
        <v>1280096.8400000001</v>
      </c>
      <c r="AG438" s="474">
        <v>1278147.3</v>
      </c>
      <c r="AH438" s="474">
        <v>1434255.9</v>
      </c>
      <c r="AI438" s="474">
        <v>1307609.01</v>
      </c>
      <c r="AJ438" s="474">
        <v>1239853.1100000001</v>
      </c>
      <c r="AK438" s="474">
        <v>1218672.99</v>
      </c>
      <c r="AL438" s="474">
        <v>1111678.2</v>
      </c>
      <c r="AM438" s="474">
        <v>967270.37000000197</v>
      </c>
      <c r="AN438" s="474">
        <v>14426977.470000001</v>
      </c>
      <c r="AO438" s="474">
        <v>1245937.5900000001</v>
      </c>
      <c r="AP438" s="474">
        <v>1095194.3999999999</v>
      </c>
      <c r="AQ438" s="474">
        <v>1185048.54</v>
      </c>
      <c r="AR438" s="474">
        <v>1259326.8999999999</v>
      </c>
      <c r="AS438" s="474">
        <v>1317186.26</v>
      </c>
      <c r="AT438" s="474">
        <v>1271092.18</v>
      </c>
      <c r="AU438" s="474">
        <v>1468750.92</v>
      </c>
      <c r="AV438" s="474">
        <v>1349291.16</v>
      </c>
      <c r="AW438" s="474">
        <v>1271093.1100000001</v>
      </c>
      <c r="AX438" s="474">
        <v>1308329.73</v>
      </c>
      <c r="AY438" s="474">
        <v>1105776.08</v>
      </c>
      <c r="AZ438" s="474">
        <v>995825.58999999904</v>
      </c>
      <c r="BA438" s="474">
        <v>14872852.460000001</v>
      </c>
    </row>
    <row r="439" spans="1:53">
      <c r="A439" s="475" t="s">
        <v>1904</v>
      </c>
      <c r="B439" s="474">
        <v>413914.38</v>
      </c>
      <c r="C439" s="474">
        <v>407848.16</v>
      </c>
      <c r="D439" s="474">
        <v>463835.57</v>
      </c>
      <c r="E439" s="474">
        <v>453701.23</v>
      </c>
      <c r="F439" s="474">
        <v>458501.47</v>
      </c>
      <c r="G439" s="474">
        <v>534060.24</v>
      </c>
      <c r="H439" s="474">
        <v>596849.84</v>
      </c>
      <c r="I439" s="474">
        <v>830143.84</v>
      </c>
      <c r="J439" s="474">
        <v>666290.49</v>
      </c>
      <c r="K439" s="474">
        <v>486794.69</v>
      </c>
      <c r="L439" s="474">
        <v>436153.11</v>
      </c>
      <c r="M439" s="474">
        <v>435136.31999999902</v>
      </c>
      <c r="N439" s="474">
        <v>6183229.3399999999</v>
      </c>
      <c r="O439" s="474">
        <v>438292.7</v>
      </c>
      <c r="P439" s="474">
        <v>417685.72</v>
      </c>
      <c r="Q439" s="474">
        <v>443655.26</v>
      </c>
      <c r="R439" s="474">
        <v>428516.76</v>
      </c>
      <c r="S439" s="474">
        <v>467507.09999999899</v>
      </c>
      <c r="T439" s="474">
        <v>479072.91</v>
      </c>
      <c r="U439" s="474">
        <v>490252.34</v>
      </c>
      <c r="V439" s="474">
        <v>519634.08</v>
      </c>
      <c r="W439" s="474">
        <v>458788.59</v>
      </c>
      <c r="X439" s="474">
        <v>476185.32</v>
      </c>
      <c r="Y439" s="474">
        <v>453022.02999999898</v>
      </c>
      <c r="Z439" s="474">
        <v>457431.19999999902</v>
      </c>
      <c r="AA439" s="474">
        <v>5530044.0099999998</v>
      </c>
      <c r="AB439" s="474">
        <v>461644.43999999901</v>
      </c>
      <c r="AC439" s="474">
        <v>435953.45999999897</v>
      </c>
      <c r="AD439" s="474">
        <v>467573.96999999898</v>
      </c>
      <c r="AE439" s="474">
        <v>447562.99</v>
      </c>
      <c r="AF439" s="474">
        <v>495882.13</v>
      </c>
      <c r="AG439" s="474">
        <v>501321.32</v>
      </c>
      <c r="AH439" s="474">
        <v>512320.64</v>
      </c>
      <c r="AI439" s="474">
        <v>542511.16999999899</v>
      </c>
      <c r="AJ439" s="474">
        <v>476739.12999999902</v>
      </c>
      <c r="AK439" s="474">
        <v>505065.18999999901</v>
      </c>
      <c r="AL439" s="474">
        <v>472925.24999999901</v>
      </c>
      <c r="AM439" s="474">
        <v>473458.51999999897</v>
      </c>
      <c r="AN439" s="474">
        <v>5792958.2099999897</v>
      </c>
      <c r="AO439" s="474">
        <v>517750.75999999902</v>
      </c>
      <c r="AP439" s="474">
        <v>503314.27999999898</v>
      </c>
      <c r="AQ439" s="474">
        <v>516612.34999999899</v>
      </c>
      <c r="AR439" s="474">
        <v>517867.69999999902</v>
      </c>
      <c r="AS439" s="474">
        <v>534045.73999999894</v>
      </c>
      <c r="AT439" s="474">
        <v>564937.02999999898</v>
      </c>
      <c r="AU439" s="474">
        <v>570610.25999999896</v>
      </c>
      <c r="AV439" s="474">
        <v>582617.43999999901</v>
      </c>
      <c r="AW439" s="474">
        <v>548361.55999999901</v>
      </c>
      <c r="AX439" s="474">
        <v>546708.68999999901</v>
      </c>
      <c r="AY439" s="474">
        <v>524658.88</v>
      </c>
      <c r="AZ439" s="474">
        <v>509419.83</v>
      </c>
      <c r="BA439" s="474">
        <v>6436904.5199999902</v>
      </c>
    </row>
    <row r="440" spans="1:53">
      <c r="A440" s="475" t="s">
        <v>1903</v>
      </c>
      <c r="B440" s="474">
        <v>413914.38</v>
      </c>
      <c r="C440" s="474">
        <v>407848.16</v>
      </c>
      <c r="D440" s="474">
        <v>463835.57</v>
      </c>
      <c r="E440" s="474">
        <v>453701.23</v>
      </c>
      <c r="F440" s="474">
        <v>458501.47</v>
      </c>
      <c r="G440" s="474">
        <v>534060.24</v>
      </c>
      <c r="H440" s="474">
        <v>596849.84</v>
      </c>
      <c r="I440" s="474">
        <v>830143.84</v>
      </c>
      <c r="J440" s="474">
        <v>666290.49</v>
      </c>
      <c r="K440" s="474">
        <v>486794.69</v>
      </c>
      <c r="L440" s="474">
        <v>436153.11</v>
      </c>
      <c r="M440" s="474">
        <v>435136.31999999902</v>
      </c>
      <c r="N440" s="474">
        <v>6183229.3399999999</v>
      </c>
      <c r="O440" s="474">
        <v>438292.7</v>
      </c>
      <c r="P440" s="474">
        <v>417685.72</v>
      </c>
      <c r="Q440" s="474">
        <v>443655.26</v>
      </c>
      <c r="R440" s="474">
        <v>428516.76</v>
      </c>
      <c r="S440" s="474">
        <v>467507.09999999899</v>
      </c>
      <c r="T440" s="474">
        <v>479072.91</v>
      </c>
      <c r="U440" s="474">
        <v>490252.34</v>
      </c>
      <c r="V440" s="474">
        <v>519634.08</v>
      </c>
      <c r="W440" s="474">
        <v>458788.59</v>
      </c>
      <c r="X440" s="474">
        <v>476185.32</v>
      </c>
      <c r="Y440" s="474">
        <v>453022.02999999898</v>
      </c>
      <c r="Z440" s="474">
        <v>457431.19999999902</v>
      </c>
      <c r="AA440" s="474">
        <v>5530044.0099999998</v>
      </c>
      <c r="AB440" s="474">
        <v>461644.43999999901</v>
      </c>
      <c r="AC440" s="474">
        <v>435953.45999999897</v>
      </c>
      <c r="AD440" s="474">
        <v>467573.96999999898</v>
      </c>
      <c r="AE440" s="474">
        <v>447562.99</v>
      </c>
      <c r="AF440" s="474">
        <v>495882.13</v>
      </c>
      <c r="AG440" s="474">
        <v>501321.32</v>
      </c>
      <c r="AH440" s="474">
        <v>512320.64</v>
      </c>
      <c r="AI440" s="474">
        <v>542511.16999999899</v>
      </c>
      <c r="AJ440" s="474">
        <v>476739.12999999902</v>
      </c>
      <c r="AK440" s="474">
        <v>505065.18999999901</v>
      </c>
      <c r="AL440" s="474">
        <v>472925.24999999901</v>
      </c>
      <c r="AM440" s="474">
        <v>473458.51999999897</v>
      </c>
      <c r="AN440" s="474">
        <v>5792958.2099999897</v>
      </c>
      <c r="AO440" s="474">
        <v>517750.75999999902</v>
      </c>
      <c r="AP440" s="474">
        <v>503314.27999999898</v>
      </c>
      <c r="AQ440" s="474">
        <v>516612.34999999899</v>
      </c>
      <c r="AR440" s="474">
        <v>517867.69999999902</v>
      </c>
      <c r="AS440" s="474">
        <v>534045.73999999894</v>
      </c>
      <c r="AT440" s="474">
        <v>564937.02999999898</v>
      </c>
      <c r="AU440" s="474">
        <v>570610.25999999896</v>
      </c>
      <c r="AV440" s="474">
        <v>582617.43999999901</v>
      </c>
      <c r="AW440" s="474">
        <v>548361.55999999901</v>
      </c>
      <c r="AX440" s="474">
        <v>546708.68999999901</v>
      </c>
      <c r="AY440" s="474">
        <v>524658.88</v>
      </c>
      <c r="AZ440" s="474">
        <v>509419.83</v>
      </c>
      <c r="BA440" s="474">
        <v>6436904.5199999902</v>
      </c>
    </row>
    <row r="441" spans="1:53">
      <c r="A441" s="475" t="s">
        <v>1902</v>
      </c>
      <c r="B441" s="474">
        <v>0</v>
      </c>
      <c r="C441" s="474">
        <v>0</v>
      </c>
      <c r="D441" s="474">
        <v>0</v>
      </c>
      <c r="E441" s="474">
        <v>0</v>
      </c>
      <c r="F441" s="474">
        <v>0</v>
      </c>
      <c r="G441" s="474">
        <v>0</v>
      </c>
      <c r="H441" s="474">
        <v>0</v>
      </c>
      <c r="I441" s="474">
        <v>0</v>
      </c>
      <c r="J441" s="474">
        <v>0</v>
      </c>
      <c r="K441" s="474">
        <v>0</v>
      </c>
      <c r="L441" s="474">
        <v>0</v>
      </c>
      <c r="M441" s="474">
        <v>0</v>
      </c>
      <c r="N441" s="474">
        <v>0</v>
      </c>
      <c r="O441" s="474">
        <v>0</v>
      </c>
      <c r="P441" s="474">
        <v>0</v>
      </c>
      <c r="Q441" s="474">
        <v>0</v>
      </c>
      <c r="R441" s="474">
        <v>0</v>
      </c>
      <c r="S441" s="474">
        <v>0</v>
      </c>
      <c r="T441" s="474">
        <v>0</v>
      </c>
      <c r="U441" s="474">
        <v>0</v>
      </c>
      <c r="V441" s="474">
        <v>0</v>
      </c>
      <c r="W441" s="474">
        <v>0</v>
      </c>
      <c r="X441" s="474">
        <v>0</v>
      </c>
      <c r="Y441" s="474">
        <v>0</v>
      </c>
      <c r="Z441" s="474">
        <v>0</v>
      </c>
      <c r="AA441" s="474">
        <v>0</v>
      </c>
      <c r="AB441" s="474">
        <v>0</v>
      </c>
      <c r="AC441" s="474">
        <v>0</v>
      </c>
      <c r="AD441" s="474">
        <v>0</v>
      </c>
      <c r="AE441" s="474">
        <v>0</v>
      </c>
      <c r="AF441" s="474">
        <v>0</v>
      </c>
      <c r="AG441" s="474">
        <v>0</v>
      </c>
      <c r="AH441" s="474">
        <v>0</v>
      </c>
      <c r="AI441" s="474">
        <v>0</v>
      </c>
      <c r="AJ441" s="474">
        <v>0</v>
      </c>
      <c r="AK441" s="474">
        <v>0</v>
      </c>
      <c r="AL441" s="474">
        <v>0</v>
      </c>
      <c r="AM441" s="474">
        <v>0</v>
      </c>
      <c r="AN441" s="474">
        <v>0</v>
      </c>
      <c r="AO441" s="474">
        <v>0</v>
      </c>
      <c r="AP441" s="474">
        <v>0</v>
      </c>
      <c r="AQ441" s="474">
        <v>0</v>
      </c>
      <c r="AR441" s="474">
        <v>0</v>
      </c>
      <c r="AS441" s="474">
        <v>0</v>
      </c>
      <c r="AT441" s="474">
        <v>0</v>
      </c>
      <c r="AU441" s="474">
        <v>0</v>
      </c>
      <c r="AV441" s="474">
        <v>0</v>
      </c>
      <c r="AW441" s="474">
        <v>0</v>
      </c>
      <c r="AX441" s="474">
        <v>0</v>
      </c>
      <c r="AY441" s="474">
        <v>0</v>
      </c>
      <c r="AZ441" s="474">
        <v>0</v>
      </c>
      <c r="BA441" s="474">
        <v>0</v>
      </c>
    </row>
    <row r="442" spans="1:53">
      <c r="A442" s="475" t="s">
        <v>1901</v>
      </c>
      <c r="B442" s="474">
        <v>15000.37</v>
      </c>
      <c r="C442" s="474">
        <v>14260.29</v>
      </c>
      <c r="D442" s="474">
        <v>-47365.9</v>
      </c>
      <c r="E442" s="474">
        <v>15334.76</v>
      </c>
      <c r="F442" s="474">
        <v>13757.84</v>
      </c>
      <c r="G442" s="474">
        <v>15288.09</v>
      </c>
      <c r="H442" s="474">
        <v>18950.93</v>
      </c>
      <c r="I442" s="474">
        <v>13916.82</v>
      </c>
      <c r="J442" s="474">
        <v>14267.29</v>
      </c>
      <c r="K442" s="474">
        <v>17982.740000000002</v>
      </c>
      <c r="L442" s="474">
        <v>16016.38</v>
      </c>
      <c r="M442" s="474">
        <v>102316.01</v>
      </c>
      <c r="N442" s="474">
        <v>209725.62</v>
      </c>
      <c r="O442" s="474">
        <v>22178.880000000001</v>
      </c>
      <c r="P442" s="474">
        <v>22313.38</v>
      </c>
      <c r="Q442" s="474">
        <v>20438.8999999999</v>
      </c>
      <c r="R442" s="474">
        <v>22420.89</v>
      </c>
      <c r="S442" s="474">
        <v>23166.3</v>
      </c>
      <c r="T442" s="474">
        <v>19417.929999999898</v>
      </c>
      <c r="U442" s="474">
        <v>22332.26</v>
      </c>
      <c r="V442" s="474">
        <v>24164.949999999899</v>
      </c>
      <c r="W442" s="474">
        <v>19514.019999999899</v>
      </c>
      <c r="X442" s="474">
        <v>22519.03</v>
      </c>
      <c r="Y442" s="474">
        <v>23094.569999999901</v>
      </c>
      <c r="Z442" s="474">
        <v>19566.429999999898</v>
      </c>
      <c r="AA442" s="474">
        <v>261127.53999999899</v>
      </c>
      <c r="AB442" s="474">
        <v>23201.85</v>
      </c>
      <c r="AC442" s="474">
        <v>21663.879999999899</v>
      </c>
      <c r="AD442" s="474">
        <v>21101.2399999999</v>
      </c>
      <c r="AE442" s="474">
        <v>22271.79</v>
      </c>
      <c r="AF442" s="474">
        <v>24764.2399999999</v>
      </c>
      <c r="AG442" s="474">
        <v>20039.4899999999</v>
      </c>
      <c r="AH442" s="474">
        <v>23032.99</v>
      </c>
      <c r="AI442" s="474">
        <v>24926.240000000002</v>
      </c>
      <c r="AJ442" s="474">
        <v>19272.8299999999</v>
      </c>
      <c r="AK442" s="474">
        <v>24091.3</v>
      </c>
      <c r="AL442" s="474">
        <v>23830.400000000001</v>
      </c>
      <c r="AM442" s="474">
        <v>19332.25</v>
      </c>
      <c r="AN442" s="474">
        <v>267528.5</v>
      </c>
      <c r="AO442" s="474">
        <v>23931.26</v>
      </c>
      <c r="AP442" s="474">
        <v>21649.499999999902</v>
      </c>
      <c r="AQ442" s="474">
        <v>20060.219999999899</v>
      </c>
      <c r="AR442" s="474">
        <v>23119.8299999999</v>
      </c>
      <c r="AS442" s="474">
        <v>24587.339999999898</v>
      </c>
      <c r="AT442" s="474">
        <v>19085.909999999902</v>
      </c>
      <c r="AU442" s="474">
        <v>23788.86</v>
      </c>
      <c r="AV442" s="474">
        <v>24774.37</v>
      </c>
      <c r="AW442" s="474">
        <v>18366.619999999901</v>
      </c>
      <c r="AX442" s="474">
        <v>24784.55</v>
      </c>
      <c r="AY442" s="474">
        <v>23761.2399999999</v>
      </c>
      <c r="AZ442" s="474">
        <v>19201.4199999999</v>
      </c>
      <c r="BA442" s="474">
        <v>267111.11999999901</v>
      </c>
    </row>
    <row r="443" spans="1:53">
      <c r="A443" s="475" t="s">
        <v>1900</v>
      </c>
      <c r="B443" s="474">
        <v>15000.37</v>
      </c>
      <c r="C443" s="474">
        <v>14260.29</v>
      </c>
      <c r="D443" s="474">
        <v>-47365.9</v>
      </c>
      <c r="E443" s="474">
        <v>15334.76</v>
      </c>
      <c r="F443" s="474">
        <v>13757.84</v>
      </c>
      <c r="G443" s="474">
        <v>15288.09</v>
      </c>
      <c r="H443" s="474">
        <v>18950.93</v>
      </c>
      <c r="I443" s="474">
        <v>13916.82</v>
      </c>
      <c r="J443" s="474">
        <v>14267.29</v>
      </c>
      <c r="K443" s="474">
        <v>17982.740000000002</v>
      </c>
      <c r="L443" s="474">
        <v>16016.38</v>
      </c>
      <c r="M443" s="474">
        <v>102316.01</v>
      </c>
      <c r="N443" s="474">
        <v>209725.62</v>
      </c>
      <c r="O443" s="474">
        <v>22178.880000000001</v>
      </c>
      <c r="P443" s="474">
        <v>22313.38</v>
      </c>
      <c r="Q443" s="474">
        <v>20438.8999999999</v>
      </c>
      <c r="R443" s="474">
        <v>22420.89</v>
      </c>
      <c r="S443" s="474">
        <v>23166.3</v>
      </c>
      <c r="T443" s="474">
        <v>19417.929999999898</v>
      </c>
      <c r="U443" s="474">
        <v>22332.26</v>
      </c>
      <c r="V443" s="474">
        <v>24164.949999999899</v>
      </c>
      <c r="W443" s="474">
        <v>19514.019999999899</v>
      </c>
      <c r="X443" s="474">
        <v>22519.03</v>
      </c>
      <c r="Y443" s="474">
        <v>23094.569999999901</v>
      </c>
      <c r="Z443" s="474">
        <v>19566.429999999898</v>
      </c>
      <c r="AA443" s="474">
        <v>261127.53999999899</v>
      </c>
      <c r="AB443" s="474">
        <v>23201.85</v>
      </c>
      <c r="AC443" s="474">
        <v>21663.879999999899</v>
      </c>
      <c r="AD443" s="474">
        <v>21101.2399999999</v>
      </c>
      <c r="AE443" s="474">
        <v>22271.79</v>
      </c>
      <c r="AF443" s="474">
        <v>24764.2399999999</v>
      </c>
      <c r="AG443" s="474">
        <v>20039.4899999999</v>
      </c>
      <c r="AH443" s="474">
        <v>23032.99</v>
      </c>
      <c r="AI443" s="474">
        <v>24926.240000000002</v>
      </c>
      <c r="AJ443" s="474">
        <v>19272.8299999999</v>
      </c>
      <c r="AK443" s="474">
        <v>24091.3</v>
      </c>
      <c r="AL443" s="474">
        <v>23830.400000000001</v>
      </c>
      <c r="AM443" s="474">
        <v>19332.25</v>
      </c>
      <c r="AN443" s="474">
        <v>267528.5</v>
      </c>
      <c r="AO443" s="474">
        <v>23931.26</v>
      </c>
      <c r="AP443" s="474">
        <v>21649.499999999902</v>
      </c>
      <c r="AQ443" s="474">
        <v>20060.219999999899</v>
      </c>
      <c r="AR443" s="474">
        <v>23119.8299999999</v>
      </c>
      <c r="AS443" s="474">
        <v>24587.339999999898</v>
      </c>
      <c r="AT443" s="474">
        <v>19085.909999999902</v>
      </c>
      <c r="AU443" s="474">
        <v>23788.86</v>
      </c>
      <c r="AV443" s="474">
        <v>24774.37</v>
      </c>
      <c r="AW443" s="474">
        <v>18366.619999999901</v>
      </c>
      <c r="AX443" s="474">
        <v>24784.55</v>
      </c>
      <c r="AY443" s="474">
        <v>23761.2399999999</v>
      </c>
      <c r="AZ443" s="474">
        <v>19201.4199999999</v>
      </c>
      <c r="BA443" s="474">
        <v>267111.11999999901</v>
      </c>
    </row>
    <row r="444" spans="1:53">
      <c r="A444" s="475" t="s">
        <v>1899</v>
      </c>
      <c r="B444" s="474">
        <v>760540.61</v>
      </c>
      <c r="C444" s="474">
        <v>748043.57</v>
      </c>
      <c r="D444" s="474">
        <v>-593021.5</v>
      </c>
      <c r="E444" s="474">
        <v>618051.4</v>
      </c>
      <c r="F444" s="474">
        <v>-83421.75</v>
      </c>
      <c r="G444" s="474">
        <v>-1934755.35</v>
      </c>
      <c r="H444" s="474">
        <v>955950.72</v>
      </c>
      <c r="I444" s="474">
        <v>267451.52000000002</v>
      </c>
      <c r="J444" s="474">
        <v>145813.59</v>
      </c>
      <c r="K444" s="474">
        <v>938499.68999999901</v>
      </c>
      <c r="L444" s="474">
        <v>342846.9</v>
      </c>
      <c r="M444" s="474">
        <v>848950.28</v>
      </c>
      <c r="N444" s="474">
        <v>3014949.68</v>
      </c>
      <c r="O444" s="474">
        <v>384906.61</v>
      </c>
      <c r="P444" s="474">
        <v>485907.49</v>
      </c>
      <c r="Q444" s="474">
        <v>415050.68999999901</v>
      </c>
      <c r="R444" s="474">
        <v>410028.97</v>
      </c>
      <c r="S444" s="474">
        <v>467693.43</v>
      </c>
      <c r="T444" s="474">
        <v>365529.27</v>
      </c>
      <c r="U444" s="474">
        <v>411821.61</v>
      </c>
      <c r="V444" s="474">
        <v>466241.83999999898</v>
      </c>
      <c r="W444" s="474">
        <v>378104.21999999898</v>
      </c>
      <c r="X444" s="474">
        <v>438422.57999999903</v>
      </c>
      <c r="Y444" s="474">
        <v>486350.429999999</v>
      </c>
      <c r="Z444" s="474">
        <v>395080.00999999902</v>
      </c>
      <c r="AA444" s="474">
        <v>5105137.1500000004</v>
      </c>
      <c r="AB444" s="474">
        <v>277105.58</v>
      </c>
      <c r="AC444" s="474">
        <v>312494.93</v>
      </c>
      <c r="AD444" s="474">
        <v>277394.03000000003</v>
      </c>
      <c r="AE444" s="474">
        <v>236769.83000000101</v>
      </c>
      <c r="AF444" s="474">
        <v>379527.77999999898</v>
      </c>
      <c r="AG444" s="474">
        <v>231211.96</v>
      </c>
      <c r="AH444" s="474">
        <v>274332.2</v>
      </c>
      <c r="AI444" s="474">
        <v>331784.640000001</v>
      </c>
      <c r="AJ444" s="474">
        <v>209404.45</v>
      </c>
      <c r="AK444" s="474">
        <v>335083.63</v>
      </c>
      <c r="AL444" s="474">
        <v>351163.39</v>
      </c>
      <c r="AM444" s="474">
        <v>254137.5</v>
      </c>
      <c r="AN444" s="474">
        <v>3470409.92</v>
      </c>
      <c r="AO444" s="474">
        <v>354616.93999999901</v>
      </c>
      <c r="AP444" s="474">
        <v>353880.87999999902</v>
      </c>
      <c r="AQ444" s="474">
        <v>294272.55999999901</v>
      </c>
      <c r="AR444" s="474">
        <v>326728.32999999903</v>
      </c>
      <c r="AS444" s="474">
        <v>420444.72</v>
      </c>
      <c r="AT444" s="474">
        <v>240284.76</v>
      </c>
      <c r="AU444" s="474">
        <v>361072.38</v>
      </c>
      <c r="AV444" s="474">
        <v>384270.94</v>
      </c>
      <c r="AW444" s="474">
        <v>224726.66999999899</v>
      </c>
      <c r="AX444" s="474">
        <v>429102.34999999899</v>
      </c>
      <c r="AY444" s="474">
        <v>396861.03</v>
      </c>
      <c r="AZ444" s="474">
        <v>273181.53999999899</v>
      </c>
      <c r="BA444" s="474">
        <v>4059443.1</v>
      </c>
    </row>
    <row r="445" spans="1:53">
      <c r="A445" s="475" t="s">
        <v>1898</v>
      </c>
      <c r="B445" s="474">
        <v>760540.61</v>
      </c>
      <c r="C445" s="474">
        <v>748043.57</v>
      </c>
      <c r="D445" s="474">
        <v>-593021.5</v>
      </c>
      <c r="E445" s="474">
        <v>618051.4</v>
      </c>
      <c r="F445" s="474">
        <v>-83421.75</v>
      </c>
      <c r="G445" s="474">
        <v>-1934755.35</v>
      </c>
      <c r="H445" s="474">
        <v>955950.72</v>
      </c>
      <c r="I445" s="474">
        <v>267451.52000000002</v>
      </c>
      <c r="J445" s="474">
        <v>145813.59</v>
      </c>
      <c r="K445" s="474">
        <v>938499.68999999901</v>
      </c>
      <c r="L445" s="474">
        <v>342846.9</v>
      </c>
      <c r="M445" s="474">
        <v>848950.28</v>
      </c>
      <c r="N445" s="474">
        <v>3014949.68</v>
      </c>
      <c r="O445" s="474">
        <v>384906.61</v>
      </c>
      <c r="P445" s="474">
        <v>485907.49</v>
      </c>
      <c r="Q445" s="474">
        <v>415050.68999999901</v>
      </c>
      <c r="R445" s="474">
        <v>410028.97</v>
      </c>
      <c r="S445" s="474">
        <v>467693.43</v>
      </c>
      <c r="T445" s="474">
        <v>365529.27</v>
      </c>
      <c r="U445" s="474">
        <v>411821.61</v>
      </c>
      <c r="V445" s="474">
        <v>466241.83999999898</v>
      </c>
      <c r="W445" s="474">
        <v>378104.21999999898</v>
      </c>
      <c r="X445" s="474">
        <v>438422.57999999903</v>
      </c>
      <c r="Y445" s="474">
        <v>486350.429999999</v>
      </c>
      <c r="Z445" s="474">
        <v>395080.00999999902</v>
      </c>
      <c r="AA445" s="474">
        <v>5105137.1500000004</v>
      </c>
      <c r="AB445" s="474">
        <v>277105.58</v>
      </c>
      <c r="AC445" s="474">
        <v>312494.93</v>
      </c>
      <c r="AD445" s="474">
        <v>277394.03000000003</v>
      </c>
      <c r="AE445" s="474">
        <v>236769.83000000101</v>
      </c>
      <c r="AF445" s="474">
        <v>379527.77999999898</v>
      </c>
      <c r="AG445" s="474">
        <v>231211.96</v>
      </c>
      <c r="AH445" s="474">
        <v>274332.2</v>
      </c>
      <c r="AI445" s="474">
        <v>331784.640000001</v>
      </c>
      <c r="AJ445" s="474">
        <v>209404.45</v>
      </c>
      <c r="AK445" s="474">
        <v>335083.63</v>
      </c>
      <c r="AL445" s="474">
        <v>351163.39</v>
      </c>
      <c r="AM445" s="474">
        <v>254137.5</v>
      </c>
      <c r="AN445" s="474">
        <v>3470409.92</v>
      </c>
      <c r="AO445" s="474">
        <v>354616.93999999901</v>
      </c>
      <c r="AP445" s="474">
        <v>353880.87999999902</v>
      </c>
      <c r="AQ445" s="474">
        <v>294272.55999999901</v>
      </c>
      <c r="AR445" s="474">
        <v>326728.32999999903</v>
      </c>
      <c r="AS445" s="474">
        <v>420444.72</v>
      </c>
      <c r="AT445" s="474">
        <v>240284.76</v>
      </c>
      <c r="AU445" s="474">
        <v>361072.38</v>
      </c>
      <c r="AV445" s="474">
        <v>384270.94</v>
      </c>
      <c r="AW445" s="474">
        <v>224726.66999999899</v>
      </c>
      <c r="AX445" s="474">
        <v>429102.34999999899</v>
      </c>
      <c r="AY445" s="474">
        <v>396861.03</v>
      </c>
      <c r="AZ445" s="474">
        <v>273181.53999999899</v>
      </c>
      <c r="BA445" s="474">
        <v>4059443.1</v>
      </c>
    </row>
    <row r="446" spans="1:53">
      <c r="A446" s="475" t="s">
        <v>1897</v>
      </c>
      <c r="B446" s="474">
        <v>244218.95</v>
      </c>
      <c r="C446" s="474">
        <v>206672.93</v>
      </c>
      <c r="D446" s="474">
        <v>74519.61</v>
      </c>
      <c r="E446" s="474">
        <v>93275.85</v>
      </c>
      <c r="F446" s="474">
        <v>326571.58999999898</v>
      </c>
      <c r="G446" s="474">
        <v>-188862.52</v>
      </c>
      <c r="H446" s="474">
        <v>-146873.91</v>
      </c>
      <c r="I446" s="474">
        <v>-36960.25</v>
      </c>
      <c r="J446" s="474">
        <v>-21923.22</v>
      </c>
      <c r="K446" s="474">
        <v>84651.3100000001</v>
      </c>
      <c r="L446" s="474">
        <v>277078.69999999902</v>
      </c>
      <c r="M446" s="474">
        <v>441073.71999999898</v>
      </c>
      <c r="N446" s="474">
        <v>1353442.75999999</v>
      </c>
      <c r="O446" s="474">
        <v>557206.30000000005</v>
      </c>
      <c r="P446" s="474">
        <v>553858.84</v>
      </c>
      <c r="Q446" s="474">
        <v>209985.38</v>
      </c>
      <c r="R446" s="474">
        <v>192802.82</v>
      </c>
      <c r="S446" s="474">
        <v>246991.09</v>
      </c>
      <c r="T446" s="474">
        <v>200099.48</v>
      </c>
      <c r="U446" s="474">
        <v>199789.68</v>
      </c>
      <c r="V446" s="474">
        <v>197266.2</v>
      </c>
      <c r="W446" s="474">
        <v>186364.48</v>
      </c>
      <c r="X446" s="474">
        <v>201454.48</v>
      </c>
      <c r="Y446" s="474">
        <v>562874.64</v>
      </c>
      <c r="Z446" s="474">
        <v>558788.44999999995</v>
      </c>
      <c r="AA446" s="474">
        <v>3867481.84</v>
      </c>
      <c r="AB446" s="474">
        <v>572607.32999999996</v>
      </c>
      <c r="AC446" s="474">
        <v>556102.929999999</v>
      </c>
      <c r="AD446" s="474">
        <v>219379.05</v>
      </c>
      <c r="AE446" s="474">
        <v>195626.13</v>
      </c>
      <c r="AF446" s="474">
        <v>264244.3</v>
      </c>
      <c r="AG446" s="474">
        <v>210618.33999999901</v>
      </c>
      <c r="AH446" s="474">
        <v>210092.01</v>
      </c>
      <c r="AI446" s="474">
        <v>207999.02</v>
      </c>
      <c r="AJ446" s="474">
        <v>190233.34</v>
      </c>
      <c r="AK446" s="474">
        <v>218001.22</v>
      </c>
      <c r="AL446" s="474">
        <v>572638.74</v>
      </c>
      <c r="AM446" s="474">
        <v>560637.80000000005</v>
      </c>
      <c r="AN446" s="474">
        <v>3978180.21</v>
      </c>
      <c r="AO446" s="474">
        <v>585972.99</v>
      </c>
      <c r="AP446" s="474">
        <v>562387.93000000005</v>
      </c>
      <c r="AQ446" s="474">
        <v>219324.52</v>
      </c>
      <c r="AR446" s="474">
        <v>208584.74</v>
      </c>
      <c r="AS446" s="474">
        <v>271429.05</v>
      </c>
      <c r="AT446" s="474">
        <v>210351.79</v>
      </c>
      <c r="AU446" s="474">
        <v>222966.21999999901</v>
      </c>
      <c r="AV446" s="474">
        <v>214827.34</v>
      </c>
      <c r="AW446" s="474">
        <v>189704.23</v>
      </c>
      <c r="AX446" s="474">
        <v>231437.48</v>
      </c>
      <c r="AY446" s="474">
        <v>579288.65</v>
      </c>
      <c r="AZ446" s="474">
        <v>567050.37</v>
      </c>
      <c r="BA446" s="474">
        <v>4063325.31</v>
      </c>
    </row>
    <row r="447" spans="1:53">
      <c r="A447" s="475" t="s">
        <v>1896</v>
      </c>
      <c r="B447" s="474">
        <v>139015.65</v>
      </c>
      <c r="C447" s="474">
        <v>133041.29999999999</v>
      </c>
      <c r="D447" s="474">
        <v>159321.56</v>
      </c>
      <c r="E447" s="474">
        <v>156662.09</v>
      </c>
      <c r="F447" s="474">
        <v>180884.41</v>
      </c>
      <c r="G447" s="474">
        <v>159637.74</v>
      </c>
      <c r="H447" s="474">
        <v>164667.4</v>
      </c>
      <c r="I447" s="474">
        <v>159971.28</v>
      </c>
      <c r="J447" s="474">
        <v>156916.95000000001</v>
      </c>
      <c r="K447" s="474">
        <v>190878.85</v>
      </c>
      <c r="L447" s="474">
        <v>156852.65999999901</v>
      </c>
      <c r="M447" s="474">
        <v>175993.00999999899</v>
      </c>
      <c r="N447" s="474">
        <v>1933842.8999999899</v>
      </c>
      <c r="O447" s="474">
        <v>181904.56</v>
      </c>
      <c r="P447" s="474">
        <v>182512</v>
      </c>
      <c r="Q447" s="474">
        <v>196933.23</v>
      </c>
      <c r="R447" s="474">
        <v>182369.049999999</v>
      </c>
      <c r="S447" s="474">
        <v>232295.57</v>
      </c>
      <c r="T447" s="474">
        <v>192356.52</v>
      </c>
      <c r="U447" s="474">
        <v>194355.91</v>
      </c>
      <c r="V447" s="474">
        <v>195214.05</v>
      </c>
      <c r="W447" s="474">
        <v>187621.52</v>
      </c>
      <c r="X447" s="474">
        <v>203020.71</v>
      </c>
      <c r="Y447" s="474">
        <v>193572.13</v>
      </c>
      <c r="Z447" s="474">
        <v>192484.94</v>
      </c>
      <c r="AA447" s="474">
        <v>2334640.19</v>
      </c>
      <c r="AB447" s="474">
        <v>196775.19</v>
      </c>
      <c r="AC447" s="474">
        <v>184831.80999999901</v>
      </c>
      <c r="AD447" s="474">
        <v>206060.53</v>
      </c>
      <c r="AE447" s="474">
        <v>185267.16</v>
      </c>
      <c r="AF447" s="474">
        <v>248973.22</v>
      </c>
      <c r="AG447" s="474">
        <v>202619.66999999899</v>
      </c>
      <c r="AH447" s="474">
        <v>204413.18</v>
      </c>
      <c r="AI447" s="474">
        <v>205680.5</v>
      </c>
      <c r="AJ447" s="474">
        <v>191554.51</v>
      </c>
      <c r="AK447" s="474">
        <v>219002.55</v>
      </c>
      <c r="AL447" s="474">
        <v>203079.49999999901</v>
      </c>
      <c r="AM447" s="474">
        <v>194398.99</v>
      </c>
      <c r="AN447" s="474">
        <v>2442656.81</v>
      </c>
      <c r="AO447" s="474">
        <v>209560.87</v>
      </c>
      <c r="AP447" s="474">
        <v>190885.57</v>
      </c>
      <c r="AQ447" s="474">
        <v>206105.81</v>
      </c>
      <c r="AR447" s="474">
        <v>197694.71</v>
      </c>
      <c r="AS447" s="474">
        <v>255929.11</v>
      </c>
      <c r="AT447" s="474">
        <v>202461.76</v>
      </c>
      <c r="AU447" s="474">
        <v>216747.50999999899</v>
      </c>
      <c r="AV447" s="474">
        <v>212279.96</v>
      </c>
      <c r="AW447" s="474">
        <v>191142.86</v>
      </c>
      <c r="AX447" s="474">
        <v>231890.1</v>
      </c>
      <c r="AY447" s="474">
        <v>209508.33</v>
      </c>
      <c r="AZ447" s="474">
        <v>200599.36</v>
      </c>
      <c r="BA447" s="474">
        <v>2524805.9500000002</v>
      </c>
    </row>
    <row r="448" spans="1:53">
      <c r="A448" s="475" t="s">
        <v>1895</v>
      </c>
      <c r="B448" s="474">
        <v>105203.3</v>
      </c>
      <c r="C448" s="474">
        <v>73631.63</v>
      </c>
      <c r="D448" s="474">
        <v>-84801.95</v>
      </c>
      <c r="E448" s="474">
        <v>-63386.239999999998</v>
      </c>
      <c r="F448" s="474">
        <v>145687.18</v>
      </c>
      <c r="G448" s="474">
        <v>-348500.26</v>
      </c>
      <c r="H448" s="474">
        <v>-311541.31</v>
      </c>
      <c r="I448" s="474">
        <v>-196931.53</v>
      </c>
      <c r="J448" s="474">
        <v>-178840.17</v>
      </c>
      <c r="K448" s="474">
        <v>-106227.54</v>
      </c>
      <c r="L448" s="474">
        <v>120226.04</v>
      </c>
      <c r="M448" s="474">
        <v>265080.70999999897</v>
      </c>
      <c r="N448" s="474">
        <v>-580400.14</v>
      </c>
      <c r="O448" s="474">
        <v>375301.74</v>
      </c>
      <c r="P448" s="474">
        <v>371346.83999999898</v>
      </c>
      <c r="Q448" s="474">
        <v>13052.15</v>
      </c>
      <c r="R448" s="474">
        <v>10433.77</v>
      </c>
      <c r="S448" s="474">
        <v>14695.52</v>
      </c>
      <c r="T448" s="474">
        <v>7742.9600000000701</v>
      </c>
      <c r="U448" s="474">
        <v>5433.7700000000495</v>
      </c>
      <c r="V448" s="474">
        <v>2052.1500000000401</v>
      </c>
      <c r="W448" s="474">
        <v>-1257.0399999999199</v>
      </c>
      <c r="X448" s="474">
        <v>-1566.22999999995</v>
      </c>
      <c r="Y448" s="474">
        <v>369302.51</v>
      </c>
      <c r="Z448" s="474">
        <v>366303.51</v>
      </c>
      <c r="AA448" s="474">
        <v>1532841.65</v>
      </c>
      <c r="AB448" s="474">
        <v>375832.14</v>
      </c>
      <c r="AC448" s="474">
        <v>371271.12</v>
      </c>
      <c r="AD448" s="474">
        <v>13318.52</v>
      </c>
      <c r="AE448" s="474">
        <v>10358.969999999999</v>
      </c>
      <c r="AF448" s="474">
        <v>15271.08</v>
      </c>
      <c r="AG448" s="474">
        <v>7998.6699999999901</v>
      </c>
      <c r="AH448" s="474">
        <v>5678.8299999999899</v>
      </c>
      <c r="AI448" s="474">
        <v>2318.52</v>
      </c>
      <c r="AJ448" s="474">
        <v>-1321.17</v>
      </c>
      <c r="AK448" s="474">
        <v>-1001.33</v>
      </c>
      <c r="AL448" s="474">
        <v>369559.24</v>
      </c>
      <c r="AM448" s="474">
        <v>366238.80999999901</v>
      </c>
      <c r="AN448" s="474">
        <v>1535523.4</v>
      </c>
      <c r="AO448" s="474">
        <v>376412.12</v>
      </c>
      <c r="AP448" s="474">
        <v>371502.36</v>
      </c>
      <c r="AQ448" s="474">
        <v>13218.71</v>
      </c>
      <c r="AR448" s="474">
        <v>10890.029999999901</v>
      </c>
      <c r="AS448" s="474">
        <v>15499.94</v>
      </c>
      <c r="AT448" s="474">
        <v>7890.0299999999797</v>
      </c>
      <c r="AU448" s="474">
        <v>6218.71000000002</v>
      </c>
      <c r="AV448" s="474">
        <v>2547.38</v>
      </c>
      <c r="AW448" s="474">
        <v>-1438.6299999999701</v>
      </c>
      <c r="AX448" s="474">
        <v>-452.61999999999699</v>
      </c>
      <c r="AY448" s="474">
        <v>369780.32</v>
      </c>
      <c r="AZ448" s="474">
        <v>366451.01</v>
      </c>
      <c r="BA448" s="474">
        <v>1538519.36</v>
      </c>
    </row>
    <row r="449" spans="1:53">
      <c r="A449" s="475" t="s">
        <v>1894</v>
      </c>
      <c r="B449" s="474">
        <v>1502484.29</v>
      </c>
      <c r="C449" s="474">
        <v>1941160.27</v>
      </c>
      <c r="D449" s="474">
        <v>2484625.91</v>
      </c>
      <c r="E449" s="474">
        <v>2246926.46</v>
      </c>
      <c r="F449" s="474">
        <v>2250863.0299999998</v>
      </c>
      <c r="G449" s="474">
        <v>3337676.59</v>
      </c>
      <c r="H449" s="474">
        <v>3352281.88</v>
      </c>
      <c r="I449" s="474">
        <v>2462092.48999999</v>
      </c>
      <c r="J449" s="474">
        <v>3186402.98</v>
      </c>
      <c r="K449" s="474">
        <v>5396163.0099999905</v>
      </c>
      <c r="L449" s="474">
        <v>4912231.96</v>
      </c>
      <c r="M449" s="474">
        <v>5475829.6099999901</v>
      </c>
      <c r="N449" s="474">
        <v>38548738.479999997</v>
      </c>
      <c r="O449" s="474">
        <v>2968726.69</v>
      </c>
      <c r="P449" s="474">
        <v>3106414.21</v>
      </c>
      <c r="Q449" s="474">
        <v>2705607.3899999899</v>
      </c>
      <c r="R449" s="474">
        <v>3046196.79</v>
      </c>
      <c r="S449" s="474">
        <v>2181284.4900000002</v>
      </c>
      <c r="T449" s="474">
        <v>2559459.7099999902</v>
      </c>
      <c r="U449" s="474">
        <v>2863876.21999999</v>
      </c>
      <c r="V449" s="474">
        <v>2353536.8699999899</v>
      </c>
      <c r="W449" s="474">
        <v>2511707.23999999</v>
      </c>
      <c r="X449" s="474">
        <v>2867552.43</v>
      </c>
      <c r="Y449" s="474">
        <v>2400933.4999999902</v>
      </c>
      <c r="Z449" s="474">
        <v>2711089.38</v>
      </c>
      <c r="AA449" s="474">
        <v>32276384.919999901</v>
      </c>
      <c r="AB449" s="474">
        <v>3029726.86</v>
      </c>
      <c r="AC449" s="474">
        <v>3124021.1899999902</v>
      </c>
      <c r="AD449" s="474">
        <v>3222674.5799999898</v>
      </c>
      <c r="AE449" s="474">
        <v>3416417.7499999902</v>
      </c>
      <c r="AF449" s="474">
        <v>2769637.25999999</v>
      </c>
      <c r="AG449" s="474">
        <v>3071678.98</v>
      </c>
      <c r="AH449" s="474">
        <v>3402088.1299999901</v>
      </c>
      <c r="AI449" s="474">
        <v>2922481.8199999901</v>
      </c>
      <c r="AJ449" s="474">
        <v>2985805.3799999901</v>
      </c>
      <c r="AK449" s="474">
        <v>3521792.3699999899</v>
      </c>
      <c r="AL449" s="474">
        <v>3112874.79999999</v>
      </c>
      <c r="AM449" s="474">
        <v>3048821.2699999898</v>
      </c>
      <c r="AN449" s="474">
        <v>37628020.389999896</v>
      </c>
      <c r="AO449" s="474">
        <v>3547926.5999999898</v>
      </c>
      <c r="AP449" s="474">
        <v>3419315.3599999901</v>
      </c>
      <c r="AQ449" s="474">
        <v>3941874.1299999901</v>
      </c>
      <c r="AR449" s="474">
        <v>4086869.77999999</v>
      </c>
      <c r="AS449" s="474">
        <v>3290749.26</v>
      </c>
      <c r="AT449" s="474">
        <v>3397802.50999999</v>
      </c>
      <c r="AU449" s="474">
        <v>3694759.9099999899</v>
      </c>
      <c r="AV449" s="474">
        <v>3438449.83</v>
      </c>
      <c r="AW449" s="474">
        <v>3324421.6899999902</v>
      </c>
      <c r="AX449" s="474">
        <v>3660656.37</v>
      </c>
      <c r="AY449" s="474">
        <v>3560589.42</v>
      </c>
      <c r="AZ449" s="474">
        <v>3439707.1499999901</v>
      </c>
      <c r="BA449" s="474">
        <v>42803122.009999901</v>
      </c>
    </row>
    <row r="450" spans="1:53">
      <c r="A450" s="475" t="s">
        <v>1893</v>
      </c>
      <c r="B450" s="474">
        <v>1502484.29</v>
      </c>
      <c r="C450" s="474">
        <v>1941160.27</v>
      </c>
      <c r="D450" s="474">
        <v>2484625.91</v>
      </c>
      <c r="E450" s="474">
        <v>2246926.46</v>
      </c>
      <c r="F450" s="474">
        <v>2250863.0299999998</v>
      </c>
      <c r="G450" s="474">
        <v>3337676.59</v>
      </c>
      <c r="H450" s="474">
        <v>3352281.88</v>
      </c>
      <c r="I450" s="474">
        <v>2462092.48999999</v>
      </c>
      <c r="J450" s="474">
        <v>3186402.98</v>
      </c>
      <c r="K450" s="474">
        <v>5396163.0099999905</v>
      </c>
      <c r="L450" s="474">
        <v>4912231.96</v>
      </c>
      <c r="M450" s="474">
        <v>5475829.6099999901</v>
      </c>
      <c r="N450" s="474">
        <v>38548738.479999997</v>
      </c>
      <c r="O450" s="474">
        <v>2968726.69</v>
      </c>
      <c r="P450" s="474">
        <v>3106414.21</v>
      </c>
      <c r="Q450" s="474">
        <v>2705607.3899999899</v>
      </c>
      <c r="R450" s="474">
        <v>3046196.79</v>
      </c>
      <c r="S450" s="474">
        <v>2181284.4900000002</v>
      </c>
      <c r="T450" s="474">
        <v>2559459.7099999902</v>
      </c>
      <c r="U450" s="474">
        <v>2863876.21999999</v>
      </c>
      <c r="V450" s="474">
        <v>2353536.8699999899</v>
      </c>
      <c r="W450" s="474">
        <v>2511707.23999999</v>
      </c>
      <c r="X450" s="474">
        <v>2867552.43</v>
      </c>
      <c r="Y450" s="474">
        <v>2400933.4999999902</v>
      </c>
      <c r="Z450" s="474">
        <v>2711089.38</v>
      </c>
      <c r="AA450" s="474">
        <v>32276384.919999901</v>
      </c>
      <c r="AB450" s="474">
        <v>3029726.86</v>
      </c>
      <c r="AC450" s="474">
        <v>3124021.1899999902</v>
      </c>
      <c r="AD450" s="474">
        <v>3222674.5799999898</v>
      </c>
      <c r="AE450" s="474">
        <v>3416417.7499999902</v>
      </c>
      <c r="AF450" s="474">
        <v>2769637.25999999</v>
      </c>
      <c r="AG450" s="474">
        <v>3071678.98</v>
      </c>
      <c r="AH450" s="474">
        <v>3402088.1299999901</v>
      </c>
      <c r="AI450" s="474">
        <v>2922481.8199999901</v>
      </c>
      <c r="AJ450" s="474">
        <v>2985805.3799999901</v>
      </c>
      <c r="AK450" s="474">
        <v>3521792.3699999899</v>
      </c>
      <c r="AL450" s="474">
        <v>3112874.79999999</v>
      </c>
      <c r="AM450" s="474">
        <v>3048821.2699999898</v>
      </c>
      <c r="AN450" s="474">
        <v>37628020.389999896</v>
      </c>
      <c r="AO450" s="474">
        <v>3547926.5999999898</v>
      </c>
      <c r="AP450" s="474">
        <v>3419315.3599999901</v>
      </c>
      <c r="AQ450" s="474">
        <v>3941874.1299999901</v>
      </c>
      <c r="AR450" s="474">
        <v>4086869.77999999</v>
      </c>
      <c r="AS450" s="474">
        <v>3290749.26</v>
      </c>
      <c r="AT450" s="474">
        <v>3397802.50999999</v>
      </c>
      <c r="AU450" s="474">
        <v>3694759.9099999899</v>
      </c>
      <c r="AV450" s="474">
        <v>3438449.83</v>
      </c>
      <c r="AW450" s="474">
        <v>3324421.6899999902</v>
      </c>
      <c r="AX450" s="474">
        <v>3660656.37</v>
      </c>
      <c r="AY450" s="474">
        <v>3560589.42</v>
      </c>
      <c r="AZ450" s="474">
        <v>3439707.1499999901</v>
      </c>
      <c r="BA450" s="474">
        <v>42803122.009999901</v>
      </c>
    </row>
    <row r="451" spans="1:53">
      <c r="A451" s="475" t="s">
        <v>1892</v>
      </c>
      <c r="B451" s="474">
        <v>826328.97</v>
      </c>
      <c r="C451" s="474">
        <v>847218.63</v>
      </c>
      <c r="D451" s="474">
        <v>824583.73</v>
      </c>
      <c r="E451" s="474">
        <v>843916.01</v>
      </c>
      <c r="F451" s="474">
        <v>816018.33</v>
      </c>
      <c r="G451" s="474">
        <v>834517.08</v>
      </c>
      <c r="H451" s="474">
        <v>814818.33</v>
      </c>
      <c r="I451" s="474">
        <v>652889.32999999996</v>
      </c>
      <c r="J451" s="474">
        <v>803452.28</v>
      </c>
      <c r="K451" s="474">
        <v>784000</v>
      </c>
      <c r="L451" s="474">
        <v>784000</v>
      </c>
      <c r="M451" s="474">
        <v>784000</v>
      </c>
      <c r="N451" s="474">
        <v>9615742.6899999995</v>
      </c>
      <c r="O451" s="474">
        <v>852500</v>
      </c>
      <c r="P451" s="474">
        <v>834800</v>
      </c>
      <c r="Q451" s="474">
        <v>873000</v>
      </c>
      <c r="R451" s="474">
        <v>834200</v>
      </c>
      <c r="S451" s="474">
        <v>835400</v>
      </c>
      <c r="T451" s="474">
        <v>854000</v>
      </c>
      <c r="U451" s="474">
        <v>834200</v>
      </c>
      <c r="V451" s="474">
        <v>837000</v>
      </c>
      <c r="W451" s="474">
        <v>840000</v>
      </c>
      <c r="X451" s="474">
        <v>842500</v>
      </c>
      <c r="Y451" s="474">
        <v>834200</v>
      </c>
      <c r="Z451" s="474">
        <v>834200</v>
      </c>
      <c r="AA451" s="474">
        <v>10106000</v>
      </c>
      <c r="AB451" s="474">
        <v>873500</v>
      </c>
      <c r="AC451" s="474">
        <v>855800</v>
      </c>
      <c r="AD451" s="474">
        <v>894000</v>
      </c>
      <c r="AE451" s="474">
        <v>855200</v>
      </c>
      <c r="AF451" s="474">
        <v>856400</v>
      </c>
      <c r="AG451" s="474">
        <v>875000</v>
      </c>
      <c r="AH451" s="474">
        <v>855200</v>
      </c>
      <c r="AI451" s="474">
        <v>858000</v>
      </c>
      <c r="AJ451" s="474">
        <v>861000</v>
      </c>
      <c r="AK451" s="474">
        <v>863500</v>
      </c>
      <c r="AL451" s="474">
        <v>855200</v>
      </c>
      <c r="AM451" s="474">
        <v>855200</v>
      </c>
      <c r="AN451" s="474">
        <v>10358000</v>
      </c>
      <c r="AO451" s="474">
        <v>895500</v>
      </c>
      <c r="AP451" s="474">
        <v>877800</v>
      </c>
      <c r="AQ451" s="474">
        <v>916000</v>
      </c>
      <c r="AR451" s="474">
        <v>877200</v>
      </c>
      <c r="AS451" s="474">
        <v>878400</v>
      </c>
      <c r="AT451" s="474">
        <v>897000</v>
      </c>
      <c r="AU451" s="474">
        <v>877200</v>
      </c>
      <c r="AV451" s="474">
        <v>880000</v>
      </c>
      <c r="AW451" s="474">
        <v>883000</v>
      </c>
      <c r="AX451" s="474">
        <v>885500</v>
      </c>
      <c r="AY451" s="474">
        <v>877200</v>
      </c>
      <c r="AZ451" s="474">
        <v>877200</v>
      </c>
      <c r="BA451" s="474">
        <v>10622000</v>
      </c>
    </row>
    <row r="452" spans="1:53">
      <c r="A452" s="475" t="s">
        <v>1891</v>
      </c>
      <c r="B452" s="474">
        <v>826328.97</v>
      </c>
      <c r="C452" s="474">
        <v>847218.63</v>
      </c>
      <c r="D452" s="474">
        <v>824583.73</v>
      </c>
      <c r="E452" s="474">
        <v>843916.01</v>
      </c>
      <c r="F452" s="474">
        <v>816018.33</v>
      </c>
      <c r="G452" s="474">
        <v>834517.08</v>
      </c>
      <c r="H452" s="474">
        <v>814818.33</v>
      </c>
      <c r="I452" s="474">
        <v>652889.32999999996</v>
      </c>
      <c r="J452" s="474">
        <v>803452.28</v>
      </c>
      <c r="K452" s="474">
        <v>784000</v>
      </c>
      <c r="L452" s="474">
        <v>784000</v>
      </c>
      <c r="M452" s="474">
        <v>784000</v>
      </c>
      <c r="N452" s="474">
        <v>9615742.6899999995</v>
      </c>
      <c r="O452" s="474">
        <v>852500</v>
      </c>
      <c r="P452" s="474">
        <v>834800</v>
      </c>
      <c r="Q452" s="474">
        <v>873000</v>
      </c>
      <c r="R452" s="474">
        <v>834200</v>
      </c>
      <c r="S452" s="474">
        <v>835400</v>
      </c>
      <c r="T452" s="474">
        <v>854000</v>
      </c>
      <c r="U452" s="474">
        <v>834200</v>
      </c>
      <c r="V452" s="474">
        <v>837000</v>
      </c>
      <c r="W452" s="474">
        <v>840000</v>
      </c>
      <c r="X452" s="474">
        <v>842500</v>
      </c>
      <c r="Y452" s="474">
        <v>834200</v>
      </c>
      <c r="Z452" s="474">
        <v>834200</v>
      </c>
      <c r="AA452" s="474">
        <v>10106000</v>
      </c>
      <c r="AB452" s="474">
        <v>873500</v>
      </c>
      <c r="AC452" s="474">
        <v>855800</v>
      </c>
      <c r="AD452" s="474">
        <v>894000</v>
      </c>
      <c r="AE452" s="474">
        <v>855200</v>
      </c>
      <c r="AF452" s="474">
        <v>856400</v>
      </c>
      <c r="AG452" s="474">
        <v>875000</v>
      </c>
      <c r="AH452" s="474">
        <v>855200</v>
      </c>
      <c r="AI452" s="474">
        <v>858000</v>
      </c>
      <c r="AJ452" s="474">
        <v>861000</v>
      </c>
      <c r="AK452" s="474">
        <v>863500</v>
      </c>
      <c r="AL452" s="474">
        <v>855200</v>
      </c>
      <c r="AM452" s="474">
        <v>855200</v>
      </c>
      <c r="AN452" s="474">
        <v>10358000</v>
      </c>
      <c r="AO452" s="474">
        <v>895500</v>
      </c>
      <c r="AP452" s="474">
        <v>877800</v>
      </c>
      <c r="AQ452" s="474">
        <v>916000</v>
      </c>
      <c r="AR452" s="474">
        <v>877200</v>
      </c>
      <c r="AS452" s="474">
        <v>878400</v>
      </c>
      <c r="AT452" s="474">
        <v>897000</v>
      </c>
      <c r="AU452" s="474">
        <v>877200</v>
      </c>
      <c r="AV452" s="474">
        <v>880000</v>
      </c>
      <c r="AW452" s="474">
        <v>883000</v>
      </c>
      <c r="AX452" s="474">
        <v>885500</v>
      </c>
      <c r="AY452" s="474">
        <v>877200</v>
      </c>
      <c r="AZ452" s="474">
        <v>877200</v>
      </c>
      <c r="BA452" s="474">
        <v>10622000</v>
      </c>
    </row>
    <row r="453" spans="1:53">
      <c r="A453" s="475" t="s">
        <v>1890</v>
      </c>
      <c r="B453" s="474">
        <v>38537902.210000001</v>
      </c>
      <c r="C453" s="474">
        <v>41340778.559999898</v>
      </c>
      <c r="D453" s="474">
        <v>40626100.849999897</v>
      </c>
      <c r="E453" s="474">
        <v>42912923.880000003</v>
      </c>
      <c r="F453" s="474">
        <v>45736808.679999903</v>
      </c>
      <c r="G453" s="474">
        <v>43236562.780000001</v>
      </c>
      <c r="H453" s="474">
        <v>45230229.060000002</v>
      </c>
      <c r="I453" s="474">
        <v>44611948.5</v>
      </c>
      <c r="J453" s="474">
        <v>46305791.5</v>
      </c>
      <c r="K453" s="474">
        <v>45097896.649999999</v>
      </c>
      <c r="L453" s="474">
        <v>39186788.779999897</v>
      </c>
      <c r="M453" s="474">
        <v>43981696.439999901</v>
      </c>
      <c r="N453" s="474">
        <v>516805427.88999999</v>
      </c>
      <c r="O453" s="474">
        <v>40044757.889999896</v>
      </c>
      <c r="P453" s="474">
        <v>43468737.779999897</v>
      </c>
      <c r="Q453" s="474">
        <v>52195371.6199999</v>
      </c>
      <c r="R453" s="474">
        <v>41509478.009999998</v>
      </c>
      <c r="S453" s="474">
        <v>48558163.219999999</v>
      </c>
      <c r="T453" s="474">
        <v>48578462.679999903</v>
      </c>
      <c r="U453" s="474">
        <v>46333645.670000002</v>
      </c>
      <c r="V453" s="474">
        <v>46717544.019999899</v>
      </c>
      <c r="W453" s="474">
        <v>40215097.990000002</v>
      </c>
      <c r="X453" s="474">
        <v>38728362.299999997</v>
      </c>
      <c r="Y453" s="474">
        <v>44366563.990000002</v>
      </c>
      <c r="Z453" s="474">
        <v>38522655.969999999</v>
      </c>
      <c r="AA453" s="474">
        <v>529238841.13999999</v>
      </c>
      <c r="AB453" s="474">
        <v>49306242.569999903</v>
      </c>
      <c r="AC453" s="474">
        <v>44441687.579999998</v>
      </c>
      <c r="AD453" s="474">
        <v>56484834.719999999</v>
      </c>
      <c r="AE453" s="474">
        <v>46232310.780000001</v>
      </c>
      <c r="AF453" s="474">
        <v>52581743.689999998</v>
      </c>
      <c r="AG453" s="474">
        <v>46496481.770000003</v>
      </c>
      <c r="AH453" s="474">
        <v>45382053.920000002</v>
      </c>
      <c r="AI453" s="474">
        <v>46651868.439999998</v>
      </c>
      <c r="AJ453" s="474">
        <v>39530205.18</v>
      </c>
      <c r="AK453" s="474">
        <v>37851740.100000001</v>
      </c>
      <c r="AL453" s="474">
        <v>42791580.659999996</v>
      </c>
      <c r="AM453" s="474">
        <v>37117306.640000001</v>
      </c>
      <c r="AN453" s="474">
        <v>544868056.04999995</v>
      </c>
      <c r="AO453" s="474">
        <v>51561146.629999898</v>
      </c>
      <c r="AP453" s="474">
        <v>52036852.859999999</v>
      </c>
      <c r="AQ453" s="474">
        <v>60262886.179999903</v>
      </c>
      <c r="AR453" s="474">
        <v>48984821.719999999</v>
      </c>
      <c r="AS453" s="474">
        <v>48256685.969999902</v>
      </c>
      <c r="AT453" s="474">
        <v>45685978.810000002</v>
      </c>
      <c r="AU453" s="474">
        <v>44717145.419999897</v>
      </c>
      <c r="AV453" s="474">
        <v>44512428.749999903</v>
      </c>
      <c r="AW453" s="474">
        <v>39963494.609999999</v>
      </c>
      <c r="AX453" s="474">
        <v>36994685.149999999</v>
      </c>
      <c r="AY453" s="474">
        <v>43947303.399999902</v>
      </c>
      <c r="AZ453" s="474">
        <v>42960603.960000001</v>
      </c>
      <c r="BA453" s="474">
        <v>559884033.46000004</v>
      </c>
    </row>
    <row r="454" spans="1:53">
      <c r="A454" s="475" t="s">
        <v>1889</v>
      </c>
      <c r="B454" s="474">
        <v>982204.7</v>
      </c>
      <c r="C454" s="474">
        <v>890543.08</v>
      </c>
      <c r="D454" s="474">
        <v>737662.42</v>
      </c>
      <c r="E454" s="474">
        <v>913625.53</v>
      </c>
      <c r="F454" s="474">
        <v>1159457.5</v>
      </c>
      <c r="G454" s="474">
        <v>1098171.72</v>
      </c>
      <c r="H454" s="474">
        <v>1476487.86</v>
      </c>
      <c r="I454" s="474">
        <v>1031688.69</v>
      </c>
      <c r="J454" s="474">
        <v>1121556.02</v>
      </c>
      <c r="K454" s="474">
        <v>1388920.1199999901</v>
      </c>
      <c r="L454" s="474">
        <v>965089.78</v>
      </c>
      <c r="M454" s="474">
        <v>1498842.8999999899</v>
      </c>
      <c r="N454" s="474">
        <v>13264250.3199999</v>
      </c>
      <c r="O454" s="474">
        <v>772266.53999999899</v>
      </c>
      <c r="P454" s="474">
        <v>785540.5</v>
      </c>
      <c r="Q454" s="474">
        <v>860356.89</v>
      </c>
      <c r="R454" s="474">
        <v>843023.98999999894</v>
      </c>
      <c r="S454" s="474">
        <v>1023285.86999999</v>
      </c>
      <c r="T454" s="474">
        <v>898536.82999999903</v>
      </c>
      <c r="U454" s="474">
        <v>1045631.95999999</v>
      </c>
      <c r="V454" s="474">
        <v>1029842.37999999</v>
      </c>
      <c r="W454" s="474">
        <v>1054512.6299999901</v>
      </c>
      <c r="X454" s="474">
        <v>1590565.1399999899</v>
      </c>
      <c r="Y454" s="474">
        <v>1505843.24999999</v>
      </c>
      <c r="Z454" s="474">
        <v>1749822.48</v>
      </c>
      <c r="AA454" s="474">
        <v>13159228.4599999</v>
      </c>
      <c r="AB454" s="474">
        <v>749732.26999999897</v>
      </c>
      <c r="AC454" s="474">
        <v>796259.66</v>
      </c>
      <c r="AD454" s="474">
        <v>918157.69999999902</v>
      </c>
      <c r="AE454" s="474">
        <v>863822.87999999896</v>
      </c>
      <c r="AF454" s="474">
        <v>1083994.3999999899</v>
      </c>
      <c r="AG454" s="474">
        <v>1020192.99999999</v>
      </c>
      <c r="AH454" s="474">
        <v>1025955.03</v>
      </c>
      <c r="AI454" s="474">
        <v>1127626.33</v>
      </c>
      <c r="AJ454" s="474">
        <v>1340408.75999999</v>
      </c>
      <c r="AK454" s="474">
        <v>1807139.74</v>
      </c>
      <c r="AL454" s="474">
        <v>1639160.1199999901</v>
      </c>
      <c r="AM454" s="474">
        <v>1825076.33</v>
      </c>
      <c r="AN454" s="474">
        <v>14197526.2199999</v>
      </c>
      <c r="AO454" s="474">
        <v>766839.47999999905</v>
      </c>
      <c r="AP454" s="474">
        <v>809679.44</v>
      </c>
      <c r="AQ454" s="474">
        <v>926348.76</v>
      </c>
      <c r="AR454" s="474">
        <v>841229.12999999896</v>
      </c>
      <c r="AS454" s="474">
        <v>1061840.03999999</v>
      </c>
      <c r="AT454" s="474">
        <v>1165695.5699999901</v>
      </c>
      <c r="AU454" s="474">
        <v>1143465.8499999901</v>
      </c>
      <c r="AV454" s="474">
        <v>1225338.8199999901</v>
      </c>
      <c r="AW454" s="474">
        <v>1248357.8599999901</v>
      </c>
      <c r="AX454" s="474">
        <v>1410699.0699999901</v>
      </c>
      <c r="AY454" s="474">
        <v>1807297.71</v>
      </c>
      <c r="AZ454" s="474">
        <v>2198790.8599999901</v>
      </c>
      <c r="BA454" s="474">
        <v>14605582.589999899</v>
      </c>
    </row>
    <row r="455" spans="1:53">
      <c r="A455" s="475" t="s">
        <v>1888</v>
      </c>
      <c r="B455" s="474">
        <v>982204.7</v>
      </c>
      <c r="C455" s="474">
        <v>890543.08</v>
      </c>
      <c r="D455" s="474">
        <v>737662.42</v>
      </c>
      <c r="E455" s="474">
        <v>913625.53</v>
      </c>
      <c r="F455" s="474">
        <v>1159457.5</v>
      </c>
      <c r="G455" s="474">
        <v>1098171.72</v>
      </c>
      <c r="H455" s="474">
        <v>1476487.86</v>
      </c>
      <c r="I455" s="474">
        <v>1031688.69</v>
      </c>
      <c r="J455" s="474">
        <v>1121556.02</v>
      </c>
      <c r="K455" s="474">
        <v>1388920.1199999901</v>
      </c>
      <c r="L455" s="474">
        <v>965089.78</v>
      </c>
      <c r="M455" s="474">
        <v>1498842.8999999899</v>
      </c>
      <c r="N455" s="474">
        <v>13264250.3199999</v>
      </c>
      <c r="O455" s="474">
        <v>772266.53999999899</v>
      </c>
      <c r="P455" s="474">
        <v>785540.5</v>
      </c>
      <c r="Q455" s="474">
        <v>860356.89</v>
      </c>
      <c r="R455" s="474">
        <v>843023.98999999894</v>
      </c>
      <c r="S455" s="474">
        <v>1023285.86999999</v>
      </c>
      <c r="T455" s="474">
        <v>898536.82999999903</v>
      </c>
      <c r="U455" s="474">
        <v>1045631.95999999</v>
      </c>
      <c r="V455" s="474">
        <v>1029842.37999999</v>
      </c>
      <c r="W455" s="474">
        <v>1054512.6299999901</v>
      </c>
      <c r="X455" s="474">
        <v>1590565.1399999899</v>
      </c>
      <c r="Y455" s="474">
        <v>1505843.24999999</v>
      </c>
      <c r="Z455" s="474">
        <v>1749822.48</v>
      </c>
      <c r="AA455" s="474">
        <v>13159228.4599999</v>
      </c>
      <c r="AB455" s="474">
        <v>749732.26999999897</v>
      </c>
      <c r="AC455" s="474">
        <v>796259.66</v>
      </c>
      <c r="AD455" s="474">
        <v>918157.69999999902</v>
      </c>
      <c r="AE455" s="474">
        <v>863822.87999999896</v>
      </c>
      <c r="AF455" s="474">
        <v>1083994.3999999899</v>
      </c>
      <c r="AG455" s="474">
        <v>1020192.99999999</v>
      </c>
      <c r="AH455" s="474">
        <v>1025955.03</v>
      </c>
      <c r="AI455" s="474">
        <v>1127626.33</v>
      </c>
      <c r="AJ455" s="474">
        <v>1340408.75999999</v>
      </c>
      <c r="AK455" s="474">
        <v>1807139.74</v>
      </c>
      <c r="AL455" s="474">
        <v>1639160.1199999901</v>
      </c>
      <c r="AM455" s="474">
        <v>1825076.33</v>
      </c>
      <c r="AN455" s="474">
        <v>14197526.2199999</v>
      </c>
      <c r="AO455" s="474">
        <v>766839.47999999905</v>
      </c>
      <c r="AP455" s="474">
        <v>809679.44</v>
      </c>
      <c r="AQ455" s="474">
        <v>926348.76</v>
      </c>
      <c r="AR455" s="474">
        <v>841229.12999999896</v>
      </c>
      <c r="AS455" s="474">
        <v>1061840.03999999</v>
      </c>
      <c r="AT455" s="474">
        <v>1165695.5699999901</v>
      </c>
      <c r="AU455" s="474">
        <v>1143465.8499999901</v>
      </c>
      <c r="AV455" s="474">
        <v>1225338.8199999901</v>
      </c>
      <c r="AW455" s="474">
        <v>1248357.8599999901</v>
      </c>
      <c r="AX455" s="474">
        <v>1410699.0699999901</v>
      </c>
      <c r="AY455" s="474">
        <v>1807297.71</v>
      </c>
      <c r="AZ455" s="474">
        <v>2198790.8599999901</v>
      </c>
      <c r="BA455" s="474">
        <v>14605582.589999899</v>
      </c>
    </row>
    <row r="456" spans="1:53">
      <c r="A456" s="475" t="s">
        <v>1887</v>
      </c>
      <c r="B456" s="474">
        <v>982204.7</v>
      </c>
      <c r="C456" s="474">
        <v>890543.08</v>
      </c>
      <c r="D456" s="474">
        <v>737662.42</v>
      </c>
      <c r="E456" s="474">
        <v>913625.53</v>
      </c>
      <c r="F456" s="474">
        <v>1159457.5</v>
      </c>
      <c r="G456" s="474">
        <v>1098171.72</v>
      </c>
      <c r="H456" s="474">
        <v>1476487.86</v>
      </c>
      <c r="I456" s="474">
        <v>1031688.69</v>
      </c>
      <c r="J456" s="474">
        <v>1121556.02</v>
      </c>
      <c r="K456" s="474">
        <v>1388920.1199999901</v>
      </c>
      <c r="L456" s="474">
        <v>965089.78</v>
      </c>
      <c r="M456" s="474">
        <v>1498842.8999999899</v>
      </c>
      <c r="N456" s="474">
        <v>13264250.3199999</v>
      </c>
      <c r="O456" s="474">
        <v>772266.53999999899</v>
      </c>
      <c r="P456" s="474">
        <v>785540.5</v>
      </c>
      <c r="Q456" s="474">
        <v>860356.89</v>
      </c>
      <c r="R456" s="474">
        <v>843023.98999999894</v>
      </c>
      <c r="S456" s="474">
        <v>1023285.86999999</v>
      </c>
      <c r="T456" s="474">
        <v>898536.82999999903</v>
      </c>
      <c r="U456" s="474">
        <v>1045631.95999999</v>
      </c>
      <c r="V456" s="474">
        <v>1029842.37999999</v>
      </c>
      <c r="W456" s="474">
        <v>1054512.6299999901</v>
      </c>
      <c r="X456" s="474">
        <v>1590565.1399999899</v>
      </c>
      <c r="Y456" s="474">
        <v>1505843.24999999</v>
      </c>
      <c r="Z456" s="474">
        <v>1749822.48</v>
      </c>
      <c r="AA456" s="474">
        <v>13159228.4599999</v>
      </c>
      <c r="AB456" s="474">
        <v>749732.26999999897</v>
      </c>
      <c r="AC456" s="474">
        <v>796259.66</v>
      </c>
      <c r="AD456" s="474">
        <v>918157.69999999902</v>
      </c>
      <c r="AE456" s="474">
        <v>863822.87999999896</v>
      </c>
      <c r="AF456" s="474">
        <v>1083994.3999999899</v>
      </c>
      <c r="AG456" s="474">
        <v>1020192.99999999</v>
      </c>
      <c r="AH456" s="474">
        <v>1025955.03</v>
      </c>
      <c r="AI456" s="474">
        <v>1127626.33</v>
      </c>
      <c r="AJ456" s="474">
        <v>1340408.75999999</v>
      </c>
      <c r="AK456" s="474">
        <v>1807139.74</v>
      </c>
      <c r="AL456" s="474">
        <v>1639160.1199999901</v>
      </c>
      <c r="AM456" s="474">
        <v>1825076.33</v>
      </c>
      <c r="AN456" s="474">
        <v>14197526.2199999</v>
      </c>
      <c r="AO456" s="474">
        <v>766839.47999999905</v>
      </c>
      <c r="AP456" s="474">
        <v>809679.44</v>
      </c>
      <c r="AQ456" s="474">
        <v>926348.76</v>
      </c>
      <c r="AR456" s="474">
        <v>841229.12999999896</v>
      </c>
      <c r="AS456" s="474">
        <v>1061840.03999999</v>
      </c>
      <c r="AT456" s="474">
        <v>1165695.5699999901</v>
      </c>
      <c r="AU456" s="474">
        <v>1143465.8499999901</v>
      </c>
      <c r="AV456" s="474">
        <v>1225338.8199999901</v>
      </c>
      <c r="AW456" s="474">
        <v>1248357.8599999901</v>
      </c>
      <c r="AX456" s="474">
        <v>1410699.0699999901</v>
      </c>
      <c r="AY456" s="474">
        <v>1807297.71</v>
      </c>
      <c r="AZ456" s="474">
        <v>2198790.8599999901</v>
      </c>
      <c r="BA456" s="474">
        <v>14605582.589999899</v>
      </c>
    </row>
    <row r="457" spans="1:53">
      <c r="A457" s="475" t="s">
        <v>1886</v>
      </c>
      <c r="B457" s="474">
        <v>13796455</v>
      </c>
      <c r="C457" s="474">
        <v>14811069.939999999</v>
      </c>
      <c r="D457" s="474">
        <v>14840830.5499999</v>
      </c>
      <c r="E457" s="474">
        <v>16112360.529999999</v>
      </c>
      <c r="F457" s="474">
        <v>14516072.619999999</v>
      </c>
      <c r="G457" s="474">
        <v>15133126.7399999</v>
      </c>
      <c r="H457" s="474">
        <v>16500850.43</v>
      </c>
      <c r="I457" s="474">
        <v>16701179.1299999</v>
      </c>
      <c r="J457" s="474">
        <v>14832223.449999999</v>
      </c>
      <c r="K457" s="474">
        <v>16306363.630000001</v>
      </c>
      <c r="L457" s="474">
        <v>12855623.2199999</v>
      </c>
      <c r="M457" s="474">
        <v>12928420.4099999</v>
      </c>
      <c r="N457" s="474">
        <v>179334575.65000001</v>
      </c>
      <c r="O457" s="474">
        <v>14044338.029999901</v>
      </c>
      <c r="P457" s="474">
        <v>14526095.1299999</v>
      </c>
      <c r="Q457" s="474">
        <v>15295627.509999899</v>
      </c>
      <c r="R457" s="474">
        <v>15383293.3799999</v>
      </c>
      <c r="S457" s="474">
        <v>16064002.27</v>
      </c>
      <c r="T457" s="474">
        <v>16203793.079999899</v>
      </c>
      <c r="U457" s="474">
        <v>15835857.999999899</v>
      </c>
      <c r="V457" s="474">
        <v>16600781.949999901</v>
      </c>
      <c r="W457" s="474">
        <v>15804845.8699999</v>
      </c>
      <c r="X457" s="474">
        <v>15166061.8199999</v>
      </c>
      <c r="Y457" s="474">
        <v>14639601.93</v>
      </c>
      <c r="Z457" s="474">
        <v>14181627.259999899</v>
      </c>
      <c r="AA457" s="474">
        <v>183745926.22999901</v>
      </c>
      <c r="AB457" s="474">
        <v>15097540.859999901</v>
      </c>
      <c r="AC457" s="474">
        <v>15184727.859999999</v>
      </c>
      <c r="AD457" s="474">
        <v>15135627.49</v>
      </c>
      <c r="AE457" s="474">
        <v>16180495.609999999</v>
      </c>
      <c r="AF457" s="474">
        <v>17132306.77</v>
      </c>
      <c r="AG457" s="474">
        <v>17183355.679999899</v>
      </c>
      <c r="AH457" s="474">
        <v>16735320.810000001</v>
      </c>
      <c r="AI457" s="474">
        <v>17636504.52</v>
      </c>
      <c r="AJ457" s="474">
        <v>16803923.77</v>
      </c>
      <c r="AK457" s="474">
        <v>16481132.109999999</v>
      </c>
      <c r="AL457" s="474">
        <v>15740988.279999999</v>
      </c>
      <c r="AM457" s="474">
        <v>14985139.470000001</v>
      </c>
      <c r="AN457" s="474">
        <v>194297063.22999999</v>
      </c>
      <c r="AO457" s="474">
        <v>16266393.09</v>
      </c>
      <c r="AP457" s="474">
        <v>16206098.189999999</v>
      </c>
      <c r="AQ457" s="474">
        <v>18174981.519999899</v>
      </c>
      <c r="AR457" s="474">
        <v>17618269.489999998</v>
      </c>
      <c r="AS457" s="474">
        <v>18254753.510000002</v>
      </c>
      <c r="AT457" s="474">
        <v>17988844.530000001</v>
      </c>
      <c r="AU457" s="474">
        <v>17884021.489999902</v>
      </c>
      <c r="AV457" s="474">
        <v>18713952.899999902</v>
      </c>
      <c r="AW457" s="474">
        <v>17776224.18</v>
      </c>
      <c r="AX457" s="474">
        <v>17855357.030000001</v>
      </c>
      <c r="AY457" s="474">
        <v>16619813.279999901</v>
      </c>
      <c r="AZ457" s="474">
        <v>15906543.77</v>
      </c>
      <c r="BA457" s="474">
        <v>209265252.97999999</v>
      </c>
    </row>
    <row r="458" spans="1:53">
      <c r="A458" s="475" t="s">
        <v>1885</v>
      </c>
      <c r="B458" s="474">
        <v>1681799.92</v>
      </c>
      <c r="C458" s="474">
        <v>1588859.51</v>
      </c>
      <c r="D458" s="474">
        <v>1754247.63</v>
      </c>
      <c r="E458" s="474">
        <v>1525940.21</v>
      </c>
      <c r="F458" s="474">
        <v>1146815.53</v>
      </c>
      <c r="G458" s="474">
        <v>1627249.3</v>
      </c>
      <c r="H458" s="474">
        <v>1781284.08</v>
      </c>
      <c r="I458" s="474">
        <v>1547305.1</v>
      </c>
      <c r="J458" s="474">
        <v>1359548.98</v>
      </c>
      <c r="K458" s="474">
        <v>1198939.3500000001</v>
      </c>
      <c r="L458" s="474">
        <v>1186343.1200000001</v>
      </c>
      <c r="M458" s="474">
        <v>1253455.32</v>
      </c>
      <c r="N458" s="474">
        <v>17651788.050000001</v>
      </c>
      <c r="O458" s="474">
        <v>1252064.95</v>
      </c>
      <c r="P458" s="474">
        <v>1290466.76</v>
      </c>
      <c r="Q458" s="474">
        <v>1360715.78</v>
      </c>
      <c r="R458" s="474">
        <v>1288029.8999999999</v>
      </c>
      <c r="S458" s="474">
        <v>1309200.75</v>
      </c>
      <c r="T458" s="474">
        <v>1322129.55</v>
      </c>
      <c r="U458" s="474">
        <v>1293127.47999999</v>
      </c>
      <c r="V458" s="474">
        <v>1352773.58</v>
      </c>
      <c r="W458" s="474">
        <v>1327126.71</v>
      </c>
      <c r="X458" s="474">
        <v>1275355.58</v>
      </c>
      <c r="Y458" s="474">
        <v>1307797.56</v>
      </c>
      <c r="Z458" s="474">
        <v>1279876.99</v>
      </c>
      <c r="AA458" s="474">
        <v>15658665.59</v>
      </c>
      <c r="AB458" s="474">
        <v>1327499.78</v>
      </c>
      <c r="AC458" s="474">
        <v>1253991.0999999901</v>
      </c>
      <c r="AD458" s="474">
        <v>1408423.29</v>
      </c>
      <c r="AE458" s="474">
        <v>1299881.3299999901</v>
      </c>
      <c r="AF458" s="474">
        <v>1405473.09</v>
      </c>
      <c r="AG458" s="474">
        <v>1379871.2</v>
      </c>
      <c r="AH458" s="474">
        <v>1316016.72</v>
      </c>
      <c r="AI458" s="474">
        <v>1402248.57</v>
      </c>
      <c r="AJ458" s="474">
        <v>1328305.32</v>
      </c>
      <c r="AK458" s="474">
        <v>1344494.99999999</v>
      </c>
      <c r="AL458" s="474">
        <v>1342081.92</v>
      </c>
      <c r="AM458" s="474">
        <v>1289418.32</v>
      </c>
      <c r="AN458" s="474">
        <v>16097705.640000001</v>
      </c>
      <c r="AO458" s="474">
        <v>1422279.76999999</v>
      </c>
      <c r="AP458" s="474">
        <v>1298281.9099999999</v>
      </c>
      <c r="AQ458" s="474">
        <v>1412130.69</v>
      </c>
      <c r="AR458" s="474">
        <v>1364935.61</v>
      </c>
      <c r="AS458" s="474">
        <v>1435322.55</v>
      </c>
      <c r="AT458" s="474">
        <v>1363586.42</v>
      </c>
      <c r="AU458" s="474">
        <v>1388172.29</v>
      </c>
      <c r="AV458" s="474">
        <v>1431288.1299999901</v>
      </c>
      <c r="AW458" s="474">
        <v>1332032.8699999901</v>
      </c>
      <c r="AX458" s="474">
        <v>1433009.71999999</v>
      </c>
      <c r="AY458" s="474">
        <v>1388750.33</v>
      </c>
      <c r="AZ458" s="474">
        <v>1328631.3799999999</v>
      </c>
      <c r="BA458" s="474">
        <v>16598421.67</v>
      </c>
    </row>
    <row r="459" spans="1:53">
      <c r="A459" s="475" t="s">
        <v>1884</v>
      </c>
      <c r="B459" s="474">
        <v>1681799.92</v>
      </c>
      <c r="C459" s="474">
        <v>1588859.51</v>
      </c>
      <c r="D459" s="474">
        <v>1754247.63</v>
      </c>
      <c r="E459" s="474">
        <v>1525940.21</v>
      </c>
      <c r="F459" s="474">
        <v>1146815.53</v>
      </c>
      <c r="G459" s="474">
        <v>1627249.3</v>
      </c>
      <c r="H459" s="474">
        <v>1781284.08</v>
      </c>
      <c r="I459" s="474">
        <v>1547305.1</v>
      </c>
      <c r="J459" s="474">
        <v>1359548.98</v>
      </c>
      <c r="K459" s="474">
        <v>1198939.3500000001</v>
      </c>
      <c r="L459" s="474">
        <v>1186343.1200000001</v>
      </c>
      <c r="M459" s="474">
        <v>1253455.32</v>
      </c>
      <c r="N459" s="474">
        <v>17651788.050000001</v>
      </c>
      <c r="O459" s="474">
        <v>1252064.95</v>
      </c>
      <c r="P459" s="474">
        <v>1290466.76</v>
      </c>
      <c r="Q459" s="474">
        <v>1360715.78</v>
      </c>
      <c r="R459" s="474">
        <v>1288029.8999999999</v>
      </c>
      <c r="S459" s="474">
        <v>1309200.75</v>
      </c>
      <c r="T459" s="474">
        <v>1322129.55</v>
      </c>
      <c r="U459" s="474">
        <v>1293127.47999999</v>
      </c>
      <c r="V459" s="474">
        <v>1352773.58</v>
      </c>
      <c r="W459" s="474">
        <v>1327126.71</v>
      </c>
      <c r="X459" s="474">
        <v>1275355.58</v>
      </c>
      <c r="Y459" s="474">
        <v>1307797.56</v>
      </c>
      <c r="Z459" s="474">
        <v>1279876.99</v>
      </c>
      <c r="AA459" s="474">
        <v>15658665.59</v>
      </c>
      <c r="AB459" s="474">
        <v>1327499.78</v>
      </c>
      <c r="AC459" s="474">
        <v>1253991.0999999901</v>
      </c>
      <c r="AD459" s="474">
        <v>1408423.29</v>
      </c>
      <c r="AE459" s="474">
        <v>1299881.3299999901</v>
      </c>
      <c r="AF459" s="474">
        <v>1405473.09</v>
      </c>
      <c r="AG459" s="474">
        <v>1379871.2</v>
      </c>
      <c r="AH459" s="474">
        <v>1316016.72</v>
      </c>
      <c r="AI459" s="474">
        <v>1402248.57</v>
      </c>
      <c r="AJ459" s="474">
        <v>1328305.32</v>
      </c>
      <c r="AK459" s="474">
        <v>1344494.99999999</v>
      </c>
      <c r="AL459" s="474">
        <v>1342081.92</v>
      </c>
      <c r="AM459" s="474">
        <v>1289418.32</v>
      </c>
      <c r="AN459" s="474">
        <v>16097705.640000001</v>
      </c>
      <c r="AO459" s="474">
        <v>1422279.76999999</v>
      </c>
      <c r="AP459" s="474">
        <v>1298281.9099999999</v>
      </c>
      <c r="AQ459" s="474">
        <v>1412130.69</v>
      </c>
      <c r="AR459" s="474">
        <v>1364935.61</v>
      </c>
      <c r="AS459" s="474">
        <v>1435322.55</v>
      </c>
      <c r="AT459" s="474">
        <v>1363586.42</v>
      </c>
      <c r="AU459" s="474">
        <v>1388172.29</v>
      </c>
      <c r="AV459" s="474">
        <v>1431288.1299999901</v>
      </c>
      <c r="AW459" s="474">
        <v>1332032.8699999901</v>
      </c>
      <c r="AX459" s="474">
        <v>1433009.71999999</v>
      </c>
      <c r="AY459" s="474">
        <v>1388750.33</v>
      </c>
      <c r="AZ459" s="474">
        <v>1328631.3799999999</v>
      </c>
      <c r="BA459" s="474">
        <v>16598421.67</v>
      </c>
    </row>
    <row r="460" spans="1:53">
      <c r="A460" s="475" t="s">
        <v>1883</v>
      </c>
      <c r="B460" s="474">
        <v>98298.7</v>
      </c>
      <c r="C460" s="474">
        <v>67842.759999999995</v>
      </c>
      <c r="D460" s="474">
        <v>76423.049999999901</v>
      </c>
      <c r="E460" s="474">
        <v>81190.27</v>
      </c>
      <c r="F460" s="474">
        <v>182180.71</v>
      </c>
      <c r="G460" s="474">
        <v>253603.56</v>
      </c>
      <c r="H460" s="474">
        <v>-289226.21000000002</v>
      </c>
      <c r="I460" s="474">
        <v>124056.76</v>
      </c>
      <c r="J460" s="474">
        <v>78098.94</v>
      </c>
      <c r="K460" s="474">
        <v>52114</v>
      </c>
      <c r="L460" s="474">
        <v>63070</v>
      </c>
      <c r="M460" s="474">
        <v>61000</v>
      </c>
      <c r="N460" s="474">
        <v>848652.54</v>
      </c>
      <c r="O460" s="474">
        <v>50372.67</v>
      </c>
      <c r="P460" s="474">
        <v>50372.67</v>
      </c>
      <c r="Q460" s="474">
        <v>50892.67</v>
      </c>
      <c r="R460" s="474">
        <v>52212.67</v>
      </c>
      <c r="S460" s="474">
        <v>50372.67</v>
      </c>
      <c r="T460" s="474">
        <v>50372.67</v>
      </c>
      <c r="U460" s="474">
        <v>50372.67</v>
      </c>
      <c r="V460" s="474">
        <v>50372.67</v>
      </c>
      <c r="W460" s="474">
        <v>50892.67</v>
      </c>
      <c r="X460" s="474">
        <v>52212.67</v>
      </c>
      <c r="Y460" s="474">
        <v>51637.67</v>
      </c>
      <c r="Z460" s="474">
        <v>50372.67</v>
      </c>
      <c r="AA460" s="474">
        <v>610457.03999999899</v>
      </c>
      <c r="AB460" s="474">
        <v>47166.67</v>
      </c>
      <c r="AC460" s="474">
        <v>47166.67</v>
      </c>
      <c r="AD460" s="474">
        <v>47702.27</v>
      </c>
      <c r="AE460" s="474">
        <v>49061.869999999901</v>
      </c>
      <c r="AF460" s="474">
        <v>47166.67</v>
      </c>
      <c r="AG460" s="474">
        <v>47166.67</v>
      </c>
      <c r="AH460" s="474">
        <v>47166.67</v>
      </c>
      <c r="AI460" s="474">
        <v>47166.67</v>
      </c>
      <c r="AJ460" s="474">
        <v>47702.27</v>
      </c>
      <c r="AK460" s="474">
        <v>49061.869999999901</v>
      </c>
      <c r="AL460" s="474">
        <v>48469.619999999901</v>
      </c>
      <c r="AM460" s="474">
        <v>47166.67</v>
      </c>
      <c r="AN460" s="474">
        <v>572164.59</v>
      </c>
      <c r="AO460" s="474">
        <v>47166.67</v>
      </c>
      <c r="AP460" s="474">
        <v>47166.67</v>
      </c>
      <c r="AQ460" s="474">
        <v>47718.34</v>
      </c>
      <c r="AR460" s="474">
        <v>49118.729999999901</v>
      </c>
      <c r="AS460" s="474">
        <v>47166.67</v>
      </c>
      <c r="AT460" s="474">
        <v>47166.67</v>
      </c>
      <c r="AU460" s="474">
        <v>47166.67</v>
      </c>
      <c r="AV460" s="474">
        <v>47166.67</v>
      </c>
      <c r="AW460" s="474">
        <v>47718.34</v>
      </c>
      <c r="AX460" s="474">
        <v>49118.729999999901</v>
      </c>
      <c r="AY460" s="474">
        <v>48508.71</v>
      </c>
      <c r="AZ460" s="474">
        <v>47166.67</v>
      </c>
      <c r="BA460" s="474">
        <v>572349.53999999899</v>
      </c>
    </row>
    <row r="461" spans="1:53">
      <c r="A461" s="475" t="s">
        <v>1882</v>
      </c>
      <c r="B461" s="474">
        <v>5705.26</v>
      </c>
      <c r="C461" s="474">
        <v>3221.67</v>
      </c>
      <c r="D461" s="474">
        <v>1981.37</v>
      </c>
      <c r="E461" s="474">
        <v>1693.22</v>
      </c>
      <c r="F461" s="474">
        <v>1537.56</v>
      </c>
      <c r="G461" s="474">
        <v>1592.53</v>
      </c>
      <c r="H461" s="474">
        <v>2486.86</v>
      </c>
      <c r="I461" s="474">
        <v>2531.37</v>
      </c>
      <c r="J461" s="474">
        <v>4129.82</v>
      </c>
      <c r="K461" s="474">
        <v>0</v>
      </c>
      <c r="L461" s="474">
        <v>0</v>
      </c>
      <c r="M461" s="474">
        <v>0</v>
      </c>
      <c r="N461" s="474">
        <v>24879.659999999902</v>
      </c>
      <c r="O461" s="474">
        <v>0</v>
      </c>
      <c r="P461" s="474">
        <v>0</v>
      </c>
      <c r="Q461" s="474">
        <v>0</v>
      </c>
      <c r="R461" s="474">
        <v>0</v>
      </c>
      <c r="S461" s="474">
        <v>0</v>
      </c>
      <c r="T461" s="474">
        <v>0</v>
      </c>
      <c r="U461" s="474">
        <v>0</v>
      </c>
      <c r="V461" s="474">
        <v>0</v>
      </c>
      <c r="W461" s="474">
        <v>0</v>
      </c>
      <c r="X461" s="474">
        <v>0</v>
      </c>
      <c r="Y461" s="474">
        <v>0</v>
      </c>
      <c r="Z461" s="474">
        <v>0</v>
      </c>
      <c r="AA461" s="474">
        <v>0</v>
      </c>
      <c r="AB461" s="474">
        <v>0</v>
      </c>
      <c r="AC461" s="474">
        <v>0</v>
      </c>
      <c r="AD461" s="474">
        <v>0</v>
      </c>
      <c r="AE461" s="474">
        <v>0</v>
      </c>
      <c r="AF461" s="474">
        <v>0</v>
      </c>
      <c r="AG461" s="474">
        <v>0</v>
      </c>
      <c r="AH461" s="474">
        <v>0</v>
      </c>
      <c r="AI461" s="474">
        <v>0</v>
      </c>
      <c r="AJ461" s="474">
        <v>0</v>
      </c>
      <c r="AK461" s="474">
        <v>0</v>
      </c>
      <c r="AL461" s="474">
        <v>0</v>
      </c>
      <c r="AM461" s="474">
        <v>0</v>
      </c>
      <c r="AN461" s="474">
        <v>0</v>
      </c>
      <c r="AO461" s="474">
        <v>0</v>
      </c>
      <c r="AP461" s="474">
        <v>0</v>
      </c>
      <c r="AQ461" s="474">
        <v>0</v>
      </c>
      <c r="AR461" s="474">
        <v>0</v>
      </c>
      <c r="AS461" s="474">
        <v>0</v>
      </c>
      <c r="AT461" s="474">
        <v>0</v>
      </c>
      <c r="AU461" s="474">
        <v>0</v>
      </c>
      <c r="AV461" s="474">
        <v>0</v>
      </c>
      <c r="AW461" s="474">
        <v>0</v>
      </c>
      <c r="AX461" s="474">
        <v>0</v>
      </c>
      <c r="AY461" s="474">
        <v>0</v>
      </c>
      <c r="AZ461" s="474">
        <v>0</v>
      </c>
      <c r="BA461" s="474">
        <v>0</v>
      </c>
    </row>
    <row r="462" spans="1:53">
      <c r="A462" s="475" t="s">
        <v>1881</v>
      </c>
      <c r="B462" s="474">
        <v>92593.44</v>
      </c>
      <c r="C462" s="474">
        <v>64621.09</v>
      </c>
      <c r="D462" s="474">
        <v>74441.679999999993</v>
      </c>
      <c r="E462" s="474">
        <v>79497.05</v>
      </c>
      <c r="F462" s="474">
        <v>180643.15</v>
      </c>
      <c r="G462" s="474">
        <v>252011.03</v>
      </c>
      <c r="H462" s="474">
        <v>-291713.07</v>
      </c>
      <c r="I462" s="474">
        <v>121525.39</v>
      </c>
      <c r="J462" s="474">
        <v>73969.119999999995</v>
      </c>
      <c r="K462" s="474">
        <v>52114</v>
      </c>
      <c r="L462" s="474">
        <v>63070</v>
      </c>
      <c r="M462" s="474">
        <v>61000</v>
      </c>
      <c r="N462" s="474">
        <v>823772.88</v>
      </c>
      <c r="O462" s="474">
        <v>50372.67</v>
      </c>
      <c r="P462" s="474">
        <v>50372.67</v>
      </c>
      <c r="Q462" s="474">
        <v>50892.67</v>
      </c>
      <c r="R462" s="474">
        <v>52212.67</v>
      </c>
      <c r="S462" s="474">
        <v>50372.67</v>
      </c>
      <c r="T462" s="474">
        <v>50372.67</v>
      </c>
      <c r="U462" s="474">
        <v>50372.67</v>
      </c>
      <c r="V462" s="474">
        <v>50372.67</v>
      </c>
      <c r="W462" s="474">
        <v>50892.67</v>
      </c>
      <c r="X462" s="474">
        <v>52212.67</v>
      </c>
      <c r="Y462" s="474">
        <v>51637.67</v>
      </c>
      <c r="Z462" s="474">
        <v>50372.67</v>
      </c>
      <c r="AA462" s="474">
        <v>610457.03999999899</v>
      </c>
      <c r="AB462" s="474">
        <v>47166.67</v>
      </c>
      <c r="AC462" s="474">
        <v>47166.67</v>
      </c>
      <c r="AD462" s="474">
        <v>47702.27</v>
      </c>
      <c r="AE462" s="474">
        <v>49061.869999999901</v>
      </c>
      <c r="AF462" s="474">
        <v>47166.67</v>
      </c>
      <c r="AG462" s="474">
        <v>47166.67</v>
      </c>
      <c r="AH462" s="474">
        <v>47166.67</v>
      </c>
      <c r="AI462" s="474">
        <v>47166.67</v>
      </c>
      <c r="AJ462" s="474">
        <v>47702.27</v>
      </c>
      <c r="AK462" s="474">
        <v>49061.869999999901</v>
      </c>
      <c r="AL462" s="474">
        <v>48469.619999999901</v>
      </c>
      <c r="AM462" s="474">
        <v>47166.67</v>
      </c>
      <c r="AN462" s="474">
        <v>572164.59</v>
      </c>
      <c r="AO462" s="474">
        <v>47166.67</v>
      </c>
      <c r="AP462" s="474">
        <v>47166.67</v>
      </c>
      <c r="AQ462" s="474">
        <v>47718.34</v>
      </c>
      <c r="AR462" s="474">
        <v>49118.729999999901</v>
      </c>
      <c r="AS462" s="474">
        <v>47166.67</v>
      </c>
      <c r="AT462" s="474">
        <v>47166.67</v>
      </c>
      <c r="AU462" s="474">
        <v>47166.67</v>
      </c>
      <c r="AV462" s="474">
        <v>47166.67</v>
      </c>
      <c r="AW462" s="474">
        <v>47718.34</v>
      </c>
      <c r="AX462" s="474">
        <v>49118.729999999901</v>
      </c>
      <c r="AY462" s="474">
        <v>48508.71</v>
      </c>
      <c r="AZ462" s="474">
        <v>47166.67</v>
      </c>
      <c r="BA462" s="474">
        <v>572349.53999999899</v>
      </c>
    </row>
    <row r="463" spans="1:53">
      <c r="A463" s="475" t="s">
        <v>1880</v>
      </c>
      <c r="B463" s="474">
        <v>999606.43</v>
      </c>
      <c r="C463" s="474">
        <v>1057418.79</v>
      </c>
      <c r="D463" s="474">
        <v>1112300.1499999999</v>
      </c>
      <c r="E463" s="474">
        <v>1486555.98</v>
      </c>
      <c r="F463" s="474">
        <v>927583.65</v>
      </c>
      <c r="G463" s="474">
        <v>937239.679999999</v>
      </c>
      <c r="H463" s="474">
        <v>1098777.74</v>
      </c>
      <c r="I463" s="474">
        <v>1029956.91999999</v>
      </c>
      <c r="J463" s="474">
        <v>980438.57</v>
      </c>
      <c r="K463" s="474">
        <v>1456140.6299999901</v>
      </c>
      <c r="L463" s="474">
        <v>1576466.24</v>
      </c>
      <c r="M463" s="474">
        <v>1519810.05</v>
      </c>
      <c r="N463" s="474">
        <v>14182294.83</v>
      </c>
      <c r="O463" s="474">
        <v>1115695.76</v>
      </c>
      <c r="P463" s="474">
        <v>1240734.9499999899</v>
      </c>
      <c r="Q463" s="474">
        <v>1214465.6299999999</v>
      </c>
      <c r="R463" s="474">
        <v>1127653.21999999</v>
      </c>
      <c r="S463" s="474">
        <v>1357571.92</v>
      </c>
      <c r="T463" s="474">
        <v>1359047.49</v>
      </c>
      <c r="U463" s="474">
        <v>1109879.0999999901</v>
      </c>
      <c r="V463" s="474">
        <v>1417579.72</v>
      </c>
      <c r="W463" s="474">
        <v>1110921.18</v>
      </c>
      <c r="X463" s="474">
        <v>1090096.3499999901</v>
      </c>
      <c r="Y463" s="474">
        <v>1105703.1499999999</v>
      </c>
      <c r="Z463" s="474">
        <v>1208790.79</v>
      </c>
      <c r="AA463" s="474">
        <v>14458139.26</v>
      </c>
      <c r="AB463" s="474">
        <v>1122105.3</v>
      </c>
      <c r="AC463" s="474">
        <v>1181604.5</v>
      </c>
      <c r="AD463" s="474">
        <v>1210593.1000000001</v>
      </c>
      <c r="AE463" s="474">
        <v>1128411.19</v>
      </c>
      <c r="AF463" s="474">
        <v>1360066.09</v>
      </c>
      <c r="AG463" s="474">
        <v>1353204.08</v>
      </c>
      <c r="AH463" s="474">
        <v>1110889.8899999899</v>
      </c>
      <c r="AI463" s="474">
        <v>1405500.24</v>
      </c>
      <c r="AJ463" s="474">
        <v>1112020.5</v>
      </c>
      <c r="AK463" s="474">
        <v>1091723.73</v>
      </c>
      <c r="AL463" s="474">
        <v>1107663.55</v>
      </c>
      <c r="AM463" s="474">
        <v>1202436.58</v>
      </c>
      <c r="AN463" s="474">
        <v>14386218.75</v>
      </c>
      <c r="AO463" s="474">
        <v>1109669.3199999901</v>
      </c>
      <c r="AP463" s="474">
        <v>1155740.3400000001</v>
      </c>
      <c r="AQ463" s="474">
        <v>1187657.24</v>
      </c>
      <c r="AR463" s="474">
        <v>1119923.5900000001</v>
      </c>
      <c r="AS463" s="474">
        <v>1352245.57</v>
      </c>
      <c r="AT463" s="474">
        <v>1316886.04</v>
      </c>
      <c r="AU463" s="474">
        <v>1104830.0900000001</v>
      </c>
      <c r="AV463" s="474">
        <v>1384165.97</v>
      </c>
      <c r="AW463" s="474">
        <v>1105085.6000000001</v>
      </c>
      <c r="AX463" s="474">
        <v>1085109.58</v>
      </c>
      <c r="AY463" s="474">
        <v>1099393.45</v>
      </c>
      <c r="AZ463" s="474">
        <v>1195982.6399999999</v>
      </c>
      <c r="BA463" s="474">
        <v>14216689.43</v>
      </c>
    </row>
    <row r="464" spans="1:53">
      <c r="A464" s="475" t="s">
        <v>1879</v>
      </c>
      <c r="B464" s="474">
        <v>662398.4</v>
      </c>
      <c r="C464" s="474">
        <v>803880.84</v>
      </c>
      <c r="D464" s="474">
        <v>887618.36</v>
      </c>
      <c r="E464" s="474">
        <v>1199402.03</v>
      </c>
      <c r="F464" s="474">
        <v>584132.43000000005</v>
      </c>
      <c r="G464" s="474">
        <v>809487.95</v>
      </c>
      <c r="H464" s="474">
        <v>930416.77</v>
      </c>
      <c r="I464" s="474">
        <v>794520.74</v>
      </c>
      <c r="J464" s="474">
        <v>805449.82</v>
      </c>
      <c r="K464" s="474">
        <v>1136545.6499999899</v>
      </c>
      <c r="L464" s="474">
        <v>1251215.46</v>
      </c>
      <c r="M464" s="474">
        <v>1217026.9099999999</v>
      </c>
      <c r="N464" s="474">
        <v>11082095.359999999</v>
      </c>
      <c r="O464" s="474">
        <v>842953.99</v>
      </c>
      <c r="P464" s="474">
        <v>986585.55999999901</v>
      </c>
      <c r="Q464" s="474">
        <v>959035.5</v>
      </c>
      <c r="R464" s="474">
        <v>873503.82999999903</v>
      </c>
      <c r="S464" s="474">
        <v>995640.24</v>
      </c>
      <c r="T464" s="474">
        <v>999407.72</v>
      </c>
      <c r="U464" s="474">
        <v>855729.70999999903</v>
      </c>
      <c r="V464" s="474">
        <v>1162149.5900000001</v>
      </c>
      <c r="W464" s="474">
        <v>856131.41</v>
      </c>
      <c r="X464" s="474">
        <v>835946.95999999903</v>
      </c>
      <c r="Y464" s="474">
        <v>850913.38</v>
      </c>
      <c r="Z464" s="474">
        <v>954000.98</v>
      </c>
      <c r="AA464" s="474">
        <v>11171998.869999999</v>
      </c>
      <c r="AB464" s="474">
        <v>846105.41</v>
      </c>
      <c r="AC464" s="474">
        <v>925504.02</v>
      </c>
      <c r="AD464" s="474">
        <v>952497.48</v>
      </c>
      <c r="AE464" s="474">
        <v>872310.71</v>
      </c>
      <c r="AF464" s="474">
        <v>994961.41</v>
      </c>
      <c r="AG464" s="474">
        <v>991053.52</v>
      </c>
      <c r="AH464" s="474">
        <v>854124.36999999895</v>
      </c>
      <c r="AI464" s="474">
        <v>1147404.6200000001</v>
      </c>
      <c r="AJ464" s="474">
        <v>856322.59</v>
      </c>
      <c r="AK464" s="474">
        <v>835452.05</v>
      </c>
      <c r="AL464" s="474">
        <v>851391.87</v>
      </c>
      <c r="AM464" s="474">
        <v>946829.95</v>
      </c>
      <c r="AN464" s="474">
        <v>11073958</v>
      </c>
      <c r="AO464" s="474">
        <v>845141.27999999898</v>
      </c>
      <c r="AP464" s="474">
        <v>910916.36</v>
      </c>
      <c r="AQ464" s="474">
        <v>941464.93</v>
      </c>
      <c r="AR464" s="474">
        <v>874415.44</v>
      </c>
      <c r="AS464" s="474">
        <v>997971.71000000101</v>
      </c>
      <c r="AT464" s="474">
        <v>966277.89000000095</v>
      </c>
      <c r="AU464" s="474">
        <v>857646.69</v>
      </c>
      <c r="AV464" s="474">
        <v>1137289.48</v>
      </c>
      <c r="AW464" s="474">
        <v>861333.11</v>
      </c>
      <c r="AX464" s="474">
        <v>839396.18</v>
      </c>
      <c r="AY464" s="474">
        <v>854364.23</v>
      </c>
      <c r="AZ464" s="474">
        <v>951637.61</v>
      </c>
      <c r="BA464" s="474">
        <v>11037854.91</v>
      </c>
    </row>
    <row r="465" spans="1:53">
      <c r="A465" s="475" t="s">
        <v>1878</v>
      </c>
      <c r="B465" s="474">
        <v>0</v>
      </c>
      <c r="C465" s="474">
        <v>0</v>
      </c>
      <c r="D465" s="474">
        <v>0</v>
      </c>
      <c r="E465" s="474">
        <v>0</v>
      </c>
      <c r="F465" s="474">
        <v>253.35</v>
      </c>
      <c r="G465" s="474">
        <v>0</v>
      </c>
      <c r="H465" s="474">
        <v>0</v>
      </c>
      <c r="I465" s="474">
        <v>0</v>
      </c>
      <c r="J465" s="474">
        <v>0</v>
      </c>
      <c r="K465" s="474">
        <v>0</v>
      </c>
      <c r="L465" s="474">
        <v>0</v>
      </c>
      <c r="M465" s="474">
        <v>0</v>
      </c>
      <c r="N465" s="474">
        <v>253.35</v>
      </c>
      <c r="O465" s="474">
        <v>0</v>
      </c>
      <c r="P465" s="474">
        <v>0</v>
      </c>
      <c r="Q465" s="474">
        <v>0</v>
      </c>
      <c r="R465" s="474">
        <v>0</v>
      </c>
      <c r="S465" s="474">
        <v>0</v>
      </c>
      <c r="T465" s="474">
        <v>0</v>
      </c>
      <c r="U465" s="474">
        <v>0</v>
      </c>
      <c r="V465" s="474">
        <v>0</v>
      </c>
      <c r="W465" s="474">
        <v>0</v>
      </c>
      <c r="X465" s="474">
        <v>0</v>
      </c>
      <c r="Y465" s="474">
        <v>0</v>
      </c>
      <c r="Z465" s="474">
        <v>0</v>
      </c>
      <c r="AA465" s="474">
        <v>0</v>
      </c>
      <c r="AB465" s="474">
        <v>0</v>
      </c>
      <c r="AC465" s="474">
        <v>0</v>
      </c>
      <c r="AD465" s="474">
        <v>0</v>
      </c>
      <c r="AE465" s="474">
        <v>0</v>
      </c>
      <c r="AF465" s="474">
        <v>0</v>
      </c>
      <c r="AG465" s="474">
        <v>0</v>
      </c>
      <c r="AH465" s="474">
        <v>0</v>
      </c>
      <c r="AI465" s="474">
        <v>0</v>
      </c>
      <c r="AJ465" s="474">
        <v>0</v>
      </c>
      <c r="AK465" s="474">
        <v>0</v>
      </c>
      <c r="AL465" s="474">
        <v>0</v>
      </c>
      <c r="AM465" s="474">
        <v>0</v>
      </c>
      <c r="AN465" s="474">
        <v>0</v>
      </c>
      <c r="AO465" s="474">
        <v>0</v>
      </c>
      <c r="AP465" s="474">
        <v>0</v>
      </c>
      <c r="AQ465" s="474">
        <v>0</v>
      </c>
      <c r="AR465" s="474">
        <v>0</v>
      </c>
      <c r="AS465" s="474">
        <v>0</v>
      </c>
      <c r="AT465" s="474">
        <v>0</v>
      </c>
      <c r="AU465" s="474">
        <v>0</v>
      </c>
      <c r="AV465" s="474">
        <v>0</v>
      </c>
      <c r="AW465" s="474">
        <v>0</v>
      </c>
      <c r="AX465" s="474">
        <v>0</v>
      </c>
      <c r="AY465" s="474">
        <v>0</v>
      </c>
      <c r="AZ465" s="474">
        <v>0</v>
      </c>
      <c r="BA465" s="474">
        <v>0</v>
      </c>
    </row>
    <row r="466" spans="1:53">
      <c r="A466" s="475" t="s">
        <v>1877</v>
      </c>
      <c r="B466" s="474">
        <v>303563.73</v>
      </c>
      <c r="C466" s="474">
        <v>235402.45</v>
      </c>
      <c r="D466" s="474">
        <v>213907.33</v>
      </c>
      <c r="E466" s="474">
        <v>254873.41</v>
      </c>
      <c r="F466" s="474">
        <v>272499.01</v>
      </c>
      <c r="G466" s="474">
        <v>75601.19</v>
      </c>
      <c r="H466" s="474">
        <v>129854.43</v>
      </c>
      <c r="I466" s="474">
        <v>211256.23</v>
      </c>
      <c r="J466" s="474">
        <v>148681.24</v>
      </c>
      <c r="K466" s="474">
        <v>211643</v>
      </c>
      <c r="L466" s="474">
        <v>222194</v>
      </c>
      <c r="M466" s="474">
        <v>198675</v>
      </c>
      <c r="N466" s="474">
        <v>2478151.0199999898</v>
      </c>
      <c r="O466" s="474">
        <v>227884.25</v>
      </c>
      <c r="P466" s="474">
        <v>227884.25</v>
      </c>
      <c r="Q466" s="474">
        <v>227884.25</v>
      </c>
      <c r="R466" s="474">
        <v>227884.25</v>
      </c>
      <c r="S466" s="474">
        <v>227884.25</v>
      </c>
      <c r="T466" s="474">
        <v>227884.25</v>
      </c>
      <c r="U466" s="474">
        <v>227884.25</v>
      </c>
      <c r="V466" s="474">
        <v>227884.25</v>
      </c>
      <c r="W466" s="474">
        <v>227884.25</v>
      </c>
      <c r="X466" s="474">
        <v>227884.25</v>
      </c>
      <c r="Y466" s="474">
        <v>227884.25</v>
      </c>
      <c r="Z466" s="474">
        <v>227884.25</v>
      </c>
      <c r="AA466" s="474">
        <v>2734611</v>
      </c>
      <c r="AB466" s="474">
        <v>229605.83</v>
      </c>
      <c r="AC466" s="474">
        <v>229605.83</v>
      </c>
      <c r="AD466" s="474">
        <v>229605.83</v>
      </c>
      <c r="AE466" s="474">
        <v>229605.83</v>
      </c>
      <c r="AF466" s="474">
        <v>229605.83</v>
      </c>
      <c r="AG466" s="474">
        <v>229605.83</v>
      </c>
      <c r="AH466" s="474">
        <v>229605.83</v>
      </c>
      <c r="AI466" s="474">
        <v>229605.83</v>
      </c>
      <c r="AJ466" s="474">
        <v>229605.83</v>
      </c>
      <c r="AK466" s="474">
        <v>229605.83</v>
      </c>
      <c r="AL466" s="474">
        <v>229605.83</v>
      </c>
      <c r="AM466" s="474">
        <v>229605.83</v>
      </c>
      <c r="AN466" s="474">
        <v>2755269.96</v>
      </c>
      <c r="AO466" s="474">
        <v>217939.15999999901</v>
      </c>
      <c r="AP466" s="474">
        <v>217939.15999999901</v>
      </c>
      <c r="AQ466" s="474">
        <v>217939.15999999901</v>
      </c>
      <c r="AR466" s="474">
        <v>217939.15999999901</v>
      </c>
      <c r="AS466" s="474">
        <v>217939.15999999901</v>
      </c>
      <c r="AT466" s="474">
        <v>217939.15999999901</v>
      </c>
      <c r="AU466" s="474">
        <v>217939.15999999901</v>
      </c>
      <c r="AV466" s="474">
        <v>217939.15999999901</v>
      </c>
      <c r="AW466" s="474">
        <v>217939.15999999901</v>
      </c>
      <c r="AX466" s="474">
        <v>217939.15999999901</v>
      </c>
      <c r="AY466" s="474">
        <v>217939.15999999901</v>
      </c>
      <c r="AZ466" s="474">
        <v>217939.15999999901</v>
      </c>
      <c r="BA466" s="474">
        <v>2615269.92</v>
      </c>
    </row>
    <row r="467" spans="1:53">
      <c r="A467" s="475" t="s">
        <v>1876</v>
      </c>
      <c r="B467" s="474">
        <v>33644.300000000003</v>
      </c>
      <c r="C467" s="474">
        <v>18135.5</v>
      </c>
      <c r="D467" s="474">
        <v>10774.46</v>
      </c>
      <c r="E467" s="474">
        <v>32280.54</v>
      </c>
      <c r="F467" s="474">
        <v>70698.86</v>
      </c>
      <c r="G467" s="474">
        <v>52150.54</v>
      </c>
      <c r="H467" s="474">
        <v>38506.54</v>
      </c>
      <c r="I467" s="474">
        <v>24179.95</v>
      </c>
      <c r="J467" s="474">
        <v>26307.51</v>
      </c>
      <c r="K467" s="474">
        <v>107951.97999999901</v>
      </c>
      <c r="L467" s="474">
        <v>103056.77999999899</v>
      </c>
      <c r="M467" s="474">
        <v>104108.139999999</v>
      </c>
      <c r="N467" s="474">
        <v>621795.1</v>
      </c>
      <c r="O467" s="474">
        <v>44857.52</v>
      </c>
      <c r="P467" s="474">
        <v>26265.139999999901</v>
      </c>
      <c r="Q467" s="474">
        <v>27545.88</v>
      </c>
      <c r="R467" s="474">
        <v>26265.139999999901</v>
      </c>
      <c r="S467" s="474">
        <v>134047.43</v>
      </c>
      <c r="T467" s="474">
        <v>131755.51999999999</v>
      </c>
      <c r="U467" s="474">
        <v>26265.139999999901</v>
      </c>
      <c r="V467" s="474">
        <v>27545.88</v>
      </c>
      <c r="W467" s="474">
        <v>26905.52</v>
      </c>
      <c r="X467" s="474">
        <v>26265.139999999901</v>
      </c>
      <c r="Y467" s="474">
        <v>26905.52</v>
      </c>
      <c r="Z467" s="474">
        <v>26905.56</v>
      </c>
      <c r="AA467" s="474">
        <v>551529.39</v>
      </c>
      <c r="AB467" s="474">
        <v>46394.06</v>
      </c>
      <c r="AC467" s="474">
        <v>26494.6499999999</v>
      </c>
      <c r="AD467" s="474">
        <v>28489.789999999899</v>
      </c>
      <c r="AE467" s="474">
        <v>26494.6499999999</v>
      </c>
      <c r="AF467" s="474">
        <v>135498.85</v>
      </c>
      <c r="AG467" s="474">
        <v>132544.73000000001</v>
      </c>
      <c r="AH467" s="474">
        <v>27159.69</v>
      </c>
      <c r="AI467" s="474">
        <v>28489.789999999899</v>
      </c>
      <c r="AJ467" s="474">
        <v>26092.0799999999</v>
      </c>
      <c r="AK467" s="474">
        <v>26665.85</v>
      </c>
      <c r="AL467" s="474">
        <v>26665.85</v>
      </c>
      <c r="AM467" s="474">
        <v>26000.799999999999</v>
      </c>
      <c r="AN467" s="474">
        <v>556990.79</v>
      </c>
      <c r="AO467" s="474">
        <v>46588.88</v>
      </c>
      <c r="AP467" s="474">
        <v>26884.819999999901</v>
      </c>
      <c r="AQ467" s="474">
        <v>28253.1499999999</v>
      </c>
      <c r="AR467" s="474">
        <v>27568.9899999999</v>
      </c>
      <c r="AS467" s="474">
        <v>136334.70000000001</v>
      </c>
      <c r="AT467" s="474">
        <v>132668.99</v>
      </c>
      <c r="AU467" s="474">
        <v>29244.240000000002</v>
      </c>
      <c r="AV467" s="474">
        <v>28937.3299999999</v>
      </c>
      <c r="AW467" s="474">
        <v>25813.3299999999</v>
      </c>
      <c r="AX467" s="474">
        <v>27774.240000000002</v>
      </c>
      <c r="AY467" s="474">
        <v>27090.059999999899</v>
      </c>
      <c r="AZ467" s="474">
        <v>26405.87</v>
      </c>
      <c r="BA467" s="474">
        <v>563564.6</v>
      </c>
    </row>
    <row r="468" spans="1:53">
      <c r="A468" s="475" t="s">
        <v>1875</v>
      </c>
      <c r="B468" s="474">
        <v>0</v>
      </c>
      <c r="C468" s="474">
        <v>0</v>
      </c>
      <c r="D468" s="474">
        <v>0</v>
      </c>
      <c r="E468" s="474">
        <v>0</v>
      </c>
      <c r="F468" s="474">
        <v>0</v>
      </c>
      <c r="G468" s="474">
        <v>0</v>
      </c>
      <c r="H468" s="474">
        <v>0</v>
      </c>
      <c r="I468" s="474">
        <v>0</v>
      </c>
      <c r="J468" s="474">
        <v>0</v>
      </c>
      <c r="K468" s="474">
        <v>0</v>
      </c>
      <c r="L468" s="474">
        <v>0</v>
      </c>
      <c r="M468" s="474">
        <v>0</v>
      </c>
      <c r="N468" s="474">
        <v>0</v>
      </c>
      <c r="O468" s="474">
        <v>0</v>
      </c>
      <c r="P468" s="474">
        <v>0</v>
      </c>
      <c r="Q468" s="474">
        <v>0</v>
      </c>
      <c r="R468" s="474">
        <v>0</v>
      </c>
      <c r="S468" s="474">
        <v>0</v>
      </c>
      <c r="T468" s="474">
        <v>0</v>
      </c>
      <c r="U468" s="474">
        <v>0</v>
      </c>
      <c r="V468" s="474">
        <v>0</v>
      </c>
      <c r="W468" s="474">
        <v>0</v>
      </c>
      <c r="X468" s="474">
        <v>0</v>
      </c>
      <c r="Y468" s="474">
        <v>0</v>
      </c>
      <c r="Z468" s="474">
        <v>0</v>
      </c>
      <c r="AA468" s="474">
        <v>0</v>
      </c>
      <c r="AB468" s="474">
        <v>0</v>
      </c>
      <c r="AC468" s="474">
        <v>0</v>
      </c>
      <c r="AD468" s="474">
        <v>0</v>
      </c>
      <c r="AE468" s="474">
        <v>0</v>
      </c>
      <c r="AF468" s="474">
        <v>0</v>
      </c>
      <c r="AG468" s="474">
        <v>0</v>
      </c>
      <c r="AH468" s="474">
        <v>0</v>
      </c>
      <c r="AI468" s="474">
        <v>0</v>
      </c>
      <c r="AJ468" s="474">
        <v>0</v>
      </c>
      <c r="AK468" s="474">
        <v>0</v>
      </c>
      <c r="AL468" s="474">
        <v>0</v>
      </c>
      <c r="AM468" s="474">
        <v>0</v>
      </c>
      <c r="AN468" s="474">
        <v>0</v>
      </c>
      <c r="AO468" s="474">
        <v>0</v>
      </c>
      <c r="AP468" s="474">
        <v>0</v>
      </c>
      <c r="AQ468" s="474">
        <v>0</v>
      </c>
      <c r="AR468" s="474">
        <v>0</v>
      </c>
      <c r="AS468" s="474">
        <v>0</v>
      </c>
      <c r="AT468" s="474">
        <v>0</v>
      </c>
      <c r="AU468" s="474">
        <v>0</v>
      </c>
      <c r="AV468" s="474">
        <v>0</v>
      </c>
      <c r="AW468" s="474">
        <v>0</v>
      </c>
      <c r="AX468" s="474">
        <v>0</v>
      </c>
      <c r="AY468" s="474">
        <v>0</v>
      </c>
      <c r="AZ468" s="474">
        <v>0</v>
      </c>
      <c r="BA468" s="474">
        <v>0</v>
      </c>
    </row>
    <row r="469" spans="1:53">
      <c r="A469" s="475" t="s">
        <v>1874</v>
      </c>
      <c r="B469" s="474">
        <v>8235207.2800000003</v>
      </c>
      <c r="C469" s="474">
        <v>9013490.6899999995</v>
      </c>
      <c r="D469" s="474">
        <v>8433713.6300000008</v>
      </c>
      <c r="E469" s="474">
        <v>9693754.6799999997</v>
      </c>
      <c r="F469" s="474">
        <v>9039186.2100000009</v>
      </c>
      <c r="G469" s="474">
        <v>9001579.0700000003</v>
      </c>
      <c r="H469" s="474">
        <v>10214170.24</v>
      </c>
      <c r="I469" s="474">
        <v>10287575.99</v>
      </c>
      <c r="J469" s="474">
        <v>9135820.2799999993</v>
      </c>
      <c r="K469" s="474">
        <v>9472510.8000000101</v>
      </c>
      <c r="L469" s="474">
        <v>6843824.3099999698</v>
      </c>
      <c r="M469" s="474">
        <v>6872858.4599999702</v>
      </c>
      <c r="N469" s="474">
        <v>106243691.639999</v>
      </c>
      <c r="O469" s="474">
        <v>8239468.1599999899</v>
      </c>
      <c r="P469" s="474">
        <v>8542365.6099999696</v>
      </c>
      <c r="Q469" s="474">
        <v>8989116.8899999801</v>
      </c>
      <c r="R469" s="474">
        <v>9369814.2999999803</v>
      </c>
      <c r="S469" s="474">
        <v>9683621.2600000091</v>
      </c>
      <c r="T469" s="474">
        <v>9622909.6899999809</v>
      </c>
      <c r="U469" s="474">
        <v>9550871.3699999992</v>
      </c>
      <c r="V469" s="474">
        <v>9692928.6699999608</v>
      </c>
      <c r="W469" s="474">
        <v>9395626.1499999799</v>
      </c>
      <c r="X469" s="474">
        <v>9002624.5499999896</v>
      </c>
      <c r="Y469" s="474">
        <v>8631331.5199999996</v>
      </c>
      <c r="Z469" s="474">
        <v>8191102.8999999901</v>
      </c>
      <c r="AA469" s="474">
        <v>108911781.06999899</v>
      </c>
      <c r="AB469" s="474">
        <v>8941380.4899999909</v>
      </c>
      <c r="AC469" s="474">
        <v>9108990.9100000095</v>
      </c>
      <c r="AD469" s="474">
        <v>8556541.0199999902</v>
      </c>
      <c r="AE469" s="474">
        <v>9912447.2100000195</v>
      </c>
      <c r="AF469" s="474">
        <v>10340355.65</v>
      </c>
      <c r="AG469" s="474">
        <v>10318755.609999901</v>
      </c>
      <c r="AH469" s="474">
        <v>10195500.34</v>
      </c>
      <c r="AI469" s="474">
        <v>10441320.75</v>
      </c>
      <c r="AJ469" s="474">
        <v>10194962.93</v>
      </c>
      <c r="AK469" s="474">
        <v>9888234.8900000006</v>
      </c>
      <c r="AL469" s="474">
        <v>9408995.6500000097</v>
      </c>
      <c r="AM469" s="474">
        <v>8770628.9600000307</v>
      </c>
      <c r="AN469" s="474">
        <v>116078114.41</v>
      </c>
      <c r="AO469" s="474">
        <v>9692906.6799999997</v>
      </c>
      <c r="AP469" s="474">
        <v>9828559.7300000004</v>
      </c>
      <c r="AQ469" s="474">
        <v>11297275.529999901</v>
      </c>
      <c r="AR469" s="474">
        <v>10772004.699999999</v>
      </c>
      <c r="AS469" s="474">
        <v>11091323.3999999</v>
      </c>
      <c r="AT469" s="474">
        <v>10970266.939999999</v>
      </c>
      <c r="AU469" s="474">
        <v>10971632.509999899</v>
      </c>
      <c r="AV469" s="474">
        <v>11188365.9699999</v>
      </c>
      <c r="AW469" s="474">
        <v>10917385.48</v>
      </c>
      <c r="AX469" s="474">
        <v>10748688.32</v>
      </c>
      <c r="AY469" s="474">
        <v>10077421.189999901</v>
      </c>
      <c r="AZ469" s="474">
        <v>9489893.2500000093</v>
      </c>
      <c r="BA469" s="474">
        <v>127045723.699999</v>
      </c>
    </row>
    <row r="470" spans="1:53">
      <c r="A470" s="475" t="s">
        <v>1873</v>
      </c>
      <c r="B470" s="474">
        <v>8235207.2800000003</v>
      </c>
      <c r="C470" s="474">
        <v>9013490.6899999995</v>
      </c>
      <c r="D470" s="474">
        <v>8433713.6300000008</v>
      </c>
      <c r="E470" s="474">
        <v>9693754.6799999997</v>
      </c>
      <c r="F470" s="474">
        <v>9039186.2100000009</v>
      </c>
      <c r="G470" s="474">
        <v>9001579.0700000003</v>
      </c>
      <c r="H470" s="474">
        <v>10214170.24</v>
      </c>
      <c r="I470" s="474">
        <v>10287575.99</v>
      </c>
      <c r="J470" s="474">
        <v>9135820.2799999993</v>
      </c>
      <c r="K470" s="474">
        <v>9472510.8000000101</v>
      </c>
      <c r="L470" s="474">
        <v>6843824.3099999698</v>
      </c>
      <c r="M470" s="474">
        <v>6872858.4599999702</v>
      </c>
      <c r="N470" s="474">
        <v>106243691.639999</v>
      </c>
      <c r="O470" s="474">
        <v>8239468.1599999899</v>
      </c>
      <c r="P470" s="474">
        <v>8542365.6099999696</v>
      </c>
      <c r="Q470" s="474">
        <v>8989116.8899999801</v>
      </c>
      <c r="R470" s="474">
        <v>9369814.2999999803</v>
      </c>
      <c r="S470" s="474">
        <v>9683621.2600000091</v>
      </c>
      <c r="T470" s="474">
        <v>9622909.6899999809</v>
      </c>
      <c r="U470" s="474">
        <v>9550871.3699999992</v>
      </c>
      <c r="V470" s="474">
        <v>9692928.6699999608</v>
      </c>
      <c r="W470" s="474">
        <v>9395626.1499999799</v>
      </c>
      <c r="X470" s="474">
        <v>9002624.5499999896</v>
      </c>
      <c r="Y470" s="474">
        <v>8631331.5199999996</v>
      </c>
      <c r="Z470" s="474">
        <v>8191102.8999999901</v>
      </c>
      <c r="AA470" s="474">
        <v>108911781.06999899</v>
      </c>
      <c r="AB470" s="474">
        <v>8941380.4899999909</v>
      </c>
      <c r="AC470" s="474">
        <v>9108990.9100000095</v>
      </c>
      <c r="AD470" s="474">
        <v>8556541.0199999902</v>
      </c>
      <c r="AE470" s="474">
        <v>9912447.2100000195</v>
      </c>
      <c r="AF470" s="474">
        <v>10340355.65</v>
      </c>
      <c r="AG470" s="474">
        <v>10318755.609999901</v>
      </c>
      <c r="AH470" s="474">
        <v>10195500.34</v>
      </c>
      <c r="AI470" s="474">
        <v>10441320.75</v>
      </c>
      <c r="AJ470" s="474">
        <v>10194962.93</v>
      </c>
      <c r="AK470" s="474">
        <v>9888234.8900000006</v>
      </c>
      <c r="AL470" s="474">
        <v>9408995.6500000097</v>
      </c>
      <c r="AM470" s="474">
        <v>8770628.9600000307</v>
      </c>
      <c r="AN470" s="474">
        <v>116078114.41</v>
      </c>
      <c r="AO470" s="474">
        <v>9692906.6799999997</v>
      </c>
      <c r="AP470" s="474">
        <v>9828559.7300000004</v>
      </c>
      <c r="AQ470" s="474">
        <v>11297275.529999901</v>
      </c>
      <c r="AR470" s="474">
        <v>10772004.699999999</v>
      </c>
      <c r="AS470" s="474">
        <v>11091323.3999999</v>
      </c>
      <c r="AT470" s="474">
        <v>10970266.939999999</v>
      </c>
      <c r="AU470" s="474">
        <v>10971632.509999899</v>
      </c>
      <c r="AV470" s="474">
        <v>11188365.9699999</v>
      </c>
      <c r="AW470" s="474">
        <v>10917385.48</v>
      </c>
      <c r="AX470" s="474">
        <v>10748688.32</v>
      </c>
      <c r="AY470" s="474">
        <v>10077421.189999901</v>
      </c>
      <c r="AZ470" s="474">
        <v>9489893.2500000093</v>
      </c>
      <c r="BA470" s="474">
        <v>127045723.699999</v>
      </c>
    </row>
    <row r="471" spans="1:53">
      <c r="A471" s="475" t="s">
        <v>1872</v>
      </c>
      <c r="B471" s="474">
        <v>1159385.6499999999</v>
      </c>
      <c r="C471" s="474">
        <v>1474429.8</v>
      </c>
      <c r="D471" s="474">
        <v>1460548.04</v>
      </c>
      <c r="E471" s="474">
        <v>1457476.42</v>
      </c>
      <c r="F471" s="474">
        <v>1460664.8</v>
      </c>
      <c r="G471" s="474">
        <v>1754175.74</v>
      </c>
      <c r="H471" s="474">
        <v>1886890.9</v>
      </c>
      <c r="I471" s="474">
        <v>2088694.98</v>
      </c>
      <c r="J471" s="474">
        <v>1731109.53</v>
      </c>
      <c r="K471" s="474">
        <v>2267297.31</v>
      </c>
      <c r="L471" s="474">
        <v>1489687.58</v>
      </c>
      <c r="M471" s="474">
        <v>1414479.45</v>
      </c>
      <c r="N471" s="474">
        <v>19644840.199999999</v>
      </c>
      <c r="O471" s="474">
        <v>1696483.64</v>
      </c>
      <c r="P471" s="474">
        <v>1754289.05999999</v>
      </c>
      <c r="Q471" s="474">
        <v>1920006.29</v>
      </c>
      <c r="R471" s="474">
        <v>1892754.34</v>
      </c>
      <c r="S471" s="474">
        <v>1976857.17</v>
      </c>
      <c r="T471" s="474">
        <v>2232101.3199999901</v>
      </c>
      <c r="U471" s="474">
        <v>2183811.8599999901</v>
      </c>
      <c r="V471" s="474">
        <v>2322580.0399999898</v>
      </c>
      <c r="W471" s="474">
        <v>2139958.5499999998</v>
      </c>
      <c r="X471" s="474">
        <v>1905861.97</v>
      </c>
      <c r="Y471" s="474">
        <v>1758069.73999999</v>
      </c>
      <c r="Z471" s="474">
        <v>1636690.1099999901</v>
      </c>
      <c r="AA471" s="474">
        <v>23419464.089999899</v>
      </c>
      <c r="AB471" s="474">
        <v>1844743.4199999899</v>
      </c>
      <c r="AC471" s="474">
        <v>1858220.02</v>
      </c>
      <c r="AD471" s="474">
        <v>2053418.81</v>
      </c>
      <c r="AE471" s="474">
        <v>1993251.57</v>
      </c>
      <c r="AF471" s="474">
        <v>2150821.73</v>
      </c>
      <c r="AG471" s="474">
        <v>2370158.4999999902</v>
      </c>
      <c r="AH471" s="474">
        <v>2308121.6699999901</v>
      </c>
      <c r="AI471" s="474">
        <v>2485416.3099999898</v>
      </c>
      <c r="AJ471" s="474">
        <v>2277890.4299999899</v>
      </c>
      <c r="AK471" s="474">
        <v>2101980.83</v>
      </c>
      <c r="AL471" s="474">
        <v>1906255.73999999</v>
      </c>
      <c r="AM471" s="474">
        <v>1740854.72999999</v>
      </c>
      <c r="AN471" s="474">
        <v>25091133.760000002</v>
      </c>
      <c r="AO471" s="474">
        <v>2106076.8999999901</v>
      </c>
      <c r="AP471" s="474">
        <v>2096473.69</v>
      </c>
      <c r="AQ471" s="474">
        <v>2328756.2499999902</v>
      </c>
      <c r="AR471" s="474">
        <v>2386300.9300000002</v>
      </c>
      <c r="AS471" s="474">
        <v>2452872.1699999901</v>
      </c>
      <c r="AT471" s="474">
        <v>2588408.7200000002</v>
      </c>
      <c r="AU471" s="474">
        <v>2592757.29</v>
      </c>
      <c r="AV471" s="474">
        <v>2801025.47</v>
      </c>
      <c r="AW471" s="474">
        <v>2560498.8000000101</v>
      </c>
      <c r="AX471" s="474">
        <v>2498845.5499999998</v>
      </c>
      <c r="AY471" s="474">
        <v>2143495.4099999899</v>
      </c>
      <c r="AZ471" s="474">
        <v>1976185.24999999</v>
      </c>
      <c r="BA471" s="474">
        <v>28531696.43</v>
      </c>
    </row>
    <row r="472" spans="1:53">
      <c r="A472" s="475" t="s">
        <v>1871</v>
      </c>
      <c r="B472" s="474">
        <v>1159385.6499999999</v>
      </c>
      <c r="C472" s="474">
        <v>1474429.8</v>
      </c>
      <c r="D472" s="474">
        <v>1460548.04</v>
      </c>
      <c r="E472" s="474">
        <v>1457476.42</v>
      </c>
      <c r="F472" s="474">
        <v>1460664.8</v>
      </c>
      <c r="G472" s="474">
        <v>1754175.74</v>
      </c>
      <c r="H472" s="474">
        <v>1886890.9</v>
      </c>
      <c r="I472" s="474">
        <v>2088694.98</v>
      </c>
      <c r="J472" s="474">
        <v>1731109.53</v>
      </c>
      <c r="K472" s="474">
        <v>2267297.31</v>
      </c>
      <c r="L472" s="474">
        <v>1489687.58</v>
      </c>
      <c r="M472" s="474">
        <v>1414479.45</v>
      </c>
      <c r="N472" s="474">
        <v>19644840.199999999</v>
      </c>
      <c r="O472" s="474">
        <v>1696483.64</v>
      </c>
      <c r="P472" s="474">
        <v>1754289.05999999</v>
      </c>
      <c r="Q472" s="474">
        <v>1920006.29</v>
      </c>
      <c r="R472" s="474">
        <v>1892754.34</v>
      </c>
      <c r="S472" s="474">
        <v>1976857.17</v>
      </c>
      <c r="T472" s="474">
        <v>2232101.3199999901</v>
      </c>
      <c r="U472" s="474">
        <v>2183811.8599999901</v>
      </c>
      <c r="V472" s="474">
        <v>2322580.0399999898</v>
      </c>
      <c r="W472" s="474">
        <v>2139958.5499999998</v>
      </c>
      <c r="X472" s="474">
        <v>1905861.97</v>
      </c>
      <c r="Y472" s="474">
        <v>1758069.73999999</v>
      </c>
      <c r="Z472" s="474">
        <v>1636690.1099999901</v>
      </c>
      <c r="AA472" s="474">
        <v>23419464.089999899</v>
      </c>
      <c r="AB472" s="474">
        <v>1844743.4199999899</v>
      </c>
      <c r="AC472" s="474">
        <v>1858220.02</v>
      </c>
      <c r="AD472" s="474">
        <v>2053418.81</v>
      </c>
      <c r="AE472" s="474">
        <v>1993251.57</v>
      </c>
      <c r="AF472" s="474">
        <v>2150821.73</v>
      </c>
      <c r="AG472" s="474">
        <v>2370158.4999999902</v>
      </c>
      <c r="AH472" s="474">
        <v>2308121.6699999901</v>
      </c>
      <c r="AI472" s="474">
        <v>2485416.3099999898</v>
      </c>
      <c r="AJ472" s="474">
        <v>2277890.4299999899</v>
      </c>
      <c r="AK472" s="474">
        <v>2101980.83</v>
      </c>
      <c r="AL472" s="474">
        <v>1906255.73999999</v>
      </c>
      <c r="AM472" s="474">
        <v>1740854.72999999</v>
      </c>
      <c r="AN472" s="474">
        <v>25091133.760000002</v>
      </c>
      <c r="AO472" s="474">
        <v>2106076.8999999901</v>
      </c>
      <c r="AP472" s="474">
        <v>2096473.69</v>
      </c>
      <c r="AQ472" s="474">
        <v>2328756.2499999902</v>
      </c>
      <c r="AR472" s="474">
        <v>2386300.9300000002</v>
      </c>
      <c r="AS472" s="474">
        <v>2452872.1699999901</v>
      </c>
      <c r="AT472" s="474">
        <v>2588408.7200000002</v>
      </c>
      <c r="AU472" s="474">
        <v>2592757.29</v>
      </c>
      <c r="AV472" s="474">
        <v>2801025.47</v>
      </c>
      <c r="AW472" s="474">
        <v>2560498.8000000101</v>
      </c>
      <c r="AX472" s="474">
        <v>2498845.5499999998</v>
      </c>
      <c r="AY472" s="474">
        <v>2143495.4099999899</v>
      </c>
      <c r="AZ472" s="474">
        <v>1976185.24999999</v>
      </c>
      <c r="BA472" s="474">
        <v>28531696.43</v>
      </c>
    </row>
    <row r="473" spans="1:53">
      <c r="A473" s="475" t="s">
        <v>1870</v>
      </c>
      <c r="B473" s="474">
        <v>1607.67</v>
      </c>
      <c r="C473" s="474">
        <v>1947.18</v>
      </c>
      <c r="D473" s="474">
        <v>1868.77</v>
      </c>
      <c r="E473" s="474">
        <v>2186.7399999999998</v>
      </c>
      <c r="F473" s="474">
        <v>3101.73</v>
      </c>
      <c r="G473" s="474">
        <v>5556.52</v>
      </c>
      <c r="H473" s="474">
        <v>4153.8</v>
      </c>
      <c r="I473" s="474">
        <v>5233.87</v>
      </c>
      <c r="J473" s="474">
        <v>2755.8</v>
      </c>
      <c r="K473" s="474">
        <v>3077.9299999999898</v>
      </c>
      <c r="L473" s="474">
        <v>3077.5599999999899</v>
      </c>
      <c r="M473" s="474">
        <v>3077.49</v>
      </c>
      <c r="N473" s="474">
        <v>37645.06</v>
      </c>
      <c r="O473" s="474">
        <v>3164.0899999999901</v>
      </c>
      <c r="P473" s="474">
        <v>3164.0799999999899</v>
      </c>
      <c r="Q473" s="474">
        <v>3164.03999999999</v>
      </c>
      <c r="R473" s="474">
        <v>3163.97999999999</v>
      </c>
      <c r="S473" s="474">
        <v>3164.1</v>
      </c>
      <c r="T473" s="474">
        <v>3164.0899999999901</v>
      </c>
      <c r="U473" s="474">
        <v>3164.0299999999902</v>
      </c>
      <c r="V473" s="474">
        <v>3164.1</v>
      </c>
      <c r="W473" s="474">
        <v>3164.0999999999899</v>
      </c>
      <c r="X473" s="474">
        <v>3164.0599999999899</v>
      </c>
      <c r="Y473" s="474">
        <v>3164.08</v>
      </c>
      <c r="Z473" s="474">
        <v>3164.0999999999899</v>
      </c>
      <c r="AA473" s="474">
        <v>37968.849999999897</v>
      </c>
      <c r="AB473" s="474">
        <v>3252.69</v>
      </c>
      <c r="AC473" s="474">
        <v>3252.6899999999901</v>
      </c>
      <c r="AD473" s="474">
        <v>3252.6399999999899</v>
      </c>
      <c r="AE473" s="474">
        <v>3252.5899999999901</v>
      </c>
      <c r="AF473" s="474">
        <v>3252.70999999999</v>
      </c>
      <c r="AG473" s="474">
        <v>3252.6999999999898</v>
      </c>
      <c r="AH473" s="474">
        <v>3252.61</v>
      </c>
      <c r="AI473" s="474">
        <v>3252.70999999999</v>
      </c>
      <c r="AJ473" s="474">
        <v>3252.6999999999898</v>
      </c>
      <c r="AK473" s="474">
        <v>3252.65</v>
      </c>
      <c r="AL473" s="474">
        <v>3252.6899999999901</v>
      </c>
      <c r="AM473" s="474">
        <v>3252.70999999999</v>
      </c>
      <c r="AN473" s="474">
        <v>39032.089999999997</v>
      </c>
      <c r="AO473" s="474">
        <v>-0.06</v>
      </c>
      <c r="AP473" s="474">
        <v>-0.05</v>
      </c>
      <c r="AQ473" s="474">
        <v>-0.13</v>
      </c>
      <c r="AR473" s="474">
        <v>-0.17</v>
      </c>
      <c r="AS473" s="474">
        <v>-4.9999999999999899E-2</v>
      </c>
      <c r="AT473" s="474">
        <v>-0.05</v>
      </c>
      <c r="AU473" s="474">
        <v>-0.13</v>
      </c>
      <c r="AV473" s="474">
        <v>-6.9999999999999896E-2</v>
      </c>
      <c r="AW473" s="474">
        <v>-0.03</v>
      </c>
      <c r="AX473" s="474">
        <v>-0.09</v>
      </c>
      <c r="AY473" s="474">
        <v>-0.05</v>
      </c>
      <c r="AZ473" s="474">
        <v>-0.03</v>
      </c>
      <c r="BA473" s="474">
        <v>-0.91</v>
      </c>
    </row>
    <row r="474" spans="1:53">
      <c r="A474" s="475" t="s">
        <v>1869</v>
      </c>
      <c r="B474" s="474">
        <v>1607.67</v>
      </c>
      <c r="C474" s="474">
        <v>1947.18</v>
      </c>
      <c r="D474" s="474">
        <v>1868.77</v>
      </c>
      <c r="E474" s="474">
        <v>2186.7399999999998</v>
      </c>
      <c r="F474" s="474">
        <v>3101.73</v>
      </c>
      <c r="G474" s="474">
        <v>5556.52</v>
      </c>
      <c r="H474" s="474">
        <v>4153.8</v>
      </c>
      <c r="I474" s="474">
        <v>5233.87</v>
      </c>
      <c r="J474" s="474">
        <v>2755.8</v>
      </c>
      <c r="K474" s="474">
        <v>3077.9299999999898</v>
      </c>
      <c r="L474" s="474">
        <v>3077.5599999999899</v>
      </c>
      <c r="M474" s="474">
        <v>3077.49</v>
      </c>
      <c r="N474" s="474">
        <v>37645.06</v>
      </c>
      <c r="O474" s="474">
        <v>3164.0899999999901</v>
      </c>
      <c r="P474" s="474">
        <v>3164.0799999999899</v>
      </c>
      <c r="Q474" s="474">
        <v>3164.03999999999</v>
      </c>
      <c r="R474" s="474">
        <v>3163.97999999999</v>
      </c>
      <c r="S474" s="474">
        <v>3164.1</v>
      </c>
      <c r="T474" s="474">
        <v>3164.0899999999901</v>
      </c>
      <c r="U474" s="474">
        <v>3164.0299999999902</v>
      </c>
      <c r="V474" s="474">
        <v>3164.1</v>
      </c>
      <c r="W474" s="474">
        <v>3164.0999999999899</v>
      </c>
      <c r="X474" s="474">
        <v>3164.0599999999899</v>
      </c>
      <c r="Y474" s="474">
        <v>3164.08</v>
      </c>
      <c r="Z474" s="474">
        <v>3164.0999999999899</v>
      </c>
      <c r="AA474" s="474">
        <v>37968.849999999897</v>
      </c>
      <c r="AB474" s="474">
        <v>3252.69</v>
      </c>
      <c r="AC474" s="474">
        <v>3252.6899999999901</v>
      </c>
      <c r="AD474" s="474">
        <v>3252.6399999999899</v>
      </c>
      <c r="AE474" s="474">
        <v>3252.5899999999901</v>
      </c>
      <c r="AF474" s="474">
        <v>3252.70999999999</v>
      </c>
      <c r="AG474" s="474">
        <v>3252.6999999999898</v>
      </c>
      <c r="AH474" s="474">
        <v>3252.61</v>
      </c>
      <c r="AI474" s="474">
        <v>3252.70999999999</v>
      </c>
      <c r="AJ474" s="474">
        <v>3252.6999999999898</v>
      </c>
      <c r="AK474" s="474">
        <v>3252.65</v>
      </c>
      <c r="AL474" s="474">
        <v>3252.6899999999901</v>
      </c>
      <c r="AM474" s="474">
        <v>3252.70999999999</v>
      </c>
      <c r="AN474" s="474">
        <v>39032.089999999997</v>
      </c>
      <c r="AO474" s="474">
        <v>-0.06</v>
      </c>
      <c r="AP474" s="474">
        <v>-0.05</v>
      </c>
      <c r="AQ474" s="474">
        <v>-0.13</v>
      </c>
      <c r="AR474" s="474">
        <v>-0.17</v>
      </c>
      <c r="AS474" s="474">
        <v>-4.9999999999999899E-2</v>
      </c>
      <c r="AT474" s="474">
        <v>-0.05</v>
      </c>
      <c r="AU474" s="474">
        <v>-0.13</v>
      </c>
      <c r="AV474" s="474">
        <v>-6.9999999999999896E-2</v>
      </c>
      <c r="AW474" s="474">
        <v>-0.03</v>
      </c>
      <c r="AX474" s="474">
        <v>-0.09</v>
      </c>
      <c r="AY474" s="474">
        <v>-0.05</v>
      </c>
      <c r="AZ474" s="474">
        <v>-0.03</v>
      </c>
      <c r="BA474" s="474">
        <v>-0.91</v>
      </c>
    </row>
    <row r="475" spans="1:53">
      <c r="A475" s="475" t="s">
        <v>1868</v>
      </c>
      <c r="B475" s="474">
        <v>831098.59</v>
      </c>
      <c r="C475" s="474">
        <v>878210.92</v>
      </c>
      <c r="D475" s="474">
        <v>841068.44</v>
      </c>
      <c r="E475" s="474">
        <v>894984.71</v>
      </c>
      <c r="F475" s="474">
        <v>847061.11</v>
      </c>
      <c r="G475" s="474">
        <v>729935.7</v>
      </c>
      <c r="H475" s="474">
        <v>769761.98</v>
      </c>
      <c r="I475" s="474">
        <v>711953.11</v>
      </c>
      <c r="J475" s="474">
        <v>801388.36</v>
      </c>
      <c r="K475" s="474">
        <v>910946.42000000295</v>
      </c>
      <c r="L475" s="474">
        <v>876419.87000000104</v>
      </c>
      <c r="M475" s="474">
        <v>936066.13000000198</v>
      </c>
      <c r="N475" s="474">
        <v>10028895.34</v>
      </c>
      <c r="O475" s="474">
        <v>947620.51000000106</v>
      </c>
      <c r="P475" s="474">
        <v>917992.89</v>
      </c>
      <c r="Q475" s="474">
        <v>943449.12999999896</v>
      </c>
      <c r="R475" s="474">
        <v>885953.6</v>
      </c>
      <c r="S475" s="474">
        <v>828179.11</v>
      </c>
      <c r="T475" s="474">
        <v>808854.11000000103</v>
      </c>
      <c r="U475" s="474">
        <v>834099.49</v>
      </c>
      <c r="V475" s="474">
        <v>893054.97999999905</v>
      </c>
      <c r="W475" s="474">
        <v>846438.44999999902</v>
      </c>
      <c r="X475" s="474">
        <v>983411.86000000103</v>
      </c>
      <c r="Y475" s="474">
        <v>933679.38000000105</v>
      </c>
      <c r="Z475" s="474">
        <v>921968.18</v>
      </c>
      <c r="AA475" s="474">
        <v>10744701.689999999</v>
      </c>
      <c r="AB475" s="474">
        <v>1003105.36</v>
      </c>
      <c r="AC475" s="474">
        <v>938583.91000000096</v>
      </c>
      <c r="AD475" s="474">
        <v>978691.9</v>
      </c>
      <c r="AE475" s="474">
        <v>899341.47000000102</v>
      </c>
      <c r="AF475" s="474">
        <v>867103.60000000196</v>
      </c>
      <c r="AG475" s="474">
        <v>841044.24000000197</v>
      </c>
      <c r="AH475" s="474">
        <v>862113.54</v>
      </c>
      <c r="AI475" s="474">
        <v>929703.88000000105</v>
      </c>
      <c r="AJ475" s="474">
        <v>875303.61000000103</v>
      </c>
      <c r="AK475" s="474">
        <v>1043586.42</v>
      </c>
      <c r="AL475" s="474">
        <v>976026.41</v>
      </c>
      <c r="AM475" s="474">
        <v>943694.82999999903</v>
      </c>
      <c r="AN475" s="474">
        <v>11158299.17</v>
      </c>
      <c r="AO475" s="474">
        <v>1057577.8899999999</v>
      </c>
      <c r="AP475" s="474">
        <v>976578.79</v>
      </c>
      <c r="AQ475" s="474">
        <v>1023691.59</v>
      </c>
      <c r="AR475" s="474">
        <v>994960.54000000097</v>
      </c>
      <c r="AS475" s="474">
        <v>923609.66000000096</v>
      </c>
      <c r="AT475" s="474">
        <v>863070.53</v>
      </c>
      <c r="AU475" s="474">
        <v>912584.03000000096</v>
      </c>
      <c r="AV475" s="474">
        <v>987402.44000000099</v>
      </c>
      <c r="AW475" s="474">
        <v>920342.93</v>
      </c>
      <c r="AX475" s="474">
        <v>1145539.17</v>
      </c>
      <c r="AY475" s="474">
        <v>1014276</v>
      </c>
      <c r="AZ475" s="474">
        <v>983036.80000000098</v>
      </c>
      <c r="BA475" s="474">
        <v>11802670.369999999</v>
      </c>
    </row>
    <row r="476" spans="1:53">
      <c r="A476" s="475" t="s">
        <v>1867</v>
      </c>
      <c r="B476" s="474">
        <v>831098.59</v>
      </c>
      <c r="C476" s="474">
        <v>878210.92</v>
      </c>
      <c r="D476" s="474">
        <v>841068.44</v>
      </c>
      <c r="E476" s="474">
        <v>894984.71</v>
      </c>
      <c r="F476" s="474">
        <v>847061.11</v>
      </c>
      <c r="G476" s="474">
        <v>729935.7</v>
      </c>
      <c r="H476" s="474">
        <v>769761.98</v>
      </c>
      <c r="I476" s="474">
        <v>711953.11</v>
      </c>
      <c r="J476" s="474">
        <v>801388.36</v>
      </c>
      <c r="K476" s="474">
        <v>910946.42000000295</v>
      </c>
      <c r="L476" s="474">
        <v>876419.87000000104</v>
      </c>
      <c r="M476" s="474">
        <v>936066.13000000198</v>
      </c>
      <c r="N476" s="474">
        <v>10028895.34</v>
      </c>
      <c r="O476" s="474">
        <v>947620.51000000106</v>
      </c>
      <c r="P476" s="474">
        <v>917992.89</v>
      </c>
      <c r="Q476" s="474">
        <v>943449.12999999896</v>
      </c>
      <c r="R476" s="474">
        <v>885953.6</v>
      </c>
      <c r="S476" s="474">
        <v>828179.11</v>
      </c>
      <c r="T476" s="474">
        <v>808854.11000000103</v>
      </c>
      <c r="U476" s="474">
        <v>834099.49</v>
      </c>
      <c r="V476" s="474">
        <v>893054.97999999905</v>
      </c>
      <c r="W476" s="474">
        <v>846438.44999999902</v>
      </c>
      <c r="X476" s="474">
        <v>983411.86000000103</v>
      </c>
      <c r="Y476" s="474">
        <v>933679.38000000105</v>
      </c>
      <c r="Z476" s="474">
        <v>921968.18</v>
      </c>
      <c r="AA476" s="474">
        <v>10744701.689999999</v>
      </c>
      <c r="AB476" s="474">
        <v>1003105.36</v>
      </c>
      <c r="AC476" s="474">
        <v>938583.91000000096</v>
      </c>
      <c r="AD476" s="474">
        <v>978691.9</v>
      </c>
      <c r="AE476" s="474">
        <v>899341.47000000102</v>
      </c>
      <c r="AF476" s="474">
        <v>867103.60000000196</v>
      </c>
      <c r="AG476" s="474">
        <v>841044.24000000197</v>
      </c>
      <c r="AH476" s="474">
        <v>862113.54</v>
      </c>
      <c r="AI476" s="474">
        <v>929703.88000000105</v>
      </c>
      <c r="AJ476" s="474">
        <v>875303.61000000103</v>
      </c>
      <c r="AK476" s="474">
        <v>1043586.42</v>
      </c>
      <c r="AL476" s="474">
        <v>976026.41</v>
      </c>
      <c r="AM476" s="474">
        <v>943694.82999999903</v>
      </c>
      <c r="AN476" s="474">
        <v>11158299.17</v>
      </c>
      <c r="AO476" s="474">
        <v>1057577.8899999999</v>
      </c>
      <c r="AP476" s="474">
        <v>976578.79</v>
      </c>
      <c r="AQ476" s="474">
        <v>1023691.59</v>
      </c>
      <c r="AR476" s="474">
        <v>994960.54000000097</v>
      </c>
      <c r="AS476" s="474">
        <v>923609.66000000096</v>
      </c>
      <c r="AT476" s="474">
        <v>863070.53</v>
      </c>
      <c r="AU476" s="474">
        <v>912584.03000000096</v>
      </c>
      <c r="AV476" s="474">
        <v>987402.44000000099</v>
      </c>
      <c r="AW476" s="474">
        <v>920342.93</v>
      </c>
      <c r="AX476" s="474">
        <v>1145539.17</v>
      </c>
      <c r="AY476" s="474">
        <v>1014276</v>
      </c>
      <c r="AZ476" s="474">
        <v>983036.80000000098</v>
      </c>
      <c r="BA476" s="474">
        <v>11802670.369999999</v>
      </c>
    </row>
    <row r="477" spans="1:53">
      <c r="A477" s="475" t="s">
        <v>1866</v>
      </c>
      <c r="B477" s="474">
        <v>309503.62</v>
      </c>
      <c r="C477" s="474">
        <v>300289.09999999998</v>
      </c>
      <c r="D477" s="474">
        <v>333134.61</v>
      </c>
      <c r="E477" s="474">
        <v>336273.35</v>
      </c>
      <c r="F477" s="474">
        <v>296646.33</v>
      </c>
      <c r="G477" s="474">
        <v>312160.56</v>
      </c>
      <c r="H477" s="474">
        <v>325927.59999999998</v>
      </c>
      <c r="I477" s="474">
        <v>302989.83</v>
      </c>
      <c r="J477" s="474">
        <v>293955.49</v>
      </c>
      <c r="K477" s="474">
        <v>324485.90999999997</v>
      </c>
      <c r="L477" s="474">
        <v>307526.46999999898</v>
      </c>
      <c r="M477" s="474">
        <v>335329.53999999899</v>
      </c>
      <c r="N477" s="474">
        <v>3778222.41</v>
      </c>
      <c r="O477" s="474">
        <v>304043.8</v>
      </c>
      <c r="P477" s="474">
        <v>304067.77999999898</v>
      </c>
      <c r="Q477" s="474">
        <v>325829.76999999897</v>
      </c>
      <c r="R477" s="474">
        <v>302576.06</v>
      </c>
      <c r="S477" s="474">
        <v>328061.73</v>
      </c>
      <c r="T477" s="474">
        <v>311484.43</v>
      </c>
      <c r="U477" s="474">
        <v>307330.51999999897</v>
      </c>
      <c r="V477" s="474">
        <v>322379.83999999898</v>
      </c>
      <c r="W477" s="474">
        <v>311484.43</v>
      </c>
      <c r="X477" s="474">
        <v>313521.68999999901</v>
      </c>
      <c r="Y477" s="474">
        <v>321585.68999999901</v>
      </c>
      <c r="Z477" s="474">
        <v>320895.49999999901</v>
      </c>
      <c r="AA477" s="474">
        <v>3773261.23999999</v>
      </c>
      <c r="AB477" s="474">
        <v>332807.25</v>
      </c>
      <c r="AC477" s="474">
        <v>310731.11</v>
      </c>
      <c r="AD477" s="474">
        <v>344349.41</v>
      </c>
      <c r="AE477" s="474">
        <v>310571.27</v>
      </c>
      <c r="AF477" s="474">
        <v>359694.72</v>
      </c>
      <c r="AG477" s="474">
        <v>332914.84000000003</v>
      </c>
      <c r="AH477" s="474">
        <v>328427.11</v>
      </c>
      <c r="AI477" s="474">
        <v>344144.27</v>
      </c>
      <c r="AJ477" s="474">
        <v>321855.25</v>
      </c>
      <c r="AK477" s="474">
        <v>344770.84</v>
      </c>
      <c r="AL477" s="474">
        <v>341083.74</v>
      </c>
      <c r="AM477" s="474">
        <v>327270.14</v>
      </c>
      <c r="AN477" s="474">
        <v>3998619.95</v>
      </c>
      <c r="AO477" s="474">
        <v>355372.56999999902</v>
      </c>
      <c r="AP477" s="474">
        <v>320989.30999999901</v>
      </c>
      <c r="AQ477" s="474">
        <v>344386.429999999</v>
      </c>
      <c r="AR477" s="474">
        <v>332309.359999999</v>
      </c>
      <c r="AS477" s="474">
        <v>373200.38999999902</v>
      </c>
      <c r="AT477" s="474">
        <v>332533.76999999897</v>
      </c>
      <c r="AU477" s="474">
        <v>348809.39999999898</v>
      </c>
      <c r="AV477" s="474">
        <v>355659.109999999</v>
      </c>
      <c r="AW477" s="474">
        <v>321055.95999999897</v>
      </c>
      <c r="AX477" s="474">
        <v>367345.32999999903</v>
      </c>
      <c r="AY477" s="474">
        <v>352344.69999999902</v>
      </c>
      <c r="AZ477" s="474">
        <v>338105.46</v>
      </c>
      <c r="BA477" s="474">
        <v>4142111.7899999898</v>
      </c>
    </row>
    <row r="478" spans="1:53">
      <c r="A478" s="475" t="s">
        <v>1865</v>
      </c>
      <c r="B478" s="474">
        <v>309503.62</v>
      </c>
      <c r="C478" s="474">
        <v>300289.09999999998</v>
      </c>
      <c r="D478" s="474">
        <v>333134.61</v>
      </c>
      <c r="E478" s="474">
        <v>336273.35</v>
      </c>
      <c r="F478" s="474">
        <v>296646.33</v>
      </c>
      <c r="G478" s="474">
        <v>312160.56</v>
      </c>
      <c r="H478" s="474">
        <v>325927.59999999998</v>
      </c>
      <c r="I478" s="474">
        <v>302989.83</v>
      </c>
      <c r="J478" s="474">
        <v>293955.49</v>
      </c>
      <c r="K478" s="474">
        <v>324485.90999999997</v>
      </c>
      <c r="L478" s="474">
        <v>307526.46999999898</v>
      </c>
      <c r="M478" s="474">
        <v>335329.53999999899</v>
      </c>
      <c r="N478" s="474">
        <v>3778222.41</v>
      </c>
      <c r="O478" s="474">
        <v>304043.8</v>
      </c>
      <c r="P478" s="474">
        <v>304067.77999999898</v>
      </c>
      <c r="Q478" s="474">
        <v>325829.76999999897</v>
      </c>
      <c r="R478" s="474">
        <v>302576.06</v>
      </c>
      <c r="S478" s="474">
        <v>328061.73</v>
      </c>
      <c r="T478" s="474">
        <v>311484.43</v>
      </c>
      <c r="U478" s="474">
        <v>307330.51999999897</v>
      </c>
      <c r="V478" s="474">
        <v>322379.83999999898</v>
      </c>
      <c r="W478" s="474">
        <v>311484.43</v>
      </c>
      <c r="X478" s="474">
        <v>313521.68999999901</v>
      </c>
      <c r="Y478" s="474">
        <v>321585.68999999901</v>
      </c>
      <c r="Z478" s="474">
        <v>320895.49999999901</v>
      </c>
      <c r="AA478" s="474">
        <v>3773261.23999999</v>
      </c>
      <c r="AB478" s="474">
        <v>332807.25</v>
      </c>
      <c r="AC478" s="474">
        <v>310731.11</v>
      </c>
      <c r="AD478" s="474">
        <v>344349.41</v>
      </c>
      <c r="AE478" s="474">
        <v>310571.27</v>
      </c>
      <c r="AF478" s="474">
        <v>359694.72</v>
      </c>
      <c r="AG478" s="474">
        <v>332914.84000000003</v>
      </c>
      <c r="AH478" s="474">
        <v>328427.11</v>
      </c>
      <c r="AI478" s="474">
        <v>344144.27</v>
      </c>
      <c r="AJ478" s="474">
        <v>321855.25</v>
      </c>
      <c r="AK478" s="474">
        <v>344770.84</v>
      </c>
      <c r="AL478" s="474">
        <v>341083.74</v>
      </c>
      <c r="AM478" s="474">
        <v>327270.14</v>
      </c>
      <c r="AN478" s="474">
        <v>3998619.95</v>
      </c>
      <c r="AO478" s="474">
        <v>355372.56999999902</v>
      </c>
      <c r="AP478" s="474">
        <v>320989.30999999901</v>
      </c>
      <c r="AQ478" s="474">
        <v>344386.429999999</v>
      </c>
      <c r="AR478" s="474">
        <v>332309.359999999</v>
      </c>
      <c r="AS478" s="474">
        <v>373200.38999999902</v>
      </c>
      <c r="AT478" s="474">
        <v>332533.76999999897</v>
      </c>
      <c r="AU478" s="474">
        <v>348809.39999999898</v>
      </c>
      <c r="AV478" s="474">
        <v>355659.109999999</v>
      </c>
      <c r="AW478" s="474">
        <v>321055.95999999897</v>
      </c>
      <c r="AX478" s="474">
        <v>367345.32999999903</v>
      </c>
      <c r="AY478" s="474">
        <v>352344.69999999902</v>
      </c>
      <c r="AZ478" s="474">
        <v>338105.46</v>
      </c>
      <c r="BA478" s="474">
        <v>4142111.7899999898</v>
      </c>
    </row>
    <row r="479" spans="1:53">
      <c r="A479" s="475" t="s">
        <v>1864</v>
      </c>
      <c r="B479" s="474">
        <v>479947.14</v>
      </c>
      <c r="C479" s="474">
        <v>428581.19</v>
      </c>
      <c r="D479" s="474">
        <v>827526.23</v>
      </c>
      <c r="E479" s="474">
        <v>633998.17000000004</v>
      </c>
      <c r="F479" s="474">
        <v>612832.55000000005</v>
      </c>
      <c r="G479" s="474">
        <v>511626.61</v>
      </c>
      <c r="H479" s="474">
        <v>709110.299999999</v>
      </c>
      <c r="I479" s="474">
        <v>603412.56999999995</v>
      </c>
      <c r="J479" s="474">
        <v>449107.5</v>
      </c>
      <c r="K479" s="474">
        <v>620851.28</v>
      </c>
      <c r="L479" s="474">
        <v>509208.070000001</v>
      </c>
      <c r="M479" s="474">
        <v>532343.97000000102</v>
      </c>
      <c r="N479" s="474">
        <v>6918545.5800000001</v>
      </c>
      <c r="O479" s="474">
        <v>435424.44999999902</v>
      </c>
      <c r="P479" s="474">
        <v>422641.33</v>
      </c>
      <c r="Q479" s="474">
        <v>487987.31</v>
      </c>
      <c r="R479" s="474">
        <v>461135.31</v>
      </c>
      <c r="S479" s="474">
        <v>526973.56000000006</v>
      </c>
      <c r="T479" s="474">
        <v>493729.72999999899</v>
      </c>
      <c r="U479" s="474">
        <v>503201.47999999899</v>
      </c>
      <c r="V479" s="474">
        <v>545948.35</v>
      </c>
      <c r="W479" s="474">
        <v>619233.63</v>
      </c>
      <c r="X479" s="474">
        <v>539813.09</v>
      </c>
      <c r="Y479" s="474">
        <v>526633.14</v>
      </c>
      <c r="Z479" s="474">
        <v>568766.02</v>
      </c>
      <c r="AA479" s="474">
        <v>6131487.4000000004</v>
      </c>
      <c r="AB479" s="474">
        <v>475479.9</v>
      </c>
      <c r="AC479" s="474">
        <v>482186.95</v>
      </c>
      <c r="AD479" s="474">
        <v>532655.05000000005</v>
      </c>
      <c r="AE479" s="474">
        <v>584277.10999999905</v>
      </c>
      <c r="AF479" s="474">
        <v>598372.51</v>
      </c>
      <c r="AG479" s="474">
        <v>536987.84000000102</v>
      </c>
      <c r="AH479" s="474">
        <v>563832.26</v>
      </c>
      <c r="AI479" s="474">
        <v>577751.12</v>
      </c>
      <c r="AJ479" s="474">
        <v>642630.76</v>
      </c>
      <c r="AK479" s="474">
        <v>614025.88000000105</v>
      </c>
      <c r="AL479" s="474">
        <v>607158.96</v>
      </c>
      <c r="AM479" s="474">
        <v>660416.53000000096</v>
      </c>
      <c r="AN479" s="474">
        <v>6875774.8700000001</v>
      </c>
      <c r="AO479" s="474">
        <v>475343.35</v>
      </c>
      <c r="AP479" s="474">
        <v>482307.8</v>
      </c>
      <c r="AQ479" s="474">
        <v>533365.57999999996</v>
      </c>
      <c r="AR479" s="474">
        <v>598716.19999999995</v>
      </c>
      <c r="AS479" s="474">
        <v>579013.15000000095</v>
      </c>
      <c r="AT479" s="474">
        <v>506925.49000000098</v>
      </c>
      <c r="AU479" s="474">
        <v>518069.34</v>
      </c>
      <c r="AV479" s="474">
        <v>518879.21</v>
      </c>
      <c r="AW479" s="474">
        <v>572104.23</v>
      </c>
      <c r="AX479" s="474">
        <v>527700.72</v>
      </c>
      <c r="AY479" s="474">
        <v>495623.54</v>
      </c>
      <c r="AZ479" s="474">
        <v>547542.35</v>
      </c>
      <c r="BA479" s="474">
        <v>6355590.96</v>
      </c>
    </row>
    <row r="480" spans="1:53">
      <c r="A480" s="475" t="s">
        <v>1863</v>
      </c>
      <c r="B480" s="474">
        <v>393294.28</v>
      </c>
      <c r="C480" s="474">
        <v>354015.59</v>
      </c>
      <c r="D480" s="474">
        <v>724502.52</v>
      </c>
      <c r="E480" s="474">
        <v>505017.01</v>
      </c>
      <c r="F480" s="474">
        <v>462969.32</v>
      </c>
      <c r="G480" s="474">
        <v>412872.26</v>
      </c>
      <c r="H480" s="474">
        <v>577537.07999999996</v>
      </c>
      <c r="I480" s="474">
        <v>542318.06000000006</v>
      </c>
      <c r="J480" s="474">
        <v>374746.26</v>
      </c>
      <c r="K480" s="474">
        <v>522159.71</v>
      </c>
      <c r="L480" s="474">
        <v>418650.15000000101</v>
      </c>
      <c r="M480" s="474">
        <v>433566.63000000099</v>
      </c>
      <c r="N480" s="474">
        <v>5721648.8700000001</v>
      </c>
      <c r="O480" s="474">
        <v>390348.179999999</v>
      </c>
      <c r="P480" s="474">
        <v>378153.04</v>
      </c>
      <c r="Q480" s="474">
        <v>435491.64</v>
      </c>
      <c r="R480" s="474">
        <v>411464.35</v>
      </c>
      <c r="S480" s="474">
        <v>440680.32</v>
      </c>
      <c r="T480" s="474">
        <v>432289.87999999902</v>
      </c>
      <c r="U480" s="474">
        <v>444907.02999999898</v>
      </c>
      <c r="V480" s="474">
        <v>475005.53</v>
      </c>
      <c r="W480" s="474">
        <v>551636.75</v>
      </c>
      <c r="X480" s="474">
        <v>479643.41999999899</v>
      </c>
      <c r="Y480" s="474">
        <v>478155.12</v>
      </c>
      <c r="Z480" s="474">
        <v>520802.43</v>
      </c>
      <c r="AA480" s="474">
        <v>5438577.6900000004</v>
      </c>
      <c r="AB480" s="474">
        <v>428012.31</v>
      </c>
      <c r="AC480" s="474">
        <v>437627.25</v>
      </c>
      <c r="AD480" s="474">
        <v>478594.7</v>
      </c>
      <c r="AE480" s="474">
        <v>534239.25999999896</v>
      </c>
      <c r="AF480" s="474">
        <v>509228.32</v>
      </c>
      <c r="AG480" s="474">
        <v>473679.43000000098</v>
      </c>
      <c r="AH480" s="474">
        <v>504781.03</v>
      </c>
      <c r="AI480" s="474">
        <v>505761.79</v>
      </c>
      <c r="AJ480" s="474">
        <v>575276.17000000004</v>
      </c>
      <c r="AK480" s="474">
        <v>551998.52000000095</v>
      </c>
      <c r="AL480" s="474">
        <v>558288.23</v>
      </c>
      <c r="AM480" s="474">
        <v>613096.23000000103</v>
      </c>
      <c r="AN480" s="474">
        <v>6170583.2400000002</v>
      </c>
      <c r="AO480" s="474">
        <v>426496.02</v>
      </c>
      <c r="AP480" s="474">
        <v>437456.52</v>
      </c>
      <c r="AQ480" s="474">
        <v>480001.85</v>
      </c>
      <c r="AR480" s="474">
        <v>547130.06999999995</v>
      </c>
      <c r="AS480" s="474">
        <v>489193.73000000097</v>
      </c>
      <c r="AT480" s="474">
        <v>443897.65000000101</v>
      </c>
      <c r="AU480" s="474">
        <v>456006.12</v>
      </c>
      <c r="AV480" s="474">
        <v>444767.58</v>
      </c>
      <c r="AW480" s="474">
        <v>504020.74</v>
      </c>
      <c r="AX480" s="474">
        <v>462741.63</v>
      </c>
      <c r="AY480" s="474">
        <v>445326.65</v>
      </c>
      <c r="AZ480" s="474">
        <v>498889.79</v>
      </c>
      <c r="BA480" s="474">
        <v>5635928.3499999996</v>
      </c>
    </row>
    <row r="481" spans="1:53">
      <c r="A481" s="475" t="s">
        <v>1862</v>
      </c>
      <c r="B481" s="474">
        <v>86652.86</v>
      </c>
      <c r="C481" s="474">
        <v>74565.600000000006</v>
      </c>
      <c r="D481" s="474">
        <v>103023.71</v>
      </c>
      <c r="E481" s="474">
        <v>128981.16</v>
      </c>
      <c r="F481" s="474">
        <v>149863.23000000001</v>
      </c>
      <c r="G481" s="474">
        <v>98754.35</v>
      </c>
      <c r="H481" s="474">
        <v>131573.22</v>
      </c>
      <c r="I481" s="474">
        <v>61094.51</v>
      </c>
      <c r="J481" s="474">
        <v>74361.240000000005</v>
      </c>
      <c r="K481" s="474">
        <v>98691.569999999905</v>
      </c>
      <c r="L481" s="474">
        <v>90557.92</v>
      </c>
      <c r="M481" s="474">
        <v>98777.34</v>
      </c>
      <c r="N481" s="474">
        <v>1196896.71</v>
      </c>
      <c r="O481" s="474">
        <v>45076.27</v>
      </c>
      <c r="P481" s="474">
        <v>44488.29</v>
      </c>
      <c r="Q481" s="474">
        <v>52495.669999999896</v>
      </c>
      <c r="R481" s="474">
        <v>49670.96</v>
      </c>
      <c r="S481" s="474">
        <v>86293.24</v>
      </c>
      <c r="T481" s="474">
        <v>61439.85</v>
      </c>
      <c r="U481" s="474">
        <v>58294.45</v>
      </c>
      <c r="V481" s="474">
        <v>70942.820000000007</v>
      </c>
      <c r="W481" s="474">
        <v>67596.879999999903</v>
      </c>
      <c r="X481" s="474">
        <v>60169.67</v>
      </c>
      <c r="Y481" s="474">
        <v>48478.02</v>
      </c>
      <c r="Z481" s="474">
        <v>47963.59</v>
      </c>
      <c r="AA481" s="474">
        <v>692909.71</v>
      </c>
      <c r="AB481" s="474">
        <v>47467.59</v>
      </c>
      <c r="AC481" s="474">
        <v>44559.7</v>
      </c>
      <c r="AD481" s="474">
        <v>54060.35</v>
      </c>
      <c r="AE481" s="474">
        <v>50037.85</v>
      </c>
      <c r="AF481" s="474">
        <v>89144.19</v>
      </c>
      <c r="AG481" s="474">
        <v>63308.409999999902</v>
      </c>
      <c r="AH481" s="474">
        <v>59051.229999999901</v>
      </c>
      <c r="AI481" s="474">
        <v>71989.3299999999</v>
      </c>
      <c r="AJ481" s="474">
        <v>67354.589999999895</v>
      </c>
      <c r="AK481" s="474">
        <v>62027.360000000001</v>
      </c>
      <c r="AL481" s="474">
        <v>48870.73</v>
      </c>
      <c r="AM481" s="474">
        <v>47320.3</v>
      </c>
      <c r="AN481" s="474">
        <v>705191.63</v>
      </c>
      <c r="AO481" s="474">
        <v>48847.33</v>
      </c>
      <c r="AP481" s="474">
        <v>44851.28</v>
      </c>
      <c r="AQ481" s="474">
        <v>53363.73</v>
      </c>
      <c r="AR481" s="474">
        <v>51586.13</v>
      </c>
      <c r="AS481" s="474">
        <v>89819.42</v>
      </c>
      <c r="AT481" s="474">
        <v>63027.839999999997</v>
      </c>
      <c r="AU481" s="474">
        <v>62063.219999999899</v>
      </c>
      <c r="AV481" s="474">
        <v>74111.63</v>
      </c>
      <c r="AW481" s="474">
        <v>68083.489999999903</v>
      </c>
      <c r="AX481" s="474">
        <v>64959.09</v>
      </c>
      <c r="AY481" s="474">
        <v>50296.889999999898</v>
      </c>
      <c r="AZ481" s="474">
        <v>48652.56</v>
      </c>
      <c r="BA481" s="474">
        <v>719662.61</v>
      </c>
    </row>
    <row r="482" spans="1:53">
      <c r="A482" s="475" t="s">
        <v>1861</v>
      </c>
      <c r="B482" s="474">
        <v>12932514.98</v>
      </c>
      <c r="C482" s="474">
        <v>13903900.26</v>
      </c>
      <c r="D482" s="474">
        <v>12738217.699999999</v>
      </c>
      <c r="E482" s="474">
        <v>10487792.310000001</v>
      </c>
      <c r="F482" s="474">
        <v>15808250.4099999</v>
      </c>
      <c r="G482" s="474">
        <v>15323141.32</v>
      </c>
      <c r="H482" s="474">
        <v>15716917.279999999</v>
      </c>
      <c r="I482" s="474">
        <v>15851248.689999999</v>
      </c>
      <c r="J482" s="474">
        <v>16282273.300000001</v>
      </c>
      <c r="K482" s="474">
        <v>13308847.57</v>
      </c>
      <c r="L482" s="474">
        <v>8707678.4100000001</v>
      </c>
      <c r="M482" s="474">
        <v>16075315.2399999</v>
      </c>
      <c r="N482" s="474">
        <v>167136097.47</v>
      </c>
      <c r="O482" s="474">
        <v>13482022.949999999</v>
      </c>
      <c r="P482" s="474">
        <v>13404409.720000001</v>
      </c>
      <c r="Q482" s="474">
        <v>16903611.949999999</v>
      </c>
      <c r="R482" s="474">
        <v>9911294.8300000001</v>
      </c>
      <c r="S482" s="474">
        <v>16447831.83</v>
      </c>
      <c r="T482" s="474">
        <v>17890055.93</v>
      </c>
      <c r="U482" s="474">
        <v>17610195.009999901</v>
      </c>
      <c r="V482" s="474">
        <v>17964539.34</v>
      </c>
      <c r="W482" s="474">
        <v>12622120.51</v>
      </c>
      <c r="X482" s="474">
        <v>10010186.91</v>
      </c>
      <c r="Y482" s="474">
        <v>12052286.939999999</v>
      </c>
      <c r="Z482" s="474">
        <v>10773357.93</v>
      </c>
      <c r="AA482" s="474">
        <v>169071913.84999999</v>
      </c>
      <c r="AB482" s="474">
        <v>13678795.470000001</v>
      </c>
      <c r="AC482" s="474">
        <v>13926005.949999999</v>
      </c>
      <c r="AD482" s="474">
        <v>14876429.4799999</v>
      </c>
      <c r="AE482" s="474">
        <v>11205508.390000001</v>
      </c>
      <c r="AF482" s="474">
        <v>16672933.08</v>
      </c>
      <c r="AG482" s="474">
        <v>17661491.579999998</v>
      </c>
      <c r="AH482" s="474">
        <v>17637779.699999999</v>
      </c>
      <c r="AI482" s="474">
        <v>17874650.050000001</v>
      </c>
      <c r="AJ482" s="474">
        <v>11513642.7299999</v>
      </c>
      <c r="AK482" s="474">
        <v>7258676.8699999899</v>
      </c>
      <c r="AL482" s="474">
        <v>13399374.189999999</v>
      </c>
      <c r="AM482" s="474">
        <v>10419355.109999901</v>
      </c>
      <c r="AN482" s="474">
        <v>166124642.59999999</v>
      </c>
      <c r="AO482" s="474">
        <v>14719351.419999899</v>
      </c>
      <c r="AP482" s="474">
        <v>13427158.1299999</v>
      </c>
      <c r="AQ482" s="474">
        <v>12776837.8799999</v>
      </c>
      <c r="AR482" s="474">
        <v>10562798.599999901</v>
      </c>
      <c r="AS482" s="474">
        <v>14230164.849999901</v>
      </c>
      <c r="AT482" s="474">
        <v>14006157.109999999</v>
      </c>
      <c r="AU482" s="474">
        <v>14198214.57</v>
      </c>
      <c r="AV482" s="474">
        <v>14239992.029999901</v>
      </c>
      <c r="AW482" s="474">
        <v>11047089.7899999</v>
      </c>
      <c r="AX482" s="474">
        <v>6718154.2800000198</v>
      </c>
      <c r="AY482" s="474">
        <v>13667220.720000001</v>
      </c>
      <c r="AZ482" s="474">
        <v>14573451.140000001</v>
      </c>
      <c r="BA482" s="474">
        <v>154166590.519999</v>
      </c>
    </row>
    <row r="483" spans="1:53">
      <c r="A483" s="475" t="s">
        <v>1860</v>
      </c>
      <c r="B483" s="474">
        <v>8566060.9000000004</v>
      </c>
      <c r="C483" s="474">
        <v>10022775.43</v>
      </c>
      <c r="D483" s="474">
        <v>4541199.75</v>
      </c>
      <c r="E483" s="474">
        <v>3803080.42</v>
      </c>
      <c r="F483" s="474">
        <v>9783180</v>
      </c>
      <c r="G483" s="474">
        <v>9803549.5800000001</v>
      </c>
      <c r="H483" s="474">
        <v>8194611.0800000001</v>
      </c>
      <c r="I483" s="474">
        <v>6831619.3700000001</v>
      </c>
      <c r="J483" s="474">
        <v>3160122.44</v>
      </c>
      <c r="K483" s="474">
        <v>2107625.98</v>
      </c>
      <c r="L483" s="474">
        <v>2501243.2400000002</v>
      </c>
      <c r="M483" s="474">
        <v>11543471.749999899</v>
      </c>
      <c r="N483" s="474">
        <v>80858539.939999893</v>
      </c>
      <c r="O483" s="474">
        <v>11057707.01</v>
      </c>
      <c r="P483" s="474">
        <v>9447069.3900000006</v>
      </c>
      <c r="Q483" s="474">
        <v>10041895.220000001</v>
      </c>
      <c r="R483" s="474">
        <v>342583.79000000301</v>
      </c>
      <c r="S483" s="474">
        <v>10275366.91</v>
      </c>
      <c r="T483" s="474">
        <v>11901975.58</v>
      </c>
      <c r="U483" s="474">
        <v>11396487.050000001</v>
      </c>
      <c r="V483" s="474">
        <v>11517848.82</v>
      </c>
      <c r="W483" s="474">
        <v>8555553.8000000007</v>
      </c>
      <c r="X483" s="474">
        <v>431795.50999999902</v>
      </c>
      <c r="Y483" s="474">
        <v>9566396.8800000008</v>
      </c>
      <c r="Z483" s="474">
        <v>8370003.3399999999</v>
      </c>
      <c r="AA483" s="474">
        <v>102904683.3</v>
      </c>
      <c r="AB483" s="474">
        <v>10245477.77</v>
      </c>
      <c r="AC483" s="474">
        <v>6121646.71</v>
      </c>
      <c r="AD483" s="474">
        <v>-10128680.390000001</v>
      </c>
      <c r="AE483" s="474">
        <v>-864962.55999999598</v>
      </c>
      <c r="AF483" s="474">
        <v>10971440.369999999</v>
      </c>
      <c r="AG483" s="474">
        <v>11457870.550000001</v>
      </c>
      <c r="AH483" s="474">
        <v>11816888.1399999</v>
      </c>
      <c r="AI483" s="474">
        <v>11013921.99</v>
      </c>
      <c r="AJ483" s="474">
        <v>9953075.3300000001</v>
      </c>
      <c r="AK483" s="474">
        <v>3758379.75999999</v>
      </c>
      <c r="AL483" s="474">
        <v>11662653.050000001</v>
      </c>
      <c r="AM483" s="474">
        <v>8293585.8699999899</v>
      </c>
      <c r="AN483" s="474">
        <v>84301296.590000004</v>
      </c>
      <c r="AO483" s="474">
        <v>12870823.339999899</v>
      </c>
      <c r="AP483" s="474">
        <v>11157122.1399999</v>
      </c>
      <c r="AQ483" s="474">
        <v>9578406.27999999</v>
      </c>
      <c r="AR483" s="474">
        <v>-248979.19000000201</v>
      </c>
      <c r="AS483" s="474">
        <v>11824476.1299999</v>
      </c>
      <c r="AT483" s="474">
        <v>10739068.390000001</v>
      </c>
      <c r="AU483" s="474">
        <v>12137416.9</v>
      </c>
      <c r="AV483" s="474">
        <v>10936685.2299999</v>
      </c>
      <c r="AW483" s="474">
        <v>6299543.2299999902</v>
      </c>
      <c r="AX483" s="474">
        <v>-18316772.2299999</v>
      </c>
      <c r="AY483" s="474">
        <v>11510731.76</v>
      </c>
      <c r="AZ483" s="474">
        <v>12676927.92</v>
      </c>
      <c r="BA483" s="474">
        <v>91165449.900000006</v>
      </c>
    </row>
    <row r="484" spans="1:53">
      <c r="A484" s="475" t="s">
        <v>1859</v>
      </c>
      <c r="B484" s="474">
        <v>8566060.9000000004</v>
      </c>
      <c r="C484" s="474">
        <v>10022775.43</v>
      </c>
      <c r="D484" s="474">
        <v>4541199.75</v>
      </c>
      <c r="E484" s="474">
        <v>3803080.42</v>
      </c>
      <c r="F484" s="474">
        <v>9783180</v>
      </c>
      <c r="G484" s="474">
        <v>9803549.5800000001</v>
      </c>
      <c r="H484" s="474">
        <v>8194611.0800000001</v>
      </c>
      <c r="I484" s="474">
        <v>6831619.3700000001</v>
      </c>
      <c r="J484" s="474">
        <v>3160122.44</v>
      </c>
      <c r="K484" s="474">
        <v>2107625.98</v>
      </c>
      <c r="L484" s="474">
        <v>2501243.2400000002</v>
      </c>
      <c r="M484" s="474">
        <v>11543471.749999899</v>
      </c>
      <c r="N484" s="474">
        <v>80858539.939999893</v>
      </c>
      <c r="O484" s="474">
        <v>11057707.01</v>
      </c>
      <c r="P484" s="474">
        <v>9447069.3900000006</v>
      </c>
      <c r="Q484" s="474">
        <v>10041895.220000001</v>
      </c>
      <c r="R484" s="474">
        <v>342583.79000000301</v>
      </c>
      <c r="S484" s="474">
        <v>10275366.91</v>
      </c>
      <c r="T484" s="474">
        <v>11901975.58</v>
      </c>
      <c r="U484" s="474">
        <v>11396487.050000001</v>
      </c>
      <c r="V484" s="474">
        <v>11517848.82</v>
      </c>
      <c r="W484" s="474">
        <v>8555553.8000000007</v>
      </c>
      <c r="X484" s="474">
        <v>431795.50999999902</v>
      </c>
      <c r="Y484" s="474">
        <v>9566396.8800000008</v>
      </c>
      <c r="Z484" s="474">
        <v>8370003.3399999999</v>
      </c>
      <c r="AA484" s="474">
        <v>102904683.3</v>
      </c>
      <c r="AB484" s="474">
        <v>10245477.77</v>
      </c>
      <c r="AC484" s="474">
        <v>6121646.71</v>
      </c>
      <c r="AD484" s="474">
        <v>-10128680.390000001</v>
      </c>
      <c r="AE484" s="474">
        <v>-864962.55999999598</v>
      </c>
      <c r="AF484" s="474">
        <v>10971440.369999999</v>
      </c>
      <c r="AG484" s="474">
        <v>11457870.550000001</v>
      </c>
      <c r="AH484" s="474">
        <v>11816888.1399999</v>
      </c>
      <c r="AI484" s="474">
        <v>11013921.99</v>
      </c>
      <c r="AJ484" s="474">
        <v>9953075.3300000001</v>
      </c>
      <c r="AK484" s="474">
        <v>3758379.75999999</v>
      </c>
      <c r="AL484" s="474">
        <v>11662653.050000001</v>
      </c>
      <c r="AM484" s="474">
        <v>8293585.8699999899</v>
      </c>
      <c r="AN484" s="474">
        <v>84301296.590000004</v>
      </c>
      <c r="AO484" s="474">
        <v>12870823.339999899</v>
      </c>
      <c r="AP484" s="474">
        <v>11157122.1399999</v>
      </c>
      <c r="AQ484" s="474">
        <v>9578406.27999999</v>
      </c>
      <c r="AR484" s="474">
        <v>-248979.19000000201</v>
      </c>
      <c r="AS484" s="474">
        <v>11824476.1299999</v>
      </c>
      <c r="AT484" s="474">
        <v>10739068.390000001</v>
      </c>
      <c r="AU484" s="474">
        <v>12137416.9</v>
      </c>
      <c r="AV484" s="474">
        <v>10936685.2299999</v>
      </c>
      <c r="AW484" s="474">
        <v>6299543.2299999902</v>
      </c>
      <c r="AX484" s="474">
        <v>-18316772.2299999</v>
      </c>
      <c r="AY484" s="474">
        <v>11510731.76</v>
      </c>
      <c r="AZ484" s="474">
        <v>12676927.92</v>
      </c>
      <c r="BA484" s="474">
        <v>91165449.900000006</v>
      </c>
    </row>
    <row r="485" spans="1:53">
      <c r="A485" s="475" t="s">
        <v>1858</v>
      </c>
      <c r="B485" s="474">
        <v>0</v>
      </c>
      <c r="C485" s="474">
        <v>0</v>
      </c>
      <c r="D485" s="474">
        <v>0</v>
      </c>
      <c r="E485" s="474">
        <v>0</v>
      </c>
      <c r="F485" s="474">
        <v>0</v>
      </c>
      <c r="G485" s="474">
        <v>0</v>
      </c>
      <c r="H485" s="474">
        <v>0</v>
      </c>
      <c r="I485" s="474">
        <v>0</v>
      </c>
      <c r="J485" s="474">
        <v>0</v>
      </c>
      <c r="K485" s="474">
        <v>0</v>
      </c>
      <c r="L485" s="474">
        <v>0</v>
      </c>
      <c r="M485" s="474">
        <v>0</v>
      </c>
      <c r="N485" s="474">
        <v>0</v>
      </c>
      <c r="O485" s="474">
        <v>0</v>
      </c>
      <c r="P485" s="474">
        <v>0</v>
      </c>
      <c r="Q485" s="474">
        <v>0</v>
      </c>
      <c r="R485" s="474">
        <v>0</v>
      </c>
      <c r="S485" s="474">
        <v>0</v>
      </c>
      <c r="T485" s="474">
        <v>0</v>
      </c>
      <c r="U485" s="474">
        <v>0</v>
      </c>
      <c r="V485" s="474">
        <v>0</v>
      </c>
      <c r="W485" s="474">
        <v>0</v>
      </c>
      <c r="X485" s="474">
        <v>0</v>
      </c>
      <c r="Y485" s="474">
        <v>0</v>
      </c>
      <c r="Z485" s="474">
        <v>0</v>
      </c>
      <c r="AA485" s="474">
        <v>0</v>
      </c>
      <c r="AB485" s="474">
        <v>0</v>
      </c>
      <c r="AC485" s="474">
        <v>0</v>
      </c>
      <c r="AD485" s="474">
        <v>0</v>
      </c>
      <c r="AE485" s="474">
        <v>0</v>
      </c>
      <c r="AF485" s="474">
        <v>0</v>
      </c>
      <c r="AG485" s="474">
        <v>0</v>
      </c>
      <c r="AH485" s="474">
        <v>0</v>
      </c>
      <c r="AI485" s="474">
        <v>0</v>
      </c>
      <c r="AJ485" s="474">
        <v>0</v>
      </c>
      <c r="AK485" s="474">
        <v>0</v>
      </c>
      <c r="AL485" s="474">
        <v>0</v>
      </c>
      <c r="AM485" s="474">
        <v>0</v>
      </c>
      <c r="AN485" s="474">
        <v>0</v>
      </c>
      <c r="AO485" s="474">
        <v>0</v>
      </c>
      <c r="AP485" s="474">
        <v>0</v>
      </c>
      <c r="AQ485" s="474">
        <v>0</v>
      </c>
      <c r="AR485" s="474">
        <v>0</v>
      </c>
      <c r="AS485" s="474">
        <v>0</v>
      </c>
      <c r="AT485" s="474">
        <v>0</v>
      </c>
      <c r="AU485" s="474">
        <v>0</v>
      </c>
      <c r="AV485" s="474">
        <v>0</v>
      </c>
      <c r="AW485" s="474">
        <v>0</v>
      </c>
      <c r="AX485" s="474">
        <v>0</v>
      </c>
      <c r="AY485" s="474">
        <v>0</v>
      </c>
      <c r="AZ485" s="474">
        <v>0</v>
      </c>
      <c r="BA485" s="474">
        <v>0</v>
      </c>
    </row>
    <row r="486" spans="1:53">
      <c r="A486" s="475" t="s">
        <v>1857</v>
      </c>
      <c r="B486" s="474">
        <v>492969.67</v>
      </c>
      <c r="C486" s="474">
        <v>2667867.5099999998</v>
      </c>
      <c r="D486" s="474">
        <v>2738794.61</v>
      </c>
      <c r="E486" s="474">
        <v>2375364.9500000002</v>
      </c>
      <c r="F486" s="474">
        <v>2982940.59</v>
      </c>
      <c r="G486" s="474">
        <v>3711949.85</v>
      </c>
      <c r="H486" s="474">
        <v>3538828.3</v>
      </c>
      <c r="I486" s="474">
        <v>3076593.71999999</v>
      </c>
      <c r="J486" s="474">
        <v>2577269.11</v>
      </c>
      <c r="K486" s="474">
        <v>3747071.15</v>
      </c>
      <c r="L486" s="474">
        <v>3342484.49</v>
      </c>
      <c r="M486" s="474">
        <v>3587555.88</v>
      </c>
      <c r="N486" s="474">
        <v>34839689.829999998</v>
      </c>
      <c r="O486" s="474">
        <v>576915.80000000005</v>
      </c>
      <c r="P486" s="474">
        <v>646358.78</v>
      </c>
      <c r="Q486" s="474">
        <v>5055742.22</v>
      </c>
      <c r="R486" s="474">
        <v>5188305.26</v>
      </c>
      <c r="S486" s="474">
        <v>5069174.53</v>
      </c>
      <c r="T486" s="474">
        <v>4727579.6500000004</v>
      </c>
      <c r="U486" s="474">
        <v>4856734.63</v>
      </c>
      <c r="V486" s="474">
        <v>4938637.1100000003</v>
      </c>
      <c r="W486" s="474">
        <v>1337014.5799999901</v>
      </c>
      <c r="X486" s="474">
        <v>4231134.84</v>
      </c>
      <c r="Y486" s="474">
        <v>956930.37</v>
      </c>
      <c r="Z486" s="474">
        <v>838304.44</v>
      </c>
      <c r="AA486" s="474">
        <v>38422832.209999897</v>
      </c>
      <c r="AB486" s="474">
        <v>700615.26</v>
      </c>
      <c r="AC486" s="474">
        <v>1380401.87</v>
      </c>
      <c r="AD486" s="474">
        <v>6323937.2699999996</v>
      </c>
      <c r="AE486" s="474">
        <v>5153926.8499999996</v>
      </c>
      <c r="AF486" s="474">
        <v>4697241.3899999997</v>
      </c>
      <c r="AG486" s="474">
        <v>4783365.6500000004</v>
      </c>
      <c r="AH486" s="474">
        <v>4786469.0999999996</v>
      </c>
      <c r="AI486" s="474">
        <v>4813200.07</v>
      </c>
      <c r="AJ486" s="474">
        <v>660335.03</v>
      </c>
      <c r="AK486" s="474">
        <v>784068.38999999897</v>
      </c>
      <c r="AL486" s="474">
        <v>663291.92000000004</v>
      </c>
      <c r="AM486" s="474">
        <v>697000.42</v>
      </c>
      <c r="AN486" s="474">
        <v>35443853.219999999</v>
      </c>
      <c r="AO486" s="474">
        <v>469548.35</v>
      </c>
      <c r="AP486" s="474">
        <v>618975.66999999899</v>
      </c>
      <c r="AQ486" s="474">
        <v>1139912</v>
      </c>
      <c r="AR486" s="474">
        <v>4234771.38</v>
      </c>
      <c r="AS486" s="474">
        <v>642305.66999999899</v>
      </c>
      <c r="AT486" s="474">
        <v>478531.08</v>
      </c>
      <c r="AU486" s="474">
        <v>508062.61</v>
      </c>
      <c r="AV486" s="474">
        <v>512948.98</v>
      </c>
      <c r="AW486" s="474">
        <v>647331.19999999902</v>
      </c>
      <c r="AX486" s="474">
        <v>1575532.93</v>
      </c>
      <c r="AY486" s="474">
        <v>502287.71</v>
      </c>
      <c r="AZ486" s="474">
        <v>511844.27</v>
      </c>
      <c r="BA486" s="474">
        <v>11842051.85</v>
      </c>
    </row>
    <row r="487" spans="1:53">
      <c r="A487" s="475" t="s">
        <v>1856</v>
      </c>
      <c r="B487" s="474">
        <v>276460.03999999998</v>
      </c>
      <c r="C487" s="474">
        <v>166998.12</v>
      </c>
      <c r="D487" s="474">
        <v>575198.6</v>
      </c>
      <c r="E487" s="474">
        <v>942444.41</v>
      </c>
      <c r="F487" s="474">
        <v>275993.75</v>
      </c>
      <c r="G487" s="474">
        <v>56534.49</v>
      </c>
      <c r="H487" s="474">
        <v>313092.89</v>
      </c>
      <c r="I487" s="474">
        <v>430920.92</v>
      </c>
      <c r="J487" s="474">
        <v>314339.95</v>
      </c>
      <c r="K487" s="474">
        <v>2052936.15</v>
      </c>
      <c r="L487" s="474">
        <v>926338.54</v>
      </c>
      <c r="M487" s="474">
        <v>733442.99999999895</v>
      </c>
      <c r="N487" s="474">
        <v>7064700.8600000003</v>
      </c>
      <c r="O487" s="474">
        <v>413615.8</v>
      </c>
      <c r="P487" s="474">
        <v>446391.78</v>
      </c>
      <c r="Q487" s="474">
        <v>417442.22</v>
      </c>
      <c r="R487" s="474">
        <v>605004.25999999896</v>
      </c>
      <c r="S487" s="474">
        <v>485874.52999999898</v>
      </c>
      <c r="T487" s="474">
        <v>452612.64999999898</v>
      </c>
      <c r="U487" s="474">
        <v>468067.62999999902</v>
      </c>
      <c r="V487" s="474">
        <v>563970.11</v>
      </c>
      <c r="W487" s="474">
        <v>1112347.5799999901</v>
      </c>
      <c r="X487" s="474">
        <v>4006467.84</v>
      </c>
      <c r="Y487" s="474">
        <v>732263.37</v>
      </c>
      <c r="Z487" s="474">
        <v>581974.43999999994</v>
      </c>
      <c r="AA487" s="474">
        <v>10286032.2099999</v>
      </c>
      <c r="AB487" s="474">
        <v>557315.26</v>
      </c>
      <c r="AC487" s="474">
        <v>1205434.8700000001</v>
      </c>
      <c r="AD487" s="474">
        <v>2048970.26999999</v>
      </c>
      <c r="AE487" s="474">
        <v>828959.85</v>
      </c>
      <c r="AF487" s="474">
        <v>422274.39</v>
      </c>
      <c r="AG487" s="474">
        <v>508398.65</v>
      </c>
      <c r="AH487" s="474">
        <v>397802.1</v>
      </c>
      <c r="AI487" s="474">
        <v>438533.07</v>
      </c>
      <c r="AJ487" s="474">
        <v>435668.02999999898</v>
      </c>
      <c r="AK487" s="474">
        <v>559401.38999999897</v>
      </c>
      <c r="AL487" s="474">
        <v>438624.92</v>
      </c>
      <c r="AM487" s="474">
        <v>440670.42</v>
      </c>
      <c r="AN487" s="474">
        <v>8282053.2199999997</v>
      </c>
      <c r="AO487" s="474">
        <v>459548.35</v>
      </c>
      <c r="AP487" s="474">
        <v>577308.66999999899</v>
      </c>
      <c r="AQ487" s="474">
        <v>1098245</v>
      </c>
      <c r="AR487" s="474">
        <v>4193104.38</v>
      </c>
      <c r="AS487" s="474">
        <v>600638.66999999899</v>
      </c>
      <c r="AT487" s="474">
        <v>436864.08</v>
      </c>
      <c r="AU487" s="474">
        <v>436395.61</v>
      </c>
      <c r="AV487" s="474">
        <v>455281.98</v>
      </c>
      <c r="AW487" s="474">
        <v>589664.19999999902</v>
      </c>
      <c r="AX487" s="474">
        <v>1517865.93</v>
      </c>
      <c r="AY487" s="474">
        <v>444620.71</v>
      </c>
      <c r="AZ487" s="474">
        <v>422514.27</v>
      </c>
      <c r="BA487" s="474">
        <v>11232051.85</v>
      </c>
    </row>
    <row r="488" spans="1:53">
      <c r="A488" s="475" t="s">
        <v>1855</v>
      </c>
      <c r="B488" s="474">
        <v>216509.63</v>
      </c>
      <c r="C488" s="474">
        <v>2500869.39</v>
      </c>
      <c r="D488" s="474">
        <v>2163596.0099999998</v>
      </c>
      <c r="E488" s="474">
        <v>1432920.54</v>
      </c>
      <c r="F488" s="474">
        <v>2706946.84</v>
      </c>
      <c r="G488" s="474">
        <v>3655415.36</v>
      </c>
      <c r="H488" s="474">
        <v>3225735.41</v>
      </c>
      <c r="I488" s="474">
        <v>2645672.7999999998</v>
      </c>
      <c r="J488" s="474">
        <v>2262929.16</v>
      </c>
      <c r="K488" s="474">
        <v>1694135</v>
      </c>
      <c r="L488" s="474">
        <v>2416145.9500000002</v>
      </c>
      <c r="M488" s="474">
        <v>2854112.88</v>
      </c>
      <c r="N488" s="474">
        <v>27774988.969999999</v>
      </c>
      <c r="O488" s="474">
        <v>163300</v>
      </c>
      <c r="P488" s="474">
        <v>199967</v>
      </c>
      <c r="Q488" s="474">
        <v>4638300</v>
      </c>
      <c r="R488" s="474">
        <v>4583301</v>
      </c>
      <c r="S488" s="474">
        <v>4583300</v>
      </c>
      <c r="T488" s="474">
        <v>4274967</v>
      </c>
      <c r="U488" s="474">
        <v>4388667</v>
      </c>
      <c r="V488" s="474">
        <v>4374667</v>
      </c>
      <c r="W488" s="474">
        <v>224667</v>
      </c>
      <c r="X488" s="474">
        <v>224667</v>
      </c>
      <c r="Y488" s="474">
        <v>224667</v>
      </c>
      <c r="Z488" s="474">
        <v>256330</v>
      </c>
      <c r="AA488" s="474">
        <v>28136800</v>
      </c>
      <c r="AB488" s="474">
        <v>143300</v>
      </c>
      <c r="AC488" s="474">
        <v>174967</v>
      </c>
      <c r="AD488" s="474">
        <v>4274967</v>
      </c>
      <c r="AE488" s="474">
        <v>4324967</v>
      </c>
      <c r="AF488" s="474">
        <v>4274967</v>
      </c>
      <c r="AG488" s="474">
        <v>4274967</v>
      </c>
      <c r="AH488" s="474">
        <v>4388667</v>
      </c>
      <c r="AI488" s="474">
        <v>4374667</v>
      </c>
      <c r="AJ488" s="474">
        <v>224667</v>
      </c>
      <c r="AK488" s="474">
        <v>224667</v>
      </c>
      <c r="AL488" s="474">
        <v>224667</v>
      </c>
      <c r="AM488" s="474">
        <v>256330</v>
      </c>
      <c r="AN488" s="474">
        <v>27161800</v>
      </c>
      <c r="AO488" s="474">
        <v>10000</v>
      </c>
      <c r="AP488" s="474">
        <v>41667</v>
      </c>
      <c r="AQ488" s="474">
        <v>41667</v>
      </c>
      <c r="AR488" s="474">
        <v>41667</v>
      </c>
      <c r="AS488" s="474">
        <v>41667</v>
      </c>
      <c r="AT488" s="474">
        <v>41667</v>
      </c>
      <c r="AU488" s="474">
        <v>71667</v>
      </c>
      <c r="AV488" s="474">
        <v>57667</v>
      </c>
      <c r="AW488" s="474">
        <v>57667</v>
      </c>
      <c r="AX488" s="474">
        <v>57667</v>
      </c>
      <c r="AY488" s="474">
        <v>57667</v>
      </c>
      <c r="AZ488" s="474">
        <v>89330</v>
      </c>
      <c r="BA488" s="474">
        <v>610000</v>
      </c>
    </row>
    <row r="489" spans="1:53">
      <c r="A489" s="475" t="s">
        <v>1854</v>
      </c>
      <c r="B489" s="474">
        <v>0</v>
      </c>
      <c r="C489" s="474">
        <v>0</v>
      </c>
      <c r="D489" s="474">
        <v>0</v>
      </c>
      <c r="E489" s="474">
        <v>0</v>
      </c>
      <c r="F489" s="474">
        <v>0</v>
      </c>
      <c r="G489" s="474">
        <v>0</v>
      </c>
      <c r="H489" s="474">
        <v>0</v>
      </c>
      <c r="I489" s="474">
        <v>0</v>
      </c>
      <c r="J489" s="474">
        <v>0</v>
      </c>
      <c r="K489" s="474">
        <v>0</v>
      </c>
      <c r="L489" s="474">
        <v>0</v>
      </c>
      <c r="M489" s="474">
        <v>0</v>
      </c>
      <c r="N489" s="474">
        <v>0</v>
      </c>
      <c r="O489" s="474">
        <v>0</v>
      </c>
      <c r="P489" s="474">
        <v>0</v>
      </c>
      <c r="Q489" s="474">
        <v>0</v>
      </c>
      <c r="R489" s="474">
        <v>0</v>
      </c>
      <c r="S489" s="474">
        <v>0</v>
      </c>
      <c r="T489" s="474">
        <v>0</v>
      </c>
      <c r="U489" s="474">
        <v>0</v>
      </c>
      <c r="V489" s="474">
        <v>0</v>
      </c>
      <c r="W489" s="474">
        <v>0</v>
      </c>
      <c r="X489" s="474">
        <v>0</v>
      </c>
      <c r="Y489" s="474">
        <v>0</v>
      </c>
      <c r="Z489" s="474">
        <v>0</v>
      </c>
      <c r="AA489" s="474">
        <v>0</v>
      </c>
      <c r="AB489" s="474">
        <v>0</v>
      </c>
      <c r="AC489" s="474">
        <v>0</v>
      </c>
      <c r="AD489" s="474">
        <v>0</v>
      </c>
      <c r="AE489" s="474">
        <v>0</v>
      </c>
      <c r="AF489" s="474">
        <v>0</v>
      </c>
      <c r="AG489" s="474">
        <v>0</v>
      </c>
      <c r="AH489" s="474">
        <v>0</v>
      </c>
      <c r="AI489" s="474">
        <v>0</v>
      </c>
      <c r="AJ489" s="474">
        <v>0</v>
      </c>
      <c r="AK489" s="474">
        <v>0</v>
      </c>
      <c r="AL489" s="474">
        <v>0</v>
      </c>
      <c r="AM489" s="474">
        <v>0</v>
      </c>
      <c r="AN489" s="474">
        <v>0</v>
      </c>
      <c r="AO489" s="474">
        <v>0</v>
      </c>
      <c r="AP489" s="474">
        <v>0</v>
      </c>
      <c r="AQ489" s="474">
        <v>0</v>
      </c>
      <c r="AR489" s="474">
        <v>0</v>
      </c>
      <c r="AS489" s="474">
        <v>0</v>
      </c>
      <c r="AT489" s="474">
        <v>0</v>
      </c>
      <c r="AU489" s="474">
        <v>0</v>
      </c>
      <c r="AV489" s="474">
        <v>0</v>
      </c>
      <c r="AW489" s="474">
        <v>0</v>
      </c>
      <c r="AX489" s="474">
        <v>0</v>
      </c>
      <c r="AY489" s="474">
        <v>0</v>
      </c>
      <c r="AZ489" s="474">
        <v>0</v>
      </c>
      <c r="BA489" s="474">
        <v>0</v>
      </c>
    </row>
    <row r="490" spans="1:53">
      <c r="A490" s="475" t="s">
        <v>1853</v>
      </c>
      <c r="B490" s="474">
        <v>1202049.8600000001</v>
      </c>
      <c r="C490" s="474">
        <v>292337.65000000002</v>
      </c>
      <c r="D490" s="474">
        <v>2743041.51</v>
      </c>
      <c r="E490" s="474">
        <v>-686037.5</v>
      </c>
      <c r="F490" s="474">
        <v>2018121.93</v>
      </c>
      <c r="G490" s="474">
        <v>-652748.9</v>
      </c>
      <c r="H490" s="474">
        <v>2358393.2599999998</v>
      </c>
      <c r="I490" s="474">
        <v>2763737.45</v>
      </c>
      <c r="J490" s="474">
        <v>4344298.74</v>
      </c>
      <c r="K490" s="474">
        <v>2862955.17</v>
      </c>
      <c r="L490" s="474">
        <v>1373483.02</v>
      </c>
      <c r="M490" s="474">
        <v>77942.2</v>
      </c>
      <c r="N490" s="474">
        <v>18697574.3899999</v>
      </c>
      <c r="O490" s="474">
        <v>704158.91999999899</v>
      </c>
      <c r="P490" s="474">
        <v>2014056.8</v>
      </c>
      <c r="Q490" s="474">
        <v>878555.79</v>
      </c>
      <c r="R490" s="474">
        <v>2975562.26</v>
      </c>
      <c r="S490" s="474">
        <v>63843.06</v>
      </c>
      <c r="T490" s="474">
        <v>74588.039999999994</v>
      </c>
      <c r="U490" s="474">
        <v>167514.09</v>
      </c>
      <c r="V490" s="474">
        <v>184042.45</v>
      </c>
      <c r="W490" s="474">
        <v>702732.48</v>
      </c>
      <c r="X490" s="474">
        <v>1480196.03</v>
      </c>
      <c r="Y490" s="474">
        <v>231962.16999999899</v>
      </c>
      <c r="Z490" s="474">
        <v>173097.76</v>
      </c>
      <c r="AA490" s="474">
        <v>9650309.8499999903</v>
      </c>
      <c r="AB490" s="474">
        <v>1062091.49</v>
      </c>
      <c r="AC490" s="474">
        <v>3636128.32</v>
      </c>
      <c r="AD490" s="474">
        <v>8680620.2100000009</v>
      </c>
      <c r="AE490" s="474">
        <v>4209961.4499999899</v>
      </c>
      <c r="AF490" s="474">
        <v>57914.58</v>
      </c>
      <c r="AG490" s="474">
        <v>350980.3</v>
      </c>
      <c r="AH490" s="474">
        <v>64141.25</v>
      </c>
      <c r="AI490" s="474">
        <v>939929.93</v>
      </c>
      <c r="AJ490" s="474">
        <v>26243.3499999999</v>
      </c>
      <c r="AK490" s="474">
        <v>1767964</v>
      </c>
      <c r="AL490" s="474">
        <v>78499.73</v>
      </c>
      <c r="AM490" s="474">
        <v>108382.63</v>
      </c>
      <c r="AN490" s="474">
        <v>20982857.239999998</v>
      </c>
      <c r="AO490" s="474">
        <v>138716.71</v>
      </c>
      <c r="AP490" s="474">
        <v>297422.05</v>
      </c>
      <c r="AQ490" s="474">
        <v>377272.95</v>
      </c>
      <c r="AR490" s="474">
        <v>1950488.91</v>
      </c>
      <c r="AS490" s="474">
        <v>316238.96999999997</v>
      </c>
      <c r="AT490" s="474">
        <v>555116.84</v>
      </c>
      <c r="AU490" s="474">
        <v>244821.42</v>
      </c>
      <c r="AV490" s="474">
        <v>1336223.3399999901</v>
      </c>
      <c r="AW490" s="474">
        <v>1517368.33</v>
      </c>
      <c r="AX490" s="474">
        <v>9885350.3599999994</v>
      </c>
      <c r="AY490" s="474">
        <v>347178.68</v>
      </c>
      <c r="AZ490" s="474">
        <v>180788.26</v>
      </c>
      <c r="BA490" s="474">
        <v>17146986.82</v>
      </c>
    </row>
    <row r="491" spans="1:53">
      <c r="A491" s="475" t="s">
        <v>1852</v>
      </c>
      <c r="B491" s="474">
        <v>1202049.8600000001</v>
      </c>
      <c r="C491" s="474">
        <v>292337.65000000002</v>
      </c>
      <c r="D491" s="474">
        <v>2743041.51</v>
      </c>
      <c r="E491" s="474">
        <v>-686037.5</v>
      </c>
      <c r="F491" s="474">
        <v>2018121.93</v>
      </c>
      <c r="G491" s="474">
        <v>-652748.9</v>
      </c>
      <c r="H491" s="474">
        <v>2358393.2599999998</v>
      </c>
      <c r="I491" s="474">
        <v>2763737.45</v>
      </c>
      <c r="J491" s="474">
        <v>4344298.74</v>
      </c>
      <c r="K491" s="474">
        <v>2862955.17</v>
      </c>
      <c r="L491" s="474">
        <v>1373483.02</v>
      </c>
      <c r="M491" s="474">
        <v>77942.2</v>
      </c>
      <c r="N491" s="474">
        <v>18697574.3899999</v>
      </c>
      <c r="O491" s="474">
        <v>704158.91999999899</v>
      </c>
      <c r="P491" s="474">
        <v>2014056.8</v>
      </c>
      <c r="Q491" s="474">
        <v>878555.79</v>
      </c>
      <c r="R491" s="474">
        <v>2975562.26</v>
      </c>
      <c r="S491" s="474">
        <v>63843.06</v>
      </c>
      <c r="T491" s="474">
        <v>74588.039999999994</v>
      </c>
      <c r="U491" s="474">
        <v>167514.09</v>
      </c>
      <c r="V491" s="474">
        <v>184042.45</v>
      </c>
      <c r="W491" s="474">
        <v>702732.48</v>
      </c>
      <c r="X491" s="474">
        <v>1480196.03</v>
      </c>
      <c r="Y491" s="474">
        <v>231962.16999999899</v>
      </c>
      <c r="Z491" s="474">
        <v>173097.76</v>
      </c>
      <c r="AA491" s="474">
        <v>9650309.8499999903</v>
      </c>
      <c r="AB491" s="474">
        <v>1062091.49</v>
      </c>
      <c r="AC491" s="474">
        <v>3636128.32</v>
      </c>
      <c r="AD491" s="474">
        <v>8680620.2100000009</v>
      </c>
      <c r="AE491" s="474">
        <v>4209961.4499999899</v>
      </c>
      <c r="AF491" s="474">
        <v>57914.58</v>
      </c>
      <c r="AG491" s="474">
        <v>350980.3</v>
      </c>
      <c r="AH491" s="474">
        <v>64141.25</v>
      </c>
      <c r="AI491" s="474">
        <v>939929.93</v>
      </c>
      <c r="AJ491" s="474">
        <v>26243.3499999999</v>
      </c>
      <c r="AK491" s="474">
        <v>1767964</v>
      </c>
      <c r="AL491" s="474">
        <v>78499.73</v>
      </c>
      <c r="AM491" s="474">
        <v>108382.63</v>
      </c>
      <c r="AN491" s="474">
        <v>20982857.239999998</v>
      </c>
      <c r="AO491" s="474">
        <v>138716.71</v>
      </c>
      <c r="AP491" s="474">
        <v>297422.05</v>
      </c>
      <c r="AQ491" s="474">
        <v>377272.95</v>
      </c>
      <c r="AR491" s="474">
        <v>1950488.91</v>
      </c>
      <c r="AS491" s="474">
        <v>316238.96999999997</v>
      </c>
      <c r="AT491" s="474">
        <v>555116.84</v>
      </c>
      <c r="AU491" s="474">
        <v>244821.42</v>
      </c>
      <c r="AV491" s="474">
        <v>1336223.3399999901</v>
      </c>
      <c r="AW491" s="474">
        <v>1517368.33</v>
      </c>
      <c r="AX491" s="474">
        <v>9885350.3599999994</v>
      </c>
      <c r="AY491" s="474">
        <v>347178.68</v>
      </c>
      <c r="AZ491" s="474">
        <v>180788.26</v>
      </c>
      <c r="BA491" s="474">
        <v>17146986.82</v>
      </c>
    </row>
    <row r="492" spans="1:53">
      <c r="A492" s="475" t="s">
        <v>1851</v>
      </c>
      <c r="B492" s="474">
        <v>0</v>
      </c>
      <c r="C492" s="474">
        <v>0</v>
      </c>
      <c r="D492" s="474">
        <v>0</v>
      </c>
      <c r="E492" s="474">
        <v>0</v>
      </c>
      <c r="F492" s="474">
        <v>0</v>
      </c>
      <c r="G492" s="474">
        <v>0</v>
      </c>
      <c r="H492" s="474">
        <v>0</v>
      </c>
      <c r="I492" s="474">
        <v>0</v>
      </c>
      <c r="J492" s="474">
        <v>0</v>
      </c>
      <c r="K492" s="474">
        <v>0</v>
      </c>
      <c r="L492" s="474">
        <v>0</v>
      </c>
      <c r="M492" s="474">
        <v>0</v>
      </c>
      <c r="N492" s="474">
        <v>0</v>
      </c>
      <c r="O492" s="474">
        <v>0</v>
      </c>
      <c r="P492" s="474">
        <v>0</v>
      </c>
      <c r="Q492" s="474">
        <v>0</v>
      </c>
      <c r="R492" s="474">
        <v>0</v>
      </c>
      <c r="S492" s="474">
        <v>0</v>
      </c>
      <c r="T492" s="474">
        <v>0</v>
      </c>
      <c r="U492" s="474">
        <v>0</v>
      </c>
      <c r="V492" s="474">
        <v>0</v>
      </c>
      <c r="W492" s="474">
        <v>0</v>
      </c>
      <c r="X492" s="474">
        <v>0</v>
      </c>
      <c r="Y492" s="474">
        <v>0</v>
      </c>
      <c r="Z492" s="474">
        <v>0</v>
      </c>
      <c r="AA492" s="474">
        <v>0</v>
      </c>
      <c r="AB492" s="474">
        <v>0</v>
      </c>
      <c r="AC492" s="474">
        <v>0</v>
      </c>
      <c r="AD492" s="474">
        <v>0</v>
      </c>
      <c r="AE492" s="474">
        <v>0</v>
      </c>
      <c r="AF492" s="474">
        <v>0</v>
      </c>
      <c r="AG492" s="474">
        <v>0</v>
      </c>
      <c r="AH492" s="474">
        <v>0</v>
      </c>
      <c r="AI492" s="474">
        <v>0</v>
      </c>
      <c r="AJ492" s="474">
        <v>0</v>
      </c>
      <c r="AK492" s="474">
        <v>0</v>
      </c>
      <c r="AL492" s="474">
        <v>0</v>
      </c>
      <c r="AM492" s="474">
        <v>0</v>
      </c>
      <c r="AN492" s="474">
        <v>0</v>
      </c>
      <c r="AO492" s="474">
        <v>0</v>
      </c>
      <c r="AP492" s="474">
        <v>0</v>
      </c>
      <c r="AQ492" s="474">
        <v>0</v>
      </c>
      <c r="AR492" s="474">
        <v>0</v>
      </c>
      <c r="AS492" s="474">
        <v>0</v>
      </c>
      <c r="AT492" s="474">
        <v>0</v>
      </c>
      <c r="AU492" s="474">
        <v>0</v>
      </c>
      <c r="AV492" s="474">
        <v>0</v>
      </c>
      <c r="AW492" s="474">
        <v>0</v>
      </c>
      <c r="AX492" s="474">
        <v>0</v>
      </c>
      <c r="AY492" s="474">
        <v>0</v>
      </c>
      <c r="AZ492" s="474">
        <v>0</v>
      </c>
      <c r="BA492" s="474">
        <v>0</v>
      </c>
    </row>
    <row r="493" spans="1:53">
      <c r="A493" s="475" t="s">
        <v>1850</v>
      </c>
      <c r="B493" s="474">
        <v>1440972.97</v>
      </c>
      <c r="C493" s="474">
        <v>594936.93000000005</v>
      </c>
      <c r="D493" s="474">
        <v>1341754.42</v>
      </c>
      <c r="E493" s="474">
        <v>1717336.51</v>
      </c>
      <c r="F493" s="474">
        <v>208960.61</v>
      </c>
      <c r="G493" s="474">
        <v>697141.49</v>
      </c>
      <c r="H493" s="474">
        <v>1224598.44</v>
      </c>
      <c r="I493" s="474">
        <v>1427830.01</v>
      </c>
      <c r="J493" s="474">
        <v>1988357.57</v>
      </c>
      <c r="K493" s="474">
        <v>712884.429999999</v>
      </c>
      <c r="L493" s="474">
        <v>1071556.26</v>
      </c>
      <c r="M493" s="474">
        <v>326209.98</v>
      </c>
      <c r="N493" s="474">
        <v>12752539.619999999</v>
      </c>
      <c r="O493" s="474">
        <v>423156.95999999897</v>
      </c>
      <c r="P493" s="474">
        <v>650090.05000000005</v>
      </c>
      <c r="Q493" s="474">
        <v>464628.32999999903</v>
      </c>
      <c r="R493" s="474">
        <v>934374.94</v>
      </c>
      <c r="S493" s="474">
        <v>323274.38</v>
      </c>
      <c r="T493" s="474">
        <v>349190.45</v>
      </c>
      <c r="U493" s="474">
        <v>339085.43</v>
      </c>
      <c r="V493" s="474">
        <v>387162.06</v>
      </c>
      <c r="W493" s="474">
        <v>722085.99999999895</v>
      </c>
      <c r="X493" s="474">
        <v>2858103.6399999899</v>
      </c>
      <c r="Y493" s="474">
        <v>450977.73</v>
      </c>
      <c r="Z493" s="474">
        <v>324625.49999999901</v>
      </c>
      <c r="AA493" s="474">
        <v>8226755.4699999997</v>
      </c>
      <c r="AB493" s="474">
        <v>754579.71</v>
      </c>
      <c r="AC493" s="474">
        <v>819565.51999999897</v>
      </c>
      <c r="AD493" s="474">
        <v>1466762.65</v>
      </c>
      <c r="AE493" s="474">
        <v>1701628.57</v>
      </c>
      <c r="AF493" s="474">
        <v>283002.99999999901</v>
      </c>
      <c r="AG493" s="474">
        <v>303238.51</v>
      </c>
      <c r="AH493" s="474">
        <v>289792.08</v>
      </c>
      <c r="AI493" s="474">
        <v>331837.95</v>
      </c>
      <c r="AJ493" s="474">
        <v>301772.74</v>
      </c>
      <c r="AK493" s="474">
        <v>452703.38</v>
      </c>
      <c r="AL493" s="474">
        <v>328702.14</v>
      </c>
      <c r="AM493" s="474">
        <v>348209.02</v>
      </c>
      <c r="AN493" s="474">
        <v>7381795.2699999996</v>
      </c>
      <c r="AO493" s="474">
        <v>398572.75</v>
      </c>
      <c r="AP493" s="474">
        <v>379693.65999999898</v>
      </c>
      <c r="AQ493" s="474">
        <v>773438.22999999905</v>
      </c>
      <c r="AR493" s="474">
        <v>3096946.5899999901</v>
      </c>
      <c r="AS493" s="474">
        <v>473880.36999999901</v>
      </c>
      <c r="AT493" s="474">
        <v>1265587.3700000001</v>
      </c>
      <c r="AU493" s="474">
        <v>327443.26999999897</v>
      </c>
      <c r="AV493" s="474">
        <v>363265.86999999901</v>
      </c>
      <c r="AW493" s="474">
        <v>470514.1</v>
      </c>
      <c r="AX493" s="474">
        <v>4713302.26</v>
      </c>
      <c r="AY493" s="474">
        <v>274050.88999999902</v>
      </c>
      <c r="AZ493" s="474">
        <v>344197.46999999898</v>
      </c>
      <c r="BA493" s="474">
        <v>12880892.83</v>
      </c>
    </row>
    <row r="494" spans="1:53">
      <c r="A494" s="475" t="s">
        <v>1849</v>
      </c>
      <c r="B494" s="474">
        <v>1440972.97</v>
      </c>
      <c r="C494" s="474">
        <v>594936.93000000005</v>
      </c>
      <c r="D494" s="474">
        <v>1341754.42</v>
      </c>
      <c r="E494" s="474">
        <v>1717336.51</v>
      </c>
      <c r="F494" s="474">
        <v>208960.61</v>
      </c>
      <c r="G494" s="474">
        <v>697141.49</v>
      </c>
      <c r="H494" s="474">
        <v>1224598.44</v>
      </c>
      <c r="I494" s="474">
        <v>1427830.01</v>
      </c>
      <c r="J494" s="474">
        <v>1988357.57</v>
      </c>
      <c r="K494" s="474">
        <v>712884.429999999</v>
      </c>
      <c r="L494" s="474">
        <v>1071556.26</v>
      </c>
      <c r="M494" s="474">
        <v>326209.98</v>
      </c>
      <c r="N494" s="474">
        <v>12752539.619999999</v>
      </c>
      <c r="O494" s="474">
        <v>423156.95999999897</v>
      </c>
      <c r="P494" s="474">
        <v>650090.05000000005</v>
      </c>
      <c r="Q494" s="474">
        <v>464628.32999999903</v>
      </c>
      <c r="R494" s="474">
        <v>934374.94</v>
      </c>
      <c r="S494" s="474">
        <v>323274.38</v>
      </c>
      <c r="T494" s="474">
        <v>349190.45</v>
      </c>
      <c r="U494" s="474">
        <v>339085.43</v>
      </c>
      <c r="V494" s="474">
        <v>387162.06</v>
      </c>
      <c r="W494" s="474">
        <v>722085.99999999895</v>
      </c>
      <c r="X494" s="474">
        <v>2858103.6399999899</v>
      </c>
      <c r="Y494" s="474">
        <v>450977.73</v>
      </c>
      <c r="Z494" s="474">
        <v>324625.49999999901</v>
      </c>
      <c r="AA494" s="474">
        <v>8226755.4699999997</v>
      </c>
      <c r="AB494" s="474">
        <v>754579.71</v>
      </c>
      <c r="AC494" s="474">
        <v>819565.51999999897</v>
      </c>
      <c r="AD494" s="474">
        <v>1466762.65</v>
      </c>
      <c r="AE494" s="474">
        <v>1701628.57</v>
      </c>
      <c r="AF494" s="474">
        <v>283002.99999999901</v>
      </c>
      <c r="AG494" s="474">
        <v>303238.51</v>
      </c>
      <c r="AH494" s="474">
        <v>289792.08</v>
      </c>
      <c r="AI494" s="474">
        <v>331837.95</v>
      </c>
      <c r="AJ494" s="474">
        <v>301772.74</v>
      </c>
      <c r="AK494" s="474">
        <v>452703.38</v>
      </c>
      <c r="AL494" s="474">
        <v>328702.14</v>
      </c>
      <c r="AM494" s="474">
        <v>348209.02</v>
      </c>
      <c r="AN494" s="474">
        <v>7381795.2699999996</v>
      </c>
      <c r="AO494" s="474">
        <v>398572.75</v>
      </c>
      <c r="AP494" s="474">
        <v>379693.65999999898</v>
      </c>
      <c r="AQ494" s="474">
        <v>773438.22999999905</v>
      </c>
      <c r="AR494" s="474">
        <v>3096946.5899999901</v>
      </c>
      <c r="AS494" s="474">
        <v>473880.36999999901</v>
      </c>
      <c r="AT494" s="474">
        <v>1265587.3700000001</v>
      </c>
      <c r="AU494" s="474">
        <v>327443.26999999897</v>
      </c>
      <c r="AV494" s="474">
        <v>363265.86999999901</v>
      </c>
      <c r="AW494" s="474">
        <v>470514.1</v>
      </c>
      <c r="AX494" s="474">
        <v>4713302.26</v>
      </c>
      <c r="AY494" s="474">
        <v>274050.88999999902</v>
      </c>
      <c r="AZ494" s="474">
        <v>344197.46999999898</v>
      </c>
      <c r="BA494" s="474">
        <v>12880892.83</v>
      </c>
    </row>
    <row r="495" spans="1:53">
      <c r="A495" s="475" t="s">
        <v>1848</v>
      </c>
      <c r="B495" s="474">
        <v>0</v>
      </c>
      <c r="C495" s="474">
        <v>0</v>
      </c>
      <c r="D495" s="474">
        <v>0</v>
      </c>
      <c r="E495" s="474">
        <v>0</v>
      </c>
      <c r="F495" s="474">
        <v>0</v>
      </c>
      <c r="G495" s="474">
        <v>0</v>
      </c>
      <c r="H495" s="474">
        <v>0</v>
      </c>
      <c r="I495" s="474">
        <v>0</v>
      </c>
      <c r="J495" s="474">
        <v>0</v>
      </c>
      <c r="K495" s="474">
        <v>0</v>
      </c>
      <c r="L495" s="474">
        <v>0</v>
      </c>
      <c r="M495" s="474">
        <v>0</v>
      </c>
      <c r="N495" s="474">
        <v>0</v>
      </c>
      <c r="O495" s="474">
        <v>0</v>
      </c>
      <c r="P495" s="474">
        <v>0</v>
      </c>
      <c r="Q495" s="474">
        <v>0</v>
      </c>
      <c r="R495" s="474">
        <v>0</v>
      </c>
      <c r="S495" s="474">
        <v>0</v>
      </c>
      <c r="T495" s="474">
        <v>0</v>
      </c>
      <c r="U495" s="474">
        <v>0</v>
      </c>
      <c r="V495" s="474">
        <v>0</v>
      </c>
      <c r="W495" s="474">
        <v>0</v>
      </c>
      <c r="X495" s="474">
        <v>0</v>
      </c>
      <c r="Y495" s="474">
        <v>0</v>
      </c>
      <c r="Z495" s="474">
        <v>0</v>
      </c>
      <c r="AA495" s="474">
        <v>0</v>
      </c>
      <c r="AB495" s="474">
        <v>0</v>
      </c>
      <c r="AC495" s="474">
        <v>0</v>
      </c>
      <c r="AD495" s="474">
        <v>0</v>
      </c>
      <c r="AE495" s="474">
        <v>0</v>
      </c>
      <c r="AF495" s="474">
        <v>0</v>
      </c>
      <c r="AG495" s="474">
        <v>0</v>
      </c>
      <c r="AH495" s="474">
        <v>0</v>
      </c>
      <c r="AI495" s="474">
        <v>0</v>
      </c>
      <c r="AJ495" s="474">
        <v>0</v>
      </c>
      <c r="AK495" s="474">
        <v>0</v>
      </c>
      <c r="AL495" s="474">
        <v>0</v>
      </c>
      <c r="AM495" s="474">
        <v>0</v>
      </c>
      <c r="AN495" s="474">
        <v>0</v>
      </c>
      <c r="AO495" s="474">
        <v>0</v>
      </c>
      <c r="AP495" s="474">
        <v>0</v>
      </c>
      <c r="AQ495" s="474">
        <v>0</v>
      </c>
      <c r="AR495" s="474">
        <v>0</v>
      </c>
      <c r="AS495" s="474">
        <v>0</v>
      </c>
      <c r="AT495" s="474">
        <v>0</v>
      </c>
      <c r="AU495" s="474">
        <v>0</v>
      </c>
      <c r="AV495" s="474">
        <v>0</v>
      </c>
      <c r="AW495" s="474">
        <v>0</v>
      </c>
      <c r="AX495" s="474">
        <v>0</v>
      </c>
      <c r="AY495" s="474">
        <v>0</v>
      </c>
      <c r="AZ495" s="474">
        <v>0</v>
      </c>
      <c r="BA495" s="474">
        <v>0</v>
      </c>
    </row>
    <row r="496" spans="1:53">
      <c r="A496" s="475" t="s">
        <v>1847</v>
      </c>
      <c r="B496" s="474">
        <v>1230461.58</v>
      </c>
      <c r="C496" s="474">
        <v>325982.74</v>
      </c>
      <c r="D496" s="474">
        <v>1373427.41</v>
      </c>
      <c r="E496" s="474">
        <v>3278047.93</v>
      </c>
      <c r="F496" s="474">
        <v>815047.28</v>
      </c>
      <c r="G496" s="474">
        <v>1763249.3</v>
      </c>
      <c r="H496" s="474">
        <v>400486.2</v>
      </c>
      <c r="I496" s="474">
        <v>1751468.14</v>
      </c>
      <c r="J496" s="474">
        <v>4212225.4400000004</v>
      </c>
      <c r="K496" s="474">
        <v>3878310.84</v>
      </c>
      <c r="L496" s="474">
        <v>418911.4</v>
      </c>
      <c r="M496" s="474">
        <v>540135.43000000005</v>
      </c>
      <c r="N496" s="474">
        <v>19987753.689999901</v>
      </c>
      <c r="O496" s="474">
        <v>720084.26</v>
      </c>
      <c r="P496" s="474">
        <v>646834.69999999995</v>
      </c>
      <c r="Q496" s="474">
        <v>462790.39</v>
      </c>
      <c r="R496" s="474">
        <v>470468.57999999903</v>
      </c>
      <c r="S496" s="474">
        <v>716172.95</v>
      </c>
      <c r="T496" s="474">
        <v>836722.21</v>
      </c>
      <c r="U496" s="474">
        <v>850373.81</v>
      </c>
      <c r="V496" s="474">
        <v>936848.9</v>
      </c>
      <c r="W496" s="474">
        <v>1304733.6499999999</v>
      </c>
      <c r="X496" s="474">
        <v>1008956.89</v>
      </c>
      <c r="Y496" s="474">
        <v>846019.79</v>
      </c>
      <c r="Z496" s="474">
        <v>1067326.8899999999</v>
      </c>
      <c r="AA496" s="474">
        <v>9867333.0199999996</v>
      </c>
      <c r="AB496" s="474">
        <v>916031.23999999894</v>
      </c>
      <c r="AC496" s="474">
        <v>1968263.52999999</v>
      </c>
      <c r="AD496" s="474">
        <v>8533789.7400000002</v>
      </c>
      <c r="AE496" s="474">
        <v>1004954.08</v>
      </c>
      <c r="AF496" s="474">
        <v>663333.73999999894</v>
      </c>
      <c r="AG496" s="474">
        <v>766036.57</v>
      </c>
      <c r="AH496" s="474">
        <v>680489.12999999896</v>
      </c>
      <c r="AI496" s="474">
        <v>775760.11</v>
      </c>
      <c r="AJ496" s="474">
        <v>572216.28</v>
      </c>
      <c r="AK496" s="474">
        <v>495561.33999999898</v>
      </c>
      <c r="AL496" s="474">
        <v>666227.35</v>
      </c>
      <c r="AM496" s="474">
        <v>972177.16999999899</v>
      </c>
      <c r="AN496" s="474">
        <v>18014840.280000001</v>
      </c>
      <c r="AO496" s="474">
        <v>841690.27</v>
      </c>
      <c r="AP496" s="474">
        <v>973944.61</v>
      </c>
      <c r="AQ496" s="474">
        <v>907808.42</v>
      </c>
      <c r="AR496" s="474">
        <v>1529570.91</v>
      </c>
      <c r="AS496" s="474">
        <v>973263.71</v>
      </c>
      <c r="AT496" s="474">
        <v>967853.429999999</v>
      </c>
      <c r="AU496" s="474">
        <v>980470.37</v>
      </c>
      <c r="AV496" s="474">
        <v>1090868.6100000001</v>
      </c>
      <c r="AW496" s="474">
        <v>2112332.9300000002</v>
      </c>
      <c r="AX496" s="474">
        <v>8860740.9600000009</v>
      </c>
      <c r="AY496" s="474">
        <v>1032971.68</v>
      </c>
      <c r="AZ496" s="474">
        <v>859693.22</v>
      </c>
      <c r="BA496" s="474">
        <v>21131209.120000001</v>
      </c>
    </row>
    <row r="497" spans="1:53">
      <c r="A497" s="475" t="s">
        <v>1846</v>
      </c>
      <c r="B497" s="474">
        <v>1230461.58</v>
      </c>
      <c r="C497" s="474">
        <v>325982.74</v>
      </c>
      <c r="D497" s="474">
        <v>1373427.41</v>
      </c>
      <c r="E497" s="474">
        <v>3278047.93</v>
      </c>
      <c r="F497" s="474">
        <v>815047.28</v>
      </c>
      <c r="G497" s="474">
        <v>1763249.3</v>
      </c>
      <c r="H497" s="474">
        <v>400486.2</v>
      </c>
      <c r="I497" s="474">
        <v>1751468.14</v>
      </c>
      <c r="J497" s="474">
        <v>4211640.4400000004</v>
      </c>
      <c r="K497" s="474">
        <v>3878310.84</v>
      </c>
      <c r="L497" s="474">
        <v>418911.4</v>
      </c>
      <c r="M497" s="474">
        <v>540135.43000000005</v>
      </c>
      <c r="N497" s="474">
        <v>19987168.689999901</v>
      </c>
      <c r="O497" s="474">
        <v>720084.26</v>
      </c>
      <c r="P497" s="474">
        <v>646834.69999999995</v>
      </c>
      <c r="Q497" s="474">
        <v>462790.39</v>
      </c>
      <c r="R497" s="474">
        <v>470468.57999999903</v>
      </c>
      <c r="S497" s="474">
        <v>716172.95</v>
      </c>
      <c r="T497" s="474">
        <v>836722.21</v>
      </c>
      <c r="U497" s="474">
        <v>850373.81</v>
      </c>
      <c r="V497" s="474">
        <v>936848.9</v>
      </c>
      <c r="W497" s="474">
        <v>1304733.6499999999</v>
      </c>
      <c r="X497" s="474">
        <v>1008956.89</v>
      </c>
      <c r="Y497" s="474">
        <v>846019.79</v>
      </c>
      <c r="Z497" s="474">
        <v>1067326.8899999999</v>
      </c>
      <c r="AA497" s="474">
        <v>9867333.0199999996</v>
      </c>
      <c r="AB497" s="474">
        <v>916031.23999999894</v>
      </c>
      <c r="AC497" s="474">
        <v>1968263.52999999</v>
      </c>
      <c r="AD497" s="474">
        <v>8533789.7400000002</v>
      </c>
      <c r="AE497" s="474">
        <v>1004954.08</v>
      </c>
      <c r="AF497" s="474">
        <v>663333.73999999894</v>
      </c>
      <c r="AG497" s="474">
        <v>766036.57</v>
      </c>
      <c r="AH497" s="474">
        <v>680489.12999999896</v>
      </c>
      <c r="AI497" s="474">
        <v>775760.11</v>
      </c>
      <c r="AJ497" s="474">
        <v>572216.28</v>
      </c>
      <c r="AK497" s="474">
        <v>495561.33999999898</v>
      </c>
      <c r="AL497" s="474">
        <v>666227.35</v>
      </c>
      <c r="AM497" s="474">
        <v>972177.16999999899</v>
      </c>
      <c r="AN497" s="474">
        <v>18014840.280000001</v>
      </c>
      <c r="AO497" s="474">
        <v>841690.27</v>
      </c>
      <c r="AP497" s="474">
        <v>973944.61</v>
      </c>
      <c r="AQ497" s="474">
        <v>907808.42</v>
      </c>
      <c r="AR497" s="474">
        <v>1529570.91</v>
      </c>
      <c r="AS497" s="474">
        <v>973263.71</v>
      </c>
      <c r="AT497" s="474">
        <v>967853.429999999</v>
      </c>
      <c r="AU497" s="474">
        <v>980470.37</v>
      </c>
      <c r="AV497" s="474">
        <v>1090868.6100000001</v>
      </c>
      <c r="AW497" s="474">
        <v>2112332.9300000002</v>
      </c>
      <c r="AX497" s="474">
        <v>8860740.9600000009</v>
      </c>
      <c r="AY497" s="474">
        <v>1032971.68</v>
      </c>
      <c r="AZ497" s="474">
        <v>859693.22</v>
      </c>
      <c r="BA497" s="474">
        <v>21131209.120000001</v>
      </c>
    </row>
    <row r="498" spans="1:53">
      <c r="A498" s="475" t="s">
        <v>1845</v>
      </c>
      <c r="B498" s="474">
        <v>0</v>
      </c>
      <c r="C498" s="474">
        <v>0</v>
      </c>
      <c r="D498" s="474">
        <v>0</v>
      </c>
      <c r="E498" s="474">
        <v>0</v>
      </c>
      <c r="F498" s="474">
        <v>0</v>
      </c>
      <c r="G498" s="474">
        <v>0</v>
      </c>
      <c r="H498" s="474">
        <v>0</v>
      </c>
      <c r="I498" s="474">
        <v>0</v>
      </c>
      <c r="J498" s="474">
        <v>0</v>
      </c>
      <c r="K498" s="474">
        <v>0</v>
      </c>
      <c r="L498" s="474">
        <v>0</v>
      </c>
      <c r="M498" s="474">
        <v>0</v>
      </c>
      <c r="N498" s="474">
        <v>0</v>
      </c>
      <c r="O498" s="474">
        <v>0</v>
      </c>
      <c r="P498" s="474">
        <v>0</v>
      </c>
      <c r="Q498" s="474">
        <v>0</v>
      </c>
      <c r="R498" s="474">
        <v>0</v>
      </c>
      <c r="S498" s="474">
        <v>0</v>
      </c>
      <c r="T498" s="474">
        <v>0</v>
      </c>
      <c r="U498" s="474">
        <v>0</v>
      </c>
      <c r="V498" s="474">
        <v>0</v>
      </c>
      <c r="W498" s="474">
        <v>0</v>
      </c>
      <c r="X498" s="474">
        <v>0</v>
      </c>
      <c r="Y498" s="474">
        <v>0</v>
      </c>
      <c r="Z498" s="474">
        <v>0</v>
      </c>
      <c r="AA498" s="474">
        <v>0</v>
      </c>
      <c r="AB498" s="474">
        <v>0</v>
      </c>
      <c r="AC498" s="474">
        <v>0</v>
      </c>
      <c r="AD498" s="474">
        <v>0</v>
      </c>
      <c r="AE498" s="474">
        <v>0</v>
      </c>
      <c r="AF498" s="474">
        <v>0</v>
      </c>
      <c r="AG498" s="474">
        <v>0</v>
      </c>
      <c r="AH498" s="474">
        <v>0</v>
      </c>
      <c r="AI498" s="474">
        <v>0</v>
      </c>
      <c r="AJ498" s="474">
        <v>0</v>
      </c>
      <c r="AK498" s="474">
        <v>0</v>
      </c>
      <c r="AL498" s="474">
        <v>0</v>
      </c>
      <c r="AM498" s="474">
        <v>0</v>
      </c>
      <c r="AN498" s="474">
        <v>0</v>
      </c>
      <c r="AO498" s="474">
        <v>0</v>
      </c>
      <c r="AP498" s="474">
        <v>0</v>
      </c>
      <c r="AQ498" s="474">
        <v>0</v>
      </c>
      <c r="AR498" s="474">
        <v>0</v>
      </c>
      <c r="AS498" s="474">
        <v>0</v>
      </c>
      <c r="AT498" s="474">
        <v>0</v>
      </c>
      <c r="AU498" s="474">
        <v>0</v>
      </c>
      <c r="AV498" s="474">
        <v>0</v>
      </c>
      <c r="AW498" s="474">
        <v>0</v>
      </c>
      <c r="AX498" s="474">
        <v>0</v>
      </c>
      <c r="AY498" s="474">
        <v>0</v>
      </c>
      <c r="AZ498" s="474">
        <v>0</v>
      </c>
      <c r="BA498" s="474">
        <v>0</v>
      </c>
    </row>
    <row r="499" spans="1:53">
      <c r="A499" s="475" t="s">
        <v>1844</v>
      </c>
      <c r="B499" s="474">
        <v>0</v>
      </c>
      <c r="C499" s="474">
        <v>0</v>
      </c>
      <c r="D499" s="474">
        <v>0</v>
      </c>
      <c r="E499" s="474">
        <v>0</v>
      </c>
      <c r="F499" s="474">
        <v>0</v>
      </c>
      <c r="G499" s="474">
        <v>0</v>
      </c>
      <c r="H499" s="474">
        <v>0</v>
      </c>
      <c r="I499" s="474">
        <v>0</v>
      </c>
      <c r="J499" s="474">
        <v>585</v>
      </c>
      <c r="K499" s="474">
        <v>0</v>
      </c>
      <c r="L499" s="474">
        <v>0</v>
      </c>
      <c r="M499" s="474">
        <v>0</v>
      </c>
      <c r="N499" s="474">
        <v>585</v>
      </c>
      <c r="O499" s="474">
        <v>0</v>
      </c>
      <c r="P499" s="474">
        <v>0</v>
      </c>
      <c r="Q499" s="474">
        <v>0</v>
      </c>
      <c r="R499" s="474">
        <v>0</v>
      </c>
      <c r="S499" s="474">
        <v>0</v>
      </c>
      <c r="T499" s="474">
        <v>0</v>
      </c>
      <c r="U499" s="474">
        <v>0</v>
      </c>
      <c r="V499" s="474">
        <v>0</v>
      </c>
      <c r="W499" s="474">
        <v>0</v>
      </c>
      <c r="X499" s="474">
        <v>0</v>
      </c>
      <c r="Y499" s="474">
        <v>0</v>
      </c>
      <c r="Z499" s="474">
        <v>0</v>
      </c>
      <c r="AA499" s="474">
        <v>0</v>
      </c>
      <c r="AB499" s="474">
        <v>0</v>
      </c>
      <c r="AC499" s="474">
        <v>0</v>
      </c>
      <c r="AD499" s="474">
        <v>0</v>
      </c>
      <c r="AE499" s="474">
        <v>0</v>
      </c>
      <c r="AF499" s="474">
        <v>0</v>
      </c>
      <c r="AG499" s="474">
        <v>0</v>
      </c>
      <c r="AH499" s="474">
        <v>0</v>
      </c>
      <c r="AI499" s="474">
        <v>0</v>
      </c>
      <c r="AJ499" s="474">
        <v>0</v>
      </c>
      <c r="AK499" s="474">
        <v>0</v>
      </c>
      <c r="AL499" s="474">
        <v>0</v>
      </c>
      <c r="AM499" s="474">
        <v>0</v>
      </c>
      <c r="AN499" s="474">
        <v>0</v>
      </c>
      <c r="AO499" s="474">
        <v>0</v>
      </c>
      <c r="AP499" s="474">
        <v>0</v>
      </c>
      <c r="AQ499" s="474">
        <v>0</v>
      </c>
      <c r="AR499" s="474">
        <v>0</v>
      </c>
      <c r="AS499" s="474">
        <v>0</v>
      </c>
      <c r="AT499" s="474">
        <v>0</v>
      </c>
      <c r="AU499" s="474">
        <v>0</v>
      </c>
      <c r="AV499" s="474">
        <v>0</v>
      </c>
      <c r="AW499" s="474">
        <v>0</v>
      </c>
      <c r="AX499" s="474">
        <v>0</v>
      </c>
      <c r="AY499" s="474">
        <v>0</v>
      </c>
      <c r="AZ499" s="474">
        <v>0</v>
      </c>
      <c r="BA499" s="474">
        <v>0</v>
      </c>
    </row>
    <row r="500" spans="1:53">
      <c r="A500" s="475" t="s">
        <v>1843</v>
      </c>
      <c r="B500" s="474">
        <v>5247472.4799999902</v>
      </c>
      <c r="C500" s="474">
        <v>5762376.1200000001</v>
      </c>
      <c r="D500" s="474">
        <v>5426314.9999999898</v>
      </c>
      <c r="E500" s="474">
        <v>6746923.1299999999</v>
      </c>
      <c r="F500" s="474">
        <v>7057919.6200000001</v>
      </c>
      <c r="G500" s="474">
        <v>5333466.3</v>
      </c>
      <c r="H500" s="474">
        <v>5422292.6600000001</v>
      </c>
      <c r="I500" s="474">
        <v>5390120.75</v>
      </c>
      <c r="J500" s="474">
        <v>8197347.3699999899</v>
      </c>
      <c r="K500" s="474">
        <v>8110818.4499999899</v>
      </c>
      <c r="L500" s="474">
        <v>8872088.6500000004</v>
      </c>
      <c r="M500" s="474">
        <v>7183276.3699999899</v>
      </c>
      <c r="N500" s="474">
        <v>78750416.899999902</v>
      </c>
      <c r="O500" s="474">
        <v>6606966.0300000003</v>
      </c>
      <c r="P500" s="474">
        <v>7049438.2999999998</v>
      </c>
      <c r="Q500" s="474">
        <v>8743356.6199999992</v>
      </c>
      <c r="R500" s="474">
        <v>5439532.3200000003</v>
      </c>
      <c r="S500" s="474">
        <v>7320236.1799999997</v>
      </c>
      <c r="T500" s="474">
        <v>6540738.3399999999</v>
      </c>
      <c r="U500" s="474">
        <v>6392943.1699999999</v>
      </c>
      <c r="V500" s="474">
        <v>5383061.3899999997</v>
      </c>
      <c r="W500" s="474">
        <v>5371330.4000000004</v>
      </c>
      <c r="X500" s="474">
        <v>6789881.6299999999</v>
      </c>
      <c r="Y500" s="474">
        <v>10906711.18</v>
      </c>
      <c r="Z500" s="474">
        <v>6260640.5599999996</v>
      </c>
      <c r="AA500" s="474">
        <v>82804836.120000005</v>
      </c>
      <c r="AB500" s="474">
        <v>8945078.6099999901</v>
      </c>
      <c r="AC500" s="474">
        <v>9491404.8099999893</v>
      </c>
      <c r="AD500" s="474">
        <v>17010233.329999998</v>
      </c>
      <c r="AE500" s="474">
        <v>12107209.369999999</v>
      </c>
      <c r="AF500" s="474">
        <v>12387636.949999999</v>
      </c>
      <c r="AG500" s="474">
        <v>5522299.6099999901</v>
      </c>
      <c r="AH500" s="474">
        <v>5233760.8899999904</v>
      </c>
      <c r="AI500" s="474">
        <v>5212450.4099999899</v>
      </c>
      <c r="AJ500" s="474">
        <v>5258362.21</v>
      </c>
      <c r="AK500" s="474">
        <v>7363732.2299999902</v>
      </c>
      <c r="AL500" s="474">
        <v>7163957.6499999901</v>
      </c>
      <c r="AM500" s="474">
        <v>4869914.2699999996</v>
      </c>
      <c r="AN500" s="474">
        <v>100566040.33999901</v>
      </c>
      <c r="AO500" s="474">
        <v>7308447.2699999902</v>
      </c>
      <c r="AP500" s="474">
        <v>13538938.970000001</v>
      </c>
      <c r="AQ500" s="474">
        <v>13689521.09</v>
      </c>
      <c r="AR500" s="474">
        <v>9495486.4799999893</v>
      </c>
      <c r="AS500" s="474">
        <v>7463631.3899999904</v>
      </c>
      <c r="AT500" s="474">
        <v>6104136.9400000004</v>
      </c>
      <c r="AU500" s="474">
        <v>6512834.4099999899</v>
      </c>
      <c r="AV500" s="474">
        <v>5316110.8899999904</v>
      </c>
      <c r="AW500" s="474">
        <v>5036154.3099999996</v>
      </c>
      <c r="AX500" s="474">
        <v>6171342.6399999904</v>
      </c>
      <c r="AY500" s="474">
        <v>7001448.8299999898</v>
      </c>
      <c r="AZ500" s="474">
        <v>5048350.9499999899</v>
      </c>
      <c r="BA500" s="474">
        <v>92686404.170000002</v>
      </c>
    </row>
    <row r="501" spans="1:53">
      <c r="A501" s="475" t="s">
        <v>1842</v>
      </c>
      <c r="B501" s="474">
        <v>674397.08</v>
      </c>
      <c r="C501" s="474">
        <v>598799.66999999899</v>
      </c>
      <c r="D501" s="474">
        <v>681846.65</v>
      </c>
      <c r="E501" s="474">
        <v>670655.63</v>
      </c>
      <c r="F501" s="474">
        <v>693232.929999999</v>
      </c>
      <c r="G501" s="474">
        <v>643431.93000000005</v>
      </c>
      <c r="H501" s="474">
        <v>782532.53</v>
      </c>
      <c r="I501" s="474">
        <v>720135.37</v>
      </c>
      <c r="J501" s="474">
        <v>689601.53</v>
      </c>
      <c r="K501" s="474">
        <v>753877.50999999896</v>
      </c>
      <c r="L501" s="474">
        <v>680634.66999999899</v>
      </c>
      <c r="M501" s="474">
        <v>640534.73999999894</v>
      </c>
      <c r="N501" s="474">
        <v>8229680.23999999</v>
      </c>
      <c r="O501" s="474">
        <v>837956.69</v>
      </c>
      <c r="P501" s="474">
        <v>821723.26</v>
      </c>
      <c r="Q501" s="474">
        <v>815740.35</v>
      </c>
      <c r="R501" s="474">
        <v>820010.23</v>
      </c>
      <c r="S501" s="474">
        <v>873638.7</v>
      </c>
      <c r="T501" s="474">
        <v>876441.65</v>
      </c>
      <c r="U501" s="474">
        <v>862513.67</v>
      </c>
      <c r="V501" s="474">
        <v>866358.92</v>
      </c>
      <c r="W501" s="474">
        <v>876893.46000000101</v>
      </c>
      <c r="X501" s="474">
        <v>846024.49</v>
      </c>
      <c r="Y501" s="474">
        <v>877656.81</v>
      </c>
      <c r="Z501" s="474">
        <v>883442.16000000096</v>
      </c>
      <c r="AA501" s="474">
        <v>10258400.390000001</v>
      </c>
      <c r="AB501" s="474">
        <v>897975.98</v>
      </c>
      <c r="AC501" s="474">
        <v>822382.57</v>
      </c>
      <c r="AD501" s="474">
        <v>889449.2</v>
      </c>
      <c r="AE501" s="474">
        <v>832523.14000000095</v>
      </c>
      <c r="AF501" s="474">
        <v>892659.85</v>
      </c>
      <c r="AG501" s="474">
        <v>852221.21000000101</v>
      </c>
      <c r="AH501" s="474">
        <v>876081</v>
      </c>
      <c r="AI501" s="474">
        <v>881639.81</v>
      </c>
      <c r="AJ501" s="474">
        <v>951528.75</v>
      </c>
      <c r="AK501" s="474">
        <v>871395.49000000104</v>
      </c>
      <c r="AL501" s="474">
        <v>895591.37</v>
      </c>
      <c r="AM501" s="474">
        <v>874526.51</v>
      </c>
      <c r="AN501" s="474">
        <v>10537974.880000001</v>
      </c>
      <c r="AO501" s="474">
        <v>924071.21</v>
      </c>
      <c r="AP501" s="474">
        <v>836589.82</v>
      </c>
      <c r="AQ501" s="474">
        <v>895304.17</v>
      </c>
      <c r="AR501" s="474">
        <v>845722.04</v>
      </c>
      <c r="AS501" s="474">
        <v>907278.9</v>
      </c>
      <c r="AT501" s="474">
        <v>888338.16</v>
      </c>
      <c r="AU501" s="474">
        <v>946107.29</v>
      </c>
      <c r="AV501" s="474">
        <v>915496.27999999898</v>
      </c>
      <c r="AW501" s="474">
        <v>917059.16</v>
      </c>
      <c r="AX501" s="474">
        <v>960216.32</v>
      </c>
      <c r="AY501" s="474">
        <v>970659.75</v>
      </c>
      <c r="AZ501" s="474">
        <v>966492.22000000102</v>
      </c>
      <c r="BA501" s="474">
        <v>10973335.32</v>
      </c>
    </row>
    <row r="502" spans="1:53">
      <c r="A502" s="475" t="s">
        <v>1841</v>
      </c>
      <c r="B502" s="474">
        <v>659759.49</v>
      </c>
      <c r="C502" s="474">
        <v>588975.93999999994</v>
      </c>
      <c r="D502" s="474">
        <v>664718.29</v>
      </c>
      <c r="E502" s="474">
        <v>659505.67000000004</v>
      </c>
      <c r="F502" s="474">
        <v>678030.33</v>
      </c>
      <c r="G502" s="474">
        <v>631534.18000000005</v>
      </c>
      <c r="H502" s="474">
        <v>753810.16</v>
      </c>
      <c r="I502" s="474">
        <v>705536.83</v>
      </c>
      <c r="J502" s="474">
        <v>677557.12</v>
      </c>
      <c r="K502" s="474">
        <v>731292.299999999</v>
      </c>
      <c r="L502" s="474">
        <v>658878.429999999</v>
      </c>
      <c r="M502" s="474">
        <v>614901.84999999905</v>
      </c>
      <c r="N502" s="474">
        <v>8024500.5899999896</v>
      </c>
      <c r="O502" s="474">
        <v>813321.58</v>
      </c>
      <c r="P502" s="474">
        <v>805870.12</v>
      </c>
      <c r="Q502" s="474">
        <v>791638.96</v>
      </c>
      <c r="R502" s="474">
        <v>803385.48</v>
      </c>
      <c r="S502" s="474">
        <v>856891.71</v>
      </c>
      <c r="T502" s="474">
        <v>857239.77</v>
      </c>
      <c r="U502" s="474">
        <v>842600.86</v>
      </c>
      <c r="V502" s="474">
        <v>846957.73</v>
      </c>
      <c r="W502" s="474">
        <v>858768.77000000095</v>
      </c>
      <c r="X502" s="474">
        <v>828349.61</v>
      </c>
      <c r="Y502" s="474">
        <v>860487.42</v>
      </c>
      <c r="Z502" s="474">
        <v>867142.84000000102</v>
      </c>
      <c r="AA502" s="474">
        <v>10032654.85</v>
      </c>
      <c r="AB502" s="474">
        <v>872757.55</v>
      </c>
      <c r="AC502" s="474">
        <v>806618</v>
      </c>
      <c r="AD502" s="474">
        <v>865076.89</v>
      </c>
      <c r="AE502" s="474">
        <v>815986.96000000101</v>
      </c>
      <c r="AF502" s="474">
        <v>875317.78</v>
      </c>
      <c r="AG502" s="474">
        <v>832760.19000000099</v>
      </c>
      <c r="AH502" s="474">
        <v>855920.82</v>
      </c>
      <c r="AI502" s="474">
        <v>861967.7</v>
      </c>
      <c r="AJ502" s="474">
        <v>933480.87</v>
      </c>
      <c r="AK502" s="474">
        <v>853137.29000000097</v>
      </c>
      <c r="AL502" s="474">
        <v>878162.84</v>
      </c>
      <c r="AM502" s="474">
        <v>858303.99</v>
      </c>
      <c r="AN502" s="474">
        <v>10309490.880000001</v>
      </c>
      <c r="AO502" s="474">
        <v>898611.74</v>
      </c>
      <c r="AP502" s="474">
        <v>820606.11</v>
      </c>
      <c r="AQ502" s="474">
        <v>871249.85</v>
      </c>
      <c r="AR502" s="474">
        <v>828001.4</v>
      </c>
      <c r="AS502" s="474">
        <v>888719.5</v>
      </c>
      <c r="AT502" s="474">
        <v>868636.1</v>
      </c>
      <c r="AU502" s="474">
        <v>924751.68</v>
      </c>
      <c r="AV502" s="474">
        <v>894365.50999999896</v>
      </c>
      <c r="AW502" s="474">
        <v>881608.85</v>
      </c>
      <c r="AX502" s="474">
        <v>932217.08</v>
      </c>
      <c r="AY502" s="474">
        <v>947290.18</v>
      </c>
      <c r="AZ502" s="474">
        <v>944339.60000000102</v>
      </c>
      <c r="BA502" s="474">
        <v>10700397.6</v>
      </c>
    </row>
    <row r="503" spans="1:53">
      <c r="A503" s="475" t="s">
        <v>1840</v>
      </c>
      <c r="B503" s="474">
        <v>14637.59</v>
      </c>
      <c r="C503" s="474">
        <v>9823.73</v>
      </c>
      <c r="D503" s="474">
        <v>17128.36</v>
      </c>
      <c r="E503" s="474">
        <v>11149.96</v>
      </c>
      <c r="F503" s="474">
        <v>15202.6</v>
      </c>
      <c r="G503" s="474">
        <v>11897.75</v>
      </c>
      <c r="H503" s="474">
        <v>28722.37</v>
      </c>
      <c r="I503" s="474">
        <v>14598.54</v>
      </c>
      <c r="J503" s="474">
        <v>12044.41</v>
      </c>
      <c r="K503" s="474">
        <v>22585.21</v>
      </c>
      <c r="L503" s="474">
        <v>21756.2399999999</v>
      </c>
      <c r="M503" s="474">
        <v>25632.89</v>
      </c>
      <c r="N503" s="474">
        <v>205179.65</v>
      </c>
      <c r="O503" s="474">
        <v>24635.11</v>
      </c>
      <c r="P503" s="474">
        <v>15853.14</v>
      </c>
      <c r="Q503" s="474">
        <v>24101.39</v>
      </c>
      <c r="R503" s="474">
        <v>16624.749999999902</v>
      </c>
      <c r="S503" s="474">
        <v>16746.9899999999</v>
      </c>
      <c r="T503" s="474">
        <v>19201.88</v>
      </c>
      <c r="U503" s="474">
        <v>19912.810000000001</v>
      </c>
      <c r="V503" s="474">
        <v>19401.189999999999</v>
      </c>
      <c r="W503" s="474">
        <v>18124.689999999999</v>
      </c>
      <c r="X503" s="474">
        <v>17674.88</v>
      </c>
      <c r="Y503" s="474">
        <v>17169.39</v>
      </c>
      <c r="Z503" s="474">
        <v>16299.32</v>
      </c>
      <c r="AA503" s="474">
        <v>225745.54</v>
      </c>
      <c r="AB503" s="474">
        <v>25218.43</v>
      </c>
      <c r="AC503" s="474">
        <v>15764.5699999999</v>
      </c>
      <c r="AD503" s="474">
        <v>24372.31</v>
      </c>
      <c r="AE503" s="474">
        <v>16536.179999999898</v>
      </c>
      <c r="AF503" s="474">
        <v>17342.069999999901</v>
      </c>
      <c r="AG503" s="474">
        <v>19461.02</v>
      </c>
      <c r="AH503" s="474">
        <v>20160.18</v>
      </c>
      <c r="AI503" s="474">
        <v>19672.11</v>
      </c>
      <c r="AJ503" s="474">
        <v>18047.88</v>
      </c>
      <c r="AK503" s="474">
        <v>18258.2</v>
      </c>
      <c r="AL503" s="474">
        <v>17428.529999999901</v>
      </c>
      <c r="AM503" s="474">
        <v>16222.52</v>
      </c>
      <c r="AN503" s="474">
        <v>228484</v>
      </c>
      <c r="AO503" s="474">
        <v>25459.47</v>
      </c>
      <c r="AP503" s="474">
        <v>15983.71</v>
      </c>
      <c r="AQ503" s="474">
        <v>24054.32</v>
      </c>
      <c r="AR503" s="474">
        <v>17720.64</v>
      </c>
      <c r="AS503" s="474">
        <v>18559.400000000001</v>
      </c>
      <c r="AT503" s="474">
        <v>19702.060000000001</v>
      </c>
      <c r="AU503" s="474">
        <v>21355.61</v>
      </c>
      <c r="AV503" s="474">
        <v>21130.77</v>
      </c>
      <c r="AW503" s="474">
        <v>35450.31</v>
      </c>
      <c r="AX503" s="474">
        <v>27999.24</v>
      </c>
      <c r="AY503" s="474">
        <v>23369.57</v>
      </c>
      <c r="AZ503" s="474">
        <v>22152.62</v>
      </c>
      <c r="BA503" s="474">
        <v>272937.71999999997</v>
      </c>
    </row>
    <row r="504" spans="1:53">
      <c r="A504" s="475" t="s">
        <v>1839</v>
      </c>
      <c r="B504" s="474">
        <v>771395.15</v>
      </c>
      <c r="C504" s="474">
        <v>1027852.97</v>
      </c>
      <c r="D504" s="474">
        <v>910250.44</v>
      </c>
      <c r="E504" s="474">
        <v>1188981.3400000001</v>
      </c>
      <c r="F504" s="474">
        <v>1248671.30999999</v>
      </c>
      <c r="G504" s="474">
        <v>724493.799999999</v>
      </c>
      <c r="H504" s="474">
        <v>1152459.56</v>
      </c>
      <c r="I504" s="474">
        <v>995718.35</v>
      </c>
      <c r="J504" s="474">
        <v>1273657.53</v>
      </c>
      <c r="K504" s="474">
        <v>1098640.72999999</v>
      </c>
      <c r="L504" s="474">
        <v>1327551.44</v>
      </c>
      <c r="M504" s="474">
        <v>965459.14</v>
      </c>
      <c r="N504" s="474">
        <v>12685131.759999899</v>
      </c>
      <c r="O504" s="474">
        <v>1041369.97</v>
      </c>
      <c r="P504" s="474">
        <v>1279763.17</v>
      </c>
      <c r="Q504" s="474">
        <v>1196141.54</v>
      </c>
      <c r="R504" s="474">
        <v>933572.88</v>
      </c>
      <c r="S504" s="474">
        <v>1488283.92</v>
      </c>
      <c r="T504" s="474">
        <v>1246076.1599999999</v>
      </c>
      <c r="U504" s="474">
        <v>1108717.57</v>
      </c>
      <c r="V504" s="474">
        <v>1102631</v>
      </c>
      <c r="W504" s="474">
        <v>987039.31</v>
      </c>
      <c r="X504" s="474">
        <v>1232734.3499999901</v>
      </c>
      <c r="Y504" s="474">
        <v>1246449.04</v>
      </c>
      <c r="Z504" s="474">
        <v>995862.43</v>
      </c>
      <c r="AA504" s="474">
        <v>13858641.34</v>
      </c>
      <c r="AB504" s="474">
        <v>1049986.5899999901</v>
      </c>
      <c r="AC504" s="474">
        <v>1100672.05999999</v>
      </c>
      <c r="AD504" s="474">
        <v>2469052.4199999901</v>
      </c>
      <c r="AE504" s="474">
        <v>1468317.54</v>
      </c>
      <c r="AF504" s="474">
        <v>1504045.8799999901</v>
      </c>
      <c r="AG504" s="474">
        <v>1240079.3999999899</v>
      </c>
      <c r="AH504" s="474">
        <v>985115.63999999897</v>
      </c>
      <c r="AI504" s="474">
        <v>1020790.65999999</v>
      </c>
      <c r="AJ504" s="474">
        <v>1413024.6399999899</v>
      </c>
      <c r="AK504" s="474">
        <v>1071485.46999999</v>
      </c>
      <c r="AL504" s="474">
        <v>1108545.23999999</v>
      </c>
      <c r="AM504" s="474">
        <v>885629.41999999899</v>
      </c>
      <c r="AN504" s="474">
        <v>15316744.9599999</v>
      </c>
      <c r="AO504" s="474">
        <v>1205736.26</v>
      </c>
      <c r="AP504" s="474">
        <v>1803603.55</v>
      </c>
      <c r="AQ504" s="474">
        <v>2817547.1199999899</v>
      </c>
      <c r="AR504" s="474">
        <v>2351758.6099999901</v>
      </c>
      <c r="AS504" s="474">
        <v>1580473.1299999901</v>
      </c>
      <c r="AT504" s="474">
        <v>1253600.44</v>
      </c>
      <c r="AU504" s="474">
        <v>2110738.73999999</v>
      </c>
      <c r="AV504" s="474">
        <v>1096373.3999999899</v>
      </c>
      <c r="AW504" s="474">
        <v>1081197.1100000001</v>
      </c>
      <c r="AX504" s="474">
        <v>1155483.00999999</v>
      </c>
      <c r="AY504" s="474">
        <v>1188639.98</v>
      </c>
      <c r="AZ504" s="474">
        <v>911373.22</v>
      </c>
      <c r="BA504" s="474">
        <v>18556524.5699999</v>
      </c>
    </row>
    <row r="505" spans="1:53">
      <c r="A505" s="475" t="s">
        <v>1838</v>
      </c>
      <c r="B505" s="474">
        <v>746217.34</v>
      </c>
      <c r="C505" s="474">
        <v>999642.25</v>
      </c>
      <c r="D505" s="474">
        <v>794235.5</v>
      </c>
      <c r="E505" s="474">
        <v>1039845.75</v>
      </c>
      <c r="F505" s="474">
        <v>1221903.6599999999</v>
      </c>
      <c r="G505" s="474">
        <v>701423.35</v>
      </c>
      <c r="H505" s="474">
        <v>1109757.33</v>
      </c>
      <c r="I505" s="474">
        <v>970039.36</v>
      </c>
      <c r="J505" s="474">
        <v>1251789.8700000001</v>
      </c>
      <c r="K505" s="474">
        <v>1071090.3499999901</v>
      </c>
      <c r="L505" s="474">
        <v>1301013.19</v>
      </c>
      <c r="M505" s="474">
        <v>937480.16</v>
      </c>
      <c r="N505" s="474">
        <v>12144438.109999999</v>
      </c>
      <c r="O505" s="474">
        <v>1012884.06</v>
      </c>
      <c r="P505" s="474">
        <v>1255842.8799999999</v>
      </c>
      <c r="Q505" s="474">
        <v>1165888.27</v>
      </c>
      <c r="R505" s="474">
        <v>909497.27</v>
      </c>
      <c r="S505" s="474">
        <v>1464067.86</v>
      </c>
      <c r="T505" s="474">
        <v>1219039.83</v>
      </c>
      <c r="U505" s="474">
        <v>1077022.24</v>
      </c>
      <c r="V505" s="474">
        <v>1070840.6299999999</v>
      </c>
      <c r="W505" s="474">
        <v>961878.75</v>
      </c>
      <c r="X505" s="474">
        <v>1207787.0799999901</v>
      </c>
      <c r="Y505" s="474">
        <v>1221528.19</v>
      </c>
      <c r="Z505" s="474">
        <v>971623.42</v>
      </c>
      <c r="AA505" s="474">
        <v>13537900.48</v>
      </c>
      <c r="AB505" s="474">
        <v>1020072.76999999</v>
      </c>
      <c r="AC505" s="474">
        <v>1075816.6199999901</v>
      </c>
      <c r="AD505" s="474">
        <v>2437600.3299999898</v>
      </c>
      <c r="AE505" s="474">
        <v>1443306.78</v>
      </c>
      <c r="AF505" s="474">
        <v>1478393.26999999</v>
      </c>
      <c r="AG505" s="474">
        <v>1211852.8899999899</v>
      </c>
      <c r="AH505" s="474">
        <v>958073.76999999897</v>
      </c>
      <c r="AI505" s="474">
        <v>993636.46999999799</v>
      </c>
      <c r="AJ505" s="474">
        <v>1386920.26999999</v>
      </c>
      <c r="AK505" s="474">
        <v>1045110.28999999</v>
      </c>
      <c r="AL505" s="474">
        <v>1082434.20999999</v>
      </c>
      <c r="AM505" s="474">
        <v>860446.58999999904</v>
      </c>
      <c r="AN505" s="474">
        <v>14993664.259999899</v>
      </c>
      <c r="AO505" s="474">
        <v>1175645.56</v>
      </c>
      <c r="AP505" s="474">
        <v>1778587.31</v>
      </c>
      <c r="AQ505" s="474">
        <v>2786360.1099999901</v>
      </c>
      <c r="AR505" s="474">
        <v>2326123.21999999</v>
      </c>
      <c r="AS505" s="474">
        <v>1523575.76999999</v>
      </c>
      <c r="AT505" s="474">
        <v>1225073.05</v>
      </c>
      <c r="AU505" s="474">
        <v>2083064.21999999</v>
      </c>
      <c r="AV505" s="474">
        <v>1068454.49999999</v>
      </c>
      <c r="AW505" s="474">
        <v>1041665.09</v>
      </c>
      <c r="AX505" s="474">
        <v>1121430.9499999899</v>
      </c>
      <c r="AY505" s="474">
        <v>1157852.07</v>
      </c>
      <c r="AZ505" s="474">
        <v>881521.55999999901</v>
      </c>
      <c r="BA505" s="474">
        <v>18169353.4099999</v>
      </c>
    </row>
    <row r="506" spans="1:53">
      <c r="A506" s="475" t="s">
        <v>1837</v>
      </c>
      <c r="B506" s="474">
        <v>25177.81</v>
      </c>
      <c r="C506" s="474">
        <v>28210.720000000001</v>
      </c>
      <c r="D506" s="474">
        <v>116014.94</v>
      </c>
      <c r="E506" s="474">
        <v>149135.59</v>
      </c>
      <c r="F506" s="474">
        <v>26767.65</v>
      </c>
      <c r="G506" s="474">
        <v>23070.45</v>
      </c>
      <c r="H506" s="474">
        <v>42702.23</v>
      </c>
      <c r="I506" s="474">
        <v>25678.99</v>
      </c>
      <c r="J506" s="474">
        <v>21867.66</v>
      </c>
      <c r="K506" s="474">
        <v>27550.379999999899</v>
      </c>
      <c r="L506" s="474">
        <v>26538.25</v>
      </c>
      <c r="M506" s="474">
        <v>27978.98</v>
      </c>
      <c r="N506" s="474">
        <v>540693.65</v>
      </c>
      <c r="O506" s="474">
        <v>28485.909999999902</v>
      </c>
      <c r="P506" s="474">
        <v>23920.289999999899</v>
      </c>
      <c r="Q506" s="474">
        <v>30253.269999999899</v>
      </c>
      <c r="R506" s="474">
        <v>24075.609999999899</v>
      </c>
      <c r="S506" s="474">
        <v>24216.059999999899</v>
      </c>
      <c r="T506" s="474">
        <v>27036.3299999999</v>
      </c>
      <c r="U506" s="474">
        <v>31695.3299999999</v>
      </c>
      <c r="V506" s="474">
        <v>31790.37</v>
      </c>
      <c r="W506" s="474">
        <v>25160.559999999899</v>
      </c>
      <c r="X506" s="474">
        <v>24947.269999999899</v>
      </c>
      <c r="Y506" s="474">
        <v>24920.8499999999</v>
      </c>
      <c r="Z506" s="474">
        <v>24239.0099999999</v>
      </c>
      <c r="AA506" s="474">
        <v>320740.859999999</v>
      </c>
      <c r="AB506" s="474">
        <v>29913.819999999901</v>
      </c>
      <c r="AC506" s="474">
        <v>24855.4399999999</v>
      </c>
      <c r="AD506" s="474">
        <v>31452.089999999898</v>
      </c>
      <c r="AE506" s="474">
        <v>25010.7599999999</v>
      </c>
      <c r="AF506" s="474">
        <v>25652.609999999899</v>
      </c>
      <c r="AG506" s="474">
        <v>28226.5099999999</v>
      </c>
      <c r="AH506" s="474">
        <v>27041.869999999901</v>
      </c>
      <c r="AI506" s="474">
        <v>27154.1899999999</v>
      </c>
      <c r="AJ506" s="474">
        <v>26104.369999999901</v>
      </c>
      <c r="AK506" s="474">
        <v>26375.179999999898</v>
      </c>
      <c r="AL506" s="474">
        <v>26111.029999999901</v>
      </c>
      <c r="AM506" s="474">
        <v>25182.8299999999</v>
      </c>
      <c r="AN506" s="474">
        <v>323080.69999999902</v>
      </c>
      <c r="AO506" s="474">
        <v>30090.699999999899</v>
      </c>
      <c r="AP506" s="474">
        <v>25016.2399999999</v>
      </c>
      <c r="AQ506" s="474">
        <v>31187.0099999999</v>
      </c>
      <c r="AR506" s="474">
        <v>25635.389999999901</v>
      </c>
      <c r="AS506" s="474">
        <v>56897.359999999899</v>
      </c>
      <c r="AT506" s="474">
        <v>28527.39</v>
      </c>
      <c r="AU506" s="474">
        <v>27674.519999999899</v>
      </c>
      <c r="AV506" s="474">
        <v>27918.8999999999</v>
      </c>
      <c r="AW506" s="474">
        <v>39532.019999999997</v>
      </c>
      <c r="AX506" s="474">
        <v>34052.06</v>
      </c>
      <c r="AY506" s="474">
        <v>30787.91</v>
      </c>
      <c r="AZ506" s="474">
        <v>29851.659999999902</v>
      </c>
      <c r="BA506" s="474">
        <v>387171.15999999898</v>
      </c>
    </row>
    <row r="507" spans="1:53">
      <c r="A507" s="475" t="s">
        <v>1836</v>
      </c>
      <c r="B507" s="474">
        <v>3508163.98</v>
      </c>
      <c r="C507" s="474">
        <v>3719447.65</v>
      </c>
      <c r="D507" s="474">
        <v>3412715.94</v>
      </c>
      <c r="E507" s="474">
        <v>4464848.79</v>
      </c>
      <c r="F507" s="474">
        <v>4662224.67</v>
      </c>
      <c r="G507" s="474">
        <v>3501259.41</v>
      </c>
      <c r="H507" s="474">
        <v>3056097.19</v>
      </c>
      <c r="I507" s="474">
        <v>3230657.23</v>
      </c>
      <c r="J507" s="474">
        <v>5690279.3799999999</v>
      </c>
      <c r="K507" s="474">
        <v>5705734.2699999902</v>
      </c>
      <c r="L507" s="474">
        <v>6237156.9100000001</v>
      </c>
      <c r="M507" s="474">
        <v>5147208.4799999902</v>
      </c>
      <c r="N507" s="474">
        <v>52335793.899999999</v>
      </c>
      <c r="O507" s="474">
        <v>4266285.4000000004</v>
      </c>
      <c r="P507" s="474">
        <v>4358628.1399999997</v>
      </c>
      <c r="Q507" s="474">
        <v>6121597.3600000003</v>
      </c>
      <c r="R507" s="474">
        <v>3188981.15</v>
      </c>
      <c r="S507" s="474">
        <v>4388653.72</v>
      </c>
      <c r="T507" s="474">
        <v>3833558.11</v>
      </c>
      <c r="U507" s="474">
        <v>3839244.3</v>
      </c>
      <c r="V507" s="474">
        <v>2869827.98</v>
      </c>
      <c r="W507" s="474">
        <v>2953346.37</v>
      </c>
      <c r="X507" s="474">
        <v>4149278.93</v>
      </c>
      <c r="Y507" s="474">
        <v>7931765.1799999997</v>
      </c>
      <c r="Z507" s="474">
        <v>3827376.78</v>
      </c>
      <c r="AA507" s="474">
        <v>51728543.420000002</v>
      </c>
      <c r="AB507" s="474">
        <v>6297424.8799999896</v>
      </c>
      <c r="AC507" s="474">
        <v>6891541.7699999902</v>
      </c>
      <c r="AD507" s="474">
        <v>12754499.119999999</v>
      </c>
      <c r="AE507" s="474">
        <v>8994285.9499999993</v>
      </c>
      <c r="AF507" s="474">
        <v>9002063.0199999996</v>
      </c>
      <c r="AG507" s="474">
        <v>2907139.6499999901</v>
      </c>
      <c r="AH507" s="474">
        <v>2857893.23999999</v>
      </c>
      <c r="AI507" s="474">
        <v>2800838.6899999902</v>
      </c>
      <c r="AJ507" s="474">
        <v>2293189.88</v>
      </c>
      <c r="AK507" s="474">
        <v>4927383.3499999903</v>
      </c>
      <c r="AL507" s="474">
        <v>4494098.7999999896</v>
      </c>
      <c r="AM507" s="474">
        <v>2628356.4999999902</v>
      </c>
      <c r="AN507" s="474">
        <v>66848714.850000001</v>
      </c>
      <c r="AO507" s="474">
        <v>4632942.8799999896</v>
      </c>
      <c r="AP507" s="474">
        <v>10087109.630000001</v>
      </c>
      <c r="AQ507" s="474">
        <v>9358297.0299999993</v>
      </c>
      <c r="AR507" s="474">
        <v>5608071.9099999899</v>
      </c>
      <c r="AS507" s="474">
        <v>4363443.4099999899</v>
      </c>
      <c r="AT507" s="474">
        <v>3405157.02999999</v>
      </c>
      <c r="AU507" s="474">
        <v>2914578.25999999</v>
      </c>
      <c r="AV507" s="474">
        <v>2798847.1099999901</v>
      </c>
      <c r="AW507" s="474">
        <v>2553286.9</v>
      </c>
      <c r="AX507" s="474">
        <v>3464232.6199999899</v>
      </c>
      <c r="AY507" s="474">
        <v>4300761.02999999</v>
      </c>
      <c r="AZ507" s="474">
        <v>2679584.9099999899</v>
      </c>
      <c r="BA507" s="474">
        <v>56166312.719999999</v>
      </c>
    </row>
    <row r="508" spans="1:53">
      <c r="A508" s="475" t="s">
        <v>1835</v>
      </c>
      <c r="B508" s="474">
        <v>3073751.78</v>
      </c>
      <c r="C508" s="474">
        <v>3445323.49</v>
      </c>
      <c r="D508" s="474">
        <v>3064815.19</v>
      </c>
      <c r="E508" s="474">
        <v>4098683.74</v>
      </c>
      <c r="F508" s="474">
        <v>4373147.45</v>
      </c>
      <c r="G508" s="474">
        <v>3153412.72</v>
      </c>
      <c r="H508" s="474">
        <v>2649662.4900000002</v>
      </c>
      <c r="I508" s="474">
        <v>2958296.71</v>
      </c>
      <c r="J508" s="474">
        <v>5281739.05</v>
      </c>
      <c r="K508" s="474">
        <v>5373051.8999999901</v>
      </c>
      <c r="L508" s="474">
        <v>5906478.1799999997</v>
      </c>
      <c r="M508" s="474">
        <v>4800416.5999999903</v>
      </c>
      <c r="N508" s="474">
        <v>48178779.2999999</v>
      </c>
      <c r="O508" s="474">
        <v>3872452.59</v>
      </c>
      <c r="P508" s="474">
        <v>4054167.61</v>
      </c>
      <c r="Q508" s="474">
        <v>5797457.4299999997</v>
      </c>
      <c r="R508" s="474">
        <v>2880350.18</v>
      </c>
      <c r="S508" s="474">
        <v>4077364.05</v>
      </c>
      <c r="T508" s="474">
        <v>3515864.51</v>
      </c>
      <c r="U508" s="474">
        <v>3444401.62</v>
      </c>
      <c r="V508" s="474">
        <v>2553521.44</v>
      </c>
      <c r="W508" s="474">
        <v>2635866.38</v>
      </c>
      <c r="X508" s="474">
        <v>3840230.07</v>
      </c>
      <c r="Y508" s="474">
        <v>7499111.3700000001</v>
      </c>
      <c r="Z508" s="474">
        <v>3494949.5</v>
      </c>
      <c r="AA508" s="474">
        <v>47665736.75</v>
      </c>
      <c r="AB508" s="474">
        <v>5914694.7299999902</v>
      </c>
      <c r="AC508" s="474">
        <v>6596061.1799999904</v>
      </c>
      <c r="AD508" s="474">
        <v>12440714.130000001</v>
      </c>
      <c r="AE508" s="474">
        <v>8700854.9199999999</v>
      </c>
      <c r="AF508" s="474">
        <v>8696712.8300000001</v>
      </c>
      <c r="AG508" s="474">
        <v>2599944.1499999901</v>
      </c>
      <c r="AH508" s="474">
        <v>2479311.8599999901</v>
      </c>
      <c r="AI508" s="474">
        <v>2489267.0899999901</v>
      </c>
      <c r="AJ508" s="474">
        <v>1990766.63</v>
      </c>
      <c r="AK508" s="474">
        <v>4624417.1499999901</v>
      </c>
      <c r="AL508" s="474">
        <v>4071943.0899999901</v>
      </c>
      <c r="AM508" s="474">
        <v>2251904.6099999901</v>
      </c>
      <c r="AN508" s="474">
        <v>62856592.369999997</v>
      </c>
      <c r="AO508" s="474">
        <v>4226920.5799999898</v>
      </c>
      <c r="AP508" s="474">
        <v>9769348.6000000201</v>
      </c>
      <c r="AQ508" s="474">
        <v>9020258.9800000004</v>
      </c>
      <c r="AR508" s="474">
        <v>5283395.0899999896</v>
      </c>
      <c r="AS508" s="474">
        <v>4025052.4199999901</v>
      </c>
      <c r="AT508" s="474">
        <v>3039745.4399999902</v>
      </c>
      <c r="AU508" s="474">
        <v>2516549.0699999901</v>
      </c>
      <c r="AV508" s="474">
        <v>2459818.77999999</v>
      </c>
      <c r="AW508" s="474">
        <v>2224779.75</v>
      </c>
      <c r="AX508" s="474">
        <v>3122170.46999999</v>
      </c>
      <c r="AY508" s="474">
        <v>3965837.6299999901</v>
      </c>
      <c r="AZ508" s="474">
        <v>2335677.77999999</v>
      </c>
      <c r="BA508" s="474">
        <v>51989554.590000004</v>
      </c>
    </row>
    <row r="509" spans="1:53">
      <c r="A509" s="475" t="s">
        <v>1834</v>
      </c>
      <c r="B509" s="474">
        <v>0</v>
      </c>
      <c r="C509" s="474">
        <v>0</v>
      </c>
      <c r="D509" s="474">
        <v>0</v>
      </c>
      <c r="E509" s="474">
        <v>0</v>
      </c>
      <c r="F509" s="474">
        <v>0</v>
      </c>
      <c r="G509" s="474">
        <v>0</v>
      </c>
      <c r="H509" s="474">
        <v>0</v>
      </c>
      <c r="I509" s="474">
        <v>0</v>
      </c>
      <c r="J509" s="474">
        <v>0</v>
      </c>
      <c r="K509" s="474">
        <v>0</v>
      </c>
      <c r="L509" s="474">
        <v>0</v>
      </c>
      <c r="M509" s="474">
        <v>0</v>
      </c>
      <c r="N509" s="474">
        <v>0</v>
      </c>
      <c r="O509" s="474">
        <v>0</v>
      </c>
      <c r="P509" s="474">
        <v>0</v>
      </c>
      <c r="Q509" s="474">
        <v>0</v>
      </c>
      <c r="R509" s="474">
        <v>0</v>
      </c>
      <c r="S509" s="474">
        <v>0</v>
      </c>
      <c r="T509" s="474">
        <v>0</v>
      </c>
      <c r="U509" s="474">
        <v>0</v>
      </c>
      <c r="V509" s="474">
        <v>0</v>
      </c>
      <c r="W509" s="474">
        <v>0</v>
      </c>
      <c r="X509" s="474">
        <v>0</v>
      </c>
      <c r="Y509" s="474">
        <v>0</v>
      </c>
      <c r="Z509" s="474">
        <v>0</v>
      </c>
      <c r="AA509" s="474">
        <v>0</v>
      </c>
      <c r="AB509" s="474">
        <v>0</v>
      </c>
      <c r="AC509" s="474">
        <v>0</v>
      </c>
      <c r="AD509" s="474">
        <v>0</v>
      </c>
      <c r="AE509" s="474">
        <v>0</v>
      </c>
      <c r="AF509" s="474">
        <v>0</v>
      </c>
      <c r="AG509" s="474">
        <v>0</v>
      </c>
      <c r="AH509" s="474">
        <v>0</v>
      </c>
      <c r="AI509" s="474">
        <v>0</v>
      </c>
      <c r="AJ509" s="474">
        <v>0</v>
      </c>
      <c r="AK509" s="474">
        <v>0</v>
      </c>
      <c r="AL509" s="474">
        <v>0</v>
      </c>
      <c r="AM509" s="474">
        <v>0</v>
      </c>
      <c r="AN509" s="474">
        <v>0</v>
      </c>
      <c r="AO509" s="474">
        <v>0</v>
      </c>
      <c r="AP509" s="474">
        <v>0</v>
      </c>
      <c r="AQ509" s="474">
        <v>0</v>
      </c>
      <c r="AR509" s="474">
        <v>0</v>
      </c>
      <c r="AS509" s="474">
        <v>0</v>
      </c>
      <c r="AT509" s="474">
        <v>0</v>
      </c>
      <c r="AU509" s="474">
        <v>0</v>
      </c>
      <c r="AV509" s="474">
        <v>0</v>
      </c>
      <c r="AW509" s="474">
        <v>0</v>
      </c>
      <c r="AX509" s="474">
        <v>0</v>
      </c>
      <c r="AY509" s="474">
        <v>0</v>
      </c>
      <c r="AZ509" s="474">
        <v>0</v>
      </c>
      <c r="BA509" s="474">
        <v>0</v>
      </c>
    </row>
    <row r="510" spans="1:53">
      <c r="A510" s="475" t="s">
        <v>1833</v>
      </c>
      <c r="B510" s="474">
        <v>434412.2</v>
      </c>
      <c r="C510" s="474">
        <v>274124.15999999997</v>
      </c>
      <c r="D510" s="474">
        <v>347900.75</v>
      </c>
      <c r="E510" s="474">
        <v>366165.05</v>
      </c>
      <c r="F510" s="474">
        <v>289077.21999999997</v>
      </c>
      <c r="G510" s="474">
        <v>347846.69</v>
      </c>
      <c r="H510" s="474">
        <v>406434.7</v>
      </c>
      <c r="I510" s="474">
        <v>272360.52</v>
      </c>
      <c r="J510" s="474">
        <v>408540.33</v>
      </c>
      <c r="K510" s="474">
        <v>332682.37</v>
      </c>
      <c r="L510" s="474">
        <v>330678.73</v>
      </c>
      <c r="M510" s="474">
        <v>346791.88</v>
      </c>
      <c r="N510" s="474">
        <v>4157014.6</v>
      </c>
      <c r="O510" s="474">
        <v>393832.81</v>
      </c>
      <c r="P510" s="474">
        <v>304460.53000000003</v>
      </c>
      <c r="Q510" s="474">
        <v>324139.93</v>
      </c>
      <c r="R510" s="474">
        <v>308630.96999999997</v>
      </c>
      <c r="S510" s="474">
        <v>311289.67</v>
      </c>
      <c r="T510" s="474">
        <v>317693.59999999998</v>
      </c>
      <c r="U510" s="474">
        <v>394842.68</v>
      </c>
      <c r="V510" s="474">
        <v>316306.53999999998</v>
      </c>
      <c r="W510" s="474">
        <v>317479.99</v>
      </c>
      <c r="X510" s="474">
        <v>309048.86</v>
      </c>
      <c r="Y510" s="474">
        <v>432653.81</v>
      </c>
      <c r="Z510" s="474">
        <v>332427.28000000003</v>
      </c>
      <c r="AA510" s="474">
        <v>4062806.67</v>
      </c>
      <c r="AB510" s="474">
        <v>382730.14999999898</v>
      </c>
      <c r="AC510" s="474">
        <v>295480.59000000003</v>
      </c>
      <c r="AD510" s="474">
        <v>313784.99</v>
      </c>
      <c r="AE510" s="474">
        <v>293431.03000000003</v>
      </c>
      <c r="AF510" s="474">
        <v>305350.19</v>
      </c>
      <c r="AG510" s="474">
        <v>307195.5</v>
      </c>
      <c r="AH510" s="474">
        <v>378581.37999999902</v>
      </c>
      <c r="AI510" s="474">
        <v>311571.59999999998</v>
      </c>
      <c r="AJ510" s="474">
        <v>302423.25</v>
      </c>
      <c r="AK510" s="474">
        <v>302966.2</v>
      </c>
      <c r="AL510" s="474">
        <v>422155.71</v>
      </c>
      <c r="AM510" s="474">
        <v>376451.89</v>
      </c>
      <c r="AN510" s="474">
        <v>3992122.48</v>
      </c>
      <c r="AO510" s="474">
        <v>406022.3</v>
      </c>
      <c r="AP510" s="474">
        <v>317761.03000000003</v>
      </c>
      <c r="AQ510" s="474">
        <v>338038.05</v>
      </c>
      <c r="AR510" s="474">
        <v>324676.82</v>
      </c>
      <c r="AS510" s="474">
        <v>338390.99</v>
      </c>
      <c r="AT510" s="474">
        <v>365411.59</v>
      </c>
      <c r="AU510" s="474">
        <v>398029.19</v>
      </c>
      <c r="AV510" s="474">
        <v>339028.33</v>
      </c>
      <c r="AW510" s="474">
        <v>328507.15000000002</v>
      </c>
      <c r="AX510" s="474">
        <v>342062.15</v>
      </c>
      <c r="AY510" s="474">
        <v>334923.40000000002</v>
      </c>
      <c r="AZ510" s="474">
        <v>343907.13</v>
      </c>
      <c r="BA510" s="474">
        <v>4176758.13</v>
      </c>
    </row>
    <row r="511" spans="1:53">
      <c r="A511" s="475" t="s">
        <v>1832</v>
      </c>
      <c r="B511" s="474">
        <v>0</v>
      </c>
      <c r="C511" s="474">
        <v>0</v>
      </c>
      <c r="D511" s="474">
        <v>0</v>
      </c>
      <c r="E511" s="474">
        <v>0</v>
      </c>
      <c r="F511" s="474">
        <v>0</v>
      </c>
      <c r="G511" s="474">
        <v>0</v>
      </c>
      <c r="H511" s="474">
        <v>0</v>
      </c>
      <c r="I511" s="474">
        <v>0</v>
      </c>
      <c r="J511" s="474">
        <v>0</v>
      </c>
      <c r="K511" s="474">
        <v>0</v>
      </c>
      <c r="L511" s="474">
        <v>0</v>
      </c>
      <c r="M511" s="474">
        <v>0</v>
      </c>
      <c r="N511" s="474">
        <v>0</v>
      </c>
      <c r="O511" s="474">
        <v>0</v>
      </c>
      <c r="P511" s="474">
        <v>0</v>
      </c>
      <c r="Q511" s="474">
        <v>0</v>
      </c>
      <c r="R511" s="474">
        <v>0</v>
      </c>
      <c r="S511" s="474">
        <v>0</v>
      </c>
      <c r="T511" s="474">
        <v>0</v>
      </c>
      <c r="U511" s="474">
        <v>0</v>
      </c>
      <c r="V511" s="474">
        <v>0</v>
      </c>
      <c r="W511" s="474">
        <v>0</v>
      </c>
      <c r="X511" s="474">
        <v>0</v>
      </c>
      <c r="Y511" s="474">
        <v>0</v>
      </c>
      <c r="Z511" s="474">
        <v>0</v>
      </c>
      <c r="AA511" s="474">
        <v>0</v>
      </c>
      <c r="AB511" s="474">
        <v>0</v>
      </c>
      <c r="AC511" s="474">
        <v>0</v>
      </c>
      <c r="AD511" s="474">
        <v>0</v>
      </c>
      <c r="AE511" s="474">
        <v>0</v>
      </c>
      <c r="AF511" s="474">
        <v>0</v>
      </c>
      <c r="AG511" s="474">
        <v>0</v>
      </c>
      <c r="AH511" s="474">
        <v>0</v>
      </c>
      <c r="AI511" s="474">
        <v>0</v>
      </c>
      <c r="AJ511" s="474">
        <v>0</v>
      </c>
      <c r="AK511" s="474">
        <v>0</v>
      </c>
      <c r="AL511" s="474">
        <v>0</v>
      </c>
      <c r="AM511" s="474">
        <v>0</v>
      </c>
      <c r="AN511" s="474">
        <v>0</v>
      </c>
      <c r="AO511" s="474">
        <v>0</v>
      </c>
      <c r="AP511" s="474">
        <v>0</v>
      </c>
      <c r="AQ511" s="474">
        <v>0</v>
      </c>
      <c r="AR511" s="474">
        <v>0</v>
      </c>
      <c r="AS511" s="474">
        <v>0</v>
      </c>
      <c r="AT511" s="474">
        <v>0</v>
      </c>
      <c r="AU511" s="474">
        <v>0</v>
      </c>
      <c r="AV511" s="474">
        <v>0</v>
      </c>
      <c r="AW511" s="474">
        <v>0</v>
      </c>
      <c r="AX511" s="474">
        <v>0</v>
      </c>
      <c r="AY511" s="474">
        <v>0</v>
      </c>
      <c r="AZ511" s="474">
        <v>0</v>
      </c>
      <c r="BA511" s="474">
        <v>0</v>
      </c>
    </row>
    <row r="512" spans="1:53">
      <c r="A512" s="475" t="s">
        <v>1831</v>
      </c>
      <c r="B512" s="474">
        <v>293516.26999999897</v>
      </c>
      <c r="C512" s="474">
        <v>416275.83</v>
      </c>
      <c r="D512" s="474">
        <v>421501.97</v>
      </c>
      <c r="E512" s="474">
        <v>422437.37</v>
      </c>
      <c r="F512" s="474">
        <v>453790.71</v>
      </c>
      <c r="G512" s="474">
        <v>464281.16</v>
      </c>
      <c r="H512" s="474">
        <v>431203.38</v>
      </c>
      <c r="I512" s="474">
        <v>443609.8</v>
      </c>
      <c r="J512" s="474">
        <v>543808.93000000005</v>
      </c>
      <c r="K512" s="474">
        <v>552565.93999999994</v>
      </c>
      <c r="L512" s="474">
        <v>626745.62999999896</v>
      </c>
      <c r="M512" s="474">
        <v>430074.00999999902</v>
      </c>
      <c r="N512" s="474">
        <v>5499810.9999999898</v>
      </c>
      <c r="O512" s="474">
        <v>461353.96999999898</v>
      </c>
      <c r="P512" s="474">
        <v>589323.72999999905</v>
      </c>
      <c r="Q512" s="474">
        <v>609877.36999999895</v>
      </c>
      <c r="R512" s="474">
        <v>496968.05999999901</v>
      </c>
      <c r="S512" s="474">
        <v>569659.84</v>
      </c>
      <c r="T512" s="474">
        <v>584662.42000000004</v>
      </c>
      <c r="U512" s="474">
        <v>582467.62999999896</v>
      </c>
      <c r="V512" s="474">
        <v>544243.48999999894</v>
      </c>
      <c r="W512" s="474">
        <v>554051.25999999896</v>
      </c>
      <c r="X512" s="474">
        <v>561843.85999999905</v>
      </c>
      <c r="Y512" s="474">
        <v>850840.15</v>
      </c>
      <c r="Z512" s="474">
        <v>553959.18999999994</v>
      </c>
      <c r="AA512" s="474">
        <v>6959250.9699999904</v>
      </c>
      <c r="AB512" s="474">
        <v>699691.16</v>
      </c>
      <c r="AC512" s="474">
        <v>676808.41</v>
      </c>
      <c r="AD512" s="474">
        <v>897232.58999999904</v>
      </c>
      <c r="AE512" s="474">
        <v>812082.74</v>
      </c>
      <c r="AF512" s="474">
        <v>988868.2</v>
      </c>
      <c r="AG512" s="474">
        <v>522859.35</v>
      </c>
      <c r="AH512" s="474">
        <v>514671.00999999902</v>
      </c>
      <c r="AI512" s="474">
        <v>509181.24999999901</v>
      </c>
      <c r="AJ512" s="474">
        <v>600618.93999999994</v>
      </c>
      <c r="AK512" s="474">
        <v>493467.92</v>
      </c>
      <c r="AL512" s="474">
        <v>665722.24</v>
      </c>
      <c r="AM512" s="474">
        <v>481401.84</v>
      </c>
      <c r="AN512" s="474">
        <v>7862605.6500000004</v>
      </c>
      <c r="AO512" s="474">
        <v>545696.92000000004</v>
      </c>
      <c r="AP512" s="474">
        <v>811635.97</v>
      </c>
      <c r="AQ512" s="474">
        <v>618372.77</v>
      </c>
      <c r="AR512" s="474">
        <v>689933.92</v>
      </c>
      <c r="AS512" s="474">
        <v>612435.94999999902</v>
      </c>
      <c r="AT512" s="474">
        <v>557041.31000000006</v>
      </c>
      <c r="AU512" s="474">
        <v>541410.12</v>
      </c>
      <c r="AV512" s="474">
        <v>505394.09999999899</v>
      </c>
      <c r="AW512" s="474">
        <v>484611.13999999902</v>
      </c>
      <c r="AX512" s="474">
        <v>591410.68999999901</v>
      </c>
      <c r="AY512" s="474">
        <v>541388.06999999995</v>
      </c>
      <c r="AZ512" s="474">
        <v>490900.6</v>
      </c>
      <c r="BA512" s="474">
        <v>6990231.5599999996</v>
      </c>
    </row>
    <row r="513" spans="1:53">
      <c r="A513" s="475" t="s">
        <v>1830</v>
      </c>
      <c r="B513" s="474">
        <v>355349.6</v>
      </c>
      <c r="C513" s="474">
        <v>351582.57</v>
      </c>
      <c r="D513" s="474">
        <v>416615.93</v>
      </c>
      <c r="E513" s="474">
        <v>419397.12</v>
      </c>
      <c r="F513" s="474">
        <v>449464.02</v>
      </c>
      <c r="G513" s="474">
        <v>461553.57</v>
      </c>
      <c r="H513" s="474">
        <v>423827.59</v>
      </c>
      <c r="I513" s="474">
        <v>439933.14</v>
      </c>
      <c r="J513" s="474">
        <v>540767.62</v>
      </c>
      <c r="K513" s="474">
        <v>549554.47</v>
      </c>
      <c r="L513" s="474">
        <v>623834.20999999903</v>
      </c>
      <c r="M513" s="474">
        <v>426823.07999999903</v>
      </c>
      <c r="N513" s="474">
        <v>5458702.9199999999</v>
      </c>
      <c r="O513" s="474">
        <v>458392.51999999897</v>
      </c>
      <c r="P513" s="474">
        <v>587263.41999999899</v>
      </c>
      <c r="Q513" s="474">
        <v>606535.26999999897</v>
      </c>
      <c r="R513" s="474">
        <v>494865.24999999901</v>
      </c>
      <c r="S513" s="474">
        <v>567512.80999999901</v>
      </c>
      <c r="T513" s="474">
        <v>582240.18000000005</v>
      </c>
      <c r="U513" s="474">
        <v>579953.76999999897</v>
      </c>
      <c r="V513" s="474">
        <v>541801.30999999901</v>
      </c>
      <c r="W513" s="474">
        <v>551709.32999999903</v>
      </c>
      <c r="X513" s="474">
        <v>559561.13999999897</v>
      </c>
      <c r="Y513" s="474">
        <v>848571.44</v>
      </c>
      <c r="Z513" s="474">
        <v>551835.74</v>
      </c>
      <c r="AA513" s="474">
        <v>6930242.1799999904</v>
      </c>
      <c r="AB513" s="474">
        <v>696646.59</v>
      </c>
      <c r="AC513" s="474">
        <v>674760.63</v>
      </c>
      <c r="AD513" s="474">
        <v>893851.87999999896</v>
      </c>
      <c r="AE513" s="474">
        <v>809992.46</v>
      </c>
      <c r="AF513" s="474">
        <v>986636.4</v>
      </c>
      <c r="AG513" s="474">
        <v>520400.16</v>
      </c>
      <c r="AH513" s="474">
        <v>512121.87999999902</v>
      </c>
      <c r="AI513" s="474">
        <v>506700.45999999897</v>
      </c>
      <c r="AJ513" s="474">
        <v>598287.90999999898</v>
      </c>
      <c r="AK513" s="474">
        <v>491102.08</v>
      </c>
      <c r="AL513" s="474">
        <v>663416.57999999996</v>
      </c>
      <c r="AM513" s="474">
        <v>479289.27</v>
      </c>
      <c r="AN513" s="474">
        <v>7833206.2999999998</v>
      </c>
      <c r="AO513" s="474">
        <v>542618</v>
      </c>
      <c r="AP513" s="474">
        <v>809556.94</v>
      </c>
      <c r="AQ513" s="474">
        <v>615046.12</v>
      </c>
      <c r="AR513" s="474">
        <v>687756.54</v>
      </c>
      <c r="AS513" s="474">
        <v>610112.35999999905</v>
      </c>
      <c r="AT513" s="474">
        <v>554547.77</v>
      </c>
      <c r="AU513" s="474">
        <v>538772.34</v>
      </c>
      <c r="AV513" s="474">
        <v>502807.57999999903</v>
      </c>
      <c r="AW513" s="474">
        <v>479632.45999999897</v>
      </c>
      <c r="AX513" s="474">
        <v>587510.49999999895</v>
      </c>
      <c r="AY513" s="474">
        <v>538148.06000000006</v>
      </c>
      <c r="AZ513" s="474">
        <v>487855.21</v>
      </c>
      <c r="BA513" s="474">
        <v>6954363.8799999999</v>
      </c>
    </row>
    <row r="514" spans="1:53">
      <c r="A514" s="475" t="s">
        <v>1829</v>
      </c>
      <c r="B514" s="474">
        <v>-61833.33</v>
      </c>
      <c r="C514" s="474">
        <v>64693.26</v>
      </c>
      <c r="D514" s="474">
        <v>4886.04</v>
      </c>
      <c r="E514" s="474">
        <v>3040.25</v>
      </c>
      <c r="F514" s="474">
        <v>4326.6899999999996</v>
      </c>
      <c r="G514" s="474">
        <v>2727.59</v>
      </c>
      <c r="H514" s="474">
        <v>7375.79</v>
      </c>
      <c r="I514" s="474">
        <v>3676.66</v>
      </c>
      <c r="J514" s="474">
        <v>3041.31</v>
      </c>
      <c r="K514" s="474">
        <v>3011.47</v>
      </c>
      <c r="L514" s="474">
        <v>2911.42</v>
      </c>
      <c r="M514" s="474">
        <v>3250.93</v>
      </c>
      <c r="N514" s="474">
        <v>41108.080000000002</v>
      </c>
      <c r="O514" s="474">
        <v>2961.45</v>
      </c>
      <c r="P514" s="474">
        <v>2060.31</v>
      </c>
      <c r="Q514" s="474">
        <v>3342.1</v>
      </c>
      <c r="R514" s="474">
        <v>2102.81</v>
      </c>
      <c r="S514" s="474">
        <v>2147.0299999999902</v>
      </c>
      <c r="T514" s="474">
        <v>2422.2399999999998</v>
      </c>
      <c r="U514" s="474">
        <v>2513.8599999999901</v>
      </c>
      <c r="V514" s="474">
        <v>2442.1799999999998</v>
      </c>
      <c r="W514" s="474">
        <v>2341.9299999999998</v>
      </c>
      <c r="X514" s="474">
        <v>2282.7199999999998</v>
      </c>
      <c r="Y514" s="474">
        <v>2268.71</v>
      </c>
      <c r="Z514" s="474">
        <v>2123.4499999999998</v>
      </c>
      <c r="AA514" s="474">
        <v>29008.79</v>
      </c>
      <c r="AB514" s="474">
        <v>3044.5699999999902</v>
      </c>
      <c r="AC514" s="474">
        <v>2047.77999999999</v>
      </c>
      <c r="AD514" s="474">
        <v>3380.71</v>
      </c>
      <c r="AE514" s="474">
        <v>2090.2799999999902</v>
      </c>
      <c r="AF514" s="474">
        <v>2231.8000000000002</v>
      </c>
      <c r="AG514" s="474">
        <v>2459.19</v>
      </c>
      <c r="AH514" s="474">
        <v>2549.13</v>
      </c>
      <c r="AI514" s="474">
        <v>2480.79</v>
      </c>
      <c r="AJ514" s="474">
        <v>2331.0299999999902</v>
      </c>
      <c r="AK514" s="474">
        <v>2365.84</v>
      </c>
      <c r="AL514" s="474">
        <v>2305.66</v>
      </c>
      <c r="AM514" s="474">
        <v>2112.5699999999902</v>
      </c>
      <c r="AN514" s="474">
        <v>29399.35</v>
      </c>
      <c r="AO514" s="474">
        <v>3078.92</v>
      </c>
      <c r="AP514" s="474">
        <v>2079.0299999999902</v>
      </c>
      <c r="AQ514" s="474">
        <v>3326.65</v>
      </c>
      <c r="AR514" s="474">
        <v>2177.38</v>
      </c>
      <c r="AS514" s="474">
        <v>2323.59</v>
      </c>
      <c r="AT514" s="474">
        <v>2493.54</v>
      </c>
      <c r="AU514" s="474">
        <v>2637.78</v>
      </c>
      <c r="AV514" s="474">
        <v>2586.52</v>
      </c>
      <c r="AW514" s="474">
        <v>4978.68</v>
      </c>
      <c r="AX514" s="474">
        <v>3900.19</v>
      </c>
      <c r="AY514" s="474">
        <v>3240.01</v>
      </c>
      <c r="AZ514" s="474">
        <v>3045.39</v>
      </c>
      <c r="BA514" s="474">
        <v>35867.68</v>
      </c>
    </row>
    <row r="515" spans="1:53">
      <c r="A515" s="475" t="s">
        <v>1828</v>
      </c>
      <c r="B515" s="474">
        <v>3906722.2699999898</v>
      </c>
      <c r="C515" s="474">
        <v>3925818.19</v>
      </c>
      <c r="D515" s="474">
        <v>4709755.3599999901</v>
      </c>
      <c r="E515" s="474">
        <v>6873896.54</v>
      </c>
      <c r="F515" s="474">
        <v>5418062.3399999999</v>
      </c>
      <c r="G515" s="474">
        <v>3603979.54</v>
      </c>
      <c r="H515" s="474">
        <v>3325174.76</v>
      </c>
      <c r="I515" s="474">
        <v>3511251.27</v>
      </c>
      <c r="J515" s="474">
        <v>3801409.78</v>
      </c>
      <c r="K515" s="474">
        <v>3799053.41</v>
      </c>
      <c r="L515" s="474">
        <v>5003805.1500000004</v>
      </c>
      <c r="M515" s="474">
        <v>3824109.5</v>
      </c>
      <c r="N515" s="474">
        <v>51703038.109999999</v>
      </c>
      <c r="O515" s="474">
        <v>3548727.29</v>
      </c>
      <c r="P515" s="474">
        <v>6067731.6299999896</v>
      </c>
      <c r="Q515" s="474">
        <v>8735748.4499999993</v>
      </c>
      <c r="R515" s="474">
        <v>8123905.1100000003</v>
      </c>
      <c r="S515" s="474">
        <v>5846550.2199999997</v>
      </c>
      <c r="T515" s="474">
        <v>5161655.72</v>
      </c>
      <c r="U515" s="474">
        <v>3688239.64</v>
      </c>
      <c r="V515" s="474">
        <v>3884456.6</v>
      </c>
      <c r="W515" s="474">
        <v>3648100.2</v>
      </c>
      <c r="X515" s="474">
        <v>3389799.62</v>
      </c>
      <c r="Y515" s="474">
        <v>3447953.93</v>
      </c>
      <c r="Z515" s="474">
        <v>3663473.65</v>
      </c>
      <c r="AA515" s="474">
        <v>59206342.060000002</v>
      </c>
      <c r="AB515" s="474">
        <v>8981680.0800000001</v>
      </c>
      <c r="AC515" s="474">
        <v>3059875.99</v>
      </c>
      <c r="AD515" s="474">
        <v>6550185.3399999999</v>
      </c>
      <c r="AE515" s="474">
        <v>3862171.94</v>
      </c>
      <c r="AF515" s="474">
        <v>3179783.3499999898</v>
      </c>
      <c r="AG515" s="474">
        <v>3022351.3299999898</v>
      </c>
      <c r="AH515" s="474">
        <v>2864396.46</v>
      </c>
      <c r="AI515" s="474">
        <v>2801128.39</v>
      </c>
      <c r="AJ515" s="474">
        <v>2748695.21999999</v>
      </c>
      <c r="AK515" s="474">
        <v>2963764.5399999898</v>
      </c>
      <c r="AL515" s="474">
        <v>2838939.0899999901</v>
      </c>
      <c r="AM515" s="474">
        <v>2877723.22</v>
      </c>
      <c r="AN515" s="474">
        <v>45750694.949999899</v>
      </c>
      <c r="AO515" s="474">
        <v>10622817.83</v>
      </c>
      <c r="AP515" s="474">
        <v>6229776.6299999999</v>
      </c>
      <c r="AQ515" s="474">
        <v>12773344.91</v>
      </c>
      <c r="AR515" s="474">
        <v>8356675.7999999998</v>
      </c>
      <c r="AS515" s="474">
        <v>5149789.6500000004</v>
      </c>
      <c r="AT515" s="474">
        <v>4312973.28</v>
      </c>
      <c r="AU515" s="474">
        <v>3008906.8</v>
      </c>
      <c r="AV515" s="474">
        <v>2991830.95</v>
      </c>
      <c r="AW515" s="474">
        <v>2973293</v>
      </c>
      <c r="AX515" s="474">
        <v>2847577.18</v>
      </c>
      <c r="AY515" s="474">
        <v>2817274.88</v>
      </c>
      <c r="AZ515" s="474">
        <v>3060060.38</v>
      </c>
      <c r="BA515" s="474">
        <v>65144321.289999999</v>
      </c>
    </row>
    <row r="516" spans="1:53">
      <c r="A516" s="475" t="s">
        <v>1827</v>
      </c>
      <c r="B516" s="474">
        <v>603965.31999999995</v>
      </c>
      <c r="C516" s="474">
        <v>581145.30000000005</v>
      </c>
      <c r="D516" s="474">
        <v>549693.90999999898</v>
      </c>
      <c r="E516" s="474">
        <v>611193.88</v>
      </c>
      <c r="F516" s="474">
        <v>578149.07999999996</v>
      </c>
      <c r="G516" s="474">
        <v>178116.16</v>
      </c>
      <c r="H516" s="474">
        <v>572399.02</v>
      </c>
      <c r="I516" s="474">
        <v>615182.61</v>
      </c>
      <c r="J516" s="474">
        <v>586258.05000000005</v>
      </c>
      <c r="K516" s="474">
        <v>565668.89</v>
      </c>
      <c r="L516" s="474">
        <v>916087.28</v>
      </c>
      <c r="M516" s="474">
        <v>516727.84</v>
      </c>
      <c r="N516" s="474">
        <v>6874587.3399999999</v>
      </c>
      <c r="O516" s="474">
        <v>407069.109999999</v>
      </c>
      <c r="P516" s="474">
        <v>421299.99999999901</v>
      </c>
      <c r="Q516" s="474">
        <v>479563.17</v>
      </c>
      <c r="R516" s="474">
        <v>425601.16</v>
      </c>
      <c r="S516" s="474">
        <v>420625.1</v>
      </c>
      <c r="T516" s="474">
        <v>442787.61</v>
      </c>
      <c r="U516" s="474">
        <v>423980.02999999898</v>
      </c>
      <c r="V516" s="474">
        <v>429563.82</v>
      </c>
      <c r="W516" s="474">
        <v>486945.58</v>
      </c>
      <c r="X516" s="474">
        <v>460139.88999999902</v>
      </c>
      <c r="Y516" s="474">
        <v>484413.94</v>
      </c>
      <c r="Z516" s="474">
        <v>484948.99</v>
      </c>
      <c r="AA516" s="474">
        <v>5366938.4000000004</v>
      </c>
      <c r="AB516" s="474">
        <v>717708.38999999897</v>
      </c>
      <c r="AC516" s="474">
        <v>629496.45999999903</v>
      </c>
      <c r="AD516" s="474">
        <v>636094.73999999894</v>
      </c>
      <c r="AE516" s="474">
        <v>614398.02999999898</v>
      </c>
      <c r="AF516" s="474">
        <v>627075.40999999898</v>
      </c>
      <c r="AG516" s="474">
        <v>608690.55999999901</v>
      </c>
      <c r="AH516" s="474">
        <v>614267.679999999</v>
      </c>
      <c r="AI516" s="474">
        <v>624661.12999999896</v>
      </c>
      <c r="AJ516" s="474">
        <v>616782.38999999897</v>
      </c>
      <c r="AK516" s="474">
        <v>612815.90999999898</v>
      </c>
      <c r="AL516" s="474">
        <v>637517.32999999903</v>
      </c>
      <c r="AM516" s="474">
        <v>612512.71</v>
      </c>
      <c r="AN516" s="474">
        <v>7552020.73999999</v>
      </c>
      <c r="AO516" s="474">
        <v>550394.65999999898</v>
      </c>
      <c r="AP516" s="474">
        <v>448651.78</v>
      </c>
      <c r="AQ516" s="474">
        <v>464739.61</v>
      </c>
      <c r="AR516" s="474">
        <v>449163.56</v>
      </c>
      <c r="AS516" s="474">
        <v>461287.31</v>
      </c>
      <c r="AT516" s="474">
        <v>464093.73</v>
      </c>
      <c r="AU516" s="474">
        <v>493175.86</v>
      </c>
      <c r="AV516" s="474">
        <v>470600.31</v>
      </c>
      <c r="AW516" s="474">
        <v>467303.36</v>
      </c>
      <c r="AX516" s="474">
        <v>495319.66</v>
      </c>
      <c r="AY516" s="474">
        <v>497760.25999999902</v>
      </c>
      <c r="AZ516" s="474">
        <v>500535.98</v>
      </c>
      <c r="BA516" s="474">
        <v>5763026.0800000001</v>
      </c>
    </row>
    <row r="517" spans="1:53">
      <c r="A517" s="475" t="s">
        <v>1826</v>
      </c>
      <c r="B517" s="474">
        <v>601888.1</v>
      </c>
      <c r="C517" s="474">
        <v>580567.04000000004</v>
      </c>
      <c r="D517" s="474">
        <v>549066.72</v>
      </c>
      <c r="E517" s="474">
        <v>611193.88</v>
      </c>
      <c r="F517" s="474">
        <v>577151.5</v>
      </c>
      <c r="G517" s="474">
        <v>177492.93</v>
      </c>
      <c r="H517" s="474">
        <v>570873.52</v>
      </c>
      <c r="I517" s="474">
        <v>614688.37</v>
      </c>
      <c r="J517" s="474">
        <v>584910.5</v>
      </c>
      <c r="K517" s="474">
        <v>565668.89</v>
      </c>
      <c r="L517" s="474">
        <v>916087.28</v>
      </c>
      <c r="M517" s="474">
        <v>516727.84</v>
      </c>
      <c r="N517" s="474">
        <v>6866316.5700000003</v>
      </c>
      <c r="O517" s="474">
        <v>407069.109999999</v>
      </c>
      <c r="P517" s="474">
        <v>421299.99999999901</v>
      </c>
      <c r="Q517" s="474">
        <v>479563.17</v>
      </c>
      <c r="R517" s="474">
        <v>425601.16</v>
      </c>
      <c r="S517" s="474">
        <v>420625.1</v>
      </c>
      <c r="T517" s="474">
        <v>442787.61</v>
      </c>
      <c r="U517" s="474">
        <v>423980.02999999898</v>
      </c>
      <c r="V517" s="474">
        <v>429563.82</v>
      </c>
      <c r="W517" s="474">
        <v>486945.58</v>
      </c>
      <c r="X517" s="474">
        <v>460139.88999999902</v>
      </c>
      <c r="Y517" s="474">
        <v>484413.94</v>
      </c>
      <c r="Z517" s="474">
        <v>484948.99</v>
      </c>
      <c r="AA517" s="474">
        <v>5366938.4000000004</v>
      </c>
      <c r="AB517" s="474">
        <v>717708.38999999897</v>
      </c>
      <c r="AC517" s="474">
        <v>629496.45999999903</v>
      </c>
      <c r="AD517" s="474">
        <v>636094.73999999894</v>
      </c>
      <c r="AE517" s="474">
        <v>614398.02999999898</v>
      </c>
      <c r="AF517" s="474">
        <v>627075.40999999898</v>
      </c>
      <c r="AG517" s="474">
        <v>608690.55999999901</v>
      </c>
      <c r="AH517" s="474">
        <v>614267.679999999</v>
      </c>
      <c r="AI517" s="474">
        <v>624661.12999999896</v>
      </c>
      <c r="AJ517" s="474">
        <v>616782.38999999897</v>
      </c>
      <c r="AK517" s="474">
        <v>612815.90999999898</v>
      </c>
      <c r="AL517" s="474">
        <v>637517.32999999903</v>
      </c>
      <c r="AM517" s="474">
        <v>612512.71</v>
      </c>
      <c r="AN517" s="474">
        <v>7552020.73999999</v>
      </c>
      <c r="AO517" s="474">
        <v>550394.65999999898</v>
      </c>
      <c r="AP517" s="474">
        <v>448651.78</v>
      </c>
      <c r="AQ517" s="474">
        <v>464739.61</v>
      </c>
      <c r="AR517" s="474">
        <v>449163.56</v>
      </c>
      <c r="AS517" s="474">
        <v>461287.31</v>
      </c>
      <c r="AT517" s="474">
        <v>464093.73</v>
      </c>
      <c r="AU517" s="474">
        <v>493175.86</v>
      </c>
      <c r="AV517" s="474">
        <v>470600.31</v>
      </c>
      <c r="AW517" s="474">
        <v>467303.36</v>
      </c>
      <c r="AX517" s="474">
        <v>495319.66</v>
      </c>
      <c r="AY517" s="474">
        <v>497760.25999999902</v>
      </c>
      <c r="AZ517" s="474">
        <v>500535.98</v>
      </c>
      <c r="BA517" s="474">
        <v>5763026.0800000001</v>
      </c>
    </row>
    <row r="518" spans="1:53">
      <c r="A518" s="475" t="s">
        <v>1825</v>
      </c>
      <c r="B518" s="474">
        <v>2077.2199999999998</v>
      </c>
      <c r="C518" s="474">
        <v>578.26</v>
      </c>
      <c r="D518" s="474">
        <v>627.19000000000005</v>
      </c>
      <c r="E518" s="474">
        <v>0</v>
      </c>
      <c r="F518" s="474">
        <v>997.58</v>
      </c>
      <c r="G518" s="474">
        <v>623.23</v>
      </c>
      <c r="H518" s="474">
        <v>1525.5</v>
      </c>
      <c r="I518" s="474">
        <v>494.24</v>
      </c>
      <c r="J518" s="474">
        <v>1347.55</v>
      </c>
      <c r="K518" s="474">
        <v>0</v>
      </c>
      <c r="L518" s="474">
        <v>0</v>
      </c>
      <c r="M518" s="474">
        <v>0</v>
      </c>
      <c r="N518" s="474">
        <v>8270.7699999999895</v>
      </c>
      <c r="O518" s="474">
        <v>0</v>
      </c>
      <c r="P518" s="474">
        <v>0</v>
      </c>
      <c r="Q518" s="474">
        <v>0</v>
      </c>
      <c r="R518" s="474">
        <v>0</v>
      </c>
      <c r="S518" s="474">
        <v>0</v>
      </c>
      <c r="T518" s="474">
        <v>0</v>
      </c>
      <c r="U518" s="474">
        <v>0</v>
      </c>
      <c r="V518" s="474">
        <v>0</v>
      </c>
      <c r="W518" s="474">
        <v>0</v>
      </c>
      <c r="X518" s="474">
        <v>0</v>
      </c>
      <c r="Y518" s="474">
        <v>0</v>
      </c>
      <c r="Z518" s="474">
        <v>0</v>
      </c>
      <c r="AA518" s="474">
        <v>0</v>
      </c>
      <c r="AB518" s="474">
        <v>0</v>
      </c>
      <c r="AC518" s="474">
        <v>0</v>
      </c>
      <c r="AD518" s="474">
        <v>0</v>
      </c>
      <c r="AE518" s="474">
        <v>0</v>
      </c>
      <c r="AF518" s="474">
        <v>0</v>
      </c>
      <c r="AG518" s="474">
        <v>0</v>
      </c>
      <c r="AH518" s="474">
        <v>0</v>
      </c>
      <c r="AI518" s="474">
        <v>0</v>
      </c>
      <c r="AJ518" s="474">
        <v>0</v>
      </c>
      <c r="AK518" s="474">
        <v>0</v>
      </c>
      <c r="AL518" s="474">
        <v>0</v>
      </c>
      <c r="AM518" s="474">
        <v>0</v>
      </c>
      <c r="AN518" s="474">
        <v>0</v>
      </c>
      <c r="AO518" s="474">
        <v>0</v>
      </c>
      <c r="AP518" s="474">
        <v>0</v>
      </c>
      <c r="AQ518" s="474">
        <v>0</v>
      </c>
      <c r="AR518" s="474">
        <v>0</v>
      </c>
      <c r="AS518" s="474">
        <v>0</v>
      </c>
      <c r="AT518" s="474">
        <v>0</v>
      </c>
      <c r="AU518" s="474">
        <v>0</v>
      </c>
      <c r="AV518" s="474">
        <v>0</v>
      </c>
      <c r="AW518" s="474">
        <v>0</v>
      </c>
      <c r="AX518" s="474">
        <v>0</v>
      </c>
      <c r="AY518" s="474">
        <v>0</v>
      </c>
      <c r="AZ518" s="474">
        <v>0</v>
      </c>
      <c r="BA518" s="474">
        <v>0</v>
      </c>
    </row>
    <row r="519" spans="1:53">
      <c r="A519" s="475" t="s">
        <v>1824</v>
      </c>
      <c r="B519" s="474">
        <v>969600.54</v>
      </c>
      <c r="C519" s="474">
        <v>1100008.82</v>
      </c>
      <c r="D519" s="474">
        <v>807514.13</v>
      </c>
      <c r="E519" s="474">
        <v>981668.48</v>
      </c>
      <c r="F519" s="474">
        <v>879633.49</v>
      </c>
      <c r="G519" s="474">
        <v>775248.96</v>
      </c>
      <c r="H519" s="474">
        <v>692937.97</v>
      </c>
      <c r="I519" s="474">
        <v>842823.92</v>
      </c>
      <c r="J519" s="474">
        <v>1071284.68</v>
      </c>
      <c r="K519" s="474">
        <v>968961.1</v>
      </c>
      <c r="L519" s="474">
        <v>1131083.43</v>
      </c>
      <c r="M519" s="474">
        <v>973441.81</v>
      </c>
      <c r="N519" s="474">
        <v>11194207.33</v>
      </c>
      <c r="O519" s="474">
        <v>517210.18</v>
      </c>
      <c r="P519" s="474">
        <v>470868.859999999</v>
      </c>
      <c r="Q519" s="474">
        <v>660557.55999999901</v>
      </c>
      <c r="R519" s="474">
        <v>718899.49</v>
      </c>
      <c r="S519" s="474">
        <v>692215.21</v>
      </c>
      <c r="T519" s="474">
        <v>868718.31</v>
      </c>
      <c r="U519" s="474">
        <v>550121.13</v>
      </c>
      <c r="V519" s="474">
        <v>836946.63</v>
      </c>
      <c r="W519" s="474">
        <v>514732.34</v>
      </c>
      <c r="X519" s="474">
        <v>440893</v>
      </c>
      <c r="Y519" s="474">
        <v>463377.90999999898</v>
      </c>
      <c r="Z519" s="474">
        <v>491826.09</v>
      </c>
      <c r="AA519" s="474">
        <v>7226366.71</v>
      </c>
      <c r="AB519" s="474">
        <v>1044635.77999999</v>
      </c>
      <c r="AC519" s="474">
        <v>430558.7</v>
      </c>
      <c r="AD519" s="474">
        <v>1656885.22999999</v>
      </c>
      <c r="AE519" s="474">
        <v>686330.56999999902</v>
      </c>
      <c r="AF519" s="474">
        <v>800518.44</v>
      </c>
      <c r="AG519" s="474">
        <v>621691.28999999899</v>
      </c>
      <c r="AH519" s="474">
        <v>454404.76</v>
      </c>
      <c r="AI519" s="474">
        <v>407126.08</v>
      </c>
      <c r="AJ519" s="474">
        <v>419078.44</v>
      </c>
      <c r="AK519" s="474">
        <v>573479.98999999894</v>
      </c>
      <c r="AL519" s="474">
        <v>417922.66</v>
      </c>
      <c r="AM519" s="474">
        <v>338981.88999999902</v>
      </c>
      <c r="AN519" s="474">
        <v>7851613.8300000001</v>
      </c>
      <c r="AO519" s="474">
        <v>1652765.3999999899</v>
      </c>
      <c r="AP519" s="474">
        <v>1429443.4099999899</v>
      </c>
      <c r="AQ519" s="474">
        <v>1191855.7</v>
      </c>
      <c r="AR519" s="474">
        <v>1108746.95</v>
      </c>
      <c r="AS519" s="474">
        <v>572064.32999999996</v>
      </c>
      <c r="AT519" s="474">
        <v>1087967.2</v>
      </c>
      <c r="AU519" s="474">
        <v>386750.38</v>
      </c>
      <c r="AV519" s="474">
        <v>525202.16</v>
      </c>
      <c r="AW519" s="474">
        <v>548960.51</v>
      </c>
      <c r="AX519" s="474">
        <v>382718.98</v>
      </c>
      <c r="AY519" s="474">
        <v>383898.09</v>
      </c>
      <c r="AZ519" s="474">
        <v>399120.7</v>
      </c>
      <c r="BA519" s="474">
        <v>9669493.8100000005</v>
      </c>
    </row>
    <row r="520" spans="1:53">
      <c r="A520" s="475" t="s">
        <v>1823</v>
      </c>
      <c r="B520" s="474">
        <v>551696.77</v>
      </c>
      <c r="C520" s="474">
        <v>625272.48</v>
      </c>
      <c r="D520" s="474">
        <v>645949.06000000006</v>
      </c>
      <c r="E520" s="474">
        <v>714930.15</v>
      </c>
      <c r="F520" s="474">
        <v>668994.6</v>
      </c>
      <c r="G520" s="474">
        <v>487578.29</v>
      </c>
      <c r="H520" s="474">
        <v>565190.02</v>
      </c>
      <c r="I520" s="474">
        <v>646416.89</v>
      </c>
      <c r="J520" s="474">
        <v>878073.38</v>
      </c>
      <c r="K520" s="474">
        <v>702008.1</v>
      </c>
      <c r="L520" s="474">
        <v>1023710.43</v>
      </c>
      <c r="M520" s="474">
        <v>718172.81</v>
      </c>
      <c r="N520" s="474">
        <v>8227992.9800000004</v>
      </c>
      <c r="O520" s="474">
        <v>422110.29</v>
      </c>
      <c r="P520" s="474">
        <v>430768.96999999898</v>
      </c>
      <c r="Q520" s="474">
        <v>569353.93999999994</v>
      </c>
      <c r="R520" s="474">
        <v>649294.6</v>
      </c>
      <c r="S520" s="474">
        <v>629977.96</v>
      </c>
      <c r="T520" s="474">
        <v>819834.06</v>
      </c>
      <c r="U520" s="474">
        <v>515021.24</v>
      </c>
      <c r="V520" s="474">
        <v>788488.01</v>
      </c>
      <c r="W520" s="474">
        <v>428563.19</v>
      </c>
      <c r="X520" s="474">
        <v>405793.11</v>
      </c>
      <c r="Y520" s="474">
        <v>426748.65999999898</v>
      </c>
      <c r="Z520" s="474">
        <v>455196.82</v>
      </c>
      <c r="AA520" s="474">
        <v>6541150.8499999996</v>
      </c>
      <c r="AB520" s="474">
        <v>938131.57</v>
      </c>
      <c r="AC520" s="474">
        <v>392334.31</v>
      </c>
      <c r="AD520" s="474">
        <v>483923.59999999899</v>
      </c>
      <c r="AE520" s="474">
        <v>484305.179999999</v>
      </c>
      <c r="AF520" s="474">
        <v>317801.80999999901</v>
      </c>
      <c r="AG520" s="474">
        <v>569692.07999999903</v>
      </c>
      <c r="AH520" s="474">
        <v>393632.96</v>
      </c>
      <c r="AI520" s="474">
        <v>364739.45</v>
      </c>
      <c r="AJ520" s="474">
        <v>379466.64</v>
      </c>
      <c r="AK520" s="474">
        <v>532480.77999999898</v>
      </c>
      <c r="AL520" s="474">
        <v>376923.44999999902</v>
      </c>
      <c r="AM520" s="474">
        <v>299370.07999999903</v>
      </c>
      <c r="AN520" s="474">
        <v>5532801.9100000001</v>
      </c>
      <c r="AO520" s="474">
        <v>1606760.6999999899</v>
      </c>
      <c r="AP520" s="474">
        <v>1088267.5899999901</v>
      </c>
      <c r="AQ520" s="474">
        <v>1038187.63</v>
      </c>
      <c r="AR520" s="474">
        <v>765961.51</v>
      </c>
      <c r="AS520" s="474">
        <v>526059.63</v>
      </c>
      <c r="AT520" s="474">
        <v>745181.76</v>
      </c>
      <c r="AU520" s="474">
        <v>342355.31</v>
      </c>
      <c r="AV520" s="474">
        <v>402924.46</v>
      </c>
      <c r="AW520" s="474">
        <v>507784.69</v>
      </c>
      <c r="AX520" s="474">
        <v>336714.28</v>
      </c>
      <c r="AY520" s="474">
        <v>339503.02</v>
      </c>
      <c r="AZ520" s="474">
        <v>356335.27</v>
      </c>
      <c r="BA520" s="474">
        <v>8056035.8499999996</v>
      </c>
    </row>
    <row r="521" spans="1:53">
      <c r="A521" s="475" t="s">
        <v>1822</v>
      </c>
      <c r="B521" s="474">
        <v>417903.77</v>
      </c>
      <c r="C521" s="474">
        <v>474736.34</v>
      </c>
      <c r="D521" s="474">
        <v>161565.07</v>
      </c>
      <c r="E521" s="474">
        <v>266738.33</v>
      </c>
      <c r="F521" s="474">
        <v>210638.89</v>
      </c>
      <c r="G521" s="474">
        <v>287670.67</v>
      </c>
      <c r="H521" s="474">
        <v>127747.95</v>
      </c>
      <c r="I521" s="474">
        <v>196407.03</v>
      </c>
      <c r="J521" s="474">
        <v>193211.3</v>
      </c>
      <c r="K521" s="474">
        <v>266953</v>
      </c>
      <c r="L521" s="474">
        <v>107373</v>
      </c>
      <c r="M521" s="474">
        <v>255269</v>
      </c>
      <c r="N521" s="474">
        <v>2966214.35</v>
      </c>
      <c r="O521" s="474">
        <v>95099.89</v>
      </c>
      <c r="P521" s="474">
        <v>40099.89</v>
      </c>
      <c r="Q521" s="474">
        <v>91203.62</v>
      </c>
      <c r="R521" s="474">
        <v>69604.89</v>
      </c>
      <c r="S521" s="474">
        <v>62237.25</v>
      </c>
      <c r="T521" s="474">
        <v>48884.25</v>
      </c>
      <c r="U521" s="474">
        <v>35099.89</v>
      </c>
      <c r="V521" s="474">
        <v>48458.619999999901</v>
      </c>
      <c r="W521" s="474">
        <v>86169.15</v>
      </c>
      <c r="X521" s="474">
        <v>35099.89</v>
      </c>
      <c r="Y521" s="474">
        <v>36629.25</v>
      </c>
      <c r="Z521" s="474">
        <v>36629.269999999997</v>
      </c>
      <c r="AA521" s="474">
        <v>685215.86</v>
      </c>
      <c r="AB521" s="474">
        <v>106504.209999999</v>
      </c>
      <c r="AC521" s="474">
        <v>38224.39</v>
      </c>
      <c r="AD521" s="474">
        <v>1172961.6299999999</v>
      </c>
      <c r="AE521" s="474">
        <v>202025.389999999</v>
      </c>
      <c r="AF521" s="474">
        <v>482716.62999999902</v>
      </c>
      <c r="AG521" s="474">
        <v>51999.21</v>
      </c>
      <c r="AH521" s="474">
        <v>60771.8</v>
      </c>
      <c r="AI521" s="474">
        <v>42386.63</v>
      </c>
      <c r="AJ521" s="474">
        <v>39611.800000000003</v>
      </c>
      <c r="AK521" s="474">
        <v>40999.21</v>
      </c>
      <c r="AL521" s="474">
        <v>40999.21</v>
      </c>
      <c r="AM521" s="474">
        <v>39611.81</v>
      </c>
      <c r="AN521" s="474">
        <v>2318811.9199999901</v>
      </c>
      <c r="AO521" s="474">
        <v>46004.7</v>
      </c>
      <c r="AP521" s="474">
        <v>341175.82</v>
      </c>
      <c r="AQ521" s="474">
        <v>153668.07</v>
      </c>
      <c r="AR521" s="474">
        <v>342785.44</v>
      </c>
      <c r="AS521" s="474">
        <v>46004.7</v>
      </c>
      <c r="AT521" s="474">
        <v>342785.44</v>
      </c>
      <c r="AU521" s="474">
        <v>44395.07</v>
      </c>
      <c r="AV521" s="474">
        <v>122277.7</v>
      </c>
      <c r="AW521" s="474">
        <v>41175.82</v>
      </c>
      <c r="AX521" s="474">
        <v>46004.7</v>
      </c>
      <c r="AY521" s="474">
        <v>44395.07</v>
      </c>
      <c r="AZ521" s="474">
        <v>42785.43</v>
      </c>
      <c r="BA521" s="474">
        <v>1613457.96</v>
      </c>
    </row>
    <row r="522" spans="1:53">
      <c r="A522" s="475" t="s">
        <v>1821</v>
      </c>
      <c r="B522" s="474">
        <v>1882690.57</v>
      </c>
      <c r="C522" s="474">
        <v>1758359.56</v>
      </c>
      <c r="D522" s="474">
        <v>2468174.8099999898</v>
      </c>
      <c r="E522" s="474">
        <v>3928613.51</v>
      </c>
      <c r="F522" s="474">
        <v>2425303.69</v>
      </c>
      <c r="G522" s="474">
        <v>1846228.4</v>
      </c>
      <c r="H522" s="474">
        <v>1512143.58</v>
      </c>
      <c r="I522" s="474">
        <v>1236132.0999999901</v>
      </c>
      <c r="J522" s="474">
        <v>1534008.46</v>
      </c>
      <c r="K522" s="474">
        <v>1647643.28</v>
      </c>
      <c r="L522" s="474">
        <v>2164398.35</v>
      </c>
      <c r="M522" s="474">
        <v>1726597.72</v>
      </c>
      <c r="N522" s="474">
        <v>24130294.030000001</v>
      </c>
      <c r="O522" s="474">
        <v>2033134.99</v>
      </c>
      <c r="P522" s="474">
        <v>4581090.5999999996</v>
      </c>
      <c r="Q522" s="474">
        <v>6761659.5300000003</v>
      </c>
      <c r="R522" s="474">
        <v>5404010.5999999996</v>
      </c>
      <c r="S522" s="474">
        <v>2938034.16</v>
      </c>
      <c r="T522" s="474">
        <v>2552040.7999999998</v>
      </c>
      <c r="U522" s="474">
        <v>1970627.27</v>
      </c>
      <c r="V522" s="474">
        <v>1873401.43</v>
      </c>
      <c r="W522" s="474">
        <v>1858929.94</v>
      </c>
      <c r="X522" s="474">
        <v>1759277.76</v>
      </c>
      <c r="Y522" s="474">
        <v>1809885.08</v>
      </c>
      <c r="Z522" s="474">
        <v>1994570.98</v>
      </c>
      <c r="AA522" s="474">
        <v>35536663.140000001</v>
      </c>
      <c r="AB522" s="474">
        <v>6027232.0899999999</v>
      </c>
      <c r="AC522" s="474">
        <v>1565753.47</v>
      </c>
      <c r="AD522" s="474">
        <v>3395607.65</v>
      </c>
      <c r="AE522" s="474">
        <v>1954670.26</v>
      </c>
      <c r="AF522" s="474">
        <v>1327066.3600000001</v>
      </c>
      <c r="AG522" s="474">
        <v>1371551.17</v>
      </c>
      <c r="AH522" s="474">
        <v>1372541.57</v>
      </c>
      <c r="AI522" s="474">
        <v>1337259.1399999999</v>
      </c>
      <c r="AJ522" s="474">
        <v>1310554.48</v>
      </c>
      <c r="AK522" s="474">
        <v>1311469.33</v>
      </c>
      <c r="AL522" s="474">
        <v>1380680.81</v>
      </c>
      <c r="AM522" s="474">
        <v>1410799.59</v>
      </c>
      <c r="AN522" s="474">
        <v>23765185.920000002</v>
      </c>
      <c r="AO522" s="474">
        <v>7176823.2999999998</v>
      </c>
      <c r="AP522" s="474">
        <v>3902745.16</v>
      </c>
      <c r="AQ522" s="474">
        <v>9815323.5</v>
      </c>
      <c r="AR522" s="474">
        <v>5662065.6399999997</v>
      </c>
      <c r="AS522" s="474">
        <v>3358424.88</v>
      </c>
      <c r="AT522" s="474">
        <v>2127569.37</v>
      </c>
      <c r="AU522" s="474">
        <v>1648512.77</v>
      </c>
      <c r="AV522" s="474">
        <v>1556848.57</v>
      </c>
      <c r="AW522" s="474">
        <v>1540924.86</v>
      </c>
      <c r="AX522" s="474">
        <v>1531451.31</v>
      </c>
      <c r="AY522" s="474">
        <v>1534491.98</v>
      </c>
      <c r="AZ522" s="474">
        <v>1643475.71</v>
      </c>
      <c r="BA522" s="474">
        <v>41498657.049999997</v>
      </c>
    </row>
    <row r="523" spans="1:53">
      <c r="A523" s="475" t="s">
        <v>1820</v>
      </c>
      <c r="B523" s="474">
        <v>1448549.31</v>
      </c>
      <c r="C523" s="474">
        <v>1413823.91</v>
      </c>
      <c r="D523" s="474">
        <v>2232691.7799999998</v>
      </c>
      <c r="E523" s="474">
        <v>3728664.58</v>
      </c>
      <c r="F523" s="474">
        <v>2168387.7999999998</v>
      </c>
      <c r="G523" s="474">
        <v>1635740.34</v>
      </c>
      <c r="H523" s="474">
        <v>1230953.3600000001</v>
      </c>
      <c r="I523" s="474">
        <v>990983.7</v>
      </c>
      <c r="J523" s="474">
        <v>1318532.03</v>
      </c>
      <c r="K523" s="474">
        <v>1193727.18</v>
      </c>
      <c r="L523" s="474">
        <v>1458402.08</v>
      </c>
      <c r="M523" s="474">
        <v>1099528.9099999999</v>
      </c>
      <c r="N523" s="474">
        <v>19919984.98</v>
      </c>
      <c r="O523" s="474">
        <v>1414932.93</v>
      </c>
      <c r="P523" s="474">
        <v>3982330.73999999</v>
      </c>
      <c r="Q523" s="474">
        <v>6071010.0499999998</v>
      </c>
      <c r="R523" s="474">
        <v>4711699.24</v>
      </c>
      <c r="S523" s="474">
        <v>2341616.7400000002</v>
      </c>
      <c r="T523" s="474">
        <v>1955623.38</v>
      </c>
      <c r="U523" s="474">
        <v>1354945.21</v>
      </c>
      <c r="V523" s="474">
        <v>1276969.45</v>
      </c>
      <c r="W523" s="474">
        <v>1262512.51999999</v>
      </c>
      <c r="X523" s="474">
        <v>1162874.8999999999</v>
      </c>
      <c r="Y523" s="474">
        <v>1213467.6599999999</v>
      </c>
      <c r="Z523" s="474">
        <v>1397062.7</v>
      </c>
      <c r="AA523" s="474">
        <v>28145045.52</v>
      </c>
      <c r="AB523" s="474">
        <v>5485100.0800000001</v>
      </c>
      <c r="AC523" s="474">
        <v>957649.66</v>
      </c>
      <c r="AD523" s="474">
        <v>2785417.72</v>
      </c>
      <c r="AE523" s="474">
        <v>1432394.45</v>
      </c>
      <c r="AF523" s="474">
        <v>801976.99</v>
      </c>
      <c r="AG523" s="474">
        <v>850997.8</v>
      </c>
      <c r="AH523" s="474">
        <v>832857.56</v>
      </c>
      <c r="AI523" s="474">
        <v>817011.21</v>
      </c>
      <c r="AJ523" s="474">
        <v>790321.10999999905</v>
      </c>
      <c r="AK523" s="474">
        <v>791250.52</v>
      </c>
      <c r="AL523" s="474">
        <v>860447.44</v>
      </c>
      <c r="AM523" s="474">
        <v>888533.81</v>
      </c>
      <c r="AN523" s="474">
        <v>17293958.350000001</v>
      </c>
      <c r="AO523" s="474">
        <v>6431405.9199999999</v>
      </c>
      <c r="AP523" s="474">
        <v>3097919.52</v>
      </c>
      <c r="AQ523" s="474">
        <v>9007967.7400000002</v>
      </c>
      <c r="AR523" s="474">
        <v>4936966.5</v>
      </c>
      <c r="AS523" s="474">
        <v>2633311.1799999899</v>
      </c>
      <c r="AT523" s="474">
        <v>1402455.67</v>
      </c>
      <c r="AU523" s="474">
        <v>903935.39</v>
      </c>
      <c r="AV523" s="474">
        <v>831720.31</v>
      </c>
      <c r="AW523" s="474">
        <v>815811.16</v>
      </c>
      <c r="AX523" s="474">
        <v>806352.17</v>
      </c>
      <c r="AY523" s="474">
        <v>809378.28</v>
      </c>
      <c r="AZ523" s="474">
        <v>917232.15</v>
      </c>
      <c r="BA523" s="474">
        <v>32594455.989999998</v>
      </c>
    </row>
    <row r="524" spans="1:53">
      <c r="A524" s="475" t="s">
        <v>1819</v>
      </c>
      <c r="B524" s="474">
        <v>434141.26</v>
      </c>
      <c r="C524" s="474">
        <v>344535.65</v>
      </c>
      <c r="D524" s="474">
        <v>235483.03</v>
      </c>
      <c r="E524" s="474">
        <v>199948.93</v>
      </c>
      <c r="F524" s="474">
        <v>256915.89</v>
      </c>
      <c r="G524" s="474">
        <v>210488.06</v>
      </c>
      <c r="H524" s="474">
        <v>281190.21999999997</v>
      </c>
      <c r="I524" s="474">
        <v>245148.4</v>
      </c>
      <c r="J524" s="474">
        <v>215476.43</v>
      </c>
      <c r="K524" s="474">
        <v>453916.1</v>
      </c>
      <c r="L524" s="474">
        <v>705996.27</v>
      </c>
      <c r="M524" s="474">
        <v>627068.81000000006</v>
      </c>
      <c r="N524" s="474">
        <v>4210309.05</v>
      </c>
      <c r="O524" s="474">
        <v>618202.05999999901</v>
      </c>
      <c r="P524" s="474">
        <v>598759.86</v>
      </c>
      <c r="Q524" s="474">
        <v>690649.48</v>
      </c>
      <c r="R524" s="474">
        <v>692311.36</v>
      </c>
      <c r="S524" s="474">
        <v>596417.42000000004</v>
      </c>
      <c r="T524" s="474">
        <v>596417.42000000004</v>
      </c>
      <c r="U524" s="474">
        <v>615682.05999999901</v>
      </c>
      <c r="V524" s="474">
        <v>596431.98</v>
      </c>
      <c r="W524" s="474">
        <v>596417.42000000004</v>
      </c>
      <c r="X524" s="474">
        <v>596402.86</v>
      </c>
      <c r="Y524" s="474">
        <v>596417.42000000004</v>
      </c>
      <c r="Z524" s="474">
        <v>597508.28</v>
      </c>
      <c r="AA524" s="474">
        <v>7391617.6199999899</v>
      </c>
      <c r="AB524" s="474">
        <v>542132.01</v>
      </c>
      <c r="AC524" s="474">
        <v>608103.81000000006</v>
      </c>
      <c r="AD524" s="474">
        <v>610189.93000000005</v>
      </c>
      <c r="AE524" s="474">
        <v>522275.81</v>
      </c>
      <c r="AF524" s="474">
        <v>525089.37</v>
      </c>
      <c r="AG524" s="474">
        <v>520553.37</v>
      </c>
      <c r="AH524" s="474">
        <v>539684.01</v>
      </c>
      <c r="AI524" s="474">
        <v>520247.93</v>
      </c>
      <c r="AJ524" s="474">
        <v>520233.37</v>
      </c>
      <c r="AK524" s="474">
        <v>520218.81</v>
      </c>
      <c r="AL524" s="474">
        <v>520233.37</v>
      </c>
      <c r="AM524" s="474">
        <v>522265.78</v>
      </c>
      <c r="AN524" s="474">
        <v>6471227.5700000003</v>
      </c>
      <c r="AO524" s="474">
        <v>745417.38</v>
      </c>
      <c r="AP524" s="474">
        <v>804825.64</v>
      </c>
      <c r="AQ524" s="474">
        <v>807355.76</v>
      </c>
      <c r="AR524" s="474">
        <v>725099.14</v>
      </c>
      <c r="AS524" s="474">
        <v>725113.7</v>
      </c>
      <c r="AT524" s="474">
        <v>725113.7</v>
      </c>
      <c r="AU524" s="474">
        <v>744577.38</v>
      </c>
      <c r="AV524" s="474">
        <v>725128.26</v>
      </c>
      <c r="AW524" s="474">
        <v>725113.7</v>
      </c>
      <c r="AX524" s="474">
        <v>725099.14</v>
      </c>
      <c r="AY524" s="474">
        <v>725113.7</v>
      </c>
      <c r="AZ524" s="474">
        <v>726243.56</v>
      </c>
      <c r="BA524" s="474">
        <v>8904201.0600000005</v>
      </c>
    </row>
    <row r="525" spans="1:53">
      <c r="A525" s="475" t="s">
        <v>1818</v>
      </c>
      <c r="B525" s="474">
        <v>267120.34999999998</v>
      </c>
      <c r="C525" s="474">
        <v>299205.37</v>
      </c>
      <c r="D525" s="474">
        <v>691759.16999999899</v>
      </c>
      <c r="E525" s="474">
        <v>1164729.8499999901</v>
      </c>
      <c r="F525" s="474">
        <v>1344500.32</v>
      </c>
      <c r="G525" s="474">
        <v>590693.56999999995</v>
      </c>
      <c r="H525" s="474">
        <v>332101.95</v>
      </c>
      <c r="I525" s="474">
        <v>584259.91</v>
      </c>
      <c r="J525" s="474">
        <v>405042.2</v>
      </c>
      <c r="K525" s="474">
        <v>248446.6</v>
      </c>
      <c r="L525" s="474">
        <v>348258.15</v>
      </c>
      <c r="M525" s="474">
        <v>227406.62</v>
      </c>
      <c r="N525" s="474">
        <v>6503524.0599999996</v>
      </c>
      <c r="O525" s="474">
        <v>433202.22</v>
      </c>
      <c r="P525" s="474">
        <v>422391.3</v>
      </c>
      <c r="Q525" s="474">
        <v>583540.52999999898</v>
      </c>
      <c r="R525" s="474">
        <v>1334392.06</v>
      </c>
      <c r="S525" s="474">
        <v>1564676.96999999</v>
      </c>
      <c r="T525" s="474">
        <v>1100675.5799999901</v>
      </c>
      <c r="U525" s="474">
        <v>595180.35</v>
      </c>
      <c r="V525" s="474">
        <v>574867.64</v>
      </c>
      <c r="W525" s="474">
        <v>628809.26</v>
      </c>
      <c r="X525" s="474">
        <v>551039.39</v>
      </c>
      <c r="Y525" s="474">
        <v>507854.93</v>
      </c>
      <c r="Z525" s="474">
        <v>539676.85</v>
      </c>
      <c r="AA525" s="474">
        <v>8836307.0800000001</v>
      </c>
      <c r="AB525" s="474">
        <v>862212.16</v>
      </c>
      <c r="AC525" s="474">
        <v>309543.82</v>
      </c>
      <c r="AD525" s="474">
        <v>678023.66</v>
      </c>
      <c r="AE525" s="474">
        <v>418212.11</v>
      </c>
      <c r="AF525" s="474">
        <v>279960.13</v>
      </c>
      <c r="AG525" s="474">
        <v>295995.21000000002</v>
      </c>
      <c r="AH525" s="474">
        <v>305926.87</v>
      </c>
      <c r="AI525" s="474">
        <v>309368.09999999998</v>
      </c>
      <c r="AJ525" s="474">
        <v>285891.58999999898</v>
      </c>
      <c r="AK525" s="474">
        <v>285105.25999999902</v>
      </c>
      <c r="AL525" s="474">
        <v>276179.19999999902</v>
      </c>
      <c r="AM525" s="474">
        <v>393417.22999999899</v>
      </c>
      <c r="AN525" s="474">
        <v>4699835.34</v>
      </c>
      <c r="AO525" s="474">
        <v>895084.95</v>
      </c>
      <c r="AP525" s="474">
        <v>333133.43</v>
      </c>
      <c r="AQ525" s="474">
        <v>1145756.82</v>
      </c>
      <c r="AR525" s="474">
        <v>934730.27999999898</v>
      </c>
      <c r="AS525" s="474">
        <v>559032.46</v>
      </c>
      <c r="AT525" s="474">
        <v>453385.49</v>
      </c>
      <c r="AU525" s="474">
        <v>360202.02</v>
      </c>
      <c r="AV525" s="474">
        <v>314768.15999999997</v>
      </c>
      <c r="AW525" s="474">
        <v>296369.45</v>
      </c>
      <c r="AX525" s="474">
        <v>285683.18</v>
      </c>
      <c r="AY525" s="474">
        <v>276160.06</v>
      </c>
      <c r="AZ525" s="474">
        <v>397401.99</v>
      </c>
      <c r="BA525" s="474">
        <v>6251708.29</v>
      </c>
    </row>
    <row r="526" spans="1:53">
      <c r="A526" s="475" t="s">
        <v>1817</v>
      </c>
      <c r="B526" s="474">
        <v>263321.69</v>
      </c>
      <c r="C526" s="474">
        <v>272773.78000000003</v>
      </c>
      <c r="D526" s="474">
        <v>682510.1</v>
      </c>
      <c r="E526" s="474">
        <v>1144665.43</v>
      </c>
      <c r="F526" s="474">
        <v>1329119.51</v>
      </c>
      <c r="G526" s="474">
        <v>536805.38</v>
      </c>
      <c r="H526" s="474">
        <v>325166.34000000003</v>
      </c>
      <c r="I526" s="474">
        <v>574698.38</v>
      </c>
      <c r="J526" s="474">
        <v>399216.07</v>
      </c>
      <c r="K526" s="474">
        <v>248487.97</v>
      </c>
      <c r="L526" s="474">
        <v>348258.15</v>
      </c>
      <c r="M526" s="474">
        <v>227406.62</v>
      </c>
      <c r="N526" s="474">
        <v>6352429.4199999999</v>
      </c>
      <c r="O526" s="474">
        <v>413202.22</v>
      </c>
      <c r="P526" s="474">
        <v>402391.3</v>
      </c>
      <c r="Q526" s="474">
        <v>563540.52999999898</v>
      </c>
      <c r="R526" s="474">
        <v>1254136.06</v>
      </c>
      <c r="S526" s="474">
        <v>1364676.96999999</v>
      </c>
      <c r="T526" s="474">
        <v>850675.57999999798</v>
      </c>
      <c r="U526" s="474">
        <v>345180.35</v>
      </c>
      <c r="V526" s="474">
        <v>385867.64</v>
      </c>
      <c r="W526" s="474">
        <v>378809.26</v>
      </c>
      <c r="X526" s="474">
        <v>355330.39</v>
      </c>
      <c r="Y526" s="474">
        <v>349999.93</v>
      </c>
      <c r="Z526" s="474">
        <v>489676.85</v>
      </c>
      <c r="AA526" s="474">
        <v>7153487.0800000001</v>
      </c>
      <c r="AB526" s="474">
        <v>862212.16</v>
      </c>
      <c r="AC526" s="474">
        <v>309543.82</v>
      </c>
      <c r="AD526" s="474">
        <v>678023.66</v>
      </c>
      <c r="AE526" s="474">
        <v>418212.11</v>
      </c>
      <c r="AF526" s="474">
        <v>279960.13</v>
      </c>
      <c r="AG526" s="474">
        <v>295995.21000000002</v>
      </c>
      <c r="AH526" s="474">
        <v>305926.87</v>
      </c>
      <c r="AI526" s="474">
        <v>309368.09999999998</v>
      </c>
      <c r="AJ526" s="474">
        <v>280891.58999999898</v>
      </c>
      <c r="AK526" s="474">
        <v>285105.25999999902</v>
      </c>
      <c r="AL526" s="474">
        <v>276179.19999999902</v>
      </c>
      <c r="AM526" s="474">
        <v>393417.22999999899</v>
      </c>
      <c r="AN526" s="474">
        <v>4694835.34</v>
      </c>
      <c r="AO526" s="474">
        <v>895084.95</v>
      </c>
      <c r="AP526" s="474">
        <v>333133.43</v>
      </c>
      <c r="AQ526" s="474">
        <v>1145756.82</v>
      </c>
      <c r="AR526" s="474">
        <v>934730.27999999898</v>
      </c>
      <c r="AS526" s="474">
        <v>559032.46</v>
      </c>
      <c r="AT526" s="474">
        <v>453385.49</v>
      </c>
      <c r="AU526" s="474">
        <v>360202.02</v>
      </c>
      <c r="AV526" s="474">
        <v>314768.15999999997</v>
      </c>
      <c r="AW526" s="474">
        <v>291369.45</v>
      </c>
      <c r="AX526" s="474">
        <v>285683.18</v>
      </c>
      <c r="AY526" s="474">
        <v>276160.06</v>
      </c>
      <c r="AZ526" s="474">
        <v>397401.99</v>
      </c>
      <c r="BA526" s="474">
        <v>6246708.29</v>
      </c>
    </row>
    <row r="527" spans="1:53">
      <c r="A527" s="475" t="s">
        <v>1816</v>
      </c>
      <c r="B527" s="474">
        <v>3798.66</v>
      </c>
      <c r="C527" s="474">
        <v>26431.59</v>
      </c>
      <c r="D527" s="474">
        <v>9249.07</v>
      </c>
      <c r="E527" s="474">
        <v>20064.419999999998</v>
      </c>
      <c r="F527" s="474">
        <v>15380.81</v>
      </c>
      <c r="G527" s="474">
        <v>53888.19</v>
      </c>
      <c r="H527" s="474">
        <v>6935.61</v>
      </c>
      <c r="I527" s="474">
        <v>9561.5300000000007</v>
      </c>
      <c r="J527" s="474">
        <v>5826.13</v>
      </c>
      <c r="K527" s="474">
        <v>-41.370000000000303</v>
      </c>
      <c r="L527" s="474">
        <v>0</v>
      </c>
      <c r="M527" s="474">
        <v>0</v>
      </c>
      <c r="N527" s="474">
        <v>151094.64000000001</v>
      </c>
      <c r="O527" s="474">
        <v>20000</v>
      </c>
      <c r="P527" s="474">
        <v>20000</v>
      </c>
      <c r="Q527" s="474">
        <v>20000</v>
      </c>
      <c r="R527" s="474">
        <v>80256</v>
      </c>
      <c r="S527" s="474">
        <v>200000</v>
      </c>
      <c r="T527" s="474">
        <v>250000</v>
      </c>
      <c r="U527" s="474">
        <v>250000</v>
      </c>
      <c r="V527" s="474">
        <v>189000</v>
      </c>
      <c r="W527" s="474">
        <v>250000</v>
      </c>
      <c r="X527" s="474">
        <v>195709</v>
      </c>
      <c r="Y527" s="474">
        <v>157855</v>
      </c>
      <c r="Z527" s="474">
        <v>50000</v>
      </c>
      <c r="AA527" s="474">
        <v>1682820</v>
      </c>
      <c r="AB527" s="474">
        <v>0</v>
      </c>
      <c r="AC527" s="474">
        <v>0</v>
      </c>
      <c r="AD527" s="474">
        <v>0</v>
      </c>
      <c r="AE527" s="474">
        <v>0</v>
      </c>
      <c r="AF527" s="474">
        <v>0</v>
      </c>
      <c r="AG527" s="474">
        <v>0</v>
      </c>
      <c r="AH527" s="474">
        <v>0</v>
      </c>
      <c r="AI527" s="474">
        <v>0</v>
      </c>
      <c r="AJ527" s="474">
        <v>5000</v>
      </c>
      <c r="AK527" s="474">
        <v>0</v>
      </c>
      <c r="AL527" s="474">
        <v>0</v>
      </c>
      <c r="AM527" s="474">
        <v>0</v>
      </c>
      <c r="AN527" s="474">
        <v>5000</v>
      </c>
      <c r="AO527" s="474">
        <v>0</v>
      </c>
      <c r="AP527" s="474">
        <v>0</v>
      </c>
      <c r="AQ527" s="474">
        <v>0</v>
      </c>
      <c r="AR527" s="474">
        <v>0</v>
      </c>
      <c r="AS527" s="474">
        <v>0</v>
      </c>
      <c r="AT527" s="474">
        <v>0</v>
      </c>
      <c r="AU527" s="474">
        <v>0</v>
      </c>
      <c r="AV527" s="474">
        <v>0</v>
      </c>
      <c r="AW527" s="474">
        <v>5000</v>
      </c>
      <c r="AX527" s="474">
        <v>0</v>
      </c>
      <c r="AY527" s="474">
        <v>0</v>
      </c>
      <c r="AZ527" s="474">
        <v>0</v>
      </c>
      <c r="BA527" s="474">
        <v>5000</v>
      </c>
    </row>
    <row r="528" spans="1:53">
      <c r="A528" s="475" t="s">
        <v>1815</v>
      </c>
      <c r="B528" s="474">
        <v>183345.49</v>
      </c>
      <c r="C528" s="474">
        <v>187099.14</v>
      </c>
      <c r="D528" s="474">
        <v>192613.34</v>
      </c>
      <c r="E528" s="474">
        <v>187690.82</v>
      </c>
      <c r="F528" s="474">
        <v>190475.75999999899</v>
      </c>
      <c r="G528" s="474">
        <v>213692.44999999899</v>
      </c>
      <c r="H528" s="474">
        <v>215592.24</v>
      </c>
      <c r="I528" s="474">
        <v>232852.72999999899</v>
      </c>
      <c r="J528" s="474">
        <v>204816.39</v>
      </c>
      <c r="K528" s="474">
        <v>368333.54</v>
      </c>
      <c r="L528" s="474">
        <v>443977.94</v>
      </c>
      <c r="M528" s="474">
        <v>379935.50999999902</v>
      </c>
      <c r="N528" s="474">
        <v>3000425.3499999898</v>
      </c>
      <c r="O528" s="474">
        <v>158110.79</v>
      </c>
      <c r="P528" s="474">
        <v>172080.87</v>
      </c>
      <c r="Q528" s="474">
        <v>250427.66</v>
      </c>
      <c r="R528" s="474">
        <v>241001.8</v>
      </c>
      <c r="S528" s="474">
        <v>230998.77999999901</v>
      </c>
      <c r="T528" s="474">
        <v>197433.42</v>
      </c>
      <c r="U528" s="474">
        <v>148330.85999999999</v>
      </c>
      <c r="V528" s="474">
        <v>169677.08</v>
      </c>
      <c r="W528" s="474">
        <v>158683.07999999999</v>
      </c>
      <c r="X528" s="474">
        <v>178449.58</v>
      </c>
      <c r="Y528" s="474">
        <v>182422.07</v>
      </c>
      <c r="Z528" s="474">
        <v>152450.74</v>
      </c>
      <c r="AA528" s="474">
        <v>2240066.73</v>
      </c>
      <c r="AB528" s="474">
        <v>329891.65999999997</v>
      </c>
      <c r="AC528" s="474">
        <v>124523.54</v>
      </c>
      <c r="AD528" s="474">
        <v>183574.05999999901</v>
      </c>
      <c r="AE528" s="474">
        <v>188560.97</v>
      </c>
      <c r="AF528" s="474">
        <v>145163.00999999899</v>
      </c>
      <c r="AG528" s="474">
        <v>124423.099999999</v>
      </c>
      <c r="AH528" s="474">
        <v>117255.579999999</v>
      </c>
      <c r="AI528" s="474">
        <v>122713.939999999</v>
      </c>
      <c r="AJ528" s="474">
        <v>116388.319999999</v>
      </c>
      <c r="AK528" s="474">
        <v>180894.05</v>
      </c>
      <c r="AL528" s="474">
        <v>126639.08999999901</v>
      </c>
      <c r="AM528" s="474">
        <v>122011.799999999</v>
      </c>
      <c r="AN528" s="474">
        <v>1882039.1199999901</v>
      </c>
      <c r="AO528" s="474">
        <v>347749.51999999897</v>
      </c>
      <c r="AP528" s="474">
        <v>115802.849999999</v>
      </c>
      <c r="AQ528" s="474">
        <v>155669.28</v>
      </c>
      <c r="AR528" s="474">
        <v>201969.37</v>
      </c>
      <c r="AS528" s="474">
        <v>198980.67</v>
      </c>
      <c r="AT528" s="474">
        <v>179957.49</v>
      </c>
      <c r="AU528" s="474">
        <v>120265.769999999</v>
      </c>
      <c r="AV528" s="474">
        <v>124411.749999999</v>
      </c>
      <c r="AW528" s="474">
        <v>119734.819999999</v>
      </c>
      <c r="AX528" s="474">
        <v>152404.04999999999</v>
      </c>
      <c r="AY528" s="474">
        <v>124964.489999999</v>
      </c>
      <c r="AZ528" s="474">
        <v>119525.999999999</v>
      </c>
      <c r="BA528" s="474">
        <v>1961436.06</v>
      </c>
    </row>
    <row r="529" spans="1:53">
      <c r="A529" s="475" t="s">
        <v>1814</v>
      </c>
      <c r="B529" s="474">
        <v>169651.85</v>
      </c>
      <c r="C529" s="474">
        <v>161231.48000000001</v>
      </c>
      <c r="D529" s="474">
        <v>164283.38</v>
      </c>
      <c r="E529" s="474">
        <v>174947.82</v>
      </c>
      <c r="F529" s="474">
        <v>158080.26999999999</v>
      </c>
      <c r="G529" s="474">
        <v>186842.08</v>
      </c>
      <c r="H529" s="474">
        <v>192903.54</v>
      </c>
      <c r="I529" s="474">
        <v>206990.34</v>
      </c>
      <c r="J529" s="474">
        <v>173849.72</v>
      </c>
      <c r="K529" s="474">
        <v>365191.69999999902</v>
      </c>
      <c r="L529" s="474">
        <v>368857.04</v>
      </c>
      <c r="M529" s="474">
        <v>372666.359999999</v>
      </c>
      <c r="N529" s="474">
        <v>2695495.58</v>
      </c>
      <c r="O529" s="474">
        <v>155962.22</v>
      </c>
      <c r="P529" s="474">
        <v>169932.3</v>
      </c>
      <c r="Q529" s="474">
        <v>248279.09</v>
      </c>
      <c r="R529" s="474">
        <v>236353.23</v>
      </c>
      <c r="S529" s="474">
        <v>228850.209999999</v>
      </c>
      <c r="T529" s="474">
        <v>195284.85</v>
      </c>
      <c r="U529" s="474">
        <v>146182.29</v>
      </c>
      <c r="V529" s="474">
        <v>165028.51</v>
      </c>
      <c r="W529" s="474">
        <v>156534.51</v>
      </c>
      <c r="X529" s="474">
        <v>143801.01</v>
      </c>
      <c r="Y529" s="474">
        <v>160273.5</v>
      </c>
      <c r="Z529" s="474">
        <v>150302.17000000001</v>
      </c>
      <c r="AA529" s="474">
        <v>2156783.89</v>
      </c>
      <c r="AB529" s="474">
        <v>327701.64</v>
      </c>
      <c r="AC529" s="474">
        <v>122333.519999999</v>
      </c>
      <c r="AD529" s="474">
        <v>181384.03999999899</v>
      </c>
      <c r="AE529" s="474">
        <v>158870.95000000001</v>
      </c>
      <c r="AF529" s="474">
        <v>117972.989999999</v>
      </c>
      <c r="AG529" s="474">
        <v>122233.079999999</v>
      </c>
      <c r="AH529" s="474">
        <v>115065.55999999899</v>
      </c>
      <c r="AI529" s="474">
        <v>118023.91999999899</v>
      </c>
      <c r="AJ529" s="474">
        <v>114198.299999999</v>
      </c>
      <c r="AK529" s="474">
        <v>113704.02999999899</v>
      </c>
      <c r="AL529" s="474">
        <v>124449.069999999</v>
      </c>
      <c r="AM529" s="474">
        <v>113821.409999999</v>
      </c>
      <c r="AN529" s="474">
        <v>1729758.51</v>
      </c>
      <c r="AO529" s="474">
        <v>345471.89999999898</v>
      </c>
      <c r="AP529" s="474">
        <v>113525.22999999901</v>
      </c>
      <c r="AQ529" s="474">
        <v>147391.66</v>
      </c>
      <c r="AR529" s="474">
        <v>197191.75</v>
      </c>
      <c r="AS529" s="474">
        <v>196703.05</v>
      </c>
      <c r="AT529" s="474">
        <v>177679.87</v>
      </c>
      <c r="AU529" s="474">
        <v>117988.149999999</v>
      </c>
      <c r="AV529" s="474">
        <v>119634.129999999</v>
      </c>
      <c r="AW529" s="474">
        <v>117457.19999999899</v>
      </c>
      <c r="AX529" s="474">
        <v>117626.429999999</v>
      </c>
      <c r="AY529" s="474">
        <v>122686.86999999901</v>
      </c>
      <c r="AZ529" s="474">
        <v>117248.379999999</v>
      </c>
      <c r="BA529" s="474">
        <v>1890604.6199999901</v>
      </c>
    </row>
    <row r="530" spans="1:53">
      <c r="A530" s="475" t="s">
        <v>1813</v>
      </c>
      <c r="B530" s="474">
        <v>13693.64</v>
      </c>
      <c r="C530" s="474">
        <v>25867.66</v>
      </c>
      <c r="D530" s="474">
        <v>28329.96</v>
      </c>
      <c r="E530" s="474">
        <v>12743</v>
      </c>
      <c r="F530" s="474">
        <v>32395.49</v>
      </c>
      <c r="G530" s="474">
        <v>26850.37</v>
      </c>
      <c r="H530" s="474">
        <v>22688.7</v>
      </c>
      <c r="I530" s="474">
        <v>25862.39</v>
      </c>
      <c r="J530" s="474">
        <v>30966.67</v>
      </c>
      <c r="K530" s="474">
        <v>3141.84</v>
      </c>
      <c r="L530" s="474">
        <v>75120.899999999994</v>
      </c>
      <c r="M530" s="474">
        <v>7269.15</v>
      </c>
      <c r="N530" s="474">
        <v>304929.77</v>
      </c>
      <c r="O530" s="474">
        <v>2148.5700000000002</v>
      </c>
      <c r="P530" s="474">
        <v>2148.5700000000002</v>
      </c>
      <c r="Q530" s="474">
        <v>2148.5700000000002</v>
      </c>
      <c r="R530" s="474">
        <v>4648.57</v>
      </c>
      <c r="S530" s="474">
        <v>2148.5700000000002</v>
      </c>
      <c r="T530" s="474">
        <v>2148.5700000000002</v>
      </c>
      <c r="U530" s="474">
        <v>2148.5700000000002</v>
      </c>
      <c r="V530" s="474">
        <v>4648.57</v>
      </c>
      <c r="W530" s="474">
        <v>2148.5700000000002</v>
      </c>
      <c r="X530" s="474">
        <v>34648.57</v>
      </c>
      <c r="Y530" s="474">
        <v>22148.57</v>
      </c>
      <c r="Z530" s="474">
        <v>2148.5700000000002</v>
      </c>
      <c r="AA530" s="474">
        <v>83282.84</v>
      </c>
      <c r="AB530" s="474">
        <v>2190.02</v>
      </c>
      <c r="AC530" s="474">
        <v>2190.02</v>
      </c>
      <c r="AD530" s="474">
        <v>2190.02</v>
      </c>
      <c r="AE530" s="474">
        <v>29690.02</v>
      </c>
      <c r="AF530" s="474">
        <v>27190.02</v>
      </c>
      <c r="AG530" s="474">
        <v>2190.02</v>
      </c>
      <c r="AH530" s="474">
        <v>2190.02</v>
      </c>
      <c r="AI530" s="474">
        <v>4690.0200000000004</v>
      </c>
      <c r="AJ530" s="474">
        <v>2190.02</v>
      </c>
      <c r="AK530" s="474">
        <v>67190.02</v>
      </c>
      <c r="AL530" s="474">
        <v>2190.02</v>
      </c>
      <c r="AM530" s="474">
        <v>8190.39</v>
      </c>
      <c r="AN530" s="474">
        <v>152280.60999999999</v>
      </c>
      <c r="AO530" s="474">
        <v>2277.62</v>
      </c>
      <c r="AP530" s="474">
        <v>2277.62</v>
      </c>
      <c r="AQ530" s="474">
        <v>8277.6199999999899</v>
      </c>
      <c r="AR530" s="474">
        <v>4777.62</v>
      </c>
      <c r="AS530" s="474">
        <v>2277.62</v>
      </c>
      <c r="AT530" s="474">
        <v>2277.62</v>
      </c>
      <c r="AU530" s="474">
        <v>2277.62</v>
      </c>
      <c r="AV530" s="474">
        <v>4777.62</v>
      </c>
      <c r="AW530" s="474">
        <v>2277.62</v>
      </c>
      <c r="AX530" s="474">
        <v>34777.620000000003</v>
      </c>
      <c r="AY530" s="474">
        <v>2277.62</v>
      </c>
      <c r="AZ530" s="474">
        <v>2277.62</v>
      </c>
      <c r="BA530" s="474">
        <v>70831.4399999999</v>
      </c>
    </row>
    <row r="531" spans="1:53">
      <c r="A531" s="475" t="s">
        <v>1812</v>
      </c>
      <c r="B531" s="474">
        <v>1672532.78</v>
      </c>
      <c r="C531" s="474">
        <v>2047070.97</v>
      </c>
      <c r="D531" s="474">
        <v>2173319.8199999998</v>
      </c>
      <c r="E531" s="474">
        <v>1778325.8399999901</v>
      </c>
      <c r="F531" s="474">
        <v>1777046.19</v>
      </c>
      <c r="G531" s="474">
        <v>2744677.16</v>
      </c>
      <c r="H531" s="474">
        <v>2788506.07</v>
      </c>
      <c r="I531" s="474">
        <v>2126459.96999999</v>
      </c>
      <c r="J531" s="474">
        <v>2070981.5799999901</v>
      </c>
      <c r="K531" s="474">
        <v>2183893.4700000002</v>
      </c>
      <c r="L531" s="474">
        <v>2782503.5699999901</v>
      </c>
      <c r="M531" s="474">
        <v>2471732.02</v>
      </c>
      <c r="N531" s="474">
        <v>26617049.439999901</v>
      </c>
      <c r="O531" s="474">
        <v>1590437.05</v>
      </c>
      <c r="P531" s="474">
        <v>1635522.49999999</v>
      </c>
      <c r="Q531" s="474">
        <v>1656670.2</v>
      </c>
      <c r="R531" s="474">
        <v>1808428.38</v>
      </c>
      <c r="S531" s="474">
        <v>1856256.8499999901</v>
      </c>
      <c r="T531" s="474">
        <v>1883682.77999999</v>
      </c>
      <c r="U531" s="474">
        <v>1760777.8899999899</v>
      </c>
      <c r="V531" s="474">
        <v>1854862.36</v>
      </c>
      <c r="W531" s="474">
        <v>1714188.3799999901</v>
      </c>
      <c r="X531" s="474">
        <v>1781867.18</v>
      </c>
      <c r="Y531" s="474">
        <v>1814166.75999999</v>
      </c>
      <c r="Z531" s="474">
        <v>1893734.0899999901</v>
      </c>
      <c r="AA531" s="474">
        <v>21250594.419999901</v>
      </c>
      <c r="AB531" s="474">
        <v>1853415.28</v>
      </c>
      <c r="AC531" s="474">
        <v>1983413.31</v>
      </c>
      <c r="AD531" s="474">
        <v>1994201.38</v>
      </c>
      <c r="AE531" s="474">
        <v>2013102.59</v>
      </c>
      <c r="AF531" s="474">
        <v>2125089.1399999899</v>
      </c>
      <c r="AG531" s="474">
        <v>2086790.57</v>
      </c>
      <c r="AH531" s="474">
        <v>1884841.03</v>
      </c>
      <c r="AI531" s="474">
        <v>1999508.74</v>
      </c>
      <c r="AJ531" s="474">
        <v>1865172.49</v>
      </c>
      <c r="AK531" s="474">
        <v>1977294.61</v>
      </c>
      <c r="AL531" s="474">
        <v>2009161.33</v>
      </c>
      <c r="AM531" s="474">
        <v>2140098.2400000002</v>
      </c>
      <c r="AN531" s="474">
        <v>23932088.710000001</v>
      </c>
      <c r="AO531" s="474">
        <v>1877297.53999999</v>
      </c>
      <c r="AP531" s="474">
        <v>1825201.49999999</v>
      </c>
      <c r="AQ531" s="474">
        <v>1921852.01999999</v>
      </c>
      <c r="AR531" s="474">
        <v>2110362.2200000002</v>
      </c>
      <c r="AS531" s="474">
        <v>2096506.53</v>
      </c>
      <c r="AT531" s="474">
        <v>2108171.38</v>
      </c>
      <c r="AU531" s="474">
        <v>1969702.29999999</v>
      </c>
      <c r="AV531" s="474">
        <v>2025203.16</v>
      </c>
      <c r="AW531" s="474">
        <v>1882375.47</v>
      </c>
      <c r="AX531" s="474">
        <v>1991554.95</v>
      </c>
      <c r="AY531" s="474">
        <v>2034247.98</v>
      </c>
      <c r="AZ531" s="474">
        <v>2173406.86</v>
      </c>
      <c r="BA531" s="474">
        <v>24015881.9099999</v>
      </c>
    </row>
    <row r="532" spans="1:53">
      <c r="A532" s="475" t="s">
        <v>1811</v>
      </c>
      <c r="B532" s="474">
        <v>117009.42</v>
      </c>
      <c r="C532" s="474">
        <v>57383.54</v>
      </c>
      <c r="D532" s="474">
        <v>89154.65</v>
      </c>
      <c r="E532" s="474">
        <v>44074.97</v>
      </c>
      <c r="F532" s="474">
        <v>38343.4</v>
      </c>
      <c r="G532" s="474">
        <v>115497.08</v>
      </c>
      <c r="H532" s="474">
        <v>112947.3</v>
      </c>
      <c r="I532" s="474">
        <v>82795.070000000007</v>
      </c>
      <c r="J532" s="474">
        <v>86056.52</v>
      </c>
      <c r="K532" s="474">
        <v>40769.65</v>
      </c>
      <c r="L532" s="474">
        <v>39157.67</v>
      </c>
      <c r="M532" s="474">
        <v>42048.799999999901</v>
      </c>
      <c r="N532" s="474">
        <v>865238.07</v>
      </c>
      <c r="O532" s="474">
        <v>50348.29</v>
      </c>
      <c r="P532" s="474">
        <v>50272.1</v>
      </c>
      <c r="Q532" s="474">
        <v>53697.07</v>
      </c>
      <c r="R532" s="474">
        <v>51075.88</v>
      </c>
      <c r="S532" s="474">
        <v>52213.05</v>
      </c>
      <c r="T532" s="474">
        <v>52422.39</v>
      </c>
      <c r="U532" s="474">
        <v>50939.87</v>
      </c>
      <c r="V532" s="474">
        <v>53623.67</v>
      </c>
      <c r="W532" s="474">
        <v>56130.25</v>
      </c>
      <c r="X532" s="474">
        <v>50286.61</v>
      </c>
      <c r="Y532" s="474">
        <v>51544</v>
      </c>
      <c r="Z532" s="474">
        <v>51745.75</v>
      </c>
      <c r="AA532" s="474">
        <v>624298.93000000005</v>
      </c>
      <c r="AB532" s="474">
        <v>49242.89</v>
      </c>
      <c r="AC532" s="474">
        <v>48573.56</v>
      </c>
      <c r="AD532" s="474">
        <v>52244.339999999902</v>
      </c>
      <c r="AE532" s="474">
        <v>49400.53</v>
      </c>
      <c r="AF532" s="474">
        <v>51183.05</v>
      </c>
      <c r="AG532" s="474">
        <v>50988.02</v>
      </c>
      <c r="AH532" s="474">
        <v>49588.66</v>
      </c>
      <c r="AI532" s="474">
        <v>52244.339999999902</v>
      </c>
      <c r="AJ532" s="474">
        <v>54504.01</v>
      </c>
      <c r="AK532" s="474">
        <v>49928.42</v>
      </c>
      <c r="AL532" s="474">
        <v>50822.25</v>
      </c>
      <c r="AM532" s="474">
        <v>50640.52</v>
      </c>
      <c r="AN532" s="474">
        <v>609360.59</v>
      </c>
      <c r="AO532" s="474">
        <v>48848.79</v>
      </c>
      <c r="AP532" s="474">
        <v>48350.080000000002</v>
      </c>
      <c r="AQ532" s="474">
        <v>51886.419999999896</v>
      </c>
      <c r="AR532" s="474">
        <v>49158.25</v>
      </c>
      <c r="AS532" s="474">
        <v>50790.63</v>
      </c>
      <c r="AT532" s="474">
        <v>50645.32</v>
      </c>
      <c r="AU532" s="474">
        <v>49298.43</v>
      </c>
      <c r="AV532" s="474">
        <v>51886.419999999896</v>
      </c>
      <c r="AW532" s="474">
        <v>54282.29</v>
      </c>
      <c r="AX532" s="474">
        <v>49551.57</v>
      </c>
      <c r="AY532" s="474">
        <v>50558.17</v>
      </c>
      <c r="AZ532" s="474">
        <v>50422.76</v>
      </c>
      <c r="BA532" s="474">
        <v>605679.13</v>
      </c>
    </row>
    <row r="533" spans="1:53">
      <c r="A533" s="475" t="s">
        <v>1810</v>
      </c>
      <c r="B533" s="474">
        <v>117009.42</v>
      </c>
      <c r="C533" s="474">
        <v>57383.54</v>
      </c>
      <c r="D533" s="474">
        <v>89154.65</v>
      </c>
      <c r="E533" s="474">
        <v>44074.97</v>
      </c>
      <c r="F533" s="474">
        <v>38343.4</v>
      </c>
      <c r="G533" s="474">
        <v>115497.08</v>
      </c>
      <c r="H533" s="474">
        <v>112947.3</v>
      </c>
      <c r="I533" s="474">
        <v>82795.070000000007</v>
      </c>
      <c r="J533" s="474">
        <v>86056.52</v>
      </c>
      <c r="K533" s="474">
        <v>40769.65</v>
      </c>
      <c r="L533" s="474">
        <v>39157.67</v>
      </c>
      <c r="M533" s="474">
        <v>42048.799999999901</v>
      </c>
      <c r="N533" s="474">
        <v>865238.07</v>
      </c>
      <c r="O533" s="474">
        <v>50348.29</v>
      </c>
      <c r="P533" s="474">
        <v>50272.1</v>
      </c>
      <c r="Q533" s="474">
        <v>53697.07</v>
      </c>
      <c r="R533" s="474">
        <v>51075.88</v>
      </c>
      <c r="S533" s="474">
        <v>52213.05</v>
      </c>
      <c r="T533" s="474">
        <v>52422.39</v>
      </c>
      <c r="U533" s="474">
        <v>50939.87</v>
      </c>
      <c r="V533" s="474">
        <v>53623.67</v>
      </c>
      <c r="W533" s="474">
        <v>56130.25</v>
      </c>
      <c r="X533" s="474">
        <v>50286.61</v>
      </c>
      <c r="Y533" s="474">
        <v>51544</v>
      </c>
      <c r="Z533" s="474">
        <v>51745.75</v>
      </c>
      <c r="AA533" s="474">
        <v>624298.93000000005</v>
      </c>
      <c r="AB533" s="474">
        <v>49242.89</v>
      </c>
      <c r="AC533" s="474">
        <v>48573.56</v>
      </c>
      <c r="AD533" s="474">
        <v>52244.339999999902</v>
      </c>
      <c r="AE533" s="474">
        <v>49400.53</v>
      </c>
      <c r="AF533" s="474">
        <v>51183.05</v>
      </c>
      <c r="AG533" s="474">
        <v>50988.02</v>
      </c>
      <c r="AH533" s="474">
        <v>49588.66</v>
      </c>
      <c r="AI533" s="474">
        <v>52244.339999999902</v>
      </c>
      <c r="AJ533" s="474">
        <v>54504.01</v>
      </c>
      <c r="AK533" s="474">
        <v>49928.42</v>
      </c>
      <c r="AL533" s="474">
        <v>50822.25</v>
      </c>
      <c r="AM533" s="474">
        <v>50640.52</v>
      </c>
      <c r="AN533" s="474">
        <v>609360.59</v>
      </c>
      <c r="AO533" s="474">
        <v>48848.79</v>
      </c>
      <c r="AP533" s="474">
        <v>48350.080000000002</v>
      </c>
      <c r="AQ533" s="474">
        <v>51886.419999999896</v>
      </c>
      <c r="AR533" s="474">
        <v>49158.25</v>
      </c>
      <c r="AS533" s="474">
        <v>50790.63</v>
      </c>
      <c r="AT533" s="474">
        <v>50645.32</v>
      </c>
      <c r="AU533" s="474">
        <v>49298.43</v>
      </c>
      <c r="AV533" s="474">
        <v>51886.419999999896</v>
      </c>
      <c r="AW533" s="474">
        <v>54282.29</v>
      </c>
      <c r="AX533" s="474">
        <v>49551.57</v>
      </c>
      <c r="AY533" s="474">
        <v>50558.17</v>
      </c>
      <c r="AZ533" s="474">
        <v>50422.76</v>
      </c>
      <c r="BA533" s="474">
        <v>605679.13</v>
      </c>
    </row>
    <row r="534" spans="1:53">
      <c r="A534" s="475" t="s">
        <v>1809</v>
      </c>
      <c r="B534" s="474">
        <v>37641.15</v>
      </c>
      <c r="C534" s="474">
        <v>33910.32</v>
      </c>
      <c r="D534" s="474">
        <v>37584.629999999997</v>
      </c>
      <c r="E534" s="474">
        <v>34948.769999999997</v>
      </c>
      <c r="F534" s="474">
        <v>33750.620000000003</v>
      </c>
      <c r="G534" s="474">
        <v>33453.89</v>
      </c>
      <c r="H534" s="474">
        <v>39035.81</v>
      </c>
      <c r="I534" s="474">
        <v>48778.58</v>
      </c>
      <c r="J534" s="474">
        <v>34106.17</v>
      </c>
      <c r="K534" s="474">
        <v>39711.269999999997</v>
      </c>
      <c r="L534" s="474">
        <v>39110.720000000001</v>
      </c>
      <c r="M534" s="474">
        <v>52967.48</v>
      </c>
      <c r="N534" s="474">
        <v>464999.41</v>
      </c>
      <c r="O534" s="474">
        <v>38306.39</v>
      </c>
      <c r="P534" s="474">
        <v>38441.9</v>
      </c>
      <c r="Q534" s="474">
        <v>40075.699999999997</v>
      </c>
      <c r="R534" s="474">
        <v>38816.97</v>
      </c>
      <c r="S534" s="474">
        <v>39440.730000000003</v>
      </c>
      <c r="T534" s="474">
        <v>39452.33</v>
      </c>
      <c r="U534" s="474">
        <v>38816.97</v>
      </c>
      <c r="V534" s="474">
        <v>40064.1</v>
      </c>
      <c r="W534" s="474">
        <v>39429.129999999997</v>
      </c>
      <c r="X534" s="474">
        <v>38713.730000000003</v>
      </c>
      <c r="Y534" s="474">
        <v>51991.39</v>
      </c>
      <c r="Z534" s="474">
        <v>39325.89</v>
      </c>
      <c r="AA534" s="474">
        <v>482875.23</v>
      </c>
      <c r="AB534" s="474">
        <v>37153.279999999999</v>
      </c>
      <c r="AC534" s="474">
        <v>37322.870000000003</v>
      </c>
      <c r="AD534" s="474">
        <v>39356.01</v>
      </c>
      <c r="AE534" s="474">
        <v>38087.6499999999</v>
      </c>
      <c r="AF534" s="474">
        <v>38722.03</v>
      </c>
      <c r="AG534" s="474">
        <v>38722.03</v>
      </c>
      <c r="AH534" s="474">
        <v>38087.6499999999</v>
      </c>
      <c r="AI534" s="474">
        <v>39356.01</v>
      </c>
      <c r="AJ534" s="474">
        <v>38722.03</v>
      </c>
      <c r="AK534" s="474">
        <v>38087.6499999999</v>
      </c>
      <c r="AL534" s="474">
        <v>51375.93</v>
      </c>
      <c r="AM534" s="474">
        <v>38722.03</v>
      </c>
      <c r="AN534" s="474">
        <v>473715.17</v>
      </c>
      <c r="AO534" s="474">
        <v>37186.35</v>
      </c>
      <c r="AP534" s="474">
        <v>37355.949999999997</v>
      </c>
      <c r="AQ534" s="474">
        <v>39833.32</v>
      </c>
      <c r="AR534" s="474">
        <v>38523.449999999997</v>
      </c>
      <c r="AS534" s="474">
        <v>39178.6</v>
      </c>
      <c r="AT534" s="474">
        <v>39178.6</v>
      </c>
      <c r="AU534" s="474">
        <v>38523.449999999997</v>
      </c>
      <c r="AV534" s="474">
        <v>39833.32</v>
      </c>
      <c r="AW534" s="474">
        <v>39178.6</v>
      </c>
      <c r="AX534" s="474">
        <v>38523.449999999997</v>
      </c>
      <c r="AY534" s="474">
        <v>51832.5</v>
      </c>
      <c r="AZ534" s="474">
        <v>39178.6</v>
      </c>
      <c r="BA534" s="474">
        <v>478326.19</v>
      </c>
    </row>
    <row r="535" spans="1:53">
      <c r="A535" s="475" t="s">
        <v>1808</v>
      </c>
      <c r="B535" s="474">
        <v>24714.82</v>
      </c>
      <c r="C535" s="474">
        <v>23050.06</v>
      </c>
      <c r="D535" s="474">
        <v>25476.19</v>
      </c>
      <c r="E535" s="474">
        <v>24497.16</v>
      </c>
      <c r="F535" s="474">
        <v>24207.360000000001</v>
      </c>
      <c r="G535" s="474">
        <v>25145.599999999999</v>
      </c>
      <c r="H535" s="474">
        <v>27365.82</v>
      </c>
      <c r="I535" s="474">
        <v>23879.200000000001</v>
      </c>
      <c r="J535" s="474">
        <v>24628.19</v>
      </c>
      <c r="K535" s="474">
        <v>24711.27</v>
      </c>
      <c r="L535" s="474">
        <v>24110.720000000001</v>
      </c>
      <c r="M535" s="474">
        <v>37967.480000000003</v>
      </c>
      <c r="N535" s="474">
        <v>309753.87</v>
      </c>
      <c r="O535" s="474">
        <v>24254.89</v>
      </c>
      <c r="P535" s="474">
        <v>24390.400000000001</v>
      </c>
      <c r="Q535" s="474">
        <v>26024.2</v>
      </c>
      <c r="R535" s="474">
        <v>24765.47</v>
      </c>
      <c r="S535" s="474">
        <v>25389.23</v>
      </c>
      <c r="T535" s="474">
        <v>25400.83</v>
      </c>
      <c r="U535" s="474">
        <v>24765.47</v>
      </c>
      <c r="V535" s="474">
        <v>26012.6</v>
      </c>
      <c r="W535" s="474">
        <v>25377.63</v>
      </c>
      <c r="X535" s="474">
        <v>24662.23</v>
      </c>
      <c r="Y535" s="474">
        <v>37939.89</v>
      </c>
      <c r="Z535" s="474">
        <v>25274.39</v>
      </c>
      <c r="AA535" s="474">
        <v>314257.23</v>
      </c>
      <c r="AB535" s="474">
        <v>23903.279999999999</v>
      </c>
      <c r="AC535" s="474">
        <v>24072.87</v>
      </c>
      <c r="AD535" s="474">
        <v>26106.01</v>
      </c>
      <c r="AE535" s="474">
        <v>24837.6499999999</v>
      </c>
      <c r="AF535" s="474">
        <v>25472.03</v>
      </c>
      <c r="AG535" s="474">
        <v>25472.03</v>
      </c>
      <c r="AH535" s="474">
        <v>24837.6499999999</v>
      </c>
      <c r="AI535" s="474">
        <v>26106.01</v>
      </c>
      <c r="AJ535" s="474">
        <v>25472.03</v>
      </c>
      <c r="AK535" s="474">
        <v>24837.6499999999</v>
      </c>
      <c r="AL535" s="474">
        <v>38125.93</v>
      </c>
      <c r="AM535" s="474">
        <v>25472.03</v>
      </c>
      <c r="AN535" s="474">
        <v>314715.17</v>
      </c>
      <c r="AO535" s="474">
        <v>23936.35</v>
      </c>
      <c r="AP535" s="474">
        <v>24105.95</v>
      </c>
      <c r="AQ535" s="474">
        <v>26583.32</v>
      </c>
      <c r="AR535" s="474">
        <v>25273.449999999899</v>
      </c>
      <c r="AS535" s="474">
        <v>25928.6</v>
      </c>
      <c r="AT535" s="474">
        <v>25928.6</v>
      </c>
      <c r="AU535" s="474">
        <v>25273.449999999899</v>
      </c>
      <c r="AV535" s="474">
        <v>26583.32</v>
      </c>
      <c r="AW535" s="474">
        <v>25928.6</v>
      </c>
      <c r="AX535" s="474">
        <v>25273.449999999899</v>
      </c>
      <c r="AY535" s="474">
        <v>38582.5</v>
      </c>
      <c r="AZ535" s="474">
        <v>25928.6</v>
      </c>
      <c r="BA535" s="474">
        <v>319326.18999999901</v>
      </c>
    </row>
    <row r="536" spans="1:53">
      <c r="A536" s="475" t="s">
        <v>1807</v>
      </c>
      <c r="B536" s="474">
        <v>12926.33</v>
      </c>
      <c r="C536" s="474">
        <v>10860.26</v>
      </c>
      <c r="D536" s="474">
        <v>12108.44</v>
      </c>
      <c r="E536" s="474">
        <v>10451.61</v>
      </c>
      <c r="F536" s="474">
        <v>9543.26</v>
      </c>
      <c r="G536" s="474">
        <v>8308.2900000000009</v>
      </c>
      <c r="H536" s="474">
        <v>11669.99</v>
      </c>
      <c r="I536" s="474">
        <v>24899.38</v>
      </c>
      <c r="J536" s="474">
        <v>9477.98</v>
      </c>
      <c r="K536" s="474">
        <v>15000</v>
      </c>
      <c r="L536" s="474">
        <v>15000</v>
      </c>
      <c r="M536" s="474">
        <v>15000</v>
      </c>
      <c r="N536" s="474">
        <v>155245.54</v>
      </c>
      <c r="O536" s="474">
        <v>14051.5</v>
      </c>
      <c r="P536" s="474">
        <v>14051.5</v>
      </c>
      <c r="Q536" s="474">
        <v>14051.5</v>
      </c>
      <c r="R536" s="474">
        <v>14051.5</v>
      </c>
      <c r="S536" s="474">
        <v>14051.5</v>
      </c>
      <c r="T536" s="474">
        <v>14051.5</v>
      </c>
      <c r="U536" s="474">
        <v>14051.5</v>
      </c>
      <c r="V536" s="474">
        <v>14051.5</v>
      </c>
      <c r="W536" s="474">
        <v>14051.5</v>
      </c>
      <c r="X536" s="474">
        <v>14051.5</v>
      </c>
      <c r="Y536" s="474">
        <v>14051.5</v>
      </c>
      <c r="Z536" s="474">
        <v>14051.5</v>
      </c>
      <c r="AA536" s="474">
        <v>168618</v>
      </c>
      <c r="AB536" s="474">
        <v>13250</v>
      </c>
      <c r="AC536" s="474">
        <v>13250</v>
      </c>
      <c r="AD536" s="474">
        <v>13250</v>
      </c>
      <c r="AE536" s="474">
        <v>13250</v>
      </c>
      <c r="AF536" s="474">
        <v>13250</v>
      </c>
      <c r="AG536" s="474">
        <v>13250</v>
      </c>
      <c r="AH536" s="474">
        <v>13250</v>
      </c>
      <c r="AI536" s="474">
        <v>13250</v>
      </c>
      <c r="AJ536" s="474">
        <v>13250</v>
      </c>
      <c r="AK536" s="474">
        <v>13250</v>
      </c>
      <c r="AL536" s="474">
        <v>13250</v>
      </c>
      <c r="AM536" s="474">
        <v>13250</v>
      </c>
      <c r="AN536" s="474">
        <v>159000</v>
      </c>
      <c r="AO536" s="474">
        <v>13250</v>
      </c>
      <c r="AP536" s="474">
        <v>13250</v>
      </c>
      <c r="AQ536" s="474">
        <v>13250</v>
      </c>
      <c r="AR536" s="474">
        <v>13250</v>
      </c>
      <c r="AS536" s="474">
        <v>13250</v>
      </c>
      <c r="AT536" s="474">
        <v>13250</v>
      </c>
      <c r="AU536" s="474">
        <v>13250</v>
      </c>
      <c r="AV536" s="474">
        <v>13250</v>
      </c>
      <c r="AW536" s="474">
        <v>13250</v>
      </c>
      <c r="AX536" s="474">
        <v>13250</v>
      </c>
      <c r="AY536" s="474">
        <v>13250</v>
      </c>
      <c r="AZ536" s="474">
        <v>13250</v>
      </c>
      <c r="BA536" s="474">
        <v>159000</v>
      </c>
    </row>
    <row r="537" spans="1:53">
      <c r="A537" s="475" t="s">
        <v>1806</v>
      </c>
      <c r="B537" s="474">
        <v>0</v>
      </c>
      <c r="C537" s="474">
        <v>0</v>
      </c>
      <c r="D537" s="474">
        <v>0</v>
      </c>
      <c r="E537" s="474">
        <v>0</v>
      </c>
      <c r="F537" s="474">
        <v>0</v>
      </c>
      <c r="G537" s="474">
        <v>0</v>
      </c>
      <c r="H537" s="474">
        <v>0</v>
      </c>
      <c r="I537" s="474">
        <v>0</v>
      </c>
      <c r="J537" s="474">
        <v>0</v>
      </c>
      <c r="K537" s="474">
        <v>0</v>
      </c>
      <c r="L537" s="474">
        <v>0</v>
      </c>
      <c r="M537" s="474">
        <v>0</v>
      </c>
      <c r="N537" s="474">
        <v>0</v>
      </c>
      <c r="O537" s="474">
        <v>0</v>
      </c>
      <c r="P537" s="474">
        <v>0</v>
      </c>
      <c r="Q537" s="474">
        <v>0</v>
      </c>
      <c r="R537" s="474">
        <v>0</v>
      </c>
      <c r="S537" s="474">
        <v>0</v>
      </c>
      <c r="T537" s="474">
        <v>0</v>
      </c>
      <c r="U537" s="474">
        <v>0</v>
      </c>
      <c r="V537" s="474">
        <v>0</v>
      </c>
      <c r="W537" s="474">
        <v>0</v>
      </c>
      <c r="X537" s="474">
        <v>0</v>
      </c>
      <c r="Y537" s="474">
        <v>0</v>
      </c>
      <c r="Z537" s="474">
        <v>0</v>
      </c>
      <c r="AA537" s="474">
        <v>0</v>
      </c>
      <c r="AB537" s="474">
        <v>0</v>
      </c>
      <c r="AC537" s="474">
        <v>0</v>
      </c>
      <c r="AD537" s="474">
        <v>0</v>
      </c>
      <c r="AE537" s="474">
        <v>0</v>
      </c>
      <c r="AF537" s="474">
        <v>0</v>
      </c>
      <c r="AG537" s="474">
        <v>0</v>
      </c>
      <c r="AH537" s="474">
        <v>0</v>
      </c>
      <c r="AI537" s="474">
        <v>0</v>
      </c>
      <c r="AJ537" s="474">
        <v>0</v>
      </c>
      <c r="AK537" s="474">
        <v>0</v>
      </c>
      <c r="AL537" s="474">
        <v>0</v>
      </c>
      <c r="AM537" s="474">
        <v>0</v>
      </c>
      <c r="AN537" s="474">
        <v>0</v>
      </c>
      <c r="AO537" s="474">
        <v>0</v>
      </c>
      <c r="AP537" s="474">
        <v>0</v>
      </c>
      <c r="AQ537" s="474">
        <v>0</v>
      </c>
      <c r="AR537" s="474">
        <v>0</v>
      </c>
      <c r="AS537" s="474">
        <v>0</v>
      </c>
      <c r="AT537" s="474">
        <v>0</v>
      </c>
      <c r="AU537" s="474">
        <v>0</v>
      </c>
      <c r="AV537" s="474">
        <v>0</v>
      </c>
      <c r="AW537" s="474">
        <v>0</v>
      </c>
      <c r="AX537" s="474">
        <v>0</v>
      </c>
      <c r="AY537" s="474">
        <v>0</v>
      </c>
      <c r="AZ537" s="474">
        <v>0</v>
      </c>
      <c r="BA537" s="474">
        <v>0</v>
      </c>
    </row>
    <row r="538" spans="1:53">
      <c r="A538" s="475" t="s">
        <v>1805</v>
      </c>
      <c r="B538" s="474">
        <v>52275.94</v>
      </c>
      <c r="C538" s="474">
        <v>64702.03</v>
      </c>
      <c r="D538" s="474">
        <v>145619.73000000001</v>
      </c>
      <c r="E538" s="474">
        <v>69768.56</v>
      </c>
      <c r="F538" s="474">
        <v>52675.33</v>
      </c>
      <c r="G538" s="474">
        <v>52971.09</v>
      </c>
      <c r="H538" s="474">
        <v>77933.19</v>
      </c>
      <c r="I538" s="474">
        <v>64211.54</v>
      </c>
      <c r="J538" s="474">
        <v>141986.44</v>
      </c>
      <c r="K538" s="474">
        <v>69178.45</v>
      </c>
      <c r="L538" s="474">
        <v>50336.63</v>
      </c>
      <c r="M538" s="474">
        <v>71951.549999999901</v>
      </c>
      <c r="N538" s="474">
        <v>913610.48</v>
      </c>
      <c r="O538" s="474">
        <v>50233.35</v>
      </c>
      <c r="P538" s="474">
        <v>44530.46</v>
      </c>
      <c r="Q538" s="474">
        <v>38116.92</v>
      </c>
      <c r="R538" s="474">
        <v>43498.46</v>
      </c>
      <c r="S538" s="474">
        <v>83130.83</v>
      </c>
      <c r="T538" s="474">
        <v>39438.67</v>
      </c>
      <c r="U538" s="474">
        <v>42344.28</v>
      </c>
      <c r="V538" s="474">
        <v>40129.440000000002</v>
      </c>
      <c r="W538" s="474">
        <v>52535.17</v>
      </c>
      <c r="X538" s="474">
        <v>51690.03</v>
      </c>
      <c r="Y538" s="474">
        <v>50984.52</v>
      </c>
      <c r="Z538" s="474">
        <v>64994.12</v>
      </c>
      <c r="AA538" s="474">
        <v>601626.25</v>
      </c>
      <c r="AB538" s="474">
        <v>53473.96</v>
      </c>
      <c r="AC538" s="474">
        <v>49367.17</v>
      </c>
      <c r="AD538" s="474">
        <v>43740.85</v>
      </c>
      <c r="AE538" s="474">
        <v>44230.17</v>
      </c>
      <c r="AF538" s="474">
        <v>93500.27</v>
      </c>
      <c r="AG538" s="474">
        <v>41298.86</v>
      </c>
      <c r="AH538" s="474">
        <v>38433.039999999899</v>
      </c>
      <c r="AI538" s="474">
        <v>35176.289999999899</v>
      </c>
      <c r="AJ538" s="474">
        <v>52842.27</v>
      </c>
      <c r="AK538" s="474">
        <v>54762.789999999899</v>
      </c>
      <c r="AL538" s="474">
        <v>56407.21</v>
      </c>
      <c r="AM538" s="474">
        <v>71332.05</v>
      </c>
      <c r="AN538" s="474">
        <v>634564.93000000005</v>
      </c>
      <c r="AO538" s="474">
        <v>54852.469999999899</v>
      </c>
      <c r="AP538" s="474">
        <v>49616.49</v>
      </c>
      <c r="AQ538" s="474">
        <v>43950.77</v>
      </c>
      <c r="AR538" s="474">
        <v>44820.409999999902</v>
      </c>
      <c r="AS538" s="474">
        <v>85376.6</v>
      </c>
      <c r="AT538" s="474">
        <v>41478.83</v>
      </c>
      <c r="AU538" s="474">
        <v>46878.04</v>
      </c>
      <c r="AV538" s="474">
        <v>36060.6899999999</v>
      </c>
      <c r="AW538" s="474">
        <v>52922.38</v>
      </c>
      <c r="AX538" s="474">
        <v>55552.82</v>
      </c>
      <c r="AY538" s="474">
        <v>56741.75</v>
      </c>
      <c r="AZ538" s="474">
        <v>70789.39</v>
      </c>
      <c r="BA538" s="474">
        <v>639040.64</v>
      </c>
    </row>
    <row r="539" spans="1:53">
      <c r="A539" s="475" t="s">
        <v>1804</v>
      </c>
      <c r="B539" s="474">
        <v>52275.94</v>
      </c>
      <c r="C539" s="474">
        <v>64702.03</v>
      </c>
      <c r="D539" s="474">
        <v>145619.73000000001</v>
      </c>
      <c r="E539" s="474">
        <v>69768.56</v>
      </c>
      <c r="F539" s="474">
        <v>52675.33</v>
      </c>
      <c r="G539" s="474">
        <v>52971.09</v>
      </c>
      <c r="H539" s="474">
        <v>77933.19</v>
      </c>
      <c r="I539" s="474">
        <v>64211.54</v>
      </c>
      <c r="J539" s="474">
        <v>141986.44</v>
      </c>
      <c r="K539" s="474">
        <v>69178.45</v>
      </c>
      <c r="L539" s="474">
        <v>50336.63</v>
      </c>
      <c r="M539" s="474">
        <v>71951.549999999901</v>
      </c>
      <c r="N539" s="474">
        <v>913610.48</v>
      </c>
      <c r="O539" s="474">
        <v>50233.35</v>
      </c>
      <c r="P539" s="474">
        <v>44530.46</v>
      </c>
      <c r="Q539" s="474">
        <v>38116.92</v>
      </c>
      <c r="R539" s="474">
        <v>43498.46</v>
      </c>
      <c r="S539" s="474">
        <v>83130.83</v>
      </c>
      <c r="T539" s="474">
        <v>39438.67</v>
      </c>
      <c r="U539" s="474">
        <v>42344.28</v>
      </c>
      <c r="V539" s="474">
        <v>40129.440000000002</v>
      </c>
      <c r="W539" s="474">
        <v>52535.17</v>
      </c>
      <c r="X539" s="474">
        <v>51690.03</v>
      </c>
      <c r="Y539" s="474">
        <v>50984.52</v>
      </c>
      <c r="Z539" s="474">
        <v>64994.12</v>
      </c>
      <c r="AA539" s="474">
        <v>601626.25</v>
      </c>
      <c r="AB539" s="474">
        <v>53473.96</v>
      </c>
      <c r="AC539" s="474">
        <v>49367.17</v>
      </c>
      <c r="AD539" s="474">
        <v>43740.85</v>
      </c>
      <c r="AE539" s="474">
        <v>44230.17</v>
      </c>
      <c r="AF539" s="474">
        <v>93500.27</v>
      </c>
      <c r="AG539" s="474">
        <v>41298.86</v>
      </c>
      <c r="AH539" s="474">
        <v>38433.039999999899</v>
      </c>
      <c r="AI539" s="474">
        <v>35176.289999999899</v>
      </c>
      <c r="AJ539" s="474">
        <v>52842.27</v>
      </c>
      <c r="AK539" s="474">
        <v>54762.789999999899</v>
      </c>
      <c r="AL539" s="474">
        <v>56407.21</v>
      </c>
      <c r="AM539" s="474">
        <v>71332.05</v>
      </c>
      <c r="AN539" s="474">
        <v>634564.93000000005</v>
      </c>
      <c r="AO539" s="474">
        <v>54852.469999999899</v>
      </c>
      <c r="AP539" s="474">
        <v>49616.49</v>
      </c>
      <c r="AQ539" s="474">
        <v>43950.77</v>
      </c>
      <c r="AR539" s="474">
        <v>44820.409999999902</v>
      </c>
      <c r="AS539" s="474">
        <v>85376.6</v>
      </c>
      <c r="AT539" s="474">
        <v>41478.83</v>
      </c>
      <c r="AU539" s="474">
        <v>46878.04</v>
      </c>
      <c r="AV539" s="474">
        <v>36060.6899999999</v>
      </c>
      <c r="AW539" s="474">
        <v>52922.38</v>
      </c>
      <c r="AX539" s="474">
        <v>55552.82</v>
      </c>
      <c r="AY539" s="474">
        <v>56741.75</v>
      </c>
      <c r="AZ539" s="474">
        <v>70789.39</v>
      </c>
      <c r="BA539" s="474">
        <v>639040.64</v>
      </c>
    </row>
    <row r="540" spans="1:53">
      <c r="A540" s="475" t="s">
        <v>1803</v>
      </c>
      <c r="B540" s="474">
        <v>156271.65</v>
      </c>
      <c r="C540" s="474">
        <v>116595.13</v>
      </c>
      <c r="D540" s="474">
        <v>138021.9</v>
      </c>
      <c r="E540" s="474">
        <v>13787.71</v>
      </c>
      <c r="F540" s="474">
        <v>226799.63</v>
      </c>
      <c r="G540" s="474">
        <v>163996.92000000001</v>
      </c>
      <c r="H540" s="474">
        <v>126587.19</v>
      </c>
      <c r="I540" s="474">
        <v>128397.89</v>
      </c>
      <c r="J540" s="474">
        <v>108813.25</v>
      </c>
      <c r="K540" s="474">
        <v>95386.08</v>
      </c>
      <c r="L540" s="474">
        <v>93297.45</v>
      </c>
      <c r="M540" s="474">
        <v>262832.64000000001</v>
      </c>
      <c r="N540" s="474">
        <v>1630787.44</v>
      </c>
      <c r="O540" s="474">
        <v>141300.32999999999</v>
      </c>
      <c r="P540" s="474">
        <v>65230.99</v>
      </c>
      <c r="Q540" s="474">
        <v>75666.740000000005</v>
      </c>
      <c r="R540" s="474">
        <v>107455.989999999</v>
      </c>
      <c r="S540" s="474">
        <v>190610.5</v>
      </c>
      <c r="T540" s="474">
        <v>225916.27</v>
      </c>
      <c r="U540" s="474">
        <v>167267.24</v>
      </c>
      <c r="V540" s="474">
        <v>217043.85</v>
      </c>
      <c r="W540" s="474">
        <v>142816.26999999999</v>
      </c>
      <c r="X540" s="474">
        <v>118039.28</v>
      </c>
      <c r="Y540" s="474">
        <v>179333.889999999</v>
      </c>
      <c r="Z540" s="474">
        <v>226687.53</v>
      </c>
      <c r="AA540" s="474">
        <v>1857368.88</v>
      </c>
      <c r="AB540" s="474">
        <v>159230.68999999901</v>
      </c>
      <c r="AC540" s="474">
        <v>84736.2</v>
      </c>
      <c r="AD540" s="474">
        <v>99893.48</v>
      </c>
      <c r="AE540" s="474">
        <v>112285.959999999</v>
      </c>
      <c r="AF540" s="474">
        <v>238872.36999999901</v>
      </c>
      <c r="AG540" s="474">
        <v>241020.33999999901</v>
      </c>
      <c r="AH540" s="474">
        <v>155976.9</v>
      </c>
      <c r="AI540" s="474">
        <v>204937.139999999</v>
      </c>
      <c r="AJ540" s="474">
        <v>148240.66999999899</v>
      </c>
      <c r="AK540" s="474">
        <v>136152.5</v>
      </c>
      <c r="AL540" s="474">
        <v>208634.18999999901</v>
      </c>
      <c r="AM540" s="474">
        <v>257591.15</v>
      </c>
      <c r="AN540" s="474">
        <v>2047571.5899999901</v>
      </c>
      <c r="AO540" s="474">
        <v>167315.94999999899</v>
      </c>
      <c r="AP540" s="474">
        <v>86720.46</v>
      </c>
      <c r="AQ540" s="474">
        <v>100272.41</v>
      </c>
      <c r="AR540" s="474">
        <v>117201.22</v>
      </c>
      <c r="AS540" s="474">
        <v>208414.09</v>
      </c>
      <c r="AT540" s="474">
        <v>241232.12</v>
      </c>
      <c r="AU540" s="474">
        <v>191519.8</v>
      </c>
      <c r="AV540" s="474">
        <v>209545.61</v>
      </c>
      <c r="AW540" s="474">
        <v>148012.85999999999</v>
      </c>
      <c r="AX540" s="474">
        <v>141946.91999999899</v>
      </c>
      <c r="AY540" s="474">
        <v>211051.53999999899</v>
      </c>
      <c r="AZ540" s="474">
        <v>256542.92</v>
      </c>
      <c r="BA540" s="474">
        <v>2079775.9</v>
      </c>
    </row>
    <row r="541" spans="1:53">
      <c r="A541" s="475" t="s">
        <v>1802</v>
      </c>
      <c r="B541" s="474">
        <v>156271.65</v>
      </c>
      <c r="C541" s="474">
        <v>116595.13</v>
      </c>
      <c r="D541" s="474">
        <v>138021.9</v>
      </c>
      <c r="E541" s="474">
        <v>13787.71</v>
      </c>
      <c r="F541" s="474">
        <v>226799.63</v>
      </c>
      <c r="G541" s="474">
        <v>163996.92000000001</v>
      </c>
      <c r="H541" s="474">
        <v>126587.19</v>
      </c>
      <c r="I541" s="474">
        <v>128397.89</v>
      </c>
      <c r="J541" s="474">
        <v>108813.25</v>
      </c>
      <c r="K541" s="474">
        <v>95386.08</v>
      </c>
      <c r="L541" s="474">
        <v>93297.45</v>
      </c>
      <c r="M541" s="474">
        <v>262832.64000000001</v>
      </c>
      <c r="N541" s="474">
        <v>1630787.44</v>
      </c>
      <c r="O541" s="474">
        <v>141300.32999999999</v>
      </c>
      <c r="P541" s="474">
        <v>65230.99</v>
      </c>
      <c r="Q541" s="474">
        <v>75666.740000000005</v>
      </c>
      <c r="R541" s="474">
        <v>107455.989999999</v>
      </c>
      <c r="S541" s="474">
        <v>190610.5</v>
      </c>
      <c r="T541" s="474">
        <v>225916.27</v>
      </c>
      <c r="U541" s="474">
        <v>167267.24</v>
      </c>
      <c r="V541" s="474">
        <v>217043.85</v>
      </c>
      <c r="W541" s="474">
        <v>142816.26999999999</v>
      </c>
      <c r="X541" s="474">
        <v>118039.28</v>
      </c>
      <c r="Y541" s="474">
        <v>179333.889999999</v>
      </c>
      <c r="Z541" s="474">
        <v>226687.53</v>
      </c>
      <c r="AA541" s="474">
        <v>1857368.88</v>
      </c>
      <c r="AB541" s="474">
        <v>159230.68999999901</v>
      </c>
      <c r="AC541" s="474">
        <v>84736.2</v>
      </c>
      <c r="AD541" s="474">
        <v>99893.48</v>
      </c>
      <c r="AE541" s="474">
        <v>112285.959999999</v>
      </c>
      <c r="AF541" s="474">
        <v>238872.36999999901</v>
      </c>
      <c r="AG541" s="474">
        <v>241020.33999999901</v>
      </c>
      <c r="AH541" s="474">
        <v>155976.9</v>
      </c>
      <c r="AI541" s="474">
        <v>204937.139999999</v>
      </c>
      <c r="AJ541" s="474">
        <v>148240.66999999899</v>
      </c>
      <c r="AK541" s="474">
        <v>136152.5</v>
      </c>
      <c r="AL541" s="474">
        <v>208634.18999999901</v>
      </c>
      <c r="AM541" s="474">
        <v>257591.15</v>
      </c>
      <c r="AN541" s="474">
        <v>2047571.5899999901</v>
      </c>
      <c r="AO541" s="474">
        <v>167315.94999999899</v>
      </c>
      <c r="AP541" s="474">
        <v>86720.46</v>
      </c>
      <c r="AQ541" s="474">
        <v>100272.41</v>
      </c>
      <c r="AR541" s="474">
        <v>117201.22</v>
      </c>
      <c r="AS541" s="474">
        <v>208414.09</v>
      </c>
      <c r="AT541" s="474">
        <v>241232.12</v>
      </c>
      <c r="AU541" s="474">
        <v>191519.8</v>
      </c>
      <c r="AV541" s="474">
        <v>209545.61</v>
      </c>
      <c r="AW541" s="474">
        <v>148012.85999999999</v>
      </c>
      <c r="AX541" s="474">
        <v>141946.91999999899</v>
      </c>
      <c r="AY541" s="474">
        <v>211051.53999999899</v>
      </c>
      <c r="AZ541" s="474">
        <v>256542.92</v>
      </c>
      <c r="BA541" s="474">
        <v>2079775.9</v>
      </c>
    </row>
    <row r="542" spans="1:53">
      <c r="A542" s="475" t="s">
        <v>1801</v>
      </c>
      <c r="B542" s="474">
        <v>84202.26</v>
      </c>
      <c r="C542" s="474">
        <v>79208.7</v>
      </c>
      <c r="D542" s="474">
        <v>75498.320000000007</v>
      </c>
      <c r="E542" s="474">
        <v>10752.7</v>
      </c>
      <c r="F542" s="474">
        <v>11550.33</v>
      </c>
      <c r="G542" s="474">
        <v>-4127.09</v>
      </c>
      <c r="H542" s="474">
        <v>14608.73</v>
      </c>
      <c r="I542" s="474">
        <v>16227.58</v>
      </c>
      <c r="J542" s="474">
        <v>-2432.42</v>
      </c>
      <c r="K542" s="474">
        <v>80430.880000000005</v>
      </c>
      <c r="L542" s="474">
        <v>73034.95</v>
      </c>
      <c r="M542" s="474">
        <v>113423.499999999</v>
      </c>
      <c r="N542" s="474">
        <v>552378.43999999994</v>
      </c>
      <c r="O542" s="474">
        <v>93547.91</v>
      </c>
      <c r="P542" s="474">
        <v>68093.919999999998</v>
      </c>
      <c r="Q542" s="474">
        <v>78807.5799999999</v>
      </c>
      <c r="R542" s="474">
        <v>83713.119999999995</v>
      </c>
      <c r="S542" s="474">
        <v>94779.56</v>
      </c>
      <c r="T542" s="474">
        <v>98269.73</v>
      </c>
      <c r="U542" s="474">
        <v>102965.84</v>
      </c>
      <c r="V542" s="474">
        <v>99347.31</v>
      </c>
      <c r="W542" s="474">
        <v>79158.729999999894</v>
      </c>
      <c r="X542" s="474">
        <v>77833.539999999994</v>
      </c>
      <c r="Y542" s="474">
        <v>76669.379999999903</v>
      </c>
      <c r="Z542" s="474">
        <v>99159.29</v>
      </c>
      <c r="AA542" s="474">
        <v>1052345.9099999999</v>
      </c>
      <c r="AB542" s="474">
        <v>98987.95</v>
      </c>
      <c r="AC542" s="474">
        <v>76138.209999999905</v>
      </c>
      <c r="AD542" s="474">
        <v>90192.589999999895</v>
      </c>
      <c r="AE542" s="474">
        <v>87278.95</v>
      </c>
      <c r="AF542" s="474">
        <v>113665.049999999</v>
      </c>
      <c r="AG542" s="474">
        <v>103527.5</v>
      </c>
      <c r="AH542" s="474">
        <v>98959.43</v>
      </c>
      <c r="AI542" s="474">
        <v>93666.119999999893</v>
      </c>
      <c r="AJ542" s="474">
        <v>81955.839999999997</v>
      </c>
      <c r="AK542" s="474">
        <v>85006.339999999895</v>
      </c>
      <c r="AL542" s="474">
        <v>87646.249999999898</v>
      </c>
      <c r="AM542" s="474">
        <v>111638.06</v>
      </c>
      <c r="AN542" s="474">
        <v>1128662.29</v>
      </c>
      <c r="AO542" s="474">
        <v>101319.939999999</v>
      </c>
      <c r="AP542" s="474">
        <v>76679.239999999903</v>
      </c>
      <c r="AQ542" s="474">
        <v>92872.08</v>
      </c>
      <c r="AR542" s="474">
        <v>90505.09</v>
      </c>
      <c r="AS542" s="474">
        <v>102847.91999999899</v>
      </c>
      <c r="AT542" s="474">
        <v>106075.599999999</v>
      </c>
      <c r="AU542" s="474">
        <v>114709.7</v>
      </c>
      <c r="AV542" s="474">
        <v>97310.43</v>
      </c>
      <c r="AW542" s="474">
        <v>84344.6</v>
      </c>
      <c r="AX542" s="474">
        <v>88466.7</v>
      </c>
      <c r="AY542" s="474">
        <v>90408.9</v>
      </c>
      <c r="AZ542" s="474">
        <v>112993.48</v>
      </c>
      <c r="BA542" s="474">
        <v>1158533.68</v>
      </c>
    </row>
    <row r="543" spans="1:53">
      <c r="A543" s="475" t="s">
        <v>1800</v>
      </c>
      <c r="B543" s="474">
        <v>84202.26</v>
      </c>
      <c r="C543" s="474">
        <v>79208.7</v>
      </c>
      <c r="D543" s="474">
        <v>75498.320000000007</v>
      </c>
      <c r="E543" s="474">
        <v>10752.7</v>
      </c>
      <c r="F543" s="474">
        <v>11550.33</v>
      </c>
      <c r="G543" s="474">
        <v>-4127.09</v>
      </c>
      <c r="H543" s="474">
        <v>14608.73</v>
      </c>
      <c r="I543" s="474">
        <v>16227.58</v>
      </c>
      <c r="J543" s="474">
        <v>-2432.42</v>
      </c>
      <c r="K543" s="474">
        <v>80430.880000000005</v>
      </c>
      <c r="L543" s="474">
        <v>73034.95</v>
      </c>
      <c r="M543" s="474">
        <v>113423.499999999</v>
      </c>
      <c r="N543" s="474">
        <v>552378.43999999994</v>
      </c>
      <c r="O543" s="474">
        <v>93547.91</v>
      </c>
      <c r="P543" s="474">
        <v>68093.919999999998</v>
      </c>
      <c r="Q543" s="474">
        <v>78807.5799999999</v>
      </c>
      <c r="R543" s="474">
        <v>83713.119999999995</v>
      </c>
      <c r="S543" s="474">
        <v>94779.56</v>
      </c>
      <c r="T543" s="474">
        <v>98269.73</v>
      </c>
      <c r="U543" s="474">
        <v>102965.84</v>
      </c>
      <c r="V543" s="474">
        <v>99347.31</v>
      </c>
      <c r="W543" s="474">
        <v>79158.729999999894</v>
      </c>
      <c r="X543" s="474">
        <v>77833.539999999994</v>
      </c>
      <c r="Y543" s="474">
        <v>76669.379999999903</v>
      </c>
      <c r="Z543" s="474">
        <v>99159.29</v>
      </c>
      <c r="AA543" s="474">
        <v>1052345.9099999999</v>
      </c>
      <c r="AB543" s="474">
        <v>98987.95</v>
      </c>
      <c r="AC543" s="474">
        <v>76138.209999999905</v>
      </c>
      <c r="AD543" s="474">
        <v>90192.589999999895</v>
      </c>
      <c r="AE543" s="474">
        <v>87278.95</v>
      </c>
      <c r="AF543" s="474">
        <v>113665.049999999</v>
      </c>
      <c r="AG543" s="474">
        <v>103527.5</v>
      </c>
      <c r="AH543" s="474">
        <v>98959.43</v>
      </c>
      <c r="AI543" s="474">
        <v>93666.119999999893</v>
      </c>
      <c r="AJ543" s="474">
        <v>81955.839999999997</v>
      </c>
      <c r="AK543" s="474">
        <v>85006.339999999895</v>
      </c>
      <c r="AL543" s="474">
        <v>87646.249999999898</v>
      </c>
      <c r="AM543" s="474">
        <v>111638.06</v>
      </c>
      <c r="AN543" s="474">
        <v>1128662.29</v>
      </c>
      <c r="AO543" s="474">
        <v>101319.939999999</v>
      </c>
      <c r="AP543" s="474">
        <v>76679.239999999903</v>
      </c>
      <c r="AQ543" s="474">
        <v>92872.08</v>
      </c>
      <c r="AR543" s="474">
        <v>90505.09</v>
      </c>
      <c r="AS543" s="474">
        <v>102847.91999999899</v>
      </c>
      <c r="AT543" s="474">
        <v>106075.599999999</v>
      </c>
      <c r="AU543" s="474">
        <v>114709.7</v>
      </c>
      <c r="AV543" s="474">
        <v>97310.43</v>
      </c>
      <c r="AW543" s="474">
        <v>84344.6</v>
      </c>
      <c r="AX543" s="474">
        <v>88466.7</v>
      </c>
      <c r="AY543" s="474">
        <v>90408.9</v>
      </c>
      <c r="AZ543" s="474">
        <v>112993.48</v>
      </c>
      <c r="BA543" s="474">
        <v>1158533.68</v>
      </c>
    </row>
    <row r="544" spans="1:53">
      <c r="A544" s="475" t="s">
        <v>1799</v>
      </c>
      <c r="B544" s="474">
        <v>694083.03</v>
      </c>
      <c r="C544" s="474">
        <v>698979.24</v>
      </c>
      <c r="D544" s="474">
        <v>602928.13</v>
      </c>
      <c r="E544" s="474">
        <v>453001.95</v>
      </c>
      <c r="F544" s="474">
        <v>436698.44999999902</v>
      </c>
      <c r="G544" s="474">
        <v>774070.06</v>
      </c>
      <c r="H544" s="474">
        <v>623003.07999999996</v>
      </c>
      <c r="I544" s="474">
        <v>489445.18999999901</v>
      </c>
      <c r="J544" s="474">
        <v>564997.32999999996</v>
      </c>
      <c r="K544" s="474">
        <v>581749.34999999905</v>
      </c>
      <c r="L544" s="474">
        <v>692862.40999999898</v>
      </c>
      <c r="M544" s="474">
        <v>879283.14</v>
      </c>
      <c r="N544" s="474">
        <v>7491101.3599999901</v>
      </c>
      <c r="O544" s="474">
        <v>365853.42</v>
      </c>
      <c r="P544" s="474">
        <v>498299.28999999899</v>
      </c>
      <c r="Q544" s="474">
        <v>421641.84</v>
      </c>
      <c r="R544" s="474">
        <v>397214.92</v>
      </c>
      <c r="S544" s="474">
        <v>408509.42</v>
      </c>
      <c r="T544" s="474">
        <v>417227.7</v>
      </c>
      <c r="U544" s="474">
        <v>384666.85</v>
      </c>
      <c r="V544" s="474">
        <v>445659.03</v>
      </c>
      <c r="W544" s="474">
        <v>380398.87</v>
      </c>
      <c r="X544" s="474">
        <v>389124.98</v>
      </c>
      <c r="Y544" s="474">
        <v>438547.68</v>
      </c>
      <c r="Z544" s="474">
        <v>478348.17</v>
      </c>
      <c r="AA544" s="474">
        <v>5025492.17</v>
      </c>
      <c r="AB544" s="474">
        <v>436237.07999999903</v>
      </c>
      <c r="AC544" s="474">
        <v>683178.07999999903</v>
      </c>
      <c r="AD544" s="474">
        <v>589385.12999999896</v>
      </c>
      <c r="AE544" s="474">
        <v>418649.62999999902</v>
      </c>
      <c r="AF544" s="474">
        <v>443729.13999999902</v>
      </c>
      <c r="AG544" s="474">
        <v>454559.53999999899</v>
      </c>
      <c r="AH544" s="474">
        <v>404410.929999999</v>
      </c>
      <c r="AI544" s="474">
        <v>489217.79</v>
      </c>
      <c r="AJ544" s="474">
        <v>402299.65999999898</v>
      </c>
      <c r="AK544" s="474">
        <v>429087.41</v>
      </c>
      <c r="AL544" s="474">
        <v>463653.99999999901</v>
      </c>
      <c r="AM544" s="474">
        <v>506074.12999999902</v>
      </c>
      <c r="AN544" s="474">
        <v>5720482.5199999902</v>
      </c>
      <c r="AO544" s="474">
        <v>418305.05999999901</v>
      </c>
      <c r="AP544" s="474">
        <v>490665.26999999897</v>
      </c>
      <c r="AQ544" s="474">
        <v>488623.24</v>
      </c>
      <c r="AR544" s="474">
        <v>476016.049999999</v>
      </c>
      <c r="AS544" s="474">
        <v>436381.01</v>
      </c>
      <c r="AT544" s="474">
        <v>446629.97</v>
      </c>
      <c r="AU544" s="474">
        <v>401803.929999999</v>
      </c>
      <c r="AV544" s="474">
        <v>476561.93</v>
      </c>
      <c r="AW544" s="474">
        <v>389577.679999999</v>
      </c>
      <c r="AX544" s="474">
        <v>405675.51</v>
      </c>
      <c r="AY544" s="474">
        <v>455038.239999999</v>
      </c>
      <c r="AZ544" s="474">
        <v>508526.16</v>
      </c>
      <c r="BA544" s="474">
        <v>5393804.0499999998</v>
      </c>
    </row>
    <row r="545" spans="1:53">
      <c r="A545" s="475" t="s">
        <v>1798</v>
      </c>
      <c r="B545" s="474">
        <v>498822.28</v>
      </c>
      <c r="C545" s="474">
        <v>586196.17000000004</v>
      </c>
      <c r="D545" s="474">
        <v>473314.95</v>
      </c>
      <c r="E545" s="474">
        <v>445183.31</v>
      </c>
      <c r="F545" s="474">
        <v>383233.36</v>
      </c>
      <c r="G545" s="474">
        <v>527173.39</v>
      </c>
      <c r="H545" s="474">
        <v>509944.48</v>
      </c>
      <c r="I545" s="474">
        <v>471357.66</v>
      </c>
      <c r="J545" s="474">
        <v>488676.81</v>
      </c>
      <c r="K545" s="474">
        <v>490381.34999999899</v>
      </c>
      <c r="L545" s="474">
        <v>592862.40999999898</v>
      </c>
      <c r="M545" s="474">
        <v>779283.14</v>
      </c>
      <c r="N545" s="474">
        <v>6246429.3099999996</v>
      </c>
      <c r="O545" s="474">
        <v>287003.09000000003</v>
      </c>
      <c r="P545" s="474">
        <v>399481.929999999</v>
      </c>
      <c r="Q545" s="474">
        <v>342791.51</v>
      </c>
      <c r="R545" s="474">
        <v>318364.59000000003</v>
      </c>
      <c r="S545" s="474">
        <v>329659.09000000003</v>
      </c>
      <c r="T545" s="474">
        <v>353352.65</v>
      </c>
      <c r="U545" s="474">
        <v>320791.8</v>
      </c>
      <c r="V545" s="474">
        <v>381783.98</v>
      </c>
      <c r="W545" s="474">
        <v>316523.82</v>
      </c>
      <c r="X545" s="474">
        <v>310274.65000000002</v>
      </c>
      <c r="Y545" s="474">
        <v>309779.78000000003</v>
      </c>
      <c r="Z545" s="474">
        <v>349580.27</v>
      </c>
      <c r="AA545" s="474">
        <v>4019387.16</v>
      </c>
      <c r="AB545" s="474">
        <v>355775.49999999901</v>
      </c>
      <c r="AC545" s="474">
        <v>582749.46999999904</v>
      </c>
      <c r="AD545" s="474">
        <v>508923.549999999</v>
      </c>
      <c r="AE545" s="474">
        <v>338188.049999999</v>
      </c>
      <c r="AF545" s="474">
        <v>363267.55999999901</v>
      </c>
      <c r="AG545" s="474">
        <v>389073.239999999</v>
      </c>
      <c r="AH545" s="474">
        <v>338924.62999999902</v>
      </c>
      <c r="AI545" s="474">
        <v>423731.49</v>
      </c>
      <c r="AJ545" s="474">
        <v>336813.359999999</v>
      </c>
      <c r="AK545" s="474">
        <v>348625.82999999903</v>
      </c>
      <c r="AL545" s="474">
        <v>333274.84999999899</v>
      </c>
      <c r="AM545" s="474">
        <v>375694.97999999899</v>
      </c>
      <c r="AN545" s="474">
        <v>4695042.5099999905</v>
      </c>
      <c r="AO545" s="474">
        <v>342635.14999999898</v>
      </c>
      <c r="AP545" s="474">
        <v>395028.32999999903</v>
      </c>
      <c r="AQ545" s="474">
        <v>412953.33</v>
      </c>
      <c r="AR545" s="474">
        <v>400346.13999999902</v>
      </c>
      <c r="AS545" s="474">
        <v>360711.1</v>
      </c>
      <c r="AT545" s="474">
        <v>385935.34</v>
      </c>
      <c r="AU545" s="474">
        <v>341109.299999999</v>
      </c>
      <c r="AV545" s="474">
        <v>415867.3</v>
      </c>
      <c r="AW545" s="474">
        <v>328883.049999999</v>
      </c>
      <c r="AX545" s="474">
        <v>330005.59999999998</v>
      </c>
      <c r="AY545" s="474">
        <v>329450.75999999902</v>
      </c>
      <c r="AZ545" s="474">
        <v>382938.68</v>
      </c>
      <c r="BA545" s="474">
        <v>4425864.0799999898</v>
      </c>
    </row>
    <row r="546" spans="1:53">
      <c r="A546" s="475" t="s">
        <v>1797</v>
      </c>
      <c r="B546" s="474">
        <v>0</v>
      </c>
      <c r="C546" s="474">
        <v>0</v>
      </c>
      <c r="D546" s="474">
        <v>0</v>
      </c>
      <c r="E546" s="474">
        <v>0</v>
      </c>
      <c r="F546" s="474">
        <v>0</v>
      </c>
      <c r="G546" s="474">
        <v>0</v>
      </c>
      <c r="H546" s="474">
        <v>0</v>
      </c>
      <c r="I546" s="474">
        <v>0</v>
      </c>
      <c r="J546" s="474">
        <v>0</v>
      </c>
      <c r="K546" s="474">
        <v>0</v>
      </c>
      <c r="L546" s="474">
        <v>0</v>
      </c>
      <c r="M546" s="474">
        <v>0</v>
      </c>
      <c r="N546" s="474">
        <v>0</v>
      </c>
      <c r="O546" s="474">
        <v>0</v>
      </c>
      <c r="P546" s="474">
        <v>0</v>
      </c>
      <c r="Q546" s="474">
        <v>0</v>
      </c>
      <c r="R546" s="474">
        <v>0</v>
      </c>
      <c r="S546" s="474">
        <v>0</v>
      </c>
      <c r="T546" s="474">
        <v>0</v>
      </c>
      <c r="U546" s="474">
        <v>0</v>
      </c>
      <c r="V546" s="474">
        <v>0</v>
      </c>
      <c r="W546" s="474">
        <v>0</v>
      </c>
      <c r="X546" s="474">
        <v>0</v>
      </c>
      <c r="Y546" s="474">
        <v>0</v>
      </c>
      <c r="Z546" s="474">
        <v>0</v>
      </c>
      <c r="AA546" s="474">
        <v>0</v>
      </c>
      <c r="AB546" s="474">
        <v>0</v>
      </c>
      <c r="AC546" s="474">
        <v>0</v>
      </c>
      <c r="AD546" s="474">
        <v>0</v>
      </c>
      <c r="AE546" s="474">
        <v>0</v>
      </c>
      <c r="AF546" s="474">
        <v>0</v>
      </c>
      <c r="AG546" s="474">
        <v>0</v>
      </c>
      <c r="AH546" s="474">
        <v>0</v>
      </c>
      <c r="AI546" s="474">
        <v>0</v>
      </c>
      <c r="AJ546" s="474">
        <v>0</v>
      </c>
      <c r="AK546" s="474">
        <v>0</v>
      </c>
      <c r="AL546" s="474">
        <v>0</v>
      </c>
      <c r="AM546" s="474">
        <v>0</v>
      </c>
      <c r="AN546" s="474">
        <v>0</v>
      </c>
      <c r="AO546" s="474">
        <v>0</v>
      </c>
      <c r="AP546" s="474">
        <v>0</v>
      </c>
      <c r="AQ546" s="474">
        <v>0</v>
      </c>
      <c r="AR546" s="474">
        <v>0</v>
      </c>
      <c r="AS546" s="474">
        <v>0</v>
      </c>
      <c r="AT546" s="474">
        <v>0</v>
      </c>
      <c r="AU546" s="474">
        <v>0</v>
      </c>
      <c r="AV546" s="474">
        <v>0</v>
      </c>
      <c r="AW546" s="474">
        <v>0</v>
      </c>
      <c r="AX546" s="474">
        <v>0</v>
      </c>
      <c r="AY546" s="474">
        <v>0</v>
      </c>
      <c r="AZ546" s="474">
        <v>0</v>
      </c>
      <c r="BA546" s="474">
        <v>0</v>
      </c>
    </row>
    <row r="547" spans="1:53">
      <c r="A547" s="475" t="s">
        <v>1796</v>
      </c>
      <c r="B547" s="474">
        <v>195260.75</v>
      </c>
      <c r="C547" s="474">
        <v>112783.07</v>
      </c>
      <c r="D547" s="474">
        <v>129613.18</v>
      </c>
      <c r="E547" s="474">
        <v>7818.64</v>
      </c>
      <c r="F547" s="474">
        <v>53465.09</v>
      </c>
      <c r="G547" s="474">
        <v>246896.67</v>
      </c>
      <c r="H547" s="474">
        <v>113058.6</v>
      </c>
      <c r="I547" s="474">
        <v>18087.53</v>
      </c>
      <c r="J547" s="474">
        <v>76320.52</v>
      </c>
      <c r="K547" s="474">
        <v>91368</v>
      </c>
      <c r="L547" s="474">
        <v>100000</v>
      </c>
      <c r="M547" s="474">
        <v>100000</v>
      </c>
      <c r="N547" s="474">
        <v>1244672.05</v>
      </c>
      <c r="O547" s="474">
        <v>78850.33</v>
      </c>
      <c r="P547" s="474">
        <v>98817.36</v>
      </c>
      <c r="Q547" s="474">
        <v>78850.33</v>
      </c>
      <c r="R547" s="474">
        <v>78850.33</v>
      </c>
      <c r="S547" s="474">
        <v>78850.33</v>
      </c>
      <c r="T547" s="474">
        <v>63875.05</v>
      </c>
      <c r="U547" s="474">
        <v>63875.05</v>
      </c>
      <c r="V547" s="474">
        <v>63875.05</v>
      </c>
      <c r="W547" s="474">
        <v>63875.05</v>
      </c>
      <c r="X547" s="474">
        <v>78850.33</v>
      </c>
      <c r="Y547" s="474">
        <v>128767.9</v>
      </c>
      <c r="Z547" s="474">
        <v>128767.9</v>
      </c>
      <c r="AA547" s="474">
        <v>1006105.01</v>
      </c>
      <c r="AB547" s="474">
        <v>80461.58</v>
      </c>
      <c r="AC547" s="474">
        <v>100428.61</v>
      </c>
      <c r="AD547" s="474">
        <v>80461.58</v>
      </c>
      <c r="AE547" s="474">
        <v>80461.58</v>
      </c>
      <c r="AF547" s="474">
        <v>80461.58</v>
      </c>
      <c r="AG547" s="474">
        <v>65486.3</v>
      </c>
      <c r="AH547" s="474">
        <v>65486.3</v>
      </c>
      <c r="AI547" s="474">
        <v>65486.3</v>
      </c>
      <c r="AJ547" s="474">
        <v>65486.3</v>
      </c>
      <c r="AK547" s="474">
        <v>80461.58</v>
      </c>
      <c r="AL547" s="474">
        <v>130379.15</v>
      </c>
      <c r="AM547" s="474">
        <v>130379.15</v>
      </c>
      <c r="AN547" s="474">
        <v>1025440.01</v>
      </c>
      <c r="AO547" s="474">
        <v>75669.91</v>
      </c>
      <c r="AP547" s="474">
        <v>95636.94</v>
      </c>
      <c r="AQ547" s="474">
        <v>75669.91</v>
      </c>
      <c r="AR547" s="474">
        <v>75669.91</v>
      </c>
      <c r="AS547" s="474">
        <v>75669.91</v>
      </c>
      <c r="AT547" s="474">
        <v>60694.63</v>
      </c>
      <c r="AU547" s="474">
        <v>60694.63</v>
      </c>
      <c r="AV547" s="474">
        <v>60694.63</v>
      </c>
      <c r="AW547" s="474">
        <v>60694.63</v>
      </c>
      <c r="AX547" s="474">
        <v>75669.91</v>
      </c>
      <c r="AY547" s="474">
        <v>125587.48</v>
      </c>
      <c r="AZ547" s="474">
        <v>125587.48</v>
      </c>
      <c r="BA547" s="474">
        <v>967939.97</v>
      </c>
    </row>
    <row r="548" spans="1:53">
      <c r="A548" s="475" t="s">
        <v>1795</v>
      </c>
      <c r="B548" s="474">
        <v>0</v>
      </c>
      <c r="C548" s="474">
        <v>0</v>
      </c>
      <c r="D548" s="474">
        <v>0</v>
      </c>
      <c r="E548" s="474">
        <v>0</v>
      </c>
      <c r="F548" s="474">
        <v>0</v>
      </c>
      <c r="G548" s="474">
        <v>0</v>
      </c>
      <c r="H548" s="474">
        <v>0</v>
      </c>
      <c r="I548" s="474">
        <v>0</v>
      </c>
      <c r="J548" s="474">
        <v>0</v>
      </c>
      <c r="K548" s="474">
        <v>0</v>
      </c>
      <c r="L548" s="474">
        <v>0</v>
      </c>
      <c r="M548" s="474">
        <v>0</v>
      </c>
      <c r="N548" s="474">
        <v>0</v>
      </c>
      <c r="O548" s="474">
        <v>0</v>
      </c>
      <c r="P548" s="474">
        <v>0</v>
      </c>
      <c r="Q548" s="474">
        <v>0</v>
      </c>
      <c r="R548" s="474">
        <v>0</v>
      </c>
      <c r="S548" s="474">
        <v>0</v>
      </c>
      <c r="T548" s="474">
        <v>0</v>
      </c>
      <c r="U548" s="474">
        <v>0</v>
      </c>
      <c r="V548" s="474">
        <v>0</v>
      </c>
      <c r="W548" s="474">
        <v>0</v>
      </c>
      <c r="X548" s="474">
        <v>0</v>
      </c>
      <c r="Y548" s="474">
        <v>0</v>
      </c>
      <c r="Z548" s="474">
        <v>0</v>
      </c>
      <c r="AA548" s="474">
        <v>0</v>
      </c>
      <c r="AB548" s="474">
        <v>0</v>
      </c>
      <c r="AC548" s="474">
        <v>0</v>
      </c>
      <c r="AD548" s="474">
        <v>0</v>
      </c>
      <c r="AE548" s="474">
        <v>0</v>
      </c>
      <c r="AF548" s="474">
        <v>0</v>
      </c>
      <c r="AG548" s="474">
        <v>0</v>
      </c>
      <c r="AH548" s="474">
        <v>0</v>
      </c>
      <c r="AI548" s="474">
        <v>0</v>
      </c>
      <c r="AJ548" s="474">
        <v>0</v>
      </c>
      <c r="AK548" s="474">
        <v>0</v>
      </c>
      <c r="AL548" s="474">
        <v>0</v>
      </c>
      <c r="AM548" s="474">
        <v>0</v>
      </c>
      <c r="AN548" s="474">
        <v>0</v>
      </c>
      <c r="AO548" s="474">
        <v>0</v>
      </c>
      <c r="AP548" s="474">
        <v>0</v>
      </c>
      <c r="AQ548" s="474">
        <v>0</v>
      </c>
      <c r="AR548" s="474">
        <v>0</v>
      </c>
      <c r="AS548" s="474">
        <v>0</v>
      </c>
      <c r="AT548" s="474">
        <v>0</v>
      </c>
      <c r="AU548" s="474">
        <v>0</v>
      </c>
      <c r="AV548" s="474">
        <v>0</v>
      </c>
      <c r="AW548" s="474">
        <v>0</v>
      </c>
      <c r="AX548" s="474">
        <v>0</v>
      </c>
      <c r="AY548" s="474">
        <v>0</v>
      </c>
      <c r="AZ548" s="474">
        <v>0</v>
      </c>
      <c r="BA548" s="474">
        <v>0</v>
      </c>
    </row>
    <row r="549" spans="1:53">
      <c r="A549" s="475" t="s">
        <v>1794</v>
      </c>
      <c r="B549" s="474">
        <v>433178.7</v>
      </c>
      <c r="C549" s="474">
        <v>853926.88</v>
      </c>
      <c r="D549" s="474">
        <v>912095.78</v>
      </c>
      <c r="E549" s="474">
        <v>996840.05</v>
      </c>
      <c r="F549" s="474">
        <v>866278.54</v>
      </c>
      <c r="G549" s="474">
        <v>1084014.5900000001</v>
      </c>
      <c r="H549" s="474">
        <v>1595615.66</v>
      </c>
      <c r="I549" s="474">
        <v>1201214.6599999999</v>
      </c>
      <c r="J549" s="474">
        <v>990528.88</v>
      </c>
      <c r="K549" s="474">
        <v>1136840.99</v>
      </c>
      <c r="L549" s="474">
        <v>1694405.1799999899</v>
      </c>
      <c r="M549" s="474">
        <v>951940.549999999</v>
      </c>
      <c r="N549" s="474">
        <v>12716880.4599999</v>
      </c>
      <c r="O549" s="474">
        <v>764020.86999999895</v>
      </c>
      <c r="P549" s="474">
        <v>734792.38999999897</v>
      </c>
      <c r="Q549" s="474">
        <v>800545.85999999905</v>
      </c>
      <c r="R549" s="474">
        <v>882820.84</v>
      </c>
      <c r="S549" s="474">
        <v>836537.48999999894</v>
      </c>
      <c r="T549" s="474">
        <v>812544.549999999</v>
      </c>
      <c r="U549" s="474">
        <v>818977.89999999898</v>
      </c>
      <c r="V549" s="474">
        <v>802634.85</v>
      </c>
      <c r="W549" s="474">
        <v>815206.52999999898</v>
      </c>
      <c r="X549" s="474">
        <v>903249.73999999894</v>
      </c>
      <c r="Y549" s="474">
        <v>817019.26999999897</v>
      </c>
      <c r="Z549" s="474">
        <v>774303.75999999896</v>
      </c>
      <c r="AA549" s="474">
        <v>9762654.0499999896</v>
      </c>
      <c r="AB549" s="474">
        <v>928771.07</v>
      </c>
      <c r="AC549" s="474">
        <v>855518.42</v>
      </c>
      <c r="AD549" s="474">
        <v>930088.13</v>
      </c>
      <c r="AE549" s="474">
        <v>1029321.71</v>
      </c>
      <c r="AF549" s="474">
        <v>993133.7</v>
      </c>
      <c r="AG549" s="474">
        <v>957086.71</v>
      </c>
      <c r="AH549" s="474">
        <v>943544.62</v>
      </c>
      <c r="AI549" s="474">
        <v>930313.28</v>
      </c>
      <c r="AJ549" s="474">
        <v>936924.17</v>
      </c>
      <c r="AK549" s="474">
        <v>1030221.2</v>
      </c>
      <c r="AL549" s="474">
        <v>941356.84</v>
      </c>
      <c r="AM549" s="474">
        <v>943668.22</v>
      </c>
      <c r="AN549" s="474">
        <v>11419948.07</v>
      </c>
      <c r="AO549" s="474">
        <v>957810.53999999899</v>
      </c>
      <c r="AP549" s="474">
        <v>884408.52</v>
      </c>
      <c r="AQ549" s="474">
        <v>953920.82999999903</v>
      </c>
      <c r="AR549" s="474">
        <v>1055259.92</v>
      </c>
      <c r="AS549" s="474">
        <v>1019976.26</v>
      </c>
      <c r="AT549" s="474">
        <v>982154.96999999904</v>
      </c>
      <c r="AU549" s="474">
        <v>969030.2</v>
      </c>
      <c r="AV549" s="474">
        <v>956810.86999999895</v>
      </c>
      <c r="AW549" s="474">
        <v>963189.71</v>
      </c>
      <c r="AX549" s="474">
        <v>1056030.21</v>
      </c>
      <c r="AY549" s="474">
        <v>968150.83</v>
      </c>
      <c r="AZ549" s="474">
        <v>972481.66</v>
      </c>
      <c r="BA549" s="474">
        <v>11739224.52</v>
      </c>
    </row>
    <row r="550" spans="1:53">
      <c r="A550" s="475" t="s">
        <v>1793</v>
      </c>
      <c r="B550" s="474">
        <v>433178.7</v>
      </c>
      <c r="C550" s="474">
        <v>853926.88</v>
      </c>
      <c r="D550" s="474">
        <v>912095.78</v>
      </c>
      <c r="E550" s="474">
        <v>996840.05</v>
      </c>
      <c r="F550" s="474">
        <v>866278.54</v>
      </c>
      <c r="G550" s="474">
        <v>1084014.5900000001</v>
      </c>
      <c r="H550" s="474">
        <v>1595615.66</v>
      </c>
      <c r="I550" s="474">
        <v>1201214.6599999999</v>
      </c>
      <c r="J550" s="474">
        <v>990528.88</v>
      </c>
      <c r="K550" s="474">
        <v>1136840.99</v>
      </c>
      <c r="L550" s="474">
        <v>1694405.1799999899</v>
      </c>
      <c r="M550" s="474">
        <v>951940.549999999</v>
      </c>
      <c r="N550" s="474">
        <v>12716880.4599999</v>
      </c>
      <c r="O550" s="474">
        <v>764020.86999999895</v>
      </c>
      <c r="P550" s="474">
        <v>734792.38999999897</v>
      </c>
      <c r="Q550" s="474">
        <v>800545.85999999905</v>
      </c>
      <c r="R550" s="474">
        <v>882820.84</v>
      </c>
      <c r="S550" s="474">
        <v>836537.48999999894</v>
      </c>
      <c r="T550" s="474">
        <v>812544.549999999</v>
      </c>
      <c r="U550" s="474">
        <v>818977.89999999898</v>
      </c>
      <c r="V550" s="474">
        <v>802634.85</v>
      </c>
      <c r="W550" s="474">
        <v>815206.52999999898</v>
      </c>
      <c r="X550" s="474">
        <v>903249.73999999894</v>
      </c>
      <c r="Y550" s="474">
        <v>817019.26999999897</v>
      </c>
      <c r="Z550" s="474">
        <v>774303.75999999896</v>
      </c>
      <c r="AA550" s="474">
        <v>9762654.0499999896</v>
      </c>
      <c r="AB550" s="474">
        <v>928771.07</v>
      </c>
      <c r="AC550" s="474">
        <v>855518.42</v>
      </c>
      <c r="AD550" s="474">
        <v>930088.13</v>
      </c>
      <c r="AE550" s="474">
        <v>1029321.71</v>
      </c>
      <c r="AF550" s="474">
        <v>993133.7</v>
      </c>
      <c r="AG550" s="474">
        <v>957086.71</v>
      </c>
      <c r="AH550" s="474">
        <v>943544.62</v>
      </c>
      <c r="AI550" s="474">
        <v>930313.28</v>
      </c>
      <c r="AJ550" s="474">
        <v>936924.17</v>
      </c>
      <c r="AK550" s="474">
        <v>1030221.2</v>
      </c>
      <c r="AL550" s="474">
        <v>941356.84</v>
      </c>
      <c r="AM550" s="474">
        <v>943668.22</v>
      </c>
      <c r="AN550" s="474">
        <v>11419948.07</v>
      </c>
      <c r="AO550" s="474">
        <v>957810.53999999899</v>
      </c>
      <c r="AP550" s="474">
        <v>884408.52</v>
      </c>
      <c r="AQ550" s="474">
        <v>953920.82999999903</v>
      </c>
      <c r="AR550" s="474">
        <v>1055259.92</v>
      </c>
      <c r="AS550" s="474">
        <v>1019976.26</v>
      </c>
      <c r="AT550" s="474">
        <v>982154.96999999904</v>
      </c>
      <c r="AU550" s="474">
        <v>969030.2</v>
      </c>
      <c r="AV550" s="474">
        <v>956810.86999999895</v>
      </c>
      <c r="AW550" s="474">
        <v>963189.71</v>
      </c>
      <c r="AX550" s="474">
        <v>1056030.21</v>
      </c>
      <c r="AY550" s="474">
        <v>968150.83</v>
      </c>
      <c r="AZ550" s="474">
        <v>972481.66</v>
      </c>
      <c r="BA550" s="474">
        <v>11739224.52</v>
      </c>
    </row>
    <row r="551" spans="1:53">
      <c r="A551" s="475" t="s">
        <v>1792</v>
      </c>
      <c r="B551" s="474">
        <v>50899.16</v>
      </c>
      <c r="C551" s="474">
        <v>117408.56</v>
      </c>
      <c r="D551" s="474">
        <v>126250.37</v>
      </c>
      <c r="E551" s="474">
        <v>105461.18</v>
      </c>
      <c r="F551" s="474">
        <v>71739.8</v>
      </c>
      <c r="G551" s="474">
        <v>490912.27</v>
      </c>
      <c r="H551" s="474">
        <v>117034.82</v>
      </c>
      <c r="I551" s="474">
        <v>41152.879999999997</v>
      </c>
      <c r="J551" s="474">
        <v>108048.24</v>
      </c>
      <c r="K551" s="474">
        <v>62908.3299999999</v>
      </c>
      <c r="L551" s="474">
        <v>55970.720000000001</v>
      </c>
      <c r="M551" s="474">
        <v>54671.619999999901</v>
      </c>
      <c r="N551" s="474">
        <v>1402457.9499999899</v>
      </c>
      <c r="O551" s="474">
        <v>45750</v>
      </c>
      <c r="P551" s="474">
        <v>95750</v>
      </c>
      <c r="Q551" s="474">
        <v>100750</v>
      </c>
      <c r="R551" s="474">
        <v>155750</v>
      </c>
      <c r="S551" s="474">
        <v>100750</v>
      </c>
      <c r="T551" s="474">
        <v>150750</v>
      </c>
      <c r="U551" s="474">
        <v>100750</v>
      </c>
      <c r="V551" s="474">
        <v>100750</v>
      </c>
      <c r="W551" s="474">
        <v>100750</v>
      </c>
      <c r="X551" s="474">
        <v>100750</v>
      </c>
      <c r="Y551" s="474">
        <v>100750</v>
      </c>
      <c r="Z551" s="474">
        <v>100750</v>
      </c>
      <c r="AA551" s="474">
        <v>1254000</v>
      </c>
      <c r="AB551" s="474">
        <v>45750</v>
      </c>
      <c r="AC551" s="474">
        <v>95750</v>
      </c>
      <c r="AD551" s="474">
        <v>100750</v>
      </c>
      <c r="AE551" s="474">
        <v>155750</v>
      </c>
      <c r="AF551" s="474">
        <v>100750</v>
      </c>
      <c r="AG551" s="474">
        <v>150750</v>
      </c>
      <c r="AH551" s="474">
        <v>100750</v>
      </c>
      <c r="AI551" s="474">
        <v>100750</v>
      </c>
      <c r="AJ551" s="474">
        <v>100750</v>
      </c>
      <c r="AK551" s="474">
        <v>100750</v>
      </c>
      <c r="AL551" s="474">
        <v>100750</v>
      </c>
      <c r="AM551" s="474">
        <v>100750</v>
      </c>
      <c r="AN551" s="474">
        <v>1254000</v>
      </c>
      <c r="AO551" s="474">
        <v>45750</v>
      </c>
      <c r="AP551" s="474">
        <v>95750</v>
      </c>
      <c r="AQ551" s="474">
        <v>100750</v>
      </c>
      <c r="AR551" s="474">
        <v>155750</v>
      </c>
      <c r="AS551" s="474">
        <v>100750</v>
      </c>
      <c r="AT551" s="474">
        <v>150750</v>
      </c>
      <c r="AU551" s="474">
        <v>100750</v>
      </c>
      <c r="AV551" s="474">
        <v>100750</v>
      </c>
      <c r="AW551" s="474">
        <v>100750</v>
      </c>
      <c r="AX551" s="474">
        <v>100750</v>
      </c>
      <c r="AY551" s="474">
        <v>100750</v>
      </c>
      <c r="AZ551" s="474">
        <v>100750</v>
      </c>
      <c r="BA551" s="474">
        <v>1254000</v>
      </c>
    </row>
    <row r="552" spans="1:53">
      <c r="A552" s="475" t="s">
        <v>1791</v>
      </c>
      <c r="B552" s="474">
        <v>50899.16</v>
      </c>
      <c r="C552" s="474">
        <v>117408.56</v>
      </c>
      <c r="D552" s="474">
        <v>126250.37</v>
      </c>
      <c r="E552" s="474">
        <v>105461.18</v>
      </c>
      <c r="F552" s="474">
        <v>71739.8</v>
      </c>
      <c r="G552" s="474">
        <v>490912.27</v>
      </c>
      <c r="H552" s="474">
        <v>117034.82</v>
      </c>
      <c r="I552" s="474">
        <v>41152.879999999997</v>
      </c>
      <c r="J552" s="474">
        <v>108048.24</v>
      </c>
      <c r="K552" s="474">
        <v>62908.3299999999</v>
      </c>
      <c r="L552" s="474">
        <v>55970.720000000001</v>
      </c>
      <c r="M552" s="474">
        <v>54671.619999999901</v>
      </c>
      <c r="N552" s="474">
        <v>1402457.9499999899</v>
      </c>
      <c r="O552" s="474">
        <v>45750</v>
      </c>
      <c r="P552" s="474">
        <v>95750</v>
      </c>
      <c r="Q552" s="474">
        <v>100750</v>
      </c>
      <c r="R552" s="474">
        <v>155750</v>
      </c>
      <c r="S552" s="474">
        <v>100750</v>
      </c>
      <c r="T552" s="474">
        <v>150750</v>
      </c>
      <c r="U552" s="474">
        <v>100750</v>
      </c>
      <c r="V552" s="474">
        <v>100750</v>
      </c>
      <c r="W552" s="474">
        <v>100750</v>
      </c>
      <c r="X552" s="474">
        <v>100750</v>
      </c>
      <c r="Y552" s="474">
        <v>100750</v>
      </c>
      <c r="Z552" s="474">
        <v>100750</v>
      </c>
      <c r="AA552" s="474">
        <v>1254000</v>
      </c>
      <c r="AB552" s="474">
        <v>45750</v>
      </c>
      <c r="AC552" s="474">
        <v>95750</v>
      </c>
      <c r="AD552" s="474">
        <v>100750</v>
      </c>
      <c r="AE552" s="474">
        <v>155750</v>
      </c>
      <c r="AF552" s="474">
        <v>100750</v>
      </c>
      <c r="AG552" s="474">
        <v>150750</v>
      </c>
      <c r="AH552" s="474">
        <v>100750</v>
      </c>
      <c r="AI552" s="474">
        <v>100750</v>
      </c>
      <c r="AJ552" s="474">
        <v>100750</v>
      </c>
      <c r="AK552" s="474">
        <v>100750</v>
      </c>
      <c r="AL552" s="474">
        <v>100750</v>
      </c>
      <c r="AM552" s="474">
        <v>100750</v>
      </c>
      <c r="AN552" s="474">
        <v>1254000</v>
      </c>
      <c r="AO552" s="474">
        <v>45750</v>
      </c>
      <c r="AP552" s="474">
        <v>95750</v>
      </c>
      <c r="AQ552" s="474">
        <v>100750</v>
      </c>
      <c r="AR552" s="474">
        <v>155750</v>
      </c>
      <c r="AS552" s="474">
        <v>100750</v>
      </c>
      <c r="AT552" s="474">
        <v>150750</v>
      </c>
      <c r="AU552" s="474">
        <v>100750</v>
      </c>
      <c r="AV552" s="474">
        <v>100750</v>
      </c>
      <c r="AW552" s="474">
        <v>100750</v>
      </c>
      <c r="AX552" s="474">
        <v>100750</v>
      </c>
      <c r="AY552" s="474">
        <v>100750</v>
      </c>
      <c r="AZ552" s="474">
        <v>100750</v>
      </c>
      <c r="BA552" s="474">
        <v>1254000</v>
      </c>
    </row>
    <row r="553" spans="1:53">
      <c r="A553" s="475" t="s">
        <v>1790</v>
      </c>
      <c r="B553" s="474">
        <v>46971.47</v>
      </c>
      <c r="C553" s="474">
        <v>24956.57</v>
      </c>
      <c r="D553" s="474">
        <v>46166.31</v>
      </c>
      <c r="E553" s="474">
        <v>49689.95</v>
      </c>
      <c r="F553" s="474">
        <v>39210.089999999997</v>
      </c>
      <c r="G553" s="474">
        <v>33888.35</v>
      </c>
      <c r="H553" s="474">
        <v>81740.289999999994</v>
      </c>
      <c r="I553" s="474">
        <v>54236.58</v>
      </c>
      <c r="J553" s="474">
        <v>38877.17</v>
      </c>
      <c r="K553" s="474">
        <v>76918.47</v>
      </c>
      <c r="L553" s="474">
        <v>44327.839999999997</v>
      </c>
      <c r="M553" s="474">
        <v>42612.74</v>
      </c>
      <c r="N553" s="474">
        <v>579595.82999999996</v>
      </c>
      <c r="O553" s="474">
        <v>41076.49</v>
      </c>
      <c r="P553" s="474">
        <v>40111.449999999903</v>
      </c>
      <c r="Q553" s="474">
        <v>47368.489999999903</v>
      </c>
      <c r="R553" s="474">
        <v>48082.199999999903</v>
      </c>
      <c r="S553" s="474">
        <v>50285.27</v>
      </c>
      <c r="T553" s="474">
        <v>47661.14</v>
      </c>
      <c r="U553" s="474">
        <v>54048.94</v>
      </c>
      <c r="V553" s="474">
        <v>55610.11</v>
      </c>
      <c r="W553" s="474">
        <v>47763.43</v>
      </c>
      <c r="X553" s="474">
        <v>52179.27</v>
      </c>
      <c r="Y553" s="474">
        <v>47326.63</v>
      </c>
      <c r="Z553" s="474">
        <v>58419.5799999999</v>
      </c>
      <c r="AA553" s="474">
        <v>589932.99999999895</v>
      </c>
      <c r="AB553" s="474">
        <v>44568.36</v>
      </c>
      <c r="AC553" s="474">
        <v>52828.800000000003</v>
      </c>
      <c r="AD553" s="474">
        <v>48550.85</v>
      </c>
      <c r="AE553" s="474">
        <v>78097.990000000005</v>
      </c>
      <c r="AF553" s="474">
        <v>51533.53</v>
      </c>
      <c r="AG553" s="474">
        <v>48837.57</v>
      </c>
      <c r="AH553" s="474">
        <v>55089.8</v>
      </c>
      <c r="AI553" s="474">
        <v>53847.77</v>
      </c>
      <c r="AJ553" s="474">
        <v>48933.84</v>
      </c>
      <c r="AK553" s="474">
        <v>53298.3</v>
      </c>
      <c r="AL553" s="474">
        <v>48514.66</v>
      </c>
      <c r="AM553" s="474">
        <v>59682.080000000002</v>
      </c>
      <c r="AN553" s="474">
        <v>643783.55000000005</v>
      </c>
      <c r="AO553" s="474">
        <v>45908.44</v>
      </c>
      <c r="AP553" s="474">
        <v>55655.49</v>
      </c>
      <c r="AQ553" s="474">
        <v>49742.95</v>
      </c>
      <c r="AR553" s="474">
        <v>83127.8299999999</v>
      </c>
      <c r="AS553" s="474">
        <v>52791.42</v>
      </c>
      <c r="AT553" s="474">
        <v>50025.969999999899</v>
      </c>
      <c r="AU553" s="474">
        <v>57188.75</v>
      </c>
      <c r="AV553" s="474">
        <v>56443.89</v>
      </c>
      <c r="AW553" s="474">
        <v>50117.349999999897</v>
      </c>
      <c r="AX553" s="474">
        <v>55057.77</v>
      </c>
      <c r="AY553" s="474">
        <v>49716.05</v>
      </c>
      <c r="AZ553" s="474">
        <v>61721.89</v>
      </c>
      <c r="BA553" s="474">
        <v>667497.80000000005</v>
      </c>
    </row>
    <row r="554" spans="1:53">
      <c r="A554" s="475" t="s">
        <v>1789</v>
      </c>
      <c r="B554" s="474">
        <v>46971.47</v>
      </c>
      <c r="C554" s="474">
        <v>24956.57</v>
      </c>
      <c r="D554" s="474">
        <v>46166.31</v>
      </c>
      <c r="E554" s="474">
        <v>49689.95</v>
      </c>
      <c r="F554" s="474">
        <v>39210.089999999997</v>
      </c>
      <c r="G554" s="474">
        <v>33888.35</v>
      </c>
      <c r="H554" s="474">
        <v>81740.289999999994</v>
      </c>
      <c r="I554" s="474">
        <v>54236.58</v>
      </c>
      <c r="J554" s="474">
        <v>38877.17</v>
      </c>
      <c r="K554" s="474">
        <v>76918.47</v>
      </c>
      <c r="L554" s="474">
        <v>44327.839999999997</v>
      </c>
      <c r="M554" s="474">
        <v>42612.74</v>
      </c>
      <c r="N554" s="474">
        <v>579595.82999999996</v>
      </c>
      <c r="O554" s="474">
        <v>41076.49</v>
      </c>
      <c r="P554" s="474">
        <v>40111.449999999903</v>
      </c>
      <c r="Q554" s="474">
        <v>47368.489999999903</v>
      </c>
      <c r="R554" s="474">
        <v>48082.199999999903</v>
      </c>
      <c r="S554" s="474">
        <v>50285.27</v>
      </c>
      <c r="T554" s="474">
        <v>47661.14</v>
      </c>
      <c r="U554" s="474">
        <v>54048.94</v>
      </c>
      <c r="V554" s="474">
        <v>55610.11</v>
      </c>
      <c r="W554" s="474">
        <v>47763.43</v>
      </c>
      <c r="X554" s="474">
        <v>52179.27</v>
      </c>
      <c r="Y554" s="474">
        <v>47326.63</v>
      </c>
      <c r="Z554" s="474">
        <v>58419.5799999999</v>
      </c>
      <c r="AA554" s="474">
        <v>589932.99999999895</v>
      </c>
      <c r="AB554" s="474">
        <v>44568.36</v>
      </c>
      <c r="AC554" s="474">
        <v>52828.800000000003</v>
      </c>
      <c r="AD554" s="474">
        <v>48550.85</v>
      </c>
      <c r="AE554" s="474">
        <v>78097.990000000005</v>
      </c>
      <c r="AF554" s="474">
        <v>51533.53</v>
      </c>
      <c r="AG554" s="474">
        <v>48837.57</v>
      </c>
      <c r="AH554" s="474">
        <v>55089.8</v>
      </c>
      <c r="AI554" s="474">
        <v>53847.77</v>
      </c>
      <c r="AJ554" s="474">
        <v>48933.84</v>
      </c>
      <c r="AK554" s="474">
        <v>53298.3</v>
      </c>
      <c r="AL554" s="474">
        <v>48514.66</v>
      </c>
      <c r="AM554" s="474">
        <v>59682.080000000002</v>
      </c>
      <c r="AN554" s="474">
        <v>643783.55000000005</v>
      </c>
      <c r="AO554" s="474">
        <v>45908.44</v>
      </c>
      <c r="AP554" s="474">
        <v>55655.49</v>
      </c>
      <c r="AQ554" s="474">
        <v>49742.95</v>
      </c>
      <c r="AR554" s="474">
        <v>83127.8299999999</v>
      </c>
      <c r="AS554" s="474">
        <v>52791.42</v>
      </c>
      <c r="AT554" s="474">
        <v>50025.969999999899</v>
      </c>
      <c r="AU554" s="474">
        <v>57188.75</v>
      </c>
      <c r="AV554" s="474">
        <v>56443.89</v>
      </c>
      <c r="AW554" s="474">
        <v>50117.349999999897</v>
      </c>
      <c r="AX554" s="474">
        <v>55057.77</v>
      </c>
      <c r="AY554" s="474">
        <v>49716.05</v>
      </c>
      <c r="AZ554" s="474">
        <v>61721.89</v>
      </c>
      <c r="BA554" s="474">
        <v>667497.80000000005</v>
      </c>
    </row>
    <row r="555" spans="1:53">
      <c r="A555" s="475" t="s">
        <v>1788</v>
      </c>
      <c r="B555" s="474">
        <v>0</v>
      </c>
      <c r="C555" s="474">
        <v>0</v>
      </c>
      <c r="D555" s="474">
        <v>0</v>
      </c>
      <c r="E555" s="474">
        <v>0</v>
      </c>
      <c r="F555" s="474">
        <v>0</v>
      </c>
      <c r="G555" s="474">
        <v>0</v>
      </c>
      <c r="H555" s="474">
        <v>0</v>
      </c>
      <c r="I555" s="474">
        <v>0</v>
      </c>
      <c r="J555" s="474">
        <v>0</v>
      </c>
      <c r="K555" s="474">
        <v>0</v>
      </c>
      <c r="L555" s="474">
        <v>0</v>
      </c>
      <c r="M555" s="474">
        <v>0</v>
      </c>
      <c r="N555" s="474">
        <v>0</v>
      </c>
      <c r="O555" s="474">
        <v>0</v>
      </c>
      <c r="P555" s="474">
        <v>0</v>
      </c>
      <c r="Q555" s="474">
        <v>0</v>
      </c>
      <c r="R555" s="474">
        <v>0</v>
      </c>
      <c r="S555" s="474">
        <v>0</v>
      </c>
      <c r="T555" s="474">
        <v>0</v>
      </c>
      <c r="U555" s="474">
        <v>0</v>
      </c>
      <c r="V555" s="474">
        <v>0</v>
      </c>
      <c r="W555" s="474">
        <v>0</v>
      </c>
      <c r="X555" s="474">
        <v>0</v>
      </c>
      <c r="Y555" s="474">
        <v>0</v>
      </c>
      <c r="Z555" s="474">
        <v>0</v>
      </c>
      <c r="AA555" s="474">
        <v>0</v>
      </c>
      <c r="AB555" s="474">
        <v>0</v>
      </c>
      <c r="AC555" s="474">
        <v>0</v>
      </c>
      <c r="AD555" s="474">
        <v>0</v>
      </c>
      <c r="AE555" s="474">
        <v>0</v>
      </c>
      <c r="AF555" s="474">
        <v>0</v>
      </c>
      <c r="AG555" s="474">
        <v>0</v>
      </c>
      <c r="AH555" s="474">
        <v>0</v>
      </c>
      <c r="AI555" s="474">
        <v>0</v>
      </c>
      <c r="AJ555" s="474">
        <v>0</v>
      </c>
      <c r="AK555" s="474">
        <v>0</v>
      </c>
      <c r="AL555" s="474">
        <v>0</v>
      </c>
      <c r="AM555" s="474">
        <v>0</v>
      </c>
      <c r="AN555" s="474">
        <v>0</v>
      </c>
      <c r="AO555" s="474">
        <v>0</v>
      </c>
      <c r="AP555" s="474">
        <v>0</v>
      </c>
      <c r="AQ555" s="474">
        <v>0</v>
      </c>
      <c r="AR555" s="474">
        <v>0</v>
      </c>
      <c r="AS555" s="474">
        <v>0</v>
      </c>
      <c r="AT555" s="474">
        <v>0</v>
      </c>
      <c r="AU555" s="474">
        <v>0</v>
      </c>
      <c r="AV555" s="474">
        <v>0</v>
      </c>
      <c r="AW555" s="474">
        <v>0</v>
      </c>
      <c r="AX555" s="474">
        <v>0</v>
      </c>
      <c r="AY555" s="474">
        <v>0</v>
      </c>
      <c r="AZ555" s="474">
        <v>0</v>
      </c>
      <c r="BA555" s="474">
        <v>0</v>
      </c>
    </row>
    <row r="556" spans="1:53">
      <c r="A556" s="475" t="s">
        <v>1787</v>
      </c>
      <c r="B556" s="474">
        <v>5928422.6200000001</v>
      </c>
      <c r="C556" s="474">
        <v>5366608.75</v>
      </c>
      <c r="D556" s="474">
        <v>5853908.9800000004</v>
      </c>
      <c r="E556" s="474">
        <v>5690794.6399999997</v>
      </c>
      <c r="F556" s="474">
        <v>5507402.8200000003</v>
      </c>
      <c r="G556" s="474">
        <v>5275396.51</v>
      </c>
      <c r="H556" s="474">
        <v>6506650.7999999998</v>
      </c>
      <c r="I556" s="474">
        <v>6423945.8699999899</v>
      </c>
      <c r="J556" s="474">
        <v>6650529.4100000001</v>
      </c>
      <c r="K556" s="474">
        <v>6228475.3704166599</v>
      </c>
      <c r="L556" s="474">
        <v>5995805.3904166603</v>
      </c>
      <c r="M556" s="474">
        <v>5831070.9004166601</v>
      </c>
      <c r="N556" s="474">
        <v>71259012.061250001</v>
      </c>
      <c r="O556" s="474">
        <v>5848166.99041666</v>
      </c>
      <c r="P556" s="474">
        <v>5639746.1304166596</v>
      </c>
      <c r="Q556" s="474">
        <v>5784011.5204166602</v>
      </c>
      <c r="R556" s="474">
        <v>5823178.97708333</v>
      </c>
      <c r="S556" s="474">
        <v>6365665.3270833297</v>
      </c>
      <c r="T556" s="474">
        <v>6378865.3370833304</v>
      </c>
      <c r="U556" s="474">
        <v>5873414.7870833296</v>
      </c>
      <c r="V556" s="474">
        <v>6053671.64708333</v>
      </c>
      <c r="W556" s="474">
        <v>6024349.7670833301</v>
      </c>
      <c r="X556" s="474">
        <v>6082245.4270833302</v>
      </c>
      <c r="Y556" s="474">
        <v>6104477.3370833304</v>
      </c>
      <c r="Z556" s="474">
        <v>6142631.5470833303</v>
      </c>
      <c r="AA556" s="474">
        <v>72120424.794999897</v>
      </c>
      <c r="AB556" s="474">
        <v>6202380.9170833305</v>
      </c>
      <c r="AC556" s="474">
        <v>5709972.7170833303</v>
      </c>
      <c r="AD556" s="474">
        <v>6125332.7570833303</v>
      </c>
      <c r="AE556" s="474">
        <v>5824854.7304166602</v>
      </c>
      <c r="AF556" s="474">
        <v>6209982.0304166703</v>
      </c>
      <c r="AG556" s="474">
        <v>6217771.99041666</v>
      </c>
      <c r="AH556" s="474">
        <v>6015673.2204166604</v>
      </c>
      <c r="AI556" s="474">
        <v>6152848.53041666</v>
      </c>
      <c r="AJ556" s="474">
        <v>6289050.7704166695</v>
      </c>
      <c r="AK556" s="474">
        <v>6115363.7370833298</v>
      </c>
      <c r="AL556" s="474">
        <v>6097106.18708333</v>
      </c>
      <c r="AM556" s="474">
        <v>5989325.89708333</v>
      </c>
      <c r="AN556" s="474">
        <v>72949663.484999999</v>
      </c>
      <c r="AO556" s="474">
        <v>6381111.6970833298</v>
      </c>
      <c r="AP556" s="474">
        <v>5786581.0970833302</v>
      </c>
      <c r="AQ556" s="474">
        <v>6162444.7470833296</v>
      </c>
      <c r="AR556" s="474">
        <v>6041640.9004166601</v>
      </c>
      <c r="AS556" s="474">
        <v>6497200.07041666</v>
      </c>
      <c r="AT556" s="474">
        <v>6196173.5504166596</v>
      </c>
      <c r="AU556" s="474">
        <v>6266781.5604166603</v>
      </c>
      <c r="AV556" s="474">
        <v>6291155.1304166596</v>
      </c>
      <c r="AW556" s="474">
        <v>6183889.6104166601</v>
      </c>
      <c r="AX556" s="474">
        <v>6426384.7387499902</v>
      </c>
      <c r="AY556" s="474">
        <v>6350465.7187499898</v>
      </c>
      <c r="AZ556" s="474">
        <v>6257468.2387499996</v>
      </c>
      <c r="BA556" s="474">
        <v>74841297.059999898</v>
      </c>
    </row>
    <row r="557" spans="1:53">
      <c r="A557" s="475" t="s">
        <v>1786</v>
      </c>
      <c r="B557" s="474">
        <v>985313.09</v>
      </c>
      <c r="C557" s="474">
        <v>1040091.66999999</v>
      </c>
      <c r="D557" s="474">
        <v>1117659.3999999999</v>
      </c>
      <c r="E557" s="474">
        <v>1019976.63</v>
      </c>
      <c r="F557" s="474">
        <v>1085401.43</v>
      </c>
      <c r="G557" s="474">
        <v>1058679.8499999901</v>
      </c>
      <c r="H557" s="474">
        <v>1246482.5</v>
      </c>
      <c r="I557" s="474">
        <v>1150125.51</v>
      </c>
      <c r="J557" s="474">
        <v>1270661.25</v>
      </c>
      <c r="K557" s="474">
        <v>1153642.57</v>
      </c>
      <c r="L557" s="474">
        <v>1346160.35</v>
      </c>
      <c r="M557" s="474">
        <v>1274020.9099999999</v>
      </c>
      <c r="N557" s="474">
        <v>13748215.16</v>
      </c>
      <c r="O557" s="474">
        <v>1226466.68</v>
      </c>
      <c r="P557" s="474">
        <v>1173109.0699999901</v>
      </c>
      <c r="Q557" s="474">
        <v>1186013.8699999901</v>
      </c>
      <c r="R557" s="474">
        <v>1175071.20999999</v>
      </c>
      <c r="S557" s="474">
        <v>1263521.97</v>
      </c>
      <c r="T557" s="474">
        <v>1237300.3500000001</v>
      </c>
      <c r="U557" s="474">
        <v>1229819.1099999901</v>
      </c>
      <c r="V557" s="474">
        <v>1251860.32</v>
      </c>
      <c r="W557" s="474">
        <v>1243780.1599999899</v>
      </c>
      <c r="X557" s="474">
        <v>1361777.9</v>
      </c>
      <c r="Y557" s="474">
        <v>1404710.57</v>
      </c>
      <c r="Z557" s="474">
        <v>1411119.49</v>
      </c>
      <c r="AA557" s="474">
        <v>15164550.699999999</v>
      </c>
      <c r="AB557" s="474">
        <v>1481486.63</v>
      </c>
      <c r="AC557" s="474">
        <v>1274464.57</v>
      </c>
      <c r="AD557" s="474">
        <v>1366702.81</v>
      </c>
      <c r="AE557" s="474">
        <v>1311377.5900000001</v>
      </c>
      <c r="AF557" s="474">
        <v>1396311.76</v>
      </c>
      <c r="AG557" s="474">
        <v>1329895.8</v>
      </c>
      <c r="AH557" s="474">
        <v>1368176.62</v>
      </c>
      <c r="AI557" s="474">
        <v>1374205.77</v>
      </c>
      <c r="AJ557" s="474">
        <v>1428826.29</v>
      </c>
      <c r="AK557" s="474">
        <v>1352795.56</v>
      </c>
      <c r="AL557" s="474">
        <v>1406701.07</v>
      </c>
      <c r="AM557" s="474">
        <v>1383343.44</v>
      </c>
      <c r="AN557" s="474">
        <v>16474287.91</v>
      </c>
      <c r="AO557" s="474">
        <v>1510139.24</v>
      </c>
      <c r="AP557" s="474">
        <v>1291927.96999999</v>
      </c>
      <c r="AQ557" s="474">
        <v>1378000.3199999901</v>
      </c>
      <c r="AR557" s="474">
        <v>1324080.3999999899</v>
      </c>
      <c r="AS557" s="474">
        <v>1420433.83</v>
      </c>
      <c r="AT557" s="474">
        <v>1366537.47</v>
      </c>
      <c r="AU557" s="474">
        <v>1439195.91</v>
      </c>
      <c r="AV557" s="474">
        <v>1413229.09</v>
      </c>
      <c r="AW557" s="474">
        <v>1397430.79999999</v>
      </c>
      <c r="AX557" s="474">
        <v>1445802.63</v>
      </c>
      <c r="AY557" s="474">
        <v>1488509.13</v>
      </c>
      <c r="AZ557" s="474">
        <v>1479507.36</v>
      </c>
      <c r="BA557" s="474">
        <v>16954794.149999902</v>
      </c>
    </row>
    <row r="558" spans="1:53">
      <c r="A558" s="475" t="s">
        <v>1785</v>
      </c>
      <c r="B558" s="474">
        <v>970267.88</v>
      </c>
      <c r="C558" s="474">
        <v>1030198.82</v>
      </c>
      <c r="D558" s="474">
        <v>1100409.23</v>
      </c>
      <c r="E558" s="474">
        <v>1008559.28</v>
      </c>
      <c r="F558" s="474">
        <v>1069930.47</v>
      </c>
      <c r="G558" s="474">
        <v>1046678.08</v>
      </c>
      <c r="H558" s="474">
        <v>1217515.44</v>
      </c>
      <c r="I558" s="474">
        <v>1135256.98</v>
      </c>
      <c r="J558" s="474">
        <v>1257488.05</v>
      </c>
      <c r="K558" s="474">
        <v>1130201.6299999999</v>
      </c>
      <c r="L558" s="474">
        <v>1323539.0900000001</v>
      </c>
      <c r="M558" s="474">
        <v>1247427.17</v>
      </c>
      <c r="N558" s="474">
        <v>13537472.119999999</v>
      </c>
      <c r="O558" s="474">
        <v>1200904.82</v>
      </c>
      <c r="P558" s="474">
        <v>1156377.8299999901</v>
      </c>
      <c r="Q558" s="474">
        <v>1160918.03999999</v>
      </c>
      <c r="R558" s="474">
        <v>1157544.6299999901</v>
      </c>
      <c r="S558" s="474">
        <v>1245809.73</v>
      </c>
      <c r="T558" s="474">
        <v>1217176.26</v>
      </c>
      <c r="U558" s="474">
        <v>1208926.94</v>
      </c>
      <c r="V558" s="474">
        <v>1231492.0900000001</v>
      </c>
      <c r="W558" s="474">
        <v>1224680.21999999</v>
      </c>
      <c r="X558" s="474">
        <v>1343196.65</v>
      </c>
      <c r="Y558" s="474">
        <v>1386605.76</v>
      </c>
      <c r="Z558" s="474">
        <v>1393894.2</v>
      </c>
      <c r="AA558" s="474">
        <v>14927527.17</v>
      </c>
      <c r="AB558" s="474">
        <v>1455343.23</v>
      </c>
      <c r="AC558" s="474">
        <v>1257821.6299999999</v>
      </c>
      <c r="AD558" s="474">
        <v>1341336.8500000001</v>
      </c>
      <c r="AE558" s="474">
        <v>1293939.31</v>
      </c>
      <c r="AF558" s="474">
        <v>1378006.21</v>
      </c>
      <c r="AG558" s="474">
        <v>1309513.3500000001</v>
      </c>
      <c r="AH558" s="474">
        <v>1347037.82</v>
      </c>
      <c r="AI558" s="474">
        <v>1353567.41</v>
      </c>
      <c r="AJ558" s="474">
        <v>1409802.9</v>
      </c>
      <c r="AK558" s="474">
        <v>1333632.77</v>
      </c>
      <c r="AL558" s="474">
        <v>1388337.9</v>
      </c>
      <c r="AM558" s="474">
        <v>1366194.71</v>
      </c>
      <c r="AN558" s="474">
        <v>16234534.09</v>
      </c>
      <c r="AO558" s="474">
        <v>1483755.49</v>
      </c>
      <c r="AP558" s="474">
        <v>1275066.55999999</v>
      </c>
      <c r="AQ558" s="474">
        <v>1352953.1199999901</v>
      </c>
      <c r="AR558" s="474">
        <v>1305489.3799999901</v>
      </c>
      <c r="AS558" s="474">
        <v>1400942.77</v>
      </c>
      <c r="AT558" s="474">
        <v>1345914.67</v>
      </c>
      <c r="AU558" s="474">
        <v>1416893.43</v>
      </c>
      <c r="AV558" s="474">
        <v>1391171.64</v>
      </c>
      <c r="AW558" s="474">
        <v>1361036.72999999</v>
      </c>
      <c r="AX558" s="474">
        <v>1416899.49</v>
      </c>
      <c r="AY558" s="474">
        <v>1464205.6099999901</v>
      </c>
      <c r="AZ558" s="474">
        <v>1456429.23</v>
      </c>
      <c r="BA558" s="474">
        <v>16670758.119999999</v>
      </c>
    </row>
    <row r="559" spans="1:53">
      <c r="A559" s="475" t="s">
        <v>1784</v>
      </c>
      <c r="B559" s="474">
        <v>15045.21</v>
      </c>
      <c r="C559" s="474">
        <v>9892.85</v>
      </c>
      <c r="D559" s="474">
        <v>17250.169999999998</v>
      </c>
      <c r="E559" s="474">
        <v>11417.35</v>
      </c>
      <c r="F559" s="474">
        <v>15470.96</v>
      </c>
      <c r="G559" s="474">
        <v>12001.77</v>
      </c>
      <c r="H559" s="474">
        <v>28967.06</v>
      </c>
      <c r="I559" s="474">
        <v>14868.53</v>
      </c>
      <c r="J559" s="474">
        <v>13173.2</v>
      </c>
      <c r="K559" s="474">
        <v>23440.94</v>
      </c>
      <c r="L559" s="474">
        <v>22621.26</v>
      </c>
      <c r="M559" s="474">
        <v>26593.74</v>
      </c>
      <c r="N559" s="474">
        <v>210743.04000000001</v>
      </c>
      <c r="O559" s="474">
        <v>25561.86</v>
      </c>
      <c r="P559" s="474">
        <v>16731.240000000002</v>
      </c>
      <c r="Q559" s="474">
        <v>25095.83</v>
      </c>
      <c r="R559" s="474">
        <v>17526.5799999999</v>
      </c>
      <c r="S559" s="474">
        <v>17712.240000000002</v>
      </c>
      <c r="T559" s="474">
        <v>20124.09</v>
      </c>
      <c r="U559" s="474">
        <v>20892.169999999998</v>
      </c>
      <c r="V559" s="474">
        <v>20368.23</v>
      </c>
      <c r="W559" s="474">
        <v>19099.939999999999</v>
      </c>
      <c r="X559" s="474">
        <v>18581.25</v>
      </c>
      <c r="Y559" s="474">
        <v>18104.810000000001</v>
      </c>
      <c r="Z559" s="474">
        <v>17225.29</v>
      </c>
      <c r="AA559" s="474">
        <v>237023.53</v>
      </c>
      <c r="AB559" s="474">
        <v>26143.4</v>
      </c>
      <c r="AC559" s="474">
        <v>16642.939999999999</v>
      </c>
      <c r="AD559" s="474">
        <v>25365.96</v>
      </c>
      <c r="AE559" s="474">
        <v>17438.28</v>
      </c>
      <c r="AF559" s="474">
        <v>18305.55</v>
      </c>
      <c r="AG559" s="474">
        <v>20382.45</v>
      </c>
      <c r="AH559" s="474">
        <v>21138.799999999999</v>
      </c>
      <c r="AI559" s="474">
        <v>20638.36</v>
      </c>
      <c r="AJ559" s="474">
        <v>19023.39</v>
      </c>
      <c r="AK559" s="474">
        <v>19162.789999999899</v>
      </c>
      <c r="AL559" s="474">
        <v>18363.169999999998</v>
      </c>
      <c r="AM559" s="474">
        <v>17148.73</v>
      </c>
      <c r="AN559" s="474">
        <v>239753.82</v>
      </c>
      <c r="AO559" s="474">
        <v>26383.75</v>
      </c>
      <c r="AP559" s="474">
        <v>16861.41</v>
      </c>
      <c r="AQ559" s="474">
        <v>25047.200000000001</v>
      </c>
      <c r="AR559" s="474">
        <v>18591.02</v>
      </c>
      <c r="AS559" s="474">
        <v>19491.060000000001</v>
      </c>
      <c r="AT559" s="474">
        <v>20622.8</v>
      </c>
      <c r="AU559" s="474">
        <v>22302.48</v>
      </c>
      <c r="AV559" s="474">
        <v>22057.45</v>
      </c>
      <c r="AW559" s="474">
        <v>36394.07</v>
      </c>
      <c r="AX559" s="474">
        <v>28903.14</v>
      </c>
      <c r="AY559" s="474">
        <v>24303.52</v>
      </c>
      <c r="AZ559" s="474">
        <v>23078.13</v>
      </c>
      <c r="BA559" s="474">
        <v>284036.03000000003</v>
      </c>
    </row>
    <row r="560" spans="1:53">
      <c r="A560" s="475" t="s">
        <v>1783</v>
      </c>
      <c r="B560" s="474">
        <v>1662561.76</v>
      </c>
      <c r="C560" s="474">
        <v>1621548.48</v>
      </c>
      <c r="D560" s="474">
        <v>1705228.25</v>
      </c>
      <c r="E560" s="474">
        <v>1800539.5</v>
      </c>
      <c r="F560" s="474">
        <v>1606491.77</v>
      </c>
      <c r="G560" s="474">
        <v>1538310.25</v>
      </c>
      <c r="H560" s="474">
        <v>2141664.67</v>
      </c>
      <c r="I560" s="474">
        <v>2151486.16</v>
      </c>
      <c r="J560" s="474">
        <v>2589653.7400000002</v>
      </c>
      <c r="K560" s="474">
        <v>1439952.1599999899</v>
      </c>
      <c r="L560" s="474">
        <v>1420727.6099999901</v>
      </c>
      <c r="M560" s="474">
        <v>1335196.45</v>
      </c>
      <c r="N560" s="474">
        <v>21013360.7999999</v>
      </c>
      <c r="O560" s="474">
        <v>1553203.31</v>
      </c>
      <c r="P560" s="474">
        <v>1567277.46</v>
      </c>
      <c r="Q560" s="474">
        <v>1553021.39</v>
      </c>
      <c r="R560" s="474">
        <v>1569634.21</v>
      </c>
      <c r="S560" s="474">
        <v>1682805.0799999901</v>
      </c>
      <c r="T560" s="474">
        <v>1639649.29999999</v>
      </c>
      <c r="U560" s="474">
        <v>1651641.55</v>
      </c>
      <c r="V560" s="474">
        <v>1640772.12</v>
      </c>
      <c r="W560" s="474">
        <v>1627124.48999999</v>
      </c>
      <c r="X560" s="474">
        <v>1697103.39</v>
      </c>
      <c r="Y560" s="474">
        <v>1663444.65</v>
      </c>
      <c r="Z560" s="474">
        <v>1652568.58</v>
      </c>
      <c r="AA560" s="474">
        <v>19498245.530000001</v>
      </c>
      <c r="AB560" s="474">
        <v>1602588.92</v>
      </c>
      <c r="AC560" s="474">
        <v>1558555.18</v>
      </c>
      <c r="AD560" s="474">
        <v>1618907.45999999</v>
      </c>
      <c r="AE560" s="474">
        <v>1580047.04999999</v>
      </c>
      <c r="AF560" s="474">
        <v>1674441.66</v>
      </c>
      <c r="AG560" s="474">
        <v>1637772.7</v>
      </c>
      <c r="AH560" s="474">
        <v>1645947.47</v>
      </c>
      <c r="AI560" s="474">
        <v>1650407.43</v>
      </c>
      <c r="AJ560" s="474">
        <v>1701753.14</v>
      </c>
      <c r="AK560" s="474">
        <v>1713963.17</v>
      </c>
      <c r="AL560" s="474">
        <v>1674435.89</v>
      </c>
      <c r="AM560" s="474">
        <v>1641974.30999999</v>
      </c>
      <c r="AN560" s="474">
        <v>19700794.379999999</v>
      </c>
      <c r="AO560" s="474">
        <v>1613325.21999999</v>
      </c>
      <c r="AP560" s="474">
        <v>1567521.55</v>
      </c>
      <c r="AQ560" s="474">
        <v>1615996.3699999901</v>
      </c>
      <c r="AR560" s="474">
        <v>1583120.66</v>
      </c>
      <c r="AS560" s="474">
        <v>1662717.72</v>
      </c>
      <c r="AT560" s="474">
        <v>1626953.66</v>
      </c>
      <c r="AU560" s="474">
        <v>1648394.64</v>
      </c>
      <c r="AV560" s="474">
        <v>1642246.99</v>
      </c>
      <c r="AW560" s="474">
        <v>1623261.14</v>
      </c>
      <c r="AX560" s="474">
        <v>1726769.7</v>
      </c>
      <c r="AY560" s="474">
        <v>1682793.62</v>
      </c>
      <c r="AZ560" s="474">
        <v>1647931.47</v>
      </c>
      <c r="BA560" s="474">
        <v>19641032.739999998</v>
      </c>
    </row>
    <row r="561" spans="1:53">
      <c r="A561" s="475" t="s">
        <v>1782</v>
      </c>
      <c r="B561" s="474">
        <v>1662561.76</v>
      </c>
      <c r="C561" s="474">
        <v>1621548.48</v>
      </c>
      <c r="D561" s="474">
        <v>1705228.25</v>
      </c>
      <c r="E561" s="474">
        <v>1800539.5</v>
      </c>
      <c r="F561" s="474">
        <v>1606491.77</v>
      </c>
      <c r="G561" s="474">
        <v>1538310.25</v>
      </c>
      <c r="H561" s="474">
        <v>2141664.67</v>
      </c>
      <c r="I561" s="474">
        <v>2151486.16</v>
      </c>
      <c r="J561" s="474">
        <v>2589653.7400000002</v>
      </c>
      <c r="K561" s="474">
        <v>1439952.1599999899</v>
      </c>
      <c r="L561" s="474">
        <v>1420727.6099999901</v>
      </c>
      <c r="M561" s="474">
        <v>1335196.45</v>
      </c>
      <c r="N561" s="474">
        <v>21013360.7999999</v>
      </c>
      <c r="O561" s="474">
        <v>1553203.31</v>
      </c>
      <c r="P561" s="474">
        <v>1567277.46</v>
      </c>
      <c r="Q561" s="474">
        <v>1553021.39</v>
      </c>
      <c r="R561" s="474">
        <v>1569634.21</v>
      </c>
      <c r="S561" s="474">
        <v>1682805.0799999901</v>
      </c>
      <c r="T561" s="474">
        <v>1639649.29999999</v>
      </c>
      <c r="U561" s="474">
        <v>1651641.55</v>
      </c>
      <c r="V561" s="474">
        <v>1640772.12</v>
      </c>
      <c r="W561" s="474">
        <v>1627124.48999999</v>
      </c>
      <c r="X561" s="474">
        <v>1697103.39</v>
      </c>
      <c r="Y561" s="474">
        <v>1663444.65</v>
      </c>
      <c r="Z561" s="474">
        <v>1652568.58</v>
      </c>
      <c r="AA561" s="474">
        <v>19498245.530000001</v>
      </c>
      <c r="AB561" s="474">
        <v>1602588.92</v>
      </c>
      <c r="AC561" s="474">
        <v>1558555.18</v>
      </c>
      <c r="AD561" s="474">
        <v>1618907.45999999</v>
      </c>
      <c r="AE561" s="474">
        <v>1580047.04999999</v>
      </c>
      <c r="AF561" s="474">
        <v>1674441.66</v>
      </c>
      <c r="AG561" s="474">
        <v>1637772.7</v>
      </c>
      <c r="AH561" s="474">
        <v>1645947.47</v>
      </c>
      <c r="AI561" s="474">
        <v>1650407.43</v>
      </c>
      <c r="AJ561" s="474">
        <v>1701753.14</v>
      </c>
      <c r="AK561" s="474">
        <v>1713963.17</v>
      </c>
      <c r="AL561" s="474">
        <v>1674435.89</v>
      </c>
      <c r="AM561" s="474">
        <v>1641974.30999999</v>
      </c>
      <c r="AN561" s="474">
        <v>19700794.379999999</v>
      </c>
      <c r="AO561" s="474">
        <v>1613325.21999999</v>
      </c>
      <c r="AP561" s="474">
        <v>1567521.55</v>
      </c>
      <c r="AQ561" s="474">
        <v>1615996.3699999901</v>
      </c>
      <c r="AR561" s="474">
        <v>1583120.66</v>
      </c>
      <c r="AS561" s="474">
        <v>1662717.72</v>
      </c>
      <c r="AT561" s="474">
        <v>1626953.66</v>
      </c>
      <c r="AU561" s="474">
        <v>1648394.64</v>
      </c>
      <c r="AV561" s="474">
        <v>1642246.99</v>
      </c>
      <c r="AW561" s="474">
        <v>1623261.14</v>
      </c>
      <c r="AX561" s="474">
        <v>1726769.7</v>
      </c>
      <c r="AY561" s="474">
        <v>1682793.62</v>
      </c>
      <c r="AZ561" s="474">
        <v>1647931.47</v>
      </c>
      <c r="BA561" s="474">
        <v>19641032.739999998</v>
      </c>
    </row>
    <row r="562" spans="1:53">
      <c r="A562" s="475" t="s">
        <v>1781</v>
      </c>
      <c r="B562" s="474">
        <v>0</v>
      </c>
      <c r="C562" s="474">
        <v>0</v>
      </c>
      <c r="D562" s="474">
        <v>0</v>
      </c>
      <c r="E562" s="474">
        <v>0</v>
      </c>
      <c r="F562" s="474">
        <v>0</v>
      </c>
      <c r="G562" s="474">
        <v>0</v>
      </c>
      <c r="H562" s="474">
        <v>0</v>
      </c>
      <c r="I562" s="474">
        <v>0</v>
      </c>
      <c r="J562" s="474">
        <v>0</v>
      </c>
      <c r="K562" s="474">
        <v>0</v>
      </c>
      <c r="L562" s="474">
        <v>0</v>
      </c>
      <c r="M562" s="474">
        <v>0</v>
      </c>
      <c r="N562" s="474">
        <v>0</v>
      </c>
      <c r="O562" s="474">
        <v>0</v>
      </c>
      <c r="P562" s="474">
        <v>0</v>
      </c>
      <c r="Q562" s="474">
        <v>0</v>
      </c>
      <c r="R562" s="474">
        <v>0</v>
      </c>
      <c r="S562" s="474">
        <v>0</v>
      </c>
      <c r="T562" s="474">
        <v>0</v>
      </c>
      <c r="U562" s="474">
        <v>0</v>
      </c>
      <c r="V562" s="474">
        <v>0</v>
      </c>
      <c r="W562" s="474">
        <v>0</v>
      </c>
      <c r="X562" s="474">
        <v>0</v>
      </c>
      <c r="Y562" s="474">
        <v>0</v>
      </c>
      <c r="Z562" s="474">
        <v>0</v>
      </c>
      <c r="AA562" s="474">
        <v>0</v>
      </c>
      <c r="AB562" s="474">
        <v>0</v>
      </c>
      <c r="AC562" s="474">
        <v>0</v>
      </c>
      <c r="AD562" s="474">
        <v>0</v>
      </c>
      <c r="AE562" s="474">
        <v>0</v>
      </c>
      <c r="AF562" s="474">
        <v>0</v>
      </c>
      <c r="AG562" s="474">
        <v>0</v>
      </c>
      <c r="AH562" s="474">
        <v>0</v>
      </c>
      <c r="AI562" s="474">
        <v>0</v>
      </c>
      <c r="AJ562" s="474">
        <v>0</v>
      </c>
      <c r="AK562" s="474">
        <v>0</v>
      </c>
      <c r="AL562" s="474">
        <v>0</v>
      </c>
      <c r="AM562" s="474">
        <v>0</v>
      </c>
      <c r="AN562" s="474">
        <v>0</v>
      </c>
      <c r="AO562" s="474">
        <v>0</v>
      </c>
      <c r="AP562" s="474">
        <v>0</v>
      </c>
      <c r="AQ562" s="474">
        <v>0</v>
      </c>
      <c r="AR562" s="474">
        <v>0</v>
      </c>
      <c r="AS562" s="474">
        <v>0</v>
      </c>
      <c r="AT562" s="474">
        <v>0</v>
      </c>
      <c r="AU562" s="474">
        <v>0</v>
      </c>
      <c r="AV562" s="474">
        <v>0</v>
      </c>
      <c r="AW562" s="474">
        <v>0</v>
      </c>
      <c r="AX562" s="474">
        <v>0</v>
      </c>
      <c r="AY562" s="474">
        <v>0</v>
      </c>
      <c r="AZ562" s="474">
        <v>0</v>
      </c>
      <c r="BA562" s="474">
        <v>0</v>
      </c>
    </row>
    <row r="563" spans="1:53">
      <c r="A563" s="475" t="s">
        <v>1780</v>
      </c>
      <c r="B563" s="474">
        <v>3280547.77</v>
      </c>
      <c r="C563" s="474">
        <v>2704968.6</v>
      </c>
      <c r="D563" s="474">
        <v>3031021.33</v>
      </c>
      <c r="E563" s="474">
        <v>2870278.51</v>
      </c>
      <c r="F563" s="474">
        <v>2815509.62</v>
      </c>
      <c r="G563" s="474">
        <v>2678406.4099999899</v>
      </c>
      <c r="H563" s="474">
        <v>3118503.63</v>
      </c>
      <c r="I563" s="474">
        <v>3122334.1999999899</v>
      </c>
      <c r="J563" s="474">
        <v>2790214.42</v>
      </c>
      <c r="K563" s="474">
        <v>3634880.6404166599</v>
      </c>
      <c r="L563" s="474">
        <v>3228917.4304166599</v>
      </c>
      <c r="M563" s="474">
        <v>3221853.5404166598</v>
      </c>
      <c r="N563" s="474">
        <v>36497436.10125</v>
      </c>
      <c r="O563" s="474">
        <v>3068497.0004166602</v>
      </c>
      <c r="P563" s="474">
        <v>2899359.6004166598</v>
      </c>
      <c r="Q563" s="474">
        <v>3044976.26041666</v>
      </c>
      <c r="R563" s="474">
        <v>3078473.5570833301</v>
      </c>
      <c r="S563" s="474">
        <v>3419338.2770833299</v>
      </c>
      <c r="T563" s="474">
        <v>3501915.68708333</v>
      </c>
      <c r="U563" s="474">
        <v>2991954.1270833299</v>
      </c>
      <c r="V563" s="474">
        <v>3161039.20708333</v>
      </c>
      <c r="W563" s="474">
        <v>3153445.1170833302</v>
      </c>
      <c r="X563" s="474">
        <v>3023364.1370833302</v>
      </c>
      <c r="Y563" s="474">
        <v>3036322.1170833302</v>
      </c>
      <c r="Z563" s="474">
        <v>3078943.47708333</v>
      </c>
      <c r="AA563" s="474">
        <v>37457628.564999901</v>
      </c>
      <c r="AB563" s="474">
        <v>3118305.3670833302</v>
      </c>
      <c r="AC563" s="474">
        <v>2876952.9670833298</v>
      </c>
      <c r="AD563" s="474">
        <v>3139722.4870833298</v>
      </c>
      <c r="AE563" s="474">
        <v>2933430.0904166601</v>
      </c>
      <c r="AF563" s="474">
        <v>3139228.6104166601</v>
      </c>
      <c r="AG563" s="474">
        <v>3250103.49041666</v>
      </c>
      <c r="AH563" s="474">
        <v>3001549.1304166601</v>
      </c>
      <c r="AI563" s="474">
        <v>3128235.3304166598</v>
      </c>
      <c r="AJ563" s="474">
        <v>3158471.3404166601</v>
      </c>
      <c r="AK563" s="474">
        <v>3048605.0070833298</v>
      </c>
      <c r="AL563" s="474">
        <v>3015969.22708333</v>
      </c>
      <c r="AM563" s="474">
        <v>2964008.14708333</v>
      </c>
      <c r="AN563" s="474">
        <v>36774581.195</v>
      </c>
      <c r="AO563" s="474">
        <v>3257647.2370833298</v>
      </c>
      <c r="AP563" s="474">
        <v>2927131.5770833301</v>
      </c>
      <c r="AQ563" s="474">
        <v>3168448.0570833301</v>
      </c>
      <c r="AR563" s="474">
        <v>3134439.8404166601</v>
      </c>
      <c r="AS563" s="474">
        <v>3414048.5204166598</v>
      </c>
      <c r="AT563" s="474">
        <v>3202682.4204166601</v>
      </c>
      <c r="AU563" s="474">
        <v>3179191.01041666</v>
      </c>
      <c r="AV563" s="474">
        <v>3235679.05041666</v>
      </c>
      <c r="AW563" s="474">
        <v>3163197.6704166601</v>
      </c>
      <c r="AX563" s="474">
        <v>3253812.4087499902</v>
      </c>
      <c r="AY563" s="474">
        <v>3179162.9687499902</v>
      </c>
      <c r="AZ563" s="474">
        <v>3130029.4087499999</v>
      </c>
      <c r="BA563" s="474">
        <v>38245470.169999897</v>
      </c>
    </row>
    <row r="564" spans="1:53">
      <c r="A564" s="475" t="s">
        <v>1779</v>
      </c>
      <c r="B564" s="474">
        <v>2254963.6</v>
      </c>
      <c r="C564" s="474">
        <v>1883094.72</v>
      </c>
      <c r="D564" s="474">
        <v>2269897.7999999998</v>
      </c>
      <c r="E564" s="474">
        <v>2224554.65</v>
      </c>
      <c r="F564" s="474">
        <v>2138662.1</v>
      </c>
      <c r="G564" s="474">
        <v>2094067.31</v>
      </c>
      <c r="H564" s="474">
        <v>2491350.11</v>
      </c>
      <c r="I564" s="474">
        <v>2439841.17</v>
      </c>
      <c r="J564" s="474">
        <v>2362889.63</v>
      </c>
      <c r="K564" s="474">
        <v>2650063.21</v>
      </c>
      <c r="L564" s="474">
        <v>2466912.17</v>
      </c>
      <c r="M564" s="474">
        <v>2456521.2200000002</v>
      </c>
      <c r="N564" s="474">
        <v>27732817.690000001</v>
      </c>
      <c r="O564" s="474">
        <v>2366941.21999999</v>
      </c>
      <c r="P564" s="474">
        <v>2218539.4599999902</v>
      </c>
      <c r="Q564" s="474">
        <v>2283519.9799999902</v>
      </c>
      <c r="R564" s="474">
        <v>2263739.2499999902</v>
      </c>
      <c r="S564" s="474">
        <v>2358228.71999999</v>
      </c>
      <c r="T564" s="474">
        <v>2413250.6399999899</v>
      </c>
      <c r="U564" s="474">
        <v>2316611.5699999901</v>
      </c>
      <c r="V564" s="474">
        <v>2391702.02999999</v>
      </c>
      <c r="W564" s="474">
        <v>2344104.1899999902</v>
      </c>
      <c r="X564" s="474">
        <v>2318839.0699999901</v>
      </c>
      <c r="Y564" s="474">
        <v>2319249.9599999902</v>
      </c>
      <c r="Z564" s="474">
        <v>2415296.75999999</v>
      </c>
      <c r="AA564" s="474">
        <v>28010022.849999901</v>
      </c>
      <c r="AB564" s="474">
        <v>2494813.33</v>
      </c>
      <c r="AC564" s="474">
        <v>2307368.5699999998</v>
      </c>
      <c r="AD564" s="474">
        <v>2463576.6</v>
      </c>
      <c r="AE564" s="474">
        <v>2350471.66</v>
      </c>
      <c r="AF564" s="474">
        <v>2519470.85</v>
      </c>
      <c r="AG564" s="474">
        <v>2511475.66</v>
      </c>
      <c r="AH564" s="474">
        <v>2429637.86</v>
      </c>
      <c r="AI564" s="474">
        <v>2525845.0299999998</v>
      </c>
      <c r="AJ564" s="474">
        <v>2486386.7000000002</v>
      </c>
      <c r="AK564" s="474">
        <v>2486305.6</v>
      </c>
      <c r="AL564" s="474">
        <v>2449999.89</v>
      </c>
      <c r="AM564" s="474">
        <v>2384618.88</v>
      </c>
      <c r="AN564" s="474">
        <v>29409970.629999999</v>
      </c>
      <c r="AO564" s="474">
        <v>2596903.9199999901</v>
      </c>
      <c r="AP564" s="474">
        <v>2353686.02</v>
      </c>
      <c r="AQ564" s="474">
        <v>2488173.6399999899</v>
      </c>
      <c r="AR564" s="474">
        <v>2437049.54999999</v>
      </c>
      <c r="AS564" s="474">
        <v>2798340.53</v>
      </c>
      <c r="AT564" s="474">
        <v>2556255.4099999899</v>
      </c>
      <c r="AU564" s="474">
        <v>2580910.79999999</v>
      </c>
      <c r="AV564" s="474">
        <v>2609562.61</v>
      </c>
      <c r="AW564" s="474">
        <v>2444221.5299999998</v>
      </c>
      <c r="AX564" s="474">
        <v>2654834.3799999901</v>
      </c>
      <c r="AY564" s="474">
        <v>2573950.6999999899</v>
      </c>
      <c r="AZ564" s="474">
        <v>2514286.15</v>
      </c>
      <c r="BA564" s="474">
        <v>30608175.239999902</v>
      </c>
    </row>
    <row r="565" spans="1:53">
      <c r="A565" s="475" t="s">
        <v>1778</v>
      </c>
      <c r="B565" s="474">
        <v>348294.73</v>
      </c>
      <c r="C565" s="474">
        <v>348294.74</v>
      </c>
      <c r="D565" s="474">
        <v>348294.74</v>
      </c>
      <c r="E565" s="474">
        <v>358878.07</v>
      </c>
      <c r="F565" s="474">
        <v>358878.07</v>
      </c>
      <c r="G565" s="474">
        <v>358878.07</v>
      </c>
      <c r="H565" s="474">
        <v>358878.07</v>
      </c>
      <c r="I565" s="474">
        <v>358878.07</v>
      </c>
      <c r="J565" s="474">
        <v>84515.07</v>
      </c>
      <c r="K565" s="474">
        <v>348294.01041666698</v>
      </c>
      <c r="L565" s="474">
        <v>348294.01041666698</v>
      </c>
      <c r="M565" s="474">
        <v>348294.01041666698</v>
      </c>
      <c r="N565" s="474">
        <v>3968671.6612499999</v>
      </c>
      <c r="O565" s="474">
        <v>348294.01041666698</v>
      </c>
      <c r="P565" s="474">
        <v>348294.01041666698</v>
      </c>
      <c r="Q565" s="474">
        <v>348294.01041666698</v>
      </c>
      <c r="R565" s="474">
        <v>359460.67708333302</v>
      </c>
      <c r="S565" s="474">
        <v>359460.67708333302</v>
      </c>
      <c r="T565" s="474">
        <v>359460.67708333302</v>
      </c>
      <c r="U565" s="474">
        <v>359460.67708333302</v>
      </c>
      <c r="V565" s="474">
        <v>359460.67708333302</v>
      </c>
      <c r="W565" s="474">
        <v>359460.67708333302</v>
      </c>
      <c r="X565" s="474">
        <v>347770.67708333302</v>
      </c>
      <c r="Y565" s="474">
        <v>347770.67708333302</v>
      </c>
      <c r="Z565" s="474">
        <v>347770.67708333302</v>
      </c>
      <c r="AA565" s="474">
        <v>4244958.1249999898</v>
      </c>
      <c r="AB565" s="474">
        <v>347770.67708333302</v>
      </c>
      <c r="AC565" s="474">
        <v>347770.67708333302</v>
      </c>
      <c r="AD565" s="474">
        <v>347770.67708333302</v>
      </c>
      <c r="AE565" s="474">
        <v>359354.01041666698</v>
      </c>
      <c r="AF565" s="474">
        <v>359354.01041666698</v>
      </c>
      <c r="AG565" s="474">
        <v>359354.01041666698</v>
      </c>
      <c r="AH565" s="474">
        <v>359354.01041666698</v>
      </c>
      <c r="AI565" s="474">
        <v>359354.01041666698</v>
      </c>
      <c r="AJ565" s="474">
        <v>359354.01041666698</v>
      </c>
      <c r="AK565" s="474">
        <v>347905.67708333302</v>
      </c>
      <c r="AL565" s="474">
        <v>347905.67708333302</v>
      </c>
      <c r="AM565" s="474">
        <v>347905.67708333302</v>
      </c>
      <c r="AN565" s="474">
        <v>4243153.125</v>
      </c>
      <c r="AO565" s="474">
        <v>347905.67708333302</v>
      </c>
      <c r="AP565" s="474">
        <v>347905.67708333302</v>
      </c>
      <c r="AQ565" s="474">
        <v>347905.67708333302</v>
      </c>
      <c r="AR565" s="474">
        <v>359989.01041666698</v>
      </c>
      <c r="AS565" s="474">
        <v>359989.01041666698</v>
      </c>
      <c r="AT565" s="474">
        <v>359989.01041666698</v>
      </c>
      <c r="AU565" s="474">
        <v>359989.01041666698</v>
      </c>
      <c r="AV565" s="474">
        <v>359989.01041666698</v>
      </c>
      <c r="AW565" s="474">
        <v>359989.01041666698</v>
      </c>
      <c r="AX565" s="474">
        <v>347612.96875</v>
      </c>
      <c r="AY565" s="474">
        <v>347612.96875</v>
      </c>
      <c r="AZ565" s="474">
        <v>347612.96875</v>
      </c>
      <c r="BA565" s="474">
        <v>4246490</v>
      </c>
    </row>
    <row r="566" spans="1:53">
      <c r="A566" s="475" t="s">
        <v>1777</v>
      </c>
      <c r="B566" s="474">
        <v>179061.91</v>
      </c>
      <c r="C566" s="474">
        <v>248225.67</v>
      </c>
      <c r="D566" s="474">
        <v>249746.91</v>
      </c>
      <c r="E566" s="474">
        <v>130220.91</v>
      </c>
      <c r="F566" s="474">
        <v>177323.35</v>
      </c>
      <c r="G566" s="474">
        <v>119738.48</v>
      </c>
      <c r="H566" s="474">
        <v>147650.06</v>
      </c>
      <c r="I566" s="474">
        <v>175256.37</v>
      </c>
      <c r="J566" s="474">
        <v>147951.06</v>
      </c>
      <c r="K566" s="474">
        <v>204453.87</v>
      </c>
      <c r="L566" s="474">
        <v>204813.59</v>
      </c>
      <c r="M566" s="474">
        <v>337541.53</v>
      </c>
      <c r="N566" s="474">
        <v>2321983.71</v>
      </c>
      <c r="O566" s="474">
        <v>206089.66999999899</v>
      </c>
      <c r="P566" s="474">
        <v>153089.35999999999</v>
      </c>
      <c r="Q566" s="474">
        <v>216469.639999999</v>
      </c>
      <c r="R566" s="474">
        <v>169903.15</v>
      </c>
      <c r="S566" s="474">
        <v>166705.82</v>
      </c>
      <c r="T566" s="474">
        <v>162297.44</v>
      </c>
      <c r="U566" s="474">
        <v>156601.79999999999</v>
      </c>
      <c r="V566" s="474">
        <v>181975.84</v>
      </c>
      <c r="W566" s="474">
        <v>185637.84</v>
      </c>
      <c r="X566" s="474">
        <v>177599.17</v>
      </c>
      <c r="Y566" s="474">
        <v>196501.9</v>
      </c>
      <c r="Z566" s="474">
        <v>185953.42</v>
      </c>
      <c r="AA566" s="474">
        <v>2158825.0499999998</v>
      </c>
      <c r="AB566" s="474">
        <v>159953.47</v>
      </c>
      <c r="AC566" s="474">
        <v>132592.18</v>
      </c>
      <c r="AD566" s="474">
        <v>191671.94999999899</v>
      </c>
      <c r="AE566" s="474">
        <v>128751.22</v>
      </c>
      <c r="AF566" s="474">
        <v>138029.67000000001</v>
      </c>
      <c r="AG566" s="474">
        <v>283294.95999999897</v>
      </c>
      <c r="AH566" s="474">
        <v>127372.67</v>
      </c>
      <c r="AI566" s="474">
        <v>151437.24</v>
      </c>
      <c r="AJ566" s="474">
        <v>146739.76999999999</v>
      </c>
      <c r="AK566" s="474">
        <v>128619.93</v>
      </c>
      <c r="AL566" s="474">
        <v>127568.67</v>
      </c>
      <c r="AM566" s="474">
        <v>135088.10999999999</v>
      </c>
      <c r="AN566" s="474">
        <v>1851119.8399999901</v>
      </c>
      <c r="AO566" s="474">
        <v>197176.37</v>
      </c>
      <c r="AP566" s="474">
        <v>137109.29</v>
      </c>
      <c r="AQ566" s="474">
        <v>176229.87999999899</v>
      </c>
      <c r="AR566" s="474">
        <v>147362.51</v>
      </c>
      <c r="AS566" s="474">
        <v>158043.76</v>
      </c>
      <c r="AT566" s="474">
        <v>191818.1</v>
      </c>
      <c r="AU566" s="474">
        <v>153209.79</v>
      </c>
      <c r="AV566" s="474">
        <v>175252.59</v>
      </c>
      <c r="AW566" s="474">
        <v>194354.61</v>
      </c>
      <c r="AX566" s="474">
        <v>165678.82999999999</v>
      </c>
      <c r="AY566" s="474">
        <v>167860.95</v>
      </c>
      <c r="AZ566" s="474">
        <v>172457.36</v>
      </c>
      <c r="BA566" s="474">
        <v>2036554.04</v>
      </c>
    </row>
    <row r="567" spans="1:53">
      <c r="A567" s="475" t="s">
        <v>1776</v>
      </c>
      <c r="B567" s="474">
        <v>498227.53</v>
      </c>
      <c r="C567" s="474">
        <v>225353.47</v>
      </c>
      <c r="D567" s="474">
        <v>163081.88</v>
      </c>
      <c r="E567" s="474">
        <v>156624.88</v>
      </c>
      <c r="F567" s="474">
        <v>140646.1</v>
      </c>
      <c r="G567" s="474">
        <v>105722.55</v>
      </c>
      <c r="H567" s="474">
        <v>120625.39</v>
      </c>
      <c r="I567" s="474">
        <v>148358.59</v>
      </c>
      <c r="J567" s="474">
        <v>194858.66</v>
      </c>
      <c r="K567" s="474">
        <v>432069.549999999</v>
      </c>
      <c r="L567" s="474">
        <v>208897.66</v>
      </c>
      <c r="M567" s="474">
        <v>79496.78</v>
      </c>
      <c r="N567" s="474">
        <v>2473963.04</v>
      </c>
      <c r="O567" s="474">
        <v>147172.1</v>
      </c>
      <c r="P567" s="474">
        <v>179436.77</v>
      </c>
      <c r="Q567" s="474">
        <v>196692.62999999899</v>
      </c>
      <c r="R567" s="474">
        <v>285370.48</v>
      </c>
      <c r="S567" s="474">
        <v>534943.06000000006</v>
      </c>
      <c r="T567" s="474">
        <v>566906.93000000005</v>
      </c>
      <c r="U567" s="474">
        <v>159280.07999999999</v>
      </c>
      <c r="V567" s="474">
        <v>227900.66</v>
      </c>
      <c r="W567" s="474">
        <v>264242.40999999997</v>
      </c>
      <c r="X567" s="474">
        <v>179155.21999999901</v>
      </c>
      <c r="Y567" s="474">
        <v>172799.58</v>
      </c>
      <c r="Z567" s="474">
        <v>129922.62</v>
      </c>
      <c r="AA567" s="474">
        <v>3043822.54</v>
      </c>
      <c r="AB567" s="474">
        <v>115767.89</v>
      </c>
      <c r="AC567" s="474">
        <v>89221.54</v>
      </c>
      <c r="AD567" s="474">
        <v>136703.26</v>
      </c>
      <c r="AE567" s="474">
        <v>94853.2</v>
      </c>
      <c r="AF567" s="474">
        <v>122374.08</v>
      </c>
      <c r="AG567" s="474">
        <v>95978.86</v>
      </c>
      <c r="AH567" s="474">
        <v>85184.59</v>
      </c>
      <c r="AI567" s="474">
        <v>91599.049999999901</v>
      </c>
      <c r="AJ567" s="474">
        <v>165990.85999999999</v>
      </c>
      <c r="AK567" s="474">
        <v>85773.799999999901</v>
      </c>
      <c r="AL567" s="474">
        <v>90494.989999999903</v>
      </c>
      <c r="AM567" s="474">
        <v>96395.48</v>
      </c>
      <c r="AN567" s="474">
        <v>1270337.5999999901</v>
      </c>
      <c r="AO567" s="474">
        <v>115661.27</v>
      </c>
      <c r="AP567" s="474">
        <v>88430.589999999895</v>
      </c>
      <c r="AQ567" s="474">
        <v>156138.85999999999</v>
      </c>
      <c r="AR567" s="474">
        <v>190038.769999999</v>
      </c>
      <c r="AS567" s="474">
        <v>97675.22</v>
      </c>
      <c r="AT567" s="474">
        <v>94619.9</v>
      </c>
      <c r="AU567" s="474">
        <v>85081.409999999902</v>
      </c>
      <c r="AV567" s="474">
        <v>90874.84</v>
      </c>
      <c r="AW567" s="474">
        <v>164632.51999999999</v>
      </c>
      <c r="AX567" s="474">
        <v>85686.23</v>
      </c>
      <c r="AY567" s="474">
        <v>89738.349999999904</v>
      </c>
      <c r="AZ567" s="474">
        <v>95672.93</v>
      </c>
      <c r="BA567" s="474">
        <v>1354250.89</v>
      </c>
    </row>
    <row r="568" spans="1:53">
      <c r="A568" s="475" t="s">
        <v>1775</v>
      </c>
      <c r="B568" s="474">
        <v>0</v>
      </c>
      <c r="C568" s="474">
        <v>0</v>
      </c>
      <c r="D568" s="474">
        <v>0</v>
      </c>
      <c r="E568" s="474">
        <v>0</v>
      </c>
      <c r="F568" s="474">
        <v>0</v>
      </c>
      <c r="G568" s="474">
        <v>0</v>
      </c>
      <c r="H568" s="474">
        <v>0</v>
      </c>
      <c r="I568" s="474">
        <v>0</v>
      </c>
      <c r="J568" s="474">
        <v>0</v>
      </c>
      <c r="K568" s="474">
        <v>0</v>
      </c>
      <c r="L568" s="474">
        <v>0</v>
      </c>
      <c r="M568" s="474">
        <v>0</v>
      </c>
      <c r="N568" s="474">
        <v>0</v>
      </c>
      <c r="O568" s="474">
        <v>0</v>
      </c>
      <c r="P568" s="474">
        <v>0</v>
      </c>
      <c r="Q568" s="474">
        <v>0</v>
      </c>
      <c r="R568" s="474">
        <v>0</v>
      </c>
      <c r="S568" s="474">
        <v>0</v>
      </c>
      <c r="T568" s="474">
        <v>0</v>
      </c>
      <c r="U568" s="474">
        <v>0</v>
      </c>
      <c r="V568" s="474">
        <v>0</v>
      </c>
      <c r="W568" s="474">
        <v>0</v>
      </c>
      <c r="X568" s="474">
        <v>0</v>
      </c>
      <c r="Y568" s="474">
        <v>0</v>
      </c>
      <c r="Z568" s="474">
        <v>0</v>
      </c>
      <c r="AA568" s="474">
        <v>0</v>
      </c>
      <c r="AB568" s="474">
        <v>0</v>
      </c>
      <c r="AC568" s="474">
        <v>0</v>
      </c>
      <c r="AD568" s="474">
        <v>0</v>
      </c>
      <c r="AE568" s="474">
        <v>0</v>
      </c>
      <c r="AF568" s="474">
        <v>0</v>
      </c>
      <c r="AG568" s="474">
        <v>0</v>
      </c>
      <c r="AH568" s="474">
        <v>0</v>
      </c>
      <c r="AI568" s="474">
        <v>0</v>
      </c>
      <c r="AJ568" s="474">
        <v>0</v>
      </c>
      <c r="AK568" s="474">
        <v>0</v>
      </c>
      <c r="AL568" s="474">
        <v>0</v>
      </c>
      <c r="AM568" s="474">
        <v>0</v>
      </c>
      <c r="AN568" s="474">
        <v>0</v>
      </c>
      <c r="AO568" s="474">
        <v>0</v>
      </c>
      <c r="AP568" s="474">
        <v>0</v>
      </c>
      <c r="AQ568" s="474">
        <v>0</v>
      </c>
      <c r="AR568" s="474">
        <v>0</v>
      </c>
      <c r="AS568" s="474">
        <v>0</v>
      </c>
      <c r="AT568" s="474">
        <v>0</v>
      </c>
      <c r="AU568" s="474">
        <v>0</v>
      </c>
      <c r="AV568" s="474">
        <v>0</v>
      </c>
      <c r="AW568" s="474">
        <v>0</v>
      </c>
      <c r="AX568" s="474">
        <v>0</v>
      </c>
      <c r="AY568" s="474">
        <v>0</v>
      </c>
      <c r="AZ568" s="474">
        <v>0</v>
      </c>
      <c r="BA568" s="474">
        <v>0</v>
      </c>
    </row>
    <row r="569" spans="1:53">
      <c r="A569" s="475" t="s">
        <v>1774</v>
      </c>
      <c r="B569" s="474">
        <v>18173255.030000001</v>
      </c>
      <c r="C569" s="474">
        <v>17592085.530000001</v>
      </c>
      <c r="D569" s="474">
        <v>20958281.02</v>
      </c>
      <c r="E569" s="474">
        <v>22152436.960000001</v>
      </c>
      <c r="F569" s="474">
        <v>17876335.960000001</v>
      </c>
      <c r="G569" s="474">
        <v>17966660.699999999</v>
      </c>
      <c r="H569" s="474">
        <v>19117585.899999999</v>
      </c>
      <c r="I569" s="474">
        <v>19102806.449999999</v>
      </c>
      <c r="J569" s="474">
        <v>17305608.75</v>
      </c>
      <c r="K569" s="474">
        <v>25458566.5699999</v>
      </c>
      <c r="L569" s="474">
        <v>26386919.52</v>
      </c>
      <c r="M569" s="474">
        <v>23156518.079999998</v>
      </c>
      <c r="N569" s="474">
        <v>245247060.47</v>
      </c>
      <c r="O569" s="474">
        <v>19683730.579999998</v>
      </c>
      <c r="P569" s="474">
        <v>20056278.260000002</v>
      </c>
      <c r="Q569" s="474">
        <v>20476477.98</v>
      </c>
      <c r="R569" s="474">
        <v>29252942.1599999</v>
      </c>
      <c r="S569" s="474">
        <v>21830795.789999999</v>
      </c>
      <c r="T569" s="474">
        <v>21330684.079999998</v>
      </c>
      <c r="U569" s="474">
        <v>19937902.690000001</v>
      </c>
      <c r="V569" s="474">
        <v>19473146.309999999</v>
      </c>
      <c r="W569" s="474">
        <v>19963281.059999999</v>
      </c>
      <c r="X569" s="474">
        <v>23551136.34</v>
      </c>
      <c r="Y569" s="474">
        <v>20318014.600000001</v>
      </c>
      <c r="Z569" s="474">
        <v>18648390.850000001</v>
      </c>
      <c r="AA569" s="474">
        <v>254522780.69999999</v>
      </c>
      <c r="AB569" s="474">
        <v>20068867.68</v>
      </c>
      <c r="AC569" s="474">
        <v>19418315.41</v>
      </c>
      <c r="AD569" s="474">
        <v>23237241.09</v>
      </c>
      <c r="AE569" s="474">
        <v>25977445.800000001</v>
      </c>
      <c r="AF569" s="474">
        <v>21018885.68</v>
      </c>
      <c r="AG569" s="474">
        <v>20580689.929999899</v>
      </c>
      <c r="AH569" s="474">
        <v>20355237.449999999</v>
      </c>
      <c r="AI569" s="474">
        <v>20147341.16</v>
      </c>
      <c r="AJ569" s="474">
        <v>21123465.7999999</v>
      </c>
      <c r="AK569" s="474">
        <v>25880899.579999998</v>
      </c>
      <c r="AL569" s="474">
        <v>21045478.879999999</v>
      </c>
      <c r="AM569" s="474">
        <v>21395942.710000001</v>
      </c>
      <c r="AN569" s="474">
        <v>260249811.16999999</v>
      </c>
      <c r="AO569" s="474">
        <v>20489098.059999999</v>
      </c>
      <c r="AP569" s="474">
        <v>18467334.2999999</v>
      </c>
      <c r="AQ569" s="474">
        <v>20702237.93</v>
      </c>
      <c r="AR569" s="474">
        <v>22520106.279999901</v>
      </c>
      <c r="AS569" s="474">
        <v>20658559.789999999</v>
      </c>
      <c r="AT569" s="474">
        <v>19963359.2299999</v>
      </c>
      <c r="AU569" s="474">
        <v>20823551.780000001</v>
      </c>
      <c r="AV569" s="474">
        <v>20946668.280000001</v>
      </c>
      <c r="AW569" s="474">
        <v>21959695.329999998</v>
      </c>
      <c r="AX569" s="474">
        <v>28450907.670000002</v>
      </c>
      <c r="AY569" s="474">
        <v>21687307.649999999</v>
      </c>
      <c r="AZ569" s="474">
        <v>21703412.82</v>
      </c>
      <c r="BA569" s="474">
        <v>258372239.11999899</v>
      </c>
    </row>
    <row r="570" spans="1:53">
      <c r="A570" s="475" t="s">
        <v>1773</v>
      </c>
      <c r="B570" s="474">
        <v>5622971.2599999998</v>
      </c>
      <c r="C570" s="474">
        <v>5457476.8799999999</v>
      </c>
      <c r="D570" s="474">
        <v>6159503.6500000004</v>
      </c>
      <c r="E570" s="474">
        <v>5760664.5499999998</v>
      </c>
      <c r="F570" s="474">
        <v>5649714.1699999999</v>
      </c>
      <c r="G570" s="474">
        <v>5430915.6500000004</v>
      </c>
      <c r="H570" s="474">
        <v>6318767.0099999998</v>
      </c>
      <c r="I570" s="474">
        <v>5726015.8799999999</v>
      </c>
      <c r="J570" s="474">
        <v>6226599.6600000001</v>
      </c>
      <c r="K570" s="474">
        <v>6835763.6199999899</v>
      </c>
      <c r="L570" s="474">
        <v>6990918.5099999998</v>
      </c>
      <c r="M570" s="474">
        <v>7005401.6200000001</v>
      </c>
      <c r="N570" s="474">
        <v>73184712.459999993</v>
      </c>
      <c r="O570" s="474">
        <v>6182395.3200000003</v>
      </c>
      <c r="P570" s="474">
        <v>5850255.6699999999</v>
      </c>
      <c r="Q570" s="474">
        <v>6044146.0199999996</v>
      </c>
      <c r="R570" s="474">
        <v>5998694.4500000002</v>
      </c>
      <c r="S570" s="474">
        <v>6285350.3300000001</v>
      </c>
      <c r="T570" s="474">
        <v>6140762.6699999999</v>
      </c>
      <c r="U570" s="474">
        <v>6460885.8300000001</v>
      </c>
      <c r="V570" s="474">
        <v>6499808.5499999998</v>
      </c>
      <c r="W570" s="474">
        <v>6174107.6600000001</v>
      </c>
      <c r="X570" s="474">
        <v>6302887.7699999996</v>
      </c>
      <c r="Y570" s="474">
        <v>6395038.0999999996</v>
      </c>
      <c r="Z570" s="474">
        <v>6218372.71</v>
      </c>
      <c r="AA570" s="474">
        <v>74552705.079999998</v>
      </c>
      <c r="AB570" s="474">
        <v>6506012.54</v>
      </c>
      <c r="AC570" s="474">
        <v>5936243.3200000003</v>
      </c>
      <c r="AD570" s="474">
        <v>6696294.3799999999</v>
      </c>
      <c r="AE570" s="474">
        <v>7181625.46</v>
      </c>
      <c r="AF570" s="474">
        <v>6730844.9100000001</v>
      </c>
      <c r="AG570" s="474">
        <v>6706198.3199999901</v>
      </c>
      <c r="AH570" s="474">
        <v>6636047.04</v>
      </c>
      <c r="AI570" s="474">
        <v>6857606.9299999997</v>
      </c>
      <c r="AJ570" s="474">
        <v>6011622.1100000003</v>
      </c>
      <c r="AK570" s="474">
        <v>6031329.9799999902</v>
      </c>
      <c r="AL570" s="474">
        <v>6500321.79</v>
      </c>
      <c r="AM570" s="474">
        <v>6185589.6900000004</v>
      </c>
      <c r="AN570" s="474">
        <v>77979736.469999999</v>
      </c>
      <c r="AO570" s="474">
        <v>6841377.3499999903</v>
      </c>
      <c r="AP570" s="474">
        <v>6107741.9299999997</v>
      </c>
      <c r="AQ570" s="474">
        <v>6573689.71</v>
      </c>
      <c r="AR570" s="474">
        <v>6793748.23999999</v>
      </c>
      <c r="AS570" s="474">
        <v>6864659.2199999904</v>
      </c>
      <c r="AT570" s="474">
        <v>6580665.9999999898</v>
      </c>
      <c r="AU570" s="474">
        <v>6696673.5800000001</v>
      </c>
      <c r="AV570" s="474">
        <v>7165584.7699999902</v>
      </c>
      <c r="AW570" s="474">
        <v>6340629.5599999996</v>
      </c>
      <c r="AX570" s="474">
        <v>8358999.8099999996</v>
      </c>
      <c r="AY570" s="474">
        <v>6829255.6399999904</v>
      </c>
      <c r="AZ570" s="474">
        <v>6414962.5599999996</v>
      </c>
      <c r="BA570" s="474">
        <v>81567988.3699999</v>
      </c>
    </row>
    <row r="571" spans="1:53">
      <c r="A571" s="475" t="s">
        <v>1772</v>
      </c>
      <c r="B571" s="474">
        <v>5622971.2599999998</v>
      </c>
      <c r="C571" s="474">
        <v>5457476.8799999999</v>
      </c>
      <c r="D571" s="474">
        <v>6159503.6500000004</v>
      </c>
      <c r="E571" s="474">
        <v>5760664.5499999998</v>
      </c>
      <c r="F571" s="474">
        <v>5649714.1699999999</v>
      </c>
      <c r="G571" s="474">
        <v>5430915.6500000004</v>
      </c>
      <c r="H571" s="474">
        <v>6318767.0099999998</v>
      </c>
      <c r="I571" s="474">
        <v>5726015.8799999999</v>
      </c>
      <c r="J571" s="474">
        <v>6226599.6600000001</v>
      </c>
      <c r="K571" s="474">
        <v>6835763.6199999899</v>
      </c>
      <c r="L571" s="474">
        <v>6990918.5099999998</v>
      </c>
      <c r="M571" s="474">
        <v>7005401.6200000001</v>
      </c>
      <c r="N571" s="474">
        <v>73184712.459999993</v>
      </c>
      <c r="O571" s="474">
        <v>6182395.3200000003</v>
      </c>
      <c r="P571" s="474">
        <v>5850255.6699999999</v>
      </c>
      <c r="Q571" s="474">
        <v>6044146.0199999996</v>
      </c>
      <c r="R571" s="474">
        <v>5998694.4500000002</v>
      </c>
      <c r="S571" s="474">
        <v>6285350.3300000001</v>
      </c>
      <c r="T571" s="474">
        <v>6140762.6699999999</v>
      </c>
      <c r="U571" s="474">
        <v>6460885.8300000001</v>
      </c>
      <c r="V571" s="474">
        <v>6499808.5499999998</v>
      </c>
      <c r="W571" s="474">
        <v>6174107.6600000001</v>
      </c>
      <c r="X571" s="474">
        <v>6302887.7699999996</v>
      </c>
      <c r="Y571" s="474">
        <v>6395038.0999999996</v>
      </c>
      <c r="Z571" s="474">
        <v>6218372.71</v>
      </c>
      <c r="AA571" s="474">
        <v>74552705.079999998</v>
      </c>
      <c r="AB571" s="474">
        <v>6506012.54</v>
      </c>
      <c r="AC571" s="474">
        <v>5936243.3200000003</v>
      </c>
      <c r="AD571" s="474">
        <v>6696294.3799999999</v>
      </c>
      <c r="AE571" s="474">
        <v>7181625.46</v>
      </c>
      <c r="AF571" s="474">
        <v>6730844.9100000001</v>
      </c>
      <c r="AG571" s="474">
        <v>6706198.3199999901</v>
      </c>
      <c r="AH571" s="474">
        <v>6636047.04</v>
      </c>
      <c r="AI571" s="474">
        <v>6857606.9299999997</v>
      </c>
      <c r="AJ571" s="474">
        <v>6011622.1100000003</v>
      </c>
      <c r="AK571" s="474">
        <v>6031329.9799999902</v>
      </c>
      <c r="AL571" s="474">
        <v>6500321.79</v>
      </c>
      <c r="AM571" s="474">
        <v>6185589.6900000004</v>
      </c>
      <c r="AN571" s="474">
        <v>77979736.469999999</v>
      </c>
      <c r="AO571" s="474">
        <v>6841377.3499999903</v>
      </c>
      <c r="AP571" s="474">
        <v>6107741.9299999997</v>
      </c>
      <c r="AQ571" s="474">
        <v>6573689.71</v>
      </c>
      <c r="AR571" s="474">
        <v>6793748.23999999</v>
      </c>
      <c r="AS571" s="474">
        <v>6864659.2199999904</v>
      </c>
      <c r="AT571" s="474">
        <v>6580665.9999999898</v>
      </c>
      <c r="AU571" s="474">
        <v>6696673.5800000001</v>
      </c>
      <c r="AV571" s="474">
        <v>7165584.7699999902</v>
      </c>
      <c r="AW571" s="474">
        <v>6340629.5599999996</v>
      </c>
      <c r="AX571" s="474">
        <v>8358999.8099999996</v>
      </c>
      <c r="AY571" s="474">
        <v>6829255.6399999904</v>
      </c>
      <c r="AZ571" s="474">
        <v>6414962.5599999996</v>
      </c>
      <c r="BA571" s="474">
        <v>81567988.3699999</v>
      </c>
    </row>
    <row r="572" spans="1:53">
      <c r="A572" s="475" t="s">
        <v>1771</v>
      </c>
      <c r="B572" s="474">
        <v>795421.4</v>
      </c>
      <c r="C572" s="474">
        <v>1004689.31</v>
      </c>
      <c r="D572" s="474">
        <v>951729.05</v>
      </c>
      <c r="E572" s="474">
        <v>1269021.1599999999</v>
      </c>
      <c r="F572" s="474">
        <v>977739.92</v>
      </c>
      <c r="G572" s="474">
        <v>834939.11</v>
      </c>
      <c r="H572" s="474">
        <v>977910.55</v>
      </c>
      <c r="I572" s="474">
        <v>1009725.23</v>
      </c>
      <c r="J572" s="474">
        <v>2002360.24</v>
      </c>
      <c r="K572" s="474">
        <v>1237001.3799999999</v>
      </c>
      <c r="L572" s="474">
        <v>737387.37</v>
      </c>
      <c r="M572" s="474">
        <v>758493.04</v>
      </c>
      <c r="N572" s="474">
        <v>12556417.76</v>
      </c>
      <c r="O572" s="474">
        <v>955819.12</v>
      </c>
      <c r="P572" s="474">
        <v>967664.32999999903</v>
      </c>
      <c r="Q572" s="474">
        <v>813705.40999999898</v>
      </c>
      <c r="R572" s="474">
        <v>982849.79</v>
      </c>
      <c r="S572" s="474">
        <v>1000542.78</v>
      </c>
      <c r="T572" s="474">
        <v>703538.62</v>
      </c>
      <c r="U572" s="474">
        <v>675203.7</v>
      </c>
      <c r="V572" s="474">
        <v>655036.79</v>
      </c>
      <c r="W572" s="474">
        <v>714886.12</v>
      </c>
      <c r="X572" s="474">
        <v>917780.96</v>
      </c>
      <c r="Y572" s="474">
        <v>775317.6</v>
      </c>
      <c r="Z572" s="474">
        <v>701237.38</v>
      </c>
      <c r="AA572" s="474">
        <v>9863582.5999999996</v>
      </c>
      <c r="AB572" s="474">
        <v>612515.39999999898</v>
      </c>
      <c r="AC572" s="474">
        <v>977799.35</v>
      </c>
      <c r="AD572" s="474">
        <v>2126951</v>
      </c>
      <c r="AE572" s="474">
        <v>699530.07</v>
      </c>
      <c r="AF572" s="474">
        <v>661977.38</v>
      </c>
      <c r="AG572" s="474">
        <v>680766.46</v>
      </c>
      <c r="AH572" s="474">
        <v>692122.94</v>
      </c>
      <c r="AI572" s="474">
        <v>650691.02999999898</v>
      </c>
      <c r="AJ572" s="474">
        <v>646342.31999999995</v>
      </c>
      <c r="AK572" s="474">
        <v>667377.89</v>
      </c>
      <c r="AL572" s="474">
        <v>645418.85</v>
      </c>
      <c r="AM572" s="474">
        <v>679775.41</v>
      </c>
      <c r="AN572" s="474">
        <v>9741268.0999999996</v>
      </c>
      <c r="AO572" s="474">
        <v>684190.44</v>
      </c>
      <c r="AP572" s="474">
        <v>667309.75</v>
      </c>
      <c r="AQ572" s="474">
        <v>748911.71</v>
      </c>
      <c r="AR572" s="474">
        <v>835210.9</v>
      </c>
      <c r="AS572" s="474">
        <v>735255.39999999898</v>
      </c>
      <c r="AT572" s="474">
        <v>708000.28999999899</v>
      </c>
      <c r="AU572" s="474">
        <v>732403.85</v>
      </c>
      <c r="AV572" s="474">
        <v>718916.34</v>
      </c>
      <c r="AW572" s="474">
        <v>1072574.54</v>
      </c>
      <c r="AX572" s="474">
        <v>2246816.33</v>
      </c>
      <c r="AY572" s="474">
        <v>804042.55</v>
      </c>
      <c r="AZ572" s="474">
        <v>725333.08</v>
      </c>
      <c r="BA572" s="474">
        <v>10678965.18</v>
      </c>
    </row>
    <row r="573" spans="1:53">
      <c r="A573" s="475" t="s">
        <v>1770</v>
      </c>
      <c r="B573" s="474">
        <v>795421.4</v>
      </c>
      <c r="C573" s="474">
        <v>1004689.31</v>
      </c>
      <c r="D573" s="474">
        <v>951729.05</v>
      </c>
      <c r="E573" s="474">
        <v>1269021.1599999999</v>
      </c>
      <c r="F573" s="474">
        <v>977739.92</v>
      </c>
      <c r="G573" s="474">
        <v>834939.11</v>
      </c>
      <c r="H573" s="474">
        <v>977910.55</v>
      </c>
      <c r="I573" s="474">
        <v>1009725.23</v>
      </c>
      <c r="J573" s="474">
        <v>2002360.24</v>
      </c>
      <c r="K573" s="474">
        <v>1237001.3799999999</v>
      </c>
      <c r="L573" s="474">
        <v>737387.37</v>
      </c>
      <c r="M573" s="474">
        <v>758493.04</v>
      </c>
      <c r="N573" s="474">
        <v>12556417.76</v>
      </c>
      <c r="O573" s="474">
        <v>955819.12</v>
      </c>
      <c r="P573" s="474">
        <v>967664.32999999903</v>
      </c>
      <c r="Q573" s="474">
        <v>813705.40999999898</v>
      </c>
      <c r="R573" s="474">
        <v>982849.79</v>
      </c>
      <c r="S573" s="474">
        <v>1000542.78</v>
      </c>
      <c r="T573" s="474">
        <v>703538.62</v>
      </c>
      <c r="U573" s="474">
        <v>675203.7</v>
      </c>
      <c r="V573" s="474">
        <v>655036.79</v>
      </c>
      <c r="W573" s="474">
        <v>714886.12</v>
      </c>
      <c r="X573" s="474">
        <v>917780.96</v>
      </c>
      <c r="Y573" s="474">
        <v>775317.6</v>
      </c>
      <c r="Z573" s="474">
        <v>701237.38</v>
      </c>
      <c r="AA573" s="474">
        <v>9863582.5999999996</v>
      </c>
      <c r="AB573" s="474">
        <v>612515.39999999898</v>
      </c>
      <c r="AC573" s="474">
        <v>977799.35</v>
      </c>
      <c r="AD573" s="474">
        <v>2126951</v>
      </c>
      <c r="AE573" s="474">
        <v>699530.07</v>
      </c>
      <c r="AF573" s="474">
        <v>661977.38</v>
      </c>
      <c r="AG573" s="474">
        <v>680766.46</v>
      </c>
      <c r="AH573" s="474">
        <v>692122.94</v>
      </c>
      <c r="AI573" s="474">
        <v>650691.02999999898</v>
      </c>
      <c r="AJ573" s="474">
        <v>646342.31999999995</v>
      </c>
      <c r="AK573" s="474">
        <v>667377.89</v>
      </c>
      <c r="AL573" s="474">
        <v>645418.85</v>
      </c>
      <c r="AM573" s="474">
        <v>679775.41</v>
      </c>
      <c r="AN573" s="474">
        <v>9741268.0999999996</v>
      </c>
      <c r="AO573" s="474">
        <v>684190.44</v>
      </c>
      <c r="AP573" s="474">
        <v>667309.75</v>
      </c>
      <c r="AQ573" s="474">
        <v>748911.71</v>
      </c>
      <c r="AR573" s="474">
        <v>835210.9</v>
      </c>
      <c r="AS573" s="474">
        <v>735255.39999999898</v>
      </c>
      <c r="AT573" s="474">
        <v>708000.28999999899</v>
      </c>
      <c r="AU573" s="474">
        <v>732403.85</v>
      </c>
      <c r="AV573" s="474">
        <v>718916.34</v>
      </c>
      <c r="AW573" s="474">
        <v>1072574.54</v>
      </c>
      <c r="AX573" s="474">
        <v>2246816.33</v>
      </c>
      <c r="AY573" s="474">
        <v>804042.55</v>
      </c>
      <c r="AZ573" s="474">
        <v>725333.08</v>
      </c>
      <c r="BA573" s="474">
        <v>10678965.18</v>
      </c>
    </row>
    <row r="574" spans="1:53">
      <c r="A574" s="475" t="s">
        <v>1769</v>
      </c>
      <c r="B574" s="474">
        <v>3335582.73</v>
      </c>
      <c r="C574" s="474">
        <v>3198771.72</v>
      </c>
      <c r="D574" s="474">
        <v>4882872.96</v>
      </c>
      <c r="E574" s="474">
        <v>7202479.4800000004</v>
      </c>
      <c r="F574" s="474">
        <v>3384589.07</v>
      </c>
      <c r="G574" s="474">
        <v>3470003.99</v>
      </c>
      <c r="H574" s="474">
        <v>3895566.53</v>
      </c>
      <c r="I574" s="474">
        <v>3877055.47</v>
      </c>
      <c r="J574" s="474">
        <v>5718543.7000000002</v>
      </c>
      <c r="K574" s="474">
        <v>4342441.67</v>
      </c>
      <c r="L574" s="474">
        <v>4354173.16</v>
      </c>
      <c r="M574" s="474">
        <v>3675937.98999999</v>
      </c>
      <c r="N574" s="474">
        <v>51338018.469999999</v>
      </c>
      <c r="O574" s="474">
        <v>3181492.1799999899</v>
      </c>
      <c r="P574" s="474">
        <v>3846916.58</v>
      </c>
      <c r="Q574" s="474">
        <v>3791147.98999999</v>
      </c>
      <c r="R574" s="474">
        <v>5288660.4599999897</v>
      </c>
      <c r="S574" s="474">
        <v>3836555.48</v>
      </c>
      <c r="T574" s="474">
        <v>3545909.31</v>
      </c>
      <c r="U574" s="474">
        <v>3313215.4199999901</v>
      </c>
      <c r="V574" s="474">
        <v>3627830.7499999902</v>
      </c>
      <c r="W574" s="474">
        <v>3850692.11</v>
      </c>
      <c r="X574" s="474">
        <v>4967859.8099999903</v>
      </c>
      <c r="Y574" s="474">
        <v>4553930</v>
      </c>
      <c r="Z574" s="474">
        <v>3852981.04</v>
      </c>
      <c r="AA574" s="474">
        <v>47657191.130000003</v>
      </c>
      <c r="AB574" s="474">
        <v>3483222.44</v>
      </c>
      <c r="AC574" s="474">
        <v>3957595.9299999899</v>
      </c>
      <c r="AD574" s="474">
        <v>4625576.45</v>
      </c>
      <c r="AE574" s="474">
        <v>4455412.93</v>
      </c>
      <c r="AF574" s="474">
        <v>4022108.12</v>
      </c>
      <c r="AG574" s="474">
        <v>3554079.46</v>
      </c>
      <c r="AH574" s="474">
        <v>3358712.50999999</v>
      </c>
      <c r="AI574" s="474">
        <v>3763585.6799999899</v>
      </c>
      <c r="AJ574" s="474">
        <v>4131794.59</v>
      </c>
      <c r="AK574" s="474">
        <v>5365128.0999999996</v>
      </c>
      <c r="AL574" s="474">
        <v>4824700.24</v>
      </c>
      <c r="AM574" s="474">
        <v>3797387.1099999901</v>
      </c>
      <c r="AN574" s="474">
        <v>49339303.560000002</v>
      </c>
      <c r="AO574" s="474">
        <v>3715673.71999999</v>
      </c>
      <c r="AP574" s="474">
        <v>3387347.02999999</v>
      </c>
      <c r="AQ574" s="474">
        <v>3888748.1199999899</v>
      </c>
      <c r="AR574" s="474">
        <v>4677057.55</v>
      </c>
      <c r="AS574" s="474">
        <v>3899451.86</v>
      </c>
      <c r="AT574" s="474">
        <v>3514830.32</v>
      </c>
      <c r="AU574" s="474">
        <v>3612993.1399999899</v>
      </c>
      <c r="AV574" s="474">
        <v>4315411.22</v>
      </c>
      <c r="AW574" s="474">
        <v>3780139.32</v>
      </c>
      <c r="AX574" s="474">
        <v>6223296.2300000004</v>
      </c>
      <c r="AY574" s="474">
        <v>4902960.0599999996</v>
      </c>
      <c r="AZ574" s="474">
        <v>3885053.6099999901</v>
      </c>
      <c r="BA574" s="474">
        <v>49802962.18</v>
      </c>
    </row>
    <row r="575" spans="1:53">
      <c r="A575" s="475" t="s">
        <v>1768</v>
      </c>
      <c r="B575" s="474">
        <v>3335582.73</v>
      </c>
      <c r="C575" s="474">
        <v>3198771.72</v>
      </c>
      <c r="D575" s="474">
        <v>4882872.96</v>
      </c>
      <c r="E575" s="474">
        <v>7202479.4800000004</v>
      </c>
      <c r="F575" s="474">
        <v>3384589.07</v>
      </c>
      <c r="G575" s="474">
        <v>3470003.99</v>
      </c>
      <c r="H575" s="474">
        <v>3895566.53</v>
      </c>
      <c r="I575" s="474">
        <v>3877055.47</v>
      </c>
      <c r="J575" s="474">
        <v>5718543.7000000002</v>
      </c>
      <c r="K575" s="474">
        <v>4342441.67</v>
      </c>
      <c r="L575" s="474">
        <v>4354173.16</v>
      </c>
      <c r="M575" s="474">
        <v>3675937.98999999</v>
      </c>
      <c r="N575" s="474">
        <v>51338018.469999999</v>
      </c>
      <c r="O575" s="474">
        <v>3181492.1799999899</v>
      </c>
      <c r="P575" s="474">
        <v>3846916.58</v>
      </c>
      <c r="Q575" s="474">
        <v>3791147.98999999</v>
      </c>
      <c r="R575" s="474">
        <v>5288660.4599999897</v>
      </c>
      <c r="S575" s="474">
        <v>3836555.48</v>
      </c>
      <c r="T575" s="474">
        <v>3545909.31</v>
      </c>
      <c r="U575" s="474">
        <v>3313215.4199999901</v>
      </c>
      <c r="V575" s="474">
        <v>3627830.7499999902</v>
      </c>
      <c r="W575" s="474">
        <v>3850692.11</v>
      </c>
      <c r="X575" s="474">
        <v>4967859.8099999903</v>
      </c>
      <c r="Y575" s="474">
        <v>4553930</v>
      </c>
      <c r="Z575" s="474">
        <v>3852981.04</v>
      </c>
      <c r="AA575" s="474">
        <v>47657191.130000003</v>
      </c>
      <c r="AB575" s="474">
        <v>3483222.44</v>
      </c>
      <c r="AC575" s="474">
        <v>3957595.9299999899</v>
      </c>
      <c r="AD575" s="474">
        <v>4625576.45</v>
      </c>
      <c r="AE575" s="474">
        <v>4455412.93</v>
      </c>
      <c r="AF575" s="474">
        <v>4022108.12</v>
      </c>
      <c r="AG575" s="474">
        <v>3554079.46</v>
      </c>
      <c r="AH575" s="474">
        <v>3358712.50999999</v>
      </c>
      <c r="AI575" s="474">
        <v>3763585.6799999899</v>
      </c>
      <c r="AJ575" s="474">
        <v>4131794.59</v>
      </c>
      <c r="AK575" s="474">
        <v>5365128.0999999996</v>
      </c>
      <c r="AL575" s="474">
        <v>4824700.24</v>
      </c>
      <c r="AM575" s="474">
        <v>3797387.1099999901</v>
      </c>
      <c r="AN575" s="474">
        <v>49339303.560000002</v>
      </c>
      <c r="AO575" s="474">
        <v>3715673.71999999</v>
      </c>
      <c r="AP575" s="474">
        <v>3387347.02999999</v>
      </c>
      <c r="AQ575" s="474">
        <v>3888748.1199999899</v>
      </c>
      <c r="AR575" s="474">
        <v>4677057.55</v>
      </c>
      <c r="AS575" s="474">
        <v>3899451.86</v>
      </c>
      <c r="AT575" s="474">
        <v>3514830.32</v>
      </c>
      <c r="AU575" s="474">
        <v>3612993.1399999899</v>
      </c>
      <c r="AV575" s="474">
        <v>4315411.22</v>
      </c>
      <c r="AW575" s="474">
        <v>3780139.32</v>
      </c>
      <c r="AX575" s="474">
        <v>6223296.2300000004</v>
      </c>
      <c r="AY575" s="474">
        <v>4902960.0599999996</v>
      </c>
      <c r="AZ575" s="474">
        <v>3885053.6099999901</v>
      </c>
      <c r="BA575" s="474">
        <v>49802962.18</v>
      </c>
    </row>
    <row r="576" spans="1:53">
      <c r="A576" s="475" t="s">
        <v>1767</v>
      </c>
      <c r="B576" s="474">
        <v>0</v>
      </c>
      <c r="C576" s="474">
        <v>0</v>
      </c>
      <c r="D576" s="474">
        <v>0</v>
      </c>
      <c r="E576" s="474">
        <v>0</v>
      </c>
      <c r="F576" s="474">
        <v>0</v>
      </c>
      <c r="G576" s="474">
        <v>0</v>
      </c>
      <c r="H576" s="474">
        <v>0</v>
      </c>
      <c r="I576" s="474">
        <v>0</v>
      </c>
      <c r="J576" s="474">
        <v>0</v>
      </c>
      <c r="K576" s="474">
        <v>0</v>
      </c>
      <c r="L576" s="474">
        <v>0</v>
      </c>
      <c r="M576" s="474">
        <v>0</v>
      </c>
      <c r="N576" s="474">
        <v>0</v>
      </c>
      <c r="O576" s="474">
        <v>0</v>
      </c>
      <c r="P576" s="474">
        <v>0</v>
      </c>
      <c r="Q576" s="474">
        <v>0</v>
      </c>
      <c r="R576" s="474">
        <v>0</v>
      </c>
      <c r="S576" s="474">
        <v>0</v>
      </c>
      <c r="T576" s="474">
        <v>0</v>
      </c>
      <c r="U576" s="474">
        <v>0</v>
      </c>
      <c r="V576" s="474">
        <v>0</v>
      </c>
      <c r="W576" s="474">
        <v>0</v>
      </c>
      <c r="X576" s="474">
        <v>0</v>
      </c>
      <c r="Y576" s="474">
        <v>0</v>
      </c>
      <c r="Z576" s="474">
        <v>0</v>
      </c>
      <c r="AA576" s="474">
        <v>0</v>
      </c>
      <c r="AB576" s="474">
        <v>0</v>
      </c>
      <c r="AC576" s="474">
        <v>0</v>
      </c>
      <c r="AD576" s="474">
        <v>0</v>
      </c>
      <c r="AE576" s="474">
        <v>0</v>
      </c>
      <c r="AF576" s="474">
        <v>0</v>
      </c>
      <c r="AG576" s="474">
        <v>0</v>
      </c>
      <c r="AH576" s="474">
        <v>0</v>
      </c>
      <c r="AI576" s="474">
        <v>0</v>
      </c>
      <c r="AJ576" s="474">
        <v>0</v>
      </c>
      <c r="AK576" s="474">
        <v>0</v>
      </c>
      <c r="AL576" s="474">
        <v>0</v>
      </c>
      <c r="AM576" s="474">
        <v>0</v>
      </c>
      <c r="AN576" s="474">
        <v>0</v>
      </c>
      <c r="AO576" s="474">
        <v>0</v>
      </c>
      <c r="AP576" s="474">
        <v>0</v>
      </c>
      <c r="AQ576" s="474">
        <v>0</v>
      </c>
      <c r="AR576" s="474">
        <v>0</v>
      </c>
      <c r="AS576" s="474">
        <v>0</v>
      </c>
      <c r="AT576" s="474">
        <v>0</v>
      </c>
      <c r="AU576" s="474">
        <v>0</v>
      </c>
      <c r="AV576" s="474">
        <v>0</v>
      </c>
      <c r="AW576" s="474">
        <v>0</v>
      </c>
      <c r="AX576" s="474">
        <v>0</v>
      </c>
      <c r="AY576" s="474">
        <v>0</v>
      </c>
      <c r="AZ576" s="474">
        <v>0</v>
      </c>
      <c r="BA576" s="474">
        <v>0</v>
      </c>
    </row>
    <row r="577" spans="1:53">
      <c r="A577" s="475" t="s">
        <v>1766</v>
      </c>
      <c r="B577" s="474">
        <v>0</v>
      </c>
      <c r="C577" s="474">
        <v>0</v>
      </c>
      <c r="D577" s="474">
        <v>0</v>
      </c>
      <c r="E577" s="474">
        <v>0</v>
      </c>
      <c r="F577" s="474">
        <v>0</v>
      </c>
      <c r="G577" s="474">
        <v>0</v>
      </c>
      <c r="H577" s="474">
        <v>0</v>
      </c>
      <c r="I577" s="474">
        <v>0</v>
      </c>
      <c r="J577" s="474">
        <v>0</v>
      </c>
      <c r="K577" s="474">
        <v>0</v>
      </c>
      <c r="L577" s="474">
        <v>0</v>
      </c>
      <c r="M577" s="474">
        <v>0</v>
      </c>
      <c r="N577" s="474">
        <v>0</v>
      </c>
      <c r="O577" s="474">
        <v>0</v>
      </c>
      <c r="P577" s="474">
        <v>0</v>
      </c>
      <c r="Q577" s="474">
        <v>0</v>
      </c>
      <c r="R577" s="474">
        <v>0</v>
      </c>
      <c r="S577" s="474">
        <v>0</v>
      </c>
      <c r="T577" s="474">
        <v>0</v>
      </c>
      <c r="U577" s="474">
        <v>0</v>
      </c>
      <c r="V577" s="474">
        <v>0</v>
      </c>
      <c r="W577" s="474">
        <v>0</v>
      </c>
      <c r="X577" s="474">
        <v>0</v>
      </c>
      <c r="Y577" s="474">
        <v>0</v>
      </c>
      <c r="Z577" s="474">
        <v>0</v>
      </c>
      <c r="AA577" s="474">
        <v>0</v>
      </c>
      <c r="AB577" s="474">
        <v>0</v>
      </c>
      <c r="AC577" s="474">
        <v>0</v>
      </c>
      <c r="AD577" s="474">
        <v>0</v>
      </c>
      <c r="AE577" s="474">
        <v>0</v>
      </c>
      <c r="AF577" s="474">
        <v>0</v>
      </c>
      <c r="AG577" s="474">
        <v>0</v>
      </c>
      <c r="AH577" s="474">
        <v>0</v>
      </c>
      <c r="AI577" s="474">
        <v>0</v>
      </c>
      <c r="AJ577" s="474">
        <v>0</v>
      </c>
      <c r="AK577" s="474">
        <v>0</v>
      </c>
      <c r="AL577" s="474">
        <v>0</v>
      </c>
      <c r="AM577" s="474">
        <v>0</v>
      </c>
      <c r="AN577" s="474">
        <v>0</v>
      </c>
      <c r="AO577" s="474">
        <v>0</v>
      </c>
      <c r="AP577" s="474">
        <v>0</v>
      </c>
      <c r="AQ577" s="474">
        <v>0</v>
      </c>
      <c r="AR577" s="474">
        <v>0</v>
      </c>
      <c r="AS577" s="474">
        <v>0</v>
      </c>
      <c r="AT577" s="474">
        <v>0</v>
      </c>
      <c r="AU577" s="474">
        <v>0</v>
      </c>
      <c r="AV577" s="474">
        <v>0</v>
      </c>
      <c r="AW577" s="474">
        <v>0</v>
      </c>
      <c r="AX577" s="474">
        <v>0</v>
      </c>
      <c r="AY577" s="474">
        <v>0</v>
      </c>
      <c r="AZ577" s="474">
        <v>0</v>
      </c>
      <c r="BA577" s="474">
        <v>0</v>
      </c>
    </row>
    <row r="578" spans="1:53">
      <c r="A578" s="475" t="s">
        <v>1765</v>
      </c>
      <c r="B578" s="474">
        <v>31920.61</v>
      </c>
      <c r="C578" s="474">
        <v>38307.19</v>
      </c>
      <c r="D578" s="474">
        <v>-19303.939999999999</v>
      </c>
      <c r="E578" s="474">
        <v>21058.19</v>
      </c>
      <c r="F578" s="474">
        <v>20359.13</v>
      </c>
      <c r="G578" s="474">
        <v>1280.6400000000001</v>
      </c>
      <c r="H578" s="474">
        <v>74542.62</v>
      </c>
      <c r="I578" s="474">
        <v>-102.06</v>
      </c>
      <c r="J578" s="474">
        <v>1457.16</v>
      </c>
      <c r="K578" s="474">
        <v>4784.67</v>
      </c>
      <c r="L578" s="474">
        <v>40762.129999999997</v>
      </c>
      <c r="M578" s="474">
        <v>2463.5300000000002</v>
      </c>
      <c r="N578" s="474">
        <v>217529.87</v>
      </c>
      <c r="O578" s="474">
        <v>1608.6</v>
      </c>
      <c r="P578" s="474">
        <v>2815.05</v>
      </c>
      <c r="Q578" s="474">
        <v>2915.05</v>
      </c>
      <c r="R578" s="474">
        <v>57389.279999999999</v>
      </c>
      <c r="S578" s="474">
        <v>2915.05</v>
      </c>
      <c r="T578" s="474">
        <v>2915.05</v>
      </c>
      <c r="U578" s="474">
        <v>75547.360000000001</v>
      </c>
      <c r="V578" s="474">
        <v>9523.16</v>
      </c>
      <c r="W578" s="474">
        <v>65663.710000000006</v>
      </c>
      <c r="X578" s="474">
        <v>102036.89</v>
      </c>
      <c r="Y578" s="474">
        <v>39174.5</v>
      </c>
      <c r="Z578" s="474">
        <v>20972.82</v>
      </c>
      <c r="AA578" s="474">
        <v>383476.52</v>
      </c>
      <c r="AB578" s="474">
        <v>8610.2800000000007</v>
      </c>
      <c r="AC578" s="474">
        <v>8620.2800000000007</v>
      </c>
      <c r="AD578" s="474">
        <v>8620.2800000000007</v>
      </c>
      <c r="AE578" s="474">
        <v>8744.76</v>
      </c>
      <c r="AF578" s="474">
        <v>8620.2800000000007</v>
      </c>
      <c r="AG578" s="474">
        <v>8620.2800000000007</v>
      </c>
      <c r="AH578" s="474">
        <v>8744.76</v>
      </c>
      <c r="AI578" s="474">
        <v>8620.2800000000007</v>
      </c>
      <c r="AJ578" s="474">
        <v>8744.76</v>
      </c>
      <c r="AK578" s="474">
        <v>8620.2800000000007</v>
      </c>
      <c r="AL578" s="474">
        <v>8785</v>
      </c>
      <c r="AM578" s="474">
        <v>8670.48</v>
      </c>
      <c r="AN578" s="474">
        <v>104021.72</v>
      </c>
      <c r="AO578" s="474">
        <v>8756.23</v>
      </c>
      <c r="AP578" s="474">
        <v>15670.36</v>
      </c>
      <c r="AQ578" s="474">
        <v>36382.800000000003</v>
      </c>
      <c r="AR578" s="474">
        <v>112454.93</v>
      </c>
      <c r="AS578" s="474">
        <v>8766.23</v>
      </c>
      <c r="AT578" s="474">
        <v>8766.23</v>
      </c>
      <c r="AU578" s="474">
        <v>8892.82</v>
      </c>
      <c r="AV578" s="474">
        <v>8766.23</v>
      </c>
      <c r="AW578" s="474">
        <v>8892.82</v>
      </c>
      <c r="AX578" s="474">
        <v>8766.23</v>
      </c>
      <c r="AY578" s="474">
        <v>8933.06</v>
      </c>
      <c r="AZ578" s="474">
        <v>8816.43</v>
      </c>
      <c r="BA578" s="474">
        <v>243864.37</v>
      </c>
    </row>
    <row r="579" spans="1:53">
      <c r="A579" s="475" t="s">
        <v>1764</v>
      </c>
      <c r="B579" s="474">
        <v>31920.61</v>
      </c>
      <c r="C579" s="474">
        <v>38307.19</v>
      </c>
      <c r="D579" s="474">
        <v>-19303.939999999999</v>
      </c>
      <c r="E579" s="474">
        <v>21058.19</v>
      </c>
      <c r="F579" s="474">
        <v>20359.13</v>
      </c>
      <c r="G579" s="474">
        <v>1280.6400000000001</v>
      </c>
      <c r="H579" s="474">
        <v>74542.62</v>
      </c>
      <c r="I579" s="474">
        <v>-102.06</v>
      </c>
      <c r="J579" s="474">
        <v>1457.16</v>
      </c>
      <c r="K579" s="474">
        <v>4784.67</v>
      </c>
      <c r="L579" s="474">
        <v>40762.129999999997</v>
      </c>
      <c r="M579" s="474">
        <v>2463.5300000000002</v>
      </c>
      <c r="N579" s="474">
        <v>217529.87</v>
      </c>
      <c r="O579" s="474">
        <v>1608.6</v>
      </c>
      <c r="P579" s="474">
        <v>2815.05</v>
      </c>
      <c r="Q579" s="474">
        <v>2915.05</v>
      </c>
      <c r="R579" s="474">
        <v>57389.279999999999</v>
      </c>
      <c r="S579" s="474">
        <v>2915.05</v>
      </c>
      <c r="T579" s="474">
        <v>2915.05</v>
      </c>
      <c r="U579" s="474">
        <v>75547.360000000001</v>
      </c>
      <c r="V579" s="474">
        <v>9523.16</v>
      </c>
      <c r="W579" s="474">
        <v>65663.710000000006</v>
      </c>
      <c r="X579" s="474">
        <v>102036.89</v>
      </c>
      <c r="Y579" s="474">
        <v>39174.5</v>
      </c>
      <c r="Z579" s="474">
        <v>20972.82</v>
      </c>
      <c r="AA579" s="474">
        <v>383476.52</v>
      </c>
      <c r="AB579" s="474">
        <v>8610.2800000000007</v>
      </c>
      <c r="AC579" s="474">
        <v>8620.2800000000007</v>
      </c>
      <c r="AD579" s="474">
        <v>8620.2800000000007</v>
      </c>
      <c r="AE579" s="474">
        <v>8744.76</v>
      </c>
      <c r="AF579" s="474">
        <v>8620.2800000000007</v>
      </c>
      <c r="AG579" s="474">
        <v>8620.2800000000007</v>
      </c>
      <c r="AH579" s="474">
        <v>8744.76</v>
      </c>
      <c r="AI579" s="474">
        <v>8620.2800000000007</v>
      </c>
      <c r="AJ579" s="474">
        <v>8744.76</v>
      </c>
      <c r="AK579" s="474">
        <v>8620.2800000000007</v>
      </c>
      <c r="AL579" s="474">
        <v>8785</v>
      </c>
      <c r="AM579" s="474">
        <v>8670.48</v>
      </c>
      <c r="AN579" s="474">
        <v>104021.72</v>
      </c>
      <c r="AO579" s="474">
        <v>8756.23</v>
      </c>
      <c r="AP579" s="474">
        <v>15670.36</v>
      </c>
      <c r="AQ579" s="474">
        <v>36382.800000000003</v>
      </c>
      <c r="AR579" s="474">
        <v>112454.93</v>
      </c>
      <c r="AS579" s="474">
        <v>8766.23</v>
      </c>
      <c r="AT579" s="474">
        <v>8766.23</v>
      </c>
      <c r="AU579" s="474">
        <v>8892.82</v>
      </c>
      <c r="AV579" s="474">
        <v>8766.23</v>
      </c>
      <c r="AW579" s="474">
        <v>8892.82</v>
      </c>
      <c r="AX579" s="474">
        <v>8766.23</v>
      </c>
      <c r="AY579" s="474">
        <v>8933.06</v>
      </c>
      <c r="AZ579" s="474">
        <v>8816.43</v>
      </c>
      <c r="BA579" s="474">
        <v>243864.37</v>
      </c>
    </row>
    <row r="580" spans="1:53">
      <c r="A580" s="475" t="s">
        <v>1763</v>
      </c>
      <c r="B580" s="474">
        <v>8387359.02999999</v>
      </c>
      <c r="C580" s="474">
        <v>7892840.4299999997</v>
      </c>
      <c r="D580" s="474">
        <v>8983479.3000000007</v>
      </c>
      <c r="E580" s="474">
        <v>7899213.5800000001</v>
      </c>
      <c r="F580" s="474">
        <v>7843933.6699999999</v>
      </c>
      <c r="G580" s="474">
        <v>8229521.3099999996</v>
      </c>
      <c r="H580" s="474">
        <v>7850799.1900000004</v>
      </c>
      <c r="I580" s="474">
        <v>8490111.9299999997</v>
      </c>
      <c r="J580" s="474">
        <v>3356647.99</v>
      </c>
      <c r="K580" s="474">
        <v>13038575.2299999</v>
      </c>
      <c r="L580" s="474">
        <v>14263678.349999901</v>
      </c>
      <c r="M580" s="474">
        <v>11714221.9</v>
      </c>
      <c r="N580" s="474">
        <v>107950381.909999</v>
      </c>
      <c r="O580" s="474">
        <v>9362415.3599999994</v>
      </c>
      <c r="P580" s="474">
        <v>9388626.6300000008</v>
      </c>
      <c r="Q580" s="474">
        <v>9824563.5099999998</v>
      </c>
      <c r="R580" s="474">
        <v>16925348.179999899</v>
      </c>
      <c r="S580" s="474">
        <v>10705432.15</v>
      </c>
      <c r="T580" s="474">
        <v>10937558.43</v>
      </c>
      <c r="U580" s="474">
        <v>9413050.3800000008</v>
      </c>
      <c r="V580" s="474">
        <v>8680947.0600000005</v>
      </c>
      <c r="W580" s="474">
        <v>9157931.4600000009</v>
      </c>
      <c r="X580" s="474">
        <v>11260570.91</v>
      </c>
      <c r="Y580" s="474">
        <v>8554554.4000000004</v>
      </c>
      <c r="Z580" s="474">
        <v>7854826.9000000004</v>
      </c>
      <c r="AA580" s="474">
        <v>122065825.37</v>
      </c>
      <c r="AB580" s="474">
        <v>9458507.0199999996</v>
      </c>
      <c r="AC580" s="474">
        <v>8538056.5299999993</v>
      </c>
      <c r="AD580" s="474">
        <v>9779798.9800000004</v>
      </c>
      <c r="AE580" s="474">
        <v>13632132.579999899</v>
      </c>
      <c r="AF580" s="474">
        <v>9595334.9900000002</v>
      </c>
      <c r="AG580" s="474">
        <v>9631025.4099999908</v>
      </c>
      <c r="AH580" s="474">
        <v>9659610.1999999993</v>
      </c>
      <c r="AI580" s="474">
        <v>8866837.2400000002</v>
      </c>
      <c r="AJ580" s="474">
        <v>10324962.02</v>
      </c>
      <c r="AK580" s="474">
        <v>13808443.33</v>
      </c>
      <c r="AL580" s="474">
        <v>9066252.9999999907</v>
      </c>
      <c r="AM580" s="474">
        <v>10724520.02</v>
      </c>
      <c r="AN580" s="474">
        <v>123085481.31999999</v>
      </c>
      <c r="AO580" s="474">
        <v>9239100.3200000003</v>
      </c>
      <c r="AP580" s="474">
        <v>8289265.2299999902</v>
      </c>
      <c r="AQ580" s="474">
        <v>9454505.5899999999</v>
      </c>
      <c r="AR580" s="474">
        <v>10101634.6599999</v>
      </c>
      <c r="AS580" s="474">
        <v>9150427.0800000001</v>
      </c>
      <c r="AT580" s="474">
        <v>9151096.3899999894</v>
      </c>
      <c r="AU580" s="474">
        <v>9772588.3900000006</v>
      </c>
      <c r="AV580" s="474">
        <v>8737989.7200000007</v>
      </c>
      <c r="AW580" s="474">
        <v>10757459.089999899</v>
      </c>
      <c r="AX580" s="474">
        <v>11613029.0699999</v>
      </c>
      <c r="AY580" s="474">
        <v>9142116.3399999999</v>
      </c>
      <c r="AZ580" s="474">
        <v>10669247.140000001</v>
      </c>
      <c r="BA580" s="474">
        <v>116078459.02</v>
      </c>
    </row>
    <row r="581" spans="1:53">
      <c r="A581" s="475" t="s">
        <v>1762</v>
      </c>
      <c r="B581" s="474">
        <v>5802203.5999999996</v>
      </c>
      <c r="C581" s="474">
        <v>5732553.6900000004</v>
      </c>
      <c r="D581" s="474">
        <v>6181446.0700000003</v>
      </c>
      <c r="E581" s="474">
        <v>5098911.8600000003</v>
      </c>
      <c r="F581" s="474">
        <v>5370832.7300000004</v>
      </c>
      <c r="G581" s="474">
        <v>5779900.3099999996</v>
      </c>
      <c r="H581" s="474">
        <v>5386013.5300000003</v>
      </c>
      <c r="I581" s="474">
        <v>5609990.3099999996</v>
      </c>
      <c r="J581" s="474">
        <v>47265.5</v>
      </c>
      <c r="K581" s="474">
        <v>9313792.1599999908</v>
      </c>
      <c r="L581" s="474">
        <v>10085232.009999899</v>
      </c>
      <c r="M581" s="474">
        <v>6155981.3899999997</v>
      </c>
      <c r="N581" s="474">
        <v>70564123.159999996</v>
      </c>
      <c r="O581" s="474">
        <v>5656629.0999999996</v>
      </c>
      <c r="P581" s="474">
        <v>6245899.9699999997</v>
      </c>
      <c r="Q581" s="474">
        <v>6235707.1500000004</v>
      </c>
      <c r="R581" s="474">
        <v>13294840.109999901</v>
      </c>
      <c r="S581" s="474">
        <v>7374189.2800000003</v>
      </c>
      <c r="T581" s="474">
        <v>6532603.71</v>
      </c>
      <c r="U581" s="474">
        <v>5925340.6699999999</v>
      </c>
      <c r="V581" s="474">
        <v>5671111.3399999999</v>
      </c>
      <c r="W581" s="474">
        <v>5977172.9000000004</v>
      </c>
      <c r="X581" s="474">
        <v>7764024.0999999996</v>
      </c>
      <c r="Y581" s="474">
        <v>5613995.4400000004</v>
      </c>
      <c r="Z581" s="474">
        <v>4394545.37</v>
      </c>
      <c r="AA581" s="474">
        <v>80686059.140000001</v>
      </c>
      <c r="AB581" s="474">
        <v>6233290</v>
      </c>
      <c r="AC581" s="474">
        <v>5909954.8700000001</v>
      </c>
      <c r="AD581" s="474">
        <v>6908216.6900000004</v>
      </c>
      <c r="AE581" s="474">
        <v>10529952.169999899</v>
      </c>
      <c r="AF581" s="474">
        <v>6930912.8700000001</v>
      </c>
      <c r="AG581" s="474">
        <v>6716531.8199999901</v>
      </c>
      <c r="AH581" s="474">
        <v>6521186.6200000001</v>
      </c>
      <c r="AI581" s="474">
        <v>6232932.3899999997</v>
      </c>
      <c r="AJ581" s="474">
        <v>7508162.8899999997</v>
      </c>
      <c r="AK581" s="474">
        <v>10653146.289999999</v>
      </c>
      <c r="AL581" s="474">
        <v>6098627.2599999905</v>
      </c>
      <c r="AM581" s="474">
        <v>7425115.5699999901</v>
      </c>
      <c r="AN581" s="474">
        <v>87668029.439999998</v>
      </c>
      <c r="AO581" s="474">
        <v>6400696.9199999999</v>
      </c>
      <c r="AP581" s="474">
        <v>5994875.1399999904</v>
      </c>
      <c r="AQ581" s="474">
        <v>6862707.8600000003</v>
      </c>
      <c r="AR581" s="474">
        <v>7244776.5599999996</v>
      </c>
      <c r="AS581" s="474">
        <v>6720625.2199999997</v>
      </c>
      <c r="AT581" s="474">
        <v>6507802.8199999901</v>
      </c>
      <c r="AU581" s="474">
        <v>6820713.6399999997</v>
      </c>
      <c r="AV581" s="474">
        <v>6326611.9000000004</v>
      </c>
      <c r="AW581" s="474">
        <v>8014670.4499999899</v>
      </c>
      <c r="AX581" s="474">
        <v>8951212.5399999898</v>
      </c>
      <c r="AY581" s="474">
        <v>6339964.9500000002</v>
      </c>
      <c r="AZ581" s="474">
        <v>7462175.1500000004</v>
      </c>
      <c r="BA581" s="474">
        <v>83646833.150000006</v>
      </c>
    </row>
    <row r="582" spans="1:53">
      <c r="A582" s="475" t="s">
        <v>1761</v>
      </c>
      <c r="B582" s="474">
        <v>11500</v>
      </c>
      <c r="C582" s="474">
        <v>15549.57</v>
      </c>
      <c r="D582" s="474">
        <v>2073.08</v>
      </c>
      <c r="E582" s="474">
        <v>126.83</v>
      </c>
      <c r="F582" s="474">
        <v>0</v>
      </c>
      <c r="G582" s="474">
        <v>0</v>
      </c>
      <c r="H582" s="474">
        <v>0</v>
      </c>
      <c r="I582" s="474">
        <v>0</v>
      </c>
      <c r="J582" s="474">
        <v>431096.24</v>
      </c>
      <c r="K582" s="474">
        <v>744725.79</v>
      </c>
      <c r="L582" s="474">
        <v>424639.79</v>
      </c>
      <c r="M582" s="474">
        <v>226375.18</v>
      </c>
      <c r="N582" s="474">
        <v>1856086.48</v>
      </c>
      <c r="O582" s="474">
        <v>13047.74</v>
      </c>
      <c r="P582" s="474">
        <v>0</v>
      </c>
      <c r="Q582" s="474">
        <v>-1861.94</v>
      </c>
      <c r="R582" s="474">
        <v>0</v>
      </c>
      <c r="S582" s="474">
        <v>0</v>
      </c>
      <c r="T582" s="474">
        <v>0</v>
      </c>
      <c r="U582" s="474">
        <v>-258.33999999999997</v>
      </c>
      <c r="V582" s="474">
        <v>-1191.6400000000001</v>
      </c>
      <c r="W582" s="474">
        <v>-1191.6400000000001</v>
      </c>
      <c r="X582" s="474">
        <v>-1191.6400000000001</v>
      </c>
      <c r="Y582" s="474">
        <v>23330.080000000002</v>
      </c>
      <c r="Z582" s="474">
        <v>-1191.6400000000001</v>
      </c>
      <c r="AA582" s="474">
        <v>29490.98</v>
      </c>
      <c r="AB582" s="474">
        <v>13047.74</v>
      </c>
      <c r="AC582" s="474">
        <v>0</v>
      </c>
      <c r="AD582" s="474">
        <v>0</v>
      </c>
      <c r="AE582" s="474">
        <v>0</v>
      </c>
      <c r="AF582" s="474">
        <v>0</v>
      </c>
      <c r="AG582" s="474">
        <v>0</v>
      </c>
      <c r="AH582" s="474">
        <v>-258.33999999999997</v>
      </c>
      <c r="AI582" s="474">
        <v>-1191.6400000000001</v>
      </c>
      <c r="AJ582" s="474">
        <v>-1191.6400000000001</v>
      </c>
      <c r="AK582" s="474">
        <v>-1191.6400000000001</v>
      </c>
      <c r="AL582" s="474">
        <v>4311.5200000000004</v>
      </c>
      <c r="AM582" s="474">
        <v>4311.5200000000004</v>
      </c>
      <c r="AN582" s="474">
        <v>17837.52</v>
      </c>
      <c r="AO582" s="474">
        <v>18551.29</v>
      </c>
      <c r="AP582" s="474">
        <v>5503.55</v>
      </c>
      <c r="AQ582" s="474">
        <v>5503.55</v>
      </c>
      <c r="AR582" s="474">
        <v>5503.55</v>
      </c>
      <c r="AS582" s="474">
        <v>5503.55</v>
      </c>
      <c r="AT582" s="474">
        <v>5503.55</v>
      </c>
      <c r="AU582" s="474">
        <v>5245.21</v>
      </c>
      <c r="AV582" s="474">
        <v>4311.8999999999996</v>
      </c>
      <c r="AW582" s="474">
        <v>4311.8999999999996</v>
      </c>
      <c r="AX582" s="474">
        <v>4311.8999999999996</v>
      </c>
      <c r="AY582" s="474">
        <v>4311.8999999999996</v>
      </c>
      <c r="AZ582" s="474">
        <v>4311.87</v>
      </c>
      <c r="BA582" s="474">
        <v>72873.72</v>
      </c>
    </row>
    <row r="583" spans="1:53">
      <c r="A583" s="475" t="s">
        <v>1760</v>
      </c>
      <c r="B583" s="474">
        <v>2561563.1800000002</v>
      </c>
      <c r="C583" s="474">
        <v>2161641.0699999998</v>
      </c>
      <c r="D583" s="474">
        <v>2764570.41</v>
      </c>
      <c r="E583" s="474">
        <v>2766547.49</v>
      </c>
      <c r="F583" s="474">
        <v>2429549.25</v>
      </c>
      <c r="G583" s="474">
        <v>2427785.5099999998</v>
      </c>
      <c r="H583" s="474">
        <v>2435377.66</v>
      </c>
      <c r="I583" s="474">
        <v>2772990.22</v>
      </c>
      <c r="J583" s="474">
        <v>2847809.01</v>
      </c>
      <c r="K583" s="474">
        <v>2934899.29</v>
      </c>
      <c r="L583" s="474">
        <v>3709019.48</v>
      </c>
      <c r="M583" s="474">
        <v>4682948.37</v>
      </c>
      <c r="N583" s="474">
        <v>34494700.939999998</v>
      </c>
      <c r="O583" s="474">
        <v>3384199.17</v>
      </c>
      <c r="P583" s="474">
        <v>2762187.31</v>
      </c>
      <c r="Q583" s="474">
        <v>3209173.09</v>
      </c>
      <c r="R583" s="474">
        <v>3283065.85</v>
      </c>
      <c r="S583" s="474">
        <v>3208415.09</v>
      </c>
      <c r="T583" s="474">
        <v>3282126.94</v>
      </c>
      <c r="U583" s="474">
        <v>3423834.96</v>
      </c>
      <c r="V583" s="474">
        <v>2946123.15</v>
      </c>
      <c r="W583" s="474">
        <v>3117430.42</v>
      </c>
      <c r="X583" s="474">
        <v>3433605.36</v>
      </c>
      <c r="Y583" s="474">
        <v>2852709.1</v>
      </c>
      <c r="Z583" s="474">
        <v>3396954.39</v>
      </c>
      <c r="AA583" s="474">
        <v>38299824.829999998</v>
      </c>
      <c r="AB583" s="474">
        <v>3174487.4499999899</v>
      </c>
      <c r="AC583" s="474">
        <v>2591194.3499999898</v>
      </c>
      <c r="AD583" s="474">
        <v>2833246.67</v>
      </c>
      <c r="AE583" s="474">
        <v>3065040.74</v>
      </c>
      <c r="AF583" s="474">
        <v>2626086.5</v>
      </c>
      <c r="AG583" s="474">
        <v>2876556.62</v>
      </c>
      <c r="AH583" s="474">
        <v>3101143.5999999898</v>
      </c>
      <c r="AI583" s="474">
        <v>2596362.21999999</v>
      </c>
      <c r="AJ583" s="474">
        <v>2780452.4499999899</v>
      </c>
      <c r="AK583" s="474">
        <v>3118551.71</v>
      </c>
      <c r="AL583" s="474">
        <v>2925377.25</v>
      </c>
      <c r="AM583" s="474">
        <v>3257554.61</v>
      </c>
      <c r="AN583" s="474">
        <v>34946054.170000002</v>
      </c>
      <c r="AO583" s="474">
        <v>2781492.34</v>
      </c>
      <c r="AP583" s="474">
        <v>2251725.8699999899</v>
      </c>
      <c r="AQ583" s="474">
        <v>2548070.3099999898</v>
      </c>
      <c r="AR583" s="474">
        <v>2813542.94</v>
      </c>
      <c r="AS583" s="474">
        <v>2385663.3199999998</v>
      </c>
      <c r="AT583" s="474">
        <v>2599978.41</v>
      </c>
      <c r="AU583" s="474">
        <v>2908405.67</v>
      </c>
      <c r="AV583" s="474">
        <v>2368430.9300000002</v>
      </c>
      <c r="AW583" s="474">
        <v>2701076.25</v>
      </c>
      <c r="AX583" s="474">
        <v>2618869.64</v>
      </c>
      <c r="AY583" s="474">
        <v>2759615.62</v>
      </c>
      <c r="AZ583" s="474">
        <v>3164948.51</v>
      </c>
      <c r="BA583" s="474">
        <v>31901819.809999999</v>
      </c>
    </row>
    <row r="584" spans="1:53">
      <c r="A584" s="475" t="s">
        <v>1759</v>
      </c>
      <c r="B584" s="474">
        <v>3092.26</v>
      </c>
      <c r="C584" s="474">
        <v>0</v>
      </c>
      <c r="D584" s="474">
        <v>9378.84</v>
      </c>
      <c r="E584" s="474">
        <v>-9378.84</v>
      </c>
      <c r="F584" s="474">
        <v>0</v>
      </c>
      <c r="G584" s="474">
        <v>0</v>
      </c>
      <c r="H584" s="474">
        <v>0</v>
      </c>
      <c r="I584" s="474">
        <v>0</v>
      </c>
      <c r="J584" s="474">
        <v>0</v>
      </c>
      <c r="K584" s="474">
        <v>0</v>
      </c>
      <c r="L584" s="474">
        <v>0</v>
      </c>
      <c r="M584" s="474">
        <v>0</v>
      </c>
      <c r="N584" s="474">
        <v>3092.26</v>
      </c>
      <c r="O584" s="474">
        <v>0</v>
      </c>
      <c r="P584" s="474">
        <v>0</v>
      </c>
      <c r="Q584" s="474">
        <v>0</v>
      </c>
      <c r="R584" s="474">
        <v>0</v>
      </c>
      <c r="S584" s="474">
        <v>0</v>
      </c>
      <c r="T584" s="474">
        <v>0</v>
      </c>
      <c r="U584" s="474">
        <v>0</v>
      </c>
      <c r="V584" s="474">
        <v>0</v>
      </c>
      <c r="W584" s="474">
        <v>0</v>
      </c>
      <c r="X584" s="474">
        <v>0</v>
      </c>
      <c r="Y584" s="474">
        <v>0</v>
      </c>
      <c r="Z584" s="474">
        <v>0</v>
      </c>
      <c r="AA584" s="474">
        <v>0</v>
      </c>
      <c r="AB584" s="474">
        <v>0</v>
      </c>
      <c r="AC584" s="474">
        <v>0</v>
      </c>
      <c r="AD584" s="474">
        <v>0</v>
      </c>
      <c r="AE584" s="474">
        <v>0</v>
      </c>
      <c r="AF584" s="474">
        <v>0</v>
      </c>
      <c r="AG584" s="474">
        <v>0</v>
      </c>
      <c r="AH584" s="474">
        <v>0</v>
      </c>
      <c r="AI584" s="474">
        <v>0</v>
      </c>
      <c r="AJ584" s="474">
        <v>0</v>
      </c>
      <c r="AK584" s="474">
        <v>0</v>
      </c>
      <c r="AL584" s="474">
        <v>0</v>
      </c>
      <c r="AM584" s="474">
        <v>0</v>
      </c>
      <c r="AN584" s="474">
        <v>0</v>
      </c>
      <c r="AO584" s="474">
        <v>0</v>
      </c>
      <c r="AP584" s="474">
        <v>0</v>
      </c>
      <c r="AQ584" s="474">
        <v>0</v>
      </c>
      <c r="AR584" s="474">
        <v>0</v>
      </c>
      <c r="AS584" s="474">
        <v>0</v>
      </c>
      <c r="AT584" s="474">
        <v>0</v>
      </c>
      <c r="AU584" s="474">
        <v>0</v>
      </c>
      <c r="AV584" s="474">
        <v>0</v>
      </c>
      <c r="AW584" s="474">
        <v>0</v>
      </c>
      <c r="AX584" s="474">
        <v>0</v>
      </c>
      <c r="AY584" s="474">
        <v>0</v>
      </c>
      <c r="AZ584" s="474">
        <v>0</v>
      </c>
      <c r="BA584" s="474">
        <v>0</v>
      </c>
    </row>
    <row r="585" spans="1:53">
      <c r="A585" s="475" t="s">
        <v>1758</v>
      </c>
      <c r="B585" s="474">
        <v>-1628.09</v>
      </c>
      <c r="C585" s="474">
        <v>0</v>
      </c>
      <c r="D585" s="474">
        <v>0</v>
      </c>
      <c r="E585" s="474">
        <v>0</v>
      </c>
      <c r="F585" s="474">
        <v>0</v>
      </c>
      <c r="G585" s="474">
        <v>0</v>
      </c>
      <c r="H585" s="474">
        <v>0</v>
      </c>
      <c r="I585" s="474">
        <v>0</v>
      </c>
      <c r="J585" s="474">
        <v>0</v>
      </c>
      <c r="K585" s="474">
        <v>0</v>
      </c>
      <c r="L585" s="474">
        <v>0</v>
      </c>
      <c r="M585" s="474">
        <v>0</v>
      </c>
      <c r="N585" s="474">
        <v>-1628.09</v>
      </c>
      <c r="O585" s="474">
        <v>0</v>
      </c>
      <c r="P585" s="474">
        <v>0</v>
      </c>
      <c r="Q585" s="474">
        <v>0</v>
      </c>
      <c r="R585" s="474">
        <v>0</v>
      </c>
      <c r="S585" s="474">
        <v>0</v>
      </c>
      <c r="T585" s="474">
        <v>0</v>
      </c>
      <c r="U585" s="474">
        <v>0</v>
      </c>
      <c r="V585" s="474">
        <v>0</v>
      </c>
      <c r="W585" s="474">
        <v>0</v>
      </c>
      <c r="X585" s="474">
        <v>0</v>
      </c>
      <c r="Y585" s="474">
        <v>0</v>
      </c>
      <c r="Z585" s="474">
        <v>0</v>
      </c>
      <c r="AA585" s="474">
        <v>0</v>
      </c>
      <c r="AB585" s="474">
        <v>0</v>
      </c>
      <c r="AC585" s="474">
        <v>0</v>
      </c>
      <c r="AD585" s="474">
        <v>0</v>
      </c>
      <c r="AE585" s="474">
        <v>0</v>
      </c>
      <c r="AF585" s="474">
        <v>0</v>
      </c>
      <c r="AG585" s="474">
        <v>0</v>
      </c>
      <c r="AH585" s="474">
        <v>0</v>
      </c>
      <c r="AI585" s="474">
        <v>0</v>
      </c>
      <c r="AJ585" s="474">
        <v>0</v>
      </c>
      <c r="AK585" s="474">
        <v>0</v>
      </c>
      <c r="AL585" s="474">
        <v>0</v>
      </c>
      <c r="AM585" s="474">
        <v>0</v>
      </c>
      <c r="AN585" s="474">
        <v>0</v>
      </c>
      <c r="AO585" s="474">
        <v>0</v>
      </c>
      <c r="AP585" s="474">
        <v>0</v>
      </c>
      <c r="AQ585" s="474">
        <v>0</v>
      </c>
      <c r="AR585" s="474">
        <v>0</v>
      </c>
      <c r="AS585" s="474">
        <v>0</v>
      </c>
      <c r="AT585" s="474">
        <v>0</v>
      </c>
      <c r="AU585" s="474">
        <v>0</v>
      </c>
      <c r="AV585" s="474">
        <v>0</v>
      </c>
      <c r="AW585" s="474">
        <v>0</v>
      </c>
      <c r="AX585" s="474">
        <v>0</v>
      </c>
      <c r="AY585" s="474">
        <v>0</v>
      </c>
      <c r="AZ585" s="474">
        <v>0</v>
      </c>
      <c r="BA585" s="474">
        <v>0</v>
      </c>
    </row>
    <row r="586" spans="1:53">
      <c r="A586" s="475" t="s">
        <v>1757</v>
      </c>
      <c r="B586" s="474">
        <v>1628.09</v>
      </c>
      <c r="C586" s="474">
        <v>0</v>
      </c>
      <c r="D586" s="474">
        <v>0</v>
      </c>
      <c r="E586" s="474">
        <v>0</v>
      </c>
      <c r="F586" s="474">
        <v>0</v>
      </c>
      <c r="G586" s="474">
        <v>0</v>
      </c>
      <c r="H586" s="474">
        <v>0</v>
      </c>
      <c r="I586" s="474">
        <v>0</v>
      </c>
      <c r="J586" s="474">
        <v>0</v>
      </c>
      <c r="K586" s="474">
        <v>0</v>
      </c>
      <c r="L586" s="474">
        <v>0</v>
      </c>
      <c r="M586" s="474">
        <v>0</v>
      </c>
      <c r="N586" s="474">
        <v>1628.09</v>
      </c>
      <c r="O586" s="474">
        <v>0</v>
      </c>
      <c r="P586" s="474">
        <v>0</v>
      </c>
      <c r="Q586" s="474">
        <v>0</v>
      </c>
      <c r="R586" s="474">
        <v>0</v>
      </c>
      <c r="S586" s="474">
        <v>0</v>
      </c>
      <c r="T586" s="474">
        <v>0</v>
      </c>
      <c r="U586" s="474">
        <v>0</v>
      </c>
      <c r="V586" s="474">
        <v>0</v>
      </c>
      <c r="W586" s="474">
        <v>0</v>
      </c>
      <c r="X586" s="474">
        <v>0</v>
      </c>
      <c r="Y586" s="474">
        <v>0</v>
      </c>
      <c r="Z586" s="474">
        <v>0</v>
      </c>
      <c r="AA586" s="474">
        <v>0</v>
      </c>
      <c r="AB586" s="474">
        <v>0</v>
      </c>
      <c r="AC586" s="474">
        <v>0</v>
      </c>
      <c r="AD586" s="474">
        <v>0</v>
      </c>
      <c r="AE586" s="474">
        <v>0</v>
      </c>
      <c r="AF586" s="474">
        <v>0</v>
      </c>
      <c r="AG586" s="474">
        <v>0</v>
      </c>
      <c r="AH586" s="474">
        <v>0</v>
      </c>
      <c r="AI586" s="474">
        <v>0</v>
      </c>
      <c r="AJ586" s="474">
        <v>0</v>
      </c>
      <c r="AK586" s="474">
        <v>0</v>
      </c>
      <c r="AL586" s="474">
        <v>0</v>
      </c>
      <c r="AM586" s="474">
        <v>0</v>
      </c>
      <c r="AN586" s="474">
        <v>0</v>
      </c>
      <c r="AO586" s="474">
        <v>0</v>
      </c>
      <c r="AP586" s="474">
        <v>0</v>
      </c>
      <c r="AQ586" s="474">
        <v>0</v>
      </c>
      <c r="AR586" s="474">
        <v>0</v>
      </c>
      <c r="AS586" s="474">
        <v>0</v>
      </c>
      <c r="AT586" s="474">
        <v>0</v>
      </c>
      <c r="AU586" s="474">
        <v>0</v>
      </c>
      <c r="AV586" s="474">
        <v>0</v>
      </c>
      <c r="AW586" s="474">
        <v>0</v>
      </c>
      <c r="AX586" s="474">
        <v>0</v>
      </c>
      <c r="AY586" s="474">
        <v>0</v>
      </c>
      <c r="AZ586" s="474">
        <v>0</v>
      </c>
      <c r="BA586" s="474">
        <v>0</v>
      </c>
    </row>
    <row r="587" spans="1:53">
      <c r="A587" s="475" t="s">
        <v>1756</v>
      </c>
      <c r="B587" s="474">
        <v>8999.99</v>
      </c>
      <c r="C587" s="474">
        <v>-16903.900000000001</v>
      </c>
      <c r="D587" s="474">
        <v>26010.9</v>
      </c>
      <c r="E587" s="474">
        <v>43006.239999999998</v>
      </c>
      <c r="F587" s="474">
        <v>43551.69</v>
      </c>
      <c r="G587" s="474">
        <v>21835.49</v>
      </c>
      <c r="H587" s="474">
        <v>29408</v>
      </c>
      <c r="I587" s="474">
        <v>107131.4</v>
      </c>
      <c r="J587" s="474">
        <v>30477.24</v>
      </c>
      <c r="K587" s="474">
        <v>45157.99</v>
      </c>
      <c r="L587" s="474">
        <v>44787.07</v>
      </c>
      <c r="M587" s="474">
        <v>648916.96</v>
      </c>
      <c r="N587" s="474">
        <v>1032379.07</v>
      </c>
      <c r="O587" s="474">
        <v>308539.34999999998</v>
      </c>
      <c r="P587" s="474">
        <v>380539.35</v>
      </c>
      <c r="Q587" s="474">
        <v>381545.21</v>
      </c>
      <c r="R587" s="474">
        <v>347442.22</v>
      </c>
      <c r="S587" s="474">
        <v>122827.78</v>
      </c>
      <c r="T587" s="474">
        <v>1122827.78</v>
      </c>
      <c r="U587" s="474">
        <v>64133.09</v>
      </c>
      <c r="V587" s="474">
        <v>64904.21</v>
      </c>
      <c r="W587" s="474">
        <v>64519.78</v>
      </c>
      <c r="X587" s="474">
        <v>64133.09</v>
      </c>
      <c r="Y587" s="474">
        <v>64519.78</v>
      </c>
      <c r="Z587" s="474">
        <v>64518.78</v>
      </c>
      <c r="AA587" s="474">
        <v>3050450.4199999901</v>
      </c>
      <c r="AB587" s="474">
        <v>37681.83</v>
      </c>
      <c r="AC587" s="474">
        <v>36907.31</v>
      </c>
      <c r="AD587" s="474">
        <v>38335.619999999901</v>
      </c>
      <c r="AE587" s="474">
        <v>37139.67</v>
      </c>
      <c r="AF587" s="474">
        <v>38335.619999999901</v>
      </c>
      <c r="AG587" s="474">
        <v>37936.97</v>
      </c>
      <c r="AH587" s="474">
        <v>37538.32</v>
      </c>
      <c r="AI587" s="474">
        <v>38734.269999999997</v>
      </c>
      <c r="AJ587" s="474">
        <v>37538.32</v>
      </c>
      <c r="AK587" s="474">
        <v>37936.97</v>
      </c>
      <c r="AL587" s="474">
        <v>37936.97</v>
      </c>
      <c r="AM587" s="474">
        <v>37538.32</v>
      </c>
      <c r="AN587" s="474">
        <v>453560.19</v>
      </c>
      <c r="AO587" s="474">
        <v>38359.769999999997</v>
      </c>
      <c r="AP587" s="474">
        <v>37160.67</v>
      </c>
      <c r="AQ587" s="474">
        <v>38223.869999999901</v>
      </c>
      <c r="AR587" s="474">
        <v>37811.61</v>
      </c>
      <c r="AS587" s="474">
        <v>38634.99</v>
      </c>
      <c r="AT587" s="474">
        <v>37811.61</v>
      </c>
      <c r="AU587" s="474">
        <v>38223.869999999901</v>
      </c>
      <c r="AV587" s="474">
        <v>38634.99</v>
      </c>
      <c r="AW587" s="474">
        <v>37400.49</v>
      </c>
      <c r="AX587" s="474">
        <v>38634.99</v>
      </c>
      <c r="AY587" s="474">
        <v>38223.869999999901</v>
      </c>
      <c r="AZ587" s="474">
        <v>37811.61</v>
      </c>
      <c r="BA587" s="474">
        <v>456932.33999999898</v>
      </c>
    </row>
    <row r="588" spans="1:53">
      <c r="A588" s="475" t="s">
        <v>1755</v>
      </c>
      <c r="B588" s="474">
        <v>0</v>
      </c>
      <c r="C588" s="474">
        <v>0</v>
      </c>
      <c r="D588" s="474">
        <v>0</v>
      </c>
      <c r="E588" s="474">
        <v>0</v>
      </c>
      <c r="F588" s="474">
        <v>0</v>
      </c>
      <c r="G588" s="474">
        <v>0</v>
      </c>
      <c r="H588" s="474">
        <v>0</v>
      </c>
      <c r="I588" s="474">
        <v>0</v>
      </c>
      <c r="J588" s="474">
        <v>0</v>
      </c>
      <c r="K588" s="474">
        <v>0</v>
      </c>
      <c r="L588" s="474">
        <v>0</v>
      </c>
      <c r="M588" s="474">
        <v>0</v>
      </c>
      <c r="N588" s="474">
        <v>0</v>
      </c>
      <c r="O588" s="474">
        <v>0</v>
      </c>
      <c r="P588" s="474">
        <v>0</v>
      </c>
      <c r="Q588" s="474">
        <v>0</v>
      </c>
      <c r="R588" s="474">
        <v>0</v>
      </c>
      <c r="S588" s="474">
        <v>0</v>
      </c>
      <c r="T588" s="474">
        <v>0</v>
      </c>
      <c r="U588" s="474">
        <v>0</v>
      </c>
      <c r="V588" s="474">
        <v>0</v>
      </c>
      <c r="W588" s="474">
        <v>0</v>
      </c>
      <c r="X588" s="474">
        <v>0</v>
      </c>
      <c r="Y588" s="474">
        <v>0</v>
      </c>
      <c r="Z588" s="474">
        <v>0</v>
      </c>
      <c r="AA588" s="474">
        <v>0</v>
      </c>
      <c r="AB588" s="474">
        <v>0</v>
      </c>
      <c r="AC588" s="474">
        <v>0</v>
      </c>
      <c r="AD588" s="474">
        <v>0</v>
      </c>
      <c r="AE588" s="474">
        <v>0</v>
      </c>
      <c r="AF588" s="474">
        <v>0</v>
      </c>
      <c r="AG588" s="474">
        <v>0</v>
      </c>
      <c r="AH588" s="474">
        <v>0</v>
      </c>
      <c r="AI588" s="474">
        <v>0</v>
      </c>
      <c r="AJ588" s="474">
        <v>0</v>
      </c>
      <c r="AK588" s="474">
        <v>0</v>
      </c>
      <c r="AL588" s="474">
        <v>0</v>
      </c>
      <c r="AM588" s="474">
        <v>0</v>
      </c>
      <c r="AN588" s="474">
        <v>0</v>
      </c>
      <c r="AO588" s="474">
        <v>0</v>
      </c>
      <c r="AP588" s="474">
        <v>0</v>
      </c>
      <c r="AQ588" s="474">
        <v>0</v>
      </c>
      <c r="AR588" s="474">
        <v>0</v>
      </c>
      <c r="AS588" s="474">
        <v>0</v>
      </c>
      <c r="AT588" s="474">
        <v>0</v>
      </c>
      <c r="AU588" s="474">
        <v>0</v>
      </c>
      <c r="AV588" s="474">
        <v>0</v>
      </c>
      <c r="AW588" s="474">
        <v>0</v>
      </c>
      <c r="AX588" s="474">
        <v>0</v>
      </c>
      <c r="AY588" s="474">
        <v>0</v>
      </c>
      <c r="AZ588" s="474">
        <v>0</v>
      </c>
      <c r="BA588" s="474">
        <v>0</v>
      </c>
    </row>
    <row r="589" spans="1:53">
      <c r="A589" s="475" t="s">
        <v>1754</v>
      </c>
      <c r="B589" s="474">
        <v>0</v>
      </c>
      <c r="C589" s="474">
        <v>0</v>
      </c>
      <c r="D589" s="474">
        <v>0</v>
      </c>
      <c r="E589" s="474">
        <v>0</v>
      </c>
      <c r="F589" s="474">
        <v>0</v>
      </c>
      <c r="G589" s="474">
        <v>0</v>
      </c>
      <c r="H589" s="474">
        <v>0</v>
      </c>
      <c r="I589" s="474">
        <v>0</v>
      </c>
      <c r="J589" s="474">
        <v>0</v>
      </c>
      <c r="K589" s="474">
        <v>0</v>
      </c>
      <c r="L589" s="474">
        <v>0</v>
      </c>
      <c r="M589" s="474">
        <v>0</v>
      </c>
      <c r="N589" s="474">
        <v>0</v>
      </c>
      <c r="O589" s="474">
        <v>0</v>
      </c>
      <c r="P589" s="474">
        <v>0</v>
      </c>
      <c r="Q589" s="474">
        <v>0</v>
      </c>
      <c r="R589" s="474">
        <v>0</v>
      </c>
      <c r="S589" s="474">
        <v>0</v>
      </c>
      <c r="T589" s="474">
        <v>0</v>
      </c>
      <c r="U589" s="474">
        <v>0</v>
      </c>
      <c r="V589" s="474">
        <v>0</v>
      </c>
      <c r="W589" s="474">
        <v>0</v>
      </c>
      <c r="X589" s="474">
        <v>0</v>
      </c>
      <c r="Y589" s="474">
        <v>0</v>
      </c>
      <c r="Z589" s="474">
        <v>0</v>
      </c>
      <c r="AA589" s="474">
        <v>0</v>
      </c>
      <c r="AB589" s="474">
        <v>0</v>
      </c>
      <c r="AC589" s="474">
        <v>0</v>
      </c>
      <c r="AD589" s="474">
        <v>0</v>
      </c>
      <c r="AE589" s="474">
        <v>0</v>
      </c>
      <c r="AF589" s="474">
        <v>0</v>
      </c>
      <c r="AG589" s="474">
        <v>0</v>
      </c>
      <c r="AH589" s="474">
        <v>0</v>
      </c>
      <c r="AI589" s="474">
        <v>0</v>
      </c>
      <c r="AJ589" s="474">
        <v>0</v>
      </c>
      <c r="AK589" s="474">
        <v>0</v>
      </c>
      <c r="AL589" s="474">
        <v>0</v>
      </c>
      <c r="AM589" s="474">
        <v>0</v>
      </c>
      <c r="AN589" s="474">
        <v>0</v>
      </c>
      <c r="AO589" s="474">
        <v>0</v>
      </c>
      <c r="AP589" s="474">
        <v>0</v>
      </c>
      <c r="AQ589" s="474">
        <v>0</v>
      </c>
      <c r="AR589" s="474">
        <v>0</v>
      </c>
      <c r="AS589" s="474">
        <v>0</v>
      </c>
      <c r="AT589" s="474">
        <v>0</v>
      </c>
      <c r="AU589" s="474">
        <v>0</v>
      </c>
      <c r="AV589" s="474">
        <v>0</v>
      </c>
      <c r="AW589" s="474">
        <v>0</v>
      </c>
      <c r="AX589" s="474">
        <v>0</v>
      </c>
      <c r="AY589" s="474">
        <v>0</v>
      </c>
      <c r="AZ589" s="474">
        <v>0</v>
      </c>
      <c r="BA589" s="474">
        <v>0</v>
      </c>
    </row>
    <row r="590" spans="1:53">
      <c r="A590" s="475" t="s">
        <v>1753</v>
      </c>
      <c r="B590" s="474">
        <v>-1598309.48</v>
      </c>
      <c r="C590" s="474">
        <v>-6262495.5599999996</v>
      </c>
      <c r="D590" s="474">
        <v>-4094616.02</v>
      </c>
      <c r="E590" s="474">
        <v>-1899218.1099999901</v>
      </c>
      <c r="F590" s="474">
        <v>-1816404.47</v>
      </c>
      <c r="G590" s="474">
        <v>-1563082.37</v>
      </c>
      <c r="H590" s="474">
        <v>1164443.3</v>
      </c>
      <c r="I590" s="474">
        <v>1224105.26</v>
      </c>
      <c r="J590" s="474">
        <v>378354.77999999898</v>
      </c>
      <c r="K590" s="474">
        <v>-1177073.5913754301</v>
      </c>
      <c r="L590" s="474">
        <v>-3845506.3902556398</v>
      </c>
      <c r="M590" s="474">
        <v>-4260670.6440622397</v>
      </c>
      <c r="N590" s="474">
        <v>-23750473.295693301</v>
      </c>
      <c r="O590" s="474">
        <v>4167100.9821903198</v>
      </c>
      <c r="P590" s="474">
        <v>2499655.1318611498</v>
      </c>
      <c r="Q590" s="474">
        <v>-1856867.8510191401</v>
      </c>
      <c r="R590" s="474">
        <v>-1192551.93138583</v>
      </c>
      <c r="S590" s="474">
        <v>1255703.4915956501</v>
      </c>
      <c r="T590" s="474">
        <v>3590311.50382755</v>
      </c>
      <c r="U590" s="474">
        <v>5038035.2526586903</v>
      </c>
      <c r="V590" s="474">
        <v>5496042.5991028203</v>
      </c>
      <c r="W590" s="474">
        <v>8731806.6829171609</v>
      </c>
      <c r="X590" s="474">
        <v>6510639.7739449302</v>
      </c>
      <c r="Y590" s="474">
        <v>482327.77999999898</v>
      </c>
      <c r="Z590" s="474">
        <v>511369.799999999</v>
      </c>
      <c r="AA590" s="474">
        <v>35233573.215693302</v>
      </c>
      <c r="AB590" s="474">
        <v>554448.26999999897</v>
      </c>
      <c r="AC590" s="474">
        <v>505257.15999999898</v>
      </c>
      <c r="AD590" s="474">
        <v>536345.61999999895</v>
      </c>
      <c r="AE590" s="474">
        <v>-2337610.82768087</v>
      </c>
      <c r="AF590" s="474">
        <v>-1850780.6643538601</v>
      </c>
      <c r="AG590" s="474">
        <v>34504.3270314693</v>
      </c>
      <c r="AH590" s="474">
        <v>494816.68750062003</v>
      </c>
      <c r="AI590" s="474">
        <v>830671.51713785494</v>
      </c>
      <c r="AJ590" s="474">
        <v>4339794.6267133402</v>
      </c>
      <c r="AK590" s="474">
        <v>2319687.63365144</v>
      </c>
      <c r="AL590" s="474">
        <v>529072.57999999996</v>
      </c>
      <c r="AM590" s="474">
        <v>567238.75</v>
      </c>
      <c r="AN590" s="474">
        <v>6523445.6799999997</v>
      </c>
      <c r="AO590" s="474">
        <v>-410263.460502261</v>
      </c>
      <c r="AP590" s="474">
        <v>-2123346.6955983201</v>
      </c>
      <c r="AQ590" s="474">
        <v>-1944067.84044184</v>
      </c>
      <c r="AR590" s="474">
        <v>-1445847.3949533899</v>
      </c>
      <c r="AS590" s="474">
        <v>614773.44758547295</v>
      </c>
      <c r="AT590" s="474">
        <v>1751042.33251731</v>
      </c>
      <c r="AU590" s="474">
        <v>3257727.28950145</v>
      </c>
      <c r="AV590" s="474">
        <v>3457488.75608323</v>
      </c>
      <c r="AW590" s="474">
        <v>1893015.2658083099</v>
      </c>
      <c r="AX590" s="474">
        <v>553829.26</v>
      </c>
      <c r="AY590" s="474">
        <v>547180.49</v>
      </c>
      <c r="AZ590" s="474">
        <v>582705.92000000004</v>
      </c>
      <c r="BA590" s="474">
        <v>6734237.3699999601</v>
      </c>
    </row>
    <row r="591" spans="1:53">
      <c r="A591" s="475" t="s">
        <v>1752</v>
      </c>
      <c r="B591" s="474">
        <v>229278.72</v>
      </c>
      <c r="C591" s="474">
        <v>193243.77</v>
      </c>
      <c r="D591" s="474">
        <v>213410.25</v>
      </c>
      <c r="E591" s="474">
        <v>192274.1</v>
      </c>
      <c r="F591" s="474">
        <v>194606.35</v>
      </c>
      <c r="G591" s="474">
        <v>190458.17</v>
      </c>
      <c r="H591" s="474">
        <v>186083.79</v>
      </c>
      <c r="I591" s="474">
        <v>188057.19</v>
      </c>
      <c r="J591" s="474">
        <v>192734.4</v>
      </c>
      <c r="K591" s="474">
        <v>263573.74</v>
      </c>
      <c r="L591" s="474">
        <v>258840.7</v>
      </c>
      <c r="M591" s="474">
        <v>328847.32</v>
      </c>
      <c r="N591" s="474">
        <v>2631408.5</v>
      </c>
      <c r="O591" s="474">
        <v>314730.28999999998</v>
      </c>
      <c r="P591" s="474">
        <v>265813.03999999899</v>
      </c>
      <c r="Q591" s="474">
        <v>279821.03999999899</v>
      </c>
      <c r="R591" s="474">
        <v>290063.90999999997</v>
      </c>
      <c r="S591" s="474">
        <v>309574.28999999899</v>
      </c>
      <c r="T591" s="474">
        <v>315586.19999999902</v>
      </c>
      <c r="U591" s="474">
        <v>322911.06999999902</v>
      </c>
      <c r="V591" s="474">
        <v>319378.50999999902</v>
      </c>
      <c r="W591" s="474">
        <v>281812.46999999898</v>
      </c>
      <c r="X591" s="474">
        <v>280127.53999999998</v>
      </c>
      <c r="Y591" s="474">
        <v>276797.11999999901</v>
      </c>
      <c r="Z591" s="474">
        <v>309914.739999999</v>
      </c>
      <c r="AA591" s="474">
        <v>3566530.21999999</v>
      </c>
      <c r="AB591" s="474">
        <v>340688.81999999902</v>
      </c>
      <c r="AC591" s="474">
        <v>300842.05999999901</v>
      </c>
      <c r="AD591" s="474">
        <v>320571.47999999899</v>
      </c>
      <c r="AE591" s="474">
        <v>314890.11999999901</v>
      </c>
      <c r="AF591" s="474">
        <v>365868.929999999</v>
      </c>
      <c r="AG591" s="474">
        <v>345404.52</v>
      </c>
      <c r="AH591" s="474">
        <v>339454.74999999901</v>
      </c>
      <c r="AI591" s="474">
        <v>329572.239999999</v>
      </c>
      <c r="AJ591" s="474">
        <v>305233.46999999997</v>
      </c>
      <c r="AK591" s="474">
        <v>315451.84999999998</v>
      </c>
      <c r="AL591" s="474">
        <v>316886.46999999997</v>
      </c>
      <c r="AM591" s="474">
        <v>359239.609999999</v>
      </c>
      <c r="AN591" s="474">
        <v>3954104.3199999901</v>
      </c>
      <c r="AO591" s="474">
        <v>355706.35</v>
      </c>
      <c r="AP591" s="474">
        <v>310525.40000000002</v>
      </c>
      <c r="AQ591" s="474">
        <v>329864.78999999998</v>
      </c>
      <c r="AR591" s="474">
        <v>329161.05</v>
      </c>
      <c r="AS591" s="474">
        <v>353026.73</v>
      </c>
      <c r="AT591" s="474">
        <v>354497.88</v>
      </c>
      <c r="AU591" s="474">
        <v>372868.67</v>
      </c>
      <c r="AV591" s="474">
        <v>342689.97</v>
      </c>
      <c r="AW591" s="474">
        <v>314000.92</v>
      </c>
      <c r="AX591" s="474">
        <v>330285.59000000003</v>
      </c>
      <c r="AY591" s="474">
        <v>328366.95</v>
      </c>
      <c r="AZ591" s="474">
        <v>368188.02</v>
      </c>
      <c r="BA591" s="474">
        <v>4089182.32</v>
      </c>
    </row>
    <row r="592" spans="1:53">
      <c r="A592" s="475" t="s">
        <v>1751</v>
      </c>
      <c r="B592" s="474">
        <v>229278.72</v>
      </c>
      <c r="C592" s="474">
        <v>193243.77</v>
      </c>
      <c r="D592" s="474">
        <v>213410.25</v>
      </c>
      <c r="E592" s="474">
        <v>192274.1</v>
      </c>
      <c r="F592" s="474">
        <v>194606.35</v>
      </c>
      <c r="G592" s="474">
        <v>190458.17</v>
      </c>
      <c r="H592" s="474">
        <v>186083.79</v>
      </c>
      <c r="I592" s="474">
        <v>188057.19</v>
      </c>
      <c r="J592" s="474">
        <v>192734.4</v>
      </c>
      <c r="K592" s="474">
        <v>263573.74</v>
      </c>
      <c r="L592" s="474">
        <v>258840.7</v>
      </c>
      <c r="M592" s="474">
        <v>328847.32</v>
      </c>
      <c r="N592" s="474">
        <v>2631408.5</v>
      </c>
      <c r="O592" s="474">
        <v>314730.28999999998</v>
      </c>
      <c r="P592" s="474">
        <v>265813.03999999899</v>
      </c>
      <c r="Q592" s="474">
        <v>279821.03999999899</v>
      </c>
      <c r="R592" s="474">
        <v>290063.90999999997</v>
      </c>
      <c r="S592" s="474">
        <v>309574.28999999899</v>
      </c>
      <c r="T592" s="474">
        <v>315586.19999999902</v>
      </c>
      <c r="U592" s="474">
        <v>322911.06999999902</v>
      </c>
      <c r="V592" s="474">
        <v>319378.50999999902</v>
      </c>
      <c r="W592" s="474">
        <v>281812.46999999898</v>
      </c>
      <c r="X592" s="474">
        <v>280127.53999999998</v>
      </c>
      <c r="Y592" s="474">
        <v>276797.11999999901</v>
      </c>
      <c r="Z592" s="474">
        <v>309914.739999999</v>
      </c>
      <c r="AA592" s="474">
        <v>3566530.21999999</v>
      </c>
      <c r="AB592" s="474">
        <v>340688.81999999902</v>
      </c>
      <c r="AC592" s="474">
        <v>300842.05999999901</v>
      </c>
      <c r="AD592" s="474">
        <v>320571.47999999899</v>
      </c>
      <c r="AE592" s="474">
        <v>314890.11999999901</v>
      </c>
      <c r="AF592" s="474">
        <v>365868.929999999</v>
      </c>
      <c r="AG592" s="474">
        <v>345404.52</v>
      </c>
      <c r="AH592" s="474">
        <v>339454.74999999901</v>
      </c>
      <c r="AI592" s="474">
        <v>329572.239999999</v>
      </c>
      <c r="AJ592" s="474">
        <v>305233.46999999997</v>
      </c>
      <c r="AK592" s="474">
        <v>315451.84999999998</v>
      </c>
      <c r="AL592" s="474">
        <v>316886.46999999997</v>
      </c>
      <c r="AM592" s="474">
        <v>359239.609999999</v>
      </c>
      <c r="AN592" s="474">
        <v>3954104.3199999901</v>
      </c>
      <c r="AO592" s="474">
        <v>355706.35</v>
      </c>
      <c r="AP592" s="474">
        <v>310525.40000000002</v>
      </c>
      <c r="AQ592" s="474">
        <v>329864.78999999998</v>
      </c>
      <c r="AR592" s="474">
        <v>329161.05</v>
      </c>
      <c r="AS592" s="474">
        <v>353026.73</v>
      </c>
      <c r="AT592" s="474">
        <v>354497.88</v>
      </c>
      <c r="AU592" s="474">
        <v>372868.67</v>
      </c>
      <c r="AV592" s="474">
        <v>342689.97</v>
      </c>
      <c r="AW592" s="474">
        <v>314000.92</v>
      </c>
      <c r="AX592" s="474">
        <v>330285.59000000003</v>
      </c>
      <c r="AY592" s="474">
        <v>328366.95</v>
      </c>
      <c r="AZ592" s="474">
        <v>368188.02</v>
      </c>
      <c r="BA592" s="474">
        <v>4089182.32</v>
      </c>
    </row>
    <row r="593" spans="1:53">
      <c r="A593" s="475" t="s">
        <v>1750</v>
      </c>
      <c r="B593" s="474">
        <v>651694.47</v>
      </c>
      <c r="C593" s="474">
        <v>-53982.63</v>
      </c>
      <c r="D593" s="474">
        <v>357604.86</v>
      </c>
      <c r="E593" s="474">
        <v>247815.88</v>
      </c>
      <c r="F593" s="474">
        <v>200376.93</v>
      </c>
      <c r="G593" s="474">
        <v>244897.75</v>
      </c>
      <c r="H593" s="474">
        <v>203789.39</v>
      </c>
      <c r="I593" s="474">
        <v>192450.28</v>
      </c>
      <c r="J593" s="474">
        <v>-51906.67</v>
      </c>
      <c r="K593" s="474">
        <v>267742.43</v>
      </c>
      <c r="L593" s="474">
        <v>258362.58</v>
      </c>
      <c r="M593" s="474">
        <v>277124.40999999997</v>
      </c>
      <c r="N593" s="474">
        <v>2795969.68</v>
      </c>
      <c r="O593" s="474">
        <v>207173.21</v>
      </c>
      <c r="P593" s="474">
        <v>198016.46</v>
      </c>
      <c r="Q593" s="474">
        <v>208973.15999999901</v>
      </c>
      <c r="R593" s="474">
        <v>210143.77</v>
      </c>
      <c r="S593" s="474">
        <v>221648.9</v>
      </c>
      <c r="T593" s="474">
        <v>201458.94</v>
      </c>
      <c r="U593" s="474">
        <v>210143.77</v>
      </c>
      <c r="V593" s="474">
        <v>213044.87999999899</v>
      </c>
      <c r="W593" s="474">
        <v>201458.94</v>
      </c>
      <c r="X593" s="474">
        <v>210143.77</v>
      </c>
      <c r="Y593" s="474">
        <v>205530.66</v>
      </c>
      <c r="Z593" s="474">
        <v>201455.06</v>
      </c>
      <c r="AA593" s="474">
        <v>2489191.52</v>
      </c>
      <c r="AB593" s="474">
        <v>213759.45</v>
      </c>
      <c r="AC593" s="474">
        <v>204415.1</v>
      </c>
      <c r="AD593" s="474">
        <v>215774.14</v>
      </c>
      <c r="AE593" s="474">
        <v>216845.58</v>
      </c>
      <c r="AF593" s="474">
        <v>228707.31</v>
      </c>
      <c r="AG593" s="474">
        <v>208003.12</v>
      </c>
      <c r="AH593" s="474">
        <v>216845.58</v>
      </c>
      <c r="AI593" s="474">
        <v>219957.13</v>
      </c>
      <c r="AJ593" s="474">
        <v>208003.12</v>
      </c>
      <c r="AK593" s="474">
        <v>216845.58</v>
      </c>
      <c r="AL593" s="474">
        <v>212186.11</v>
      </c>
      <c r="AM593" s="474">
        <v>207999.14</v>
      </c>
      <c r="AN593" s="474">
        <v>2569341.36</v>
      </c>
      <c r="AO593" s="474">
        <v>216111.68</v>
      </c>
      <c r="AP593" s="474">
        <v>210789.99</v>
      </c>
      <c r="AQ593" s="474">
        <v>222545.55</v>
      </c>
      <c r="AR593" s="474">
        <v>223543.67</v>
      </c>
      <c r="AS593" s="474">
        <v>235764.3</v>
      </c>
      <c r="AT593" s="474">
        <v>214521.99</v>
      </c>
      <c r="AU593" s="474">
        <v>223543.67</v>
      </c>
      <c r="AV593" s="474">
        <v>226837.1</v>
      </c>
      <c r="AW593" s="474">
        <v>214521.99</v>
      </c>
      <c r="AX593" s="474">
        <v>223543.67</v>
      </c>
      <c r="AY593" s="474">
        <v>218813.54</v>
      </c>
      <c r="AZ593" s="474">
        <v>214517.9</v>
      </c>
      <c r="BA593" s="474">
        <v>2645055.0499999998</v>
      </c>
    </row>
    <row r="594" spans="1:53">
      <c r="A594" s="475" t="s">
        <v>1749</v>
      </c>
      <c r="B594" s="474">
        <v>-2479282.67</v>
      </c>
      <c r="C594" s="474">
        <v>-6401756.7000000002</v>
      </c>
      <c r="D594" s="474">
        <v>-4665631.13</v>
      </c>
      <c r="E594" s="474">
        <v>-2339308.09</v>
      </c>
      <c r="F594" s="474">
        <v>-2211387.75</v>
      </c>
      <c r="G594" s="474">
        <v>-1998438.29</v>
      </c>
      <c r="H594" s="474">
        <v>774570.12</v>
      </c>
      <c r="I594" s="474">
        <v>843597.79</v>
      </c>
      <c r="J594" s="474">
        <v>237527.05</v>
      </c>
      <c r="K594" s="474">
        <v>-1708389.76137543</v>
      </c>
      <c r="L594" s="474">
        <v>-4362709.6702556396</v>
      </c>
      <c r="M594" s="474">
        <v>-4866642.3740622401</v>
      </c>
      <c r="N594" s="474">
        <v>-29177851.4756933</v>
      </c>
      <c r="O594" s="474">
        <v>3645197.4821903198</v>
      </c>
      <c r="P594" s="474">
        <v>2035825.63186115</v>
      </c>
      <c r="Q594" s="474">
        <v>-2345662.0510191401</v>
      </c>
      <c r="R594" s="474">
        <v>-1692759.61138583</v>
      </c>
      <c r="S594" s="474">
        <v>724480.30159565399</v>
      </c>
      <c r="T594" s="474">
        <v>3073266.3638275499</v>
      </c>
      <c r="U594" s="474">
        <v>4504980.4126586895</v>
      </c>
      <c r="V594" s="474">
        <v>4963619.2091028197</v>
      </c>
      <c r="W594" s="474">
        <v>8248535.2729171598</v>
      </c>
      <c r="X594" s="474">
        <v>6020368.4639449297</v>
      </c>
      <c r="Y594" s="474">
        <v>0</v>
      </c>
      <c r="Z594" s="474">
        <v>0</v>
      </c>
      <c r="AA594" s="474">
        <v>29177851.4756933</v>
      </c>
      <c r="AB594" s="474">
        <v>0</v>
      </c>
      <c r="AC594" s="474">
        <v>0</v>
      </c>
      <c r="AD594" s="474">
        <v>0</v>
      </c>
      <c r="AE594" s="474">
        <v>-2869346.5276808701</v>
      </c>
      <c r="AF594" s="474">
        <v>-2445356.9043538598</v>
      </c>
      <c r="AG594" s="474">
        <v>-518903.31296852999</v>
      </c>
      <c r="AH594" s="474">
        <v>-61483.642499379799</v>
      </c>
      <c r="AI594" s="474">
        <v>281142.147137855</v>
      </c>
      <c r="AJ594" s="474">
        <v>3826558.0367133399</v>
      </c>
      <c r="AK594" s="474">
        <v>1787390.2036514401</v>
      </c>
      <c r="AL594" s="474">
        <v>0</v>
      </c>
      <c r="AM594" s="474">
        <v>0</v>
      </c>
      <c r="AN594" s="474">
        <v>0</v>
      </c>
      <c r="AO594" s="474">
        <v>-982081.49050226097</v>
      </c>
      <c r="AP594" s="474">
        <v>-2644662.0855983198</v>
      </c>
      <c r="AQ594" s="474">
        <v>-2496478.1804418401</v>
      </c>
      <c r="AR594" s="474">
        <v>-1998552.1149533901</v>
      </c>
      <c r="AS594" s="474">
        <v>25982.4175854735</v>
      </c>
      <c r="AT594" s="474">
        <v>1182022.4625173099</v>
      </c>
      <c r="AU594" s="474">
        <v>2661314.9495014502</v>
      </c>
      <c r="AV594" s="474">
        <v>2887961.6860832302</v>
      </c>
      <c r="AW594" s="474">
        <v>1364492.35580831</v>
      </c>
      <c r="AX594" s="474">
        <v>0</v>
      </c>
      <c r="AY594" s="474">
        <v>0</v>
      </c>
      <c r="AZ594" s="474">
        <v>0</v>
      </c>
      <c r="BA594" s="474">
        <v>-3.8882717490196202E-8</v>
      </c>
    </row>
    <row r="595" spans="1:53">
      <c r="A595" s="475" t="s">
        <v>1748</v>
      </c>
      <c r="B595" s="474">
        <v>589585.4</v>
      </c>
      <c r="C595" s="474">
        <v>2894951.73</v>
      </c>
      <c r="D595" s="474">
        <v>2054975.12</v>
      </c>
      <c r="E595" s="474">
        <v>901437.06</v>
      </c>
      <c r="F595" s="474">
        <v>751955.92</v>
      </c>
      <c r="G595" s="474">
        <v>4808435.33</v>
      </c>
      <c r="H595" s="474">
        <v>2337306.65</v>
      </c>
      <c r="I595" s="474">
        <v>2909056.53</v>
      </c>
      <c r="J595" s="474">
        <v>1484430.67</v>
      </c>
      <c r="K595" s="474">
        <v>2559162.37</v>
      </c>
      <c r="L595" s="474">
        <v>2299455.2599999998</v>
      </c>
      <c r="M595" s="474">
        <v>1813977.45</v>
      </c>
      <c r="N595" s="474">
        <v>25404729.489999998</v>
      </c>
      <c r="O595" s="474">
        <v>1402635.59</v>
      </c>
      <c r="P595" s="474">
        <v>1830430.8799999901</v>
      </c>
      <c r="Q595" s="474">
        <v>2092487.4099999899</v>
      </c>
      <c r="R595" s="474">
        <v>1937007.78999999</v>
      </c>
      <c r="S595" s="474">
        <v>1894459.49999999</v>
      </c>
      <c r="T595" s="474">
        <v>1959740.03999999</v>
      </c>
      <c r="U595" s="474">
        <v>1430024.84</v>
      </c>
      <c r="V595" s="474">
        <v>1278004.27</v>
      </c>
      <c r="W595" s="474">
        <v>1284428.9099999899</v>
      </c>
      <c r="X595" s="474">
        <v>963799.98999999894</v>
      </c>
      <c r="Y595" s="474">
        <v>842169.05</v>
      </c>
      <c r="Z595" s="474">
        <v>1169132.49999999</v>
      </c>
      <c r="AA595" s="474">
        <v>18084320.769999899</v>
      </c>
      <c r="AB595" s="474">
        <v>1153980.9299999899</v>
      </c>
      <c r="AC595" s="474">
        <v>1151841.31</v>
      </c>
      <c r="AD595" s="474">
        <v>1264511.4099999899</v>
      </c>
      <c r="AE595" s="474">
        <v>1140099.30999999</v>
      </c>
      <c r="AF595" s="474">
        <v>1162260.71</v>
      </c>
      <c r="AG595" s="474">
        <v>1256231.6299999901</v>
      </c>
      <c r="AH595" s="474">
        <v>1145701.1099999901</v>
      </c>
      <c r="AI595" s="474">
        <v>1162260.71</v>
      </c>
      <c r="AJ595" s="474">
        <v>1248981.80999999</v>
      </c>
      <c r="AK595" s="474">
        <v>1153980.9299999899</v>
      </c>
      <c r="AL595" s="474">
        <v>1153980.9299999899</v>
      </c>
      <c r="AM595" s="474">
        <v>1247951.6899999899</v>
      </c>
      <c r="AN595" s="474">
        <v>14241782.4799999</v>
      </c>
      <c r="AO595" s="474">
        <v>1285842.53</v>
      </c>
      <c r="AP595" s="474">
        <v>1276076.23</v>
      </c>
      <c r="AQ595" s="474">
        <v>1385712.32</v>
      </c>
      <c r="AR595" s="474">
        <v>1269429.6299999999</v>
      </c>
      <c r="AS595" s="474">
        <v>1285842.53</v>
      </c>
      <c r="AT595" s="474">
        <v>1374747.83</v>
      </c>
      <c r="AU595" s="474">
        <v>1277636.1200000001</v>
      </c>
      <c r="AV595" s="474">
        <v>1285842.53</v>
      </c>
      <c r="AW595" s="474">
        <v>1367602.43</v>
      </c>
      <c r="AX595" s="474">
        <v>1285842.53</v>
      </c>
      <c r="AY595" s="474">
        <v>1277636.1200000001</v>
      </c>
      <c r="AZ595" s="474">
        <v>1374747.85</v>
      </c>
      <c r="BA595" s="474">
        <v>15746958.65</v>
      </c>
    </row>
    <row r="596" spans="1:53">
      <c r="A596" s="475" t="s">
        <v>1747</v>
      </c>
      <c r="B596" s="474">
        <v>0</v>
      </c>
      <c r="C596" s="474">
        <v>0</v>
      </c>
      <c r="D596" s="474">
        <v>0</v>
      </c>
      <c r="E596" s="474">
        <v>0</v>
      </c>
      <c r="F596" s="474">
        <v>0</v>
      </c>
      <c r="G596" s="474">
        <v>0</v>
      </c>
      <c r="H596" s="474">
        <v>0</v>
      </c>
      <c r="I596" s="474">
        <v>0</v>
      </c>
      <c r="J596" s="474">
        <v>0</v>
      </c>
      <c r="K596" s="474">
        <v>0</v>
      </c>
      <c r="L596" s="474">
        <v>0</v>
      </c>
      <c r="M596" s="474">
        <v>0</v>
      </c>
      <c r="N596" s="474">
        <v>0</v>
      </c>
      <c r="O596" s="474">
        <v>0</v>
      </c>
      <c r="P596" s="474">
        <v>0</v>
      </c>
      <c r="Q596" s="474">
        <v>0</v>
      </c>
      <c r="R596" s="474">
        <v>0</v>
      </c>
      <c r="S596" s="474">
        <v>0</v>
      </c>
      <c r="T596" s="474">
        <v>0</v>
      </c>
      <c r="U596" s="474">
        <v>0</v>
      </c>
      <c r="V596" s="474">
        <v>0</v>
      </c>
      <c r="W596" s="474">
        <v>0</v>
      </c>
      <c r="X596" s="474">
        <v>0</v>
      </c>
      <c r="Y596" s="474">
        <v>0</v>
      </c>
      <c r="Z596" s="474">
        <v>0</v>
      </c>
      <c r="AA596" s="474">
        <v>0</v>
      </c>
      <c r="AB596" s="474">
        <v>0</v>
      </c>
      <c r="AC596" s="474">
        <v>0</v>
      </c>
      <c r="AD596" s="474">
        <v>0</v>
      </c>
      <c r="AE596" s="474">
        <v>0</v>
      </c>
      <c r="AF596" s="474">
        <v>0</v>
      </c>
      <c r="AG596" s="474">
        <v>0</v>
      </c>
      <c r="AH596" s="474">
        <v>0</v>
      </c>
      <c r="AI596" s="474">
        <v>0</v>
      </c>
      <c r="AJ596" s="474">
        <v>0</v>
      </c>
      <c r="AK596" s="474">
        <v>0</v>
      </c>
      <c r="AL596" s="474">
        <v>0</v>
      </c>
      <c r="AM596" s="474">
        <v>0</v>
      </c>
      <c r="AN596" s="474">
        <v>0</v>
      </c>
      <c r="AO596" s="474">
        <v>0</v>
      </c>
      <c r="AP596" s="474">
        <v>0</v>
      </c>
      <c r="AQ596" s="474">
        <v>0</v>
      </c>
      <c r="AR596" s="474">
        <v>0</v>
      </c>
      <c r="AS596" s="474">
        <v>0</v>
      </c>
      <c r="AT596" s="474">
        <v>0</v>
      </c>
      <c r="AU596" s="474">
        <v>0</v>
      </c>
      <c r="AV596" s="474">
        <v>0</v>
      </c>
      <c r="AW596" s="474">
        <v>0</v>
      </c>
      <c r="AX596" s="474">
        <v>0</v>
      </c>
      <c r="AY596" s="474">
        <v>0</v>
      </c>
      <c r="AZ596" s="474">
        <v>0</v>
      </c>
      <c r="BA596" s="474">
        <v>0</v>
      </c>
    </row>
    <row r="597" spans="1:53">
      <c r="A597" s="475" t="s">
        <v>1746</v>
      </c>
      <c r="B597" s="474">
        <v>0</v>
      </c>
      <c r="C597" s="474">
        <v>0</v>
      </c>
      <c r="D597" s="474">
        <v>0</v>
      </c>
      <c r="E597" s="474">
        <v>0</v>
      </c>
      <c r="F597" s="474">
        <v>0</v>
      </c>
      <c r="G597" s="474">
        <v>0</v>
      </c>
      <c r="H597" s="474">
        <v>0</v>
      </c>
      <c r="I597" s="474">
        <v>0</v>
      </c>
      <c r="J597" s="474">
        <v>0</v>
      </c>
      <c r="K597" s="474">
        <v>0</v>
      </c>
      <c r="L597" s="474">
        <v>0</v>
      </c>
      <c r="M597" s="474">
        <v>0</v>
      </c>
      <c r="N597" s="474">
        <v>0</v>
      </c>
      <c r="O597" s="474">
        <v>0</v>
      </c>
      <c r="P597" s="474">
        <v>0</v>
      </c>
      <c r="Q597" s="474">
        <v>0</v>
      </c>
      <c r="R597" s="474">
        <v>0</v>
      </c>
      <c r="S597" s="474">
        <v>0</v>
      </c>
      <c r="T597" s="474">
        <v>0</v>
      </c>
      <c r="U597" s="474">
        <v>0</v>
      </c>
      <c r="V597" s="474">
        <v>0</v>
      </c>
      <c r="W597" s="474">
        <v>0</v>
      </c>
      <c r="X597" s="474">
        <v>0</v>
      </c>
      <c r="Y597" s="474">
        <v>0</v>
      </c>
      <c r="Z597" s="474">
        <v>0</v>
      </c>
      <c r="AA597" s="474">
        <v>0</v>
      </c>
      <c r="AB597" s="474">
        <v>0</v>
      </c>
      <c r="AC597" s="474">
        <v>0</v>
      </c>
      <c r="AD597" s="474">
        <v>0</v>
      </c>
      <c r="AE597" s="474">
        <v>0</v>
      </c>
      <c r="AF597" s="474">
        <v>0</v>
      </c>
      <c r="AG597" s="474">
        <v>0</v>
      </c>
      <c r="AH597" s="474">
        <v>0</v>
      </c>
      <c r="AI597" s="474">
        <v>0</v>
      </c>
      <c r="AJ597" s="474">
        <v>0</v>
      </c>
      <c r="AK597" s="474">
        <v>0</v>
      </c>
      <c r="AL597" s="474">
        <v>0</v>
      </c>
      <c r="AM597" s="474">
        <v>0</v>
      </c>
      <c r="AN597" s="474">
        <v>0</v>
      </c>
      <c r="AO597" s="474">
        <v>0</v>
      </c>
      <c r="AP597" s="474">
        <v>0</v>
      </c>
      <c r="AQ597" s="474">
        <v>0</v>
      </c>
      <c r="AR597" s="474">
        <v>0</v>
      </c>
      <c r="AS597" s="474">
        <v>0</v>
      </c>
      <c r="AT597" s="474">
        <v>0</v>
      </c>
      <c r="AU597" s="474">
        <v>0</v>
      </c>
      <c r="AV597" s="474">
        <v>0</v>
      </c>
      <c r="AW597" s="474">
        <v>0</v>
      </c>
      <c r="AX597" s="474">
        <v>0</v>
      </c>
      <c r="AY597" s="474">
        <v>0</v>
      </c>
      <c r="AZ597" s="474">
        <v>0</v>
      </c>
      <c r="BA597" s="474">
        <v>0</v>
      </c>
    </row>
    <row r="598" spans="1:53">
      <c r="A598" s="475" t="s">
        <v>1745</v>
      </c>
      <c r="B598" s="474">
        <v>0</v>
      </c>
      <c r="C598" s="474">
        <v>0</v>
      </c>
      <c r="D598" s="474">
        <v>0</v>
      </c>
      <c r="E598" s="474">
        <v>0</v>
      </c>
      <c r="F598" s="474">
        <v>0</v>
      </c>
      <c r="G598" s="474">
        <v>0</v>
      </c>
      <c r="H598" s="474">
        <v>0</v>
      </c>
      <c r="I598" s="474">
        <v>0</v>
      </c>
      <c r="J598" s="474">
        <v>0</v>
      </c>
      <c r="K598" s="474">
        <v>0</v>
      </c>
      <c r="L598" s="474">
        <v>0</v>
      </c>
      <c r="M598" s="474">
        <v>0</v>
      </c>
      <c r="N598" s="474">
        <v>0</v>
      </c>
      <c r="O598" s="474">
        <v>0</v>
      </c>
      <c r="P598" s="474">
        <v>0</v>
      </c>
      <c r="Q598" s="474">
        <v>0</v>
      </c>
      <c r="R598" s="474">
        <v>0</v>
      </c>
      <c r="S598" s="474">
        <v>0</v>
      </c>
      <c r="T598" s="474">
        <v>0</v>
      </c>
      <c r="U598" s="474">
        <v>0</v>
      </c>
      <c r="V598" s="474">
        <v>0</v>
      </c>
      <c r="W598" s="474">
        <v>0</v>
      </c>
      <c r="X598" s="474">
        <v>0</v>
      </c>
      <c r="Y598" s="474">
        <v>0</v>
      </c>
      <c r="Z598" s="474">
        <v>0</v>
      </c>
      <c r="AA598" s="474">
        <v>0</v>
      </c>
      <c r="AB598" s="474">
        <v>0</v>
      </c>
      <c r="AC598" s="474">
        <v>0</v>
      </c>
      <c r="AD598" s="474">
        <v>0</v>
      </c>
      <c r="AE598" s="474">
        <v>0</v>
      </c>
      <c r="AF598" s="474">
        <v>0</v>
      </c>
      <c r="AG598" s="474">
        <v>0</v>
      </c>
      <c r="AH598" s="474">
        <v>0</v>
      </c>
      <c r="AI598" s="474">
        <v>0</v>
      </c>
      <c r="AJ598" s="474">
        <v>0</v>
      </c>
      <c r="AK598" s="474">
        <v>0</v>
      </c>
      <c r="AL598" s="474">
        <v>0</v>
      </c>
      <c r="AM598" s="474">
        <v>0</v>
      </c>
      <c r="AN598" s="474">
        <v>0</v>
      </c>
      <c r="AO598" s="474">
        <v>0</v>
      </c>
      <c r="AP598" s="474">
        <v>0</v>
      </c>
      <c r="AQ598" s="474">
        <v>0</v>
      </c>
      <c r="AR598" s="474">
        <v>0</v>
      </c>
      <c r="AS598" s="474">
        <v>0</v>
      </c>
      <c r="AT598" s="474">
        <v>0</v>
      </c>
      <c r="AU598" s="474">
        <v>0</v>
      </c>
      <c r="AV598" s="474">
        <v>0</v>
      </c>
      <c r="AW598" s="474">
        <v>0</v>
      </c>
      <c r="AX598" s="474">
        <v>0</v>
      </c>
      <c r="AY598" s="474">
        <v>0</v>
      </c>
      <c r="AZ598" s="474">
        <v>0</v>
      </c>
      <c r="BA598" s="474">
        <v>0</v>
      </c>
    </row>
    <row r="599" spans="1:53">
      <c r="A599" s="475" t="s">
        <v>1744</v>
      </c>
      <c r="B599" s="474">
        <v>589585.4</v>
      </c>
      <c r="C599" s="474">
        <v>2894951.73</v>
      </c>
      <c r="D599" s="474">
        <v>2054975.12</v>
      </c>
      <c r="E599" s="474">
        <v>901437.06</v>
      </c>
      <c r="F599" s="474">
        <v>751955.92</v>
      </c>
      <c r="G599" s="474">
        <v>4808435.33</v>
      </c>
      <c r="H599" s="474">
        <v>2337306.65</v>
      </c>
      <c r="I599" s="474">
        <v>2909056.53</v>
      </c>
      <c r="J599" s="474">
        <v>1484430.67</v>
      </c>
      <c r="K599" s="474">
        <v>2559162.37</v>
      </c>
      <c r="L599" s="474">
        <v>2299455.2599999998</v>
      </c>
      <c r="M599" s="474">
        <v>1813977.45</v>
      </c>
      <c r="N599" s="474">
        <v>25404729.489999998</v>
      </c>
      <c r="O599" s="474">
        <v>1402635.59</v>
      </c>
      <c r="P599" s="474">
        <v>1830430.8799999901</v>
      </c>
      <c r="Q599" s="474">
        <v>2092487.4099999899</v>
      </c>
      <c r="R599" s="474">
        <v>1937007.78999999</v>
      </c>
      <c r="S599" s="474">
        <v>1894459.49999999</v>
      </c>
      <c r="T599" s="474">
        <v>1959740.03999999</v>
      </c>
      <c r="U599" s="474">
        <v>1430024.84</v>
      </c>
      <c r="V599" s="474">
        <v>1278004.27</v>
      </c>
      <c r="W599" s="474">
        <v>1284428.9099999899</v>
      </c>
      <c r="X599" s="474">
        <v>963799.98999999894</v>
      </c>
      <c r="Y599" s="474">
        <v>842169.05</v>
      </c>
      <c r="Z599" s="474">
        <v>1169132.49999999</v>
      </c>
      <c r="AA599" s="474">
        <v>18084320.769999899</v>
      </c>
      <c r="AB599" s="474">
        <v>1153980.9299999899</v>
      </c>
      <c r="AC599" s="474">
        <v>1151841.31</v>
      </c>
      <c r="AD599" s="474">
        <v>1264511.4099999899</v>
      </c>
      <c r="AE599" s="474">
        <v>1140099.30999999</v>
      </c>
      <c r="AF599" s="474">
        <v>1162260.71</v>
      </c>
      <c r="AG599" s="474">
        <v>1256231.6299999901</v>
      </c>
      <c r="AH599" s="474">
        <v>1145701.1099999901</v>
      </c>
      <c r="AI599" s="474">
        <v>1162260.71</v>
      </c>
      <c r="AJ599" s="474">
        <v>1248981.80999999</v>
      </c>
      <c r="AK599" s="474">
        <v>1153980.9299999899</v>
      </c>
      <c r="AL599" s="474">
        <v>1153980.9299999899</v>
      </c>
      <c r="AM599" s="474">
        <v>1247951.6899999899</v>
      </c>
      <c r="AN599" s="474">
        <v>14241782.4799999</v>
      </c>
      <c r="AO599" s="474">
        <v>1285842.53</v>
      </c>
      <c r="AP599" s="474">
        <v>1276076.23</v>
      </c>
      <c r="AQ599" s="474">
        <v>1385712.32</v>
      </c>
      <c r="AR599" s="474">
        <v>1269429.6299999999</v>
      </c>
      <c r="AS599" s="474">
        <v>1285842.53</v>
      </c>
      <c r="AT599" s="474">
        <v>1374747.83</v>
      </c>
      <c r="AU599" s="474">
        <v>1277636.1200000001</v>
      </c>
      <c r="AV599" s="474">
        <v>1285842.53</v>
      </c>
      <c r="AW599" s="474">
        <v>1367602.43</v>
      </c>
      <c r="AX599" s="474">
        <v>1285842.53</v>
      </c>
      <c r="AY599" s="474">
        <v>1277636.1200000001</v>
      </c>
      <c r="AZ599" s="474">
        <v>1374747.85</v>
      </c>
      <c r="BA599" s="474">
        <v>15746958.65</v>
      </c>
    </row>
    <row r="600" spans="1:53">
      <c r="A600" s="475" t="s">
        <v>1743</v>
      </c>
      <c r="B600" s="474">
        <v>589585.4</v>
      </c>
      <c r="C600" s="474">
        <v>2894951.73</v>
      </c>
      <c r="D600" s="474">
        <v>2054975.12</v>
      </c>
      <c r="E600" s="474">
        <v>901437.06</v>
      </c>
      <c r="F600" s="474">
        <v>751955.92</v>
      </c>
      <c r="G600" s="474">
        <v>4808435.33</v>
      </c>
      <c r="H600" s="474">
        <v>2337306.65</v>
      </c>
      <c r="I600" s="474">
        <v>2909056.53</v>
      </c>
      <c r="J600" s="474">
        <v>1484430.67</v>
      </c>
      <c r="K600" s="474">
        <v>2559162.37</v>
      </c>
      <c r="L600" s="474">
        <v>2299455.2599999998</v>
      </c>
      <c r="M600" s="474">
        <v>1813977.45</v>
      </c>
      <c r="N600" s="474">
        <v>25404729.489999998</v>
      </c>
      <c r="O600" s="474">
        <v>1402635.59</v>
      </c>
      <c r="P600" s="474">
        <v>1830430.8799999901</v>
      </c>
      <c r="Q600" s="474">
        <v>2092487.4099999899</v>
      </c>
      <c r="R600" s="474">
        <v>1937007.78999999</v>
      </c>
      <c r="S600" s="474">
        <v>1894459.49999999</v>
      </c>
      <c r="T600" s="474">
        <v>1959740.03999999</v>
      </c>
      <c r="U600" s="474">
        <v>1430024.84</v>
      </c>
      <c r="V600" s="474">
        <v>1278004.27</v>
      </c>
      <c r="W600" s="474">
        <v>1284428.9099999899</v>
      </c>
      <c r="X600" s="474">
        <v>963799.98999999894</v>
      </c>
      <c r="Y600" s="474">
        <v>842169.05</v>
      </c>
      <c r="Z600" s="474">
        <v>1169132.49999999</v>
      </c>
      <c r="AA600" s="474">
        <v>18084320.769999899</v>
      </c>
      <c r="AB600" s="474">
        <v>1153980.9299999899</v>
      </c>
      <c r="AC600" s="474">
        <v>1151841.31</v>
      </c>
      <c r="AD600" s="474">
        <v>1264511.4099999899</v>
      </c>
      <c r="AE600" s="474">
        <v>1140099.30999999</v>
      </c>
      <c r="AF600" s="474">
        <v>1162260.71</v>
      </c>
      <c r="AG600" s="474">
        <v>1256231.6299999901</v>
      </c>
      <c r="AH600" s="474">
        <v>1145701.1099999901</v>
      </c>
      <c r="AI600" s="474">
        <v>1162260.71</v>
      </c>
      <c r="AJ600" s="474">
        <v>1248981.80999999</v>
      </c>
      <c r="AK600" s="474">
        <v>1153980.9299999899</v>
      </c>
      <c r="AL600" s="474">
        <v>1153980.9299999899</v>
      </c>
      <c r="AM600" s="474">
        <v>1247951.6899999899</v>
      </c>
      <c r="AN600" s="474">
        <v>14241782.4799999</v>
      </c>
      <c r="AO600" s="474">
        <v>1285842.53</v>
      </c>
      <c r="AP600" s="474">
        <v>1276076.23</v>
      </c>
      <c r="AQ600" s="474">
        <v>1385712.32</v>
      </c>
      <c r="AR600" s="474">
        <v>1269429.6299999999</v>
      </c>
      <c r="AS600" s="474">
        <v>1285842.53</v>
      </c>
      <c r="AT600" s="474">
        <v>1374747.83</v>
      </c>
      <c r="AU600" s="474">
        <v>1277636.1200000001</v>
      </c>
      <c r="AV600" s="474">
        <v>1285842.53</v>
      </c>
      <c r="AW600" s="474">
        <v>1367602.43</v>
      </c>
      <c r="AX600" s="474">
        <v>1285842.53</v>
      </c>
      <c r="AY600" s="474">
        <v>1277636.1200000001</v>
      </c>
      <c r="AZ600" s="474">
        <v>1374747.85</v>
      </c>
      <c r="BA600" s="474">
        <v>15746958.65</v>
      </c>
    </row>
    <row r="601" spans="1:53">
      <c r="A601" s="475" t="s">
        <v>1742</v>
      </c>
      <c r="B601" s="474">
        <v>3724855.85</v>
      </c>
      <c r="C601" s="474">
        <v>2606432.6899999902</v>
      </c>
      <c r="D601" s="474">
        <v>3290361.54</v>
      </c>
      <c r="E601" s="474">
        <v>3287466.5599999898</v>
      </c>
      <c r="F601" s="474">
        <v>3027127.48999999</v>
      </c>
      <c r="G601" s="474">
        <v>3322406.02</v>
      </c>
      <c r="H601" s="474">
        <v>3399449.6499999901</v>
      </c>
      <c r="I601" s="474">
        <v>3139580.35</v>
      </c>
      <c r="J601" s="474">
        <v>4680596.9800000004</v>
      </c>
      <c r="K601" s="474">
        <v>3517438.6099999901</v>
      </c>
      <c r="L601" s="474">
        <v>3698596.2299999902</v>
      </c>
      <c r="M601" s="474">
        <v>3060486.67</v>
      </c>
      <c r="N601" s="474">
        <v>40754798.639999896</v>
      </c>
      <c r="O601" s="474">
        <v>4131041.2899999898</v>
      </c>
      <c r="P601" s="474">
        <v>4013140.86</v>
      </c>
      <c r="Q601" s="474">
        <v>4514576.0999999996</v>
      </c>
      <c r="R601" s="474">
        <v>4083954.2</v>
      </c>
      <c r="S601" s="474">
        <v>4189312.82</v>
      </c>
      <c r="T601" s="474">
        <v>4458523.16</v>
      </c>
      <c r="U601" s="474">
        <v>4086063.62</v>
      </c>
      <c r="V601" s="474">
        <v>4220807.26</v>
      </c>
      <c r="W601" s="474">
        <v>4410115</v>
      </c>
      <c r="X601" s="474">
        <v>4047313.17</v>
      </c>
      <c r="Y601" s="474">
        <v>4121856.5399999898</v>
      </c>
      <c r="Z601" s="474">
        <v>5581513.8699999899</v>
      </c>
      <c r="AA601" s="474">
        <v>51858217.890000001</v>
      </c>
      <c r="AB601" s="474">
        <v>8181445.2599999998</v>
      </c>
      <c r="AC601" s="474">
        <v>2548047.48999999</v>
      </c>
      <c r="AD601" s="474">
        <v>2725954.4299999899</v>
      </c>
      <c r="AE601" s="474">
        <v>2624002.48999999</v>
      </c>
      <c r="AF601" s="474">
        <v>2642140.3899999899</v>
      </c>
      <c r="AG601" s="474">
        <v>2625852.2499999902</v>
      </c>
      <c r="AH601" s="474">
        <v>2482195.6399999899</v>
      </c>
      <c r="AI601" s="474">
        <v>2607481.8099999898</v>
      </c>
      <c r="AJ601" s="474">
        <v>2611557.6999999899</v>
      </c>
      <c r="AK601" s="474">
        <v>2512156.75</v>
      </c>
      <c r="AL601" s="474">
        <v>2608653.8999999901</v>
      </c>
      <c r="AM601" s="474">
        <v>2655674.0199999898</v>
      </c>
      <c r="AN601" s="474">
        <v>36825162.129999898</v>
      </c>
      <c r="AO601" s="474">
        <v>6557491.8199999901</v>
      </c>
      <c r="AP601" s="474">
        <v>2294999.3999999901</v>
      </c>
      <c r="AQ601" s="474">
        <v>2590615.4300000002</v>
      </c>
      <c r="AR601" s="474">
        <v>2345168.5499999998</v>
      </c>
      <c r="AS601" s="474">
        <v>2504286.23999999</v>
      </c>
      <c r="AT601" s="474">
        <v>2692314.78</v>
      </c>
      <c r="AU601" s="474">
        <v>2339062.14</v>
      </c>
      <c r="AV601" s="474">
        <v>2382597.7599999998</v>
      </c>
      <c r="AW601" s="474">
        <v>2410566.7999999998</v>
      </c>
      <c r="AX601" s="474">
        <v>2407616.37</v>
      </c>
      <c r="AY601" s="474">
        <v>2336878.0699999998</v>
      </c>
      <c r="AZ601" s="474">
        <v>2444795.89</v>
      </c>
      <c r="BA601" s="474">
        <v>33306393.25</v>
      </c>
    </row>
    <row r="602" spans="1:53">
      <c r="A602" s="475" t="s">
        <v>1741</v>
      </c>
      <c r="B602" s="474">
        <v>572357.80000000005</v>
      </c>
      <c r="C602" s="474">
        <v>689663.32</v>
      </c>
      <c r="D602" s="474">
        <v>603903.59</v>
      </c>
      <c r="E602" s="474">
        <v>608962.78</v>
      </c>
      <c r="F602" s="474">
        <v>590779.76</v>
      </c>
      <c r="G602" s="474">
        <v>218050.31</v>
      </c>
      <c r="H602" s="474">
        <v>599838.99</v>
      </c>
      <c r="I602" s="474">
        <v>625151.84</v>
      </c>
      <c r="J602" s="474">
        <v>701940.45</v>
      </c>
      <c r="K602" s="474">
        <v>556787.68999999994</v>
      </c>
      <c r="L602" s="474">
        <v>902059.85</v>
      </c>
      <c r="M602" s="474">
        <v>502635.03999999899</v>
      </c>
      <c r="N602" s="474">
        <v>7172131.4199999897</v>
      </c>
      <c r="O602" s="474">
        <v>366418.36</v>
      </c>
      <c r="P602" s="474">
        <v>376724.359999999</v>
      </c>
      <c r="Q602" s="474">
        <v>422156.96</v>
      </c>
      <c r="R602" s="474">
        <v>386798.13999999902</v>
      </c>
      <c r="S602" s="474">
        <v>387094.359999999</v>
      </c>
      <c r="T602" s="474">
        <v>391181.84999999899</v>
      </c>
      <c r="U602" s="474">
        <v>378504.24999999901</v>
      </c>
      <c r="V602" s="474">
        <v>387521.20999999897</v>
      </c>
      <c r="W602" s="474">
        <v>451535.05999999901</v>
      </c>
      <c r="X602" s="474">
        <v>419555.359999999</v>
      </c>
      <c r="Y602" s="474">
        <v>438917.71999999898</v>
      </c>
      <c r="Z602" s="474">
        <v>441840.33999999898</v>
      </c>
      <c r="AA602" s="474">
        <v>4848247.9699999904</v>
      </c>
      <c r="AB602" s="474">
        <v>1053150.75</v>
      </c>
      <c r="AC602" s="474">
        <v>540703.71</v>
      </c>
      <c r="AD602" s="474">
        <v>549328.17000000004</v>
      </c>
      <c r="AE602" s="474">
        <v>539218.56000000006</v>
      </c>
      <c r="AF602" s="474">
        <v>553099.9</v>
      </c>
      <c r="AG602" s="474">
        <v>522076.83</v>
      </c>
      <c r="AH602" s="474">
        <v>538759.46</v>
      </c>
      <c r="AI602" s="474">
        <v>544249.69999999995</v>
      </c>
      <c r="AJ602" s="474">
        <v>536498.30000000005</v>
      </c>
      <c r="AK602" s="474">
        <v>536470</v>
      </c>
      <c r="AL602" s="474">
        <v>553645.82999999996</v>
      </c>
      <c r="AM602" s="474">
        <v>540517.81000000006</v>
      </c>
      <c r="AN602" s="474">
        <v>7007719.0199999996</v>
      </c>
      <c r="AO602" s="474">
        <v>884741.86999999895</v>
      </c>
      <c r="AP602" s="474">
        <v>360355.80999999901</v>
      </c>
      <c r="AQ602" s="474">
        <v>374827.47999999899</v>
      </c>
      <c r="AR602" s="474">
        <v>367470.64999999898</v>
      </c>
      <c r="AS602" s="474">
        <v>381172.78</v>
      </c>
      <c r="AT602" s="474">
        <v>375805.81999999902</v>
      </c>
      <c r="AU602" s="474">
        <v>409234.55999999901</v>
      </c>
      <c r="AV602" s="474">
        <v>384743.96999999898</v>
      </c>
      <c r="AW602" s="474">
        <v>379793.07999999903</v>
      </c>
      <c r="AX602" s="474">
        <v>409079.66999999899</v>
      </c>
      <c r="AY602" s="474">
        <v>413781.11999999901</v>
      </c>
      <c r="AZ602" s="474">
        <v>423881.609999999</v>
      </c>
      <c r="BA602" s="474">
        <v>5164888.4199999897</v>
      </c>
    </row>
    <row r="603" spans="1:53">
      <c r="A603" s="475" t="s">
        <v>1740</v>
      </c>
      <c r="B603" s="474">
        <v>572357.80000000005</v>
      </c>
      <c r="C603" s="474">
        <v>689663.32</v>
      </c>
      <c r="D603" s="474">
        <v>603903.59</v>
      </c>
      <c r="E603" s="474">
        <v>608962.78</v>
      </c>
      <c r="F603" s="474">
        <v>590779.76</v>
      </c>
      <c r="G603" s="474">
        <v>218050.31</v>
      </c>
      <c r="H603" s="474">
        <v>599838.99</v>
      </c>
      <c r="I603" s="474">
        <v>625151.84</v>
      </c>
      <c r="J603" s="474">
        <v>701940.45</v>
      </c>
      <c r="K603" s="474">
        <v>556787.68999999994</v>
      </c>
      <c r="L603" s="474">
        <v>902059.85</v>
      </c>
      <c r="M603" s="474">
        <v>502635.03999999899</v>
      </c>
      <c r="N603" s="474">
        <v>7172131.4199999897</v>
      </c>
      <c r="O603" s="474">
        <v>366418.36</v>
      </c>
      <c r="P603" s="474">
        <v>376724.359999999</v>
      </c>
      <c r="Q603" s="474">
        <v>422156.96</v>
      </c>
      <c r="R603" s="474">
        <v>386798.13999999902</v>
      </c>
      <c r="S603" s="474">
        <v>387094.359999999</v>
      </c>
      <c r="T603" s="474">
        <v>391181.84999999899</v>
      </c>
      <c r="U603" s="474">
        <v>378504.24999999901</v>
      </c>
      <c r="V603" s="474">
        <v>387521.20999999897</v>
      </c>
      <c r="W603" s="474">
        <v>451535.05999999901</v>
      </c>
      <c r="X603" s="474">
        <v>419555.359999999</v>
      </c>
      <c r="Y603" s="474">
        <v>438917.71999999898</v>
      </c>
      <c r="Z603" s="474">
        <v>441840.33999999898</v>
      </c>
      <c r="AA603" s="474">
        <v>4848247.9699999904</v>
      </c>
      <c r="AB603" s="474">
        <v>1053150.75</v>
      </c>
      <c r="AC603" s="474">
        <v>540703.71</v>
      </c>
      <c r="AD603" s="474">
        <v>549328.17000000004</v>
      </c>
      <c r="AE603" s="474">
        <v>539218.56000000006</v>
      </c>
      <c r="AF603" s="474">
        <v>553099.9</v>
      </c>
      <c r="AG603" s="474">
        <v>522076.83</v>
      </c>
      <c r="AH603" s="474">
        <v>538759.46</v>
      </c>
      <c r="AI603" s="474">
        <v>544249.69999999995</v>
      </c>
      <c r="AJ603" s="474">
        <v>536498.30000000005</v>
      </c>
      <c r="AK603" s="474">
        <v>536470</v>
      </c>
      <c r="AL603" s="474">
        <v>553645.82999999996</v>
      </c>
      <c r="AM603" s="474">
        <v>540517.81000000006</v>
      </c>
      <c r="AN603" s="474">
        <v>7007719.0199999996</v>
      </c>
      <c r="AO603" s="474">
        <v>884741.86999999895</v>
      </c>
      <c r="AP603" s="474">
        <v>360355.80999999901</v>
      </c>
      <c r="AQ603" s="474">
        <v>374827.47999999899</v>
      </c>
      <c r="AR603" s="474">
        <v>367470.64999999898</v>
      </c>
      <c r="AS603" s="474">
        <v>381172.78</v>
      </c>
      <c r="AT603" s="474">
        <v>375805.81999999902</v>
      </c>
      <c r="AU603" s="474">
        <v>409234.55999999901</v>
      </c>
      <c r="AV603" s="474">
        <v>384743.96999999898</v>
      </c>
      <c r="AW603" s="474">
        <v>379793.07999999903</v>
      </c>
      <c r="AX603" s="474">
        <v>409079.66999999899</v>
      </c>
      <c r="AY603" s="474">
        <v>413781.11999999901</v>
      </c>
      <c r="AZ603" s="474">
        <v>423881.609999999</v>
      </c>
      <c r="BA603" s="474">
        <v>5164888.4199999897</v>
      </c>
    </row>
    <row r="604" spans="1:53">
      <c r="A604" s="475" t="s">
        <v>1739</v>
      </c>
      <c r="B604" s="474">
        <v>809705.91</v>
      </c>
      <c r="C604" s="474">
        <v>666040.87</v>
      </c>
      <c r="D604" s="474">
        <v>594262.679999999</v>
      </c>
      <c r="E604" s="474">
        <v>743445.39</v>
      </c>
      <c r="F604" s="474">
        <v>738207.01</v>
      </c>
      <c r="G604" s="474">
        <v>759058.77</v>
      </c>
      <c r="H604" s="474">
        <v>799415.85</v>
      </c>
      <c r="I604" s="474">
        <v>794001.44</v>
      </c>
      <c r="J604" s="474">
        <v>1024955.41999999</v>
      </c>
      <c r="K604" s="474">
        <v>556040.98</v>
      </c>
      <c r="L604" s="474">
        <v>611217.18999999994</v>
      </c>
      <c r="M604" s="474">
        <v>542552.77</v>
      </c>
      <c r="N604" s="474">
        <v>8638904.2799999993</v>
      </c>
      <c r="O604" s="474">
        <v>834502.87</v>
      </c>
      <c r="P604" s="474">
        <v>817496.01</v>
      </c>
      <c r="Q604" s="474">
        <v>883673.97</v>
      </c>
      <c r="R604" s="474">
        <v>821993.15</v>
      </c>
      <c r="S604" s="474">
        <v>824216.63999999897</v>
      </c>
      <c r="T604" s="474">
        <v>834623.03</v>
      </c>
      <c r="U604" s="474">
        <v>822568.84</v>
      </c>
      <c r="V604" s="474">
        <v>847934.01999999897</v>
      </c>
      <c r="W604" s="474">
        <v>891680.39</v>
      </c>
      <c r="X604" s="474">
        <v>812613.18</v>
      </c>
      <c r="Y604" s="474">
        <v>832408.17</v>
      </c>
      <c r="Z604" s="474">
        <v>1124465.6000000001</v>
      </c>
      <c r="AA604" s="474">
        <v>10348175.869999999</v>
      </c>
      <c r="AB604" s="474">
        <v>2633582.0099999998</v>
      </c>
      <c r="AC604" s="474">
        <v>409760.95999999897</v>
      </c>
      <c r="AD604" s="474">
        <v>415307.94999999902</v>
      </c>
      <c r="AE604" s="474">
        <v>402325.44</v>
      </c>
      <c r="AF604" s="474">
        <v>415658.02999999898</v>
      </c>
      <c r="AG604" s="474">
        <v>421471.239999999</v>
      </c>
      <c r="AH604" s="474">
        <v>404736.799999999</v>
      </c>
      <c r="AI604" s="474">
        <v>415309.65999999898</v>
      </c>
      <c r="AJ604" s="474">
        <v>401427.429999999</v>
      </c>
      <c r="AK604" s="474">
        <v>403424.06999999902</v>
      </c>
      <c r="AL604" s="474">
        <v>428180.38999999902</v>
      </c>
      <c r="AM604" s="474">
        <v>400641.20999999897</v>
      </c>
      <c r="AN604" s="474">
        <v>7151825.1899999902</v>
      </c>
      <c r="AO604" s="474">
        <v>2284070.86</v>
      </c>
      <c r="AP604" s="474">
        <v>354916.62</v>
      </c>
      <c r="AQ604" s="474">
        <v>370987.43</v>
      </c>
      <c r="AR604" s="474">
        <v>358376.55</v>
      </c>
      <c r="AS604" s="474">
        <v>373719.43</v>
      </c>
      <c r="AT604" s="474">
        <v>373494</v>
      </c>
      <c r="AU604" s="474">
        <v>364517.2</v>
      </c>
      <c r="AV604" s="474">
        <v>371973.63</v>
      </c>
      <c r="AW604" s="474">
        <v>363682.77</v>
      </c>
      <c r="AX604" s="474">
        <v>366321.79</v>
      </c>
      <c r="AY604" s="474">
        <v>374524.15999999997</v>
      </c>
      <c r="AZ604" s="474">
        <v>363332.26999999897</v>
      </c>
      <c r="BA604" s="474">
        <v>6319916.71</v>
      </c>
    </row>
    <row r="605" spans="1:53">
      <c r="A605" s="475" t="s">
        <v>1738</v>
      </c>
      <c r="B605" s="474">
        <v>479786.15</v>
      </c>
      <c r="C605" s="474">
        <v>395360.97</v>
      </c>
      <c r="D605" s="474">
        <v>401205.5</v>
      </c>
      <c r="E605" s="474">
        <v>399205.89</v>
      </c>
      <c r="F605" s="474">
        <v>381294.32</v>
      </c>
      <c r="G605" s="474">
        <v>433486.04</v>
      </c>
      <c r="H605" s="474">
        <v>416532.43</v>
      </c>
      <c r="I605" s="474">
        <v>441312</v>
      </c>
      <c r="J605" s="474">
        <v>594208.57999999996</v>
      </c>
      <c r="K605" s="474">
        <v>465146.84999999899</v>
      </c>
      <c r="L605" s="474">
        <v>411806.88999999902</v>
      </c>
      <c r="M605" s="474">
        <v>450817.21</v>
      </c>
      <c r="N605" s="474">
        <v>5270162.83</v>
      </c>
      <c r="O605" s="474">
        <v>695719.29</v>
      </c>
      <c r="P605" s="474">
        <v>678712.47</v>
      </c>
      <c r="Q605" s="474">
        <v>740042.15</v>
      </c>
      <c r="R605" s="474">
        <v>683209.61</v>
      </c>
      <c r="S605" s="474">
        <v>683008.96</v>
      </c>
      <c r="T605" s="474">
        <v>693415.35</v>
      </c>
      <c r="U605" s="474">
        <v>683785.3</v>
      </c>
      <c r="V605" s="474">
        <v>704302.19999999902</v>
      </c>
      <c r="W605" s="474">
        <v>750472.71</v>
      </c>
      <c r="X605" s="474">
        <v>673829.64</v>
      </c>
      <c r="Y605" s="474">
        <v>691200.49</v>
      </c>
      <c r="Z605" s="474">
        <v>983257.94</v>
      </c>
      <c r="AA605" s="474">
        <v>8660956.1099999994</v>
      </c>
      <c r="AB605" s="474">
        <v>2527046.6800000002</v>
      </c>
      <c r="AC605" s="474">
        <v>308179.07999999903</v>
      </c>
      <c r="AD605" s="474">
        <v>306295.89999999898</v>
      </c>
      <c r="AE605" s="474">
        <v>300743.56</v>
      </c>
      <c r="AF605" s="474">
        <v>306645.97999999899</v>
      </c>
      <c r="AG605" s="474">
        <v>314935.90999999898</v>
      </c>
      <c r="AH605" s="474">
        <v>300678.18999999901</v>
      </c>
      <c r="AI605" s="474">
        <v>306297.609999999</v>
      </c>
      <c r="AJ605" s="474">
        <v>297368.81999999902</v>
      </c>
      <c r="AK605" s="474">
        <v>296888.739999999</v>
      </c>
      <c r="AL605" s="474">
        <v>321645.05999999901</v>
      </c>
      <c r="AM605" s="474">
        <v>296582.61999999901</v>
      </c>
      <c r="AN605" s="474">
        <v>5883308.1500000004</v>
      </c>
      <c r="AO605" s="474">
        <v>2168829.7799999998</v>
      </c>
      <c r="AP605" s="474">
        <v>244723.46</v>
      </c>
      <c r="AQ605" s="474">
        <v>253222.39999999999</v>
      </c>
      <c r="AR605" s="474">
        <v>248183.39</v>
      </c>
      <c r="AS605" s="474">
        <v>255954.4</v>
      </c>
      <c r="AT605" s="474">
        <v>258252.92</v>
      </c>
      <c r="AU605" s="474">
        <v>251800.08</v>
      </c>
      <c r="AV605" s="474">
        <v>254208.6</v>
      </c>
      <c r="AW605" s="474">
        <v>250965.65</v>
      </c>
      <c r="AX605" s="474">
        <v>251080.709999999</v>
      </c>
      <c r="AY605" s="474">
        <v>259283.079999999</v>
      </c>
      <c r="AZ605" s="474">
        <v>250615.16999999899</v>
      </c>
      <c r="BA605" s="474">
        <v>4947119.6399999997</v>
      </c>
    </row>
    <row r="606" spans="1:53">
      <c r="A606" s="475" t="s">
        <v>1737</v>
      </c>
      <c r="B606" s="474">
        <v>329919.76</v>
      </c>
      <c r="C606" s="474">
        <v>270679.90000000002</v>
      </c>
      <c r="D606" s="474">
        <v>193057.18</v>
      </c>
      <c r="E606" s="474">
        <v>344239.5</v>
      </c>
      <c r="F606" s="474">
        <v>356912.69</v>
      </c>
      <c r="G606" s="474">
        <v>325572.73</v>
      </c>
      <c r="H606" s="474">
        <v>382883.42</v>
      </c>
      <c r="I606" s="474">
        <v>352689.44</v>
      </c>
      <c r="J606" s="474">
        <v>430746.84</v>
      </c>
      <c r="K606" s="474">
        <v>90894.13</v>
      </c>
      <c r="L606" s="474">
        <v>199410.3</v>
      </c>
      <c r="M606" s="474">
        <v>91735.56</v>
      </c>
      <c r="N606" s="474">
        <v>3368741.4499999899</v>
      </c>
      <c r="O606" s="474">
        <v>138783.57999999999</v>
      </c>
      <c r="P606" s="474">
        <v>138783.54</v>
      </c>
      <c r="Q606" s="474">
        <v>143631.82</v>
      </c>
      <c r="R606" s="474">
        <v>138783.54</v>
      </c>
      <c r="S606" s="474">
        <v>141207.67999999999</v>
      </c>
      <c r="T606" s="474">
        <v>141207.67999999999</v>
      </c>
      <c r="U606" s="474">
        <v>138783.54</v>
      </c>
      <c r="V606" s="474">
        <v>143631.82</v>
      </c>
      <c r="W606" s="474">
        <v>141207.67999999999</v>
      </c>
      <c r="X606" s="474">
        <v>138783.54</v>
      </c>
      <c r="Y606" s="474">
        <v>141207.67999999999</v>
      </c>
      <c r="Z606" s="474">
        <v>141207.66</v>
      </c>
      <c r="AA606" s="474">
        <v>1687219.75999999</v>
      </c>
      <c r="AB606" s="474">
        <v>106535.33</v>
      </c>
      <c r="AC606" s="474">
        <v>101581.88</v>
      </c>
      <c r="AD606" s="474">
        <v>109012.05</v>
      </c>
      <c r="AE606" s="474">
        <v>101581.88</v>
      </c>
      <c r="AF606" s="474">
        <v>109012.05</v>
      </c>
      <c r="AG606" s="474">
        <v>106535.33</v>
      </c>
      <c r="AH606" s="474">
        <v>104058.61</v>
      </c>
      <c r="AI606" s="474">
        <v>109012.05</v>
      </c>
      <c r="AJ606" s="474">
        <v>104058.61</v>
      </c>
      <c r="AK606" s="474">
        <v>106535.33</v>
      </c>
      <c r="AL606" s="474">
        <v>106535.33</v>
      </c>
      <c r="AM606" s="474">
        <v>104058.59</v>
      </c>
      <c r="AN606" s="474">
        <v>1268517.04</v>
      </c>
      <c r="AO606" s="474">
        <v>115241.08</v>
      </c>
      <c r="AP606" s="474">
        <v>110193.16</v>
      </c>
      <c r="AQ606" s="474">
        <v>117765.03</v>
      </c>
      <c r="AR606" s="474">
        <v>110193.16</v>
      </c>
      <c r="AS606" s="474">
        <v>117765.03</v>
      </c>
      <c r="AT606" s="474">
        <v>115241.08</v>
      </c>
      <c r="AU606" s="474">
        <v>112717.12</v>
      </c>
      <c r="AV606" s="474">
        <v>117765.03</v>
      </c>
      <c r="AW606" s="474">
        <v>112717.12</v>
      </c>
      <c r="AX606" s="474">
        <v>115241.08</v>
      </c>
      <c r="AY606" s="474">
        <v>115241.08</v>
      </c>
      <c r="AZ606" s="474">
        <v>112717.1</v>
      </c>
      <c r="BA606" s="474">
        <v>1372797.07</v>
      </c>
    </row>
    <row r="607" spans="1:53">
      <c r="A607" s="475" t="s">
        <v>1736</v>
      </c>
      <c r="B607" s="474">
        <v>0</v>
      </c>
      <c r="C607" s="474">
        <v>0</v>
      </c>
      <c r="D607" s="474">
        <v>0</v>
      </c>
      <c r="E607" s="474">
        <v>0</v>
      </c>
      <c r="F607" s="474">
        <v>0</v>
      </c>
      <c r="G607" s="474">
        <v>0</v>
      </c>
      <c r="H607" s="474">
        <v>0</v>
      </c>
      <c r="I607" s="474">
        <v>0</v>
      </c>
      <c r="J607" s="474">
        <v>0</v>
      </c>
      <c r="K607" s="474">
        <v>0</v>
      </c>
      <c r="L607" s="474">
        <v>0</v>
      </c>
      <c r="M607" s="474">
        <v>0</v>
      </c>
      <c r="N607" s="474">
        <v>0</v>
      </c>
      <c r="O607" s="474">
        <v>0</v>
      </c>
      <c r="P607" s="474">
        <v>0</v>
      </c>
      <c r="Q607" s="474">
        <v>0</v>
      </c>
      <c r="R607" s="474">
        <v>0</v>
      </c>
      <c r="S607" s="474">
        <v>0</v>
      </c>
      <c r="T607" s="474">
        <v>0</v>
      </c>
      <c r="U607" s="474">
        <v>0</v>
      </c>
      <c r="V607" s="474">
        <v>0</v>
      </c>
      <c r="W607" s="474">
        <v>0</v>
      </c>
      <c r="X607" s="474">
        <v>0</v>
      </c>
      <c r="Y607" s="474">
        <v>0</v>
      </c>
      <c r="Z607" s="474">
        <v>0</v>
      </c>
      <c r="AA607" s="474">
        <v>0</v>
      </c>
      <c r="AB607" s="474">
        <v>0</v>
      </c>
      <c r="AC607" s="474">
        <v>0</v>
      </c>
      <c r="AD607" s="474">
        <v>0</v>
      </c>
      <c r="AE607" s="474">
        <v>0</v>
      </c>
      <c r="AF607" s="474">
        <v>0</v>
      </c>
      <c r="AG607" s="474">
        <v>0</v>
      </c>
      <c r="AH607" s="474">
        <v>0</v>
      </c>
      <c r="AI607" s="474">
        <v>0</v>
      </c>
      <c r="AJ607" s="474">
        <v>0</v>
      </c>
      <c r="AK607" s="474">
        <v>0</v>
      </c>
      <c r="AL607" s="474">
        <v>0</v>
      </c>
      <c r="AM607" s="474">
        <v>0</v>
      </c>
      <c r="AN607" s="474">
        <v>0</v>
      </c>
      <c r="AO607" s="474">
        <v>0</v>
      </c>
      <c r="AP607" s="474">
        <v>0</v>
      </c>
      <c r="AQ607" s="474">
        <v>0</v>
      </c>
      <c r="AR607" s="474">
        <v>0</v>
      </c>
      <c r="AS607" s="474">
        <v>0</v>
      </c>
      <c r="AT607" s="474">
        <v>0</v>
      </c>
      <c r="AU607" s="474">
        <v>0</v>
      </c>
      <c r="AV607" s="474">
        <v>0</v>
      </c>
      <c r="AW607" s="474">
        <v>0</v>
      </c>
      <c r="AX607" s="474">
        <v>0</v>
      </c>
      <c r="AY607" s="474">
        <v>0</v>
      </c>
      <c r="AZ607" s="474">
        <v>0</v>
      </c>
      <c r="BA607" s="474">
        <v>0</v>
      </c>
    </row>
    <row r="608" spans="1:53">
      <c r="A608" s="475" t="s">
        <v>1735</v>
      </c>
      <c r="B608" s="474">
        <v>0</v>
      </c>
      <c r="C608" s="474">
        <v>0</v>
      </c>
      <c r="D608" s="474">
        <v>0</v>
      </c>
      <c r="E608" s="474">
        <v>0</v>
      </c>
      <c r="F608" s="474">
        <v>0</v>
      </c>
      <c r="G608" s="474">
        <v>0</v>
      </c>
      <c r="H608" s="474">
        <v>0</v>
      </c>
      <c r="I608" s="474">
        <v>0</v>
      </c>
      <c r="J608" s="474">
        <v>0</v>
      </c>
      <c r="K608" s="474">
        <v>0</v>
      </c>
      <c r="L608" s="474">
        <v>0</v>
      </c>
      <c r="M608" s="474">
        <v>0</v>
      </c>
      <c r="N608" s="474">
        <v>0</v>
      </c>
      <c r="O608" s="474">
        <v>0</v>
      </c>
      <c r="P608" s="474">
        <v>0</v>
      </c>
      <c r="Q608" s="474">
        <v>0</v>
      </c>
      <c r="R608" s="474">
        <v>0</v>
      </c>
      <c r="S608" s="474">
        <v>0</v>
      </c>
      <c r="T608" s="474">
        <v>0</v>
      </c>
      <c r="U608" s="474">
        <v>0</v>
      </c>
      <c r="V608" s="474">
        <v>0</v>
      </c>
      <c r="W608" s="474">
        <v>0</v>
      </c>
      <c r="X608" s="474">
        <v>0</v>
      </c>
      <c r="Y608" s="474">
        <v>0</v>
      </c>
      <c r="Z608" s="474">
        <v>0</v>
      </c>
      <c r="AA608" s="474">
        <v>0</v>
      </c>
      <c r="AB608" s="474">
        <v>0</v>
      </c>
      <c r="AC608" s="474">
        <v>0</v>
      </c>
      <c r="AD608" s="474">
        <v>0</v>
      </c>
      <c r="AE608" s="474">
        <v>0</v>
      </c>
      <c r="AF608" s="474">
        <v>0</v>
      </c>
      <c r="AG608" s="474">
        <v>0</v>
      </c>
      <c r="AH608" s="474">
        <v>0</v>
      </c>
      <c r="AI608" s="474">
        <v>0</v>
      </c>
      <c r="AJ608" s="474">
        <v>0</v>
      </c>
      <c r="AK608" s="474">
        <v>0</v>
      </c>
      <c r="AL608" s="474">
        <v>0</v>
      </c>
      <c r="AM608" s="474">
        <v>0</v>
      </c>
      <c r="AN608" s="474">
        <v>0</v>
      </c>
      <c r="AO608" s="474">
        <v>0</v>
      </c>
      <c r="AP608" s="474">
        <v>0</v>
      </c>
      <c r="AQ608" s="474">
        <v>0</v>
      </c>
      <c r="AR608" s="474">
        <v>0</v>
      </c>
      <c r="AS608" s="474">
        <v>0</v>
      </c>
      <c r="AT608" s="474">
        <v>0</v>
      </c>
      <c r="AU608" s="474">
        <v>0</v>
      </c>
      <c r="AV608" s="474">
        <v>0</v>
      </c>
      <c r="AW608" s="474">
        <v>0</v>
      </c>
      <c r="AX608" s="474">
        <v>0</v>
      </c>
      <c r="AY608" s="474">
        <v>0</v>
      </c>
      <c r="AZ608" s="474">
        <v>0</v>
      </c>
      <c r="BA608" s="474">
        <v>0</v>
      </c>
    </row>
    <row r="609" spans="1:53">
      <c r="A609" s="475" t="s">
        <v>1734</v>
      </c>
      <c r="B609" s="474">
        <v>175199.1</v>
      </c>
      <c r="C609" s="474">
        <v>159939.93</v>
      </c>
      <c r="D609" s="474">
        <v>144799.35</v>
      </c>
      <c r="E609" s="474">
        <v>165790.76</v>
      </c>
      <c r="F609" s="474">
        <v>150985.72</v>
      </c>
      <c r="G609" s="474">
        <v>171252.79</v>
      </c>
      <c r="H609" s="474">
        <v>147893.76999999999</v>
      </c>
      <c r="I609" s="474">
        <v>169320.75</v>
      </c>
      <c r="J609" s="474">
        <v>161254.51999999999</v>
      </c>
      <c r="K609" s="474">
        <v>162842.239999999</v>
      </c>
      <c r="L609" s="474">
        <v>151163.31999999899</v>
      </c>
      <c r="M609" s="474">
        <v>165359.83999999901</v>
      </c>
      <c r="N609" s="474">
        <v>1925802.0899999901</v>
      </c>
      <c r="O609" s="474">
        <v>161023.59</v>
      </c>
      <c r="P609" s="474">
        <v>154303.35</v>
      </c>
      <c r="Q609" s="474">
        <v>176374.04</v>
      </c>
      <c r="R609" s="474">
        <v>159045.87</v>
      </c>
      <c r="S609" s="474">
        <v>154107.6</v>
      </c>
      <c r="T609" s="474">
        <v>156557.53</v>
      </c>
      <c r="U609" s="474">
        <v>154305.79</v>
      </c>
      <c r="V609" s="474">
        <v>159570.32</v>
      </c>
      <c r="W609" s="474">
        <v>164209.21</v>
      </c>
      <c r="X609" s="474">
        <v>148449.93</v>
      </c>
      <c r="Y609" s="474">
        <v>161318.95000000001</v>
      </c>
      <c r="Z609" s="474">
        <v>155511.17000000001</v>
      </c>
      <c r="AA609" s="474">
        <v>1904777.35</v>
      </c>
      <c r="AB609" s="474">
        <v>418668.97</v>
      </c>
      <c r="AC609" s="474">
        <v>118732.849999999</v>
      </c>
      <c r="AD609" s="474">
        <v>117881.30999999899</v>
      </c>
      <c r="AE609" s="474">
        <v>114979.049999999</v>
      </c>
      <c r="AF609" s="474">
        <v>118079.439999999</v>
      </c>
      <c r="AG609" s="474">
        <v>122334.989999999</v>
      </c>
      <c r="AH609" s="474">
        <v>114986.219999999</v>
      </c>
      <c r="AI609" s="474">
        <v>117882.209999999</v>
      </c>
      <c r="AJ609" s="474">
        <v>113311.769999999</v>
      </c>
      <c r="AK609" s="474">
        <v>113050.38</v>
      </c>
      <c r="AL609" s="474">
        <v>125748.09</v>
      </c>
      <c r="AM609" s="474">
        <v>112907.11</v>
      </c>
      <c r="AN609" s="474">
        <v>1708562.39</v>
      </c>
      <c r="AO609" s="474">
        <v>422440.049999999</v>
      </c>
      <c r="AP609" s="474">
        <v>115175.209999999</v>
      </c>
      <c r="AQ609" s="474">
        <v>119597.549999999</v>
      </c>
      <c r="AR609" s="474">
        <v>116975.48</v>
      </c>
      <c r="AS609" s="474">
        <v>121019.05999999899</v>
      </c>
      <c r="AT609" s="474">
        <v>122215.019999999</v>
      </c>
      <c r="AU609" s="474">
        <v>118857.43</v>
      </c>
      <c r="AV609" s="474">
        <v>120110.649999999</v>
      </c>
      <c r="AW609" s="474">
        <v>118423.239999999</v>
      </c>
      <c r="AX609" s="474">
        <v>118483.05999999899</v>
      </c>
      <c r="AY609" s="474">
        <v>122751.129999999</v>
      </c>
      <c r="AZ609" s="474">
        <v>118240.94</v>
      </c>
      <c r="BA609" s="474">
        <v>1734288.8199999901</v>
      </c>
    </row>
    <row r="610" spans="1:53">
      <c r="A610" s="475" t="s">
        <v>1733</v>
      </c>
      <c r="B610" s="474">
        <v>175199.1</v>
      </c>
      <c r="C610" s="474">
        <v>159939.93</v>
      </c>
      <c r="D610" s="474">
        <v>144799.35</v>
      </c>
      <c r="E610" s="474">
        <v>165790.76</v>
      </c>
      <c r="F610" s="474">
        <v>150985.72</v>
      </c>
      <c r="G610" s="474">
        <v>171252.79</v>
      </c>
      <c r="H610" s="474">
        <v>147893.76999999999</v>
      </c>
      <c r="I610" s="474">
        <v>169320.75</v>
      </c>
      <c r="J610" s="474">
        <v>161254.51999999999</v>
      </c>
      <c r="K610" s="474">
        <v>162842.239999999</v>
      </c>
      <c r="L610" s="474">
        <v>151163.31999999899</v>
      </c>
      <c r="M610" s="474">
        <v>165359.83999999901</v>
      </c>
      <c r="N610" s="474">
        <v>1925802.0899999901</v>
      </c>
      <c r="O610" s="474">
        <v>161023.59</v>
      </c>
      <c r="P610" s="474">
        <v>154303.35</v>
      </c>
      <c r="Q610" s="474">
        <v>176374.04</v>
      </c>
      <c r="R610" s="474">
        <v>159045.87</v>
      </c>
      <c r="S610" s="474">
        <v>154107.6</v>
      </c>
      <c r="T610" s="474">
        <v>156557.53</v>
      </c>
      <c r="U610" s="474">
        <v>154305.79</v>
      </c>
      <c r="V610" s="474">
        <v>159570.32</v>
      </c>
      <c r="W610" s="474">
        <v>164209.21</v>
      </c>
      <c r="X610" s="474">
        <v>148449.93</v>
      </c>
      <c r="Y610" s="474">
        <v>161318.95000000001</v>
      </c>
      <c r="Z610" s="474">
        <v>155511.17000000001</v>
      </c>
      <c r="AA610" s="474">
        <v>1904777.35</v>
      </c>
      <c r="AB610" s="474">
        <v>418668.97</v>
      </c>
      <c r="AC610" s="474">
        <v>118732.849999999</v>
      </c>
      <c r="AD610" s="474">
        <v>117881.30999999899</v>
      </c>
      <c r="AE610" s="474">
        <v>114979.049999999</v>
      </c>
      <c r="AF610" s="474">
        <v>118079.439999999</v>
      </c>
      <c r="AG610" s="474">
        <v>122334.989999999</v>
      </c>
      <c r="AH610" s="474">
        <v>114986.219999999</v>
      </c>
      <c r="AI610" s="474">
        <v>117882.209999999</v>
      </c>
      <c r="AJ610" s="474">
        <v>113311.769999999</v>
      </c>
      <c r="AK610" s="474">
        <v>113050.38</v>
      </c>
      <c r="AL610" s="474">
        <v>125748.09</v>
      </c>
      <c r="AM610" s="474">
        <v>112907.11</v>
      </c>
      <c r="AN610" s="474">
        <v>1708562.39</v>
      </c>
      <c r="AO610" s="474">
        <v>422440.049999999</v>
      </c>
      <c r="AP610" s="474">
        <v>115175.209999999</v>
      </c>
      <c r="AQ610" s="474">
        <v>119597.549999999</v>
      </c>
      <c r="AR610" s="474">
        <v>116975.48</v>
      </c>
      <c r="AS610" s="474">
        <v>121019.05999999899</v>
      </c>
      <c r="AT610" s="474">
        <v>122215.019999999</v>
      </c>
      <c r="AU610" s="474">
        <v>118857.43</v>
      </c>
      <c r="AV610" s="474">
        <v>120110.649999999</v>
      </c>
      <c r="AW610" s="474">
        <v>118423.239999999</v>
      </c>
      <c r="AX610" s="474">
        <v>118483.05999999899</v>
      </c>
      <c r="AY610" s="474">
        <v>122751.129999999</v>
      </c>
      <c r="AZ610" s="474">
        <v>118240.94</v>
      </c>
      <c r="BA610" s="474">
        <v>1734288.8199999901</v>
      </c>
    </row>
    <row r="611" spans="1:53">
      <c r="A611" s="475" t="s">
        <v>1732</v>
      </c>
      <c r="B611" s="474">
        <v>2161218.66</v>
      </c>
      <c r="C611" s="474">
        <v>1084874.02</v>
      </c>
      <c r="D611" s="474">
        <v>1942258.88</v>
      </c>
      <c r="E611" s="474">
        <v>1763716.3499999901</v>
      </c>
      <c r="F611" s="474">
        <v>1539152.7</v>
      </c>
      <c r="G611" s="474">
        <v>2167309.5099999998</v>
      </c>
      <c r="H611" s="474">
        <v>1843496.16</v>
      </c>
      <c r="I611" s="474">
        <v>1537686.37</v>
      </c>
      <c r="J611" s="474">
        <v>2785258.36</v>
      </c>
      <c r="K611" s="474">
        <v>2234482.69</v>
      </c>
      <c r="L611" s="474">
        <v>2028360.28999999</v>
      </c>
      <c r="M611" s="474">
        <v>1843580.39</v>
      </c>
      <c r="N611" s="474">
        <v>22931394.379999999</v>
      </c>
      <c r="O611" s="474">
        <v>2763421.23999999</v>
      </c>
      <c r="P611" s="474">
        <v>2659142.36</v>
      </c>
      <c r="Q611" s="474">
        <v>3026009.0599999898</v>
      </c>
      <c r="R611" s="474">
        <v>2710864.45</v>
      </c>
      <c r="S611" s="474">
        <v>2819099.01</v>
      </c>
      <c r="T611" s="474">
        <v>3071100.24</v>
      </c>
      <c r="U611" s="474">
        <v>2725880.22</v>
      </c>
      <c r="V611" s="474">
        <v>2820474.17</v>
      </c>
      <c r="W611" s="474">
        <v>2895570.98</v>
      </c>
      <c r="X611" s="474">
        <v>2661818.19</v>
      </c>
      <c r="Y611" s="474">
        <v>2683797.1199999899</v>
      </c>
      <c r="Z611" s="474">
        <v>3854423.0999999898</v>
      </c>
      <c r="AA611" s="474">
        <v>34691600.140000001</v>
      </c>
      <c r="AB611" s="474">
        <v>4011837.56</v>
      </c>
      <c r="AC611" s="474">
        <v>1478677.8799999901</v>
      </c>
      <c r="AD611" s="474">
        <v>1643264.9099999899</v>
      </c>
      <c r="AE611" s="474">
        <v>1567307.3499999901</v>
      </c>
      <c r="AF611" s="474">
        <v>1555130.9299999899</v>
      </c>
      <c r="AG611" s="474">
        <v>1559797.0999999901</v>
      </c>
      <c r="AH611" s="474">
        <v>1423541.0699999901</v>
      </c>
      <c r="AI611" s="474">
        <v>1529868.1499999899</v>
      </c>
      <c r="AJ611" s="474">
        <v>1560148.1099999901</v>
      </c>
      <c r="AK611" s="474">
        <v>1459040.20999999</v>
      </c>
      <c r="AL611" s="474">
        <v>1500907.49999999</v>
      </c>
      <c r="AM611" s="474">
        <v>1601435.79999999</v>
      </c>
      <c r="AN611" s="474">
        <v>20890956.5699999</v>
      </c>
      <c r="AO611" s="474">
        <v>2901402.77999999</v>
      </c>
      <c r="AP611" s="474">
        <v>1464373.6099999901</v>
      </c>
      <c r="AQ611" s="474">
        <v>1725024.82</v>
      </c>
      <c r="AR611" s="474">
        <v>1502167.72</v>
      </c>
      <c r="AS611" s="474">
        <v>1628196.82</v>
      </c>
      <c r="AT611" s="474">
        <v>1820621.79</v>
      </c>
      <c r="AU611" s="474">
        <v>1446274.8</v>
      </c>
      <c r="AV611" s="474">
        <v>1505591.36</v>
      </c>
      <c r="AW611" s="474">
        <v>1548489.56</v>
      </c>
      <c r="AX611" s="474">
        <v>1513553.7</v>
      </c>
      <c r="AY611" s="474">
        <v>1425643.51</v>
      </c>
      <c r="AZ611" s="474">
        <v>1539162.92</v>
      </c>
      <c r="BA611" s="474">
        <v>20020503.390000001</v>
      </c>
    </row>
    <row r="612" spans="1:53">
      <c r="A612" s="475" t="s">
        <v>1731</v>
      </c>
      <c r="B612" s="474">
        <v>1803114.39</v>
      </c>
      <c r="C612" s="474">
        <v>1026256.09</v>
      </c>
      <c r="D612" s="474">
        <v>1641053.87</v>
      </c>
      <c r="E612" s="474">
        <v>1517299.83</v>
      </c>
      <c r="F612" s="474">
        <v>1242485.49</v>
      </c>
      <c r="G612" s="474">
        <v>1790623.09</v>
      </c>
      <c r="H612" s="474">
        <v>1635054.54</v>
      </c>
      <c r="I612" s="474">
        <v>1332490.6000000001</v>
      </c>
      <c r="J612" s="474">
        <v>2402855.5299999998</v>
      </c>
      <c r="K612" s="474">
        <v>1477810.72999999</v>
      </c>
      <c r="L612" s="474">
        <v>1364388.1199999901</v>
      </c>
      <c r="M612" s="474">
        <v>1449390.95999999</v>
      </c>
      <c r="N612" s="474">
        <v>18682823.239999998</v>
      </c>
      <c r="O612" s="474">
        <v>2331225.0399999898</v>
      </c>
      <c r="P612" s="474">
        <v>2268957.62</v>
      </c>
      <c r="Q612" s="474">
        <v>2598435.9399999902</v>
      </c>
      <c r="R612" s="474">
        <v>2309738.0499999998</v>
      </c>
      <c r="S612" s="474">
        <v>2344010.02</v>
      </c>
      <c r="T612" s="474">
        <v>2576899.48</v>
      </c>
      <c r="U612" s="474">
        <v>2355897.27</v>
      </c>
      <c r="V612" s="474">
        <v>2416556.0499999998</v>
      </c>
      <c r="W612" s="474">
        <v>2546870.44</v>
      </c>
      <c r="X612" s="474">
        <v>2321946.79</v>
      </c>
      <c r="Y612" s="474">
        <v>2309341.1299999901</v>
      </c>
      <c r="Z612" s="474">
        <v>3554116.2699999898</v>
      </c>
      <c r="AA612" s="474">
        <v>29933994.100000001</v>
      </c>
      <c r="AB612" s="474">
        <v>3689655.95</v>
      </c>
      <c r="AC612" s="474">
        <v>1215876.54999999</v>
      </c>
      <c r="AD612" s="474">
        <v>1313651.1199999901</v>
      </c>
      <c r="AE612" s="474">
        <v>1184272.01999999</v>
      </c>
      <c r="AF612" s="474">
        <v>1238603.1399999899</v>
      </c>
      <c r="AG612" s="474">
        <v>1300469.46999999</v>
      </c>
      <c r="AH612" s="474">
        <v>1184739.6099999901</v>
      </c>
      <c r="AI612" s="474">
        <v>1251340.3599999901</v>
      </c>
      <c r="AJ612" s="474">
        <v>1313346.6499999899</v>
      </c>
      <c r="AK612" s="474">
        <v>1199425.5799999901</v>
      </c>
      <c r="AL612" s="474">
        <v>1240742.8699999901</v>
      </c>
      <c r="AM612" s="474">
        <v>1280434.3299999901</v>
      </c>
      <c r="AN612" s="474">
        <v>17412557.649999902</v>
      </c>
      <c r="AO612" s="474">
        <v>2560780.9999999902</v>
      </c>
      <c r="AP612" s="474">
        <v>1147644.98999999</v>
      </c>
      <c r="AQ612" s="474">
        <v>1389780.97</v>
      </c>
      <c r="AR612" s="474">
        <v>1177811.5</v>
      </c>
      <c r="AS612" s="474">
        <v>1331091.6599999999</v>
      </c>
      <c r="AT612" s="474">
        <v>1525538.9</v>
      </c>
      <c r="AU612" s="474">
        <v>1195304.28</v>
      </c>
      <c r="AV612" s="474">
        <v>1229570.2</v>
      </c>
      <c r="AW612" s="474">
        <v>1304131.28</v>
      </c>
      <c r="AX612" s="474">
        <v>1221532.54</v>
      </c>
      <c r="AY612" s="474">
        <v>1179509.99</v>
      </c>
      <c r="AZ612" s="474">
        <v>1293916.98</v>
      </c>
      <c r="BA612" s="474">
        <v>16556614.289999999</v>
      </c>
    </row>
    <row r="613" spans="1:53">
      <c r="A613" s="475" t="s">
        <v>1730</v>
      </c>
      <c r="B613" s="474">
        <v>302822.84000000003</v>
      </c>
      <c r="C613" s="474">
        <v>-87952.86</v>
      </c>
      <c r="D613" s="474">
        <v>144698.07999999999</v>
      </c>
      <c r="E613" s="474">
        <v>140908.10999999999</v>
      </c>
      <c r="F613" s="474">
        <v>225134.48</v>
      </c>
      <c r="G613" s="474">
        <v>308571.32</v>
      </c>
      <c r="H613" s="474">
        <v>121152.45</v>
      </c>
      <c r="I613" s="474">
        <v>129753.06</v>
      </c>
      <c r="J613" s="474">
        <v>326511.69</v>
      </c>
      <c r="K613" s="474">
        <v>614237.29</v>
      </c>
      <c r="L613" s="474">
        <v>351915.56999999902</v>
      </c>
      <c r="M613" s="474">
        <v>188268.09</v>
      </c>
      <c r="N613" s="474">
        <v>2766020.1199999899</v>
      </c>
      <c r="O613" s="474">
        <v>241420.28</v>
      </c>
      <c r="P613" s="474">
        <v>268220.28999999998</v>
      </c>
      <c r="Q613" s="474">
        <v>267581.01999999897</v>
      </c>
      <c r="R613" s="474">
        <v>248364.72</v>
      </c>
      <c r="S613" s="474">
        <v>333222.87</v>
      </c>
      <c r="T613" s="474">
        <v>289722.87</v>
      </c>
      <c r="U613" s="474">
        <v>228364.72</v>
      </c>
      <c r="V613" s="474">
        <v>261581.019999999</v>
      </c>
      <c r="W613" s="474">
        <v>231722.87</v>
      </c>
      <c r="X613" s="474">
        <v>223364.72</v>
      </c>
      <c r="Y613" s="474">
        <v>257589.86999999901</v>
      </c>
      <c r="Z613" s="474">
        <v>258217.86999999901</v>
      </c>
      <c r="AA613" s="474">
        <v>3109373.12</v>
      </c>
      <c r="AB613" s="474">
        <v>292087.08</v>
      </c>
      <c r="AC613" s="474">
        <v>233912.81</v>
      </c>
      <c r="AD613" s="474">
        <v>287324.25</v>
      </c>
      <c r="AE613" s="474">
        <v>342554.81</v>
      </c>
      <c r="AF613" s="474">
        <v>285830.25</v>
      </c>
      <c r="AG613" s="474">
        <v>229233.09999999899</v>
      </c>
      <c r="AH613" s="474">
        <v>209309.94</v>
      </c>
      <c r="AI613" s="474">
        <v>247830.25</v>
      </c>
      <c r="AJ613" s="474">
        <v>217309.94</v>
      </c>
      <c r="AK613" s="474">
        <v>229520.09999999899</v>
      </c>
      <c r="AL613" s="474">
        <v>230070.09999999899</v>
      </c>
      <c r="AM613" s="474">
        <v>209309.96</v>
      </c>
      <c r="AN613" s="474">
        <v>3014292.59</v>
      </c>
      <c r="AO613" s="474">
        <v>302008.31</v>
      </c>
      <c r="AP613" s="474">
        <v>279972.33999999898</v>
      </c>
      <c r="AQ613" s="474">
        <v>285309.44999999902</v>
      </c>
      <c r="AR613" s="474">
        <v>275040.87999999902</v>
      </c>
      <c r="AS613" s="474">
        <v>258491.69</v>
      </c>
      <c r="AT613" s="474">
        <v>257707.55</v>
      </c>
      <c r="AU613" s="474">
        <v>212976.12</v>
      </c>
      <c r="AV613" s="474">
        <v>237407.69</v>
      </c>
      <c r="AW613" s="474">
        <v>207602</v>
      </c>
      <c r="AX613" s="474">
        <v>253407.69</v>
      </c>
      <c r="AY613" s="474">
        <v>208139.12</v>
      </c>
      <c r="AZ613" s="474">
        <v>207870.56</v>
      </c>
      <c r="BA613" s="474">
        <v>2985933.4</v>
      </c>
    </row>
    <row r="614" spans="1:53">
      <c r="A614" s="475" t="s">
        <v>1729</v>
      </c>
      <c r="B614" s="474">
        <v>55281.43</v>
      </c>
      <c r="C614" s="474">
        <v>146570.79</v>
      </c>
      <c r="D614" s="474">
        <v>156506.93</v>
      </c>
      <c r="E614" s="474">
        <v>105508.41</v>
      </c>
      <c r="F614" s="474">
        <v>71532.73</v>
      </c>
      <c r="G614" s="474">
        <v>68115.100000000006</v>
      </c>
      <c r="H614" s="474">
        <v>87289.17</v>
      </c>
      <c r="I614" s="474">
        <v>75442.710000000006</v>
      </c>
      <c r="J614" s="474">
        <v>55891.14</v>
      </c>
      <c r="K614" s="474">
        <v>142434.66999999899</v>
      </c>
      <c r="L614" s="474">
        <v>312056.59999999998</v>
      </c>
      <c r="M614" s="474">
        <v>205921.34</v>
      </c>
      <c r="N614" s="474">
        <v>1482551.02</v>
      </c>
      <c r="O614" s="474">
        <v>190775.91999999899</v>
      </c>
      <c r="P614" s="474">
        <v>121964.45</v>
      </c>
      <c r="Q614" s="474">
        <v>159992.09999999899</v>
      </c>
      <c r="R614" s="474">
        <v>152761.68</v>
      </c>
      <c r="S614" s="474">
        <v>141866.12</v>
      </c>
      <c r="T614" s="474">
        <v>204477.889999999</v>
      </c>
      <c r="U614" s="474">
        <v>141618.23000000001</v>
      </c>
      <c r="V614" s="474">
        <v>142337.1</v>
      </c>
      <c r="W614" s="474">
        <v>116977.67</v>
      </c>
      <c r="X614" s="474">
        <v>116506.68</v>
      </c>
      <c r="Y614" s="474">
        <v>116866.12</v>
      </c>
      <c r="Z614" s="474">
        <v>42088.959999999999</v>
      </c>
      <c r="AA614" s="474">
        <v>1648232.92</v>
      </c>
      <c r="AB614" s="474">
        <v>30094.53</v>
      </c>
      <c r="AC614" s="474">
        <v>28888.52</v>
      </c>
      <c r="AD614" s="474">
        <v>42289.54</v>
      </c>
      <c r="AE614" s="474">
        <v>40480.519999999997</v>
      </c>
      <c r="AF614" s="474">
        <v>30697.54</v>
      </c>
      <c r="AG614" s="474">
        <v>30094.53</v>
      </c>
      <c r="AH614" s="474">
        <v>29491.52</v>
      </c>
      <c r="AI614" s="474">
        <v>30697.54</v>
      </c>
      <c r="AJ614" s="474">
        <v>29491.52</v>
      </c>
      <c r="AK614" s="474">
        <v>30094.53</v>
      </c>
      <c r="AL614" s="474">
        <v>30094.53</v>
      </c>
      <c r="AM614" s="474">
        <v>111691.50999999901</v>
      </c>
      <c r="AN614" s="474">
        <v>464106.33</v>
      </c>
      <c r="AO614" s="474">
        <v>38613.469999999899</v>
      </c>
      <c r="AP614" s="474">
        <v>36756.279999999897</v>
      </c>
      <c r="AQ614" s="474">
        <v>49934.3999999999</v>
      </c>
      <c r="AR614" s="474">
        <v>49315.34</v>
      </c>
      <c r="AS614" s="474">
        <v>38613.469999999899</v>
      </c>
      <c r="AT614" s="474">
        <v>37375.339999999997</v>
      </c>
      <c r="AU614" s="474">
        <v>37994.3999999999</v>
      </c>
      <c r="AV614" s="474">
        <v>38613.469999999899</v>
      </c>
      <c r="AW614" s="474">
        <v>36756.279999999897</v>
      </c>
      <c r="AX614" s="474">
        <v>38613.469999999899</v>
      </c>
      <c r="AY614" s="474">
        <v>37994.3999999999</v>
      </c>
      <c r="AZ614" s="474">
        <v>37375.379999999997</v>
      </c>
      <c r="BA614" s="474">
        <v>477955.69999999902</v>
      </c>
    </row>
    <row r="615" spans="1:53">
      <c r="A615" s="475" t="s">
        <v>1728</v>
      </c>
      <c r="B615" s="474">
        <v>6374.38</v>
      </c>
      <c r="C615" s="474">
        <v>5914.55</v>
      </c>
      <c r="D615" s="474">
        <v>5137.04</v>
      </c>
      <c r="E615" s="474">
        <v>5551.28</v>
      </c>
      <c r="F615" s="474">
        <v>8002.3</v>
      </c>
      <c r="G615" s="474">
        <v>6734.64</v>
      </c>
      <c r="H615" s="474">
        <v>8804.8799999999992</v>
      </c>
      <c r="I615" s="474">
        <v>13419.95</v>
      </c>
      <c r="J615" s="474">
        <v>7188.23</v>
      </c>
      <c r="K615" s="474">
        <v>7285.01</v>
      </c>
      <c r="L615" s="474">
        <v>5795.58</v>
      </c>
      <c r="M615" s="474">
        <v>6358.63</v>
      </c>
      <c r="N615" s="474">
        <v>86566.47</v>
      </c>
      <c r="O615" s="474">
        <v>5675.23</v>
      </c>
      <c r="P615" s="474">
        <v>5474.78</v>
      </c>
      <c r="Q615" s="474">
        <v>6362.07</v>
      </c>
      <c r="R615" s="474">
        <v>5252.59</v>
      </c>
      <c r="S615" s="474">
        <v>4795.21</v>
      </c>
      <c r="T615" s="474">
        <v>5060.51</v>
      </c>
      <c r="U615" s="474">
        <v>4804.5200000000004</v>
      </c>
      <c r="V615" s="474">
        <v>5307.54</v>
      </c>
      <c r="W615" s="474">
        <v>7119.36</v>
      </c>
      <c r="X615" s="474">
        <v>4876.51</v>
      </c>
      <c r="Y615" s="474">
        <v>5414.58</v>
      </c>
      <c r="Z615" s="474">
        <v>5273.66</v>
      </c>
      <c r="AA615" s="474">
        <v>65416.56</v>
      </c>
      <c r="AB615" s="474">
        <v>64205.969999999899</v>
      </c>
      <c r="AC615" s="474">
        <v>172.09</v>
      </c>
      <c r="AD615" s="474">
        <v>172.09</v>
      </c>
      <c r="AE615" s="474">
        <v>172.09</v>
      </c>
      <c r="AF615" s="474">
        <v>172.09</v>
      </c>
      <c r="AG615" s="474">
        <v>172.09</v>
      </c>
      <c r="AH615" s="474">
        <v>172.09</v>
      </c>
      <c r="AI615" s="474">
        <v>172.09</v>
      </c>
      <c r="AJ615" s="474">
        <v>172.09</v>
      </c>
      <c r="AK615" s="474">
        <v>172.09</v>
      </c>
      <c r="AL615" s="474">
        <v>172.09</v>
      </c>
      <c r="AM615" s="474">
        <v>172.09</v>
      </c>
      <c r="AN615" s="474">
        <v>66098.959999999905</v>
      </c>
      <c r="AO615" s="474">
        <v>64836.2599999999</v>
      </c>
      <c r="AP615" s="474">
        <v>178.15</v>
      </c>
      <c r="AQ615" s="474">
        <v>178.15</v>
      </c>
      <c r="AR615" s="474">
        <v>178.15</v>
      </c>
      <c r="AS615" s="474">
        <v>178.15</v>
      </c>
      <c r="AT615" s="474">
        <v>178.15</v>
      </c>
      <c r="AU615" s="474">
        <v>178.15</v>
      </c>
      <c r="AV615" s="474">
        <v>178.15</v>
      </c>
      <c r="AW615" s="474">
        <v>178.15</v>
      </c>
      <c r="AX615" s="474">
        <v>178.15</v>
      </c>
      <c r="AY615" s="474">
        <v>178.15</v>
      </c>
      <c r="AZ615" s="474">
        <v>178.15</v>
      </c>
      <c r="BA615" s="474">
        <v>66795.909999999902</v>
      </c>
    </row>
    <row r="616" spans="1:53">
      <c r="A616" s="475" t="s">
        <v>1727</v>
      </c>
      <c r="B616" s="474">
        <v>6374.38</v>
      </c>
      <c r="C616" s="474">
        <v>5914.55</v>
      </c>
      <c r="D616" s="474">
        <v>5137.04</v>
      </c>
      <c r="E616" s="474">
        <v>5551.28</v>
      </c>
      <c r="F616" s="474">
        <v>8002.3</v>
      </c>
      <c r="G616" s="474">
        <v>6734.64</v>
      </c>
      <c r="H616" s="474">
        <v>8804.8799999999992</v>
      </c>
      <c r="I616" s="474">
        <v>13419.95</v>
      </c>
      <c r="J616" s="474">
        <v>7188.23</v>
      </c>
      <c r="K616" s="474">
        <v>7285.01</v>
      </c>
      <c r="L616" s="474">
        <v>5795.58</v>
      </c>
      <c r="M616" s="474">
        <v>6358.63</v>
      </c>
      <c r="N616" s="474">
        <v>86566.47</v>
      </c>
      <c r="O616" s="474">
        <v>5675.23</v>
      </c>
      <c r="P616" s="474">
        <v>5474.78</v>
      </c>
      <c r="Q616" s="474">
        <v>6362.07</v>
      </c>
      <c r="R616" s="474">
        <v>5252.59</v>
      </c>
      <c r="S616" s="474">
        <v>4795.21</v>
      </c>
      <c r="T616" s="474">
        <v>5060.51</v>
      </c>
      <c r="U616" s="474">
        <v>4804.5200000000004</v>
      </c>
      <c r="V616" s="474">
        <v>5307.54</v>
      </c>
      <c r="W616" s="474">
        <v>7119.36</v>
      </c>
      <c r="X616" s="474">
        <v>4876.51</v>
      </c>
      <c r="Y616" s="474">
        <v>5414.58</v>
      </c>
      <c r="Z616" s="474">
        <v>5273.66</v>
      </c>
      <c r="AA616" s="474">
        <v>65416.56</v>
      </c>
      <c r="AB616" s="474">
        <v>64205.969999999899</v>
      </c>
      <c r="AC616" s="474">
        <v>172.09</v>
      </c>
      <c r="AD616" s="474">
        <v>172.09</v>
      </c>
      <c r="AE616" s="474">
        <v>172.09</v>
      </c>
      <c r="AF616" s="474">
        <v>172.09</v>
      </c>
      <c r="AG616" s="474">
        <v>172.09</v>
      </c>
      <c r="AH616" s="474">
        <v>172.09</v>
      </c>
      <c r="AI616" s="474">
        <v>172.09</v>
      </c>
      <c r="AJ616" s="474">
        <v>172.09</v>
      </c>
      <c r="AK616" s="474">
        <v>172.09</v>
      </c>
      <c r="AL616" s="474">
        <v>172.09</v>
      </c>
      <c r="AM616" s="474">
        <v>172.09</v>
      </c>
      <c r="AN616" s="474">
        <v>66098.959999999905</v>
      </c>
      <c r="AO616" s="474">
        <v>64836.2599999999</v>
      </c>
      <c r="AP616" s="474">
        <v>178.15</v>
      </c>
      <c r="AQ616" s="474">
        <v>178.15</v>
      </c>
      <c r="AR616" s="474">
        <v>178.15</v>
      </c>
      <c r="AS616" s="474">
        <v>178.15</v>
      </c>
      <c r="AT616" s="474">
        <v>178.15</v>
      </c>
      <c r="AU616" s="474">
        <v>178.15</v>
      </c>
      <c r="AV616" s="474">
        <v>178.15</v>
      </c>
      <c r="AW616" s="474">
        <v>178.15</v>
      </c>
      <c r="AX616" s="474">
        <v>178.15</v>
      </c>
      <c r="AY616" s="474">
        <v>178.15</v>
      </c>
      <c r="AZ616" s="474">
        <v>178.15</v>
      </c>
      <c r="BA616" s="474">
        <v>66795.909999999902</v>
      </c>
    </row>
    <row r="617" spans="1:53">
      <c r="A617" s="475" t="s">
        <v>1726</v>
      </c>
      <c r="B617" s="474">
        <v>0</v>
      </c>
      <c r="C617" s="474">
        <v>0</v>
      </c>
      <c r="D617" s="474">
        <v>0</v>
      </c>
      <c r="E617" s="474">
        <v>0</v>
      </c>
      <c r="F617" s="474">
        <v>0</v>
      </c>
      <c r="G617" s="474">
        <v>0</v>
      </c>
      <c r="H617" s="474">
        <v>0</v>
      </c>
      <c r="I617" s="474">
        <v>0</v>
      </c>
      <c r="J617" s="474">
        <v>0</v>
      </c>
      <c r="K617" s="474">
        <v>0</v>
      </c>
      <c r="L617" s="474">
        <v>0</v>
      </c>
      <c r="M617" s="474">
        <v>0</v>
      </c>
      <c r="N617" s="474">
        <v>0</v>
      </c>
      <c r="O617" s="474">
        <v>0</v>
      </c>
      <c r="P617" s="474">
        <v>0</v>
      </c>
      <c r="Q617" s="474">
        <v>0</v>
      </c>
      <c r="R617" s="474">
        <v>0</v>
      </c>
      <c r="S617" s="474">
        <v>0</v>
      </c>
      <c r="T617" s="474">
        <v>0</v>
      </c>
      <c r="U617" s="474">
        <v>0</v>
      </c>
      <c r="V617" s="474">
        <v>0</v>
      </c>
      <c r="W617" s="474">
        <v>0</v>
      </c>
      <c r="X617" s="474">
        <v>0</v>
      </c>
      <c r="Y617" s="474">
        <v>0</v>
      </c>
      <c r="Z617" s="474">
        <v>0</v>
      </c>
      <c r="AA617" s="474">
        <v>0</v>
      </c>
      <c r="AB617" s="474">
        <v>0</v>
      </c>
      <c r="AC617" s="474">
        <v>0</v>
      </c>
      <c r="AD617" s="474">
        <v>0</v>
      </c>
      <c r="AE617" s="474">
        <v>0</v>
      </c>
      <c r="AF617" s="474">
        <v>0</v>
      </c>
      <c r="AG617" s="474">
        <v>0</v>
      </c>
      <c r="AH617" s="474">
        <v>0</v>
      </c>
      <c r="AI617" s="474">
        <v>0</v>
      </c>
      <c r="AJ617" s="474">
        <v>0</v>
      </c>
      <c r="AK617" s="474">
        <v>0</v>
      </c>
      <c r="AL617" s="474">
        <v>0</v>
      </c>
      <c r="AM617" s="474">
        <v>0</v>
      </c>
      <c r="AN617" s="474">
        <v>0</v>
      </c>
      <c r="AO617" s="474">
        <v>0</v>
      </c>
      <c r="AP617" s="474">
        <v>0</v>
      </c>
      <c r="AQ617" s="474">
        <v>0</v>
      </c>
      <c r="AR617" s="474">
        <v>0</v>
      </c>
      <c r="AS617" s="474">
        <v>0</v>
      </c>
      <c r="AT617" s="474">
        <v>0</v>
      </c>
      <c r="AU617" s="474">
        <v>0</v>
      </c>
      <c r="AV617" s="474">
        <v>0</v>
      </c>
      <c r="AW617" s="474">
        <v>0</v>
      </c>
      <c r="AX617" s="474">
        <v>0</v>
      </c>
      <c r="AY617" s="474">
        <v>0</v>
      </c>
      <c r="AZ617" s="474">
        <v>0</v>
      </c>
      <c r="BA617" s="474">
        <v>0</v>
      </c>
    </row>
    <row r="618" spans="1:53">
      <c r="A618" s="475" t="s">
        <v>1725</v>
      </c>
      <c r="B618" s="474">
        <v>6205225.6100000003</v>
      </c>
      <c r="C618" s="474">
        <v>5508874.71</v>
      </c>
      <c r="D618" s="474">
        <v>5769953.54</v>
      </c>
      <c r="E618" s="474">
        <v>5879356.7000000002</v>
      </c>
      <c r="F618" s="474">
        <v>5910567.9699999997</v>
      </c>
      <c r="G618" s="474">
        <v>5341782.1499999901</v>
      </c>
      <c r="H618" s="474">
        <v>9077410.9700000007</v>
      </c>
      <c r="I618" s="474">
        <v>3190719.96999999</v>
      </c>
      <c r="J618" s="474">
        <v>6371006.3099999996</v>
      </c>
      <c r="K618" s="474">
        <v>5949635</v>
      </c>
      <c r="L618" s="474">
        <v>5984573.52999999</v>
      </c>
      <c r="M618" s="474">
        <v>6117686.7999999998</v>
      </c>
      <c r="N618" s="474">
        <v>71306793.260000005</v>
      </c>
      <c r="O618" s="474">
        <v>4493460.38</v>
      </c>
      <c r="P618" s="474">
        <v>4502895.79</v>
      </c>
      <c r="Q618" s="474">
        <v>4547479.1500000004</v>
      </c>
      <c r="R618" s="474">
        <v>4504157.16</v>
      </c>
      <c r="S618" s="474">
        <v>4533045.6599999899</v>
      </c>
      <c r="T618" s="474">
        <v>4232360.4800000004</v>
      </c>
      <c r="U618" s="474">
        <v>4293306.0999999996</v>
      </c>
      <c r="V618" s="474">
        <v>4285927.13</v>
      </c>
      <c r="W618" s="474">
        <v>4280935.4599999897</v>
      </c>
      <c r="X618" s="474">
        <v>4306317.2699999996</v>
      </c>
      <c r="Y618" s="474">
        <v>4272703.2299999902</v>
      </c>
      <c r="Z618" s="474">
        <v>4164691.46</v>
      </c>
      <c r="AA618" s="474">
        <v>52417279.269999899</v>
      </c>
      <c r="AB618" s="474">
        <v>3945504.3599999901</v>
      </c>
      <c r="AC618" s="474">
        <v>3885046.6999999899</v>
      </c>
      <c r="AD618" s="474">
        <v>3995844.92</v>
      </c>
      <c r="AE618" s="474">
        <v>3958284.4199999901</v>
      </c>
      <c r="AF618" s="474">
        <v>4084807.73</v>
      </c>
      <c r="AG618" s="474">
        <v>4004340.0599999898</v>
      </c>
      <c r="AH618" s="474">
        <v>4067013.3099999898</v>
      </c>
      <c r="AI618" s="474">
        <v>4044104.53</v>
      </c>
      <c r="AJ618" s="474">
        <v>3964022.95</v>
      </c>
      <c r="AK618" s="474">
        <v>4108754.1599999899</v>
      </c>
      <c r="AL618" s="474">
        <v>4039899.42</v>
      </c>
      <c r="AM618" s="474">
        <v>3958385.17</v>
      </c>
      <c r="AN618" s="474">
        <v>48056007.729999997</v>
      </c>
      <c r="AO618" s="474">
        <v>4091463.44</v>
      </c>
      <c r="AP618" s="474">
        <v>3983360.94</v>
      </c>
      <c r="AQ618" s="474">
        <v>4039330.5</v>
      </c>
      <c r="AR618" s="474">
        <v>4074621.32</v>
      </c>
      <c r="AS618" s="474">
        <v>4158697.05</v>
      </c>
      <c r="AT618" s="474">
        <v>4047109.3899999899</v>
      </c>
      <c r="AU618" s="474">
        <v>4138657.71</v>
      </c>
      <c r="AV618" s="474">
        <v>4120743.27</v>
      </c>
      <c r="AW618" s="474">
        <v>3999127.85</v>
      </c>
      <c r="AX618" s="474">
        <v>4222722.41</v>
      </c>
      <c r="AY618" s="474">
        <v>4129436.02</v>
      </c>
      <c r="AZ618" s="474">
        <v>4039218.22</v>
      </c>
      <c r="BA618" s="474">
        <v>49044488.119999997</v>
      </c>
    </row>
    <row r="619" spans="1:53">
      <c r="A619" s="475" t="s">
        <v>1724</v>
      </c>
      <c r="B619" s="474">
        <v>485751.8</v>
      </c>
      <c r="C619" s="474">
        <v>343695.77</v>
      </c>
      <c r="D619" s="474">
        <v>421030.56</v>
      </c>
      <c r="E619" s="474">
        <v>310424.99</v>
      </c>
      <c r="F619" s="474">
        <v>346070.95</v>
      </c>
      <c r="G619" s="474">
        <v>471053.61</v>
      </c>
      <c r="H619" s="474">
        <v>457129.63</v>
      </c>
      <c r="I619" s="474">
        <v>401872.13</v>
      </c>
      <c r="J619" s="474">
        <v>430718.67</v>
      </c>
      <c r="K619" s="474">
        <v>623843.48</v>
      </c>
      <c r="L619" s="474">
        <v>592414.56999999995</v>
      </c>
      <c r="M619" s="474">
        <v>646322.91999999899</v>
      </c>
      <c r="N619" s="474">
        <v>5530329.0800000001</v>
      </c>
      <c r="O619" s="474">
        <v>554933.38999999897</v>
      </c>
      <c r="P619" s="474">
        <v>545611.23999999894</v>
      </c>
      <c r="Q619" s="474">
        <v>561679.14999999898</v>
      </c>
      <c r="R619" s="474">
        <v>549814.88999999897</v>
      </c>
      <c r="S619" s="474">
        <v>551697.03999999899</v>
      </c>
      <c r="T619" s="474">
        <v>527109.03</v>
      </c>
      <c r="U619" s="474">
        <v>565681.16999999899</v>
      </c>
      <c r="V619" s="474">
        <v>613657.55000000005</v>
      </c>
      <c r="W619" s="474">
        <v>556110.97999999905</v>
      </c>
      <c r="X619" s="474">
        <v>578682.60999999905</v>
      </c>
      <c r="Y619" s="474">
        <v>553205.39999999898</v>
      </c>
      <c r="Z619" s="474">
        <v>505860.47</v>
      </c>
      <c r="AA619" s="474">
        <v>6664042.9199999897</v>
      </c>
      <c r="AB619" s="474">
        <v>566051.49</v>
      </c>
      <c r="AC619" s="474">
        <v>534371.98</v>
      </c>
      <c r="AD619" s="474">
        <v>569025.81000000006</v>
      </c>
      <c r="AE619" s="474">
        <v>538871.80999999901</v>
      </c>
      <c r="AF619" s="474">
        <v>591379.179999999</v>
      </c>
      <c r="AG619" s="474">
        <v>544340.78</v>
      </c>
      <c r="AH619" s="474">
        <v>584222.59</v>
      </c>
      <c r="AI619" s="474">
        <v>639448.79</v>
      </c>
      <c r="AJ619" s="474">
        <v>567673.51</v>
      </c>
      <c r="AK619" s="474">
        <v>633857.39</v>
      </c>
      <c r="AL619" s="474">
        <v>596136.78</v>
      </c>
      <c r="AM619" s="474">
        <v>552177.4</v>
      </c>
      <c r="AN619" s="474">
        <v>6917557.5099999998</v>
      </c>
      <c r="AO619" s="474">
        <v>633832.95999999996</v>
      </c>
      <c r="AP619" s="474">
        <v>580826.97</v>
      </c>
      <c r="AQ619" s="474">
        <v>598363.31000000006</v>
      </c>
      <c r="AR619" s="474">
        <v>605058.59</v>
      </c>
      <c r="AS619" s="474">
        <v>638782.16</v>
      </c>
      <c r="AT619" s="474">
        <v>572063.63</v>
      </c>
      <c r="AU619" s="474">
        <v>642315.47</v>
      </c>
      <c r="AV619" s="474">
        <v>668321.47</v>
      </c>
      <c r="AW619" s="474">
        <v>569751.92000000004</v>
      </c>
      <c r="AX619" s="474">
        <v>676210.09</v>
      </c>
      <c r="AY619" s="474">
        <v>619500.66999999899</v>
      </c>
      <c r="AZ619" s="474">
        <v>565759.98</v>
      </c>
      <c r="BA619" s="474">
        <v>7370787.2199999997</v>
      </c>
    </row>
    <row r="620" spans="1:53">
      <c r="A620" s="475" t="s">
        <v>1723</v>
      </c>
      <c r="B620" s="474">
        <v>485751.8</v>
      </c>
      <c r="C620" s="474">
        <v>343695.77</v>
      </c>
      <c r="D620" s="474">
        <v>421030.56</v>
      </c>
      <c r="E620" s="474">
        <v>310424.99</v>
      </c>
      <c r="F620" s="474">
        <v>346070.95</v>
      </c>
      <c r="G620" s="474">
        <v>471053.61</v>
      </c>
      <c r="H620" s="474">
        <v>457129.63</v>
      </c>
      <c r="I620" s="474">
        <v>401872.13</v>
      </c>
      <c r="J620" s="474">
        <v>430718.67</v>
      </c>
      <c r="K620" s="474">
        <v>623843.48</v>
      </c>
      <c r="L620" s="474">
        <v>592414.56999999995</v>
      </c>
      <c r="M620" s="474">
        <v>646322.91999999899</v>
      </c>
      <c r="N620" s="474">
        <v>5530329.0800000001</v>
      </c>
      <c r="O620" s="474">
        <v>554933.38999999897</v>
      </c>
      <c r="P620" s="474">
        <v>545611.23999999894</v>
      </c>
      <c r="Q620" s="474">
        <v>561679.14999999898</v>
      </c>
      <c r="R620" s="474">
        <v>549814.88999999897</v>
      </c>
      <c r="S620" s="474">
        <v>551697.03999999899</v>
      </c>
      <c r="T620" s="474">
        <v>527109.03</v>
      </c>
      <c r="U620" s="474">
        <v>565681.16999999899</v>
      </c>
      <c r="V620" s="474">
        <v>613657.55000000005</v>
      </c>
      <c r="W620" s="474">
        <v>556110.97999999905</v>
      </c>
      <c r="X620" s="474">
        <v>578682.60999999905</v>
      </c>
      <c r="Y620" s="474">
        <v>553205.39999999898</v>
      </c>
      <c r="Z620" s="474">
        <v>505860.47</v>
      </c>
      <c r="AA620" s="474">
        <v>6664042.9199999897</v>
      </c>
      <c r="AB620" s="474">
        <v>566051.49</v>
      </c>
      <c r="AC620" s="474">
        <v>534371.98</v>
      </c>
      <c r="AD620" s="474">
        <v>569025.81000000006</v>
      </c>
      <c r="AE620" s="474">
        <v>538871.80999999901</v>
      </c>
      <c r="AF620" s="474">
        <v>591379.179999999</v>
      </c>
      <c r="AG620" s="474">
        <v>544340.78</v>
      </c>
      <c r="AH620" s="474">
        <v>584222.59</v>
      </c>
      <c r="AI620" s="474">
        <v>639448.79</v>
      </c>
      <c r="AJ620" s="474">
        <v>567673.51</v>
      </c>
      <c r="AK620" s="474">
        <v>633857.39</v>
      </c>
      <c r="AL620" s="474">
        <v>596136.78</v>
      </c>
      <c r="AM620" s="474">
        <v>552177.4</v>
      </c>
      <c r="AN620" s="474">
        <v>6917557.5099999998</v>
      </c>
      <c r="AO620" s="474">
        <v>633832.95999999996</v>
      </c>
      <c r="AP620" s="474">
        <v>580826.97</v>
      </c>
      <c r="AQ620" s="474">
        <v>598363.31000000006</v>
      </c>
      <c r="AR620" s="474">
        <v>605058.59</v>
      </c>
      <c r="AS620" s="474">
        <v>638782.16</v>
      </c>
      <c r="AT620" s="474">
        <v>572063.63</v>
      </c>
      <c r="AU620" s="474">
        <v>642315.47</v>
      </c>
      <c r="AV620" s="474">
        <v>668321.47</v>
      </c>
      <c r="AW620" s="474">
        <v>569751.92000000004</v>
      </c>
      <c r="AX620" s="474">
        <v>676210.09</v>
      </c>
      <c r="AY620" s="474">
        <v>619500.66999999899</v>
      </c>
      <c r="AZ620" s="474">
        <v>565759.98</v>
      </c>
      <c r="BA620" s="474">
        <v>7370787.2199999997</v>
      </c>
    </row>
    <row r="621" spans="1:53">
      <c r="A621" s="475" t="s">
        <v>1722</v>
      </c>
      <c r="B621" s="474">
        <v>78.12</v>
      </c>
      <c r="C621" s="474">
        <v>152.76</v>
      </c>
      <c r="D621" s="474">
        <v>25.29</v>
      </c>
      <c r="E621" s="474">
        <v>87.53</v>
      </c>
      <c r="F621" s="474">
        <v>50.22</v>
      </c>
      <c r="G621" s="474">
        <v>205.44</v>
      </c>
      <c r="H621" s="474">
        <v>41.59</v>
      </c>
      <c r="I621" s="474">
        <v>378.26</v>
      </c>
      <c r="J621" s="474">
        <v>-246.42</v>
      </c>
      <c r="K621" s="474">
        <v>1673.98</v>
      </c>
      <c r="L621" s="474">
        <v>2844.7</v>
      </c>
      <c r="M621" s="474">
        <v>4618.1399999999903</v>
      </c>
      <c r="N621" s="474">
        <v>9909.61</v>
      </c>
      <c r="O621" s="474">
        <v>1365.46</v>
      </c>
      <c r="P621" s="474">
        <v>1365.46</v>
      </c>
      <c r="Q621" s="474">
        <v>1443.92</v>
      </c>
      <c r="R621" s="474">
        <v>1365.46</v>
      </c>
      <c r="S621" s="474">
        <v>1426.29</v>
      </c>
      <c r="T621" s="474">
        <v>1383.09</v>
      </c>
      <c r="U621" s="474">
        <v>1367</v>
      </c>
      <c r="V621" s="474">
        <v>1487.12</v>
      </c>
      <c r="W621" s="474">
        <v>1383.09</v>
      </c>
      <c r="X621" s="474">
        <v>1915.71</v>
      </c>
      <c r="Y621" s="474">
        <v>2444.11</v>
      </c>
      <c r="Z621" s="474">
        <v>1383.09</v>
      </c>
      <c r="AA621" s="474">
        <v>18329.8</v>
      </c>
      <c r="AB621" s="474">
        <v>1473.91</v>
      </c>
      <c r="AC621" s="474">
        <v>1350.36</v>
      </c>
      <c r="AD621" s="474">
        <v>1494.77</v>
      </c>
      <c r="AE621" s="474">
        <v>1350.36</v>
      </c>
      <c r="AF621" s="474">
        <v>1536.83</v>
      </c>
      <c r="AG621" s="474">
        <v>1431.85</v>
      </c>
      <c r="AH621" s="474">
        <v>1413.74</v>
      </c>
      <c r="AI621" s="474">
        <v>1538</v>
      </c>
      <c r="AJ621" s="474">
        <v>1370.08</v>
      </c>
      <c r="AK621" s="474">
        <v>2040.64</v>
      </c>
      <c r="AL621" s="474">
        <v>2523.39</v>
      </c>
      <c r="AM621" s="474">
        <v>1370.08</v>
      </c>
      <c r="AN621" s="474">
        <v>18894.009999999998</v>
      </c>
      <c r="AO621" s="474">
        <v>1584.48</v>
      </c>
      <c r="AP621" s="474">
        <v>1393.1</v>
      </c>
      <c r="AQ621" s="474">
        <v>1478.95</v>
      </c>
      <c r="AR621" s="474">
        <v>1456.9</v>
      </c>
      <c r="AS621" s="474">
        <v>1585.62</v>
      </c>
      <c r="AT621" s="474">
        <v>1413.97999999999</v>
      </c>
      <c r="AU621" s="474">
        <v>1522.32</v>
      </c>
      <c r="AV621" s="474">
        <v>1586.81</v>
      </c>
      <c r="AW621" s="474">
        <v>1350.18</v>
      </c>
      <c r="AX621" s="474">
        <v>2162.54</v>
      </c>
      <c r="AY621" s="474">
        <v>2591.14</v>
      </c>
      <c r="AZ621" s="474">
        <v>1413.96999999999</v>
      </c>
      <c r="BA621" s="474">
        <v>19539.990000000002</v>
      </c>
    </row>
    <row r="622" spans="1:53">
      <c r="A622" s="475" t="s">
        <v>1721</v>
      </c>
      <c r="B622" s="474">
        <v>78.12</v>
      </c>
      <c r="C622" s="474">
        <v>152.76</v>
      </c>
      <c r="D622" s="474">
        <v>25.29</v>
      </c>
      <c r="E622" s="474">
        <v>87.53</v>
      </c>
      <c r="F622" s="474">
        <v>50.22</v>
      </c>
      <c r="G622" s="474">
        <v>205.44</v>
      </c>
      <c r="H622" s="474">
        <v>41.59</v>
      </c>
      <c r="I622" s="474">
        <v>378.26</v>
      </c>
      <c r="J622" s="474">
        <v>-246.42</v>
      </c>
      <c r="K622" s="474">
        <v>1673.98</v>
      </c>
      <c r="L622" s="474">
        <v>2844.7</v>
      </c>
      <c r="M622" s="474">
        <v>4618.1399999999903</v>
      </c>
      <c r="N622" s="474">
        <v>9909.61</v>
      </c>
      <c r="O622" s="474">
        <v>1365.46</v>
      </c>
      <c r="P622" s="474">
        <v>1365.46</v>
      </c>
      <c r="Q622" s="474">
        <v>1443.92</v>
      </c>
      <c r="R622" s="474">
        <v>1365.46</v>
      </c>
      <c r="S622" s="474">
        <v>1426.29</v>
      </c>
      <c r="T622" s="474">
        <v>1383.09</v>
      </c>
      <c r="U622" s="474">
        <v>1367</v>
      </c>
      <c r="V622" s="474">
        <v>1487.12</v>
      </c>
      <c r="W622" s="474">
        <v>1383.09</v>
      </c>
      <c r="X622" s="474">
        <v>1915.71</v>
      </c>
      <c r="Y622" s="474">
        <v>2444.11</v>
      </c>
      <c r="Z622" s="474">
        <v>1383.09</v>
      </c>
      <c r="AA622" s="474">
        <v>18329.8</v>
      </c>
      <c r="AB622" s="474">
        <v>1473.91</v>
      </c>
      <c r="AC622" s="474">
        <v>1350.36</v>
      </c>
      <c r="AD622" s="474">
        <v>1494.77</v>
      </c>
      <c r="AE622" s="474">
        <v>1350.36</v>
      </c>
      <c r="AF622" s="474">
        <v>1536.83</v>
      </c>
      <c r="AG622" s="474">
        <v>1431.85</v>
      </c>
      <c r="AH622" s="474">
        <v>1413.74</v>
      </c>
      <c r="AI622" s="474">
        <v>1538</v>
      </c>
      <c r="AJ622" s="474">
        <v>1370.08</v>
      </c>
      <c r="AK622" s="474">
        <v>2040.64</v>
      </c>
      <c r="AL622" s="474">
        <v>2523.39</v>
      </c>
      <c r="AM622" s="474">
        <v>1370.08</v>
      </c>
      <c r="AN622" s="474">
        <v>18894.009999999998</v>
      </c>
      <c r="AO622" s="474">
        <v>1584.48</v>
      </c>
      <c r="AP622" s="474">
        <v>1393.1</v>
      </c>
      <c r="AQ622" s="474">
        <v>1478.95</v>
      </c>
      <c r="AR622" s="474">
        <v>1456.9</v>
      </c>
      <c r="AS622" s="474">
        <v>1585.62</v>
      </c>
      <c r="AT622" s="474">
        <v>1413.97999999999</v>
      </c>
      <c r="AU622" s="474">
        <v>1522.32</v>
      </c>
      <c r="AV622" s="474">
        <v>1586.81</v>
      </c>
      <c r="AW622" s="474">
        <v>1350.18</v>
      </c>
      <c r="AX622" s="474">
        <v>2162.54</v>
      </c>
      <c r="AY622" s="474">
        <v>2591.14</v>
      </c>
      <c r="AZ622" s="474">
        <v>1413.96999999999</v>
      </c>
      <c r="BA622" s="474">
        <v>19539.990000000002</v>
      </c>
    </row>
    <row r="623" spans="1:53">
      <c r="A623" s="475" t="s">
        <v>1720</v>
      </c>
      <c r="B623" s="474">
        <v>48921.15</v>
      </c>
      <c r="C623" s="474">
        <v>20091.830000000002</v>
      </c>
      <c r="D623" s="474">
        <v>30036.09</v>
      </c>
      <c r="E623" s="474">
        <v>23623.19</v>
      </c>
      <c r="F623" s="474">
        <v>23926.85</v>
      </c>
      <c r="G623" s="474">
        <v>24582.85</v>
      </c>
      <c r="H623" s="474">
        <v>34559.11</v>
      </c>
      <c r="I623" s="474">
        <v>27637.61</v>
      </c>
      <c r="J623" s="474">
        <v>29002.799999999999</v>
      </c>
      <c r="K623" s="474">
        <v>66828.67</v>
      </c>
      <c r="L623" s="474">
        <v>75009.56</v>
      </c>
      <c r="M623" s="474">
        <v>77065.34</v>
      </c>
      <c r="N623" s="474">
        <v>481285.05</v>
      </c>
      <c r="O623" s="474">
        <v>103555.58</v>
      </c>
      <c r="P623" s="474">
        <v>69842.58</v>
      </c>
      <c r="Q623" s="474">
        <v>77430.55</v>
      </c>
      <c r="R623" s="474">
        <v>87355.54</v>
      </c>
      <c r="S623" s="474">
        <v>73400.44</v>
      </c>
      <c r="T623" s="474">
        <v>72458.34</v>
      </c>
      <c r="U623" s="474">
        <v>70550.97</v>
      </c>
      <c r="V623" s="474">
        <v>77194.42</v>
      </c>
      <c r="W623" s="474">
        <v>74522.05</v>
      </c>
      <c r="X623" s="474">
        <v>79405.84</v>
      </c>
      <c r="Y623" s="474">
        <v>72475.61</v>
      </c>
      <c r="Z623" s="474">
        <v>40395.799999999901</v>
      </c>
      <c r="AA623" s="474">
        <v>898587.72</v>
      </c>
      <c r="AB623" s="474">
        <v>75645.52</v>
      </c>
      <c r="AC623" s="474">
        <v>63055.78</v>
      </c>
      <c r="AD623" s="474">
        <v>75758.129999999903</v>
      </c>
      <c r="AE623" s="474">
        <v>81094.12</v>
      </c>
      <c r="AF623" s="474">
        <v>76918.749999999898</v>
      </c>
      <c r="AG623" s="474">
        <v>70778.399999999994</v>
      </c>
      <c r="AH623" s="474">
        <v>81612.33</v>
      </c>
      <c r="AI623" s="474">
        <v>75514.929999999993</v>
      </c>
      <c r="AJ623" s="474">
        <v>67734.009999999995</v>
      </c>
      <c r="AK623" s="474">
        <v>83245.94</v>
      </c>
      <c r="AL623" s="474">
        <v>70796.179999999993</v>
      </c>
      <c r="AM623" s="474">
        <v>65058.64</v>
      </c>
      <c r="AN623" s="474">
        <v>887212.73</v>
      </c>
      <c r="AO623" s="474">
        <v>83169.149999999994</v>
      </c>
      <c r="AP623" s="474">
        <v>65111.7</v>
      </c>
      <c r="AQ623" s="474">
        <v>73032.539999999994</v>
      </c>
      <c r="AR623" s="474">
        <v>88809.75</v>
      </c>
      <c r="AS623" s="474">
        <v>79347.039999999994</v>
      </c>
      <c r="AT623" s="474">
        <v>67915.7</v>
      </c>
      <c r="AU623" s="474">
        <v>76292.879999999903</v>
      </c>
      <c r="AV623" s="474">
        <v>77901.089999999895</v>
      </c>
      <c r="AW623" s="474">
        <v>64796.729999999901</v>
      </c>
      <c r="AX623" s="474">
        <v>90997.529999999897</v>
      </c>
      <c r="AY623" s="474">
        <v>73055.289999999994</v>
      </c>
      <c r="AZ623" s="474">
        <v>67160.160000000003</v>
      </c>
      <c r="BA623" s="474">
        <v>907589.55999999901</v>
      </c>
    </row>
    <row r="624" spans="1:53">
      <c r="A624" s="475" t="s">
        <v>1719</v>
      </c>
      <c r="B624" s="474">
        <v>48921.15</v>
      </c>
      <c r="C624" s="474">
        <v>20091.830000000002</v>
      </c>
      <c r="D624" s="474">
        <v>30036.09</v>
      </c>
      <c r="E624" s="474">
        <v>23623.19</v>
      </c>
      <c r="F624" s="474">
        <v>23926.85</v>
      </c>
      <c r="G624" s="474">
        <v>24582.85</v>
      </c>
      <c r="H624" s="474">
        <v>34559.11</v>
      </c>
      <c r="I624" s="474">
        <v>27637.61</v>
      </c>
      <c r="J624" s="474">
        <v>29002.799999999999</v>
      </c>
      <c r="K624" s="474">
        <v>66828.67</v>
      </c>
      <c r="L624" s="474">
        <v>75009.56</v>
      </c>
      <c r="M624" s="474">
        <v>77065.34</v>
      </c>
      <c r="N624" s="474">
        <v>481285.05</v>
      </c>
      <c r="O624" s="474">
        <v>103555.58</v>
      </c>
      <c r="P624" s="474">
        <v>69842.58</v>
      </c>
      <c r="Q624" s="474">
        <v>77430.55</v>
      </c>
      <c r="R624" s="474">
        <v>87355.54</v>
      </c>
      <c r="S624" s="474">
        <v>73400.44</v>
      </c>
      <c r="T624" s="474">
        <v>72458.34</v>
      </c>
      <c r="U624" s="474">
        <v>70550.97</v>
      </c>
      <c r="V624" s="474">
        <v>77194.42</v>
      </c>
      <c r="W624" s="474">
        <v>74522.05</v>
      </c>
      <c r="X624" s="474">
        <v>79405.84</v>
      </c>
      <c r="Y624" s="474">
        <v>72475.61</v>
      </c>
      <c r="Z624" s="474">
        <v>40395.799999999901</v>
      </c>
      <c r="AA624" s="474">
        <v>898587.72</v>
      </c>
      <c r="AB624" s="474">
        <v>75645.52</v>
      </c>
      <c r="AC624" s="474">
        <v>63055.78</v>
      </c>
      <c r="AD624" s="474">
        <v>75758.129999999903</v>
      </c>
      <c r="AE624" s="474">
        <v>81094.12</v>
      </c>
      <c r="AF624" s="474">
        <v>76918.749999999898</v>
      </c>
      <c r="AG624" s="474">
        <v>70778.399999999994</v>
      </c>
      <c r="AH624" s="474">
        <v>81612.33</v>
      </c>
      <c r="AI624" s="474">
        <v>75514.929999999993</v>
      </c>
      <c r="AJ624" s="474">
        <v>67734.009999999995</v>
      </c>
      <c r="AK624" s="474">
        <v>83245.94</v>
      </c>
      <c r="AL624" s="474">
        <v>70796.179999999993</v>
      </c>
      <c r="AM624" s="474">
        <v>65058.64</v>
      </c>
      <c r="AN624" s="474">
        <v>887212.73</v>
      </c>
      <c r="AO624" s="474">
        <v>83169.149999999994</v>
      </c>
      <c r="AP624" s="474">
        <v>65111.7</v>
      </c>
      <c r="AQ624" s="474">
        <v>73032.539999999994</v>
      </c>
      <c r="AR624" s="474">
        <v>88809.75</v>
      </c>
      <c r="AS624" s="474">
        <v>79347.039999999994</v>
      </c>
      <c r="AT624" s="474">
        <v>67915.7</v>
      </c>
      <c r="AU624" s="474">
        <v>76292.879999999903</v>
      </c>
      <c r="AV624" s="474">
        <v>77901.089999999895</v>
      </c>
      <c r="AW624" s="474">
        <v>64796.729999999901</v>
      </c>
      <c r="AX624" s="474">
        <v>90997.529999999897</v>
      </c>
      <c r="AY624" s="474">
        <v>73055.289999999994</v>
      </c>
      <c r="AZ624" s="474">
        <v>67160.160000000003</v>
      </c>
      <c r="BA624" s="474">
        <v>907589.55999999901</v>
      </c>
    </row>
    <row r="625" spans="1:53">
      <c r="A625" s="475" t="s">
        <v>1718</v>
      </c>
      <c r="B625" s="474">
        <v>29352.720000000001</v>
      </c>
      <c r="C625" s="474">
        <v>12055.05</v>
      </c>
      <c r="D625" s="474">
        <v>17838.09</v>
      </c>
      <c r="E625" s="474">
        <v>14173.95</v>
      </c>
      <c r="F625" s="474">
        <v>14356.15</v>
      </c>
      <c r="G625" s="474">
        <v>14749.27</v>
      </c>
      <c r="H625" s="474">
        <v>20735.48</v>
      </c>
      <c r="I625" s="474">
        <v>16582.63</v>
      </c>
      <c r="J625" s="474">
        <v>17401.650000000001</v>
      </c>
      <c r="K625" s="474">
        <v>10652.35</v>
      </c>
      <c r="L625" s="474">
        <v>11956.359999999901</v>
      </c>
      <c r="M625" s="474">
        <v>12284.04</v>
      </c>
      <c r="N625" s="474">
        <v>192137.74</v>
      </c>
      <c r="O625" s="474">
        <v>16506.53</v>
      </c>
      <c r="P625" s="474">
        <v>11132.75</v>
      </c>
      <c r="Q625" s="474">
        <v>12342.26</v>
      </c>
      <c r="R625" s="474">
        <v>13924.28</v>
      </c>
      <c r="S625" s="474">
        <v>11699.85</v>
      </c>
      <c r="T625" s="474">
        <v>11549.69</v>
      </c>
      <c r="U625" s="474">
        <v>11245.67</v>
      </c>
      <c r="V625" s="474">
        <v>12304.62</v>
      </c>
      <c r="W625" s="474">
        <v>11878.64</v>
      </c>
      <c r="X625" s="474">
        <v>12657.11</v>
      </c>
      <c r="Y625" s="474">
        <v>11552.44</v>
      </c>
      <c r="Z625" s="474">
        <v>6439</v>
      </c>
      <c r="AA625" s="474">
        <v>143232.84</v>
      </c>
      <c r="AB625" s="474">
        <v>12057.73</v>
      </c>
      <c r="AC625" s="474">
        <v>10050.949999999901</v>
      </c>
      <c r="AD625" s="474">
        <v>12075.6899999999</v>
      </c>
      <c r="AE625" s="474">
        <v>12926.22</v>
      </c>
      <c r="AF625" s="474">
        <v>12260.6899999999</v>
      </c>
      <c r="AG625" s="474">
        <v>11281.93</v>
      </c>
      <c r="AH625" s="474">
        <v>13008.8299999999</v>
      </c>
      <c r="AI625" s="474">
        <v>12036.9199999999</v>
      </c>
      <c r="AJ625" s="474">
        <v>10796.65</v>
      </c>
      <c r="AK625" s="474">
        <v>13269.22</v>
      </c>
      <c r="AL625" s="474">
        <v>11284.76</v>
      </c>
      <c r="AM625" s="474">
        <v>10370.209999999901</v>
      </c>
      <c r="AN625" s="474">
        <v>141419.79999999999</v>
      </c>
      <c r="AO625" s="474">
        <v>13256.98</v>
      </c>
      <c r="AP625" s="474">
        <v>10378.66</v>
      </c>
      <c r="AQ625" s="474">
        <v>11641.2</v>
      </c>
      <c r="AR625" s="474">
        <v>14156.06</v>
      </c>
      <c r="AS625" s="474">
        <v>12647.7299999999</v>
      </c>
      <c r="AT625" s="474">
        <v>10825.59</v>
      </c>
      <c r="AU625" s="474">
        <v>12160.91</v>
      </c>
      <c r="AV625" s="474">
        <v>12417.25</v>
      </c>
      <c r="AW625" s="474">
        <v>10328.450000000001</v>
      </c>
      <c r="AX625" s="474">
        <v>14504.8</v>
      </c>
      <c r="AY625" s="474">
        <v>11644.84</v>
      </c>
      <c r="AZ625" s="474">
        <v>10705.17</v>
      </c>
      <c r="BA625" s="474">
        <v>144667.64000000001</v>
      </c>
    </row>
    <row r="626" spans="1:53">
      <c r="A626" s="475" t="s">
        <v>1717</v>
      </c>
      <c r="B626" s="474">
        <v>29352.720000000001</v>
      </c>
      <c r="C626" s="474">
        <v>12055.05</v>
      </c>
      <c r="D626" s="474">
        <v>17838.09</v>
      </c>
      <c r="E626" s="474">
        <v>14173.95</v>
      </c>
      <c r="F626" s="474">
        <v>14356.15</v>
      </c>
      <c r="G626" s="474">
        <v>14749.27</v>
      </c>
      <c r="H626" s="474">
        <v>20735.48</v>
      </c>
      <c r="I626" s="474">
        <v>16582.63</v>
      </c>
      <c r="J626" s="474">
        <v>17401.650000000001</v>
      </c>
      <c r="K626" s="474">
        <v>10652.35</v>
      </c>
      <c r="L626" s="474">
        <v>11956.359999999901</v>
      </c>
      <c r="M626" s="474">
        <v>12284.04</v>
      </c>
      <c r="N626" s="474">
        <v>192137.74</v>
      </c>
      <c r="O626" s="474">
        <v>16506.53</v>
      </c>
      <c r="P626" s="474">
        <v>11132.75</v>
      </c>
      <c r="Q626" s="474">
        <v>12342.26</v>
      </c>
      <c r="R626" s="474">
        <v>13924.28</v>
      </c>
      <c r="S626" s="474">
        <v>11699.85</v>
      </c>
      <c r="T626" s="474">
        <v>11549.69</v>
      </c>
      <c r="U626" s="474">
        <v>11245.67</v>
      </c>
      <c r="V626" s="474">
        <v>12304.62</v>
      </c>
      <c r="W626" s="474">
        <v>11878.64</v>
      </c>
      <c r="X626" s="474">
        <v>12657.11</v>
      </c>
      <c r="Y626" s="474">
        <v>11552.44</v>
      </c>
      <c r="Z626" s="474">
        <v>6439</v>
      </c>
      <c r="AA626" s="474">
        <v>143232.84</v>
      </c>
      <c r="AB626" s="474">
        <v>12057.73</v>
      </c>
      <c r="AC626" s="474">
        <v>10050.949999999901</v>
      </c>
      <c r="AD626" s="474">
        <v>12075.6899999999</v>
      </c>
      <c r="AE626" s="474">
        <v>12926.22</v>
      </c>
      <c r="AF626" s="474">
        <v>12260.6899999999</v>
      </c>
      <c r="AG626" s="474">
        <v>11281.93</v>
      </c>
      <c r="AH626" s="474">
        <v>13008.8299999999</v>
      </c>
      <c r="AI626" s="474">
        <v>12036.9199999999</v>
      </c>
      <c r="AJ626" s="474">
        <v>10796.65</v>
      </c>
      <c r="AK626" s="474">
        <v>13269.22</v>
      </c>
      <c r="AL626" s="474">
        <v>11284.76</v>
      </c>
      <c r="AM626" s="474">
        <v>10370.209999999901</v>
      </c>
      <c r="AN626" s="474">
        <v>141419.79999999999</v>
      </c>
      <c r="AO626" s="474">
        <v>13256.98</v>
      </c>
      <c r="AP626" s="474">
        <v>10378.66</v>
      </c>
      <c r="AQ626" s="474">
        <v>11641.2</v>
      </c>
      <c r="AR626" s="474">
        <v>14156.06</v>
      </c>
      <c r="AS626" s="474">
        <v>12647.7299999999</v>
      </c>
      <c r="AT626" s="474">
        <v>10825.59</v>
      </c>
      <c r="AU626" s="474">
        <v>12160.91</v>
      </c>
      <c r="AV626" s="474">
        <v>12417.25</v>
      </c>
      <c r="AW626" s="474">
        <v>10328.450000000001</v>
      </c>
      <c r="AX626" s="474">
        <v>14504.8</v>
      </c>
      <c r="AY626" s="474">
        <v>11644.84</v>
      </c>
      <c r="AZ626" s="474">
        <v>10705.17</v>
      </c>
      <c r="BA626" s="474">
        <v>144667.64000000001</v>
      </c>
    </row>
    <row r="627" spans="1:53">
      <c r="A627" s="475" t="s">
        <v>1716</v>
      </c>
      <c r="B627" s="474">
        <v>39136.870000000003</v>
      </c>
      <c r="C627" s="474">
        <v>16073.4</v>
      </c>
      <c r="D627" s="474">
        <v>23784.02</v>
      </c>
      <c r="E627" s="474">
        <v>18898.5</v>
      </c>
      <c r="F627" s="474">
        <v>19141.39</v>
      </c>
      <c r="G627" s="474">
        <v>19665.560000000001</v>
      </c>
      <c r="H627" s="474">
        <v>27647.279999999999</v>
      </c>
      <c r="I627" s="474">
        <v>22110.09</v>
      </c>
      <c r="J627" s="474">
        <v>23202.17</v>
      </c>
      <c r="K627" s="474">
        <v>16436.900000000001</v>
      </c>
      <c r="L627" s="474">
        <v>18152.5999999999</v>
      </c>
      <c r="M627" s="474">
        <v>20179.830000000002</v>
      </c>
      <c r="N627" s="474">
        <v>264428.61</v>
      </c>
      <c r="O627" s="474">
        <v>25544.059999999899</v>
      </c>
      <c r="P627" s="474">
        <v>16745.11</v>
      </c>
      <c r="Q627" s="474">
        <v>18651.55</v>
      </c>
      <c r="R627" s="474">
        <v>21200.02</v>
      </c>
      <c r="S627" s="474">
        <v>18537.12</v>
      </c>
      <c r="T627" s="474">
        <v>18472.459999999901</v>
      </c>
      <c r="U627" s="474">
        <v>18238.46</v>
      </c>
      <c r="V627" s="474">
        <v>19627.349999999999</v>
      </c>
      <c r="W627" s="474">
        <v>18100.209999999901</v>
      </c>
      <c r="X627" s="474">
        <v>19186.93</v>
      </c>
      <c r="Y627" s="474">
        <v>17509.5799999999</v>
      </c>
      <c r="Z627" s="474">
        <v>11004.379999999899</v>
      </c>
      <c r="AA627" s="474">
        <v>222817.22999999899</v>
      </c>
      <c r="AB627" s="474">
        <v>19234.559999999899</v>
      </c>
      <c r="AC627" s="474">
        <v>15504.44</v>
      </c>
      <c r="AD627" s="474">
        <v>18660.919999999998</v>
      </c>
      <c r="AE627" s="474">
        <v>19787.369999999901</v>
      </c>
      <c r="AF627" s="474">
        <v>20099.330000000002</v>
      </c>
      <c r="AG627" s="474">
        <v>18209.82</v>
      </c>
      <c r="AH627" s="474">
        <v>20544.699999999899</v>
      </c>
      <c r="AI627" s="474">
        <v>18874.990000000002</v>
      </c>
      <c r="AJ627" s="474">
        <v>16533.77</v>
      </c>
      <c r="AK627" s="474">
        <v>20300.129999999899</v>
      </c>
      <c r="AL627" s="474">
        <v>17503.060000000001</v>
      </c>
      <c r="AM627" s="474">
        <v>17236</v>
      </c>
      <c r="AN627" s="474">
        <v>222489.09</v>
      </c>
      <c r="AO627" s="474">
        <v>21088.61</v>
      </c>
      <c r="AP627" s="474">
        <v>16001.3</v>
      </c>
      <c r="AQ627" s="474">
        <v>18039.009999999998</v>
      </c>
      <c r="AR627" s="474">
        <v>21630.03</v>
      </c>
      <c r="AS627" s="474">
        <v>20081.189999999999</v>
      </c>
      <c r="AT627" s="474">
        <v>17553.66</v>
      </c>
      <c r="AU627" s="474">
        <v>19899.29</v>
      </c>
      <c r="AV627" s="474">
        <v>19494.449999999899</v>
      </c>
      <c r="AW627" s="474">
        <v>15853.04</v>
      </c>
      <c r="AX627" s="474">
        <v>22165.24</v>
      </c>
      <c r="AY627" s="474">
        <v>18053.3</v>
      </c>
      <c r="AZ627" s="474">
        <v>17686.419999999998</v>
      </c>
      <c r="BA627" s="474">
        <v>227545.53999999899</v>
      </c>
    </row>
    <row r="628" spans="1:53">
      <c r="A628" s="475" t="s">
        <v>1715</v>
      </c>
      <c r="B628" s="474">
        <v>39136.870000000003</v>
      </c>
      <c r="C628" s="474">
        <v>16073.4</v>
      </c>
      <c r="D628" s="474">
        <v>23784.02</v>
      </c>
      <c r="E628" s="474">
        <v>18898.5</v>
      </c>
      <c r="F628" s="474">
        <v>19141.39</v>
      </c>
      <c r="G628" s="474">
        <v>19665.560000000001</v>
      </c>
      <c r="H628" s="474">
        <v>27647.279999999999</v>
      </c>
      <c r="I628" s="474">
        <v>22110.09</v>
      </c>
      <c r="J628" s="474">
        <v>23202.17</v>
      </c>
      <c r="K628" s="474">
        <v>16436.900000000001</v>
      </c>
      <c r="L628" s="474">
        <v>18152.5999999999</v>
      </c>
      <c r="M628" s="474">
        <v>20179.830000000002</v>
      </c>
      <c r="N628" s="474">
        <v>264428.61</v>
      </c>
      <c r="O628" s="474">
        <v>25544.059999999899</v>
      </c>
      <c r="P628" s="474">
        <v>16745.11</v>
      </c>
      <c r="Q628" s="474">
        <v>18651.55</v>
      </c>
      <c r="R628" s="474">
        <v>21200.02</v>
      </c>
      <c r="S628" s="474">
        <v>18537.12</v>
      </c>
      <c r="T628" s="474">
        <v>18472.459999999901</v>
      </c>
      <c r="U628" s="474">
        <v>18238.46</v>
      </c>
      <c r="V628" s="474">
        <v>19627.349999999999</v>
      </c>
      <c r="W628" s="474">
        <v>18100.209999999901</v>
      </c>
      <c r="X628" s="474">
        <v>19186.93</v>
      </c>
      <c r="Y628" s="474">
        <v>17509.5799999999</v>
      </c>
      <c r="Z628" s="474">
        <v>11004.379999999899</v>
      </c>
      <c r="AA628" s="474">
        <v>222817.22999999899</v>
      </c>
      <c r="AB628" s="474">
        <v>19234.559999999899</v>
      </c>
      <c r="AC628" s="474">
        <v>15504.44</v>
      </c>
      <c r="AD628" s="474">
        <v>18660.919999999998</v>
      </c>
      <c r="AE628" s="474">
        <v>19787.369999999901</v>
      </c>
      <c r="AF628" s="474">
        <v>20099.330000000002</v>
      </c>
      <c r="AG628" s="474">
        <v>18209.82</v>
      </c>
      <c r="AH628" s="474">
        <v>20544.699999999899</v>
      </c>
      <c r="AI628" s="474">
        <v>18874.990000000002</v>
      </c>
      <c r="AJ628" s="474">
        <v>16533.77</v>
      </c>
      <c r="AK628" s="474">
        <v>20300.129999999899</v>
      </c>
      <c r="AL628" s="474">
        <v>17503.060000000001</v>
      </c>
      <c r="AM628" s="474">
        <v>17236</v>
      </c>
      <c r="AN628" s="474">
        <v>222489.09</v>
      </c>
      <c r="AO628" s="474">
        <v>21088.61</v>
      </c>
      <c r="AP628" s="474">
        <v>16001.3</v>
      </c>
      <c r="AQ628" s="474">
        <v>18039.009999999998</v>
      </c>
      <c r="AR628" s="474">
        <v>21630.03</v>
      </c>
      <c r="AS628" s="474">
        <v>20081.189999999999</v>
      </c>
      <c r="AT628" s="474">
        <v>17553.66</v>
      </c>
      <c r="AU628" s="474">
        <v>19899.29</v>
      </c>
      <c r="AV628" s="474">
        <v>19494.449999999899</v>
      </c>
      <c r="AW628" s="474">
        <v>15853.04</v>
      </c>
      <c r="AX628" s="474">
        <v>22165.24</v>
      </c>
      <c r="AY628" s="474">
        <v>18053.3</v>
      </c>
      <c r="AZ628" s="474">
        <v>17686.419999999998</v>
      </c>
      <c r="BA628" s="474">
        <v>227545.53999999899</v>
      </c>
    </row>
    <row r="629" spans="1:53">
      <c r="A629" s="475" t="s">
        <v>1714</v>
      </c>
      <c r="B629" s="474">
        <v>50161.69</v>
      </c>
      <c r="C629" s="474">
        <v>46480.58</v>
      </c>
      <c r="D629" s="474">
        <v>47843.51</v>
      </c>
      <c r="E629" s="474">
        <v>46499.71</v>
      </c>
      <c r="F629" s="474">
        <v>45567.55</v>
      </c>
      <c r="G629" s="474">
        <v>53098.32</v>
      </c>
      <c r="H629" s="474">
        <v>45941.01</v>
      </c>
      <c r="I629" s="474">
        <v>54951.73</v>
      </c>
      <c r="J629" s="474">
        <v>34064.239999999998</v>
      </c>
      <c r="K629" s="474">
        <v>93386.27</v>
      </c>
      <c r="L629" s="474">
        <v>130048.95</v>
      </c>
      <c r="M629" s="474">
        <v>187741.81999999899</v>
      </c>
      <c r="N629" s="474">
        <v>835785.38</v>
      </c>
      <c r="O629" s="474">
        <v>83339.58</v>
      </c>
      <c r="P629" s="474">
        <v>83224.320000000007</v>
      </c>
      <c r="Q629" s="474">
        <v>89437.72</v>
      </c>
      <c r="R629" s="474">
        <v>83339.58</v>
      </c>
      <c r="S629" s="474">
        <v>92913.72</v>
      </c>
      <c r="T629" s="474">
        <v>86156.38</v>
      </c>
      <c r="U629" s="474">
        <v>103896.17</v>
      </c>
      <c r="V629" s="474">
        <v>91195.369999999893</v>
      </c>
      <c r="W629" s="474">
        <v>86156.27</v>
      </c>
      <c r="X629" s="474">
        <v>101175.19999999899</v>
      </c>
      <c r="Y629" s="474">
        <v>121073.89</v>
      </c>
      <c r="Z629" s="474">
        <v>85763.92</v>
      </c>
      <c r="AA629" s="474">
        <v>1107672.1200000001</v>
      </c>
      <c r="AB629" s="474">
        <v>90096.359999999899</v>
      </c>
      <c r="AC629" s="474">
        <v>82320.59</v>
      </c>
      <c r="AD629" s="474">
        <v>92631.78</v>
      </c>
      <c r="AE629" s="474">
        <v>82439.33</v>
      </c>
      <c r="AF629" s="474">
        <v>99890.169999999896</v>
      </c>
      <c r="AG629" s="474">
        <v>89224.259999999893</v>
      </c>
      <c r="AH629" s="474">
        <v>107134.39</v>
      </c>
      <c r="AI629" s="474">
        <v>94394.42</v>
      </c>
      <c r="AJ629" s="474">
        <v>85395.66</v>
      </c>
      <c r="AK629" s="474">
        <v>108460.3</v>
      </c>
      <c r="AL629" s="474">
        <v>125126.64</v>
      </c>
      <c r="AM629" s="474">
        <v>84998.25</v>
      </c>
      <c r="AN629" s="474">
        <v>1142112.1499999999</v>
      </c>
      <c r="AO629" s="474">
        <v>96822.51</v>
      </c>
      <c r="AP629" s="474">
        <v>84852.99</v>
      </c>
      <c r="AQ629" s="474">
        <v>91554.02</v>
      </c>
      <c r="AR629" s="474">
        <v>88923.53</v>
      </c>
      <c r="AS629" s="474">
        <v>102895.09</v>
      </c>
      <c r="AT629" s="474">
        <v>88033.11</v>
      </c>
      <c r="AU629" s="474">
        <v>114115.39</v>
      </c>
      <c r="AV629" s="474">
        <v>97300.54</v>
      </c>
      <c r="AW629" s="474">
        <v>84083.509999999893</v>
      </c>
      <c r="AX629" s="474">
        <v>115552.82</v>
      </c>
      <c r="AY629" s="474">
        <v>128600.02</v>
      </c>
      <c r="AZ629" s="474">
        <v>87628.56</v>
      </c>
      <c r="BA629" s="474">
        <v>1180362.0900000001</v>
      </c>
    </row>
    <row r="630" spans="1:53">
      <c r="A630" s="475" t="s">
        <v>1713</v>
      </c>
      <c r="B630" s="474">
        <v>50161.69</v>
      </c>
      <c r="C630" s="474">
        <v>46480.58</v>
      </c>
      <c r="D630" s="474">
        <v>47843.51</v>
      </c>
      <c r="E630" s="474">
        <v>46499.71</v>
      </c>
      <c r="F630" s="474">
        <v>45567.55</v>
      </c>
      <c r="G630" s="474">
        <v>53098.32</v>
      </c>
      <c r="H630" s="474">
        <v>45941.01</v>
      </c>
      <c r="I630" s="474">
        <v>54951.73</v>
      </c>
      <c r="J630" s="474">
        <v>34064.239999999998</v>
      </c>
      <c r="K630" s="474">
        <v>93386.27</v>
      </c>
      <c r="L630" s="474">
        <v>130048.95</v>
      </c>
      <c r="M630" s="474">
        <v>187741.81999999899</v>
      </c>
      <c r="N630" s="474">
        <v>835785.38</v>
      </c>
      <c r="O630" s="474">
        <v>83339.58</v>
      </c>
      <c r="P630" s="474">
        <v>83224.320000000007</v>
      </c>
      <c r="Q630" s="474">
        <v>89437.72</v>
      </c>
      <c r="R630" s="474">
        <v>83339.58</v>
      </c>
      <c r="S630" s="474">
        <v>92913.72</v>
      </c>
      <c r="T630" s="474">
        <v>86156.38</v>
      </c>
      <c r="U630" s="474">
        <v>103896.17</v>
      </c>
      <c r="V630" s="474">
        <v>91195.369999999893</v>
      </c>
      <c r="W630" s="474">
        <v>86156.27</v>
      </c>
      <c r="X630" s="474">
        <v>101175.19999999899</v>
      </c>
      <c r="Y630" s="474">
        <v>121073.89</v>
      </c>
      <c r="Z630" s="474">
        <v>85763.92</v>
      </c>
      <c r="AA630" s="474">
        <v>1107672.1200000001</v>
      </c>
      <c r="AB630" s="474">
        <v>90096.359999999899</v>
      </c>
      <c r="AC630" s="474">
        <v>82320.59</v>
      </c>
      <c r="AD630" s="474">
        <v>92631.78</v>
      </c>
      <c r="AE630" s="474">
        <v>82439.33</v>
      </c>
      <c r="AF630" s="474">
        <v>99890.169999999896</v>
      </c>
      <c r="AG630" s="474">
        <v>89224.259999999893</v>
      </c>
      <c r="AH630" s="474">
        <v>107134.39</v>
      </c>
      <c r="AI630" s="474">
        <v>94394.42</v>
      </c>
      <c r="AJ630" s="474">
        <v>85395.66</v>
      </c>
      <c r="AK630" s="474">
        <v>108460.3</v>
      </c>
      <c r="AL630" s="474">
        <v>125126.64</v>
      </c>
      <c r="AM630" s="474">
        <v>84998.25</v>
      </c>
      <c r="AN630" s="474">
        <v>1142112.1499999999</v>
      </c>
      <c r="AO630" s="474">
        <v>96822.51</v>
      </c>
      <c r="AP630" s="474">
        <v>84852.99</v>
      </c>
      <c r="AQ630" s="474">
        <v>91554.02</v>
      </c>
      <c r="AR630" s="474">
        <v>88923.53</v>
      </c>
      <c r="AS630" s="474">
        <v>102895.09</v>
      </c>
      <c r="AT630" s="474">
        <v>88033.11</v>
      </c>
      <c r="AU630" s="474">
        <v>114115.39</v>
      </c>
      <c r="AV630" s="474">
        <v>97300.54</v>
      </c>
      <c r="AW630" s="474">
        <v>84083.509999999893</v>
      </c>
      <c r="AX630" s="474">
        <v>115552.82</v>
      </c>
      <c r="AY630" s="474">
        <v>128600.02</v>
      </c>
      <c r="AZ630" s="474">
        <v>87628.56</v>
      </c>
      <c r="BA630" s="474">
        <v>1180362.0900000001</v>
      </c>
    </row>
    <row r="631" spans="1:53">
      <c r="A631" s="475" t="s">
        <v>1712</v>
      </c>
      <c r="B631" s="474">
        <v>618719.88</v>
      </c>
      <c r="C631" s="474">
        <v>618704.31999999995</v>
      </c>
      <c r="D631" s="474">
        <v>618704.31999999995</v>
      </c>
      <c r="E631" s="474">
        <v>618688.76</v>
      </c>
      <c r="F631" s="474">
        <v>618704.31999999995</v>
      </c>
      <c r="G631" s="474">
        <v>618704.31999999995</v>
      </c>
      <c r="H631" s="474">
        <v>618704.31999999995</v>
      </c>
      <c r="I631" s="474">
        <v>618704.31999999995</v>
      </c>
      <c r="J631" s="474">
        <v>618704.31999999995</v>
      </c>
      <c r="K631" s="474">
        <v>618704</v>
      </c>
      <c r="L631" s="474">
        <v>618704</v>
      </c>
      <c r="M631" s="474">
        <v>638704</v>
      </c>
      <c r="N631" s="474">
        <v>7444450.8799999999</v>
      </c>
      <c r="O631" s="474">
        <v>667971.42000000004</v>
      </c>
      <c r="P631" s="474">
        <v>667971.42000000004</v>
      </c>
      <c r="Q631" s="474">
        <v>667971.42000000004</v>
      </c>
      <c r="R631" s="474">
        <v>667971.42000000004</v>
      </c>
      <c r="S631" s="474">
        <v>667971.42000000004</v>
      </c>
      <c r="T631" s="474">
        <v>667971.42000000004</v>
      </c>
      <c r="U631" s="474">
        <v>667971.42000000004</v>
      </c>
      <c r="V631" s="474">
        <v>667971.42000000004</v>
      </c>
      <c r="W631" s="474">
        <v>709168.2</v>
      </c>
      <c r="X631" s="474">
        <v>667971.42000000004</v>
      </c>
      <c r="Y631" s="474">
        <v>667971.42000000004</v>
      </c>
      <c r="Z631" s="474">
        <v>667971.42000000004</v>
      </c>
      <c r="AA631" s="474">
        <v>8056853.8200000003</v>
      </c>
      <c r="AB631" s="474">
        <v>681330.85</v>
      </c>
      <c r="AC631" s="474">
        <v>681330.85</v>
      </c>
      <c r="AD631" s="474">
        <v>681330.85</v>
      </c>
      <c r="AE631" s="474">
        <v>681330.85</v>
      </c>
      <c r="AF631" s="474">
        <v>681330.85</v>
      </c>
      <c r="AG631" s="474">
        <v>681330.85</v>
      </c>
      <c r="AH631" s="474">
        <v>681330.85</v>
      </c>
      <c r="AI631" s="474">
        <v>681330.85</v>
      </c>
      <c r="AJ631" s="474">
        <v>681330.85</v>
      </c>
      <c r="AK631" s="474">
        <v>681330.85</v>
      </c>
      <c r="AL631" s="474">
        <v>681330.85</v>
      </c>
      <c r="AM631" s="474">
        <v>681330.85</v>
      </c>
      <c r="AN631" s="474">
        <v>8175970.1999999899</v>
      </c>
      <c r="AO631" s="474">
        <v>699045.45</v>
      </c>
      <c r="AP631" s="474">
        <v>699045.45</v>
      </c>
      <c r="AQ631" s="474">
        <v>699045.45</v>
      </c>
      <c r="AR631" s="474">
        <v>699045.45</v>
      </c>
      <c r="AS631" s="474">
        <v>699045.45</v>
      </c>
      <c r="AT631" s="474">
        <v>699045.45</v>
      </c>
      <c r="AU631" s="474">
        <v>699045.45</v>
      </c>
      <c r="AV631" s="474">
        <v>699045.45</v>
      </c>
      <c r="AW631" s="474">
        <v>699045.45</v>
      </c>
      <c r="AX631" s="474">
        <v>699045.45</v>
      </c>
      <c r="AY631" s="474">
        <v>699045.45</v>
      </c>
      <c r="AZ631" s="474">
        <v>699045.45</v>
      </c>
      <c r="BA631" s="474">
        <v>8388545.4000000004</v>
      </c>
    </row>
    <row r="632" spans="1:53">
      <c r="A632" s="475" t="s">
        <v>1711</v>
      </c>
      <c r="B632" s="474">
        <v>618719.88</v>
      </c>
      <c r="C632" s="474">
        <v>618704.31999999995</v>
      </c>
      <c r="D632" s="474">
        <v>618704.31999999995</v>
      </c>
      <c r="E632" s="474">
        <v>618688.76</v>
      </c>
      <c r="F632" s="474">
        <v>618704.31999999995</v>
      </c>
      <c r="G632" s="474">
        <v>618704.31999999995</v>
      </c>
      <c r="H632" s="474">
        <v>618704.31999999995</v>
      </c>
      <c r="I632" s="474">
        <v>618704.31999999995</v>
      </c>
      <c r="J632" s="474">
        <v>618704.31999999995</v>
      </c>
      <c r="K632" s="474">
        <v>618704</v>
      </c>
      <c r="L632" s="474">
        <v>618704</v>
      </c>
      <c r="M632" s="474">
        <v>638704</v>
      </c>
      <c r="N632" s="474">
        <v>7444450.8799999999</v>
      </c>
      <c r="O632" s="474">
        <v>667971.42000000004</v>
      </c>
      <c r="P632" s="474">
        <v>667971.42000000004</v>
      </c>
      <c r="Q632" s="474">
        <v>667971.42000000004</v>
      </c>
      <c r="R632" s="474">
        <v>667971.42000000004</v>
      </c>
      <c r="S632" s="474">
        <v>667971.42000000004</v>
      </c>
      <c r="T632" s="474">
        <v>667971.42000000004</v>
      </c>
      <c r="U632" s="474">
        <v>667971.42000000004</v>
      </c>
      <c r="V632" s="474">
        <v>667971.42000000004</v>
      </c>
      <c r="W632" s="474">
        <v>709168.2</v>
      </c>
      <c r="X632" s="474">
        <v>667971.42000000004</v>
      </c>
      <c r="Y632" s="474">
        <v>667971.42000000004</v>
      </c>
      <c r="Z632" s="474">
        <v>667971.42000000004</v>
      </c>
      <c r="AA632" s="474">
        <v>8056853.8200000003</v>
      </c>
      <c r="AB632" s="474">
        <v>681330.85</v>
      </c>
      <c r="AC632" s="474">
        <v>681330.85</v>
      </c>
      <c r="AD632" s="474">
        <v>681330.85</v>
      </c>
      <c r="AE632" s="474">
        <v>681330.85</v>
      </c>
      <c r="AF632" s="474">
        <v>681330.85</v>
      </c>
      <c r="AG632" s="474">
        <v>681330.85</v>
      </c>
      <c r="AH632" s="474">
        <v>681330.85</v>
      </c>
      <c r="AI632" s="474">
        <v>681330.85</v>
      </c>
      <c r="AJ632" s="474">
        <v>681330.85</v>
      </c>
      <c r="AK632" s="474">
        <v>681330.85</v>
      </c>
      <c r="AL632" s="474">
        <v>681330.85</v>
      </c>
      <c r="AM632" s="474">
        <v>681330.85</v>
      </c>
      <c r="AN632" s="474">
        <v>8175970.1999999899</v>
      </c>
      <c r="AO632" s="474">
        <v>699045.45</v>
      </c>
      <c r="AP632" s="474">
        <v>699045.45</v>
      </c>
      <c r="AQ632" s="474">
        <v>699045.45</v>
      </c>
      <c r="AR632" s="474">
        <v>699045.45</v>
      </c>
      <c r="AS632" s="474">
        <v>699045.45</v>
      </c>
      <c r="AT632" s="474">
        <v>699045.45</v>
      </c>
      <c r="AU632" s="474">
        <v>699045.45</v>
      </c>
      <c r="AV632" s="474">
        <v>699045.45</v>
      </c>
      <c r="AW632" s="474">
        <v>699045.45</v>
      </c>
      <c r="AX632" s="474">
        <v>699045.45</v>
      </c>
      <c r="AY632" s="474">
        <v>699045.45</v>
      </c>
      <c r="AZ632" s="474">
        <v>699045.45</v>
      </c>
      <c r="BA632" s="474">
        <v>8388545.4000000004</v>
      </c>
    </row>
    <row r="633" spans="1:53">
      <c r="A633" s="475" t="s">
        <v>1710</v>
      </c>
      <c r="B633" s="474">
        <v>0</v>
      </c>
      <c r="C633" s="474">
        <v>0</v>
      </c>
      <c r="D633" s="474">
        <v>0</v>
      </c>
      <c r="E633" s="474">
        <v>0</v>
      </c>
      <c r="F633" s="474">
        <v>0</v>
      </c>
      <c r="G633" s="474">
        <v>0</v>
      </c>
      <c r="H633" s="474">
        <v>0</v>
      </c>
      <c r="I633" s="474">
        <v>0</v>
      </c>
      <c r="J633" s="474">
        <v>0</v>
      </c>
      <c r="K633" s="474">
        <v>0</v>
      </c>
      <c r="L633" s="474">
        <v>0</v>
      </c>
      <c r="M633" s="474">
        <v>0</v>
      </c>
      <c r="N633" s="474">
        <v>0</v>
      </c>
      <c r="O633" s="474">
        <v>0</v>
      </c>
      <c r="P633" s="474">
        <v>0</v>
      </c>
      <c r="Q633" s="474">
        <v>0</v>
      </c>
      <c r="R633" s="474">
        <v>0</v>
      </c>
      <c r="S633" s="474">
        <v>0</v>
      </c>
      <c r="T633" s="474">
        <v>0</v>
      </c>
      <c r="U633" s="474">
        <v>0</v>
      </c>
      <c r="V633" s="474">
        <v>0</v>
      </c>
      <c r="W633" s="474">
        <v>0</v>
      </c>
      <c r="X633" s="474">
        <v>0</v>
      </c>
      <c r="Y633" s="474">
        <v>0</v>
      </c>
      <c r="Z633" s="474">
        <v>0</v>
      </c>
      <c r="AA633" s="474">
        <v>0</v>
      </c>
      <c r="AB633" s="474">
        <v>0</v>
      </c>
      <c r="AC633" s="474">
        <v>0</v>
      </c>
      <c r="AD633" s="474">
        <v>0</v>
      </c>
      <c r="AE633" s="474">
        <v>0</v>
      </c>
      <c r="AF633" s="474">
        <v>0</v>
      </c>
      <c r="AG633" s="474">
        <v>0</v>
      </c>
      <c r="AH633" s="474">
        <v>0</v>
      </c>
      <c r="AI633" s="474">
        <v>0</v>
      </c>
      <c r="AJ633" s="474">
        <v>0</v>
      </c>
      <c r="AK633" s="474">
        <v>0</v>
      </c>
      <c r="AL633" s="474">
        <v>0</v>
      </c>
      <c r="AM633" s="474">
        <v>0</v>
      </c>
      <c r="AN633" s="474">
        <v>0</v>
      </c>
      <c r="AO633" s="474">
        <v>0</v>
      </c>
      <c r="AP633" s="474">
        <v>0</v>
      </c>
      <c r="AQ633" s="474">
        <v>0</v>
      </c>
      <c r="AR633" s="474">
        <v>0</v>
      </c>
      <c r="AS633" s="474">
        <v>0</v>
      </c>
      <c r="AT633" s="474">
        <v>0</v>
      </c>
      <c r="AU633" s="474">
        <v>0</v>
      </c>
      <c r="AV633" s="474">
        <v>0</v>
      </c>
      <c r="AW633" s="474">
        <v>0</v>
      </c>
      <c r="AX633" s="474">
        <v>0</v>
      </c>
      <c r="AY633" s="474">
        <v>0</v>
      </c>
      <c r="AZ633" s="474">
        <v>0</v>
      </c>
      <c r="BA633" s="474">
        <v>0</v>
      </c>
    </row>
    <row r="634" spans="1:53">
      <c r="A634" s="475" t="s">
        <v>1709</v>
      </c>
      <c r="B634" s="474">
        <v>56239.98</v>
      </c>
      <c r="C634" s="474">
        <v>54208.87</v>
      </c>
      <c r="D634" s="474">
        <v>62680.98</v>
      </c>
      <c r="E634" s="474">
        <v>71062.36</v>
      </c>
      <c r="F634" s="474">
        <v>65972.55</v>
      </c>
      <c r="G634" s="474">
        <v>67622.64</v>
      </c>
      <c r="H634" s="474">
        <v>67730.929999999993</v>
      </c>
      <c r="I634" s="474">
        <v>75200.97</v>
      </c>
      <c r="J634" s="474">
        <v>25800.99</v>
      </c>
      <c r="K634" s="474">
        <v>18402.689999999999</v>
      </c>
      <c r="L634" s="474">
        <v>18402.79</v>
      </c>
      <c r="M634" s="474">
        <v>21145.85</v>
      </c>
      <c r="N634" s="474">
        <v>604471.6</v>
      </c>
      <c r="O634" s="474">
        <v>18345.72</v>
      </c>
      <c r="P634" s="474">
        <v>18230.439999999999</v>
      </c>
      <c r="Q634" s="474">
        <v>19926.14</v>
      </c>
      <c r="R634" s="474">
        <v>18345.72</v>
      </c>
      <c r="S634" s="474">
        <v>19092.66</v>
      </c>
      <c r="T634" s="474">
        <v>19121.509999999998</v>
      </c>
      <c r="U634" s="474">
        <v>18404.36</v>
      </c>
      <c r="V634" s="474">
        <v>19897.3</v>
      </c>
      <c r="W634" s="474">
        <v>19121.509999999998</v>
      </c>
      <c r="X634" s="474">
        <v>18712.5</v>
      </c>
      <c r="Y634" s="474">
        <v>19771.21</v>
      </c>
      <c r="Z634" s="474">
        <v>19179.099999999999</v>
      </c>
      <c r="AA634" s="474">
        <v>228148.16999999899</v>
      </c>
      <c r="AB634" s="474">
        <v>19804.3999999999</v>
      </c>
      <c r="AC634" s="474">
        <v>18022.36</v>
      </c>
      <c r="AD634" s="474">
        <v>20608.77</v>
      </c>
      <c r="AE634" s="474">
        <v>18141.080000000002</v>
      </c>
      <c r="AF634" s="474">
        <v>20577.43</v>
      </c>
      <c r="AG634" s="474">
        <v>19776.349999999999</v>
      </c>
      <c r="AH634" s="474">
        <v>19033.16</v>
      </c>
      <c r="AI634" s="474">
        <v>20578.21</v>
      </c>
      <c r="AJ634" s="474">
        <v>18944.689999999999</v>
      </c>
      <c r="AK634" s="474">
        <v>20182.219999999899</v>
      </c>
      <c r="AL634" s="474">
        <v>20444.669999999998</v>
      </c>
      <c r="AM634" s="474">
        <v>19004.049999999901</v>
      </c>
      <c r="AN634" s="474">
        <v>235117.39</v>
      </c>
      <c r="AO634" s="474">
        <v>21292.01</v>
      </c>
      <c r="AP634" s="474">
        <v>18594.29</v>
      </c>
      <c r="AQ634" s="474">
        <v>20405.310000000001</v>
      </c>
      <c r="AR634" s="474">
        <v>19574.259999999998</v>
      </c>
      <c r="AS634" s="474">
        <v>21232.26</v>
      </c>
      <c r="AT634" s="474">
        <v>19545.689999999999</v>
      </c>
      <c r="AU634" s="474">
        <v>20494.759999999998</v>
      </c>
      <c r="AV634" s="474">
        <v>21233.03</v>
      </c>
      <c r="AW634" s="474">
        <v>18686.82</v>
      </c>
      <c r="AX634" s="474">
        <v>21677.4</v>
      </c>
      <c r="AY634" s="474">
        <v>21086.26</v>
      </c>
      <c r="AZ634" s="474">
        <v>19606.189999999999</v>
      </c>
      <c r="BA634" s="474">
        <v>243428.28</v>
      </c>
    </row>
    <row r="635" spans="1:53">
      <c r="A635" s="475" t="s">
        <v>1708</v>
      </c>
      <c r="B635" s="474">
        <v>56239.98</v>
      </c>
      <c r="C635" s="474">
        <v>54208.87</v>
      </c>
      <c r="D635" s="474">
        <v>62680.98</v>
      </c>
      <c r="E635" s="474">
        <v>71062.36</v>
      </c>
      <c r="F635" s="474">
        <v>65972.55</v>
      </c>
      <c r="G635" s="474">
        <v>67622.64</v>
      </c>
      <c r="H635" s="474">
        <v>67730.929999999993</v>
      </c>
      <c r="I635" s="474">
        <v>75200.97</v>
      </c>
      <c r="J635" s="474">
        <v>25800.99</v>
      </c>
      <c r="K635" s="474">
        <v>18402.689999999999</v>
      </c>
      <c r="L635" s="474">
        <v>18402.79</v>
      </c>
      <c r="M635" s="474">
        <v>21145.85</v>
      </c>
      <c r="N635" s="474">
        <v>604471.6</v>
      </c>
      <c r="O635" s="474">
        <v>18345.72</v>
      </c>
      <c r="P635" s="474">
        <v>18230.439999999999</v>
      </c>
      <c r="Q635" s="474">
        <v>19926.14</v>
      </c>
      <c r="R635" s="474">
        <v>18345.72</v>
      </c>
      <c r="S635" s="474">
        <v>19092.66</v>
      </c>
      <c r="T635" s="474">
        <v>19121.509999999998</v>
      </c>
      <c r="U635" s="474">
        <v>18404.36</v>
      </c>
      <c r="V635" s="474">
        <v>19897.3</v>
      </c>
      <c r="W635" s="474">
        <v>19121.509999999998</v>
      </c>
      <c r="X635" s="474">
        <v>18712.5</v>
      </c>
      <c r="Y635" s="474">
        <v>19771.21</v>
      </c>
      <c r="Z635" s="474">
        <v>19179.099999999999</v>
      </c>
      <c r="AA635" s="474">
        <v>228148.16999999899</v>
      </c>
      <c r="AB635" s="474">
        <v>19804.3999999999</v>
      </c>
      <c r="AC635" s="474">
        <v>18022.36</v>
      </c>
      <c r="AD635" s="474">
        <v>20608.77</v>
      </c>
      <c r="AE635" s="474">
        <v>18141.080000000002</v>
      </c>
      <c r="AF635" s="474">
        <v>20577.43</v>
      </c>
      <c r="AG635" s="474">
        <v>19776.349999999999</v>
      </c>
      <c r="AH635" s="474">
        <v>19033.16</v>
      </c>
      <c r="AI635" s="474">
        <v>20578.21</v>
      </c>
      <c r="AJ635" s="474">
        <v>18944.689999999999</v>
      </c>
      <c r="AK635" s="474">
        <v>20182.219999999899</v>
      </c>
      <c r="AL635" s="474">
        <v>20444.669999999998</v>
      </c>
      <c r="AM635" s="474">
        <v>19004.049999999901</v>
      </c>
      <c r="AN635" s="474">
        <v>235117.39</v>
      </c>
      <c r="AO635" s="474">
        <v>21292.01</v>
      </c>
      <c r="AP635" s="474">
        <v>18594.29</v>
      </c>
      <c r="AQ635" s="474">
        <v>20405.310000000001</v>
      </c>
      <c r="AR635" s="474">
        <v>19574.259999999998</v>
      </c>
      <c r="AS635" s="474">
        <v>21232.26</v>
      </c>
      <c r="AT635" s="474">
        <v>19545.689999999999</v>
      </c>
      <c r="AU635" s="474">
        <v>20494.759999999998</v>
      </c>
      <c r="AV635" s="474">
        <v>21233.03</v>
      </c>
      <c r="AW635" s="474">
        <v>18686.82</v>
      </c>
      <c r="AX635" s="474">
        <v>21677.4</v>
      </c>
      <c r="AY635" s="474">
        <v>21086.26</v>
      </c>
      <c r="AZ635" s="474">
        <v>19606.189999999999</v>
      </c>
      <c r="BA635" s="474">
        <v>243428.28</v>
      </c>
    </row>
    <row r="636" spans="1:53">
      <c r="A636" s="475" t="s">
        <v>1707</v>
      </c>
      <c r="B636" s="474">
        <v>173725.73</v>
      </c>
      <c r="C636" s="474">
        <v>115848.57</v>
      </c>
      <c r="D636" s="474">
        <v>148909.87</v>
      </c>
      <c r="E636" s="474">
        <v>156300.79999999999</v>
      </c>
      <c r="F636" s="474">
        <v>142516.60999999999</v>
      </c>
      <c r="G636" s="474">
        <v>154573.14000000001</v>
      </c>
      <c r="H636" s="474">
        <v>186172.38</v>
      </c>
      <c r="I636" s="474">
        <v>382267.95</v>
      </c>
      <c r="J636" s="474">
        <v>378933.4</v>
      </c>
      <c r="K636" s="474">
        <v>182051.45</v>
      </c>
      <c r="L636" s="474">
        <v>181962.889999999</v>
      </c>
      <c r="M636" s="474">
        <v>179632.91999999899</v>
      </c>
      <c r="N636" s="474">
        <v>2382895.71</v>
      </c>
      <c r="O636" s="474">
        <v>140334.31</v>
      </c>
      <c r="P636" s="474">
        <v>180033.37</v>
      </c>
      <c r="Q636" s="474">
        <v>158284.82</v>
      </c>
      <c r="R636" s="474">
        <v>172804.47</v>
      </c>
      <c r="S636" s="474">
        <v>187134.81</v>
      </c>
      <c r="T636" s="474">
        <v>186566.58</v>
      </c>
      <c r="U636" s="474">
        <v>198599.72</v>
      </c>
      <c r="V636" s="474">
        <v>144225.29999999999</v>
      </c>
      <c r="W636" s="474">
        <v>186545.6</v>
      </c>
      <c r="X636" s="474">
        <v>195611.85</v>
      </c>
      <c r="Y636" s="474">
        <v>178517.81</v>
      </c>
      <c r="Z636" s="474">
        <v>203931.24</v>
      </c>
      <c r="AA636" s="474">
        <v>2132589.88</v>
      </c>
      <c r="AB636" s="474">
        <v>261854.24</v>
      </c>
      <c r="AC636" s="474">
        <v>273072.679999999</v>
      </c>
      <c r="AD636" s="474">
        <v>256859.08999999901</v>
      </c>
      <c r="AE636" s="474">
        <v>265372.52</v>
      </c>
      <c r="AF636" s="474">
        <v>287715.84999999998</v>
      </c>
      <c r="AG636" s="474">
        <v>283278.86999999901</v>
      </c>
      <c r="AH636" s="474">
        <v>293777.89</v>
      </c>
      <c r="AI636" s="474">
        <v>241958.97</v>
      </c>
      <c r="AJ636" s="474">
        <v>280823.95999999897</v>
      </c>
      <c r="AK636" s="474">
        <v>297861.03999999998</v>
      </c>
      <c r="AL636" s="474">
        <v>279429.75</v>
      </c>
      <c r="AM636" s="474">
        <v>303041.96000000002</v>
      </c>
      <c r="AN636" s="474">
        <v>3325046.82</v>
      </c>
      <c r="AO636" s="474">
        <v>255929.06999999899</v>
      </c>
      <c r="AP636" s="474">
        <v>266923.77</v>
      </c>
      <c r="AQ636" s="474">
        <v>248784.86</v>
      </c>
      <c r="AR636" s="474">
        <v>260483.53</v>
      </c>
      <c r="AS636" s="474">
        <v>281584.21999999997</v>
      </c>
      <c r="AT636" s="474">
        <v>276126.73</v>
      </c>
      <c r="AU636" s="474">
        <v>289681.39</v>
      </c>
      <c r="AV636" s="474">
        <v>235080.22</v>
      </c>
      <c r="AW636" s="474">
        <v>273684.90000000002</v>
      </c>
      <c r="AX636" s="474">
        <v>293239.52999999898</v>
      </c>
      <c r="AY636" s="474">
        <v>273437.39</v>
      </c>
      <c r="AZ636" s="474">
        <v>297477.8</v>
      </c>
      <c r="BA636" s="474">
        <v>3252433.41</v>
      </c>
    </row>
    <row r="637" spans="1:53">
      <c r="A637" s="475" t="s">
        <v>1706</v>
      </c>
      <c r="B637" s="474">
        <v>173725.73</v>
      </c>
      <c r="C637" s="474">
        <v>115848.57</v>
      </c>
      <c r="D637" s="474">
        <v>148909.87</v>
      </c>
      <c r="E637" s="474">
        <v>156300.79999999999</v>
      </c>
      <c r="F637" s="474">
        <v>142516.60999999999</v>
      </c>
      <c r="G637" s="474">
        <v>154573.14000000001</v>
      </c>
      <c r="H637" s="474">
        <v>186172.38</v>
      </c>
      <c r="I637" s="474">
        <v>382267.95</v>
      </c>
      <c r="J637" s="474">
        <v>378933.4</v>
      </c>
      <c r="K637" s="474">
        <v>182051.45</v>
      </c>
      <c r="L637" s="474">
        <v>181962.889999999</v>
      </c>
      <c r="M637" s="474">
        <v>179632.91999999899</v>
      </c>
      <c r="N637" s="474">
        <v>2382895.71</v>
      </c>
      <c r="O637" s="474">
        <v>140334.31</v>
      </c>
      <c r="P637" s="474">
        <v>180033.37</v>
      </c>
      <c r="Q637" s="474">
        <v>158284.82</v>
      </c>
      <c r="R637" s="474">
        <v>172804.47</v>
      </c>
      <c r="S637" s="474">
        <v>187134.81</v>
      </c>
      <c r="T637" s="474">
        <v>186566.58</v>
      </c>
      <c r="U637" s="474">
        <v>198599.72</v>
      </c>
      <c r="V637" s="474">
        <v>144225.29999999999</v>
      </c>
      <c r="W637" s="474">
        <v>186545.6</v>
      </c>
      <c r="X637" s="474">
        <v>195611.85</v>
      </c>
      <c r="Y637" s="474">
        <v>178517.81</v>
      </c>
      <c r="Z637" s="474">
        <v>203931.24</v>
      </c>
      <c r="AA637" s="474">
        <v>2132589.88</v>
      </c>
      <c r="AB637" s="474">
        <v>261854.24</v>
      </c>
      <c r="AC637" s="474">
        <v>273072.679999999</v>
      </c>
      <c r="AD637" s="474">
        <v>256859.08999999901</v>
      </c>
      <c r="AE637" s="474">
        <v>265372.52</v>
      </c>
      <c r="AF637" s="474">
        <v>287715.84999999998</v>
      </c>
      <c r="AG637" s="474">
        <v>283278.86999999901</v>
      </c>
      <c r="AH637" s="474">
        <v>293777.89</v>
      </c>
      <c r="AI637" s="474">
        <v>241958.97</v>
      </c>
      <c r="AJ637" s="474">
        <v>280823.95999999897</v>
      </c>
      <c r="AK637" s="474">
        <v>297861.03999999998</v>
      </c>
      <c r="AL637" s="474">
        <v>279429.75</v>
      </c>
      <c r="AM637" s="474">
        <v>303041.96000000002</v>
      </c>
      <c r="AN637" s="474">
        <v>3325046.82</v>
      </c>
      <c r="AO637" s="474">
        <v>255929.06999999899</v>
      </c>
      <c r="AP637" s="474">
        <v>266923.77</v>
      </c>
      <c r="AQ637" s="474">
        <v>248784.86</v>
      </c>
      <c r="AR637" s="474">
        <v>260483.53</v>
      </c>
      <c r="AS637" s="474">
        <v>281584.21999999997</v>
      </c>
      <c r="AT637" s="474">
        <v>276126.73</v>
      </c>
      <c r="AU637" s="474">
        <v>289681.39</v>
      </c>
      <c r="AV637" s="474">
        <v>235080.22</v>
      </c>
      <c r="AW637" s="474">
        <v>273684.90000000002</v>
      </c>
      <c r="AX637" s="474">
        <v>293239.52999999898</v>
      </c>
      <c r="AY637" s="474">
        <v>273437.39</v>
      </c>
      <c r="AZ637" s="474">
        <v>297477.8</v>
      </c>
      <c r="BA637" s="474">
        <v>3252433.41</v>
      </c>
    </row>
    <row r="638" spans="1:53">
      <c r="A638" s="475" t="s">
        <v>1705</v>
      </c>
      <c r="B638" s="474">
        <v>0</v>
      </c>
      <c r="C638" s="474">
        <v>0</v>
      </c>
      <c r="D638" s="474">
        <v>0</v>
      </c>
      <c r="E638" s="474">
        <v>0</v>
      </c>
      <c r="F638" s="474">
        <v>0</v>
      </c>
      <c r="G638" s="474">
        <v>0</v>
      </c>
      <c r="H638" s="474">
        <v>0</v>
      </c>
      <c r="I638" s="474">
        <v>0</v>
      </c>
      <c r="J638" s="474">
        <v>0</v>
      </c>
      <c r="K638" s="474">
        <v>0</v>
      </c>
      <c r="L638" s="474">
        <v>0</v>
      </c>
      <c r="M638" s="474">
        <v>0</v>
      </c>
      <c r="N638" s="474">
        <v>0</v>
      </c>
      <c r="O638" s="474">
        <v>0</v>
      </c>
      <c r="P638" s="474">
        <v>0</v>
      </c>
      <c r="Q638" s="474">
        <v>0</v>
      </c>
      <c r="R638" s="474">
        <v>0</v>
      </c>
      <c r="S638" s="474">
        <v>0</v>
      </c>
      <c r="T638" s="474">
        <v>0</v>
      </c>
      <c r="U638" s="474">
        <v>0</v>
      </c>
      <c r="V638" s="474">
        <v>0</v>
      </c>
      <c r="W638" s="474">
        <v>0</v>
      </c>
      <c r="X638" s="474">
        <v>0</v>
      </c>
      <c r="Y638" s="474">
        <v>0</v>
      </c>
      <c r="Z638" s="474">
        <v>0</v>
      </c>
      <c r="AA638" s="474">
        <v>0</v>
      </c>
      <c r="AB638" s="474">
        <v>0</v>
      </c>
      <c r="AC638" s="474">
        <v>0</v>
      </c>
      <c r="AD638" s="474">
        <v>0</v>
      </c>
      <c r="AE638" s="474">
        <v>0</v>
      </c>
      <c r="AF638" s="474">
        <v>0</v>
      </c>
      <c r="AG638" s="474">
        <v>0</v>
      </c>
      <c r="AH638" s="474">
        <v>0</v>
      </c>
      <c r="AI638" s="474">
        <v>0</v>
      </c>
      <c r="AJ638" s="474">
        <v>0</v>
      </c>
      <c r="AK638" s="474">
        <v>0</v>
      </c>
      <c r="AL638" s="474">
        <v>0</v>
      </c>
      <c r="AM638" s="474">
        <v>0</v>
      </c>
      <c r="AN638" s="474">
        <v>0</v>
      </c>
      <c r="AO638" s="474">
        <v>0</v>
      </c>
      <c r="AP638" s="474">
        <v>0</v>
      </c>
      <c r="AQ638" s="474">
        <v>0</v>
      </c>
      <c r="AR638" s="474">
        <v>0</v>
      </c>
      <c r="AS638" s="474">
        <v>0</v>
      </c>
      <c r="AT638" s="474">
        <v>0</v>
      </c>
      <c r="AU638" s="474">
        <v>0</v>
      </c>
      <c r="AV638" s="474">
        <v>0</v>
      </c>
      <c r="AW638" s="474">
        <v>0</v>
      </c>
      <c r="AX638" s="474">
        <v>0</v>
      </c>
      <c r="AY638" s="474">
        <v>0</v>
      </c>
      <c r="AZ638" s="474">
        <v>0</v>
      </c>
      <c r="BA638" s="474">
        <v>0</v>
      </c>
    </row>
    <row r="639" spans="1:53">
      <c r="A639" s="475" t="s">
        <v>1704</v>
      </c>
      <c r="B639" s="474">
        <v>328280.83</v>
      </c>
      <c r="C639" s="474">
        <v>31045.69</v>
      </c>
      <c r="D639" s="474">
        <v>10961.95</v>
      </c>
      <c r="E639" s="474">
        <v>8161.13</v>
      </c>
      <c r="F639" s="474">
        <v>5964.59</v>
      </c>
      <c r="G639" s="474">
        <v>4326.2700000000004</v>
      </c>
      <c r="H639" s="474">
        <v>6922.82</v>
      </c>
      <c r="I639" s="474">
        <v>1515.41</v>
      </c>
      <c r="J639" s="474">
        <v>3510.71</v>
      </c>
      <c r="K639" s="474">
        <v>30997.64</v>
      </c>
      <c r="L639" s="474">
        <v>49497.42</v>
      </c>
      <c r="M639" s="474">
        <v>44694.64</v>
      </c>
      <c r="N639" s="474">
        <v>525879.1</v>
      </c>
      <c r="O639" s="474">
        <v>31250</v>
      </c>
      <c r="P639" s="474">
        <v>31250</v>
      </c>
      <c r="Q639" s="474">
        <v>31250</v>
      </c>
      <c r="R639" s="474">
        <v>31250</v>
      </c>
      <c r="S639" s="474">
        <v>31250</v>
      </c>
      <c r="T639" s="474">
        <v>31250</v>
      </c>
      <c r="U639" s="474">
        <v>31250</v>
      </c>
      <c r="V639" s="474">
        <v>31250</v>
      </c>
      <c r="W639" s="474">
        <v>31250</v>
      </c>
      <c r="X639" s="474">
        <v>31250</v>
      </c>
      <c r="Y639" s="474">
        <v>31250</v>
      </c>
      <c r="Z639" s="474">
        <v>31250</v>
      </c>
      <c r="AA639" s="474">
        <v>375000</v>
      </c>
      <c r="AB639" s="474">
        <v>31250</v>
      </c>
      <c r="AC639" s="474">
        <v>31250</v>
      </c>
      <c r="AD639" s="474">
        <v>31250</v>
      </c>
      <c r="AE639" s="474">
        <v>31250</v>
      </c>
      <c r="AF639" s="474">
        <v>31250</v>
      </c>
      <c r="AG639" s="474">
        <v>31250</v>
      </c>
      <c r="AH639" s="474">
        <v>31250</v>
      </c>
      <c r="AI639" s="474">
        <v>31250</v>
      </c>
      <c r="AJ639" s="474">
        <v>31250</v>
      </c>
      <c r="AK639" s="474">
        <v>31250</v>
      </c>
      <c r="AL639" s="474">
        <v>31250</v>
      </c>
      <c r="AM639" s="474">
        <v>31250</v>
      </c>
      <c r="AN639" s="474">
        <v>375000</v>
      </c>
      <c r="AO639" s="474">
        <v>31250</v>
      </c>
      <c r="AP639" s="474">
        <v>31250</v>
      </c>
      <c r="AQ639" s="474">
        <v>31250</v>
      </c>
      <c r="AR639" s="474">
        <v>31250</v>
      </c>
      <c r="AS639" s="474">
        <v>31250</v>
      </c>
      <c r="AT639" s="474">
        <v>31250</v>
      </c>
      <c r="AU639" s="474">
        <v>31250</v>
      </c>
      <c r="AV639" s="474">
        <v>31250</v>
      </c>
      <c r="AW639" s="474">
        <v>31250</v>
      </c>
      <c r="AX639" s="474">
        <v>31250</v>
      </c>
      <c r="AY639" s="474">
        <v>31250</v>
      </c>
      <c r="AZ639" s="474">
        <v>31250</v>
      </c>
      <c r="BA639" s="474">
        <v>375000</v>
      </c>
    </row>
    <row r="640" spans="1:53">
      <c r="A640" s="475" t="s">
        <v>1703</v>
      </c>
      <c r="B640" s="474">
        <v>328280.83</v>
      </c>
      <c r="C640" s="474">
        <v>31045.69</v>
      </c>
      <c r="D640" s="474">
        <v>10961.95</v>
      </c>
      <c r="E640" s="474">
        <v>8161.13</v>
      </c>
      <c r="F640" s="474">
        <v>5964.59</v>
      </c>
      <c r="G640" s="474">
        <v>4326.2700000000004</v>
      </c>
      <c r="H640" s="474">
        <v>6922.82</v>
      </c>
      <c r="I640" s="474">
        <v>1515.41</v>
      </c>
      <c r="J640" s="474">
        <v>3510.71</v>
      </c>
      <c r="K640" s="474">
        <v>30997.64</v>
      </c>
      <c r="L640" s="474">
        <v>49497.42</v>
      </c>
      <c r="M640" s="474">
        <v>44694.64</v>
      </c>
      <c r="N640" s="474">
        <v>525879.1</v>
      </c>
      <c r="O640" s="474">
        <v>31250</v>
      </c>
      <c r="P640" s="474">
        <v>31250</v>
      </c>
      <c r="Q640" s="474">
        <v>31250</v>
      </c>
      <c r="R640" s="474">
        <v>31250</v>
      </c>
      <c r="S640" s="474">
        <v>31250</v>
      </c>
      <c r="T640" s="474">
        <v>31250</v>
      </c>
      <c r="U640" s="474">
        <v>31250</v>
      </c>
      <c r="V640" s="474">
        <v>31250</v>
      </c>
      <c r="W640" s="474">
        <v>31250</v>
      </c>
      <c r="X640" s="474">
        <v>31250</v>
      </c>
      <c r="Y640" s="474">
        <v>31250</v>
      </c>
      <c r="Z640" s="474">
        <v>31250</v>
      </c>
      <c r="AA640" s="474">
        <v>375000</v>
      </c>
      <c r="AB640" s="474">
        <v>31250</v>
      </c>
      <c r="AC640" s="474">
        <v>31250</v>
      </c>
      <c r="AD640" s="474">
        <v>31250</v>
      </c>
      <c r="AE640" s="474">
        <v>31250</v>
      </c>
      <c r="AF640" s="474">
        <v>31250</v>
      </c>
      <c r="AG640" s="474">
        <v>31250</v>
      </c>
      <c r="AH640" s="474">
        <v>31250</v>
      </c>
      <c r="AI640" s="474">
        <v>31250</v>
      </c>
      <c r="AJ640" s="474">
        <v>31250</v>
      </c>
      <c r="AK640" s="474">
        <v>31250</v>
      </c>
      <c r="AL640" s="474">
        <v>31250</v>
      </c>
      <c r="AM640" s="474">
        <v>31250</v>
      </c>
      <c r="AN640" s="474">
        <v>375000</v>
      </c>
      <c r="AO640" s="474">
        <v>31250</v>
      </c>
      <c r="AP640" s="474">
        <v>31250</v>
      </c>
      <c r="AQ640" s="474">
        <v>31250</v>
      </c>
      <c r="AR640" s="474">
        <v>31250</v>
      </c>
      <c r="AS640" s="474">
        <v>31250</v>
      </c>
      <c r="AT640" s="474">
        <v>31250</v>
      </c>
      <c r="AU640" s="474">
        <v>31250</v>
      </c>
      <c r="AV640" s="474">
        <v>31250</v>
      </c>
      <c r="AW640" s="474">
        <v>31250</v>
      </c>
      <c r="AX640" s="474">
        <v>31250</v>
      </c>
      <c r="AY640" s="474">
        <v>31250</v>
      </c>
      <c r="AZ640" s="474">
        <v>31250</v>
      </c>
      <c r="BA640" s="474">
        <v>375000</v>
      </c>
    </row>
    <row r="641" spans="1:53">
      <c r="A641" s="475" t="s">
        <v>1702</v>
      </c>
      <c r="B641" s="474">
        <v>0</v>
      </c>
      <c r="C641" s="474">
        <v>0</v>
      </c>
      <c r="D641" s="474">
        <v>0</v>
      </c>
      <c r="E641" s="474">
        <v>0</v>
      </c>
      <c r="F641" s="474">
        <v>0</v>
      </c>
      <c r="G641" s="474">
        <v>0</v>
      </c>
      <c r="H641" s="474">
        <v>0</v>
      </c>
      <c r="I641" s="474">
        <v>0</v>
      </c>
      <c r="J641" s="474">
        <v>0</v>
      </c>
      <c r="K641" s="474">
        <v>0</v>
      </c>
      <c r="L641" s="474">
        <v>0</v>
      </c>
      <c r="M641" s="474">
        <v>0</v>
      </c>
      <c r="N641" s="474">
        <v>0</v>
      </c>
      <c r="O641" s="474">
        <v>0</v>
      </c>
      <c r="P641" s="474">
        <v>0</v>
      </c>
      <c r="Q641" s="474">
        <v>0</v>
      </c>
      <c r="R641" s="474">
        <v>0</v>
      </c>
      <c r="S641" s="474">
        <v>0</v>
      </c>
      <c r="T641" s="474">
        <v>0</v>
      </c>
      <c r="U641" s="474">
        <v>0</v>
      </c>
      <c r="V641" s="474">
        <v>0</v>
      </c>
      <c r="W641" s="474">
        <v>0</v>
      </c>
      <c r="X641" s="474">
        <v>0</v>
      </c>
      <c r="Y641" s="474">
        <v>0</v>
      </c>
      <c r="Z641" s="474">
        <v>0</v>
      </c>
      <c r="AA641" s="474">
        <v>0</v>
      </c>
      <c r="AB641" s="474">
        <v>0</v>
      </c>
      <c r="AC641" s="474">
        <v>0</v>
      </c>
      <c r="AD641" s="474">
        <v>0</v>
      </c>
      <c r="AE641" s="474">
        <v>0</v>
      </c>
      <c r="AF641" s="474">
        <v>0</v>
      </c>
      <c r="AG641" s="474">
        <v>0</v>
      </c>
      <c r="AH641" s="474">
        <v>0</v>
      </c>
      <c r="AI641" s="474">
        <v>0</v>
      </c>
      <c r="AJ641" s="474">
        <v>0</v>
      </c>
      <c r="AK641" s="474">
        <v>0</v>
      </c>
      <c r="AL641" s="474">
        <v>0</v>
      </c>
      <c r="AM641" s="474">
        <v>0</v>
      </c>
      <c r="AN641" s="474">
        <v>0</v>
      </c>
      <c r="AO641" s="474">
        <v>0</v>
      </c>
      <c r="AP641" s="474">
        <v>0</v>
      </c>
      <c r="AQ641" s="474">
        <v>0</v>
      </c>
      <c r="AR641" s="474">
        <v>0</v>
      </c>
      <c r="AS641" s="474">
        <v>0</v>
      </c>
      <c r="AT641" s="474">
        <v>0</v>
      </c>
      <c r="AU641" s="474">
        <v>0</v>
      </c>
      <c r="AV641" s="474">
        <v>0</v>
      </c>
      <c r="AW641" s="474">
        <v>0</v>
      </c>
      <c r="AX641" s="474">
        <v>0</v>
      </c>
      <c r="AY641" s="474">
        <v>0</v>
      </c>
      <c r="AZ641" s="474">
        <v>0</v>
      </c>
      <c r="BA641" s="474">
        <v>0</v>
      </c>
    </row>
    <row r="642" spans="1:53">
      <c r="A642" s="475" t="s">
        <v>1701</v>
      </c>
      <c r="B642" s="474">
        <v>3950700.4</v>
      </c>
      <c r="C642" s="474">
        <v>3820190.3</v>
      </c>
      <c r="D642" s="474">
        <v>3800712.75</v>
      </c>
      <c r="E642" s="474">
        <v>3993400.2499999902</v>
      </c>
      <c r="F642" s="474">
        <v>4023425.1</v>
      </c>
      <c r="G642" s="474">
        <v>3404340.92</v>
      </c>
      <c r="H642" s="474">
        <v>7143922.9299999997</v>
      </c>
      <c r="I642" s="474">
        <v>1066726.70999999</v>
      </c>
      <c r="J642" s="474">
        <v>4295989.45</v>
      </c>
      <c r="K642" s="474">
        <v>3721975.61</v>
      </c>
      <c r="L642" s="474">
        <v>3753763.1399999899</v>
      </c>
      <c r="M642" s="474">
        <v>3714257.74</v>
      </c>
      <c r="N642" s="474">
        <v>46689405.299999997</v>
      </c>
      <c r="O642" s="474">
        <v>2551524.69</v>
      </c>
      <c r="P642" s="474">
        <v>2531985.2599999998</v>
      </c>
      <c r="Q642" s="474">
        <v>2558752.08</v>
      </c>
      <c r="R642" s="474">
        <v>2512852.85</v>
      </c>
      <c r="S642" s="474">
        <v>2520492.3899999899</v>
      </c>
      <c r="T642" s="474">
        <v>2265440.87</v>
      </c>
      <c r="U642" s="474">
        <v>2272465.36</v>
      </c>
      <c r="V642" s="474">
        <v>2272465.36</v>
      </c>
      <c r="W642" s="474">
        <v>2262352.0699999998</v>
      </c>
      <c r="X642" s="474">
        <v>2267467.39</v>
      </c>
      <c r="Y642" s="474">
        <v>2260417.7599999998</v>
      </c>
      <c r="Z642" s="474">
        <v>2266702.2799999998</v>
      </c>
      <c r="AA642" s="474">
        <v>28542918.359999999</v>
      </c>
      <c r="AB642" s="474">
        <v>1871767.8</v>
      </c>
      <c r="AC642" s="474">
        <v>1855434.7</v>
      </c>
      <c r="AD642" s="474">
        <v>1872711.19</v>
      </c>
      <c r="AE642" s="474">
        <v>1872959.06</v>
      </c>
      <c r="AF642" s="474">
        <v>1878187.63</v>
      </c>
      <c r="AG642" s="474">
        <v>1876316.68</v>
      </c>
      <c r="AH642" s="474">
        <v>1882786.41</v>
      </c>
      <c r="AI642" s="474">
        <v>1883018.02</v>
      </c>
      <c r="AJ642" s="474">
        <v>1874093.02</v>
      </c>
      <c r="AK642" s="474">
        <v>1878473.25999999</v>
      </c>
      <c r="AL642" s="474">
        <v>1871819.01999999</v>
      </c>
      <c r="AM642" s="474">
        <v>1877158.2</v>
      </c>
      <c r="AN642" s="474">
        <v>22494724.989999902</v>
      </c>
      <c r="AO642" s="474">
        <v>1892783.5</v>
      </c>
      <c r="AP642" s="474">
        <v>1882833.28</v>
      </c>
      <c r="AQ642" s="474">
        <v>1893437.14</v>
      </c>
      <c r="AR642" s="474">
        <v>1890188.58</v>
      </c>
      <c r="AS642" s="474">
        <v>1896018.12</v>
      </c>
      <c r="AT642" s="474">
        <v>1894449.46</v>
      </c>
      <c r="AU642" s="474">
        <v>1900624.62</v>
      </c>
      <c r="AV642" s="474">
        <v>1900628.75</v>
      </c>
      <c r="AW642" s="474">
        <v>1894364.3</v>
      </c>
      <c r="AX642" s="474">
        <v>1899321.83</v>
      </c>
      <c r="AY642" s="474">
        <v>1893465.11</v>
      </c>
      <c r="AZ642" s="474">
        <v>1898276.13</v>
      </c>
      <c r="BA642" s="474">
        <v>22736390.82</v>
      </c>
    </row>
    <row r="643" spans="1:53">
      <c r="A643" s="475" t="s">
        <v>1700</v>
      </c>
      <c r="B643" s="474">
        <v>1350690.89</v>
      </c>
      <c r="C643" s="474">
        <v>1350690.89</v>
      </c>
      <c r="D643" s="474">
        <v>1350690.89</v>
      </c>
      <c r="E643" s="474">
        <v>1350690.89</v>
      </c>
      <c r="F643" s="474">
        <v>1350690.89</v>
      </c>
      <c r="G643" s="474">
        <v>1350690.89</v>
      </c>
      <c r="H643" s="474">
        <v>1350690.89</v>
      </c>
      <c r="I643" s="474">
        <v>1350690.89</v>
      </c>
      <c r="J643" s="474">
        <v>1506909.89</v>
      </c>
      <c r="K643" s="474">
        <v>1789404</v>
      </c>
      <c r="L643" s="474">
        <v>1789404</v>
      </c>
      <c r="M643" s="474">
        <v>1789404.01</v>
      </c>
      <c r="N643" s="474">
        <v>17680649.02</v>
      </c>
      <c r="O643" s="474">
        <v>1911466.29</v>
      </c>
      <c r="P643" s="474">
        <v>1911466.29</v>
      </c>
      <c r="Q643" s="474">
        <v>1911466.3</v>
      </c>
      <c r="R643" s="474">
        <v>1911466.28</v>
      </c>
      <c r="S643" s="474">
        <v>1911466.29</v>
      </c>
      <c r="T643" s="474">
        <v>1911466.3</v>
      </c>
      <c r="U643" s="474">
        <v>1911466.29</v>
      </c>
      <c r="V643" s="474">
        <v>1911466.29</v>
      </c>
      <c r="W643" s="474">
        <v>1911466.3</v>
      </c>
      <c r="X643" s="474">
        <v>1911466.29</v>
      </c>
      <c r="Y643" s="474">
        <v>1911466.29</v>
      </c>
      <c r="Z643" s="474">
        <v>1911466.3</v>
      </c>
      <c r="AA643" s="474">
        <v>22937595.509999901</v>
      </c>
      <c r="AB643" s="474">
        <v>1540952.26</v>
      </c>
      <c r="AC643" s="474">
        <v>1540952.26</v>
      </c>
      <c r="AD643" s="474">
        <v>1540952.25</v>
      </c>
      <c r="AE643" s="474">
        <v>1540952.26</v>
      </c>
      <c r="AF643" s="474">
        <v>1540952.26</v>
      </c>
      <c r="AG643" s="474">
        <v>1540952.25</v>
      </c>
      <c r="AH643" s="474">
        <v>1540952.26</v>
      </c>
      <c r="AI643" s="474">
        <v>1540952.26</v>
      </c>
      <c r="AJ643" s="474">
        <v>1540952.25</v>
      </c>
      <c r="AK643" s="474">
        <v>1540952.26</v>
      </c>
      <c r="AL643" s="474">
        <v>1540952.26</v>
      </c>
      <c r="AM643" s="474">
        <v>1540952.25</v>
      </c>
      <c r="AN643" s="474">
        <v>18491427.079999998</v>
      </c>
      <c r="AO643" s="474">
        <v>1575931.87</v>
      </c>
      <c r="AP643" s="474">
        <v>1575931.88</v>
      </c>
      <c r="AQ643" s="474">
        <v>1575931.87</v>
      </c>
      <c r="AR643" s="474">
        <v>1575931.87</v>
      </c>
      <c r="AS643" s="474">
        <v>1575931.87</v>
      </c>
      <c r="AT643" s="474">
        <v>1575931.88</v>
      </c>
      <c r="AU643" s="474">
        <v>1575931.87</v>
      </c>
      <c r="AV643" s="474">
        <v>1575931.87</v>
      </c>
      <c r="AW643" s="474">
        <v>1575931.87</v>
      </c>
      <c r="AX643" s="474">
        <v>1575931.88</v>
      </c>
      <c r="AY643" s="474">
        <v>1575931.87</v>
      </c>
      <c r="AZ643" s="474">
        <v>1575931.87</v>
      </c>
      <c r="BA643" s="474">
        <v>18911182.469999999</v>
      </c>
    </row>
    <row r="644" spans="1:53">
      <c r="A644" s="475" t="s">
        <v>1699</v>
      </c>
      <c r="B644" s="474">
        <v>2363793.48</v>
      </c>
      <c r="C644" s="474">
        <v>2030738.73</v>
      </c>
      <c r="D644" s="474">
        <v>2207793.86</v>
      </c>
      <c r="E644" s="474">
        <v>1924530.42</v>
      </c>
      <c r="F644" s="474">
        <v>1397123.11</v>
      </c>
      <c r="G644" s="474">
        <v>153447.24</v>
      </c>
      <c r="H644" s="474">
        <v>2137730.5699999998</v>
      </c>
      <c r="I644" s="474">
        <v>-239274.38</v>
      </c>
      <c r="J644" s="474">
        <v>1073502.26</v>
      </c>
      <c r="K644" s="474">
        <v>1434870.36</v>
      </c>
      <c r="L644" s="474">
        <v>1422481.21</v>
      </c>
      <c r="M644" s="474">
        <v>1437266.61</v>
      </c>
      <c r="N644" s="474">
        <v>17344003.469999999</v>
      </c>
      <c r="O644" s="474">
        <v>437901.9</v>
      </c>
      <c r="P644" s="474">
        <v>431180.79</v>
      </c>
      <c r="Q644" s="474">
        <v>444562.4</v>
      </c>
      <c r="R644" s="474">
        <v>400037.22</v>
      </c>
      <c r="S644" s="474">
        <v>400037.22</v>
      </c>
      <c r="T644" s="474">
        <v>153084.93</v>
      </c>
      <c r="U644" s="474">
        <v>153084.93</v>
      </c>
      <c r="V644" s="474">
        <v>153084.93</v>
      </c>
      <c r="W644" s="474">
        <v>153084.93</v>
      </c>
      <c r="X644" s="474">
        <v>153084.93</v>
      </c>
      <c r="Y644" s="474">
        <v>153084.93</v>
      </c>
      <c r="Z644" s="474">
        <v>153084.93</v>
      </c>
      <c r="AA644" s="474">
        <v>3185314.04</v>
      </c>
      <c r="AB644" s="474">
        <v>153084.93</v>
      </c>
      <c r="AC644" s="474">
        <v>153084.93</v>
      </c>
      <c r="AD644" s="474">
        <v>153084.93</v>
      </c>
      <c r="AE644" s="474">
        <v>153084.93</v>
      </c>
      <c r="AF644" s="474">
        <v>153084.93</v>
      </c>
      <c r="AG644" s="474">
        <v>158466.62</v>
      </c>
      <c r="AH644" s="474">
        <v>158466.62</v>
      </c>
      <c r="AI644" s="474">
        <v>158466.62</v>
      </c>
      <c r="AJ644" s="474">
        <v>158466.62</v>
      </c>
      <c r="AK644" s="474">
        <v>158466.62</v>
      </c>
      <c r="AL644" s="474">
        <v>158466.62</v>
      </c>
      <c r="AM644" s="474">
        <v>158466.62</v>
      </c>
      <c r="AN644" s="474">
        <v>1874690.99</v>
      </c>
      <c r="AO644" s="474">
        <v>158466.62</v>
      </c>
      <c r="AP644" s="474">
        <v>158466.62</v>
      </c>
      <c r="AQ644" s="474">
        <v>158466.62</v>
      </c>
      <c r="AR644" s="474">
        <v>158466.62</v>
      </c>
      <c r="AS644" s="474">
        <v>158466.62</v>
      </c>
      <c r="AT644" s="474">
        <v>163954.87</v>
      </c>
      <c r="AU644" s="474">
        <v>163954.87</v>
      </c>
      <c r="AV644" s="474">
        <v>163954.87</v>
      </c>
      <c r="AW644" s="474">
        <v>163954.87</v>
      </c>
      <c r="AX644" s="474">
        <v>163954.87</v>
      </c>
      <c r="AY644" s="474">
        <v>163954.87</v>
      </c>
      <c r="AZ644" s="474">
        <v>163954.87</v>
      </c>
      <c r="BA644" s="474">
        <v>1940017.19</v>
      </c>
    </row>
    <row r="645" spans="1:53">
      <c r="A645" s="475" t="s">
        <v>1698</v>
      </c>
      <c r="B645" s="474">
        <v>236216.03</v>
      </c>
      <c r="C645" s="474">
        <v>438760.68</v>
      </c>
      <c r="D645" s="474">
        <v>242228</v>
      </c>
      <c r="E645" s="474">
        <v>718178.94</v>
      </c>
      <c r="F645" s="474">
        <v>1275611.1000000001</v>
      </c>
      <c r="G645" s="474">
        <v>1900202.79</v>
      </c>
      <c r="H645" s="474">
        <v>3655501.47</v>
      </c>
      <c r="I645" s="474">
        <v>-44689.8</v>
      </c>
      <c r="J645" s="474">
        <v>1715577.3</v>
      </c>
      <c r="K645" s="474">
        <v>497701.25</v>
      </c>
      <c r="L645" s="474">
        <v>541877.929999999</v>
      </c>
      <c r="M645" s="474">
        <v>487587.12</v>
      </c>
      <c r="N645" s="474">
        <v>11664752.8099999</v>
      </c>
      <c r="O645" s="474">
        <v>202156.5</v>
      </c>
      <c r="P645" s="474">
        <v>189338.18</v>
      </c>
      <c r="Q645" s="474">
        <v>202723.38</v>
      </c>
      <c r="R645" s="474">
        <v>201349.35</v>
      </c>
      <c r="S645" s="474">
        <v>208988.88</v>
      </c>
      <c r="T645" s="474">
        <v>200889.639999999</v>
      </c>
      <c r="U645" s="474">
        <v>207914.14</v>
      </c>
      <c r="V645" s="474">
        <v>207914.14</v>
      </c>
      <c r="W645" s="474">
        <v>197800.83999999901</v>
      </c>
      <c r="X645" s="474">
        <v>202916.17</v>
      </c>
      <c r="Y645" s="474">
        <v>195866.53999999899</v>
      </c>
      <c r="Z645" s="474">
        <v>202151.05</v>
      </c>
      <c r="AA645" s="474">
        <v>2420008.8099999898</v>
      </c>
      <c r="AB645" s="474">
        <v>177730.61</v>
      </c>
      <c r="AC645" s="474">
        <v>161397.51</v>
      </c>
      <c r="AD645" s="474">
        <v>178674.01</v>
      </c>
      <c r="AE645" s="474">
        <v>178921.87</v>
      </c>
      <c r="AF645" s="474">
        <v>184150.44</v>
      </c>
      <c r="AG645" s="474">
        <v>176897.81</v>
      </c>
      <c r="AH645" s="474">
        <v>183367.53</v>
      </c>
      <c r="AI645" s="474">
        <v>183599.14</v>
      </c>
      <c r="AJ645" s="474">
        <v>174674.15</v>
      </c>
      <c r="AK645" s="474">
        <v>179054.38</v>
      </c>
      <c r="AL645" s="474">
        <v>172400.139999999</v>
      </c>
      <c r="AM645" s="474">
        <v>177739.33</v>
      </c>
      <c r="AN645" s="474">
        <v>2128606.9199999901</v>
      </c>
      <c r="AO645" s="474">
        <v>158385.01</v>
      </c>
      <c r="AP645" s="474">
        <v>148434.78</v>
      </c>
      <c r="AQ645" s="474">
        <v>159038.65</v>
      </c>
      <c r="AR645" s="474">
        <v>155790.08999999901</v>
      </c>
      <c r="AS645" s="474">
        <v>161619.63</v>
      </c>
      <c r="AT645" s="474">
        <v>154562.71</v>
      </c>
      <c r="AU645" s="474">
        <v>160737.88</v>
      </c>
      <c r="AV645" s="474">
        <v>160742.01</v>
      </c>
      <c r="AW645" s="474">
        <v>154477.55999999901</v>
      </c>
      <c r="AX645" s="474">
        <v>159435.07999999999</v>
      </c>
      <c r="AY645" s="474">
        <v>153578.37</v>
      </c>
      <c r="AZ645" s="474">
        <v>158389.39000000001</v>
      </c>
      <c r="BA645" s="474">
        <v>1885191.16</v>
      </c>
    </row>
    <row r="646" spans="1:53">
      <c r="A646" s="475" t="s">
        <v>1697</v>
      </c>
      <c r="B646" s="474">
        <v>424156.44</v>
      </c>
      <c r="C646" s="474">
        <v>430327.57</v>
      </c>
      <c r="D646" s="474">
        <v>586226.11</v>
      </c>
      <c r="E646" s="474">
        <v>618035.53</v>
      </c>
      <c r="F646" s="474">
        <v>603671.68999999994</v>
      </c>
      <c r="G646" s="474">
        <v>508859.81</v>
      </c>
      <c r="H646" s="474">
        <v>467903.49</v>
      </c>
      <c r="I646" s="474">
        <v>522772.16</v>
      </c>
      <c r="J646" s="474">
        <v>513924.33</v>
      </c>
      <c r="K646" s="474">
        <v>553630.96</v>
      </c>
      <c r="L646" s="474">
        <v>520765.549999999</v>
      </c>
      <c r="M646" s="474">
        <v>559988.56000000006</v>
      </c>
      <c r="N646" s="474">
        <v>6310262.2000000002</v>
      </c>
      <c r="O646" s="474">
        <v>298789.64</v>
      </c>
      <c r="P646" s="474">
        <v>345503.84</v>
      </c>
      <c r="Q646" s="474">
        <v>350309.54</v>
      </c>
      <c r="R646" s="474">
        <v>343932.929999999</v>
      </c>
      <c r="S646" s="474">
        <v>357429.91999999899</v>
      </c>
      <c r="T646" s="474">
        <v>344881.109999999</v>
      </c>
      <c r="U646" s="474">
        <v>321635.799999999</v>
      </c>
      <c r="V646" s="474">
        <v>334651.31999999902</v>
      </c>
      <c r="W646" s="474">
        <v>324346.83999999898</v>
      </c>
      <c r="X646" s="474">
        <v>332280.70999999897</v>
      </c>
      <c r="Y646" s="474">
        <v>336514</v>
      </c>
      <c r="Z646" s="474">
        <v>324810.76</v>
      </c>
      <c r="AA646" s="474">
        <v>4015086.4099999899</v>
      </c>
      <c r="AB646" s="474">
        <v>314937.49999999901</v>
      </c>
      <c r="AC646" s="474">
        <v>319282.00999999902</v>
      </c>
      <c r="AD646" s="474">
        <v>363437.91999999899</v>
      </c>
      <c r="AE646" s="474">
        <v>352761.69999999902</v>
      </c>
      <c r="AF646" s="474">
        <v>383661.01999999897</v>
      </c>
      <c r="AG646" s="474">
        <v>377120.26999999897</v>
      </c>
      <c r="AH646" s="474">
        <v>338898.41999999899</v>
      </c>
      <c r="AI646" s="474">
        <v>344160.43</v>
      </c>
      <c r="AJ646" s="474">
        <v>328076.74999999901</v>
      </c>
      <c r="AK646" s="474">
        <v>338483.16999999899</v>
      </c>
      <c r="AL646" s="474">
        <v>332254.32</v>
      </c>
      <c r="AM646" s="474">
        <v>315389.52999999898</v>
      </c>
      <c r="AN646" s="474">
        <v>4108463.0399999898</v>
      </c>
      <c r="AO646" s="474">
        <v>341408.72</v>
      </c>
      <c r="AP646" s="474">
        <v>326149.43</v>
      </c>
      <c r="AQ646" s="474">
        <v>352298.71</v>
      </c>
      <c r="AR646" s="474">
        <v>354044.64</v>
      </c>
      <c r="AS646" s="474">
        <v>374228.16999999899</v>
      </c>
      <c r="AT646" s="474">
        <v>368886.38999999902</v>
      </c>
      <c r="AU646" s="474">
        <v>343255.23</v>
      </c>
      <c r="AV646" s="474">
        <v>356484.20999999897</v>
      </c>
      <c r="AW646" s="474">
        <v>335932.55</v>
      </c>
      <c r="AX646" s="474">
        <v>356595.18</v>
      </c>
      <c r="AY646" s="474">
        <v>357706.549999999</v>
      </c>
      <c r="AZ646" s="474">
        <v>343208.38999999902</v>
      </c>
      <c r="BA646" s="474">
        <v>4210198.17</v>
      </c>
    </row>
    <row r="647" spans="1:53">
      <c r="A647" s="475" t="s">
        <v>1696</v>
      </c>
      <c r="B647" s="474">
        <v>424156.44</v>
      </c>
      <c r="C647" s="474">
        <v>430327.57</v>
      </c>
      <c r="D647" s="474">
        <v>586226.11</v>
      </c>
      <c r="E647" s="474">
        <v>618035.53</v>
      </c>
      <c r="F647" s="474">
        <v>603671.68999999994</v>
      </c>
      <c r="G647" s="474">
        <v>508859.81</v>
      </c>
      <c r="H647" s="474">
        <v>467903.49</v>
      </c>
      <c r="I647" s="474">
        <v>522772.16</v>
      </c>
      <c r="J647" s="474">
        <v>513924.33</v>
      </c>
      <c r="K647" s="474">
        <v>553630.96</v>
      </c>
      <c r="L647" s="474">
        <v>520765.549999999</v>
      </c>
      <c r="M647" s="474">
        <v>559988.56000000006</v>
      </c>
      <c r="N647" s="474">
        <v>6310262.2000000002</v>
      </c>
      <c r="O647" s="474">
        <v>298789.64</v>
      </c>
      <c r="P647" s="474">
        <v>345503.84</v>
      </c>
      <c r="Q647" s="474">
        <v>350309.54</v>
      </c>
      <c r="R647" s="474">
        <v>343932.929999999</v>
      </c>
      <c r="S647" s="474">
        <v>357429.91999999899</v>
      </c>
      <c r="T647" s="474">
        <v>344881.109999999</v>
      </c>
      <c r="U647" s="474">
        <v>321635.799999999</v>
      </c>
      <c r="V647" s="474">
        <v>334651.31999999902</v>
      </c>
      <c r="W647" s="474">
        <v>324346.83999999898</v>
      </c>
      <c r="X647" s="474">
        <v>332280.70999999897</v>
      </c>
      <c r="Y647" s="474">
        <v>336514</v>
      </c>
      <c r="Z647" s="474">
        <v>324810.76</v>
      </c>
      <c r="AA647" s="474">
        <v>4015086.4099999899</v>
      </c>
      <c r="AB647" s="474">
        <v>314937.49999999901</v>
      </c>
      <c r="AC647" s="474">
        <v>319282.00999999902</v>
      </c>
      <c r="AD647" s="474">
        <v>363437.91999999899</v>
      </c>
      <c r="AE647" s="474">
        <v>352761.69999999902</v>
      </c>
      <c r="AF647" s="474">
        <v>383661.01999999897</v>
      </c>
      <c r="AG647" s="474">
        <v>377120.26999999897</v>
      </c>
      <c r="AH647" s="474">
        <v>338898.41999999899</v>
      </c>
      <c r="AI647" s="474">
        <v>344160.43</v>
      </c>
      <c r="AJ647" s="474">
        <v>328076.74999999901</v>
      </c>
      <c r="AK647" s="474">
        <v>338483.16999999899</v>
      </c>
      <c r="AL647" s="474">
        <v>332254.32</v>
      </c>
      <c r="AM647" s="474">
        <v>315389.52999999898</v>
      </c>
      <c r="AN647" s="474">
        <v>4108463.0399999898</v>
      </c>
      <c r="AO647" s="474">
        <v>341408.72</v>
      </c>
      <c r="AP647" s="474">
        <v>326149.43</v>
      </c>
      <c r="AQ647" s="474">
        <v>352298.71</v>
      </c>
      <c r="AR647" s="474">
        <v>354044.64</v>
      </c>
      <c r="AS647" s="474">
        <v>374228.16999999899</v>
      </c>
      <c r="AT647" s="474">
        <v>368886.38999999902</v>
      </c>
      <c r="AU647" s="474">
        <v>343255.23</v>
      </c>
      <c r="AV647" s="474">
        <v>356484.20999999897</v>
      </c>
      <c r="AW647" s="474">
        <v>335932.55</v>
      </c>
      <c r="AX647" s="474">
        <v>356595.18</v>
      </c>
      <c r="AY647" s="474">
        <v>357706.549999999</v>
      </c>
      <c r="AZ647" s="474">
        <v>343208.38999999902</v>
      </c>
      <c r="BA647" s="474">
        <v>4210198.17</v>
      </c>
    </row>
    <row r="648" spans="1:53">
      <c r="A648" s="475" t="s">
        <v>1695</v>
      </c>
      <c r="B648" s="474">
        <v>0</v>
      </c>
      <c r="C648" s="474">
        <v>0</v>
      </c>
      <c r="D648" s="474">
        <v>0</v>
      </c>
      <c r="E648" s="474">
        <v>0</v>
      </c>
      <c r="F648" s="474">
        <v>0</v>
      </c>
      <c r="G648" s="474">
        <v>0</v>
      </c>
      <c r="H648" s="474">
        <v>0</v>
      </c>
      <c r="I648" s="474">
        <v>0</v>
      </c>
      <c r="J648" s="474">
        <v>0</v>
      </c>
      <c r="K648" s="474">
        <v>0</v>
      </c>
      <c r="L648" s="474">
        <v>0</v>
      </c>
      <c r="M648" s="474">
        <v>0</v>
      </c>
      <c r="N648" s="474">
        <v>0</v>
      </c>
      <c r="O648" s="474">
        <v>0</v>
      </c>
      <c r="P648" s="474">
        <v>0</v>
      </c>
      <c r="Q648" s="474">
        <v>0</v>
      </c>
      <c r="R648" s="474">
        <v>0</v>
      </c>
      <c r="S648" s="474">
        <v>0</v>
      </c>
      <c r="T648" s="474">
        <v>0</v>
      </c>
      <c r="U648" s="474">
        <v>0</v>
      </c>
      <c r="V648" s="474">
        <v>0</v>
      </c>
      <c r="W648" s="474">
        <v>0</v>
      </c>
      <c r="X648" s="474">
        <v>0</v>
      </c>
      <c r="Y648" s="474">
        <v>0</v>
      </c>
      <c r="Z648" s="474">
        <v>0</v>
      </c>
      <c r="AA648" s="474">
        <v>0</v>
      </c>
      <c r="AB648" s="474">
        <v>0</v>
      </c>
      <c r="AC648" s="474">
        <v>0</v>
      </c>
      <c r="AD648" s="474">
        <v>0</v>
      </c>
      <c r="AE648" s="474">
        <v>0</v>
      </c>
      <c r="AF648" s="474">
        <v>0</v>
      </c>
      <c r="AG648" s="474">
        <v>0</v>
      </c>
      <c r="AH648" s="474">
        <v>0</v>
      </c>
      <c r="AI648" s="474">
        <v>0</v>
      </c>
      <c r="AJ648" s="474">
        <v>0</v>
      </c>
      <c r="AK648" s="474">
        <v>0</v>
      </c>
      <c r="AL648" s="474">
        <v>0</v>
      </c>
      <c r="AM648" s="474">
        <v>0</v>
      </c>
      <c r="AN648" s="474">
        <v>0</v>
      </c>
      <c r="AO648" s="474">
        <v>0</v>
      </c>
      <c r="AP648" s="474">
        <v>0</v>
      </c>
      <c r="AQ648" s="474">
        <v>0</v>
      </c>
      <c r="AR648" s="474">
        <v>0</v>
      </c>
      <c r="AS648" s="474">
        <v>0</v>
      </c>
      <c r="AT648" s="474">
        <v>0</v>
      </c>
      <c r="AU648" s="474">
        <v>0</v>
      </c>
      <c r="AV648" s="474">
        <v>0</v>
      </c>
      <c r="AW648" s="474">
        <v>0</v>
      </c>
      <c r="AX648" s="474">
        <v>0</v>
      </c>
      <c r="AY648" s="474">
        <v>0</v>
      </c>
      <c r="AZ648" s="474">
        <v>0</v>
      </c>
      <c r="BA648" s="474">
        <v>0</v>
      </c>
    </row>
    <row r="649" spans="1:53">
      <c r="A649" s="475" t="s">
        <v>1694</v>
      </c>
      <c r="B649" s="474">
        <v>0</v>
      </c>
      <c r="C649" s="474">
        <v>0</v>
      </c>
      <c r="D649" s="474">
        <v>1200</v>
      </c>
      <c r="E649" s="474">
        <v>0</v>
      </c>
      <c r="F649" s="474">
        <v>1200</v>
      </c>
      <c r="G649" s="474">
        <v>0</v>
      </c>
      <c r="H649" s="474">
        <v>0</v>
      </c>
      <c r="I649" s="474">
        <v>0</v>
      </c>
      <c r="J649" s="474">
        <v>0</v>
      </c>
      <c r="K649" s="474">
        <v>11051</v>
      </c>
      <c r="L649" s="474">
        <v>11051</v>
      </c>
      <c r="M649" s="474">
        <v>11051</v>
      </c>
      <c r="N649" s="474">
        <v>35553</v>
      </c>
      <c r="O649" s="474">
        <v>0</v>
      </c>
      <c r="P649" s="474">
        <v>0</v>
      </c>
      <c r="Q649" s="474">
        <v>0</v>
      </c>
      <c r="R649" s="474">
        <v>0</v>
      </c>
      <c r="S649" s="474">
        <v>0</v>
      </c>
      <c r="T649" s="474">
        <v>0</v>
      </c>
      <c r="U649" s="474">
        <v>12000</v>
      </c>
      <c r="V649" s="474">
        <v>0</v>
      </c>
      <c r="W649" s="474">
        <v>0</v>
      </c>
      <c r="X649" s="474">
        <v>0</v>
      </c>
      <c r="Y649" s="474">
        <v>0</v>
      </c>
      <c r="Z649" s="474">
        <v>0</v>
      </c>
      <c r="AA649" s="474">
        <v>12000</v>
      </c>
      <c r="AB649" s="474">
        <v>0</v>
      </c>
      <c r="AC649" s="474">
        <v>0</v>
      </c>
      <c r="AD649" s="474">
        <v>0</v>
      </c>
      <c r="AE649" s="474">
        <v>0</v>
      </c>
      <c r="AF649" s="474">
        <v>0</v>
      </c>
      <c r="AG649" s="474">
        <v>0</v>
      </c>
      <c r="AH649" s="474">
        <v>12000</v>
      </c>
      <c r="AI649" s="474">
        <v>0</v>
      </c>
      <c r="AJ649" s="474">
        <v>0</v>
      </c>
      <c r="AK649" s="474">
        <v>0</v>
      </c>
      <c r="AL649" s="474">
        <v>0</v>
      </c>
      <c r="AM649" s="474">
        <v>0</v>
      </c>
      <c r="AN649" s="474">
        <v>12000</v>
      </c>
      <c r="AO649" s="474">
        <v>0</v>
      </c>
      <c r="AP649" s="474">
        <v>0</v>
      </c>
      <c r="AQ649" s="474">
        <v>0</v>
      </c>
      <c r="AR649" s="474">
        <v>0</v>
      </c>
      <c r="AS649" s="474">
        <v>0</v>
      </c>
      <c r="AT649" s="474">
        <v>0</v>
      </c>
      <c r="AU649" s="474">
        <v>-12000</v>
      </c>
      <c r="AV649" s="474">
        <v>0</v>
      </c>
      <c r="AW649" s="474">
        <v>0</v>
      </c>
      <c r="AX649" s="474">
        <v>0</v>
      </c>
      <c r="AY649" s="474">
        <v>0</v>
      </c>
      <c r="AZ649" s="474">
        <v>0</v>
      </c>
      <c r="BA649" s="474">
        <v>-12000</v>
      </c>
    </row>
    <row r="650" spans="1:53">
      <c r="A650" s="475" t="s">
        <v>1693</v>
      </c>
      <c r="B650" s="474">
        <v>0</v>
      </c>
      <c r="C650" s="474">
        <v>0</v>
      </c>
      <c r="D650" s="474">
        <v>1200</v>
      </c>
      <c r="E650" s="474">
        <v>0</v>
      </c>
      <c r="F650" s="474">
        <v>1200</v>
      </c>
      <c r="G650" s="474">
        <v>0</v>
      </c>
      <c r="H650" s="474">
        <v>0</v>
      </c>
      <c r="I650" s="474">
        <v>0</v>
      </c>
      <c r="J650" s="474">
        <v>0</v>
      </c>
      <c r="K650" s="474">
        <v>11051</v>
      </c>
      <c r="L650" s="474">
        <v>11051</v>
      </c>
      <c r="M650" s="474">
        <v>11051</v>
      </c>
      <c r="N650" s="474">
        <v>35553</v>
      </c>
      <c r="O650" s="474">
        <v>0</v>
      </c>
      <c r="P650" s="474">
        <v>0</v>
      </c>
      <c r="Q650" s="474">
        <v>0</v>
      </c>
      <c r="R650" s="474">
        <v>0</v>
      </c>
      <c r="S650" s="474">
        <v>0</v>
      </c>
      <c r="T650" s="474">
        <v>0</v>
      </c>
      <c r="U650" s="474">
        <v>12000</v>
      </c>
      <c r="V650" s="474">
        <v>0</v>
      </c>
      <c r="W650" s="474">
        <v>0</v>
      </c>
      <c r="X650" s="474">
        <v>0</v>
      </c>
      <c r="Y650" s="474">
        <v>0</v>
      </c>
      <c r="Z650" s="474">
        <v>0</v>
      </c>
      <c r="AA650" s="474">
        <v>12000</v>
      </c>
      <c r="AB650" s="474">
        <v>0</v>
      </c>
      <c r="AC650" s="474">
        <v>0</v>
      </c>
      <c r="AD650" s="474">
        <v>0</v>
      </c>
      <c r="AE650" s="474">
        <v>0</v>
      </c>
      <c r="AF650" s="474">
        <v>0</v>
      </c>
      <c r="AG650" s="474">
        <v>0</v>
      </c>
      <c r="AH650" s="474">
        <v>12000</v>
      </c>
      <c r="AI650" s="474">
        <v>0</v>
      </c>
      <c r="AJ650" s="474">
        <v>0</v>
      </c>
      <c r="AK650" s="474">
        <v>0</v>
      </c>
      <c r="AL650" s="474">
        <v>0</v>
      </c>
      <c r="AM650" s="474">
        <v>0</v>
      </c>
      <c r="AN650" s="474">
        <v>12000</v>
      </c>
      <c r="AO650" s="474">
        <v>0</v>
      </c>
      <c r="AP650" s="474">
        <v>0</v>
      </c>
      <c r="AQ650" s="474">
        <v>0</v>
      </c>
      <c r="AR650" s="474">
        <v>0</v>
      </c>
      <c r="AS650" s="474">
        <v>0</v>
      </c>
      <c r="AT650" s="474">
        <v>0</v>
      </c>
      <c r="AU650" s="474">
        <v>-12000</v>
      </c>
      <c r="AV650" s="474">
        <v>0</v>
      </c>
      <c r="AW650" s="474">
        <v>0</v>
      </c>
      <c r="AX650" s="474">
        <v>0</v>
      </c>
      <c r="AY650" s="474">
        <v>0</v>
      </c>
      <c r="AZ650" s="474">
        <v>0</v>
      </c>
      <c r="BA650" s="474">
        <v>-12000</v>
      </c>
    </row>
    <row r="651" spans="1:53">
      <c r="A651" s="475" t="s">
        <v>1692</v>
      </c>
      <c r="B651" s="474">
        <v>0</v>
      </c>
      <c r="C651" s="474">
        <v>0</v>
      </c>
      <c r="D651" s="474">
        <v>72162.38</v>
      </c>
      <c r="E651" s="474">
        <v>122231.42</v>
      </c>
      <c r="F651" s="474">
        <v>33674.97</v>
      </c>
      <c r="G651" s="474">
        <v>651732.77999999898</v>
      </c>
      <c r="H651" s="474">
        <v>-146909.44999999899</v>
      </c>
      <c r="I651" s="474">
        <v>1964517.1199999901</v>
      </c>
      <c r="J651" s="474">
        <v>959777.99</v>
      </c>
      <c r="K651" s="474">
        <v>1201607</v>
      </c>
      <c r="L651" s="474">
        <v>1115132</v>
      </c>
      <c r="M651" s="474">
        <v>1368058</v>
      </c>
      <c r="N651" s="474">
        <v>7341984.21</v>
      </c>
      <c r="O651" s="474">
        <v>2106406</v>
      </c>
      <c r="P651" s="474">
        <v>2205488</v>
      </c>
      <c r="Q651" s="474">
        <v>2871553</v>
      </c>
      <c r="R651" s="474">
        <v>3138672</v>
      </c>
      <c r="S651" s="474">
        <v>3465107</v>
      </c>
      <c r="T651" s="474">
        <v>3563593</v>
      </c>
      <c r="U651" s="474">
        <v>3801535</v>
      </c>
      <c r="V651" s="474">
        <v>3969653</v>
      </c>
      <c r="W651" s="474">
        <v>4000931</v>
      </c>
      <c r="X651" s="474">
        <v>4242013</v>
      </c>
      <c r="Y651" s="474">
        <v>4260155</v>
      </c>
      <c r="Z651" s="474">
        <v>4469369</v>
      </c>
      <c r="AA651" s="474">
        <v>42094475</v>
      </c>
      <c r="AB651" s="474">
        <v>4610970</v>
      </c>
      <c r="AC651" s="474">
        <v>4343974</v>
      </c>
      <c r="AD651" s="474">
        <v>4816434</v>
      </c>
      <c r="AE651" s="474">
        <v>4801724</v>
      </c>
      <c r="AF651" s="474">
        <v>5031582</v>
      </c>
      <c r="AG651" s="474">
        <v>4993720</v>
      </c>
      <c r="AH651" s="474">
        <v>5212124</v>
      </c>
      <c r="AI651" s="474">
        <v>5309581</v>
      </c>
      <c r="AJ651" s="474">
        <v>5244950</v>
      </c>
      <c r="AK651" s="474">
        <v>5474045</v>
      </c>
      <c r="AL651" s="474">
        <v>5407987</v>
      </c>
      <c r="AM651" s="474">
        <v>5619572</v>
      </c>
      <c r="AN651" s="474">
        <v>60866663</v>
      </c>
      <c r="AO651" s="474">
        <v>5714344</v>
      </c>
      <c r="AP651" s="474">
        <v>5317687</v>
      </c>
      <c r="AQ651" s="474">
        <v>5855709</v>
      </c>
      <c r="AR651" s="474">
        <v>5778580</v>
      </c>
      <c r="AS651" s="474">
        <v>6010127</v>
      </c>
      <c r="AT651" s="474">
        <v>5918542</v>
      </c>
      <c r="AU651" s="474">
        <v>6143277</v>
      </c>
      <c r="AV651" s="474">
        <v>6216534</v>
      </c>
      <c r="AW651" s="474">
        <v>6108059</v>
      </c>
      <c r="AX651" s="474">
        <v>6342327</v>
      </c>
      <c r="AY651" s="474">
        <v>6234555</v>
      </c>
      <c r="AZ651" s="474">
        <v>6456347</v>
      </c>
      <c r="BA651" s="474">
        <v>72096088</v>
      </c>
    </row>
    <row r="652" spans="1:53">
      <c r="A652" s="475" t="s">
        <v>1691</v>
      </c>
      <c r="B652" s="474">
        <v>0</v>
      </c>
      <c r="C652" s="474">
        <v>0</v>
      </c>
      <c r="D652" s="474">
        <v>0</v>
      </c>
      <c r="E652" s="474">
        <v>0</v>
      </c>
      <c r="F652" s="474">
        <v>308.2</v>
      </c>
      <c r="G652" s="474">
        <v>498.18</v>
      </c>
      <c r="H652" s="474">
        <v>0</v>
      </c>
      <c r="I652" s="474">
        <v>3685.29</v>
      </c>
      <c r="J652" s="474">
        <v>2896.01</v>
      </c>
      <c r="K652" s="474">
        <v>0</v>
      </c>
      <c r="L652" s="474">
        <v>0</v>
      </c>
      <c r="M652" s="474">
        <v>0</v>
      </c>
      <c r="N652" s="474">
        <v>7387.68</v>
      </c>
      <c r="O652" s="474">
        <v>1</v>
      </c>
      <c r="P652" s="474">
        <v>0</v>
      </c>
      <c r="Q652" s="474">
        <v>0</v>
      </c>
      <c r="R652" s="474">
        <v>0</v>
      </c>
      <c r="S652" s="474">
        <v>0</v>
      </c>
      <c r="T652" s="474">
        <v>0</v>
      </c>
      <c r="U652" s="474">
        <v>0</v>
      </c>
      <c r="V652" s="474">
        <v>0</v>
      </c>
      <c r="W652" s="474">
        <v>0</v>
      </c>
      <c r="X652" s="474">
        <v>0</v>
      </c>
      <c r="Y652" s="474">
        <v>0</v>
      </c>
      <c r="Z652" s="474">
        <v>0</v>
      </c>
      <c r="AA652" s="474">
        <v>1</v>
      </c>
      <c r="AB652" s="474">
        <v>0</v>
      </c>
      <c r="AC652" s="474">
        <v>0</v>
      </c>
      <c r="AD652" s="474">
        <v>0</v>
      </c>
      <c r="AE652" s="474">
        <v>0</v>
      </c>
      <c r="AF652" s="474">
        <v>0</v>
      </c>
      <c r="AG652" s="474">
        <v>0</v>
      </c>
      <c r="AH652" s="474">
        <v>0</v>
      </c>
      <c r="AI652" s="474">
        <v>0</v>
      </c>
      <c r="AJ652" s="474">
        <v>0</v>
      </c>
      <c r="AK652" s="474">
        <v>0</v>
      </c>
      <c r="AL652" s="474">
        <v>0</v>
      </c>
      <c r="AM652" s="474">
        <v>0</v>
      </c>
      <c r="AN652" s="474">
        <v>0</v>
      </c>
      <c r="AO652" s="474">
        <v>0</v>
      </c>
      <c r="AP652" s="474">
        <v>0</v>
      </c>
      <c r="AQ652" s="474">
        <v>0</v>
      </c>
      <c r="AR652" s="474">
        <v>0</v>
      </c>
      <c r="AS652" s="474">
        <v>0</v>
      </c>
      <c r="AT652" s="474">
        <v>0</v>
      </c>
      <c r="AU652" s="474">
        <v>0</v>
      </c>
      <c r="AV652" s="474">
        <v>0</v>
      </c>
      <c r="AW652" s="474">
        <v>0</v>
      </c>
      <c r="AX652" s="474">
        <v>0</v>
      </c>
      <c r="AY652" s="474">
        <v>0</v>
      </c>
      <c r="AZ652" s="474">
        <v>0</v>
      </c>
      <c r="BA652" s="474">
        <v>0</v>
      </c>
    </row>
    <row r="653" spans="1:53">
      <c r="A653" s="475" t="s">
        <v>1690</v>
      </c>
      <c r="B653" s="474">
        <v>0</v>
      </c>
      <c r="C653" s="474">
        <v>0</v>
      </c>
      <c r="D653" s="474">
        <v>0</v>
      </c>
      <c r="E653" s="474">
        <v>0</v>
      </c>
      <c r="F653" s="474">
        <v>308.2</v>
      </c>
      <c r="G653" s="474">
        <v>498.18</v>
      </c>
      <c r="H653" s="474">
        <v>0</v>
      </c>
      <c r="I653" s="474">
        <v>3685.29</v>
      </c>
      <c r="J653" s="474">
        <v>2896.01</v>
      </c>
      <c r="K653" s="474">
        <v>0</v>
      </c>
      <c r="L653" s="474">
        <v>0</v>
      </c>
      <c r="M653" s="474">
        <v>0</v>
      </c>
      <c r="N653" s="474">
        <v>7387.68</v>
      </c>
      <c r="O653" s="474">
        <v>1</v>
      </c>
      <c r="P653" s="474">
        <v>0</v>
      </c>
      <c r="Q653" s="474">
        <v>0</v>
      </c>
      <c r="R653" s="474">
        <v>0</v>
      </c>
      <c r="S653" s="474">
        <v>0</v>
      </c>
      <c r="T653" s="474">
        <v>0</v>
      </c>
      <c r="U653" s="474">
        <v>0</v>
      </c>
      <c r="V653" s="474">
        <v>0</v>
      </c>
      <c r="W653" s="474">
        <v>0</v>
      </c>
      <c r="X653" s="474">
        <v>0</v>
      </c>
      <c r="Y653" s="474">
        <v>0</v>
      </c>
      <c r="Z653" s="474">
        <v>0</v>
      </c>
      <c r="AA653" s="474">
        <v>1</v>
      </c>
      <c r="AB653" s="474">
        <v>0</v>
      </c>
      <c r="AC653" s="474">
        <v>0</v>
      </c>
      <c r="AD653" s="474">
        <v>0</v>
      </c>
      <c r="AE653" s="474">
        <v>0</v>
      </c>
      <c r="AF653" s="474">
        <v>0</v>
      </c>
      <c r="AG653" s="474">
        <v>0</v>
      </c>
      <c r="AH653" s="474">
        <v>0</v>
      </c>
      <c r="AI653" s="474">
        <v>0</v>
      </c>
      <c r="AJ653" s="474">
        <v>0</v>
      </c>
      <c r="AK653" s="474">
        <v>0</v>
      </c>
      <c r="AL653" s="474">
        <v>0</v>
      </c>
      <c r="AM653" s="474">
        <v>0</v>
      </c>
      <c r="AN653" s="474">
        <v>0</v>
      </c>
      <c r="AO653" s="474">
        <v>0</v>
      </c>
      <c r="AP653" s="474">
        <v>0</v>
      </c>
      <c r="AQ653" s="474">
        <v>0</v>
      </c>
      <c r="AR653" s="474">
        <v>0</v>
      </c>
      <c r="AS653" s="474">
        <v>0</v>
      </c>
      <c r="AT653" s="474">
        <v>0</v>
      </c>
      <c r="AU653" s="474">
        <v>0</v>
      </c>
      <c r="AV653" s="474">
        <v>0</v>
      </c>
      <c r="AW653" s="474">
        <v>0</v>
      </c>
      <c r="AX653" s="474">
        <v>0</v>
      </c>
      <c r="AY653" s="474">
        <v>0</v>
      </c>
      <c r="AZ653" s="474">
        <v>0</v>
      </c>
      <c r="BA653" s="474">
        <v>0</v>
      </c>
    </row>
    <row r="654" spans="1:53">
      <c r="A654" s="475" t="s">
        <v>1689</v>
      </c>
      <c r="B654" s="474">
        <v>0</v>
      </c>
      <c r="C654" s="474">
        <v>0</v>
      </c>
      <c r="D654" s="474">
        <v>0</v>
      </c>
      <c r="E654" s="474">
        <v>0</v>
      </c>
      <c r="F654" s="474">
        <v>0</v>
      </c>
      <c r="G654" s="474">
        <v>0</v>
      </c>
      <c r="H654" s="474">
        <v>0</v>
      </c>
      <c r="I654" s="474">
        <v>0</v>
      </c>
      <c r="J654" s="474">
        <v>0</v>
      </c>
      <c r="K654" s="474">
        <v>0</v>
      </c>
      <c r="L654" s="474">
        <v>0</v>
      </c>
      <c r="M654" s="474">
        <v>0</v>
      </c>
      <c r="N654" s="474">
        <v>0</v>
      </c>
      <c r="O654" s="474">
        <v>1</v>
      </c>
      <c r="P654" s="474">
        <v>0</v>
      </c>
      <c r="Q654" s="474">
        <v>0</v>
      </c>
      <c r="R654" s="474">
        <v>0</v>
      </c>
      <c r="S654" s="474">
        <v>0</v>
      </c>
      <c r="T654" s="474">
        <v>0</v>
      </c>
      <c r="U654" s="474">
        <v>0</v>
      </c>
      <c r="V654" s="474">
        <v>0</v>
      </c>
      <c r="W654" s="474">
        <v>0</v>
      </c>
      <c r="X654" s="474">
        <v>0</v>
      </c>
      <c r="Y654" s="474">
        <v>0</v>
      </c>
      <c r="Z654" s="474">
        <v>0</v>
      </c>
      <c r="AA654" s="474">
        <v>1</v>
      </c>
      <c r="AB654" s="474">
        <v>0</v>
      </c>
      <c r="AC654" s="474">
        <v>0</v>
      </c>
      <c r="AD654" s="474">
        <v>0</v>
      </c>
      <c r="AE654" s="474">
        <v>0</v>
      </c>
      <c r="AF654" s="474">
        <v>0</v>
      </c>
      <c r="AG654" s="474">
        <v>0</v>
      </c>
      <c r="AH654" s="474">
        <v>0</v>
      </c>
      <c r="AI654" s="474">
        <v>0</v>
      </c>
      <c r="AJ654" s="474">
        <v>0</v>
      </c>
      <c r="AK654" s="474">
        <v>0</v>
      </c>
      <c r="AL654" s="474">
        <v>0</v>
      </c>
      <c r="AM654" s="474">
        <v>0</v>
      </c>
      <c r="AN654" s="474">
        <v>0</v>
      </c>
      <c r="AO654" s="474">
        <v>0</v>
      </c>
      <c r="AP654" s="474">
        <v>0</v>
      </c>
      <c r="AQ654" s="474">
        <v>0</v>
      </c>
      <c r="AR654" s="474">
        <v>0</v>
      </c>
      <c r="AS654" s="474">
        <v>0</v>
      </c>
      <c r="AT654" s="474">
        <v>0</v>
      </c>
      <c r="AU654" s="474">
        <v>0</v>
      </c>
      <c r="AV654" s="474">
        <v>0</v>
      </c>
      <c r="AW654" s="474">
        <v>0</v>
      </c>
      <c r="AX654" s="474">
        <v>0</v>
      </c>
      <c r="AY654" s="474">
        <v>0</v>
      </c>
      <c r="AZ654" s="474">
        <v>0</v>
      </c>
      <c r="BA654" s="474">
        <v>0</v>
      </c>
    </row>
    <row r="655" spans="1:53">
      <c r="A655" s="475" t="s">
        <v>1688</v>
      </c>
      <c r="B655" s="474">
        <v>0</v>
      </c>
      <c r="C655" s="474">
        <v>0</v>
      </c>
      <c r="D655" s="474">
        <v>0</v>
      </c>
      <c r="E655" s="474">
        <v>0</v>
      </c>
      <c r="F655" s="474">
        <v>0</v>
      </c>
      <c r="G655" s="474">
        <v>0</v>
      </c>
      <c r="H655" s="474">
        <v>0</v>
      </c>
      <c r="I655" s="474">
        <v>0</v>
      </c>
      <c r="J655" s="474">
        <v>0</v>
      </c>
      <c r="K655" s="474">
        <v>0</v>
      </c>
      <c r="L655" s="474">
        <v>0</v>
      </c>
      <c r="M655" s="474">
        <v>0</v>
      </c>
      <c r="N655" s="474">
        <v>0</v>
      </c>
      <c r="O655" s="474">
        <v>1</v>
      </c>
      <c r="P655" s="474">
        <v>0</v>
      </c>
      <c r="Q655" s="474">
        <v>0</v>
      </c>
      <c r="R655" s="474">
        <v>0</v>
      </c>
      <c r="S655" s="474">
        <v>0</v>
      </c>
      <c r="T655" s="474">
        <v>0</v>
      </c>
      <c r="U655" s="474">
        <v>0</v>
      </c>
      <c r="V655" s="474">
        <v>0</v>
      </c>
      <c r="W655" s="474">
        <v>0</v>
      </c>
      <c r="X655" s="474">
        <v>0</v>
      </c>
      <c r="Y655" s="474">
        <v>0</v>
      </c>
      <c r="Z655" s="474">
        <v>0</v>
      </c>
      <c r="AA655" s="474">
        <v>1</v>
      </c>
      <c r="AB655" s="474">
        <v>0</v>
      </c>
      <c r="AC655" s="474">
        <v>0</v>
      </c>
      <c r="AD655" s="474">
        <v>0</v>
      </c>
      <c r="AE655" s="474">
        <v>0</v>
      </c>
      <c r="AF655" s="474">
        <v>0</v>
      </c>
      <c r="AG655" s="474">
        <v>0</v>
      </c>
      <c r="AH655" s="474">
        <v>0</v>
      </c>
      <c r="AI655" s="474">
        <v>0</v>
      </c>
      <c r="AJ655" s="474">
        <v>0</v>
      </c>
      <c r="AK655" s="474">
        <v>0</v>
      </c>
      <c r="AL655" s="474">
        <v>0</v>
      </c>
      <c r="AM655" s="474">
        <v>0</v>
      </c>
      <c r="AN655" s="474">
        <v>0</v>
      </c>
      <c r="AO655" s="474">
        <v>0</v>
      </c>
      <c r="AP655" s="474">
        <v>0</v>
      </c>
      <c r="AQ655" s="474">
        <v>0</v>
      </c>
      <c r="AR655" s="474">
        <v>0</v>
      </c>
      <c r="AS655" s="474">
        <v>0</v>
      </c>
      <c r="AT655" s="474">
        <v>0</v>
      </c>
      <c r="AU655" s="474">
        <v>0</v>
      </c>
      <c r="AV655" s="474">
        <v>0</v>
      </c>
      <c r="AW655" s="474">
        <v>0</v>
      </c>
      <c r="AX655" s="474">
        <v>0</v>
      </c>
      <c r="AY655" s="474">
        <v>0</v>
      </c>
      <c r="AZ655" s="474">
        <v>0</v>
      </c>
      <c r="BA655" s="474">
        <v>0</v>
      </c>
    </row>
    <row r="656" spans="1:53">
      <c r="A656" s="475" t="s">
        <v>1687</v>
      </c>
      <c r="B656" s="474">
        <v>0</v>
      </c>
      <c r="C656" s="474">
        <v>0</v>
      </c>
      <c r="D656" s="474">
        <v>24000</v>
      </c>
      <c r="E656" s="474">
        <v>49719.26</v>
      </c>
      <c r="F656" s="474">
        <v>-22226.82</v>
      </c>
      <c r="G656" s="474">
        <v>491467.47</v>
      </c>
      <c r="H656" s="474">
        <v>457384.03</v>
      </c>
      <c r="I656" s="474">
        <v>476989.69</v>
      </c>
      <c r="J656" s="474">
        <v>390835.5</v>
      </c>
      <c r="K656" s="474">
        <v>243281</v>
      </c>
      <c r="L656" s="474">
        <v>224124</v>
      </c>
      <c r="M656" s="474">
        <v>256245</v>
      </c>
      <c r="N656" s="474">
        <v>2591819.13</v>
      </c>
      <c r="O656" s="474">
        <v>254070</v>
      </c>
      <c r="P656" s="474">
        <v>242632</v>
      </c>
      <c r="Q656" s="474">
        <v>325217</v>
      </c>
      <c r="R656" s="474">
        <v>331251</v>
      </c>
      <c r="S656" s="474">
        <v>331526</v>
      </c>
      <c r="T656" s="474">
        <v>309197</v>
      </c>
      <c r="U656" s="474">
        <v>304628</v>
      </c>
      <c r="V656" s="474">
        <v>293422</v>
      </c>
      <c r="W656" s="474">
        <v>276749</v>
      </c>
      <c r="X656" s="474">
        <v>274801</v>
      </c>
      <c r="Y656" s="474">
        <v>260507</v>
      </c>
      <c r="Z656" s="474">
        <v>259572</v>
      </c>
      <c r="AA656" s="474">
        <v>3463572</v>
      </c>
      <c r="AB656" s="474">
        <v>252828</v>
      </c>
      <c r="AC656" s="474">
        <v>229886</v>
      </c>
      <c r="AD656" s="474">
        <v>241457</v>
      </c>
      <c r="AE656" s="474">
        <v>230881</v>
      </c>
      <c r="AF656" s="474">
        <v>231339</v>
      </c>
      <c r="AG656" s="474">
        <v>221763</v>
      </c>
      <c r="AH656" s="474">
        <v>222540</v>
      </c>
      <c r="AI656" s="474">
        <v>218489</v>
      </c>
      <c r="AJ656" s="474">
        <v>210105</v>
      </c>
      <c r="AK656" s="474">
        <v>211218</v>
      </c>
      <c r="AL656" s="474">
        <v>203469</v>
      </c>
      <c r="AM656" s="474">
        <v>204738</v>
      </c>
      <c r="AN656" s="474">
        <v>2678713</v>
      </c>
      <c r="AO656" s="474">
        <v>201707</v>
      </c>
      <c r="AP656" s="474">
        <v>186574</v>
      </c>
      <c r="AQ656" s="474">
        <v>196360</v>
      </c>
      <c r="AR656" s="474">
        <v>189827</v>
      </c>
      <c r="AS656" s="474">
        <v>191343</v>
      </c>
      <c r="AT656" s="474">
        <v>185196</v>
      </c>
      <c r="AU656" s="474">
        <v>186772</v>
      </c>
      <c r="AV656" s="474">
        <v>184602</v>
      </c>
      <c r="AW656" s="474">
        <v>178955</v>
      </c>
      <c r="AX656" s="474">
        <v>180596</v>
      </c>
      <c r="AY656" s="474">
        <v>175236</v>
      </c>
      <c r="AZ656" s="474">
        <v>176906</v>
      </c>
      <c r="BA656" s="474">
        <v>2234074</v>
      </c>
    </row>
    <row r="657" spans="1:53">
      <c r="A657" s="475" t="s">
        <v>1686</v>
      </c>
      <c r="B657" s="474">
        <v>0</v>
      </c>
      <c r="C657" s="474">
        <v>0</v>
      </c>
      <c r="D657" s="474">
        <v>24000</v>
      </c>
      <c r="E657" s="474">
        <v>49719.26</v>
      </c>
      <c r="F657" s="474">
        <v>-22226.82</v>
      </c>
      <c r="G657" s="474">
        <v>491467.47</v>
      </c>
      <c r="H657" s="474">
        <v>457384.03</v>
      </c>
      <c r="I657" s="474">
        <v>476989.69</v>
      </c>
      <c r="J657" s="474">
        <v>390835.5</v>
      </c>
      <c r="K657" s="474">
        <v>243281</v>
      </c>
      <c r="L657" s="474">
        <v>224124</v>
      </c>
      <c r="M657" s="474">
        <v>256245</v>
      </c>
      <c r="N657" s="474">
        <v>2591819.13</v>
      </c>
      <c r="O657" s="474">
        <v>254070</v>
      </c>
      <c r="P657" s="474">
        <v>242632</v>
      </c>
      <c r="Q657" s="474">
        <v>325217</v>
      </c>
      <c r="R657" s="474">
        <v>331251</v>
      </c>
      <c r="S657" s="474">
        <v>331526</v>
      </c>
      <c r="T657" s="474">
        <v>309197</v>
      </c>
      <c r="U657" s="474">
        <v>304628</v>
      </c>
      <c r="V657" s="474">
        <v>293422</v>
      </c>
      <c r="W657" s="474">
        <v>276749</v>
      </c>
      <c r="X657" s="474">
        <v>274801</v>
      </c>
      <c r="Y657" s="474">
        <v>260507</v>
      </c>
      <c r="Z657" s="474">
        <v>259572</v>
      </c>
      <c r="AA657" s="474">
        <v>3463572</v>
      </c>
      <c r="AB657" s="474">
        <v>252828</v>
      </c>
      <c r="AC657" s="474">
        <v>229886</v>
      </c>
      <c r="AD657" s="474">
        <v>241457</v>
      </c>
      <c r="AE657" s="474">
        <v>230881</v>
      </c>
      <c r="AF657" s="474">
        <v>231339</v>
      </c>
      <c r="AG657" s="474">
        <v>221763</v>
      </c>
      <c r="AH657" s="474">
        <v>222540</v>
      </c>
      <c r="AI657" s="474">
        <v>218489</v>
      </c>
      <c r="AJ657" s="474">
        <v>210105</v>
      </c>
      <c r="AK657" s="474">
        <v>211218</v>
      </c>
      <c r="AL657" s="474">
        <v>203469</v>
      </c>
      <c r="AM657" s="474">
        <v>204738</v>
      </c>
      <c r="AN657" s="474">
        <v>2678713</v>
      </c>
      <c r="AO657" s="474">
        <v>201707</v>
      </c>
      <c r="AP657" s="474">
        <v>186574</v>
      </c>
      <c r="AQ657" s="474">
        <v>196360</v>
      </c>
      <c r="AR657" s="474">
        <v>189827</v>
      </c>
      <c r="AS657" s="474">
        <v>191343</v>
      </c>
      <c r="AT657" s="474">
        <v>185196</v>
      </c>
      <c r="AU657" s="474">
        <v>186772</v>
      </c>
      <c r="AV657" s="474">
        <v>184602</v>
      </c>
      <c r="AW657" s="474">
        <v>178955</v>
      </c>
      <c r="AX657" s="474">
        <v>180596</v>
      </c>
      <c r="AY657" s="474">
        <v>175236</v>
      </c>
      <c r="AZ657" s="474">
        <v>176906</v>
      </c>
      <c r="BA657" s="474">
        <v>2234074</v>
      </c>
    </row>
    <row r="658" spans="1:53">
      <c r="A658" s="475" t="s">
        <v>1685</v>
      </c>
      <c r="B658" s="474">
        <v>0</v>
      </c>
      <c r="C658" s="474">
        <v>0</v>
      </c>
      <c r="D658" s="474">
        <v>0</v>
      </c>
      <c r="E658" s="474">
        <v>0</v>
      </c>
      <c r="F658" s="474">
        <v>0</v>
      </c>
      <c r="G658" s="474">
        <v>0</v>
      </c>
      <c r="H658" s="474">
        <v>0</v>
      </c>
      <c r="I658" s="474">
        <v>0</v>
      </c>
      <c r="J658" s="474">
        <v>9993.69</v>
      </c>
      <c r="K658" s="474">
        <v>0</v>
      </c>
      <c r="L658" s="474">
        <v>0</v>
      </c>
      <c r="M658" s="474">
        <v>0</v>
      </c>
      <c r="N658" s="474">
        <v>9993.69</v>
      </c>
      <c r="O658" s="474">
        <v>0</v>
      </c>
      <c r="P658" s="474">
        <v>0</v>
      </c>
      <c r="Q658" s="474">
        <v>0</v>
      </c>
      <c r="R658" s="474">
        <v>0</v>
      </c>
      <c r="S658" s="474">
        <v>0</v>
      </c>
      <c r="T658" s="474">
        <v>0</v>
      </c>
      <c r="U658" s="474">
        <v>0</v>
      </c>
      <c r="V658" s="474">
        <v>0</v>
      </c>
      <c r="W658" s="474">
        <v>0</v>
      </c>
      <c r="X658" s="474">
        <v>0</v>
      </c>
      <c r="Y658" s="474">
        <v>0</v>
      </c>
      <c r="Z658" s="474">
        <v>0</v>
      </c>
      <c r="AA658" s="474">
        <v>0</v>
      </c>
      <c r="AB658" s="474">
        <v>0</v>
      </c>
      <c r="AC658" s="474">
        <v>0</v>
      </c>
      <c r="AD658" s="474">
        <v>0</v>
      </c>
      <c r="AE658" s="474">
        <v>0</v>
      </c>
      <c r="AF658" s="474">
        <v>0</v>
      </c>
      <c r="AG658" s="474">
        <v>0</v>
      </c>
      <c r="AH658" s="474">
        <v>0</v>
      </c>
      <c r="AI658" s="474">
        <v>0</v>
      </c>
      <c r="AJ658" s="474">
        <v>0</v>
      </c>
      <c r="AK658" s="474">
        <v>0</v>
      </c>
      <c r="AL658" s="474">
        <v>0</v>
      </c>
      <c r="AM658" s="474">
        <v>0</v>
      </c>
      <c r="AN658" s="474">
        <v>0</v>
      </c>
      <c r="AO658" s="474">
        <v>0</v>
      </c>
      <c r="AP658" s="474">
        <v>0</v>
      </c>
      <c r="AQ658" s="474">
        <v>0</v>
      </c>
      <c r="AR658" s="474">
        <v>0</v>
      </c>
      <c r="AS658" s="474">
        <v>0</v>
      </c>
      <c r="AT658" s="474">
        <v>0</v>
      </c>
      <c r="AU658" s="474">
        <v>0</v>
      </c>
      <c r="AV658" s="474">
        <v>0</v>
      </c>
      <c r="AW658" s="474">
        <v>0</v>
      </c>
      <c r="AX658" s="474">
        <v>0</v>
      </c>
      <c r="AY658" s="474">
        <v>0</v>
      </c>
      <c r="AZ658" s="474">
        <v>0</v>
      </c>
      <c r="BA658" s="474">
        <v>0</v>
      </c>
    </row>
    <row r="659" spans="1:53">
      <c r="A659" s="475" t="s">
        <v>1684</v>
      </c>
      <c r="B659" s="474">
        <v>0</v>
      </c>
      <c r="C659" s="474">
        <v>0</v>
      </c>
      <c r="D659" s="474">
        <v>0</v>
      </c>
      <c r="E659" s="474">
        <v>0</v>
      </c>
      <c r="F659" s="474">
        <v>0</v>
      </c>
      <c r="G659" s="474">
        <v>0</v>
      </c>
      <c r="H659" s="474">
        <v>0</v>
      </c>
      <c r="I659" s="474">
        <v>0</v>
      </c>
      <c r="J659" s="474">
        <v>9993.69</v>
      </c>
      <c r="K659" s="474">
        <v>0</v>
      </c>
      <c r="L659" s="474">
        <v>0</v>
      </c>
      <c r="M659" s="474">
        <v>0</v>
      </c>
      <c r="N659" s="474">
        <v>9993.69</v>
      </c>
      <c r="O659" s="474">
        <v>0</v>
      </c>
      <c r="P659" s="474">
        <v>0</v>
      </c>
      <c r="Q659" s="474">
        <v>0</v>
      </c>
      <c r="R659" s="474">
        <v>0</v>
      </c>
      <c r="S659" s="474">
        <v>0</v>
      </c>
      <c r="T659" s="474">
        <v>0</v>
      </c>
      <c r="U659" s="474">
        <v>0</v>
      </c>
      <c r="V659" s="474">
        <v>0</v>
      </c>
      <c r="W659" s="474">
        <v>0</v>
      </c>
      <c r="X659" s="474">
        <v>0</v>
      </c>
      <c r="Y659" s="474">
        <v>0</v>
      </c>
      <c r="Z659" s="474">
        <v>0</v>
      </c>
      <c r="AA659" s="474">
        <v>0</v>
      </c>
      <c r="AB659" s="474">
        <v>0</v>
      </c>
      <c r="AC659" s="474">
        <v>0</v>
      </c>
      <c r="AD659" s="474">
        <v>0</v>
      </c>
      <c r="AE659" s="474">
        <v>0</v>
      </c>
      <c r="AF659" s="474">
        <v>0</v>
      </c>
      <c r="AG659" s="474">
        <v>0</v>
      </c>
      <c r="AH659" s="474">
        <v>0</v>
      </c>
      <c r="AI659" s="474">
        <v>0</v>
      </c>
      <c r="AJ659" s="474">
        <v>0</v>
      </c>
      <c r="AK659" s="474">
        <v>0</v>
      </c>
      <c r="AL659" s="474">
        <v>0</v>
      </c>
      <c r="AM659" s="474">
        <v>0</v>
      </c>
      <c r="AN659" s="474">
        <v>0</v>
      </c>
      <c r="AO659" s="474">
        <v>0</v>
      </c>
      <c r="AP659" s="474">
        <v>0</v>
      </c>
      <c r="AQ659" s="474">
        <v>0</v>
      </c>
      <c r="AR659" s="474">
        <v>0</v>
      </c>
      <c r="AS659" s="474">
        <v>0</v>
      </c>
      <c r="AT659" s="474">
        <v>0</v>
      </c>
      <c r="AU659" s="474">
        <v>0</v>
      </c>
      <c r="AV659" s="474">
        <v>0</v>
      </c>
      <c r="AW659" s="474">
        <v>0</v>
      </c>
      <c r="AX659" s="474">
        <v>0</v>
      </c>
      <c r="AY659" s="474">
        <v>0</v>
      </c>
      <c r="AZ659" s="474">
        <v>0</v>
      </c>
      <c r="BA659" s="474">
        <v>0</v>
      </c>
    </row>
    <row r="660" spans="1:53">
      <c r="A660" s="475" t="s">
        <v>1683</v>
      </c>
      <c r="B660" s="474">
        <v>0</v>
      </c>
      <c r="C660" s="474">
        <v>0</v>
      </c>
      <c r="D660" s="474">
        <v>0</v>
      </c>
      <c r="E660" s="474">
        <v>44545.81</v>
      </c>
      <c r="F660" s="474">
        <v>11251.99</v>
      </c>
      <c r="G660" s="474">
        <v>4153.75</v>
      </c>
      <c r="H660" s="474">
        <v>9123.18</v>
      </c>
      <c r="I660" s="474">
        <v>63890.05</v>
      </c>
      <c r="J660" s="474">
        <v>55238.1</v>
      </c>
      <c r="K660" s="474">
        <v>0</v>
      </c>
      <c r="L660" s="474">
        <v>0</v>
      </c>
      <c r="M660" s="474">
        <v>0</v>
      </c>
      <c r="N660" s="474">
        <v>188202.88</v>
      </c>
      <c r="O660" s="474">
        <v>1</v>
      </c>
      <c r="P660" s="474">
        <v>0</v>
      </c>
      <c r="Q660" s="474">
        <v>0</v>
      </c>
      <c r="R660" s="474">
        <v>0</v>
      </c>
      <c r="S660" s="474">
        <v>0</v>
      </c>
      <c r="T660" s="474">
        <v>0</v>
      </c>
      <c r="U660" s="474">
        <v>0</v>
      </c>
      <c r="V660" s="474">
        <v>0</v>
      </c>
      <c r="W660" s="474">
        <v>0</v>
      </c>
      <c r="X660" s="474">
        <v>0</v>
      </c>
      <c r="Y660" s="474">
        <v>0</v>
      </c>
      <c r="Z660" s="474">
        <v>0</v>
      </c>
      <c r="AA660" s="474">
        <v>1</v>
      </c>
      <c r="AB660" s="474">
        <v>0</v>
      </c>
      <c r="AC660" s="474">
        <v>0</v>
      </c>
      <c r="AD660" s="474">
        <v>0</v>
      </c>
      <c r="AE660" s="474">
        <v>0</v>
      </c>
      <c r="AF660" s="474">
        <v>0</v>
      </c>
      <c r="AG660" s="474">
        <v>0</v>
      </c>
      <c r="AH660" s="474">
        <v>0</v>
      </c>
      <c r="AI660" s="474">
        <v>0</v>
      </c>
      <c r="AJ660" s="474">
        <v>0</v>
      </c>
      <c r="AK660" s="474">
        <v>0</v>
      </c>
      <c r="AL660" s="474">
        <v>0</v>
      </c>
      <c r="AM660" s="474">
        <v>0</v>
      </c>
      <c r="AN660" s="474">
        <v>0</v>
      </c>
      <c r="AO660" s="474">
        <v>0</v>
      </c>
      <c r="AP660" s="474">
        <v>0</v>
      </c>
      <c r="AQ660" s="474">
        <v>0</v>
      </c>
      <c r="AR660" s="474">
        <v>0</v>
      </c>
      <c r="AS660" s="474">
        <v>0</v>
      </c>
      <c r="AT660" s="474">
        <v>0</v>
      </c>
      <c r="AU660" s="474">
        <v>0</v>
      </c>
      <c r="AV660" s="474">
        <v>0</v>
      </c>
      <c r="AW660" s="474">
        <v>0</v>
      </c>
      <c r="AX660" s="474">
        <v>0</v>
      </c>
      <c r="AY660" s="474">
        <v>0</v>
      </c>
      <c r="AZ660" s="474">
        <v>0</v>
      </c>
      <c r="BA660" s="474">
        <v>0</v>
      </c>
    </row>
    <row r="661" spans="1:53">
      <c r="A661" s="475" t="s">
        <v>1682</v>
      </c>
      <c r="B661" s="474">
        <v>0</v>
      </c>
      <c r="C661" s="474">
        <v>0</v>
      </c>
      <c r="D661" s="474">
        <v>0</v>
      </c>
      <c r="E661" s="474">
        <v>44545.81</v>
      </c>
      <c r="F661" s="474">
        <v>11251.99</v>
      </c>
      <c r="G661" s="474">
        <v>4153.75</v>
      </c>
      <c r="H661" s="474">
        <v>9123.18</v>
      </c>
      <c r="I661" s="474">
        <v>63890.05</v>
      </c>
      <c r="J661" s="474">
        <v>55238.1</v>
      </c>
      <c r="K661" s="474">
        <v>0</v>
      </c>
      <c r="L661" s="474">
        <v>0</v>
      </c>
      <c r="M661" s="474">
        <v>0</v>
      </c>
      <c r="N661" s="474">
        <v>188202.88</v>
      </c>
      <c r="O661" s="474">
        <v>1</v>
      </c>
      <c r="P661" s="474">
        <v>0</v>
      </c>
      <c r="Q661" s="474">
        <v>0</v>
      </c>
      <c r="R661" s="474">
        <v>0</v>
      </c>
      <c r="S661" s="474">
        <v>0</v>
      </c>
      <c r="T661" s="474">
        <v>0</v>
      </c>
      <c r="U661" s="474">
        <v>0</v>
      </c>
      <c r="V661" s="474">
        <v>0</v>
      </c>
      <c r="W661" s="474">
        <v>0</v>
      </c>
      <c r="X661" s="474">
        <v>0</v>
      </c>
      <c r="Y661" s="474">
        <v>0</v>
      </c>
      <c r="Z661" s="474">
        <v>0</v>
      </c>
      <c r="AA661" s="474">
        <v>1</v>
      </c>
      <c r="AB661" s="474">
        <v>0</v>
      </c>
      <c r="AC661" s="474">
        <v>0</v>
      </c>
      <c r="AD661" s="474">
        <v>0</v>
      </c>
      <c r="AE661" s="474">
        <v>0</v>
      </c>
      <c r="AF661" s="474">
        <v>0</v>
      </c>
      <c r="AG661" s="474">
        <v>0</v>
      </c>
      <c r="AH661" s="474">
        <v>0</v>
      </c>
      <c r="AI661" s="474">
        <v>0</v>
      </c>
      <c r="AJ661" s="474">
        <v>0</v>
      </c>
      <c r="AK661" s="474">
        <v>0</v>
      </c>
      <c r="AL661" s="474">
        <v>0</v>
      </c>
      <c r="AM661" s="474">
        <v>0</v>
      </c>
      <c r="AN661" s="474">
        <v>0</v>
      </c>
      <c r="AO661" s="474">
        <v>0</v>
      </c>
      <c r="AP661" s="474">
        <v>0</v>
      </c>
      <c r="AQ661" s="474">
        <v>0</v>
      </c>
      <c r="AR661" s="474">
        <v>0</v>
      </c>
      <c r="AS661" s="474">
        <v>0</v>
      </c>
      <c r="AT661" s="474">
        <v>0</v>
      </c>
      <c r="AU661" s="474">
        <v>0</v>
      </c>
      <c r="AV661" s="474">
        <v>0</v>
      </c>
      <c r="AW661" s="474">
        <v>0</v>
      </c>
      <c r="AX661" s="474">
        <v>0</v>
      </c>
      <c r="AY661" s="474">
        <v>0</v>
      </c>
      <c r="AZ661" s="474">
        <v>0</v>
      </c>
      <c r="BA661" s="474">
        <v>0</v>
      </c>
    </row>
    <row r="662" spans="1:53">
      <c r="A662" s="475" t="s">
        <v>1681</v>
      </c>
      <c r="B662" s="474">
        <v>0</v>
      </c>
      <c r="C662" s="474">
        <v>0</v>
      </c>
      <c r="D662" s="474">
        <v>0</v>
      </c>
      <c r="E662" s="474">
        <v>0</v>
      </c>
      <c r="F662" s="474">
        <v>0</v>
      </c>
      <c r="G662" s="474">
        <v>0</v>
      </c>
      <c r="H662" s="474">
        <v>0</v>
      </c>
      <c r="I662" s="474">
        <v>32.130000000000003</v>
      </c>
      <c r="J662" s="474">
        <v>32.130000000000003</v>
      </c>
      <c r="K662" s="474">
        <v>0</v>
      </c>
      <c r="L662" s="474">
        <v>0</v>
      </c>
      <c r="M662" s="474">
        <v>0</v>
      </c>
      <c r="N662" s="474">
        <v>64.260000000000005</v>
      </c>
      <c r="O662" s="474">
        <v>0</v>
      </c>
      <c r="P662" s="474">
        <v>0</v>
      </c>
      <c r="Q662" s="474">
        <v>0</v>
      </c>
      <c r="R662" s="474">
        <v>0</v>
      </c>
      <c r="S662" s="474">
        <v>0</v>
      </c>
      <c r="T662" s="474">
        <v>0</v>
      </c>
      <c r="U662" s="474">
        <v>0</v>
      </c>
      <c r="V662" s="474">
        <v>0</v>
      </c>
      <c r="W662" s="474">
        <v>0</v>
      </c>
      <c r="X662" s="474">
        <v>0</v>
      </c>
      <c r="Y662" s="474">
        <v>0</v>
      </c>
      <c r="Z662" s="474">
        <v>0</v>
      </c>
      <c r="AA662" s="474">
        <v>0</v>
      </c>
      <c r="AB662" s="474">
        <v>0</v>
      </c>
      <c r="AC662" s="474">
        <v>0</v>
      </c>
      <c r="AD662" s="474">
        <v>0</v>
      </c>
      <c r="AE662" s="474">
        <v>0</v>
      </c>
      <c r="AF662" s="474">
        <v>0</v>
      </c>
      <c r="AG662" s="474">
        <v>0</v>
      </c>
      <c r="AH662" s="474">
        <v>0</v>
      </c>
      <c r="AI662" s="474">
        <v>0</v>
      </c>
      <c r="AJ662" s="474">
        <v>0</v>
      </c>
      <c r="AK662" s="474">
        <v>0</v>
      </c>
      <c r="AL662" s="474">
        <v>0</v>
      </c>
      <c r="AM662" s="474">
        <v>0</v>
      </c>
      <c r="AN662" s="474">
        <v>0</v>
      </c>
      <c r="AO662" s="474">
        <v>0</v>
      </c>
      <c r="AP662" s="474">
        <v>0</v>
      </c>
      <c r="AQ662" s="474">
        <v>0</v>
      </c>
      <c r="AR662" s="474">
        <v>0</v>
      </c>
      <c r="AS662" s="474">
        <v>0</v>
      </c>
      <c r="AT662" s="474">
        <v>0</v>
      </c>
      <c r="AU662" s="474">
        <v>0</v>
      </c>
      <c r="AV662" s="474">
        <v>0</v>
      </c>
      <c r="AW662" s="474">
        <v>0</v>
      </c>
      <c r="AX662" s="474">
        <v>0</v>
      </c>
      <c r="AY662" s="474">
        <v>0</v>
      </c>
      <c r="AZ662" s="474">
        <v>0</v>
      </c>
      <c r="BA662" s="474">
        <v>0</v>
      </c>
    </row>
    <row r="663" spans="1:53">
      <c r="A663" s="475" t="s">
        <v>1680</v>
      </c>
      <c r="B663" s="474">
        <v>0</v>
      </c>
      <c r="C663" s="474">
        <v>0</v>
      </c>
      <c r="D663" s="474">
        <v>0</v>
      </c>
      <c r="E663" s="474">
        <v>0</v>
      </c>
      <c r="F663" s="474">
        <v>0</v>
      </c>
      <c r="G663" s="474">
        <v>0</v>
      </c>
      <c r="H663" s="474">
        <v>0</v>
      </c>
      <c r="I663" s="474">
        <v>32.130000000000003</v>
      </c>
      <c r="J663" s="474">
        <v>32.130000000000003</v>
      </c>
      <c r="K663" s="474">
        <v>0</v>
      </c>
      <c r="L663" s="474">
        <v>0</v>
      </c>
      <c r="M663" s="474">
        <v>0</v>
      </c>
      <c r="N663" s="474">
        <v>64.260000000000005</v>
      </c>
      <c r="O663" s="474">
        <v>0</v>
      </c>
      <c r="P663" s="474">
        <v>0</v>
      </c>
      <c r="Q663" s="474">
        <v>0</v>
      </c>
      <c r="R663" s="474">
        <v>0</v>
      </c>
      <c r="S663" s="474">
        <v>0</v>
      </c>
      <c r="T663" s="474">
        <v>0</v>
      </c>
      <c r="U663" s="474">
        <v>0</v>
      </c>
      <c r="V663" s="474">
        <v>0</v>
      </c>
      <c r="W663" s="474">
        <v>0</v>
      </c>
      <c r="X663" s="474">
        <v>0</v>
      </c>
      <c r="Y663" s="474">
        <v>0</v>
      </c>
      <c r="Z663" s="474">
        <v>0</v>
      </c>
      <c r="AA663" s="474">
        <v>0</v>
      </c>
      <c r="AB663" s="474">
        <v>0</v>
      </c>
      <c r="AC663" s="474">
        <v>0</v>
      </c>
      <c r="AD663" s="474">
        <v>0</v>
      </c>
      <c r="AE663" s="474">
        <v>0</v>
      </c>
      <c r="AF663" s="474">
        <v>0</v>
      </c>
      <c r="AG663" s="474">
        <v>0</v>
      </c>
      <c r="AH663" s="474">
        <v>0</v>
      </c>
      <c r="AI663" s="474">
        <v>0</v>
      </c>
      <c r="AJ663" s="474">
        <v>0</v>
      </c>
      <c r="AK663" s="474">
        <v>0</v>
      </c>
      <c r="AL663" s="474">
        <v>0</v>
      </c>
      <c r="AM663" s="474">
        <v>0</v>
      </c>
      <c r="AN663" s="474">
        <v>0</v>
      </c>
      <c r="AO663" s="474">
        <v>0</v>
      </c>
      <c r="AP663" s="474">
        <v>0</v>
      </c>
      <c r="AQ663" s="474">
        <v>0</v>
      </c>
      <c r="AR663" s="474">
        <v>0</v>
      </c>
      <c r="AS663" s="474">
        <v>0</v>
      </c>
      <c r="AT663" s="474">
        <v>0</v>
      </c>
      <c r="AU663" s="474">
        <v>0</v>
      </c>
      <c r="AV663" s="474">
        <v>0</v>
      </c>
      <c r="AW663" s="474">
        <v>0</v>
      </c>
      <c r="AX663" s="474">
        <v>0</v>
      </c>
      <c r="AY663" s="474">
        <v>0</v>
      </c>
      <c r="AZ663" s="474">
        <v>0</v>
      </c>
      <c r="BA663" s="474">
        <v>0</v>
      </c>
    </row>
    <row r="664" spans="1:53">
      <c r="A664" s="475" t="s">
        <v>1679</v>
      </c>
      <c r="B664" s="474">
        <v>0</v>
      </c>
      <c r="C664" s="474">
        <v>0</v>
      </c>
      <c r="D664" s="474">
        <v>0</v>
      </c>
      <c r="E664" s="474">
        <v>158.12</v>
      </c>
      <c r="F664" s="474">
        <v>0</v>
      </c>
      <c r="G664" s="474">
        <v>0</v>
      </c>
      <c r="H664" s="474">
        <v>0</v>
      </c>
      <c r="I664" s="474">
        <v>0</v>
      </c>
      <c r="J664" s="474">
        <v>0</v>
      </c>
      <c r="K664" s="474">
        <v>0</v>
      </c>
      <c r="L664" s="474">
        <v>0</v>
      </c>
      <c r="M664" s="474">
        <v>0</v>
      </c>
      <c r="N664" s="474">
        <v>158.12</v>
      </c>
      <c r="O664" s="474">
        <v>1</v>
      </c>
      <c r="P664" s="474">
        <v>0</v>
      </c>
      <c r="Q664" s="474">
        <v>0</v>
      </c>
      <c r="R664" s="474">
        <v>0</v>
      </c>
      <c r="S664" s="474">
        <v>0</v>
      </c>
      <c r="T664" s="474">
        <v>0</v>
      </c>
      <c r="U664" s="474">
        <v>0</v>
      </c>
      <c r="V664" s="474">
        <v>0</v>
      </c>
      <c r="W664" s="474">
        <v>0</v>
      </c>
      <c r="X664" s="474">
        <v>0</v>
      </c>
      <c r="Y664" s="474">
        <v>0</v>
      </c>
      <c r="Z664" s="474">
        <v>0</v>
      </c>
      <c r="AA664" s="474">
        <v>1</v>
      </c>
      <c r="AB664" s="474">
        <v>0</v>
      </c>
      <c r="AC664" s="474">
        <v>0</v>
      </c>
      <c r="AD664" s="474">
        <v>0</v>
      </c>
      <c r="AE664" s="474">
        <v>0</v>
      </c>
      <c r="AF664" s="474">
        <v>0</v>
      </c>
      <c r="AG664" s="474">
        <v>0</v>
      </c>
      <c r="AH664" s="474">
        <v>0</v>
      </c>
      <c r="AI664" s="474">
        <v>0</v>
      </c>
      <c r="AJ664" s="474">
        <v>0</v>
      </c>
      <c r="AK664" s="474">
        <v>0</v>
      </c>
      <c r="AL664" s="474">
        <v>0</v>
      </c>
      <c r="AM664" s="474">
        <v>0</v>
      </c>
      <c r="AN664" s="474">
        <v>0</v>
      </c>
      <c r="AO664" s="474">
        <v>0</v>
      </c>
      <c r="AP664" s="474">
        <v>0</v>
      </c>
      <c r="AQ664" s="474">
        <v>0</v>
      </c>
      <c r="AR664" s="474">
        <v>0</v>
      </c>
      <c r="AS664" s="474">
        <v>0</v>
      </c>
      <c r="AT664" s="474">
        <v>0</v>
      </c>
      <c r="AU664" s="474">
        <v>0</v>
      </c>
      <c r="AV664" s="474">
        <v>0</v>
      </c>
      <c r="AW664" s="474">
        <v>0</v>
      </c>
      <c r="AX664" s="474">
        <v>0</v>
      </c>
      <c r="AY664" s="474">
        <v>0</v>
      </c>
      <c r="AZ664" s="474">
        <v>0</v>
      </c>
      <c r="BA664" s="474">
        <v>0</v>
      </c>
    </row>
    <row r="665" spans="1:53">
      <c r="A665" s="475" t="s">
        <v>1678</v>
      </c>
      <c r="B665" s="474">
        <v>0</v>
      </c>
      <c r="C665" s="474">
        <v>0</v>
      </c>
      <c r="D665" s="474">
        <v>0</v>
      </c>
      <c r="E665" s="474">
        <v>158.12</v>
      </c>
      <c r="F665" s="474">
        <v>0</v>
      </c>
      <c r="G665" s="474">
        <v>0</v>
      </c>
      <c r="H665" s="474">
        <v>0</v>
      </c>
      <c r="I665" s="474">
        <v>0</v>
      </c>
      <c r="J665" s="474">
        <v>0</v>
      </c>
      <c r="K665" s="474">
        <v>0</v>
      </c>
      <c r="L665" s="474">
        <v>0</v>
      </c>
      <c r="M665" s="474">
        <v>0</v>
      </c>
      <c r="N665" s="474">
        <v>158.12</v>
      </c>
      <c r="O665" s="474">
        <v>1</v>
      </c>
      <c r="P665" s="474">
        <v>0</v>
      </c>
      <c r="Q665" s="474">
        <v>0</v>
      </c>
      <c r="R665" s="474">
        <v>0</v>
      </c>
      <c r="S665" s="474">
        <v>0</v>
      </c>
      <c r="T665" s="474">
        <v>0</v>
      </c>
      <c r="U665" s="474">
        <v>0</v>
      </c>
      <c r="V665" s="474">
        <v>0</v>
      </c>
      <c r="W665" s="474">
        <v>0</v>
      </c>
      <c r="X665" s="474">
        <v>0</v>
      </c>
      <c r="Y665" s="474">
        <v>0</v>
      </c>
      <c r="Z665" s="474">
        <v>0</v>
      </c>
      <c r="AA665" s="474">
        <v>1</v>
      </c>
      <c r="AB665" s="474">
        <v>0</v>
      </c>
      <c r="AC665" s="474">
        <v>0</v>
      </c>
      <c r="AD665" s="474">
        <v>0</v>
      </c>
      <c r="AE665" s="474">
        <v>0</v>
      </c>
      <c r="AF665" s="474">
        <v>0</v>
      </c>
      <c r="AG665" s="474">
        <v>0</v>
      </c>
      <c r="AH665" s="474">
        <v>0</v>
      </c>
      <c r="AI665" s="474">
        <v>0</v>
      </c>
      <c r="AJ665" s="474">
        <v>0</v>
      </c>
      <c r="AK665" s="474">
        <v>0</v>
      </c>
      <c r="AL665" s="474">
        <v>0</v>
      </c>
      <c r="AM665" s="474">
        <v>0</v>
      </c>
      <c r="AN665" s="474">
        <v>0</v>
      </c>
      <c r="AO665" s="474">
        <v>0</v>
      </c>
      <c r="AP665" s="474">
        <v>0</v>
      </c>
      <c r="AQ665" s="474">
        <v>0</v>
      </c>
      <c r="AR665" s="474">
        <v>0</v>
      </c>
      <c r="AS665" s="474">
        <v>0</v>
      </c>
      <c r="AT665" s="474">
        <v>0</v>
      </c>
      <c r="AU665" s="474">
        <v>0</v>
      </c>
      <c r="AV665" s="474">
        <v>0</v>
      </c>
      <c r="AW665" s="474">
        <v>0</v>
      </c>
      <c r="AX665" s="474">
        <v>0</v>
      </c>
      <c r="AY665" s="474">
        <v>0</v>
      </c>
      <c r="AZ665" s="474">
        <v>0</v>
      </c>
      <c r="BA665" s="474">
        <v>0</v>
      </c>
    </row>
    <row r="666" spans="1:53">
      <c r="A666" s="475" t="s">
        <v>1677</v>
      </c>
      <c r="B666" s="474">
        <v>0</v>
      </c>
      <c r="C666" s="474">
        <v>0</v>
      </c>
      <c r="D666" s="474">
        <v>48162.38</v>
      </c>
      <c r="E666" s="474">
        <v>26402.39</v>
      </c>
      <c r="F666" s="474">
        <v>36049.839999999997</v>
      </c>
      <c r="G666" s="474">
        <v>141530.06</v>
      </c>
      <c r="H666" s="474">
        <v>-616438.31999999995</v>
      </c>
      <c r="I666" s="474">
        <v>1416898.3</v>
      </c>
      <c r="J666" s="474">
        <v>492657.35</v>
      </c>
      <c r="K666" s="474">
        <v>958326</v>
      </c>
      <c r="L666" s="474">
        <v>891008</v>
      </c>
      <c r="M666" s="474">
        <v>1111813</v>
      </c>
      <c r="N666" s="474">
        <v>4506409</v>
      </c>
      <c r="O666" s="474">
        <v>1852324</v>
      </c>
      <c r="P666" s="474">
        <v>1962856</v>
      </c>
      <c r="Q666" s="474">
        <v>2546336</v>
      </c>
      <c r="R666" s="474">
        <v>2807421</v>
      </c>
      <c r="S666" s="474">
        <v>3133581</v>
      </c>
      <c r="T666" s="474">
        <v>3254396</v>
      </c>
      <c r="U666" s="474">
        <v>3496907</v>
      </c>
      <c r="V666" s="474">
        <v>3676231</v>
      </c>
      <c r="W666" s="474">
        <v>3724182</v>
      </c>
      <c r="X666" s="474">
        <v>3967212</v>
      </c>
      <c r="Y666" s="474">
        <v>3999648</v>
      </c>
      <c r="Z666" s="474">
        <v>4209797</v>
      </c>
      <c r="AA666" s="474">
        <v>38630891</v>
      </c>
      <c r="AB666" s="474">
        <v>4358142</v>
      </c>
      <c r="AC666" s="474">
        <v>4114088</v>
      </c>
      <c r="AD666" s="474">
        <v>4574977</v>
      </c>
      <c r="AE666" s="474">
        <v>4570843</v>
      </c>
      <c r="AF666" s="474">
        <v>4800243</v>
      </c>
      <c r="AG666" s="474">
        <v>4771957</v>
      </c>
      <c r="AH666" s="474">
        <v>4989584</v>
      </c>
      <c r="AI666" s="474">
        <v>5091092</v>
      </c>
      <c r="AJ666" s="474">
        <v>5034845</v>
      </c>
      <c r="AK666" s="474">
        <v>5262827</v>
      </c>
      <c r="AL666" s="474">
        <v>5204518</v>
      </c>
      <c r="AM666" s="474">
        <v>5414834</v>
      </c>
      <c r="AN666" s="474">
        <v>58187950</v>
      </c>
      <c r="AO666" s="474">
        <v>5512637</v>
      </c>
      <c r="AP666" s="474">
        <v>5131113</v>
      </c>
      <c r="AQ666" s="474">
        <v>5659349</v>
      </c>
      <c r="AR666" s="474">
        <v>5588753</v>
      </c>
      <c r="AS666" s="474">
        <v>5818784</v>
      </c>
      <c r="AT666" s="474">
        <v>5733346</v>
      </c>
      <c r="AU666" s="474">
        <v>5956505</v>
      </c>
      <c r="AV666" s="474">
        <v>6031932</v>
      </c>
      <c r="AW666" s="474">
        <v>5929104</v>
      </c>
      <c r="AX666" s="474">
        <v>6161731</v>
      </c>
      <c r="AY666" s="474">
        <v>6059319</v>
      </c>
      <c r="AZ666" s="474">
        <v>6279441</v>
      </c>
      <c r="BA666" s="474">
        <v>69862014</v>
      </c>
    </row>
    <row r="667" spans="1:53">
      <c r="A667" s="475" t="s">
        <v>1676</v>
      </c>
      <c r="B667" s="474">
        <v>0</v>
      </c>
      <c r="C667" s="474">
        <v>0</v>
      </c>
      <c r="D667" s="474">
        <v>48162.38</v>
      </c>
      <c r="E667" s="474">
        <v>26402.39</v>
      </c>
      <c r="F667" s="474">
        <v>36049.839999999997</v>
      </c>
      <c r="G667" s="474">
        <v>141530.06</v>
      </c>
      <c r="H667" s="474">
        <v>-616438.31999999995</v>
      </c>
      <c r="I667" s="474">
        <v>1416898.3</v>
      </c>
      <c r="J667" s="474">
        <v>492657.35</v>
      </c>
      <c r="K667" s="474">
        <v>958326</v>
      </c>
      <c r="L667" s="474">
        <v>891008</v>
      </c>
      <c r="M667" s="474">
        <v>1111813</v>
      </c>
      <c r="N667" s="474">
        <v>4506409</v>
      </c>
      <c r="O667" s="474">
        <v>1852324</v>
      </c>
      <c r="P667" s="474">
        <v>1962856</v>
      </c>
      <c r="Q667" s="474">
        <v>2546336</v>
      </c>
      <c r="R667" s="474">
        <v>2807421</v>
      </c>
      <c r="S667" s="474">
        <v>3133581</v>
      </c>
      <c r="T667" s="474">
        <v>3254396</v>
      </c>
      <c r="U667" s="474">
        <v>3496907</v>
      </c>
      <c r="V667" s="474">
        <v>3676231</v>
      </c>
      <c r="W667" s="474">
        <v>3724182</v>
      </c>
      <c r="X667" s="474">
        <v>3967212</v>
      </c>
      <c r="Y667" s="474">
        <v>3999648</v>
      </c>
      <c r="Z667" s="474">
        <v>4209797</v>
      </c>
      <c r="AA667" s="474">
        <v>38630891</v>
      </c>
      <c r="AB667" s="474">
        <v>4358142</v>
      </c>
      <c r="AC667" s="474">
        <v>4114088</v>
      </c>
      <c r="AD667" s="474">
        <v>4574977</v>
      </c>
      <c r="AE667" s="474">
        <v>4570843</v>
      </c>
      <c r="AF667" s="474">
        <v>4800243</v>
      </c>
      <c r="AG667" s="474">
        <v>4771957</v>
      </c>
      <c r="AH667" s="474">
        <v>4989584</v>
      </c>
      <c r="AI667" s="474">
        <v>5091092</v>
      </c>
      <c r="AJ667" s="474">
        <v>5034845</v>
      </c>
      <c r="AK667" s="474">
        <v>5262827</v>
      </c>
      <c r="AL667" s="474">
        <v>5204518</v>
      </c>
      <c r="AM667" s="474">
        <v>5414834</v>
      </c>
      <c r="AN667" s="474">
        <v>58187950</v>
      </c>
      <c r="AO667" s="474">
        <v>5512637</v>
      </c>
      <c r="AP667" s="474">
        <v>5131113</v>
      </c>
      <c r="AQ667" s="474">
        <v>5659349</v>
      </c>
      <c r="AR667" s="474">
        <v>5588753</v>
      </c>
      <c r="AS667" s="474">
        <v>5818784</v>
      </c>
      <c r="AT667" s="474">
        <v>5733346</v>
      </c>
      <c r="AU667" s="474">
        <v>5956505</v>
      </c>
      <c r="AV667" s="474">
        <v>6031932</v>
      </c>
      <c r="AW667" s="474">
        <v>5929104</v>
      </c>
      <c r="AX667" s="474">
        <v>6161731</v>
      </c>
      <c r="AY667" s="474">
        <v>6059319</v>
      </c>
      <c r="AZ667" s="474">
        <v>6279441</v>
      </c>
      <c r="BA667" s="474">
        <v>69862014</v>
      </c>
    </row>
    <row r="668" spans="1:53">
      <c r="A668" s="475" t="s">
        <v>1675</v>
      </c>
      <c r="B668" s="474">
        <v>0</v>
      </c>
      <c r="C668" s="474">
        <v>0</v>
      </c>
      <c r="D668" s="474">
        <v>0</v>
      </c>
      <c r="E668" s="474">
        <v>1405.84</v>
      </c>
      <c r="F668" s="474">
        <v>8291.76</v>
      </c>
      <c r="G668" s="474">
        <v>14083.32</v>
      </c>
      <c r="H668" s="474">
        <v>3021.66</v>
      </c>
      <c r="I668" s="474">
        <v>3021.66</v>
      </c>
      <c r="J668" s="474">
        <v>8125.21</v>
      </c>
      <c r="K668" s="474">
        <v>0</v>
      </c>
      <c r="L668" s="474">
        <v>0</v>
      </c>
      <c r="M668" s="474">
        <v>0</v>
      </c>
      <c r="N668" s="474">
        <v>37949.449999999997</v>
      </c>
      <c r="O668" s="474">
        <v>1</v>
      </c>
      <c r="P668" s="474">
        <v>0</v>
      </c>
      <c r="Q668" s="474">
        <v>0</v>
      </c>
      <c r="R668" s="474">
        <v>0</v>
      </c>
      <c r="S668" s="474">
        <v>0</v>
      </c>
      <c r="T668" s="474">
        <v>0</v>
      </c>
      <c r="U668" s="474">
        <v>0</v>
      </c>
      <c r="V668" s="474">
        <v>0</v>
      </c>
      <c r="W668" s="474">
        <v>0</v>
      </c>
      <c r="X668" s="474">
        <v>0</v>
      </c>
      <c r="Y668" s="474">
        <v>0</v>
      </c>
      <c r="Z668" s="474">
        <v>0</v>
      </c>
      <c r="AA668" s="474">
        <v>1</v>
      </c>
      <c r="AB668" s="474">
        <v>0</v>
      </c>
      <c r="AC668" s="474">
        <v>0</v>
      </c>
      <c r="AD668" s="474">
        <v>0</v>
      </c>
      <c r="AE668" s="474">
        <v>0</v>
      </c>
      <c r="AF668" s="474">
        <v>0</v>
      </c>
      <c r="AG668" s="474">
        <v>0</v>
      </c>
      <c r="AH668" s="474">
        <v>0</v>
      </c>
      <c r="AI668" s="474">
        <v>0</v>
      </c>
      <c r="AJ668" s="474">
        <v>0</v>
      </c>
      <c r="AK668" s="474">
        <v>0</v>
      </c>
      <c r="AL668" s="474">
        <v>0</v>
      </c>
      <c r="AM668" s="474">
        <v>0</v>
      </c>
      <c r="AN668" s="474">
        <v>0</v>
      </c>
      <c r="AO668" s="474">
        <v>0</v>
      </c>
      <c r="AP668" s="474">
        <v>0</v>
      </c>
      <c r="AQ668" s="474">
        <v>0</v>
      </c>
      <c r="AR668" s="474">
        <v>0</v>
      </c>
      <c r="AS668" s="474">
        <v>0</v>
      </c>
      <c r="AT668" s="474">
        <v>0</v>
      </c>
      <c r="AU668" s="474">
        <v>0</v>
      </c>
      <c r="AV668" s="474">
        <v>0</v>
      </c>
      <c r="AW668" s="474">
        <v>0</v>
      </c>
      <c r="AX668" s="474">
        <v>0</v>
      </c>
      <c r="AY668" s="474">
        <v>0</v>
      </c>
      <c r="AZ668" s="474">
        <v>0</v>
      </c>
      <c r="BA668" s="474">
        <v>0</v>
      </c>
    </row>
    <row r="669" spans="1:53">
      <c r="A669" s="475" t="s">
        <v>1674</v>
      </c>
      <c r="B669" s="474">
        <v>0</v>
      </c>
      <c r="C669" s="474">
        <v>0</v>
      </c>
      <c r="D669" s="474">
        <v>0</v>
      </c>
      <c r="E669" s="474">
        <v>1405.84</v>
      </c>
      <c r="F669" s="474">
        <v>8291.76</v>
      </c>
      <c r="G669" s="474">
        <v>14083.32</v>
      </c>
      <c r="H669" s="474">
        <v>3021.66</v>
      </c>
      <c r="I669" s="474">
        <v>3021.66</v>
      </c>
      <c r="J669" s="474">
        <v>8125.21</v>
      </c>
      <c r="K669" s="474">
        <v>0</v>
      </c>
      <c r="L669" s="474">
        <v>0</v>
      </c>
      <c r="M669" s="474">
        <v>0</v>
      </c>
      <c r="N669" s="474">
        <v>37949.449999999997</v>
      </c>
      <c r="O669" s="474">
        <v>1</v>
      </c>
      <c r="P669" s="474">
        <v>0</v>
      </c>
      <c r="Q669" s="474">
        <v>0</v>
      </c>
      <c r="R669" s="474">
        <v>0</v>
      </c>
      <c r="S669" s="474">
        <v>0</v>
      </c>
      <c r="T669" s="474">
        <v>0</v>
      </c>
      <c r="U669" s="474">
        <v>0</v>
      </c>
      <c r="V669" s="474">
        <v>0</v>
      </c>
      <c r="W669" s="474">
        <v>0</v>
      </c>
      <c r="X669" s="474">
        <v>0</v>
      </c>
      <c r="Y669" s="474">
        <v>0</v>
      </c>
      <c r="Z669" s="474">
        <v>0</v>
      </c>
      <c r="AA669" s="474">
        <v>1</v>
      </c>
      <c r="AB669" s="474">
        <v>0</v>
      </c>
      <c r="AC669" s="474">
        <v>0</v>
      </c>
      <c r="AD669" s="474">
        <v>0</v>
      </c>
      <c r="AE669" s="474">
        <v>0</v>
      </c>
      <c r="AF669" s="474">
        <v>0</v>
      </c>
      <c r="AG669" s="474">
        <v>0</v>
      </c>
      <c r="AH669" s="474">
        <v>0</v>
      </c>
      <c r="AI669" s="474">
        <v>0</v>
      </c>
      <c r="AJ669" s="474">
        <v>0</v>
      </c>
      <c r="AK669" s="474">
        <v>0</v>
      </c>
      <c r="AL669" s="474">
        <v>0</v>
      </c>
      <c r="AM669" s="474">
        <v>0</v>
      </c>
      <c r="AN669" s="474">
        <v>0</v>
      </c>
      <c r="AO669" s="474">
        <v>0</v>
      </c>
      <c r="AP669" s="474">
        <v>0</v>
      </c>
      <c r="AQ669" s="474">
        <v>0</v>
      </c>
      <c r="AR669" s="474">
        <v>0</v>
      </c>
      <c r="AS669" s="474">
        <v>0</v>
      </c>
      <c r="AT669" s="474">
        <v>0</v>
      </c>
      <c r="AU669" s="474">
        <v>0</v>
      </c>
      <c r="AV669" s="474">
        <v>0</v>
      </c>
      <c r="AW669" s="474">
        <v>0</v>
      </c>
      <c r="AX669" s="474">
        <v>0</v>
      </c>
      <c r="AY669" s="474">
        <v>0</v>
      </c>
      <c r="AZ669" s="474">
        <v>0</v>
      </c>
      <c r="BA669" s="474">
        <v>0</v>
      </c>
    </row>
    <row r="670" spans="1:53">
      <c r="A670" s="475" t="s">
        <v>1673</v>
      </c>
      <c r="B670" s="474">
        <v>0</v>
      </c>
      <c r="C670" s="474">
        <v>0</v>
      </c>
      <c r="D670" s="474">
        <v>0</v>
      </c>
      <c r="E670" s="474">
        <v>0</v>
      </c>
      <c r="F670" s="474">
        <v>0</v>
      </c>
      <c r="G670" s="474">
        <v>0</v>
      </c>
      <c r="H670" s="474">
        <v>0</v>
      </c>
      <c r="I670" s="474">
        <v>0</v>
      </c>
      <c r="J670" s="474">
        <v>0</v>
      </c>
      <c r="K670" s="474">
        <v>0</v>
      </c>
      <c r="L670" s="474">
        <v>0</v>
      </c>
      <c r="M670" s="474">
        <v>0</v>
      </c>
      <c r="N670" s="474">
        <v>0</v>
      </c>
      <c r="O670" s="474">
        <v>1</v>
      </c>
      <c r="P670" s="474">
        <v>0</v>
      </c>
      <c r="Q670" s="474">
        <v>0</v>
      </c>
      <c r="R670" s="474">
        <v>0</v>
      </c>
      <c r="S670" s="474">
        <v>0</v>
      </c>
      <c r="T670" s="474">
        <v>0</v>
      </c>
      <c r="U670" s="474">
        <v>0</v>
      </c>
      <c r="V670" s="474">
        <v>0</v>
      </c>
      <c r="W670" s="474">
        <v>0</v>
      </c>
      <c r="X670" s="474">
        <v>0</v>
      </c>
      <c r="Y670" s="474">
        <v>0</v>
      </c>
      <c r="Z670" s="474">
        <v>0</v>
      </c>
      <c r="AA670" s="474">
        <v>1</v>
      </c>
      <c r="AB670" s="474">
        <v>0</v>
      </c>
      <c r="AC670" s="474">
        <v>0</v>
      </c>
      <c r="AD670" s="474">
        <v>0</v>
      </c>
      <c r="AE670" s="474">
        <v>0</v>
      </c>
      <c r="AF670" s="474">
        <v>0</v>
      </c>
      <c r="AG670" s="474">
        <v>0</v>
      </c>
      <c r="AH670" s="474">
        <v>0</v>
      </c>
      <c r="AI670" s="474">
        <v>0</v>
      </c>
      <c r="AJ670" s="474">
        <v>0</v>
      </c>
      <c r="AK670" s="474">
        <v>0</v>
      </c>
      <c r="AL670" s="474">
        <v>0</v>
      </c>
      <c r="AM670" s="474">
        <v>0</v>
      </c>
      <c r="AN670" s="474">
        <v>0</v>
      </c>
      <c r="AO670" s="474">
        <v>0</v>
      </c>
      <c r="AP670" s="474">
        <v>0</v>
      </c>
      <c r="AQ670" s="474">
        <v>0</v>
      </c>
      <c r="AR670" s="474">
        <v>0</v>
      </c>
      <c r="AS670" s="474">
        <v>0</v>
      </c>
      <c r="AT670" s="474">
        <v>0</v>
      </c>
      <c r="AU670" s="474">
        <v>0</v>
      </c>
      <c r="AV670" s="474">
        <v>0</v>
      </c>
      <c r="AW670" s="474">
        <v>0</v>
      </c>
      <c r="AX670" s="474">
        <v>0</v>
      </c>
      <c r="AY670" s="474">
        <v>0</v>
      </c>
      <c r="AZ670" s="474">
        <v>0</v>
      </c>
      <c r="BA670" s="474">
        <v>0</v>
      </c>
    </row>
    <row r="671" spans="1:53">
      <c r="A671" s="475" t="s">
        <v>1672</v>
      </c>
      <c r="B671" s="474">
        <v>0</v>
      </c>
      <c r="C671" s="474">
        <v>0</v>
      </c>
      <c r="D671" s="474">
        <v>0</v>
      </c>
      <c r="E671" s="474">
        <v>0</v>
      </c>
      <c r="F671" s="474">
        <v>0</v>
      </c>
      <c r="G671" s="474">
        <v>0</v>
      </c>
      <c r="H671" s="474">
        <v>0</v>
      </c>
      <c r="I671" s="474">
        <v>0</v>
      </c>
      <c r="J671" s="474">
        <v>0</v>
      </c>
      <c r="K671" s="474">
        <v>0</v>
      </c>
      <c r="L671" s="474">
        <v>0</v>
      </c>
      <c r="M671" s="474">
        <v>0</v>
      </c>
      <c r="N671" s="474">
        <v>0</v>
      </c>
      <c r="O671" s="474">
        <v>1</v>
      </c>
      <c r="P671" s="474">
        <v>0</v>
      </c>
      <c r="Q671" s="474">
        <v>0</v>
      </c>
      <c r="R671" s="474">
        <v>0</v>
      </c>
      <c r="S671" s="474">
        <v>0</v>
      </c>
      <c r="T671" s="474">
        <v>0</v>
      </c>
      <c r="U671" s="474">
        <v>0</v>
      </c>
      <c r="V671" s="474">
        <v>0</v>
      </c>
      <c r="W671" s="474">
        <v>0</v>
      </c>
      <c r="X671" s="474">
        <v>0</v>
      </c>
      <c r="Y671" s="474">
        <v>0</v>
      </c>
      <c r="Z671" s="474">
        <v>0</v>
      </c>
      <c r="AA671" s="474">
        <v>1</v>
      </c>
      <c r="AB671" s="474">
        <v>0</v>
      </c>
      <c r="AC671" s="474">
        <v>0</v>
      </c>
      <c r="AD671" s="474">
        <v>0</v>
      </c>
      <c r="AE671" s="474">
        <v>0</v>
      </c>
      <c r="AF671" s="474">
        <v>0</v>
      </c>
      <c r="AG671" s="474">
        <v>0</v>
      </c>
      <c r="AH671" s="474">
        <v>0</v>
      </c>
      <c r="AI671" s="474">
        <v>0</v>
      </c>
      <c r="AJ671" s="474">
        <v>0</v>
      </c>
      <c r="AK671" s="474">
        <v>0</v>
      </c>
      <c r="AL671" s="474">
        <v>0</v>
      </c>
      <c r="AM671" s="474">
        <v>0</v>
      </c>
      <c r="AN671" s="474">
        <v>0</v>
      </c>
      <c r="AO671" s="474">
        <v>0</v>
      </c>
      <c r="AP671" s="474">
        <v>0</v>
      </c>
      <c r="AQ671" s="474">
        <v>0</v>
      </c>
      <c r="AR671" s="474">
        <v>0</v>
      </c>
      <c r="AS671" s="474">
        <v>0</v>
      </c>
      <c r="AT671" s="474">
        <v>0</v>
      </c>
      <c r="AU671" s="474">
        <v>0</v>
      </c>
      <c r="AV671" s="474">
        <v>0</v>
      </c>
      <c r="AW671" s="474">
        <v>0</v>
      </c>
      <c r="AX671" s="474">
        <v>0</v>
      </c>
      <c r="AY671" s="474">
        <v>0</v>
      </c>
      <c r="AZ671" s="474">
        <v>0</v>
      </c>
      <c r="BA671" s="474">
        <v>0</v>
      </c>
    </row>
    <row r="672" spans="1:53">
      <c r="A672" s="475" t="s">
        <v>1671</v>
      </c>
      <c r="B672" s="474">
        <v>0</v>
      </c>
      <c r="C672" s="474">
        <v>0</v>
      </c>
      <c r="D672" s="474">
        <v>0</v>
      </c>
      <c r="E672" s="474">
        <v>0</v>
      </c>
      <c r="F672" s="474">
        <v>0</v>
      </c>
      <c r="G672" s="474">
        <v>0</v>
      </c>
      <c r="H672" s="474">
        <v>0</v>
      </c>
      <c r="I672" s="474">
        <v>0</v>
      </c>
      <c r="J672" s="474">
        <v>0</v>
      </c>
      <c r="K672" s="474">
        <v>0</v>
      </c>
      <c r="L672" s="474">
        <v>0</v>
      </c>
      <c r="M672" s="474">
        <v>0</v>
      </c>
      <c r="N672" s="474">
        <v>0</v>
      </c>
      <c r="O672" s="474">
        <v>1</v>
      </c>
      <c r="P672" s="474">
        <v>0</v>
      </c>
      <c r="Q672" s="474">
        <v>0</v>
      </c>
      <c r="R672" s="474">
        <v>0</v>
      </c>
      <c r="S672" s="474">
        <v>0</v>
      </c>
      <c r="T672" s="474">
        <v>0</v>
      </c>
      <c r="U672" s="474">
        <v>0</v>
      </c>
      <c r="V672" s="474">
        <v>0</v>
      </c>
      <c r="W672" s="474">
        <v>0</v>
      </c>
      <c r="X672" s="474">
        <v>0</v>
      </c>
      <c r="Y672" s="474">
        <v>0</v>
      </c>
      <c r="Z672" s="474">
        <v>0</v>
      </c>
      <c r="AA672" s="474">
        <v>1</v>
      </c>
      <c r="AB672" s="474">
        <v>0</v>
      </c>
      <c r="AC672" s="474">
        <v>0</v>
      </c>
      <c r="AD672" s="474">
        <v>0</v>
      </c>
      <c r="AE672" s="474">
        <v>0</v>
      </c>
      <c r="AF672" s="474">
        <v>0</v>
      </c>
      <c r="AG672" s="474">
        <v>0</v>
      </c>
      <c r="AH672" s="474">
        <v>0</v>
      </c>
      <c r="AI672" s="474">
        <v>0</v>
      </c>
      <c r="AJ672" s="474">
        <v>0</v>
      </c>
      <c r="AK672" s="474">
        <v>0</v>
      </c>
      <c r="AL672" s="474">
        <v>0</v>
      </c>
      <c r="AM672" s="474">
        <v>0</v>
      </c>
      <c r="AN672" s="474">
        <v>0</v>
      </c>
      <c r="AO672" s="474">
        <v>0</v>
      </c>
      <c r="AP672" s="474">
        <v>0</v>
      </c>
      <c r="AQ672" s="474">
        <v>0</v>
      </c>
      <c r="AR672" s="474">
        <v>0</v>
      </c>
      <c r="AS672" s="474">
        <v>0</v>
      </c>
      <c r="AT672" s="474">
        <v>0</v>
      </c>
      <c r="AU672" s="474">
        <v>0</v>
      </c>
      <c r="AV672" s="474">
        <v>0</v>
      </c>
      <c r="AW672" s="474">
        <v>0</v>
      </c>
      <c r="AX672" s="474">
        <v>0</v>
      </c>
      <c r="AY672" s="474">
        <v>0</v>
      </c>
      <c r="AZ672" s="474">
        <v>0</v>
      </c>
      <c r="BA672" s="474">
        <v>0</v>
      </c>
    </row>
    <row r="673" spans="1:53">
      <c r="A673" s="475" t="s">
        <v>1670</v>
      </c>
      <c r="B673" s="474">
        <v>0</v>
      </c>
      <c r="C673" s="474">
        <v>0</v>
      </c>
      <c r="D673" s="474">
        <v>0</v>
      </c>
      <c r="E673" s="474">
        <v>0</v>
      </c>
      <c r="F673" s="474">
        <v>0</v>
      </c>
      <c r="G673" s="474">
        <v>0</v>
      </c>
      <c r="H673" s="474">
        <v>0</v>
      </c>
      <c r="I673" s="474">
        <v>0</v>
      </c>
      <c r="J673" s="474">
        <v>0</v>
      </c>
      <c r="K673" s="474">
        <v>0</v>
      </c>
      <c r="L673" s="474">
        <v>0</v>
      </c>
      <c r="M673" s="474">
        <v>0</v>
      </c>
      <c r="N673" s="474">
        <v>0</v>
      </c>
      <c r="O673" s="474">
        <v>1</v>
      </c>
      <c r="P673" s="474">
        <v>0</v>
      </c>
      <c r="Q673" s="474">
        <v>0</v>
      </c>
      <c r="R673" s="474">
        <v>0</v>
      </c>
      <c r="S673" s="474">
        <v>0</v>
      </c>
      <c r="T673" s="474">
        <v>0</v>
      </c>
      <c r="U673" s="474">
        <v>0</v>
      </c>
      <c r="V673" s="474">
        <v>0</v>
      </c>
      <c r="W673" s="474">
        <v>0</v>
      </c>
      <c r="X673" s="474">
        <v>0</v>
      </c>
      <c r="Y673" s="474">
        <v>0</v>
      </c>
      <c r="Z673" s="474">
        <v>0</v>
      </c>
      <c r="AA673" s="474">
        <v>1</v>
      </c>
      <c r="AB673" s="474">
        <v>0</v>
      </c>
      <c r="AC673" s="474">
        <v>0</v>
      </c>
      <c r="AD673" s="474">
        <v>0</v>
      </c>
      <c r="AE673" s="474">
        <v>0</v>
      </c>
      <c r="AF673" s="474">
        <v>0</v>
      </c>
      <c r="AG673" s="474">
        <v>0</v>
      </c>
      <c r="AH673" s="474">
        <v>0</v>
      </c>
      <c r="AI673" s="474">
        <v>0</v>
      </c>
      <c r="AJ673" s="474">
        <v>0</v>
      </c>
      <c r="AK673" s="474">
        <v>0</v>
      </c>
      <c r="AL673" s="474">
        <v>0</v>
      </c>
      <c r="AM673" s="474">
        <v>0</v>
      </c>
      <c r="AN673" s="474">
        <v>0</v>
      </c>
      <c r="AO673" s="474">
        <v>0</v>
      </c>
      <c r="AP673" s="474">
        <v>0</v>
      </c>
      <c r="AQ673" s="474">
        <v>0</v>
      </c>
      <c r="AR673" s="474">
        <v>0</v>
      </c>
      <c r="AS673" s="474">
        <v>0</v>
      </c>
      <c r="AT673" s="474">
        <v>0</v>
      </c>
      <c r="AU673" s="474">
        <v>0</v>
      </c>
      <c r="AV673" s="474">
        <v>0</v>
      </c>
      <c r="AW673" s="474">
        <v>0</v>
      </c>
      <c r="AX673" s="474">
        <v>0</v>
      </c>
      <c r="AY673" s="474">
        <v>0</v>
      </c>
      <c r="AZ673" s="474">
        <v>0</v>
      </c>
      <c r="BA673" s="474">
        <v>0</v>
      </c>
    </row>
    <row r="674" spans="1:53">
      <c r="A674" s="475" t="s">
        <v>1669</v>
      </c>
      <c r="B674" s="474">
        <v>0</v>
      </c>
      <c r="C674" s="474">
        <v>0</v>
      </c>
      <c r="D674" s="474">
        <v>0</v>
      </c>
      <c r="E674" s="474">
        <v>0</v>
      </c>
      <c r="F674" s="474">
        <v>0</v>
      </c>
      <c r="G674" s="474">
        <v>0</v>
      </c>
      <c r="H674" s="474">
        <v>0</v>
      </c>
      <c r="I674" s="474">
        <v>0</v>
      </c>
      <c r="J674" s="474">
        <v>0</v>
      </c>
      <c r="K674" s="474">
        <v>0</v>
      </c>
      <c r="L674" s="474">
        <v>0</v>
      </c>
      <c r="M674" s="474">
        <v>0</v>
      </c>
      <c r="N674" s="474">
        <v>0</v>
      </c>
      <c r="O674" s="474">
        <v>1</v>
      </c>
      <c r="P674" s="474">
        <v>0</v>
      </c>
      <c r="Q674" s="474">
        <v>0</v>
      </c>
      <c r="R674" s="474">
        <v>0</v>
      </c>
      <c r="S674" s="474">
        <v>0</v>
      </c>
      <c r="T674" s="474">
        <v>0</v>
      </c>
      <c r="U674" s="474">
        <v>0</v>
      </c>
      <c r="V674" s="474">
        <v>0</v>
      </c>
      <c r="W674" s="474">
        <v>0</v>
      </c>
      <c r="X674" s="474">
        <v>0</v>
      </c>
      <c r="Y674" s="474">
        <v>0</v>
      </c>
      <c r="Z674" s="474">
        <v>0</v>
      </c>
      <c r="AA674" s="474">
        <v>1</v>
      </c>
      <c r="AB674" s="474">
        <v>0</v>
      </c>
      <c r="AC674" s="474">
        <v>0</v>
      </c>
      <c r="AD674" s="474">
        <v>0</v>
      </c>
      <c r="AE674" s="474">
        <v>0</v>
      </c>
      <c r="AF674" s="474">
        <v>0</v>
      </c>
      <c r="AG674" s="474">
        <v>0</v>
      </c>
      <c r="AH674" s="474">
        <v>0</v>
      </c>
      <c r="AI674" s="474">
        <v>0</v>
      </c>
      <c r="AJ674" s="474">
        <v>0</v>
      </c>
      <c r="AK674" s="474">
        <v>0</v>
      </c>
      <c r="AL674" s="474">
        <v>0</v>
      </c>
      <c r="AM674" s="474">
        <v>0</v>
      </c>
      <c r="AN674" s="474">
        <v>0</v>
      </c>
      <c r="AO674" s="474">
        <v>0</v>
      </c>
      <c r="AP674" s="474">
        <v>0</v>
      </c>
      <c r="AQ674" s="474">
        <v>0</v>
      </c>
      <c r="AR674" s="474">
        <v>0</v>
      </c>
      <c r="AS674" s="474">
        <v>0</v>
      </c>
      <c r="AT674" s="474">
        <v>0</v>
      </c>
      <c r="AU674" s="474">
        <v>0</v>
      </c>
      <c r="AV674" s="474">
        <v>0</v>
      </c>
      <c r="AW674" s="474">
        <v>0</v>
      </c>
      <c r="AX674" s="474">
        <v>0</v>
      </c>
      <c r="AY674" s="474">
        <v>0</v>
      </c>
      <c r="AZ674" s="474">
        <v>0</v>
      </c>
      <c r="BA674" s="474">
        <v>0</v>
      </c>
    </row>
    <row r="675" spans="1:53">
      <c r="A675" s="475" t="s">
        <v>1668</v>
      </c>
      <c r="B675" s="474">
        <v>0</v>
      </c>
      <c r="C675" s="474">
        <v>0</v>
      </c>
      <c r="D675" s="474">
        <v>0</v>
      </c>
      <c r="E675" s="474">
        <v>0</v>
      </c>
      <c r="F675" s="474">
        <v>0</v>
      </c>
      <c r="G675" s="474">
        <v>0</v>
      </c>
      <c r="H675" s="474">
        <v>0</v>
      </c>
      <c r="I675" s="474">
        <v>0</v>
      </c>
      <c r="J675" s="474">
        <v>0</v>
      </c>
      <c r="K675" s="474">
        <v>0</v>
      </c>
      <c r="L675" s="474">
        <v>0</v>
      </c>
      <c r="M675" s="474">
        <v>0</v>
      </c>
      <c r="N675" s="474">
        <v>0</v>
      </c>
      <c r="O675" s="474">
        <v>1</v>
      </c>
      <c r="P675" s="474">
        <v>0</v>
      </c>
      <c r="Q675" s="474">
        <v>0</v>
      </c>
      <c r="R675" s="474">
        <v>0</v>
      </c>
      <c r="S675" s="474">
        <v>0</v>
      </c>
      <c r="T675" s="474">
        <v>0</v>
      </c>
      <c r="U675" s="474">
        <v>0</v>
      </c>
      <c r="V675" s="474">
        <v>0</v>
      </c>
      <c r="W675" s="474">
        <v>0</v>
      </c>
      <c r="X675" s="474">
        <v>0</v>
      </c>
      <c r="Y675" s="474">
        <v>0</v>
      </c>
      <c r="Z675" s="474">
        <v>0</v>
      </c>
      <c r="AA675" s="474">
        <v>1</v>
      </c>
      <c r="AB675" s="474">
        <v>0</v>
      </c>
      <c r="AC675" s="474">
        <v>0</v>
      </c>
      <c r="AD675" s="474">
        <v>0</v>
      </c>
      <c r="AE675" s="474">
        <v>0</v>
      </c>
      <c r="AF675" s="474">
        <v>0</v>
      </c>
      <c r="AG675" s="474">
        <v>0</v>
      </c>
      <c r="AH675" s="474">
        <v>0</v>
      </c>
      <c r="AI675" s="474">
        <v>0</v>
      </c>
      <c r="AJ675" s="474">
        <v>0</v>
      </c>
      <c r="AK675" s="474">
        <v>0</v>
      </c>
      <c r="AL675" s="474">
        <v>0</v>
      </c>
      <c r="AM675" s="474">
        <v>0</v>
      </c>
      <c r="AN675" s="474">
        <v>0</v>
      </c>
      <c r="AO675" s="474">
        <v>0</v>
      </c>
      <c r="AP675" s="474">
        <v>0</v>
      </c>
      <c r="AQ675" s="474">
        <v>0</v>
      </c>
      <c r="AR675" s="474">
        <v>0</v>
      </c>
      <c r="AS675" s="474">
        <v>0</v>
      </c>
      <c r="AT675" s="474">
        <v>0</v>
      </c>
      <c r="AU675" s="474">
        <v>0</v>
      </c>
      <c r="AV675" s="474">
        <v>0</v>
      </c>
      <c r="AW675" s="474">
        <v>0</v>
      </c>
      <c r="AX675" s="474">
        <v>0</v>
      </c>
      <c r="AY675" s="474">
        <v>0</v>
      </c>
      <c r="AZ675" s="474">
        <v>0</v>
      </c>
      <c r="BA675" s="474">
        <v>0</v>
      </c>
    </row>
    <row r="676" spans="1:53">
      <c r="A676" s="475" t="s">
        <v>1667</v>
      </c>
      <c r="B676" s="474">
        <v>0</v>
      </c>
      <c r="C676" s="474">
        <v>0</v>
      </c>
      <c r="D676" s="474">
        <v>0</v>
      </c>
      <c r="E676" s="474">
        <v>0</v>
      </c>
      <c r="F676" s="474">
        <v>0</v>
      </c>
      <c r="G676" s="474">
        <v>0</v>
      </c>
      <c r="H676" s="474">
        <v>0</v>
      </c>
      <c r="I676" s="474">
        <v>0</v>
      </c>
      <c r="J676" s="474">
        <v>0</v>
      </c>
      <c r="K676" s="474">
        <v>0</v>
      </c>
      <c r="L676" s="474">
        <v>0</v>
      </c>
      <c r="M676" s="474">
        <v>0</v>
      </c>
      <c r="N676" s="474">
        <v>0</v>
      </c>
      <c r="O676" s="474">
        <v>1</v>
      </c>
      <c r="P676" s="474">
        <v>0</v>
      </c>
      <c r="Q676" s="474">
        <v>0</v>
      </c>
      <c r="R676" s="474">
        <v>0</v>
      </c>
      <c r="S676" s="474">
        <v>0</v>
      </c>
      <c r="T676" s="474">
        <v>0</v>
      </c>
      <c r="U676" s="474">
        <v>0</v>
      </c>
      <c r="V676" s="474">
        <v>0</v>
      </c>
      <c r="W676" s="474">
        <v>0</v>
      </c>
      <c r="X676" s="474">
        <v>0</v>
      </c>
      <c r="Y676" s="474">
        <v>0</v>
      </c>
      <c r="Z676" s="474">
        <v>0</v>
      </c>
      <c r="AA676" s="474">
        <v>1</v>
      </c>
      <c r="AB676" s="474">
        <v>0</v>
      </c>
      <c r="AC676" s="474">
        <v>0</v>
      </c>
      <c r="AD676" s="474">
        <v>0</v>
      </c>
      <c r="AE676" s="474">
        <v>0</v>
      </c>
      <c r="AF676" s="474">
        <v>0</v>
      </c>
      <c r="AG676" s="474">
        <v>0</v>
      </c>
      <c r="AH676" s="474">
        <v>0</v>
      </c>
      <c r="AI676" s="474">
        <v>0</v>
      </c>
      <c r="AJ676" s="474">
        <v>0</v>
      </c>
      <c r="AK676" s="474">
        <v>0</v>
      </c>
      <c r="AL676" s="474">
        <v>0</v>
      </c>
      <c r="AM676" s="474">
        <v>0</v>
      </c>
      <c r="AN676" s="474">
        <v>0</v>
      </c>
      <c r="AO676" s="474">
        <v>0</v>
      </c>
      <c r="AP676" s="474">
        <v>0</v>
      </c>
      <c r="AQ676" s="474">
        <v>0</v>
      </c>
      <c r="AR676" s="474">
        <v>0</v>
      </c>
      <c r="AS676" s="474">
        <v>0</v>
      </c>
      <c r="AT676" s="474">
        <v>0</v>
      </c>
      <c r="AU676" s="474">
        <v>0</v>
      </c>
      <c r="AV676" s="474">
        <v>0</v>
      </c>
      <c r="AW676" s="474">
        <v>0</v>
      </c>
      <c r="AX676" s="474">
        <v>0</v>
      </c>
      <c r="AY676" s="474">
        <v>0</v>
      </c>
      <c r="AZ676" s="474">
        <v>0</v>
      </c>
      <c r="BA676" s="474">
        <v>0</v>
      </c>
    </row>
    <row r="677" spans="1:53">
      <c r="A677" s="475" t="s">
        <v>1666</v>
      </c>
      <c r="B677" s="474">
        <v>0</v>
      </c>
      <c r="C677" s="474">
        <v>0</v>
      </c>
      <c r="D677" s="474">
        <v>0</v>
      </c>
      <c r="E677" s="474">
        <v>0</v>
      </c>
      <c r="F677" s="474">
        <v>0</v>
      </c>
      <c r="G677" s="474">
        <v>0</v>
      </c>
      <c r="H677" s="474">
        <v>0</v>
      </c>
      <c r="I677" s="474">
        <v>0</v>
      </c>
      <c r="J677" s="474">
        <v>0</v>
      </c>
      <c r="K677" s="474">
        <v>0</v>
      </c>
      <c r="L677" s="474">
        <v>0</v>
      </c>
      <c r="M677" s="474">
        <v>0</v>
      </c>
      <c r="N677" s="474">
        <v>0</v>
      </c>
      <c r="O677" s="474">
        <v>1</v>
      </c>
      <c r="P677" s="474">
        <v>0</v>
      </c>
      <c r="Q677" s="474">
        <v>0</v>
      </c>
      <c r="R677" s="474">
        <v>0</v>
      </c>
      <c r="S677" s="474">
        <v>0</v>
      </c>
      <c r="T677" s="474">
        <v>0</v>
      </c>
      <c r="U677" s="474">
        <v>0</v>
      </c>
      <c r="V677" s="474">
        <v>0</v>
      </c>
      <c r="W677" s="474">
        <v>0</v>
      </c>
      <c r="X677" s="474">
        <v>0</v>
      </c>
      <c r="Y677" s="474">
        <v>0</v>
      </c>
      <c r="Z677" s="474">
        <v>0</v>
      </c>
      <c r="AA677" s="474">
        <v>1</v>
      </c>
      <c r="AB677" s="474">
        <v>0</v>
      </c>
      <c r="AC677" s="474">
        <v>0</v>
      </c>
      <c r="AD677" s="474">
        <v>0</v>
      </c>
      <c r="AE677" s="474">
        <v>0</v>
      </c>
      <c r="AF677" s="474">
        <v>0</v>
      </c>
      <c r="AG677" s="474">
        <v>0</v>
      </c>
      <c r="AH677" s="474">
        <v>0</v>
      </c>
      <c r="AI677" s="474">
        <v>0</v>
      </c>
      <c r="AJ677" s="474">
        <v>0</v>
      </c>
      <c r="AK677" s="474">
        <v>0</v>
      </c>
      <c r="AL677" s="474">
        <v>0</v>
      </c>
      <c r="AM677" s="474">
        <v>0</v>
      </c>
      <c r="AN677" s="474">
        <v>0</v>
      </c>
      <c r="AO677" s="474">
        <v>0</v>
      </c>
      <c r="AP677" s="474">
        <v>0</v>
      </c>
      <c r="AQ677" s="474">
        <v>0</v>
      </c>
      <c r="AR677" s="474">
        <v>0</v>
      </c>
      <c r="AS677" s="474">
        <v>0</v>
      </c>
      <c r="AT677" s="474">
        <v>0</v>
      </c>
      <c r="AU677" s="474">
        <v>0</v>
      </c>
      <c r="AV677" s="474">
        <v>0</v>
      </c>
      <c r="AW677" s="474">
        <v>0</v>
      </c>
      <c r="AX677" s="474">
        <v>0</v>
      </c>
      <c r="AY677" s="474">
        <v>0</v>
      </c>
      <c r="AZ677" s="474">
        <v>0</v>
      </c>
      <c r="BA677" s="474">
        <v>0</v>
      </c>
    </row>
    <row r="678" spans="1:53">
      <c r="A678" s="475" t="s">
        <v>1665</v>
      </c>
      <c r="B678" s="474">
        <v>0</v>
      </c>
      <c r="C678" s="474">
        <v>0</v>
      </c>
      <c r="D678" s="474">
        <v>0</v>
      </c>
      <c r="E678" s="474">
        <v>0</v>
      </c>
      <c r="F678" s="474">
        <v>0</v>
      </c>
      <c r="G678" s="474">
        <v>0</v>
      </c>
      <c r="H678" s="474">
        <v>0</v>
      </c>
      <c r="I678" s="474">
        <v>0</v>
      </c>
      <c r="J678" s="474">
        <v>0</v>
      </c>
      <c r="K678" s="474">
        <v>0</v>
      </c>
      <c r="L678" s="474">
        <v>0</v>
      </c>
      <c r="M678" s="474">
        <v>0</v>
      </c>
      <c r="N678" s="474">
        <v>0</v>
      </c>
      <c r="O678" s="474">
        <v>1</v>
      </c>
      <c r="P678" s="474">
        <v>0</v>
      </c>
      <c r="Q678" s="474">
        <v>0</v>
      </c>
      <c r="R678" s="474">
        <v>0</v>
      </c>
      <c r="S678" s="474">
        <v>0</v>
      </c>
      <c r="T678" s="474">
        <v>0</v>
      </c>
      <c r="U678" s="474">
        <v>0</v>
      </c>
      <c r="V678" s="474">
        <v>0</v>
      </c>
      <c r="W678" s="474">
        <v>0</v>
      </c>
      <c r="X678" s="474">
        <v>0</v>
      </c>
      <c r="Y678" s="474">
        <v>0</v>
      </c>
      <c r="Z678" s="474">
        <v>0</v>
      </c>
      <c r="AA678" s="474">
        <v>1</v>
      </c>
      <c r="AB678" s="474">
        <v>0</v>
      </c>
      <c r="AC678" s="474">
        <v>0</v>
      </c>
      <c r="AD678" s="474">
        <v>0</v>
      </c>
      <c r="AE678" s="474">
        <v>0</v>
      </c>
      <c r="AF678" s="474">
        <v>0</v>
      </c>
      <c r="AG678" s="474">
        <v>0</v>
      </c>
      <c r="AH678" s="474">
        <v>0</v>
      </c>
      <c r="AI678" s="474">
        <v>0</v>
      </c>
      <c r="AJ678" s="474">
        <v>0</v>
      </c>
      <c r="AK678" s="474">
        <v>0</v>
      </c>
      <c r="AL678" s="474">
        <v>0</v>
      </c>
      <c r="AM678" s="474">
        <v>0</v>
      </c>
      <c r="AN678" s="474">
        <v>0</v>
      </c>
      <c r="AO678" s="474">
        <v>0</v>
      </c>
      <c r="AP678" s="474">
        <v>0</v>
      </c>
      <c r="AQ678" s="474">
        <v>0</v>
      </c>
      <c r="AR678" s="474">
        <v>0</v>
      </c>
      <c r="AS678" s="474">
        <v>0</v>
      </c>
      <c r="AT678" s="474">
        <v>0</v>
      </c>
      <c r="AU678" s="474">
        <v>0</v>
      </c>
      <c r="AV678" s="474">
        <v>0</v>
      </c>
      <c r="AW678" s="474">
        <v>0</v>
      </c>
      <c r="AX678" s="474">
        <v>0</v>
      </c>
      <c r="AY678" s="474">
        <v>0</v>
      </c>
      <c r="AZ678" s="474">
        <v>0</v>
      </c>
      <c r="BA678" s="474">
        <v>0</v>
      </c>
    </row>
    <row r="679" spans="1:53">
      <c r="A679" s="475" t="s">
        <v>1664</v>
      </c>
      <c r="B679" s="474">
        <v>0</v>
      </c>
      <c r="C679" s="474">
        <v>0</v>
      </c>
      <c r="D679" s="474">
        <v>0</v>
      </c>
      <c r="E679" s="474">
        <v>0</v>
      </c>
      <c r="F679" s="474">
        <v>0</v>
      </c>
      <c r="G679" s="474">
        <v>0</v>
      </c>
      <c r="H679" s="474">
        <v>0</v>
      </c>
      <c r="I679" s="474">
        <v>0</v>
      </c>
      <c r="J679" s="474">
        <v>0</v>
      </c>
      <c r="K679" s="474">
        <v>0</v>
      </c>
      <c r="L679" s="474">
        <v>0</v>
      </c>
      <c r="M679" s="474">
        <v>0</v>
      </c>
      <c r="N679" s="474">
        <v>0</v>
      </c>
      <c r="O679" s="474">
        <v>1</v>
      </c>
      <c r="P679" s="474">
        <v>0</v>
      </c>
      <c r="Q679" s="474">
        <v>0</v>
      </c>
      <c r="R679" s="474">
        <v>0</v>
      </c>
      <c r="S679" s="474">
        <v>0</v>
      </c>
      <c r="T679" s="474">
        <v>0</v>
      </c>
      <c r="U679" s="474">
        <v>0</v>
      </c>
      <c r="V679" s="474">
        <v>0</v>
      </c>
      <c r="W679" s="474">
        <v>0</v>
      </c>
      <c r="X679" s="474">
        <v>0</v>
      </c>
      <c r="Y679" s="474">
        <v>0</v>
      </c>
      <c r="Z679" s="474">
        <v>0</v>
      </c>
      <c r="AA679" s="474">
        <v>1</v>
      </c>
      <c r="AB679" s="474">
        <v>0</v>
      </c>
      <c r="AC679" s="474">
        <v>0</v>
      </c>
      <c r="AD679" s="474">
        <v>0</v>
      </c>
      <c r="AE679" s="474">
        <v>0</v>
      </c>
      <c r="AF679" s="474">
        <v>0</v>
      </c>
      <c r="AG679" s="474">
        <v>0</v>
      </c>
      <c r="AH679" s="474">
        <v>0</v>
      </c>
      <c r="AI679" s="474">
        <v>0</v>
      </c>
      <c r="AJ679" s="474">
        <v>0</v>
      </c>
      <c r="AK679" s="474">
        <v>0</v>
      </c>
      <c r="AL679" s="474">
        <v>0</v>
      </c>
      <c r="AM679" s="474">
        <v>0</v>
      </c>
      <c r="AN679" s="474">
        <v>0</v>
      </c>
      <c r="AO679" s="474">
        <v>0</v>
      </c>
      <c r="AP679" s="474">
        <v>0</v>
      </c>
      <c r="AQ679" s="474">
        <v>0</v>
      </c>
      <c r="AR679" s="474">
        <v>0</v>
      </c>
      <c r="AS679" s="474">
        <v>0</v>
      </c>
      <c r="AT679" s="474">
        <v>0</v>
      </c>
      <c r="AU679" s="474">
        <v>0</v>
      </c>
      <c r="AV679" s="474">
        <v>0</v>
      </c>
      <c r="AW679" s="474">
        <v>0</v>
      </c>
      <c r="AX679" s="474">
        <v>0</v>
      </c>
      <c r="AY679" s="474">
        <v>0</v>
      </c>
      <c r="AZ679" s="474">
        <v>0</v>
      </c>
      <c r="BA679" s="474">
        <v>0</v>
      </c>
    </row>
    <row r="680" spans="1:53">
      <c r="A680" s="475" t="s">
        <v>1663</v>
      </c>
      <c r="B680" s="474">
        <v>0</v>
      </c>
      <c r="C680" s="474">
        <v>0</v>
      </c>
      <c r="D680" s="474">
        <v>0</v>
      </c>
      <c r="E680" s="474">
        <v>0</v>
      </c>
      <c r="F680" s="474">
        <v>0</v>
      </c>
      <c r="G680" s="474">
        <v>0</v>
      </c>
      <c r="H680" s="474">
        <v>0</v>
      </c>
      <c r="I680" s="474">
        <v>0</v>
      </c>
      <c r="J680" s="474">
        <v>0</v>
      </c>
      <c r="K680" s="474">
        <v>0</v>
      </c>
      <c r="L680" s="474">
        <v>0</v>
      </c>
      <c r="M680" s="474">
        <v>0</v>
      </c>
      <c r="N680" s="474">
        <v>0</v>
      </c>
      <c r="O680" s="474">
        <v>1</v>
      </c>
      <c r="P680" s="474">
        <v>0</v>
      </c>
      <c r="Q680" s="474">
        <v>0</v>
      </c>
      <c r="R680" s="474">
        <v>0</v>
      </c>
      <c r="S680" s="474">
        <v>0</v>
      </c>
      <c r="T680" s="474">
        <v>0</v>
      </c>
      <c r="U680" s="474">
        <v>0</v>
      </c>
      <c r="V680" s="474">
        <v>0</v>
      </c>
      <c r="W680" s="474">
        <v>0</v>
      </c>
      <c r="X680" s="474">
        <v>0</v>
      </c>
      <c r="Y680" s="474">
        <v>0</v>
      </c>
      <c r="Z680" s="474">
        <v>0</v>
      </c>
      <c r="AA680" s="474">
        <v>1</v>
      </c>
      <c r="AB680" s="474">
        <v>0</v>
      </c>
      <c r="AC680" s="474">
        <v>0</v>
      </c>
      <c r="AD680" s="474">
        <v>0</v>
      </c>
      <c r="AE680" s="474">
        <v>0</v>
      </c>
      <c r="AF680" s="474">
        <v>0</v>
      </c>
      <c r="AG680" s="474">
        <v>0</v>
      </c>
      <c r="AH680" s="474">
        <v>0</v>
      </c>
      <c r="AI680" s="474">
        <v>0</v>
      </c>
      <c r="AJ680" s="474">
        <v>0</v>
      </c>
      <c r="AK680" s="474">
        <v>0</v>
      </c>
      <c r="AL680" s="474">
        <v>0</v>
      </c>
      <c r="AM680" s="474">
        <v>0</v>
      </c>
      <c r="AN680" s="474">
        <v>0</v>
      </c>
      <c r="AO680" s="474">
        <v>0</v>
      </c>
      <c r="AP680" s="474">
        <v>0</v>
      </c>
      <c r="AQ680" s="474">
        <v>0</v>
      </c>
      <c r="AR680" s="474">
        <v>0</v>
      </c>
      <c r="AS680" s="474">
        <v>0</v>
      </c>
      <c r="AT680" s="474">
        <v>0</v>
      </c>
      <c r="AU680" s="474">
        <v>0</v>
      </c>
      <c r="AV680" s="474">
        <v>0</v>
      </c>
      <c r="AW680" s="474">
        <v>0</v>
      </c>
      <c r="AX680" s="474">
        <v>0</v>
      </c>
      <c r="AY680" s="474">
        <v>0</v>
      </c>
      <c r="AZ680" s="474">
        <v>0</v>
      </c>
      <c r="BA680" s="474">
        <v>0</v>
      </c>
    </row>
    <row r="681" spans="1:53">
      <c r="A681" s="475" t="s">
        <v>1662</v>
      </c>
      <c r="B681" s="474">
        <v>0</v>
      </c>
      <c r="C681" s="474">
        <v>0</v>
      </c>
      <c r="D681" s="474">
        <v>0</v>
      </c>
      <c r="E681" s="474">
        <v>0</v>
      </c>
      <c r="F681" s="474">
        <v>0</v>
      </c>
      <c r="G681" s="474">
        <v>0</v>
      </c>
      <c r="H681" s="474">
        <v>0</v>
      </c>
      <c r="I681" s="474">
        <v>0</v>
      </c>
      <c r="J681" s="474">
        <v>0</v>
      </c>
      <c r="K681" s="474">
        <v>0</v>
      </c>
      <c r="L681" s="474">
        <v>0</v>
      </c>
      <c r="M681" s="474">
        <v>0</v>
      </c>
      <c r="N681" s="474">
        <v>0</v>
      </c>
      <c r="O681" s="474">
        <v>1</v>
      </c>
      <c r="P681" s="474">
        <v>0</v>
      </c>
      <c r="Q681" s="474">
        <v>0</v>
      </c>
      <c r="R681" s="474">
        <v>0</v>
      </c>
      <c r="S681" s="474">
        <v>0</v>
      </c>
      <c r="T681" s="474">
        <v>0</v>
      </c>
      <c r="U681" s="474">
        <v>0</v>
      </c>
      <c r="V681" s="474">
        <v>0</v>
      </c>
      <c r="W681" s="474">
        <v>0</v>
      </c>
      <c r="X681" s="474">
        <v>0</v>
      </c>
      <c r="Y681" s="474">
        <v>0</v>
      </c>
      <c r="Z681" s="474">
        <v>0</v>
      </c>
      <c r="AA681" s="474">
        <v>1</v>
      </c>
      <c r="AB681" s="474">
        <v>0</v>
      </c>
      <c r="AC681" s="474">
        <v>0</v>
      </c>
      <c r="AD681" s="474">
        <v>0</v>
      </c>
      <c r="AE681" s="474">
        <v>0</v>
      </c>
      <c r="AF681" s="474">
        <v>0</v>
      </c>
      <c r="AG681" s="474">
        <v>0</v>
      </c>
      <c r="AH681" s="474">
        <v>0</v>
      </c>
      <c r="AI681" s="474">
        <v>0</v>
      </c>
      <c r="AJ681" s="474">
        <v>0</v>
      </c>
      <c r="AK681" s="474">
        <v>0</v>
      </c>
      <c r="AL681" s="474">
        <v>0</v>
      </c>
      <c r="AM681" s="474">
        <v>0</v>
      </c>
      <c r="AN681" s="474">
        <v>0</v>
      </c>
      <c r="AO681" s="474">
        <v>0</v>
      </c>
      <c r="AP681" s="474">
        <v>0</v>
      </c>
      <c r="AQ681" s="474">
        <v>0</v>
      </c>
      <c r="AR681" s="474">
        <v>0</v>
      </c>
      <c r="AS681" s="474">
        <v>0</v>
      </c>
      <c r="AT681" s="474">
        <v>0</v>
      </c>
      <c r="AU681" s="474">
        <v>0</v>
      </c>
      <c r="AV681" s="474">
        <v>0</v>
      </c>
      <c r="AW681" s="474">
        <v>0</v>
      </c>
      <c r="AX681" s="474">
        <v>0</v>
      </c>
      <c r="AY681" s="474">
        <v>0</v>
      </c>
      <c r="AZ681" s="474">
        <v>0</v>
      </c>
      <c r="BA681" s="474">
        <v>0</v>
      </c>
    </row>
    <row r="682" spans="1:53">
      <c r="A682" s="475" t="s">
        <v>1661</v>
      </c>
      <c r="B682" s="474">
        <v>0</v>
      </c>
      <c r="C682" s="474">
        <v>0</v>
      </c>
      <c r="D682" s="474">
        <v>0</v>
      </c>
      <c r="E682" s="474">
        <v>0</v>
      </c>
      <c r="F682" s="474">
        <v>0</v>
      </c>
      <c r="G682" s="474">
        <v>0</v>
      </c>
      <c r="H682" s="474">
        <v>0</v>
      </c>
      <c r="I682" s="474">
        <v>0</v>
      </c>
      <c r="J682" s="474">
        <v>0</v>
      </c>
      <c r="K682" s="474">
        <v>0</v>
      </c>
      <c r="L682" s="474">
        <v>0</v>
      </c>
      <c r="M682" s="474">
        <v>0</v>
      </c>
      <c r="N682" s="474">
        <v>0</v>
      </c>
      <c r="O682" s="474">
        <v>1</v>
      </c>
      <c r="P682" s="474">
        <v>0</v>
      </c>
      <c r="Q682" s="474">
        <v>0</v>
      </c>
      <c r="R682" s="474">
        <v>0</v>
      </c>
      <c r="S682" s="474">
        <v>0</v>
      </c>
      <c r="T682" s="474">
        <v>0</v>
      </c>
      <c r="U682" s="474">
        <v>0</v>
      </c>
      <c r="V682" s="474">
        <v>0</v>
      </c>
      <c r="W682" s="474">
        <v>0</v>
      </c>
      <c r="X682" s="474">
        <v>0</v>
      </c>
      <c r="Y682" s="474">
        <v>0</v>
      </c>
      <c r="Z682" s="474">
        <v>0</v>
      </c>
      <c r="AA682" s="474">
        <v>1</v>
      </c>
      <c r="AB682" s="474">
        <v>0</v>
      </c>
      <c r="AC682" s="474">
        <v>0</v>
      </c>
      <c r="AD682" s="474">
        <v>0</v>
      </c>
      <c r="AE682" s="474">
        <v>0</v>
      </c>
      <c r="AF682" s="474">
        <v>0</v>
      </c>
      <c r="AG682" s="474">
        <v>0</v>
      </c>
      <c r="AH682" s="474">
        <v>0</v>
      </c>
      <c r="AI682" s="474">
        <v>0</v>
      </c>
      <c r="AJ682" s="474">
        <v>0</v>
      </c>
      <c r="AK682" s="474">
        <v>0</v>
      </c>
      <c r="AL682" s="474">
        <v>0</v>
      </c>
      <c r="AM682" s="474">
        <v>0</v>
      </c>
      <c r="AN682" s="474">
        <v>0</v>
      </c>
      <c r="AO682" s="474">
        <v>0</v>
      </c>
      <c r="AP682" s="474">
        <v>0</v>
      </c>
      <c r="AQ682" s="474">
        <v>0</v>
      </c>
      <c r="AR682" s="474">
        <v>0</v>
      </c>
      <c r="AS682" s="474">
        <v>0</v>
      </c>
      <c r="AT682" s="474">
        <v>0</v>
      </c>
      <c r="AU682" s="474">
        <v>0</v>
      </c>
      <c r="AV682" s="474">
        <v>0</v>
      </c>
      <c r="AW682" s="474">
        <v>0</v>
      </c>
      <c r="AX682" s="474">
        <v>0</v>
      </c>
      <c r="AY682" s="474">
        <v>0</v>
      </c>
      <c r="AZ682" s="474">
        <v>0</v>
      </c>
      <c r="BA682" s="474">
        <v>0</v>
      </c>
    </row>
    <row r="683" spans="1:53">
      <c r="A683" s="475" t="s">
        <v>1660</v>
      </c>
      <c r="B683" s="474">
        <v>0</v>
      </c>
      <c r="C683" s="474">
        <v>0</v>
      </c>
      <c r="D683" s="474">
        <v>0</v>
      </c>
      <c r="E683" s="474">
        <v>0</v>
      </c>
      <c r="F683" s="474">
        <v>0</v>
      </c>
      <c r="G683" s="474">
        <v>0</v>
      </c>
      <c r="H683" s="474">
        <v>0</v>
      </c>
      <c r="I683" s="474">
        <v>0</v>
      </c>
      <c r="J683" s="474">
        <v>0</v>
      </c>
      <c r="K683" s="474">
        <v>0</v>
      </c>
      <c r="L683" s="474">
        <v>0</v>
      </c>
      <c r="M683" s="474">
        <v>0</v>
      </c>
      <c r="N683" s="474">
        <v>0</v>
      </c>
      <c r="O683" s="474">
        <v>1</v>
      </c>
      <c r="P683" s="474">
        <v>0</v>
      </c>
      <c r="Q683" s="474">
        <v>0</v>
      </c>
      <c r="R683" s="474">
        <v>0</v>
      </c>
      <c r="S683" s="474">
        <v>0</v>
      </c>
      <c r="T683" s="474">
        <v>0</v>
      </c>
      <c r="U683" s="474">
        <v>0</v>
      </c>
      <c r="V683" s="474">
        <v>0</v>
      </c>
      <c r="W683" s="474">
        <v>0</v>
      </c>
      <c r="X683" s="474">
        <v>0</v>
      </c>
      <c r="Y683" s="474">
        <v>0</v>
      </c>
      <c r="Z683" s="474">
        <v>0</v>
      </c>
      <c r="AA683" s="474">
        <v>1</v>
      </c>
      <c r="AB683" s="474">
        <v>0</v>
      </c>
      <c r="AC683" s="474">
        <v>0</v>
      </c>
      <c r="AD683" s="474">
        <v>0</v>
      </c>
      <c r="AE683" s="474">
        <v>0</v>
      </c>
      <c r="AF683" s="474">
        <v>0</v>
      </c>
      <c r="AG683" s="474">
        <v>0</v>
      </c>
      <c r="AH683" s="474">
        <v>0</v>
      </c>
      <c r="AI683" s="474">
        <v>0</v>
      </c>
      <c r="AJ683" s="474">
        <v>0</v>
      </c>
      <c r="AK683" s="474">
        <v>0</v>
      </c>
      <c r="AL683" s="474">
        <v>0</v>
      </c>
      <c r="AM683" s="474">
        <v>0</v>
      </c>
      <c r="AN683" s="474">
        <v>0</v>
      </c>
      <c r="AO683" s="474">
        <v>0</v>
      </c>
      <c r="AP683" s="474">
        <v>0</v>
      </c>
      <c r="AQ683" s="474">
        <v>0</v>
      </c>
      <c r="AR683" s="474">
        <v>0</v>
      </c>
      <c r="AS683" s="474">
        <v>0</v>
      </c>
      <c r="AT683" s="474">
        <v>0</v>
      </c>
      <c r="AU683" s="474">
        <v>0</v>
      </c>
      <c r="AV683" s="474">
        <v>0</v>
      </c>
      <c r="AW683" s="474">
        <v>0</v>
      </c>
      <c r="AX683" s="474">
        <v>0</v>
      </c>
      <c r="AY683" s="474">
        <v>0</v>
      </c>
      <c r="AZ683" s="474">
        <v>0</v>
      </c>
      <c r="BA683" s="474">
        <v>0</v>
      </c>
    </row>
    <row r="684" spans="1:53">
      <c r="A684" s="475" t="s">
        <v>1659</v>
      </c>
      <c r="B684" s="474">
        <v>87607136</v>
      </c>
      <c r="C684" s="474">
        <v>51672304</v>
      </c>
      <c r="D684" s="474">
        <v>67002483</v>
      </c>
      <c r="E684" s="474">
        <v>50410767</v>
      </c>
      <c r="F684" s="474">
        <v>101264082</v>
      </c>
      <c r="G684" s="474">
        <v>100257933</v>
      </c>
      <c r="H684" s="474">
        <v>108923017</v>
      </c>
      <c r="I684" s="474">
        <v>110750186</v>
      </c>
      <c r="J684" s="474">
        <v>57672310</v>
      </c>
      <c r="K684" s="474">
        <v>79645262.844644204</v>
      </c>
      <c r="L684" s="474">
        <v>74778905.671799704</v>
      </c>
      <c r="M684" s="474">
        <v>65749243.967590697</v>
      </c>
      <c r="N684" s="474">
        <v>955733630.48403394</v>
      </c>
      <c r="O684" s="474">
        <v>102847855.200031</v>
      </c>
      <c r="P684" s="474">
        <v>62761952.990060098</v>
      </c>
      <c r="Q684" s="474">
        <v>78179410.866585597</v>
      </c>
      <c r="R684" s="474">
        <v>64213443.5704135</v>
      </c>
      <c r="S684" s="474">
        <v>102816882.302451</v>
      </c>
      <c r="T684" s="474">
        <v>103175700.11890601</v>
      </c>
      <c r="U684" s="474">
        <v>118693095.68098401</v>
      </c>
      <c r="V684" s="474">
        <v>121027982.99054299</v>
      </c>
      <c r="W684" s="474">
        <v>105394316.599176</v>
      </c>
      <c r="X684" s="474">
        <v>83453004.650846794</v>
      </c>
      <c r="Y684" s="474">
        <v>68058792.663616896</v>
      </c>
      <c r="Z684" s="474">
        <v>73423801.8693057</v>
      </c>
      <c r="AA684" s="474">
        <v>1084046239.5029199</v>
      </c>
      <c r="AB684" s="474">
        <v>51513707.248522699</v>
      </c>
      <c r="AC684" s="474">
        <v>45358274.823651999</v>
      </c>
      <c r="AD684" s="474">
        <v>54491518.5292169</v>
      </c>
      <c r="AE684" s="474">
        <v>59873395.233408898</v>
      </c>
      <c r="AF684" s="474">
        <v>83001631.106776506</v>
      </c>
      <c r="AG684" s="474">
        <v>95270628.726443499</v>
      </c>
      <c r="AH684" s="474">
        <v>110093472.781596</v>
      </c>
      <c r="AI684" s="474">
        <v>111944456.23052</v>
      </c>
      <c r="AJ684" s="474">
        <v>96163940.865016505</v>
      </c>
      <c r="AK684" s="474">
        <v>83436983.3125799</v>
      </c>
      <c r="AL684" s="474">
        <v>51790409.693354703</v>
      </c>
      <c r="AM684" s="474">
        <v>60126761.658295497</v>
      </c>
      <c r="AN684" s="474">
        <v>903065180.20938396</v>
      </c>
      <c r="AO684" s="474">
        <v>46267288.3501027</v>
      </c>
      <c r="AP684" s="474">
        <v>38542626.595118597</v>
      </c>
      <c r="AQ684" s="474">
        <v>48374494.885652304</v>
      </c>
      <c r="AR684" s="474">
        <v>55081684.859192602</v>
      </c>
      <c r="AS684" s="474">
        <v>79614400.793731704</v>
      </c>
      <c r="AT684" s="474">
        <v>91642608.675142094</v>
      </c>
      <c r="AU684" s="474">
        <v>105050988.56472</v>
      </c>
      <c r="AV684" s="474">
        <v>107685717.556108</v>
      </c>
      <c r="AW684" s="474">
        <v>92750195.077206895</v>
      </c>
      <c r="AX684" s="474">
        <v>79404871.505953193</v>
      </c>
      <c r="AY684" s="474">
        <v>47459908.894543096</v>
      </c>
      <c r="AZ684" s="474">
        <v>54269495.797568798</v>
      </c>
      <c r="BA684" s="474">
        <v>846144281.55504096</v>
      </c>
    </row>
    <row r="685" spans="1:53">
      <c r="A685" s="475" t="s">
        <v>1658</v>
      </c>
      <c r="B685" s="474">
        <v>55009068</v>
      </c>
      <c r="C685" s="474">
        <v>35798102</v>
      </c>
      <c r="D685" s="474">
        <v>40883762</v>
      </c>
      <c r="E685" s="474">
        <v>62908945</v>
      </c>
      <c r="F685" s="474">
        <v>81771851</v>
      </c>
      <c r="G685" s="474">
        <v>93025790</v>
      </c>
      <c r="H685" s="474">
        <v>85011667</v>
      </c>
      <c r="I685" s="474">
        <v>97449252</v>
      </c>
      <c r="J685" s="474">
        <v>65949122</v>
      </c>
      <c r="K685" s="474">
        <v>-190874630.052405</v>
      </c>
      <c r="L685" s="474">
        <v>15853975.0166457</v>
      </c>
      <c r="M685" s="474">
        <v>19767072.868737798</v>
      </c>
      <c r="N685" s="474">
        <v>462553976.83297801</v>
      </c>
      <c r="O685" s="474">
        <v>-9735102.9909949601</v>
      </c>
      <c r="P685" s="474">
        <v>-64930784.453173198</v>
      </c>
      <c r="Q685" s="474">
        <v>-16070352.6593895</v>
      </c>
      <c r="R685" s="474">
        <v>-10190367.736324299</v>
      </c>
      <c r="S685" s="474">
        <v>21750939.775540199</v>
      </c>
      <c r="T685" s="474">
        <v>34393525.968262002</v>
      </c>
      <c r="U685" s="474">
        <v>36523219.482662499</v>
      </c>
      <c r="V685" s="474">
        <v>57685869.313255303</v>
      </c>
      <c r="W685" s="474">
        <v>38537742.606174201</v>
      </c>
      <c r="X685" s="474">
        <v>15093384.485540001</v>
      </c>
      <c r="Y685" s="474">
        <v>-84443031.303802997</v>
      </c>
      <c r="Z685" s="474">
        <v>-45496062.619353898</v>
      </c>
      <c r="AA685" s="474">
        <v>-26881020.1316044</v>
      </c>
      <c r="AB685" s="474">
        <v>3976201.6850048201</v>
      </c>
      <c r="AC685" s="474">
        <v>-38210658.971486598</v>
      </c>
      <c r="AD685" s="474">
        <v>-6331389.2991720699</v>
      </c>
      <c r="AE685" s="474">
        <v>7437223.8897100296</v>
      </c>
      <c r="AF685" s="474">
        <v>42832207.726484299</v>
      </c>
      <c r="AG685" s="474">
        <v>51946486.980849899</v>
      </c>
      <c r="AH685" s="474">
        <v>52123898.764444403</v>
      </c>
      <c r="AI685" s="474">
        <v>74244212.344188705</v>
      </c>
      <c r="AJ685" s="474">
        <v>55127249.251471698</v>
      </c>
      <c r="AK685" s="474">
        <v>34985672.140338801</v>
      </c>
      <c r="AL685" s="474">
        <v>12738216.985960299</v>
      </c>
      <c r="AM685" s="474">
        <v>13349661.1227479</v>
      </c>
      <c r="AN685" s="474">
        <v>304218982.62054199</v>
      </c>
      <c r="AO685" s="474">
        <v>12969319.010965999</v>
      </c>
      <c r="AP685" s="474">
        <v>-31324493.842581801</v>
      </c>
      <c r="AQ685" s="474">
        <v>11898530.6646592</v>
      </c>
      <c r="AR685" s="474">
        <v>16063950.184214201</v>
      </c>
      <c r="AS685" s="474">
        <v>48788004.702405699</v>
      </c>
      <c r="AT685" s="474">
        <v>62170015.525778703</v>
      </c>
      <c r="AU685" s="474">
        <v>59120289.769901499</v>
      </c>
      <c r="AV685" s="474">
        <v>82016591.891327202</v>
      </c>
      <c r="AW685" s="474">
        <v>62489746.759495102</v>
      </c>
      <c r="AX685" s="474">
        <v>35667610.0590159</v>
      </c>
      <c r="AY685" s="474">
        <v>17960088.724261299</v>
      </c>
      <c r="AZ685" s="474">
        <v>19179886.459419601</v>
      </c>
      <c r="BA685" s="474">
        <v>396999539.90886301</v>
      </c>
    </row>
    <row r="686" spans="1:53">
      <c r="A686" s="475" t="s">
        <v>1657</v>
      </c>
      <c r="B686" s="474">
        <v>50878140</v>
      </c>
      <c r="C686" s="474">
        <v>35919521</v>
      </c>
      <c r="D686" s="474">
        <v>41517808</v>
      </c>
      <c r="E686" s="474">
        <v>60043200</v>
      </c>
      <c r="F686" s="474">
        <v>77990328</v>
      </c>
      <c r="G686" s="474">
        <v>85158604</v>
      </c>
      <c r="H686" s="474">
        <v>82450713</v>
      </c>
      <c r="I686" s="474">
        <v>92740385</v>
      </c>
      <c r="J686" s="474">
        <v>64664886</v>
      </c>
      <c r="K686" s="474">
        <v>-192047826.668612</v>
      </c>
      <c r="L686" s="474">
        <v>17399808.320067201</v>
      </c>
      <c r="M686" s="474">
        <v>17948905.723530799</v>
      </c>
      <c r="N686" s="474">
        <v>434664472.37498498</v>
      </c>
      <c r="O686" s="474">
        <v>-1828907.34394278</v>
      </c>
      <c r="P686" s="474">
        <v>-49265635.782883398</v>
      </c>
      <c r="Q686" s="474">
        <v>-7624327.3023060504</v>
      </c>
      <c r="R686" s="474">
        <v>-2844724.8230745299</v>
      </c>
      <c r="S686" s="474">
        <v>24305444.150152799</v>
      </c>
      <c r="T686" s="474">
        <v>34929666.973812103</v>
      </c>
      <c r="U686" s="474">
        <v>36434732.7473085</v>
      </c>
      <c r="V686" s="474">
        <v>54367843.024964601</v>
      </c>
      <c r="W686" s="474">
        <v>37760056.128051199</v>
      </c>
      <c r="X686" s="474">
        <v>17618213.747351799</v>
      </c>
      <c r="Y686" s="474">
        <v>-78759292.839853197</v>
      </c>
      <c r="Z686" s="474">
        <v>-40437883.804812901</v>
      </c>
      <c r="AA686" s="474">
        <v>24655184.874768302</v>
      </c>
      <c r="AB686" s="474">
        <v>12265606.110872401</v>
      </c>
      <c r="AC686" s="474">
        <v>-24029655.851053901</v>
      </c>
      <c r="AD686" s="474">
        <v>3123894.87724534</v>
      </c>
      <c r="AE686" s="474">
        <v>14603438.342478801</v>
      </c>
      <c r="AF686" s="474">
        <v>44783985.414741598</v>
      </c>
      <c r="AG686" s="474">
        <v>52442771.672891602</v>
      </c>
      <c r="AH686" s="474">
        <v>52291352.801119402</v>
      </c>
      <c r="AI686" s="474">
        <v>71102025.374166802</v>
      </c>
      <c r="AJ686" s="474">
        <v>54568855.157359801</v>
      </c>
      <c r="AK686" s="474">
        <v>37372601.832355797</v>
      </c>
      <c r="AL686" s="474">
        <v>18159087.383205</v>
      </c>
      <c r="AM686" s="474">
        <v>18546797.018609401</v>
      </c>
      <c r="AN686" s="474">
        <v>355230760.13399202</v>
      </c>
      <c r="AO686" s="474">
        <v>19265172.6500725</v>
      </c>
      <c r="AP686" s="474">
        <v>-18835600.536953598</v>
      </c>
      <c r="AQ686" s="474">
        <v>18086982.460170101</v>
      </c>
      <c r="AR686" s="474">
        <v>21388539.421990801</v>
      </c>
      <c r="AS686" s="474">
        <v>49315230.977520898</v>
      </c>
      <c r="AT686" s="474">
        <v>60665043.168615103</v>
      </c>
      <c r="AU686" s="474">
        <v>57806906.722076997</v>
      </c>
      <c r="AV686" s="474">
        <v>77312585.5303175</v>
      </c>
      <c r="AW686" s="474">
        <v>60453491.789756201</v>
      </c>
      <c r="AX686" s="474">
        <v>37516496.684342504</v>
      </c>
      <c r="AY686" s="474">
        <v>22219404.677243698</v>
      </c>
      <c r="AZ686" s="474">
        <v>23151760.835758701</v>
      </c>
      <c r="BA686" s="474">
        <v>428346014.38091099</v>
      </c>
    </row>
    <row r="687" spans="1:53">
      <c r="A687" s="475" t="s">
        <v>1656</v>
      </c>
      <c r="B687" s="474">
        <v>4130928</v>
      </c>
      <c r="C687" s="474">
        <v>-121419</v>
      </c>
      <c r="D687" s="474">
        <v>2471410</v>
      </c>
      <c r="E687" s="474">
        <v>5670446</v>
      </c>
      <c r="F687" s="474">
        <v>8575487</v>
      </c>
      <c r="G687" s="474">
        <v>9977452</v>
      </c>
      <c r="H687" s="474">
        <v>9317198</v>
      </c>
      <c r="I687" s="474">
        <v>11028256</v>
      </c>
      <c r="J687" s="474">
        <v>4293288</v>
      </c>
      <c r="K687" s="474">
        <v>4171924.37719044</v>
      </c>
      <c r="L687" s="474">
        <v>2664704.9068255699</v>
      </c>
      <c r="M687" s="474">
        <v>2743118.8554540202</v>
      </c>
      <c r="N687" s="474">
        <v>64922794.139470004</v>
      </c>
      <c r="O687" s="474">
        <v>3552751.9951168098</v>
      </c>
      <c r="P687" s="474">
        <v>-4379487.4281208199</v>
      </c>
      <c r="Q687" s="474">
        <v>2517470.3350855</v>
      </c>
      <c r="R687" s="474">
        <v>3296175.8146002302</v>
      </c>
      <c r="S687" s="474">
        <v>7801495.2532374803</v>
      </c>
      <c r="T687" s="474">
        <v>9562635.9222999793</v>
      </c>
      <c r="U687" s="474">
        <v>9809697.1268412899</v>
      </c>
      <c r="V687" s="474">
        <v>12789865.879777901</v>
      </c>
      <c r="W687" s="474">
        <v>10027048.569610201</v>
      </c>
      <c r="X687" s="474">
        <v>6677061.2213755297</v>
      </c>
      <c r="Y687" s="474">
        <v>3306822.7192374901</v>
      </c>
      <c r="Z687" s="474">
        <v>3726964.9186463701</v>
      </c>
      <c r="AA687" s="474">
        <v>68688502.327708095</v>
      </c>
      <c r="AB687" s="474">
        <v>700047.23138700903</v>
      </c>
      <c r="AC687" s="474">
        <v>-5371872.8631780902</v>
      </c>
      <c r="AD687" s="474">
        <v>-854023.11916278</v>
      </c>
      <c r="AE687" s="474">
        <v>1052890.45200536</v>
      </c>
      <c r="AF687" s="474">
        <v>6072741.5665168697</v>
      </c>
      <c r="AG687" s="474">
        <v>7346916.3627323899</v>
      </c>
      <c r="AH687" s="474">
        <v>7321319.5856427802</v>
      </c>
      <c r="AI687" s="474">
        <v>10449010.292339699</v>
      </c>
      <c r="AJ687" s="474">
        <v>7698971.6164296297</v>
      </c>
      <c r="AK687" s="474">
        <v>4838714.95716934</v>
      </c>
      <c r="AL687" s="474">
        <v>1643251.0019417501</v>
      </c>
      <c r="AM687" s="474">
        <v>1707289.6033248701</v>
      </c>
      <c r="AN687" s="474">
        <v>42605256.687148802</v>
      </c>
      <c r="AO687" s="474">
        <v>686261.41883980297</v>
      </c>
      <c r="AP687" s="474">
        <v>-5647687.5476819295</v>
      </c>
      <c r="AQ687" s="474">
        <v>490898.56243541301</v>
      </c>
      <c r="AR687" s="474">
        <v>1038877.32631305</v>
      </c>
      <c r="AS687" s="474">
        <v>5681978.1389744896</v>
      </c>
      <c r="AT687" s="474">
        <v>7568759.8212533398</v>
      </c>
      <c r="AU687" s="474">
        <v>7093085.8515091101</v>
      </c>
      <c r="AV687" s="474">
        <v>10336393.1146944</v>
      </c>
      <c r="AW687" s="474">
        <v>7532744.07342357</v>
      </c>
      <c r="AX687" s="474">
        <v>3718456.1471371702</v>
      </c>
      <c r="AY687" s="474">
        <v>1174650.56948136</v>
      </c>
      <c r="AZ687" s="474">
        <v>1329644.79612467</v>
      </c>
      <c r="BA687" s="474">
        <v>41004062.272504501</v>
      </c>
    </row>
    <row r="688" spans="1:53">
      <c r="A688" s="475" t="s">
        <v>1655</v>
      </c>
      <c r="B688" s="474">
        <v>0</v>
      </c>
      <c r="C688" s="474">
        <v>0</v>
      </c>
      <c r="D688" s="474">
        <v>-3105456</v>
      </c>
      <c r="E688" s="474">
        <v>-2804701</v>
      </c>
      <c r="F688" s="474">
        <v>-4793964</v>
      </c>
      <c r="G688" s="474">
        <v>-2110266</v>
      </c>
      <c r="H688" s="474">
        <v>-6756244</v>
      </c>
      <c r="I688" s="474">
        <v>-6319389</v>
      </c>
      <c r="J688" s="474">
        <v>-3009052</v>
      </c>
      <c r="K688" s="474">
        <v>-2998727.76098317</v>
      </c>
      <c r="L688" s="474">
        <v>-4210538.2102470296</v>
      </c>
      <c r="M688" s="474">
        <v>-924951.71024703304</v>
      </c>
      <c r="N688" s="474">
        <v>-37033289.681477197</v>
      </c>
      <c r="O688" s="474">
        <v>-11458947.6421689</v>
      </c>
      <c r="P688" s="474">
        <v>-11285661.2421689</v>
      </c>
      <c r="Q688" s="474">
        <v>-10963495.692168901</v>
      </c>
      <c r="R688" s="474">
        <v>-10641818.727849999</v>
      </c>
      <c r="S688" s="474">
        <v>-10355999.62785</v>
      </c>
      <c r="T688" s="474">
        <v>-10098776.927850001</v>
      </c>
      <c r="U688" s="474">
        <v>-9721210.3914872203</v>
      </c>
      <c r="V688" s="474">
        <v>-9471839.5914872196</v>
      </c>
      <c r="W688" s="474">
        <v>-9249362.0914872196</v>
      </c>
      <c r="X688" s="474">
        <v>-9201890.4831873104</v>
      </c>
      <c r="Y688" s="474">
        <v>-8990561.1831873097</v>
      </c>
      <c r="Z688" s="474">
        <v>-8785143.7331873104</v>
      </c>
      <c r="AA688" s="474">
        <v>-120224707.33408</v>
      </c>
      <c r="AB688" s="474">
        <v>-8989451.6572546307</v>
      </c>
      <c r="AC688" s="474">
        <v>-8809130.2572546303</v>
      </c>
      <c r="AD688" s="474">
        <v>-8601261.0572546292</v>
      </c>
      <c r="AE688" s="474">
        <v>-8219104.9047741704</v>
      </c>
      <c r="AF688" s="474">
        <v>-8024519.25477417</v>
      </c>
      <c r="AG688" s="474">
        <v>-7843201.0547741698</v>
      </c>
      <c r="AH688" s="474">
        <v>-7488773.6223177603</v>
      </c>
      <c r="AI688" s="474">
        <v>-7306823.3223177604</v>
      </c>
      <c r="AJ688" s="474">
        <v>-7140577.5223177597</v>
      </c>
      <c r="AK688" s="474">
        <v>-7225644.6491863998</v>
      </c>
      <c r="AL688" s="474">
        <v>-7064121.3991863998</v>
      </c>
      <c r="AM688" s="474">
        <v>-6904425.4991864003</v>
      </c>
      <c r="AN688" s="474">
        <v>-93617034.200598896</v>
      </c>
      <c r="AO688" s="474">
        <v>-6982115.0579462899</v>
      </c>
      <c r="AP688" s="474">
        <v>-6841205.7579462901</v>
      </c>
      <c r="AQ688" s="474">
        <v>-6679350.3579462897</v>
      </c>
      <c r="AR688" s="474">
        <v>-6363466.5640896903</v>
      </c>
      <c r="AS688" s="474">
        <v>-6209204.41408969</v>
      </c>
      <c r="AT688" s="474">
        <v>-6063787.4640896898</v>
      </c>
      <c r="AU688" s="474">
        <v>-5779702.8036846695</v>
      </c>
      <c r="AV688" s="474">
        <v>-5632386.7536846697</v>
      </c>
      <c r="AW688" s="474">
        <v>-5496489.1036846703</v>
      </c>
      <c r="AX688" s="474">
        <v>-5567342.7724637697</v>
      </c>
      <c r="AY688" s="474">
        <v>-5433966.5224637697</v>
      </c>
      <c r="AZ688" s="474">
        <v>-5301519.1724637803</v>
      </c>
      <c r="BA688" s="474">
        <v>-72350536.744553298</v>
      </c>
    </row>
    <row r="689" spans="1:53">
      <c r="A689" s="475" t="s">
        <v>1654</v>
      </c>
      <c r="B689" s="474">
        <v>0</v>
      </c>
      <c r="C689" s="474">
        <v>0</v>
      </c>
      <c r="D689" s="474">
        <v>0</v>
      </c>
      <c r="E689" s="474">
        <v>0</v>
      </c>
      <c r="F689" s="474">
        <v>0</v>
      </c>
      <c r="G689" s="474">
        <v>0</v>
      </c>
      <c r="H689" s="474">
        <v>0</v>
      </c>
      <c r="I689" s="474">
        <v>0</v>
      </c>
      <c r="J689" s="474">
        <v>0</v>
      </c>
      <c r="K689" s="474">
        <v>0</v>
      </c>
      <c r="L689" s="474">
        <v>0</v>
      </c>
      <c r="M689" s="474">
        <v>0</v>
      </c>
      <c r="N689" s="474">
        <v>0</v>
      </c>
      <c r="O689" s="474">
        <v>0</v>
      </c>
      <c r="P689" s="474">
        <v>0</v>
      </c>
      <c r="Q689" s="474">
        <v>0</v>
      </c>
      <c r="R689" s="474">
        <v>0</v>
      </c>
      <c r="S689" s="474">
        <v>0</v>
      </c>
      <c r="T689" s="474">
        <v>0</v>
      </c>
      <c r="U689" s="474">
        <v>0</v>
      </c>
      <c r="V689" s="474">
        <v>0</v>
      </c>
      <c r="W689" s="474">
        <v>0</v>
      </c>
      <c r="X689" s="474">
        <v>0</v>
      </c>
      <c r="Y689" s="474">
        <v>0</v>
      </c>
      <c r="Z689" s="474">
        <v>0</v>
      </c>
      <c r="AA689" s="474">
        <v>0</v>
      </c>
      <c r="AB689" s="474">
        <v>0</v>
      </c>
      <c r="AC689" s="474">
        <v>0</v>
      </c>
      <c r="AD689" s="474">
        <v>0</v>
      </c>
      <c r="AE689" s="474">
        <v>0</v>
      </c>
      <c r="AF689" s="474">
        <v>0</v>
      </c>
      <c r="AG689" s="474">
        <v>0</v>
      </c>
      <c r="AH689" s="474">
        <v>0</v>
      </c>
      <c r="AI689" s="474">
        <v>0</v>
      </c>
      <c r="AJ689" s="474">
        <v>0</v>
      </c>
      <c r="AK689" s="474">
        <v>0</v>
      </c>
      <c r="AL689" s="474">
        <v>0</v>
      </c>
      <c r="AM689" s="474">
        <v>0</v>
      </c>
      <c r="AN689" s="474">
        <v>0</v>
      </c>
      <c r="AO689" s="474">
        <v>0</v>
      </c>
      <c r="AP689" s="474">
        <v>0</v>
      </c>
      <c r="AQ689" s="474">
        <v>0</v>
      </c>
      <c r="AR689" s="474">
        <v>0</v>
      </c>
      <c r="AS689" s="474">
        <v>0</v>
      </c>
      <c r="AT689" s="474">
        <v>0</v>
      </c>
      <c r="AU689" s="474">
        <v>0</v>
      </c>
      <c r="AV689" s="474">
        <v>0</v>
      </c>
      <c r="AW689" s="474">
        <v>0</v>
      </c>
      <c r="AX689" s="474">
        <v>0</v>
      </c>
      <c r="AY689" s="474">
        <v>0</v>
      </c>
      <c r="AZ689" s="474">
        <v>0</v>
      </c>
      <c r="BA689" s="474">
        <v>0</v>
      </c>
    </row>
    <row r="690" spans="1:53">
      <c r="A690" s="475" t="s">
        <v>1653</v>
      </c>
      <c r="B690" s="474">
        <v>124325068</v>
      </c>
      <c r="C690" s="474">
        <v>92959910</v>
      </c>
      <c r="D690" s="474">
        <v>134337993</v>
      </c>
      <c r="E690" s="474">
        <v>50590793</v>
      </c>
      <c r="F690" s="474">
        <v>86286274</v>
      </c>
      <c r="G690" s="474">
        <v>75739474</v>
      </c>
      <c r="H690" s="474">
        <v>87937849</v>
      </c>
      <c r="I690" s="474">
        <v>83008242</v>
      </c>
      <c r="J690" s="474">
        <v>869363379</v>
      </c>
      <c r="K690" s="474">
        <v>270474334.15245998</v>
      </c>
      <c r="L690" s="474">
        <v>58967820.575762801</v>
      </c>
      <c r="M690" s="474">
        <v>45542089.050843596</v>
      </c>
      <c r="N690" s="474">
        <v>1979533225.7790599</v>
      </c>
      <c r="O690" s="474">
        <v>114181977.104626</v>
      </c>
      <c r="P690" s="474">
        <v>129545560.17097799</v>
      </c>
      <c r="Q690" s="474">
        <v>96213545.646567002</v>
      </c>
      <c r="R690" s="474">
        <v>76416649.195281804</v>
      </c>
      <c r="S690" s="474">
        <v>83086847.743085295</v>
      </c>
      <c r="T690" s="474">
        <v>70792503.346206799</v>
      </c>
      <c r="U690" s="474">
        <v>84159328.050246298</v>
      </c>
      <c r="V690" s="474">
        <v>65300345.865159899</v>
      </c>
      <c r="W690" s="474">
        <v>68783510.581232697</v>
      </c>
      <c r="X690" s="474">
        <v>70246569.405459702</v>
      </c>
      <c r="Y690" s="474">
        <v>78453885.745777994</v>
      </c>
      <c r="Z690" s="474">
        <v>80743566.594656602</v>
      </c>
      <c r="AA690" s="474">
        <v>1017924289.44927</v>
      </c>
      <c r="AB690" s="474">
        <v>49435242.581898898</v>
      </c>
      <c r="AC690" s="474">
        <v>85672444.119235203</v>
      </c>
      <c r="AD690" s="474">
        <v>62875798.781204797</v>
      </c>
      <c r="AE690" s="474">
        <v>54470519.737677097</v>
      </c>
      <c r="AF690" s="474">
        <v>42163558.212571599</v>
      </c>
      <c r="AG690" s="474">
        <v>45283722.040705502</v>
      </c>
      <c r="AH690" s="474">
        <v>59903373.120488003</v>
      </c>
      <c r="AI690" s="474">
        <v>39604883.536317401</v>
      </c>
      <c r="AJ690" s="474">
        <v>42917535.697947197</v>
      </c>
      <c r="AK690" s="474">
        <v>50303173.2159651</v>
      </c>
      <c r="AL690" s="474">
        <v>40879330.3737299</v>
      </c>
      <c r="AM690" s="474">
        <v>48579580.831768297</v>
      </c>
      <c r="AN690" s="474">
        <v>622089162.24950898</v>
      </c>
      <c r="AO690" s="474">
        <v>35081027.481010199</v>
      </c>
      <c r="AP690" s="474">
        <v>71632905.454127401</v>
      </c>
      <c r="AQ690" s="474">
        <v>38221430.6126718</v>
      </c>
      <c r="AR690" s="474">
        <v>40745455.902105696</v>
      </c>
      <c r="AS690" s="474">
        <v>32532483.208149999</v>
      </c>
      <c r="AT690" s="474">
        <v>31157174.637991399</v>
      </c>
      <c r="AU690" s="474">
        <v>47594825.462555401</v>
      </c>
      <c r="AV690" s="474">
        <v>27309625.0828504</v>
      </c>
      <c r="AW690" s="474">
        <v>31873931.9488745</v>
      </c>
      <c r="AX690" s="474">
        <v>45322490.933062397</v>
      </c>
      <c r="AY690" s="474">
        <v>31061442.110241398</v>
      </c>
      <c r="AZ690" s="474">
        <v>36626423.1928019</v>
      </c>
      <c r="BA690" s="474">
        <v>469159216.02644199</v>
      </c>
    </row>
    <row r="691" spans="1:53">
      <c r="A691" s="475" t="s">
        <v>1652</v>
      </c>
      <c r="B691" s="474">
        <v>101817732</v>
      </c>
      <c r="C691" s="474">
        <v>74912424</v>
      </c>
      <c r="D691" s="474">
        <v>107160115</v>
      </c>
      <c r="E691" s="474">
        <v>35497203</v>
      </c>
      <c r="F691" s="474">
        <v>64036148</v>
      </c>
      <c r="G691" s="474">
        <v>57517216</v>
      </c>
      <c r="H691" s="474">
        <v>62997758</v>
      </c>
      <c r="I691" s="474">
        <v>59078373</v>
      </c>
      <c r="J691" s="474">
        <v>736110783</v>
      </c>
      <c r="K691" s="474">
        <v>257974171.45878699</v>
      </c>
      <c r="L691" s="474">
        <v>44162103.196753897</v>
      </c>
      <c r="M691" s="474">
        <v>35924417.3145428</v>
      </c>
      <c r="N691" s="474">
        <v>1637188443.9700799</v>
      </c>
      <c r="O691" s="474">
        <v>88041730.088893205</v>
      </c>
      <c r="P691" s="474">
        <v>101285580.99599899</v>
      </c>
      <c r="Q691" s="474">
        <v>72922802.193194002</v>
      </c>
      <c r="R691" s="474">
        <v>56554912.6357302</v>
      </c>
      <c r="S691" s="474">
        <v>62446794.859511703</v>
      </c>
      <c r="T691" s="474">
        <v>52043368.3805051</v>
      </c>
      <c r="U691" s="474">
        <v>63644291.387068696</v>
      </c>
      <c r="V691" s="474">
        <v>47624921.005409598</v>
      </c>
      <c r="W691" s="474">
        <v>50763168.415056102</v>
      </c>
      <c r="X691" s="474">
        <v>52166490.885086</v>
      </c>
      <c r="Y691" s="474">
        <v>59491751.524150103</v>
      </c>
      <c r="Z691" s="474">
        <v>61762314.156411998</v>
      </c>
      <c r="AA691" s="474">
        <v>768748126.52701604</v>
      </c>
      <c r="AB691" s="474">
        <v>30244911.821082301</v>
      </c>
      <c r="AC691" s="474">
        <v>61407453.788130298</v>
      </c>
      <c r="AD691" s="474">
        <v>41997958.948717497</v>
      </c>
      <c r="AE691" s="474">
        <v>34890995.405546002</v>
      </c>
      <c r="AF691" s="474">
        <v>24450591.328414299</v>
      </c>
      <c r="AG691" s="474">
        <v>27215294.729339499</v>
      </c>
      <c r="AH691" s="474">
        <v>39837938.031150997</v>
      </c>
      <c r="AI691" s="474">
        <v>22534291.328632802</v>
      </c>
      <c r="AJ691" s="474">
        <v>25456182.934278399</v>
      </c>
      <c r="AK691" s="474">
        <v>31876237.922651701</v>
      </c>
      <c r="AL691" s="474">
        <v>23862669.3778621</v>
      </c>
      <c r="AM691" s="474">
        <v>30550415.079027999</v>
      </c>
      <c r="AN691" s="474">
        <v>394324940.69483399</v>
      </c>
      <c r="AO691" s="474">
        <v>18095308.602194399</v>
      </c>
      <c r="AP691" s="474">
        <v>49497328.069184102</v>
      </c>
      <c r="AQ691" s="474">
        <v>20935632.4547786</v>
      </c>
      <c r="AR691" s="474">
        <v>23177513.5547916</v>
      </c>
      <c r="AS691" s="474">
        <v>16216946.7568831</v>
      </c>
      <c r="AT691" s="474">
        <v>15111304.4755184</v>
      </c>
      <c r="AU691" s="474">
        <v>29278807.2775498</v>
      </c>
      <c r="AV691" s="474">
        <v>11964452.643375199</v>
      </c>
      <c r="AW691" s="474">
        <v>15944512.534254</v>
      </c>
      <c r="AX691" s="474">
        <v>27549756.412802398</v>
      </c>
      <c r="AY691" s="474">
        <v>15427258.4376377</v>
      </c>
      <c r="AZ691" s="474">
        <v>20262659.8429862</v>
      </c>
      <c r="BA691" s="474">
        <v>263461481.06195599</v>
      </c>
    </row>
    <row r="692" spans="1:53">
      <c r="A692" s="475" t="s">
        <v>1651</v>
      </c>
      <c r="B692" s="474">
        <v>353919</v>
      </c>
      <c r="C692" s="474">
        <v>366095</v>
      </c>
      <c r="D692" s="474">
        <v>329336</v>
      </c>
      <c r="E692" s="474">
        <v>497041</v>
      </c>
      <c r="F692" s="474">
        <v>521517</v>
      </c>
      <c r="G692" s="474">
        <v>561437</v>
      </c>
      <c r="H692" s="474">
        <v>607949</v>
      </c>
      <c r="I692" s="474">
        <v>642201</v>
      </c>
      <c r="J692" s="474">
        <v>742240</v>
      </c>
      <c r="K692" s="474">
        <v>694204.90727742296</v>
      </c>
      <c r="L692" s="474">
        <v>723544.498729493</v>
      </c>
      <c r="M692" s="474">
        <v>734398.503357184</v>
      </c>
      <c r="N692" s="474">
        <v>6773882.9093640996</v>
      </c>
      <c r="O692" s="474">
        <v>756985.46712115197</v>
      </c>
      <c r="P692" s="474">
        <v>774691.24676079198</v>
      </c>
      <c r="Q692" s="474">
        <v>797418.93829303095</v>
      </c>
      <c r="R692" s="474">
        <v>394178.99963867501</v>
      </c>
      <c r="S692" s="474">
        <v>426956.45861090103</v>
      </c>
      <c r="T692" s="474">
        <v>466812.89103081101</v>
      </c>
      <c r="U692" s="474">
        <v>497974.79025433201</v>
      </c>
      <c r="V692" s="474">
        <v>519324.83210884099</v>
      </c>
      <c r="W692" s="474">
        <v>513547.676975251</v>
      </c>
      <c r="X692" s="474">
        <v>523700.73244817997</v>
      </c>
      <c r="Y692" s="474">
        <v>372083.06938798499</v>
      </c>
      <c r="Z692" s="474">
        <v>196117.36572196599</v>
      </c>
      <c r="AA692" s="474">
        <v>6239792.4683519201</v>
      </c>
      <c r="AB692" s="474">
        <v>209602.82116844799</v>
      </c>
      <c r="AC692" s="474">
        <v>224270.31813726501</v>
      </c>
      <c r="AD692" s="474">
        <v>222636.37880529699</v>
      </c>
      <c r="AE692" s="474">
        <v>243604.832475553</v>
      </c>
      <c r="AF692" s="474">
        <v>255109.706729322</v>
      </c>
      <c r="AG692" s="474">
        <v>276391.48001871997</v>
      </c>
      <c r="AH692" s="474">
        <v>297537.44463664899</v>
      </c>
      <c r="AI692" s="474">
        <v>309523.95789309201</v>
      </c>
      <c r="AJ692" s="474">
        <v>325471.35456528299</v>
      </c>
      <c r="AK692" s="474">
        <v>346091.34225714701</v>
      </c>
      <c r="AL692" s="474">
        <v>373446.96822415298</v>
      </c>
      <c r="AM692" s="474">
        <v>380766.79801865102</v>
      </c>
      <c r="AN692" s="474">
        <v>3464453.4029295798</v>
      </c>
      <c r="AO692" s="474">
        <v>399711.42009769601</v>
      </c>
      <c r="AP692" s="474">
        <v>414988.03352213098</v>
      </c>
      <c r="AQ692" s="474">
        <v>427581.23472559103</v>
      </c>
      <c r="AR692" s="474">
        <v>439472.19035519601</v>
      </c>
      <c r="AS692" s="474">
        <v>450101.58012214903</v>
      </c>
      <c r="AT692" s="474">
        <v>460168.04407868802</v>
      </c>
      <c r="AU692" s="474">
        <v>469352.463281342</v>
      </c>
      <c r="AV692" s="474">
        <v>477308.73746645899</v>
      </c>
      <c r="AW692" s="474">
        <v>486304.67690444901</v>
      </c>
      <c r="AX692" s="474">
        <v>496380.68651370698</v>
      </c>
      <c r="AY692" s="474">
        <v>465078.93403597397</v>
      </c>
      <c r="AZ692" s="474">
        <v>474621.70916545799</v>
      </c>
      <c r="BA692" s="474">
        <v>5461069.7102688402</v>
      </c>
    </row>
    <row r="693" spans="1:53">
      <c r="A693" s="475" t="s">
        <v>1650</v>
      </c>
      <c r="B693" s="474">
        <v>22094564</v>
      </c>
      <c r="C693" s="474">
        <v>17620514</v>
      </c>
      <c r="D693" s="474">
        <v>23045134</v>
      </c>
      <c r="E693" s="474">
        <v>11069884</v>
      </c>
      <c r="F693" s="474">
        <v>15815595</v>
      </c>
      <c r="G693" s="474">
        <v>14731564</v>
      </c>
      <c r="H693" s="474">
        <v>15642919</v>
      </c>
      <c r="I693" s="474">
        <v>14991175</v>
      </c>
      <c r="J693" s="474">
        <v>128074762</v>
      </c>
      <c r="K693" s="474">
        <v>6946643.6105195396</v>
      </c>
      <c r="L693" s="474">
        <v>7748433.4743522303</v>
      </c>
      <c r="M693" s="474">
        <v>6378599.0872876504</v>
      </c>
      <c r="N693" s="474">
        <v>284159787.17215902</v>
      </c>
      <c r="O693" s="474">
        <v>10895365.3928937</v>
      </c>
      <c r="P693" s="474">
        <v>13097668.6427527</v>
      </c>
      <c r="Q693" s="474">
        <v>8381257.95747892</v>
      </c>
      <c r="R693" s="474">
        <v>5659462.2638719501</v>
      </c>
      <c r="S693" s="474">
        <v>6639215.9216436399</v>
      </c>
      <c r="T693" s="474">
        <v>4909243.2645148002</v>
      </c>
      <c r="U693" s="474">
        <v>6838346.1076319497</v>
      </c>
      <c r="V693" s="474">
        <v>4174505.2278398098</v>
      </c>
      <c r="W693" s="474">
        <v>4696360.4282345297</v>
      </c>
      <c r="X693" s="474">
        <v>4929717.1503861398</v>
      </c>
      <c r="Y693" s="474">
        <v>6147825.4955064198</v>
      </c>
      <c r="Z693" s="474">
        <v>6525394.4895333396</v>
      </c>
      <c r="AA693" s="474">
        <v>82894362.342288002</v>
      </c>
      <c r="AB693" s="474">
        <v>6412966.24245812</v>
      </c>
      <c r="AC693" s="474">
        <v>11594946.0102212</v>
      </c>
      <c r="AD693" s="474">
        <v>8367365.6136446297</v>
      </c>
      <c r="AE693" s="474">
        <v>7185557.6170476899</v>
      </c>
      <c r="AF693" s="474">
        <v>5449436.0018028198</v>
      </c>
      <c r="AG693" s="474">
        <v>5909175.0405054297</v>
      </c>
      <c r="AH693" s="474">
        <v>8008178.4618194997</v>
      </c>
      <c r="AI693" s="474">
        <v>5130776.8937514797</v>
      </c>
      <c r="AJ693" s="474">
        <v>5616654.5606010901</v>
      </c>
      <c r="AK693" s="474">
        <v>6684237.4006933998</v>
      </c>
      <c r="AL693" s="474">
        <v>5351671.2027692003</v>
      </c>
      <c r="AM693" s="474">
        <v>6463767.9935904304</v>
      </c>
      <c r="AN693" s="474">
        <v>82174733.038904995</v>
      </c>
      <c r="AO693" s="474">
        <v>5529882.0756964497</v>
      </c>
      <c r="AP693" s="474">
        <v>10751684.2546365</v>
      </c>
      <c r="AQ693" s="474">
        <v>6002195.94385105</v>
      </c>
      <c r="AR693" s="474">
        <v>6374995.5220844997</v>
      </c>
      <c r="AS693" s="474">
        <v>5217531.6554632802</v>
      </c>
      <c r="AT693" s="474">
        <v>5033675.79612826</v>
      </c>
      <c r="AU693" s="474">
        <v>7389571.9536845004</v>
      </c>
      <c r="AV693" s="474">
        <v>4510389.7771777697</v>
      </c>
      <c r="AW693" s="474">
        <v>5172228.9124712897</v>
      </c>
      <c r="AX693" s="474">
        <v>7102050.2679366302</v>
      </c>
      <c r="AY693" s="474">
        <v>5086215.3816658603</v>
      </c>
      <c r="AZ693" s="474">
        <v>5890288.1777177704</v>
      </c>
      <c r="BA693" s="474">
        <v>74060709.718513906</v>
      </c>
    </row>
    <row r="694" spans="1:53">
      <c r="A694" s="475" t="s">
        <v>1649</v>
      </c>
      <c r="B694" s="474">
        <v>58853</v>
      </c>
      <c r="C694" s="474">
        <v>60877</v>
      </c>
      <c r="D694" s="474">
        <v>54765</v>
      </c>
      <c r="E694" s="474">
        <v>82652</v>
      </c>
      <c r="F694" s="474">
        <v>86723</v>
      </c>
      <c r="G694" s="474">
        <v>93360</v>
      </c>
      <c r="H694" s="474">
        <v>101095</v>
      </c>
      <c r="I694" s="474">
        <v>106791</v>
      </c>
      <c r="J694" s="474">
        <v>123427</v>
      </c>
      <c r="K694" s="474">
        <v>115438.457748324</v>
      </c>
      <c r="L694" s="474">
        <v>120317.30137602999</v>
      </c>
      <c r="M694" s="474">
        <v>122122.200104747</v>
      </c>
      <c r="N694" s="474">
        <v>1126420.9592291</v>
      </c>
      <c r="O694" s="474">
        <v>125878.15779792301</v>
      </c>
      <c r="P694" s="474">
        <v>128822.4295445</v>
      </c>
      <c r="Q694" s="474">
        <v>132601.788680625</v>
      </c>
      <c r="R694" s="474">
        <v>65547.528284586995</v>
      </c>
      <c r="S694" s="474">
        <v>70998.050562659293</v>
      </c>
      <c r="T694" s="474">
        <v>77625.726399681298</v>
      </c>
      <c r="U694" s="474">
        <v>82807.599286434706</v>
      </c>
      <c r="V694" s="474">
        <v>86357.870796632793</v>
      </c>
      <c r="W694" s="474">
        <v>85397.194961870904</v>
      </c>
      <c r="X694" s="474">
        <v>87085.533740438099</v>
      </c>
      <c r="Y694" s="474">
        <v>61873.223934510097</v>
      </c>
      <c r="Z694" s="474">
        <v>32612.1091903497</v>
      </c>
      <c r="AA694" s="474">
        <v>1037607.21318021</v>
      </c>
      <c r="AB694" s="474">
        <v>34854.588554088201</v>
      </c>
      <c r="AC694" s="474">
        <v>37293.628110505102</v>
      </c>
      <c r="AD694" s="474">
        <v>37021.922401485601</v>
      </c>
      <c r="AE694" s="474">
        <v>40508.740094196401</v>
      </c>
      <c r="AF694" s="474">
        <v>42421.871111451997</v>
      </c>
      <c r="AG694" s="474">
        <v>45960.790328131901</v>
      </c>
      <c r="AH694" s="474">
        <v>49477.1260922621</v>
      </c>
      <c r="AI694" s="474">
        <v>51470.3482513079</v>
      </c>
      <c r="AJ694" s="474">
        <v>54122.220713803697</v>
      </c>
      <c r="AK694" s="474">
        <v>57551.092438830201</v>
      </c>
      <c r="AL694" s="474">
        <v>62100.024950350497</v>
      </c>
      <c r="AM694" s="474">
        <v>63317.230207183202</v>
      </c>
      <c r="AN694" s="474">
        <v>576099.58325359703</v>
      </c>
      <c r="AO694" s="474">
        <v>66467.507499238898</v>
      </c>
      <c r="AP694" s="474">
        <v>69007.836262183599</v>
      </c>
      <c r="AQ694" s="474">
        <v>71101.943794127001</v>
      </c>
      <c r="AR694" s="474">
        <v>73079.275796026603</v>
      </c>
      <c r="AS694" s="474">
        <v>74846.823603078505</v>
      </c>
      <c r="AT694" s="474">
        <v>76520.763187688193</v>
      </c>
      <c r="AU694" s="474">
        <v>78048.028663563993</v>
      </c>
      <c r="AV694" s="474">
        <v>79371.067454740099</v>
      </c>
      <c r="AW694" s="474">
        <v>80866.990868464694</v>
      </c>
      <c r="AX694" s="474">
        <v>82542.517787615696</v>
      </c>
      <c r="AY694" s="474">
        <v>77337.388879753795</v>
      </c>
      <c r="AZ694" s="474">
        <v>78924.244910355905</v>
      </c>
      <c r="BA694" s="474">
        <v>908114.38870683697</v>
      </c>
    </row>
    <row r="695" spans="1:53">
      <c r="A695" s="475" t="s">
        <v>1648</v>
      </c>
      <c r="B695" s="474">
        <v>0</v>
      </c>
      <c r="C695" s="474">
        <v>0</v>
      </c>
      <c r="D695" s="474">
        <v>3199186</v>
      </c>
      <c r="E695" s="474">
        <v>2938758</v>
      </c>
      <c r="F695" s="474">
        <v>4972001</v>
      </c>
      <c r="G695" s="474">
        <v>2418013</v>
      </c>
      <c r="H695" s="474">
        <v>7326006</v>
      </c>
      <c r="I695" s="474">
        <v>6984991</v>
      </c>
      <c r="J695" s="474">
        <v>3674899</v>
      </c>
      <c r="K695" s="474">
        <v>4047053.5673774099</v>
      </c>
      <c r="L695" s="474">
        <v>5301149.3996412698</v>
      </c>
      <c r="M695" s="474">
        <v>2030752.5006412701</v>
      </c>
      <c r="N695" s="474">
        <v>42892809.467659898</v>
      </c>
      <c r="O695" s="474">
        <v>12256774.228630999</v>
      </c>
      <c r="P695" s="474">
        <v>12167870.406631</v>
      </c>
      <c r="Q695" s="474">
        <v>11928641.479630999</v>
      </c>
      <c r="R695" s="474">
        <v>11725670.198466901</v>
      </c>
      <c r="S695" s="474">
        <v>11520326.143466899</v>
      </c>
      <c r="T695" s="474">
        <v>11342510.554466899</v>
      </c>
      <c r="U695" s="474">
        <v>11171567.6967154</v>
      </c>
      <c r="V695" s="474">
        <v>10999540.5197154</v>
      </c>
      <c r="W695" s="474">
        <v>10853533.476715401</v>
      </c>
      <c r="X695" s="474">
        <v>10694313.5545095</v>
      </c>
      <c r="Y695" s="474">
        <v>10557693.9035095</v>
      </c>
      <c r="Z695" s="474">
        <v>10426202.424509499</v>
      </c>
      <c r="AA695" s="474">
        <v>135644644.58696899</v>
      </c>
      <c r="AB695" s="474">
        <v>10686218.5982392</v>
      </c>
      <c r="AC695" s="474">
        <v>10579314.864239199</v>
      </c>
      <c r="AD695" s="474">
        <v>10444045.1072392</v>
      </c>
      <c r="AE695" s="474">
        <v>10323165.2921171</v>
      </c>
      <c r="AF695" s="474">
        <v>10199698.9141171</v>
      </c>
      <c r="AG695" s="474">
        <v>10088834.090117101</v>
      </c>
      <c r="AH695" s="474">
        <v>9980176.14639204</v>
      </c>
      <c r="AI695" s="474">
        <v>9867341.8373920396</v>
      </c>
      <c r="AJ695" s="474">
        <v>9769626.73739204</v>
      </c>
      <c r="AK695" s="474">
        <v>9661216.4275274202</v>
      </c>
      <c r="AL695" s="474">
        <v>9567015.78952742</v>
      </c>
      <c r="AM695" s="474">
        <v>9474086.8205274194</v>
      </c>
      <c r="AN695" s="474">
        <v>120640740.624827</v>
      </c>
      <c r="AO695" s="474">
        <v>9361588.5652794391</v>
      </c>
      <c r="AP695" s="474">
        <v>9284368.7302794401</v>
      </c>
      <c r="AQ695" s="474">
        <v>9185627.0452794395</v>
      </c>
      <c r="AR695" s="474">
        <v>9095929.1288354192</v>
      </c>
      <c r="AS695" s="474">
        <v>9003718.6818354204</v>
      </c>
      <c r="AT695" s="474">
        <v>8919868.4888354205</v>
      </c>
      <c r="AU695" s="474">
        <v>8837052.0691333003</v>
      </c>
      <c r="AV695" s="474">
        <v>8750315.4471333008</v>
      </c>
      <c r="AW695" s="474">
        <v>8674559.9841332994</v>
      </c>
      <c r="AX695" s="474">
        <v>8589973.9177791309</v>
      </c>
      <c r="AY695" s="474">
        <v>8515827.53777913</v>
      </c>
      <c r="AZ695" s="474">
        <v>8442185.6477791294</v>
      </c>
      <c r="BA695" s="474">
        <v>106661015.24408101</v>
      </c>
    </row>
    <row r="696" spans="1:53">
      <c r="A696" s="475" t="s">
        <v>1647</v>
      </c>
      <c r="B696" s="474">
        <v>0</v>
      </c>
      <c r="C696" s="474">
        <v>0</v>
      </c>
      <c r="D696" s="474">
        <v>549457</v>
      </c>
      <c r="E696" s="474">
        <v>505255</v>
      </c>
      <c r="F696" s="474">
        <v>854290</v>
      </c>
      <c r="G696" s="474">
        <v>417884</v>
      </c>
      <c r="H696" s="474">
        <v>1262122</v>
      </c>
      <c r="I696" s="474">
        <v>1204711</v>
      </c>
      <c r="J696" s="474">
        <v>637268</v>
      </c>
      <c r="K696" s="474">
        <v>696822.15075041295</v>
      </c>
      <c r="L696" s="474">
        <v>912272.70490993198</v>
      </c>
      <c r="M696" s="474">
        <v>351799.44490993198</v>
      </c>
      <c r="N696" s="474">
        <v>7391881.30057027</v>
      </c>
      <c r="O696" s="474">
        <v>2105243.7692894302</v>
      </c>
      <c r="P696" s="474">
        <v>2090926.4492894299</v>
      </c>
      <c r="Q696" s="474">
        <v>2050823.28928943</v>
      </c>
      <c r="R696" s="474">
        <v>2016877.56928943</v>
      </c>
      <c r="S696" s="474">
        <v>1982556.30928943</v>
      </c>
      <c r="T696" s="474">
        <v>1952942.52928943</v>
      </c>
      <c r="U696" s="474">
        <v>1924340.46928943</v>
      </c>
      <c r="V696" s="474">
        <v>1895696.4092894299</v>
      </c>
      <c r="W696" s="474">
        <v>1871503.3892894301</v>
      </c>
      <c r="X696" s="474">
        <v>1845261.54928943</v>
      </c>
      <c r="Y696" s="474">
        <v>1822658.52928943</v>
      </c>
      <c r="Z696" s="474">
        <v>1800926.04928943</v>
      </c>
      <c r="AA696" s="474">
        <v>23359756.311473101</v>
      </c>
      <c r="AB696" s="474">
        <v>1846688.51039659</v>
      </c>
      <c r="AC696" s="474">
        <v>1829165.51039659</v>
      </c>
      <c r="AD696" s="474">
        <v>1806770.81039659</v>
      </c>
      <c r="AE696" s="474">
        <v>1786687.8503965901</v>
      </c>
      <c r="AF696" s="474">
        <v>1766300.3903965901</v>
      </c>
      <c r="AG696" s="474">
        <v>1748065.9103965899</v>
      </c>
      <c r="AH696" s="474">
        <v>1730065.9103965899</v>
      </c>
      <c r="AI696" s="474">
        <v>1711479.1703965899</v>
      </c>
      <c r="AJ696" s="474">
        <v>1695477.8903965901</v>
      </c>
      <c r="AK696" s="474">
        <v>1677839.03039659</v>
      </c>
      <c r="AL696" s="474">
        <v>1662427.01039659</v>
      </c>
      <c r="AM696" s="474">
        <v>1647226.9103965899</v>
      </c>
      <c r="AN696" s="474">
        <v>20908194.904759102</v>
      </c>
      <c r="AO696" s="474">
        <v>1628069.31024293</v>
      </c>
      <c r="AP696" s="474">
        <v>1615528.5302429299</v>
      </c>
      <c r="AQ696" s="474">
        <v>1599291.9902429299</v>
      </c>
      <c r="AR696" s="474">
        <v>1584466.2302429299</v>
      </c>
      <c r="AS696" s="474">
        <v>1569337.7102429301</v>
      </c>
      <c r="AT696" s="474">
        <v>1555637.07024293</v>
      </c>
      <c r="AU696" s="474">
        <v>1541993.6702429301</v>
      </c>
      <c r="AV696" s="474">
        <v>1527787.4102429301</v>
      </c>
      <c r="AW696" s="474">
        <v>1515458.85024293</v>
      </c>
      <c r="AX696" s="474">
        <v>1501787.13024293</v>
      </c>
      <c r="AY696" s="474">
        <v>1489724.4302429301</v>
      </c>
      <c r="AZ696" s="474">
        <v>1477743.57024293</v>
      </c>
      <c r="BA696" s="474">
        <v>18606825.902915101</v>
      </c>
    </row>
    <row r="697" spans="1:53">
      <c r="A697" s="475" t="s">
        <v>1646</v>
      </c>
      <c r="B697" s="474">
        <v>-48882</v>
      </c>
      <c r="C697" s="474">
        <v>-48882</v>
      </c>
      <c r="D697" s="474">
        <v>-48882</v>
      </c>
      <c r="E697" s="474">
        <v>-48882</v>
      </c>
      <c r="F697" s="474">
        <v>-48882</v>
      </c>
      <c r="G697" s="474">
        <v>-48882</v>
      </c>
      <c r="H697" s="474">
        <v>-53934</v>
      </c>
      <c r="I697" s="474">
        <v>-49604</v>
      </c>
      <c r="J697" s="474">
        <v>-49604</v>
      </c>
      <c r="K697" s="474">
        <v>884821.14617288206</v>
      </c>
      <c r="L697" s="474">
        <v>1004115.70138449</v>
      </c>
      <c r="M697" s="474">
        <v>923844.27000262798</v>
      </c>
      <c r="N697" s="474">
        <v>2366347.1175600002</v>
      </c>
      <c r="O697" s="474">
        <v>631198.42974059796</v>
      </c>
      <c r="P697" s="474">
        <v>347688.37559648597</v>
      </c>
      <c r="Q697" s="474">
        <v>181500.602749301</v>
      </c>
      <c r="R697" s="474">
        <v>84343.168614147697</v>
      </c>
      <c r="S697" s="474">
        <v>27278.280983845802</v>
      </c>
      <c r="T697" s="474">
        <v>-6241.0184043149002</v>
      </c>
      <c r="U697" s="474">
        <v>-25672.899770961401</v>
      </c>
      <c r="V697" s="474">
        <v>-37202.515718035596</v>
      </c>
      <c r="W697" s="474">
        <v>-44045.916076535097</v>
      </c>
      <c r="X697" s="474">
        <v>-47850.471444762901</v>
      </c>
      <c r="Y697" s="474">
        <v>75850809.110350102</v>
      </c>
      <c r="Z697" s="474">
        <v>39943954.362711199</v>
      </c>
      <c r="AA697" s="474">
        <v>116905759.509331</v>
      </c>
      <c r="AB697" s="474">
        <v>-104306.012403605</v>
      </c>
      <c r="AC697" s="474">
        <v>-340991.55811909598</v>
      </c>
      <c r="AD697" s="474">
        <v>-326006.90683837997</v>
      </c>
      <c r="AE697" s="474">
        <v>-338202.20834982803</v>
      </c>
      <c r="AF697" s="474">
        <v>-331346.18665103399</v>
      </c>
      <c r="AG697" s="474">
        <v>-327874.76948353002</v>
      </c>
      <c r="AH697" s="474">
        <v>-330544.84549311199</v>
      </c>
      <c r="AI697" s="474">
        <v>-332576.87214350398</v>
      </c>
      <c r="AJ697" s="474">
        <v>-337280.58655997802</v>
      </c>
      <c r="AK697" s="474">
        <v>-341700.14835182601</v>
      </c>
      <c r="AL697" s="474">
        <v>-344665.470963336</v>
      </c>
      <c r="AM697" s="474">
        <v>-347384.54084853601</v>
      </c>
      <c r="AN697" s="474">
        <v>-3802880.1062057698</v>
      </c>
      <c r="AO697" s="474">
        <v>-349407.60195388598</v>
      </c>
      <c r="AP697" s="474">
        <v>-356290.35650721798</v>
      </c>
      <c r="AQ697" s="474">
        <v>-363718.37175912497</v>
      </c>
      <c r="AR697" s="474">
        <v>-369982.72847632301</v>
      </c>
      <c r="AS697" s="474">
        <v>-374793.55817301699</v>
      </c>
      <c r="AT697" s="474">
        <v>-378216.54997707898</v>
      </c>
      <c r="AU697" s="474">
        <v>-380633.47109115298</v>
      </c>
      <c r="AV697" s="474">
        <v>-382260.40142405598</v>
      </c>
      <c r="AW697" s="474">
        <v>-378541.354517698</v>
      </c>
      <c r="AX697" s="474">
        <v>-377771.40477776702</v>
      </c>
      <c r="AY697" s="474">
        <v>-377028.35861227399</v>
      </c>
      <c r="AZ697" s="474">
        <v>-374925.53330537298</v>
      </c>
      <c r="BA697" s="474">
        <v>-4463569.6905749701</v>
      </c>
    </row>
    <row r="698" spans="1:53">
      <c r="A698" s="475" t="s">
        <v>1645</v>
      </c>
      <c r="B698" s="474">
        <v>-48882</v>
      </c>
      <c r="C698" s="474">
        <v>-48882</v>
      </c>
      <c r="D698" s="474">
        <v>-48882</v>
      </c>
      <c r="E698" s="474">
        <v>-48882</v>
      </c>
      <c r="F698" s="474">
        <v>-48882</v>
      </c>
      <c r="G698" s="474">
        <v>-48882</v>
      </c>
      <c r="H698" s="474">
        <v>-53934</v>
      </c>
      <c r="I698" s="474">
        <v>-49604</v>
      </c>
      <c r="J698" s="474">
        <v>-49604</v>
      </c>
      <c r="K698" s="474">
        <v>884821.14617288206</v>
      </c>
      <c r="L698" s="474">
        <v>1004115.70138449</v>
      </c>
      <c r="M698" s="474">
        <v>923844.27000262798</v>
      </c>
      <c r="N698" s="474">
        <v>2366347.1175600002</v>
      </c>
      <c r="O698" s="474">
        <v>631198.42974059796</v>
      </c>
      <c r="P698" s="474">
        <v>347688.37559648597</v>
      </c>
      <c r="Q698" s="474">
        <v>181500.602749301</v>
      </c>
      <c r="R698" s="474">
        <v>84343.168614147697</v>
      </c>
      <c r="S698" s="474">
        <v>27278.280983845802</v>
      </c>
      <c r="T698" s="474">
        <v>-6241.0184043149002</v>
      </c>
      <c r="U698" s="474">
        <v>-25672.899770961401</v>
      </c>
      <c r="V698" s="474">
        <v>-37202.515718035596</v>
      </c>
      <c r="W698" s="474">
        <v>-44045.916076535097</v>
      </c>
      <c r="X698" s="474">
        <v>-47850.471444762901</v>
      </c>
      <c r="Y698" s="474">
        <v>75850809.110350102</v>
      </c>
      <c r="Z698" s="474">
        <v>39943954.362711199</v>
      </c>
      <c r="AA698" s="474">
        <v>116905759.509331</v>
      </c>
      <c r="AB698" s="474">
        <v>-104306.012403605</v>
      </c>
      <c r="AC698" s="474">
        <v>-340991.55811909598</v>
      </c>
      <c r="AD698" s="474">
        <v>-326006.90683837997</v>
      </c>
      <c r="AE698" s="474">
        <v>-338202.20834982803</v>
      </c>
      <c r="AF698" s="474">
        <v>-331346.18665103399</v>
      </c>
      <c r="AG698" s="474">
        <v>-327874.76948353002</v>
      </c>
      <c r="AH698" s="474">
        <v>-330544.84549311199</v>
      </c>
      <c r="AI698" s="474">
        <v>-332576.87214350398</v>
      </c>
      <c r="AJ698" s="474">
        <v>-337280.58655997802</v>
      </c>
      <c r="AK698" s="474">
        <v>-341700.14835182601</v>
      </c>
      <c r="AL698" s="474">
        <v>-344665.470963336</v>
      </c>
      <c r="AM698" s="474">
        <v>-347384.54084853601</v>
      </c>
      <c r="AN698" s="474">
        <v>-3802880.1062057698</v>
      </c>
      <c r="AO698" s="474">
        <v>-349407.60195388598</v>
      </c>
      <c r="AP698" s="474">
        <v>-356290.35650721798</v>
      </c>
      <c r="AQ698" s="474">
        <v>-363718.37175912497</v>
      </c>
      <c r="AR698" s="474">
        <v>-369982.72847632301</v>
      </c>
      <c r="AS698" s="474">
        <v>-374793.55817301699</v>
      </c>
      <c r="AT698" s="474">
        <v>-378216.54997707898</v>
      </c>
      <c r="AU698" s="474">
        <v>-380633.47109115298</v>
      </c>
      <c r="AV698" s="474">
        <v>-382260.40142405598</v>
      </c>
      <c r="AW698" s="474">
        <v>-378541.354517698</v>
      </c>
      <c r="AX698" s="474">
        <v>-377771.40477776702</v>
      </c>
      <c r="AY698" s="474">
        <v>-377028.35861227399</v>
      </c>
      <c r="AZ698" s="474">
        <v>-374925.53330537298</v>
      </c>
      <c r="BA698" s="474">
        <v>-4463569.6905749701</v>
      </c>
    </row>
    <row r="699" spans="1:53">
      <c r="A699" s="475" t="s">
        <v>1644</v>
      </c>
      <c r="B699" s="474">
        <v>-91678118</v>
      </c>
      <c r="C699" s="474">
        <v>-77036826</v>
      </c>
      <c r="D699" s="474">
        <v>-108170390</v>
      </c>
      <c r="E699" s="474">
        <v>-63040089</v>
      </c>
      <c r="F699" s="474">
        <v>-66745161</v>
      </c>
      <c r="G699" s="474">
        <v>-68458449</v>
      </c>
      <c r="H699" s="474">
        <v>-63972565</v>
      </c>
      <c r="I699" s="474">
        <v>-69657704</v>
      </c>
      <c r="J699" s="474">
        <v>-877590587</v>
      </c>
      <c r="K699" s="474">
        <v>-839262.40158449102</v>
      </c>
      <c r="L699" s="474">
        <v>-1047005.62199334</v>
      </c>
      <c r="M699" s="474">
        <v>-483762.22199334</v>
      </c>
      <c r="N699" s="474">
        <v>-1488719919.2455699</v>
      </c>
      <c r="O699" s="474">
        <v>-2230217.3433411401</v>
      </c>
      <c r="P699" s="474">
        <v>-2200511.1033411399</v>
      </c>
      <c r="Q699" s="474">
        <v>-2145282.72334114</v>
      </c>
      <c r="R699" s="474">
        <v>-2097181.0571581102</v>
      </c>
      <c r="S699" s="474">
        <v>-2048183.4971581199</v>
      </c>
      <c r="T699" s="474">
        <v>-2004088.1771581101</v>
      </c>
      <c r="U699" s="474">
        <v>-1963778.9521538799</v>
      </c>
      <c r="V699" s="474">
        <v>-1921029.6721538799</v>
      </c>
      <c r="W699" s="474">
        <v>-1882890.6721538799</v>
      </c>
      <c r="X699" s="474">
        <v>-1839098.76870824</v>
      </c>
      <c r="Y699" s="474">
        <v>-1802870.8887082399</v>
      </c>
      <c r="Z699" s="474">
        <v>-1767656.46870824</v>
      </c>
      <c r="AA699" s="474">
        <v>-23902789.3240842</v>
      </c>
      <c r="AB699" s="474">
        <v>-1793431.0059774199</v>
      </c>
      <c r="AC699" s="474">
        <v>-1762518.7659774199</v>
      </c>
      <c r="AD699" s="474">
        <v>-1726884.0459774199</v>
      </c>
      <c r="AE699" s="474">
        <v>-1696146.18562843</v>
      </c>
      <c r="AF699" s="474">
        <v>-1662788.6456284299</v>
      </c>
      <c r="AG699" s="474">
        <v>-1631705.5256284301</v>
      </c>
      <c r="AH699" s="474">
        <v>-1603254.25784251</v>
      </c>
      <c r="AI699" s="474">
        <v>-1572062.77784251</v>
      </c>
      <c r="AJ699" s="474">
        <v>-1543563.49784251</v>
      </c>
      <c r="AK699" s="474">
        <v>-1510161.89537217</v>
      </c>
      <c r="AL699" s="474">
        <v>-1482472.1953721701</v>
      </c>
      <c r="AM699" s="474">
        <v>-1455095.7553721699</v>
      </c>
      <c r="AN699" s="474">
        <v>-19440084.554461598</v>
      </c>
      <c r="AO699" s="474">
        <v>-1433650.53991967</v>
      </c>
      <c r="AP699" s="474">
        <v>-1409494.6599196701</v>
      </c>
      <c r="AQ699" s="474">
        <v>-1381748.01991967</v>
      </c>
      <c r="AR699" s="474">
        <v>-1357738.49865104</v>
      </c>
      <c r="AS699" s="474">
        <v>-1331293.5586510401</v>
      </c>
      <c r="AT699" s="474">
        <v>-1306364.93865104</v>
      </c>
      <c r="AU699" s="474">
        <v>-1283493.19664501</v>
      </c>
      <c r="AV699" s="474">
        <v>-1258239.0166450101</v>
      </c>
      <c r="AW699" s="474">
        <v>-1234942.2766450101</v>
      </c>
      <c r="AX699" s="474">
        <v>-1207458.08134736</v>
      </c>
      <c r="AY699" s="474">
        <v>-1184593.58134736</v>
      </c>
      <c r="AZ699" s="474">
        <v>-1161888.32134736</v>
      </c>
      <c r="BA699" s="474">
        <v>-15550904.6896892</v>
      </c>
    </row>
    <row r="700" spans="1:53">
      <c r="A700" s="475" t="s">
        <v>1643</v>
      </c>
      <c r="B700" s="474">
        <v>-77905135</v>
      </c>
      <c r="C700" s="474">
        <v>-65351388</v>
      </c>
      <c r="D700" s="474">
        <v>-91583863</v>
      </c>
      <c r="E700" s="474">
        <v>-52966131</v>
      </c>
      <c r="F700" s="474">
        <v>-55845346</v>
      </c>
      <c r="G700" s="474">
        <v>-57612808</v>
      </c>
      <c r="H700" s="474">
        <v>-52864410</v>
      </c>
      <c r="I700" s="474">
        <v>-57772723</v>
      </c>
      <c r="J700" s="474">
        <v>-743524950</v>
      </c>
      <c r="K700" s="474">
        <v>-185019.83333407799</v>
      </c>
      <c r="L700" s="474">
        <v>-185021.78333340801</v>
      </c>
      <c r="M700" s="474">
        <v>-185021.78333340801</v>
      </c>
      <c r="N700" s="474">
        <v>-1255981817.4000001</v>
      </c>
      <c r="O700" s="474">
        <v>-184628.44647292999</v>
      </c>
      <c r="P700" s="474">
        <v>-184628.44647292999</v>
      </c>
      <c r="Q700" s="474">
        <v>-184628.44647292999</v>
      </c>
      <c r="R700" s="474">
        <v>-184628.44647292999</v>
      </c>
      <c r="S700" s="474">
        <v>-184628.44647292999</v>
      </c>
      <c r="T700" s="474">
        <v>-184628.44647292999</v>
      </c>
      <c r="U700" s="474">
        <v>-184628.44647292999</v>
      </c>
      <c r="V700" s="474">
        <v>-184628.44647292999</v>
      </c>
      <c r="W700" s="474">
        <v>-184628.44647292999</v>
      </c>
      <c r="X700" s="474">
        <v>-184628.44647292999</v>
      </c>
      <c r="Y700" s="474">
        <v>-184628.44647292999</v>
      </c>
      <c r="Z700" s="474">
        <v>-184628.44647292999</v>
      </c>
      <c r="AA700" s="474">
        <v>-2215541.3576751598</v>
      </c>
      <c r="AB700" s="474">
        <v>-184452.831181385</v>
      </c>
      <c r="AC700" s="474">
        <v>-184452.831181385</v>
      </c>
      <c r="AD700" s="474">
        <v>-184452.831181385</v>
      </c>
      <c r="AE700" s="474">
        <v>-184452.831181385</v>
      </c>
      <c r="AF700" s="474">
        <v>-184452.831181385</v>
      </c>
      <c r="AG700" s="474">
        <v>-184452.831181385</v>
      </c>
      <c r="AH700" s="474">
        <v>-184452.831181385</v>
      </c>
      <c r="AI700" s="474">
        <v>-184452.831181385</v>
      </c>
      <c r="AJ700" s="474">
        <v>-184452.831181385</v>
      </c>
      <c r="AK700" s="474">
        <v>-184452.831181385</v>
      </c>
      <c r="AL700" s="474">
        <v>-184452.831181385</v>
      </c>
      <c r="AM700" s="474">
        <v>-184452.831181385</v>
      </c>
      <c r="AN700" s="474">
        <v>-2213433.9741766201</v>
      </c>
      <c r="AO700" s="474">
        <v>-184302.30378863099</v>
      </c>
      <c r="AP700" s="474">
        <v>-184302.30378863099</v>
      </c>
      <c r="AQ700" s="474">
        <v>-184302.30378863099</v>
      </c>
      <c r="AR700" s="474">
        <v>-184302.30378863099</v>
      </c>
      <c r="AS700" s="474">
        <v>-184302.30378863099</v>
      </c>
      <c r="AT700" s="474">
        <v>-184302.30378863099</v>
      </c>
      <c r="AU700" s="474">
        <v>-184302.30378863099</v>
      </c>
      <c r="AV700" s="474">
        <v>-184302.30378863099</v>
      </c>
      <c r="AW700" s="474">
        <v>-184302.30378863099</v>
      </c>
      <c r="AX700" s="474">
        <v>-184302.30378863099</v>
      </c>
      <c r="AY700" s="474">
        <v>-184302.30378863099</v>
      </c>
      <c r="AZ700" s="474">
        <v>-184302.30378863099</v>
      </c>
      <c r="BA700" s="474">
        <v>-2211627.64546357</v>
      </c>
    </row>
    <row r="701" spans="1:53">
      <c r="A701" s="475" t="s">
        <v>1642</v>
      </c>
      <c r="B701" s="474">
        <v>0</v>
      </c>
      <c r="C701" s="474">
        <v>0</v>
      </c>
      <c r="D701" s="474">
        <v>0</v>
      </c>
      <c r="E701" s="474">
        <v>0</v>
      </c>
      <c r="F701" s="474">
        <v>0</v>
      </c>
      <c r="G701" s="474">
        <v>0</v>
      </c>
      <c r="H701" s="474">
        <v>0</v>
      </c>
      <c r="I701" s="474">
        <v>0</v>
      </c>
      <c r="J701" s="474">
        <v>-8002664</v>
      </c>
      <c r="K701" s="474">
        <v>0</v>
      </c>
      <c r="L701" s="474">
        <v>0</v>
      </c>
      <c r="M701" s="474">
        <v>0</v>
      </c>
      <c r="N701" s="474">
        <v>-8002664</v>
      </c>
      <c r="O701" s="474">
        <v>0</v>
      </c>
      <c r="P701" s="474">
        <v>0</v>
      </c>
      <c r="Q701" s="474">
        <v>0</v>
      </c>
      <c r="R701" s="474">
        <v>0</v>
      </c>
      <c r="S701" s="474">
        <v>0</v>
      </c>
      <c r="T701" s="474">
        <v>0</v>
      </c>
      <c r="U701" s="474">
        <v>0</v>
      </c>
      <c r="V701" s="474">
        <v>0</v>
      </c>
      <c r="W701" s="474">
        <v>0</v>
      </c>
      <c r="X701" s="474">
        <v>0</v>
      </c>
      <c r="Y701" s="474">
        <v>0</v>
      </c>
      <c r="Z701" s="474">
        <v>0</v>
      </c>
      <c r="AA701" s="474">
        <v>0</v>
      </c>
      <c r="AB701" s="474">
        <v>0</v>
      </c>
      <c r="AC701" s="474">
        <v>0</v>
      </c>
      <c r="AD701" s="474">
        <v>0</v>
      </c>
      <c r="AE701" s="474">
        <v>0</v>
      </c>
      <c r="AF701" s="474">
        <v>0</v>
      </c>
      <c r="AG701" s="474">
        <v>0</v>
      </c>
      <c r="AH701" s="474">
        <v>0</v>
      </c>
      <c r="AI701" s="474">
        <v>0</v>
      </c>
      <c r="AJ701" s="474">
        <v>0</v>
      </c>
      <c r="AK701" s="474">
        <v>0</v>
      </c>
      <c r="AL701" s="474">
        <v>0</v>
      </c>
      <c r="AM701" s="474">
        <v>0</v>
      </c>
      <c r="AN701" s="474">
        <v>0</v>
      </c>
      <c r="AO701" s="474">
        <v>0</v>
      </c>
      <c r="AP701" s="474">
        <v>0</v>
      </c>
      <c r="AQ701" s="474">
        <v>0</v>
      </c>
      <c r="AR701" s="474">
        <v>0</v>
      </c>
      <c r="AS701" s="474">
        <v>0</v>
      </c>
      <c r="AT701" s="474">
        <v>0</v>
      </c>
      <c r="AU701" s="474">
        <v>0</v>
      </c>
      <c r="AV701" s="474">
        <v>0</v>
      </c>
      <c r="AW701" s="474">
        <v>0</v>
      </c>
      <c r="AX701" s="474">
        <v>0</v>
      </c>
      <c r="AY701" s="474">
        <v>0</v>
      </c>
      <c r="AZ701" s="474">
        <v>0</v>
      </c>
      <c r="BA701" s="474">
        <v>0</v>
      </c>
    </row>
    <row r="702" spans="1:53">
      <c r="A702" s="475" t="s">
        <v>1641</v>
      </c>
      <c r="B702" s="474">
        <v>-13772983</v>
      </c>
      <c r="C702" s="474">
        <v>-11685438</v>
      </c>
      <c r="D702" s="474">
        <v>-16003498</v>
      </c>
      <c r="E702" s="474">
        <v>-9562657</v>
      </c>
      <c r="F702" s="474">
        <v>-10041434</v>
      </c>
      <c r="G702" s="474">
        <v>-10335344</v>
      </c>
      <c r="H702" s="474">
        <v>-9545737</v>
      </c>
      <c r="I702" s="474">
        <v>-10361940</v>
      </c>
      <c r="J702" s="474">
        <v>-123827477</v>
      </c>
      <c r="K702" s="474">
        <v>-8112.7374999998101</v>
      </c>
      <c r="L702" s="474">
        <v>-8115.0737499999796</v>
      </c>
      <c r="M702" s="474">
        <v>-8115.0737499999796</v>
      </c>
      <c r="N702" s="474">
        <v>-215160850.88499999</v>
      </c>
      <c r="O702" s="474">
        <v>-8386.3434568350094</v>
      </c>
      <c r="P702" s="474">
        <v>-8386.3434568350094</v>
      </c>
      <c r="Q702" s="474">
        <v>-8386.3434568350094</v>
      </c>
      <c r="R702" s="474">
        <v>-8386.3434568350094</v>
      </c>
      <c r="S702" s="474">
        <v>-8386.3434568350094</v>
      </c>
      <c r="T702" s="474">
        <v>-8386.3434568350094</v>
      </c>
      <c r="U702" s="474">
        <v>-8386.3434568350094</v>
      </c>
      <c r="V702" s="474">
        <v>-8386.3434568350094</v>
      </c>
      <c r="W702" s="474">
        <v>-8386.3434568350094</v>
      </c>
      <c r="X702" s="474">
        <v>-8386.3434568350094</v>
      </c>
      <c r="Y702" s="474">
        <v>-8386.3434568350094</v>
      </c>
      <c r="Z702" s="474">
        <v>-8386.3434568350094</v>
      </c>
      <c r="AA702" s="474">
        <v>-100636.12148202</v>
      </c>
      <c r="AB702" s="474">
        <v>-8378.3665162318193</v>
      </c>
      <c r="AC702" s="474">
        <v>-8378.3665162318193</v>
      </c>
      <c r="AD702" s="474">
        <v>-8378.3665162318193</v>
      </c>
      <c r="AE702" s="474">
        <v>-8378.3665162318193</v>
      </c>
      <c r="AF702" s="474">
        <v>-8378.3665162318193</v>
      </c>
      <c r="AG702" s="474">
        <v>-8378.3665162318193</v>
      </c>
      <c r="AH702" s="474">
        <v>-8378.3665162318193</v>
      </c>
      <c r="AI702" s="474">
        <v>-8378.3665162318193</v>
      </c>
      <c r="AJ702" s="474">
        <v>-8378.3665162318193</v>
      </c>
      <c r="AK702" s="474">
        <v>-8378.3665162318193</v>
      </c>
      <c r="AL702" s="474">
        <v>-8378.3665162318193</v>
      </c>
      <c r="AM702" s="474">
        <v>-8378.3665162318193</v>
      </c>
      <c r="AN702" s="474">
        <v>-100540.398194781</v>
      </c>
      <c r="AO702" s="474">
        <v>-8371.5291385719502</v>
      </c>
      <c r="AP702" s="474">
        <v>-8371.5291385719502</v>
      </c>
      <c r="AQ702" s="474">
        <v>-8371.5291385719502</v>
      </c>
      <c r="AR702" s="474">
        <v>-8371.5291385719502</v>
      </c>
      <c r="AS702" s="474">
        <v>-8371.5291385719502</v>
      </c>
      <c r="AT702" s="474">
        <v>-8371.5291385719502</v>
      </c>
      <c r="AU702" s="474">
        <v>-8371.5291385719502</v>
      </c>
      <c r="AV702" s="474">
        <v>-8371.5291385719502</v>
      </c>
      <c r="AW702" s="474">
        <v>-8371.5291385719502</v>
      </c>
      <c r="AX702" s="474">
        <v>-8371.5291385719502</v>
      </c>
      <c r="AY702" s="474">
        <v>-8371.5291385719502</v>
      </c>
      <c r="AZ702" s="474">
        <v>-8371.5291385719502</v>
      </c>
      <c r="BA702" s="474">
        <v>-100458.34966286299</v>
      </c>
    </row>
    <row r="703" spans="1:53">
      <c r="A703" s="475" t="s">
        <v>1640</v>
      </c>
      <c r="B703" s="474">
        <v>0</v>
      </c>
      <c r="C703" s="474">
        <v>0</v>
      </c>
      <c r="D703" s="474">
        <v>0</v>
      </c>
      <c r="E703" s="474">
        <v>0</v>
      </c>
      <c r="F703" s="474">
        <v>0</v>
      </c>
      <c r="G703" s="474">
        <v>0</v>
      </c>
      <c r="H703" s="474">
        <v>0</v>
      </c>
      <c r="I703" s="474">
        <v>0</v>
      </c>
      <c r="J703" s="474">
        <v>-1330753</v>
      </c>
      <c r="K703" s="474">
        <v>0</v>
      </c>
      <c r="L703" s="474">
        <v>0</v>
      </c>
      <c r="M703" s="474">
        <v>0</v>
      </c>
      <c r="N703" s="474">
        <v>-1330753</v>
      </c>
      <c r="O703" s="474">
        <v>0</v>
      </c>
      <c r="P703" s="474">
        <v>0</v>
      </c>
      <c r="Q703" s="474">
        <v>0</v>
      </c>
      <c r="R703" s="474">
        <v>0</v>
      </c>
      <c r="S703" s="474">
        <v>0</v>
      </c>
      <c r="T703" s="474">
        <v>0</v>
      </c>
      <c r="U703" s="474">
        <v>0</v>
      </c>
      <c r="V703" s="474">
        <v>0</v>
      </c>
      <c r="W703" s="474">
        <v>0</v>
      </c>
      <c r="X703" s="474">
        <v>0</v>
      </c>
      <c r="Y703" s="474">
        <v>0</v>
      </c>
      <c r="Z703" s="474">
        <v>0</v>
      </c>
      <c r="AA703" s="474">
        <v>0</v>
      </c>
      <c r="AB703" s="474">
        <v>0</v>
      </c>
      <c r="AC703" s="474">
        <v>0</v>
      </c>
      <c r="AD703" s="474">
        <v>0</v>
      </c>
      <c r="AE703" s="474">
        <v>0</v>
      </c>
      <c r="AF703" s="474">
        <v>0</v>
      </c>
      <c r="AG703" s="474">
        <v>0</v>
      </c>
      <c r="AH703" s="474">
        <v>0</v>
      </c>
      <c r="AI703" s="474">
        <v>0</v>
      </c>
      <c r="AJ703" s="474">
        <v>0</v>
      </c>
      <c r="AK703" s="474">
        <v>0</v>
      </c>
      <c r="AL703" s="474">
        <v>0</v>
      </c>
      <c r="AM703" s="474">
        <v>0</v>
      </c>
      <c r="AN703" s="474">
        <v>0</v>
      </c>
      <c r="AO703" s="474">
        <v>0</v>
      </c>
      <c r="AP703" s="474">
        <v>0</v>
      </c>
      <c r="AQ703" s="474">
        <v>0</v>
      </c>
      <c r="AR703" s="474">
        <v>0</v>
      </c>
      <c r="AS703" s="474">
        <v>0</v>
      </c>
      <c r="AT703" s="474">
        <v>0</v>
      </c>
      <c r="AU703" s="474">
        <v>0</v>
      </c>
      <c r="AV703" s="474">
        <v>0</v>
      </c>
      <c r="AW703" s="474">
        <v>0</v>
      </c>
      <c r="AX703" s="474">
        <v>0</v>
      </c>
      <c r="AY703" s="474">
        <v>0</v>
      </c>
      <c r="AZ703" s="474">
        <v>0</v>
      </c>
      <c r="BA703" s="474">
        <v>0</v>
      </c>
    </row>
    <row r="704" spans="1:53">
      <c r="A704" s="475" t="s">
        <v>1639</v>
      </c>
      <c r="B704" s="474">
        <v>0</v>
      </c>
      <c r="C704" s="474">
        <v>0</v>
      </c>
      <c r="D704" s="474">
        <v>-42850</v>
      </c>
      <c r="E704" s="474">
        <v>-25792</v>
      </c>
      <c r="F704" s="474">
        <v>-30920</v>
      </c>
      <c r="G704" s="474">
        <v>-125626</v>
      </c>
      <c r="H704" s="474">
        <v>-341860</v>
      </c>
      <c r="I704" s="474">
        <v>-371894</v>
      </c>
      <c r="J704" s="474">
        <v>-328920</v>
      </c>
      <c r="K704" s="474">
        <v>0</v>
      </c>
      <c r="L704" s="474">
        <v>0</v>
      </c>
      <c r="M704" s="474">
        <v>0</v>
      </c>
      <c r="N704" s="474">
        <v>-1267862</v>
      </c>
      <c r="O704" s="474">
        <v>0</v>
      </c>
      <c r="P704" s="474">
        <v>0</v>
      </c>
      <c r="Q704" s="474">
        <v>0</v>
      </c>
      <c r="R704" s="474">
        <v>0</v>
      </c>
      <c r="S704" s="474">
        <v>0</v>
      </c>
      <c r="T704" s="474">
        <v>0</v>
      </c>
      <c r="U704" s="474">
        <v>0</v>
      </c>
      <c r="V704" s="474">
        <v>0</v>
      </c>
      <c r="W704" s="474">
        <v>0</v>
      </c>
      <c r="X704" s="474">
        <v>0</v>
      </c>
      <c r="Y704" s="474">
        <v>0</v>
      </c>
      <c r="Z704" s="474">
        <v>0</v>
      </c>
      <c r="AA704" s="474">
        <v>0</v>
      </c>
      <c r="AB704" s="474">
        <v>0</v>
      </c>
      <c r="AC704" s="474">
        <v>0</v>
      </c>
      <c r="AD704" s="474">
        <v>0</v>
      </c>
      <c r="AE704" s="474">
        <v>0</v>
      </c>
      <c r="AF704" s="474">
        <v>0</v>
      </c>
      <c r="AG704" s="474">
        <v>0</v>
      </c>
      <c r="AH704" s="474">
        <v>0</v>
      </c>
      <c r="AI704" s="474">
        <v>0</v>
      </c>
      <c r="AJ704" s="474">
        <v>0</v>
      </c>
      <c r="AK704" s="474">
        <v>0</v>
      </c>
      <c r="AL704" s="474">
        <v>0</v>
      </c>
      <c r="AM704" s="474">
        <v>0</v>
      </c>
      <c r="AN704" s="474">
        <v>0</v>
      </c>
      <c r="AO704" s="474">
        <v>0</v>
      </c>
      <c r="AP704" s="474">
        <v>0</v>
      </c>
      <c r="AQ704" s="474">
        <v>0</v>
      </c>
      <c r="AR704" s="474">
        <v>0</v>
      </c>
      <c r="AS704" s="474">
        <v>0</v>
      </c>
      <c r="AT704" s="474">
        <v>0</v>
      </c>
      <c r="AU704" s="474">
        <v>0</v>
      </c>
      <c r="AV704" s="474">
        <v>0</v>
      </c>
      <c r="AW704" s="474">
        <v>0</v>
      </c>
      <c r="AX704" s="474">
        <v>0</v>
      </c>
      <c r="AY704" s="474">
        <v>0</v>
      </c>
      <c r="AZ704" s="474">
        <v>0</v>
      </c>
      <c r="BA704" s="474">
        <v>0</v>
      </c>
    </row>
    <row r="705" spans="1:53">
      <c r="A705" s="475" t="s">
        <v>1638</v>
      </c>
      <c r="B705" s="474">
        <v>0</v>
      </c>
      <c r="C705" s="474">
        <v>0</v>
      </c>
      <c r="D705" s="474">
        <v>-540179</v>
      </c>
      <c r="E705" s="474">
        <v>-485509</v>
      </c>
      <c r="F705" s="474">
        <v>-827461</v>
      </c>
      <c r="G705" s="474">
        <v>-384671</v>
      </c>
      <c r="H705" s="474">
        <v>-1220558</v>
      </c>
      <c r="I705" s="474">
        <v>-1151147</v>
      </c>
      <c r="J705" s="474">
        <v>-575823</v>
      </c>
      <c r="K705" s="474">
        <v>-646129.83075041301</v>
      </c>
      <c r="L705" s="474">
        <v>-853868.76490993204</v>
      </c>
      <c r="M705" s="474">
        <v>-290625.36490993202</v>
      </c>
      <c r="N705" s="474">
        <v>-6975971.9605702702</v>
      </c>
      <c r="O705" s="474">
        <v>-2037202.5534113799</v>
      </c>
      <c r="P705" s="474">
        <v>-2007496.3134113799</v>
      </c>
      <c r="Q705" s="474">
        <v>-1952267.93341138</v>
      </c>
      <c r="R705" s="474">
        <v>-1904166.26722835</v>
      </c>
      <c r="S705" s="474">
        <v>-1855168.70722835</v>
      </c>
      <c r="T705" s="474">
        <v>-1811073.3872283499</v>
      </c>
      <c r="U705" s="474">
        <v>-1770764.16222412</v>
      </c>
      <c r="V705" s="474">
        <v>-1728014.88222412</v>
      </c>
      <c r="W705" s="474">
        <v>-1689875.88222412</v>
      </c>
      <c r="X705" s="474">
        <v>-1646083.9787784801</v>
      </c>
      <c r="Y705" s="474">
        <v>-1609856.09877848</v>
      </c>
      <c r="Z705" s="474">
        <v>-1574641.67877848</v>
      </c>
      <c r="AA705" s="474">
        <v>-21586611.844927002</v>
      </c>
      <c r="AB705" s="474">
        <v>-1600599.8082798</v>
      </c>
      <c r="AC705" s="474">
        <v>-1569687.5682798</v>
      </c>
      <c r="AD705" s="474">
        <v>-1534052.8482798</v>
      </c>
      <c r="AE705" s="474">
        <v>-1503314.9879308101</v>
      </c>
      <c r="AF705" s="474">
        <v>-1469957.44793081</v>
      </c>
      <c r="AG705" s="474">
        <v>-1438874.3279308099</v>
      </c>
      <c r="AH705" s="474">
        <v>-1410423.0601448901</v>
      </c>
      <c r="AI705" s="474">
        <v>-1379231.5801448899</v>
      </c>
      <c r="AJ705" s="474">
        <v>-1350732.3001448901</v>
      </c>
      <c r="AK705" s="474">
        <v>-1317330.6976745501</v>
      </c>
      <c r="AL705" s="474">
        <v>-1289640.9976745499</v>
      </c>
      <c r="AM705" s="474">
        <v>-1262264.55767455</v>
      </c>
      <c r="AN705" s="474">
        <v>-17126110.1820902</v>
      </c>
      <c r="AO705" s="474">
        <v>-1240976.70699247</v>
      </c>
      <c r="AP705" s="474">
        <v>-1216820.8269924701</v>
      </c>
      <c r="AQ705" s="474">
        <v>-1189074.1869924699</v>
      </c>
      <c r="AR705" s="474">
        <v>-1165064.66572384</v>
      </c>
      <c r="AS705" s="474">
        <v>-1138619.7257238401</v>
      </c>
      <c r="AT705" s="474">
        <v>-1113691.10572384</v>
      </c>
      <c r="AU705" s="474">
        <v>-1090819.3637178</v>
      </c>
      <c r="AV705" s="474">
        <v>-1065565.1837178001</v>
      </c>
      <c r="AW705" s="474">
        <v>-1042268.4437178</v>
      </c>
      <c r="AX705" s="474">
        <v>-1014784.24842016</v>
      </c>
      <c r="AY705" s="474">
        <v>-991919.74842016096</v>
      </c>
      <c r="AZ705" s="474">
        <v>-969214.488420162</v>
      </c>
      <c r="BA705" s="474">
        <v>-13238818.6945628</v>
      </c>
    </row>
    <row r="706" spans="1:53">
      <c r="A706" s="475" t="s">
        <v>1637</v>
      </c>
      <c r="B706" s="474">
        <v>340817355.69</v>
      </c>
      <c r="C706" s="474">
        <v>311758974.02999997</v>
      </c>
      <c r="D706" s="474">
        <v>320155435.12</v>
      </c>
      <c r="E706" s="474">
        <v>343904722.56</v>
      </c>
      <c r="F706" s="474">
        <v>350463119.37</v>
      </c>
      <c r="G706" s="474">
        <v>373044341.58999997</v>
      </c>
      <c r="H706" s="474">
        <v>393216632.47000003</v>
      </c>
      <c r="I706" s="474">
        <v>394516360.95999998</v>
      </c>
      <c r="J706" s="474">
        <v>387325103.22000003</v>
      </c>
      <c r="K706" s="474">
        <v>355880426.68604398</v>
      </c>
      <c r="L706" s="474">
        <v>316864121.53761202</v>
      </c>
      <c r="M706" s="474">
        <v>308321878.566082</v>
      </c>
      <c r="N706" s="474">
        <v>4196268471.7997398</v>
      </c>
      <c r="O706" s="474">
        <v>242690803.22145101</v>
      </c>
      <c r="P706" s="474">
        <v>188343926.869499</v>
      </c>
      <c r="Q706" s="474">
        <v>201470836.31938499</v>
      </c>
      <c r="R706" s="474">
        <v>247535526.20662501</v>
      </c>
      <c r="S706" s="474">
        <v>287299869.64180201</v>
      </c>
      <c r="T706" s="474">
        <v>292919340.68211502</v>
      </c>
      <c r="U706" s="474">
        <v>318749305.77073097</v>
      </c>
      <c r="V706" s="474">
        <v>320122621.604375</v>
      </c>
      <c r="W706" s="474">
        <v>290294342.88820398</v>
      </c>
      <c r="X706" s="474">
        <v>272955191.50106698</v>
      </c>
      <c r="Y706" s="474">
        <v>237003325.894252</v>
      </c>
      <c r="Z706" s="474">
        <v>232831957.35927099</v>
      </c>
      <c r="AA706" s="474">
        <v>3132217047.9587798</v>
      </c>
      <c r="AB706" s="474">
        <v>233481438.07552099</v>
      </c>
      <c r="AC706" s="474">
        <v>213037371.055251</v>
      </c>
      <c r="AD706" s="474">
        <v>244091515.99362499</v>
      </c>
      <c r="AE706" s="474">
        <v>252222716.65048</v>
      </c>
      <c r="AF706" s="474">
        <v>297483854.48375899</v>
      </c>
      <c r="AG706" s="474">
        <v>309438831.30555499</v>
      </c>
      <c r="AH706" s="474">
        <v>329269006.20466298</v>
      </c>
      <c r="AI706" s="474">
        <v>335678925.42185098</v>
      </c>
      <c r="AJ706" s="474">
        <v>310390178.39268601</v>
      </c>
      <c r="AK706" s="474">
        <v>304780710.41481602</v>
      </c>
      <c r="AL706" s="474">
        <v>254040235.63832301</v>
      </c>
      <c r="AM706" s="474">
        <v>262798519.105189</v>
      </c>
      <c r="AN706" s="474">
        <v>3346713302.7417202</v>
      </c>
      <c r="AO706" s="474">
        <v>268466841.52065498</v>
      </c>
      <c r="AP706" s="474">
        <v>242457000.58824801</v>
      </c>
      <c r="AQ706" s="474">
        <v>266255487.56287599</v>
      </c>
      <c r="AR706" s="474">
        <v>270159039.94039398</v>
      </c>
      <c r="AS706" s="474">
        <v>290426624.76708198</v>
      </c>
      <c r="AT706" s="474">
        <v>317080024.43666297</v>
      </c>
      <c r="AU706" s="474">
        <v>336691450.781277</v>
      </c>
      <c r="AV706" s="474">
        <v>338575780.97339302</v>
      </c>
      <c r="AW706" s="474">
        <v>328635300.095245</v>
      </c>
      <c r="AX706" s="474">
        <v>303529157.83990699</v>
      </c>
      <c r="AY706" s="474">
        <v>263997316.32219699</v>
      </c>
      <c r="AZ706" s="474">
        <v>265017167.33221701</v>
      </c>
      <c r="BA706" s="474">
        <v>3491291192.1601601</v>
      </c>
    </row>
    <row r="707" spans="1:53">
      <c r="A707" s="475" t="s">
        <v>1636</v>
      </c>
      <c r="B707" s="474">
        <v>26417616.649999999</v>
      </c>
      <c r="C707" s="474">
        <v>20688630.199999999</v>
      </c>
      <c r="D707" s="474">
        <v>23654349.75</v>
      </c>
      <c r="E707" s="474">
        <v>32971479.800000001</v>
      </c>
      <c r="F707" s="474">
        <v>37470705.089999899</v>
      </c>
      <c r="G707" s="474">
        <v>46842935.390000001</v>
      </c>
      <c r="H707" s="474">
        <v>42254130.979999997</v>
      </c>
      <c r="I707" s="474">
        <v>46165403.729999997</v>
      </c>
      <c r="J707" s="474">
        <v>47186874.990000002</v>
      </c>
      <c r="K707" s="474">
        <v>33471254.7099999</v>
      </c>
      <c r="L707" s="474">
        <v>25520619.169999901</v>
      </c>
      <c r="M707" s="474">
        <v>26216232.84</v>
      </c>
      <c r="N707" s="474">
        <v>408860233.299999</v>
      </c>
      <c r="O707" s="474">
        <v>23668538.699999999</v>
      </c>
      <c r="P707" s="474">
        <v>21580850.550000001</v>
      </c>
      <c r="Q707" s="474">
        <v>22161939.399999999</v>
      </c>
      <c r="R707" s="474">
        <v>18764935.879999999</v>
      </c>
      <c r="S707" s="474">
        <v>28181913.18</v>
      </c>
      <c r="T707" s="474">
        <v>31832093.09</v>
      </c>
      <c r="U707" s="474">
        <v>36704634.990000002</v>
      </c>
      <c r="V707" s="474">
        <v>37245615.149999999</v>
      </c>
      <c r="W707" s="474">
        <v>32560638.43</v>
      </c>
      <c r="X707" s="474">
        <v>34555163.68</v>
      </c>
      <c r="Y707" s="474">
        <v>29771080.16</v>
      </c>
      <c r="Z707" s="474">
        <v>29208249.109999999</v>
      </c>
      <c r="AA707" s="474">
        <v>346235652.31999999</v>
      </c>
      <c r="AB707" s="474">
        <v>26521083.879999898</v>
      </c>
      <c r="AC707" s="474">
        <v>23035510.539999999</v>
      </c>
      <c r="AD707" s="474">
        <v>28742315.809999999</v>
      </c>
      <c r="AE707" s="474">
        <v>30705048.140000001</v>
      </c>
      <c r="AF707" s="474">
        <v>31406469.5499999</v>
      </c>
      <c r="AG707" s="474">
        <v>31485803.140000001</v>
      </c>
      <c r="AH707" s="474">
        <v>34555211.490000002</v>
      </c>
      <c r="AI707" s="474">
        <v>34843831.640000001</v>
      </c>
      <c r="AJ707" s="474">
        <v>31359088.2299999</v>
      </c>
      <c r="AK707" s="474">
        <v>34326713.780000001</v>
      </c>
      <c r="AL707" s="474">
        <v>28194708.189999901</v>
      </c>
      <c r="AM707" s="474">
        <v>28623799.149999999</v>
      </c>
      <c r="AN707" s="474">
        <v>363799583.54000002</v>
      </c>
      <c r="AO707" s="474">
        <v>28507524.739999998</v>
      </c>
      <c r="AP707" s="474">
        <v>18556599.829999998</v>
      </c>
      <c r="AQ707" s="474">
        <v>22860635.059999999</v>
      </c>
      <c r="AR707" s="474">
        <v>29369554.050000001</v>
      </c>
      <c r="AS707" s="474">
        <v>34722677</v>
      </c>
      <c r="AT707" s="474">
        <v>35331866.880000003</v>
      </c>
      <c r="AU707" s="474">
        <v>36927656.960000001</v>
      </c>
      <c r="AV707" s="474">
        <v>35741529.280000001</v>
      </c>
      <c r="AW707" s="474">
        <v>38066877.420000002</v>
      </c>
      <c r="AX707" s="474">
        <v>35356916.869999997</v>
      </c>
      <c r="AY707" s="474">
        <v>30242850.670000002</v>
      </c>
      <c r="AZ707" s="474">
        <v>28798269.91</v>
      </c>
      <c r="BA707" s="474">
        <v>374482958.67000002</v>
      </c>
    </row>
    <row r="708" spans="1:53">
      <c r="A708" s="475" t="s">
        <v>1635</v>
      </c>
      <c r="B708" s="474">
        <v>25547938.940000001</v>
      </c>
      <c r="C708" s="474">
        <v>19909867.559999999</v>
      </c>
      <c r="D708" s="474">
        <v>23075689.920000002</v>
      </c>
      <c r="E708" s="474">
        <v>32184343.449999999</v>
      </c>
      <c r="F708" s="474">
        <v>36768869.909999996</v>
      </c>
      <c r="G708" s="474">
        <v>46057960.759999998</v>
      </c>
      <c r="H708" s="474">
        <v>41523534.109999999</v>
      </c>
      <c r="I708" s="474">
        <v>45106329.090000004</v>
      </c>
      <c r="J708" s="474">
        <v>46430534.200000003</v>
      </c>
      <c r="K708" s="474">
        <v>32861697.769999899</v>
      </c>
      <c r="L708" s="474">
        <v>24437474.199999899</v>
      </c>
      <c r="M708" s="474">
        <v>25607682.039999999</v>
      </c>
      <c r="N708" s="474">
        <v>399511921.94999999</v>
      </c>
      <c r="O708" s="474">
        <v>22911086.27</v>
      </c>
      <c r="P708" s="474">
        <v>20845405.260000002</v>
      </c>
      <c r="Q708" s="474">
        <v>21390342.969999999</v>
      </c>
      <c r="R708" s="474">
        <v>17993221.59</v>
      </c>
      <c r="S708" s="474">
        <v>27379394.32</v>
      </c>
      <c r="T708" s="474">
        <v>31075959.920000002</v>
      </c>
      <c r="U708" s="474">
        <v>35937799.700000003</v>
      </c>
      <c r="V708" s="474">
        <v>36467566.219999999</v>
      </c>
      <c r="W708" s="474">
        <v>31769551.760000002</v>
      </c>
      <c r="X708" s="474">
        <v>33722346.390000001</v>
      </c>
      <c r="Y708" s="474">
        <v>29026220.52</v>
      </c>
      <c r="Z708" s="474">
        <v>28214713.989999998</v>
      </c>
      <c r="AA708" s="474">
        <v>336733608.91000003</v>
      </c>
      <c r="AB708" s="474">
        <v>23948705.849999901</v>
      </c>
      <c r="AC708" s="474">
        <v>22432442.969999999</v>
      </c>
      <c r="AD708" s="474">
        <v>28099859.489999998</v>
      </c>
      <c r="AE708" s="474">
        <v>30100854.57</v>
      </c>
      <c r="AF708" s="474">
        <v>30734531.399999999</v>
      </c>
      <c r="AG708" s="474">
        <v>30858086.27</v>
      </c>
      <c r="AH708" s="474">
        <v>33910799.289999999</v>
      </c>
      <c r="AI708" s="474">
        <v>34207003.32</v>
      </c>
      <c r="AJ708" s="474">
        <v>30742730.9799999</v>
      </c>
      <c r="AK708" s="474">
        <v>33709930.960000001</v>
      </c>
      <c r="AL708" s="474">
        <v>27570003.829999998</v>
      </c>
      <c r="AM708" s="474">
        <v>27843493.100000001</v>
      </c>
      <c r="AN708" s="474">
        <v>354158442.02999997</v>
      </c>
      <c r="AO708" s="474">
        <v>25936505.789999999</v>
      </c>
      <c r="AP708" s="474">
        <v>17984985.620000001</v>
      </c>
      <c r="AQ708" s="474">
        <v>22226059.140000001</v>
      </c>
      <c r="AR708" s="474">
        <v>28788494.890000001</v>
      </c>
      <c r="AS708" s="474">
        <v>34068896.420000002</v>
      </c>
      <c r="AT708" s="474">
        <v>34741890.329999998</v>
      </c>
      <c r="AU708" s="474">
        <v>36337152.850000001</v>
      </c>
      <c r="AV708" s="474">
        <v>35130290.380000003</v>
      </c>
      <c r="AW708" s="474">
        <v>37486345.82</v>
      </c>
      <c r="AX708" s="474">
        <v>34756967.780000001</v>
      </c>
      <c r="AY708" s="474">
        <v>29644184.760000002</v>
      </c>
      <c r="AZ708" s="474">
        <v>28042760.93</v>
      </c>
      <c r="BA708" s="474">
        <v>365144534.70999998</v>
      </c>
    </row>
    <row r="709" spans="1:53">
      <c r="A709" s="475" t="s">
        <v>1634</v>
      </c>
      <c r="B709" s="474">
        <v>869677.71</v>
      </c>
      <c r="C709" s="474">
        <v>778762.64</v>
      </c>
      <c r="D709" s="474">
        <v>578659.82999999996</v>
      </c>
      <c r="E709" s="474">
        <v>787136.35</v>
      </c>
      <c r="F709" s="474">
        <v>701835.18</v>
      </c>
      <c r="G709" s="474">
        <v>784974.63</v>
      </c>
      <c r="H709" s="474">
        <v>730596.87</v>
      </c>
      <c r="I709" s="474">
        <v>1059074.6399999999</v>
      </c>
      <c r="J709" s="474">
        <v>756340.79</v>
      </c>
      <c r="K709" s="474">
        <v>609556.93999999994</v>
      </c>
      <c r="L709" s="474">
        <v>1083144.97</v>
      </c>
      <c r="M709" s="474">
        <v>608550.80000000005</v>
      </c>
      <c r="N709" s="474">
        <v>9348311.3499999996</v>
      </c>
      <c r="O709" s="474">
        <v>757452.43</v>
      </c>
      <c r="P709" s="474">
        <v>735445.28999999899</v>
      </c>
      <c r="Q709" s="474">
        <v>771596.429999999</v>
      </c>
      <c r="R709" s="474">
        <v>771714.28999999899</v>
      </c>
      <c r="S709" s="474">
        <v>802518.85999999905</v>
      </c>
      <c r="T709" s="474">
        <v>756133.16999999899</v>
      </c>
      <c r="U709" s="474">
        <v>766835.28999999899</v>
      </c>
      <c r="V709" s="474">
        <v>778048.929999999</v>
      </c>
      <c r="W709" s="474">
        <v>791086.66999999899</v>
      </c>
      <c r="X709" s="474">
        <v>832817.28999999899</v>
      </c>
      <c r="Y709" s="474">
        <v>744859.63999999897</v>
      </c>
      <c r="Z709" s="474">
        <v>993535.11999999895</v>
      </c>
      <c r="AA709" s="474">
        <v>9502043.4099999908</v>
      </c>
      <c r="AB709" s="474">
        <v>2572378.02999999</v>
      </c>
      <c r="AC709" s="474">
        <v>603067.56999999902</v>
      </c>
      <c r="AD709" s="474">
        <v>642456.31999999995</v>
      </c>
      <c r="AE709" s="474">
        <v>604193.56999999902</v>
      </c>
      <c r="AF709" s="474">
        <v>671938.15</v>
      </c>
      <c r="AG709" s="474">
        <v>627716.87</v>
      </c>
      <c r="AH709" s="474">
        <v>644412.19999999995</v>
      </c>
      <c r="AI709" s="474">
        <v>636828.31999999995</v>
      </c>
      <c r="AJ709" s="474">
        <v>616357.25</v>
      </c>
      <c r="AK709" s="474">
        <v>616782.81999999995</v>
      </c>
      <c r="AL709" s="474">
        <v>624704.36</v>
      </c>
      <c r="AM709" s="474">
        <v>780306.05</v>
      </c>
      <c r="AN709" s="474">
        <v>9641141.5099999998</v>
      </c>
      <c r="AO709" s="474">
        <v>2571018.9499999899</v>
      </c>
      <c r="AP709" s="474">
        <v>571614.21</v>
      </c>
      <c r="AQ709" s="474">
        <v>634575.92000000004</v>
      </c>
      <c r="AR709" s="474">
        <v>581059.15999999898</v>
      </c>
      <c r="AS709" s="474">
        <v>653780.57999999903</v>
      </c>
      <c r="AT709" s="474">
        <v>589976.549999999</v>
      </c>
      <c r="AU709" s="474">
        <v>590504.10999999905</v>
      </c>
      <c r="AV709" s="474">
        <v>611238.89999999898</v>
      </c>
      <c r="AW709" s="474">
        <v>580531.59999999905</v>
      </c>
      <c r="AX709" s="474">
        <v>599949.08999999904</v>
      </c>
      <c r="AY709" s="474">
        <v>598665.90999999898</v>
      </c>
      <c r="AZ709" s="474">
        <v>755508.97999999905</v>
      </c>
      <c r="BA709" s="474">
        <v>9338423.9599999897</v>
      </c>
    </row>
    <row r="710" spans="1:53">
      <c r="A710" s="475" t="s">
        <v>1633</v>
      </c>
      <c r="B710" s="474">
        <v>19104348.77</v>
      </c>
      <c r="C710" s="474">
        <v>16963123.890000001</v>
      </c>
      <c r="D710" s="474">
        <v>16955769.93</v>
      </c>
      <c r="E710" s="474">
        <v>13063397.310000001</v>
      </c>
      <c r="F710" s="474">
        <v>17655190.460000001</v>
      </c>
      <c r="G710" s="474">
        <v>19283186.100000001</v>
      </c>
      <c r="H710" s="474">
        <v>19895387.23</v>
      </c>
      <c r="I710" s="474">
        <v>19495518.449999999</v>
      </c>
      <c r="J710" s="474">
        <v>15639568.060000001</v>
      </c>
      <c r="K710" s="474">
        <v>15045977.2210961</v>
      </c>
      <c r="L710" s="474">
        <v>15478313.4761326</v>
      </c>
      <c r="M710" s="474">
        <v>17879489.221096098</v>
      </c>
      <c r="N710" s="474">
        <v>206459270.118325</v>
      </c>
      <c r="O710" s="474">
        <v>18442823.476132601</v>
      </c>
      <c r="P710" s="474">
        <v>18442823.476132601</v>
      </c>
      <c r="Q710" s="474">
        <v>17316155.966059599</v>
      </c>
      <c r="R710" s="474">
        <v>14211304.4761326</v>
      </c>
      <c r="S710" s="474">
        <v>17410444.221096098</v>
      </c>
      <c r="T710" s="474">
        <v>18225774.476132601</v>
      </c>
      <c r="U710" s="474">
        <v>17669442.221096098</v>
      </c>
      <c r="V710" s="474">
        <v>18225774.476132601</v>
      </c>
      <c r="W710" s="474">
        <v>17912009.966059599</v>
      </c>
      <c r="X710" s="474">
        <v>13115561.480330201</v>
      </c>
      <c r="Y710" s="474">
        <v>18092618.790238999</v>
      </c>
      <c r="Z710" s="474">
        <v>17540581.8799087</v>
      </c>
      <c r="AA710" s="474">
        <v>206605314.905453</v>
      </c>
      <c r="AB710" s="474">
        <v>18092618.790238999</v>
      </c>
      <c r="AC710" s="474">
        <v>18092618.790238999</v>
      </c>
      <c r="AD710" s="474">
        <v>13462098.059248099</v>
      </c>
      <c r="AE710" s="474">
        <v>13910270.790239001</v>
      </c>
      <c r="AF710" s="474">
        <v>17491017.8799087</v>
      </c>
      <c r="AG710" s="474">
        <v>18041402.790238999</v>
      </c>
      <c r="AH710" s="474">
        <v>17491017.8799087</v>
      </c>
      <c r="AI710" s="474">
        <v>18041402.790238999</v>
      </c>
      <c r="AJ710" s="474">
        <v>18041402.790238999</v>
      </c>
      <c r="AK710" s="474">
        <v>14242998.8799087</v>
      </c>
      <c r="AL710" s="474">
        <v>17714579.790238999</v>
      </c>
      <c r="AM710" s="474">
        <v>17174737.8799087</v>
      </c>
      <c r="AN710" s="474">
        <v>201796167.11055601</v>
      </c>
      <c r="AO710" s="474">
        <v>17714579.790238999</v>
      </c>
      <c r="AP710" s="474">
        <v>17714579.790238999</v>
      </c>
      <c r="AQ710" s="474">
        <v>15789880.238587501</v>
      </c>
      <c r="AR710" s="474">
        <v>14152812.8806244</v>
      </c>
      <c r="AS710" s="474">
        <v>16978732.9848416</v>
      </c>
      <c r="AT710" s="474">
        <v>17512041.3986696</v>
      </c>
      <c r="AU710" s="474">
        <v>16978732.9848416</v>
      </c>
      <c r="AV710" s="474">
        <v>17512041.3986696</v>
      </c>
      <c r="AW710" s="474">
        <v>14002873.3986696</v>
      </c>
      <c r="AX710" s="474">
        <v>12987669.9848416</v>
      </c>
      <c r="AY710" s="474">
        <v>16428277.3986696</v>
      </c>
      <c r="AZ710" s="474">
        <v>15929928.9848416</v>
      </c>
      <c r="BA710" s="474">
        <v>193702151.233735</v>
      </c>
    </row>
    <row r="711" spans="1:53">
      <c r="A711" s="475" t="s">
        <v>1632</v>
      </c>
      <c r="B711" s="474">
        <v>18124874.010000002</v>
      </c>
      <c r="C711" s="474">
        <v>15983649.130000001</v>
      </c>
      <c r="D711" s="474">
        <v>15976295.17</v>
      </c>
      <c r="E711" s="474">
        <v>12083922.550000001</v>
      </c>
      <c r="F711" s="474">
        <v>16675715.699999999</v>
      </c>
      <c r="G711" s="474">
        <v>18303711.34</v>
      </c>
      <c r="H711" s="474">
        <v>18915912.469999999</v>
      </c>
      <c r="I711" s="474">
        <v>18516043.690000001</v>
      </c>
      <c r="J711" s="474">
        <v>14660093.300000001</v>
      </c>
      <c r="K711" s="474">
        <v>14066502.6510961</v>
      </c>
      <c r="L711" s="474">
        <v>14498838.906132599</v>
      </c>
      <c r="M711" s="474">
        <v>16900014.651096102</v>
      </c>
      <c r="N711" s="474">
        <v>194705573.56832501</v>
      </c>
      <c r="O711" s="474">
        <v>17463348.906132601</v>
      </c>
      <c r="P711" s="474">
        <v>17463348.906132601</v>
      </c>
      <c r="Q711" s="474">
        <v>16336681.396059601</v>
      </c>
      <c r="R711" s="474">
        <v>13231829.906132599</v>
      </c>
      <c r="S711" s="474">
        <v>16430969.6510961</v>
      </c>
      <c r="T711" s="474">
        <v>17246299.906132601</v>
      </c>
      <c r="U711" s="474">
        <v>16689967.6510961</v>
      </c>
      <c r="V711" s="474">
        <v>17246299.906132601</v>
      </c>
      <c r="W711" s="474">
        <v>16932535.396059599</v>
      </c>
      <c r="X711" s="474">
        <v>12136086.910330201</v>
      </c>
      <c r="Y711" s="474">
        <v>17113144.220238999</v>
      </c>
      <c r="Z711" s="474">
        <v>16561107.309908699</v>
      </c>
      <c r="AA711" s="474">
        <v>194851620.06545299</v>
      </c>
      <c r="AB711" s="474">
        <v>17113144.220238999</v>
      </c>
      <c r="AC711" s="474">
        <v>17113144.220238999</v>
      </c>
      <c r="AD711" s="474">
        <v>12482623.489248101</v>
      </c>
      <c r="AE711" s="474">
        <v>12930796.220239</v>
      </c>
      <c r="AF711" s="474">
        <v>16511543.309908699</v>
      </c>
      <c r="AG711" s="474">
        <v>17061928.220238999</v>
      </c>
      <c r="AH711" s="474">
        <v>16511543.309908699</v>
      </c>
      <c r="AI711" s="474">
        <v>17061928.220238999</v>
      </c>
      <c r="AJ711" s="474">
        <v>17061928.220238999</v>
      </c>
      <c r="AK711" s="474">
        <v>13263524.309908699</v>
      </c>
      <c r="AL711" s="474">
        <v>16735105.220239</v>
      </c>
      <c r="AM711" s="474">
        <v>16195263.309908699</v>
      </c>
      <c r="AN711" s="474">
        <v>190042472.270556</v>
      </c>
      <c r="AO711" s="474">
        <v>16735105.220239</v>
      </c>
      <c r="AP711" s="474">
        <v>16735105.220239</v>
      </c>
      <c r="AQ711" s="474">
        <v>14810405.6685875</v>
      </c>
      <c r="AR711" s="474">
        <v>13173338.3106244</v>
      </c>
      <c r="AS711" s="474">
        <v>15999258.4148416</v>
      </c>
      <c r="AT711" s="474">
        <v>16532566.8286696</v>
      </c>
      <c r="AU711" s="474">
        <v>15999258.4148416</v>
      </c>
      <c r="AV711" s="474">
        <v>16532566.8286696</v>
      </c>
      <c r="AW711" s="474">
        <v>13023398.8286696</v>
      </c>
      <c r="AX711" s="474">
        <v>12008195.4148416</v>
      </c>
      <c r="AY711" s="474">
        <v>15448802.8286696</v>
      </c>
      <c r="AZ711" s="474">
        <v>14950454.4148416</v>
      </c>
      <c r="BA711" s="474">
        <v>181948456.39373499</v>
      </c>
    </row>
    <row r="712" spans="1:53">
      <c r="A712" s="475" t="s">
        <v>1631</v>
      </c>
      <c r="B712" s="474">
        <v>0</v>
      </c>
      <c r="C712" s="474">
        <v>0</v>
      </c>
      <c r="D712" s="474">
        <v>0</v>
      </c>
      <c r="E712" s="474">
        <v>0</v>
      </c>
      <c r="F712" s="474">
        <v>0</v>
      </c>
      <c r="G712" s="474">
        <v>0</v>
      </c>
      <c r="H712" s="474">
        <v>0</v>
      </c>
      <c r="I712" s="474">
        <v>0</v>
      </c>
      <c r="J712" s="474">
        <v>0</v>
      </c>
      <c r="K712" s="474">
        <v>0</v>
      </c>
      <c r="L712" s="474">
        <v>0</v>
      </c>
      <c r="M712" s="474">
        <v>0</v>
      </c>
      <c r="N712" s="474">
        <v>0</v>
      </c>
      <c r="O712" s="474">
        <v>0</v>
      </c>
      <c r="P712" s="474">
        <v>0</v>
      </c>
      <c r="Q712" s="474">
        <v>0</v>
      </c>
      <c r="R712" s="474">
        <v>0</v>
      </c>
      <c r="S712" s="474">
        <v>0</v>
      </c>
      <c r="T712" s="474">
        <v>0</v>
      </c>
      <c r="U712" s="474">
        <v>0</v>
      </c>
      <c r="V712" s="474">
        <v>0</v>
      </c>
      <c r="W712" s="474">
        <v>0</v>
      </c>
      <c r="X712" s="474">
        <v>0</v>
      </c>
      <c r="Y712" s="474">
        <v>0</v>
      </c>
      <c r="Z712" s="474">
        <v>0</v>
      </c>
      <c r="AA712" s="474">
        <v>0</v>
      </c>
      <c r="AB712" s="474">
        <v>0</v>
      </c>
      <c r="AC712" s="474">
        <v>0</v>
      </c>
      <c r="AD712" s="474">
        <v>0</v>
      </c>
      <c r="AE712" s="474">
        <v>0</v>
      </c>
      <c r="AF712" s="474">
        <v>0</v>
      </c>
      <c r="AG712" s="474">
        <v>0</v>
      </c>
      <c r="AH712" s="474">
        <v>0</v>
      </c>
      <c r="AI712" s="474">
        <v>0</v>
      </c>
      <c r="AJ712" s="474">
        <v>0</v>
      </c>
      <c r="AK712" s="474">
        <v>0</v>
      </c>
      <c r="AL712" s="474">
        <v>0</v>
      </c>
      <c r="AM712" s="474">
        <v>0</v>
      </c>
      <c r="AN712" s="474">
        <v>0</v>
      </c>
      <c r="AO712" s="474">
        <v>0</v>
      </c>
      <c r="AP712" s="474">
        <v>0</v>
      </c>
      <c r="AQ712" s="474">
        <v>0</v>
      </c>
      <c r="AR712" s="474">
        <v>0</v>
      </c>
      <c r="AS712" s="474">
        <v>0</v>
      </c>
      <c r="AT712" s="474">
        <v>0</v>
      </c>
      <c r="AU712" s="474">
        <v>0</v>
      </c>
      <c r="AV712" s="474">
        <v>0</v>
      </c>
      <c r="AW712" s="474">
        <v>0</v>
      </c>
      <c r="AX712" s="474">
        <v>0</v>
      </c>
      <c r="AY712" s="474">
        <v>0</v>
      </c>
      <c r="AZ712" s="474">
        <v>0</v>
      </c>
      <c r="BA712" s="474">
        <v>0</v>
      </c>
    </row>
    <row r="713" spans="1:53">
      <c r="A713" s="475" t="s">
        <v>1630</v>
      </c>
      <c r="B713" s="474">
        <v>979474.76</v>
      </c>
      <c r="C713" s="474">
        <v>979474.76</v>
      </c>
      <c r="D713" s="474">
        <v>979474.76</v>
      </c>
      <c r="E713" s="474">
        <v>979474.76</v>
      </c>
      <c r="F713" s="474">
        <v>979474.76</v>
      </c>
      <c r="G713" s="474">
        <v>979474.76</v>
      </c>
      <c r="H713" s="474">
        <v>979474.76</v>
      </c>
      <c r="I713" s="474">
        <v>979474.76</v>
      </c>
      <c r="J713" s="474">
        <v>979474.76</v>
      </c>
      <c r="K713" s="474">
        <v>979474.57</v>
      </c>
      <c r="L713" s="474">
        <v>979474.57</v>
      </c>
      <c r="M713" s="474">
        <v>979474.57</v>
      </c>
      <c r="N713" s="474">
        <v>11753696.550000001</v>
      </c>
      <c r="O713" s="474">
        <v>979474.57</v>
      </c>
      <c r="P713" s="474">
        <v>979474.57</v>
      </c>
      <c r="Q713" s="474">
        <v>979474.57</v>
      </c>
      <c r="R713" s="474">
        <v>979474.57</v>
      </c>
      <c r="S713" s="474">
        <v>979474.57</v>
      </c>
      <c r="T713" s="474">
        <v>979474.57</v>
      </c>
      <c r="U713" s="474">
        <v>979474.57</v>
      </c>
      <c r="V713" s="474">
        <v>979474.57</v>
      </c>
      <c r="W713" s="474">
        <v>979474.57</v>
      </c>
      <c r="X713" s="474">
        <v>979474.57</v>
      </c>
      <c r="Y713" s="474">
        <v>979474.57</v>
      </c>
      <c r="Z713" s="474">
        <v>979474.57</v>
      </c>
      <c r="AA713" s="474">
        <v>11753694.84</v>
      </c>
      <c r="AB713" s="474">
        <v>979474.57</v>
      </c>
      <c r="AC713" s="474">
        <v>979474.57</v>
      </c>
      <c r="AD713" s="474">
        <v>979474.57</v>
      </c>
      <c r="AE713" s="474">
        <v>979474.57</v>
      </c>
      <c r="AF713" s="474">
        <v>979474.57</v>
      </c>
      <c r="AG713" s="474">
        <v>979474.57</v>
      </c>
      <c r="AH713" s="474">
        <v>979474.57</v>
      </c>
      <c r="AI713" s="474">
        <v>979474.57</v>
      </c>
      <c r="AJ713" s="474">
        <v>979474.57</v>
      </c>
      <c r="AK713" s="474">
        <v>979474.57</v>
      </c>
      <c r="AL713" s="474">
        <v>979474.57</v>
      </c>
      <c r="AM713" s="474">
        <v>979474.57</v>
      </c>
      <c r="AN713" s="474">
        <v>11753694.84</v>
      </c>
      <c r="AO713" s="474">
        <v>979474.57</v>
      </c>
      <c r="AP713" s="474">
        <v>979474.57</v>
      </c>
      <c r="AQ713" s="474">
        <v>979474.57</v>
      </c>
      <c r="AR713" s="474">
        <v>979474.57</v>
      </c>
      <c r="AS713" s="474">
        <v>979474.57</v>
      </c>
      <c r="AT713" s="474">
        <v>979474.57</v>
      </c>
      <c r="AU713" s="474">
        <v>979474.57</v>
      </c>
      <c r="AV713" s="474">
        <v>979474.57</v>
      </c>
      <c r="AW713" s="474">
        <v>979474.57</v>
      </c>
      <c r="AX713" s="474">
        <v>979474.57</v>
      </c>
      <c r="AY713" s="474">
        <v>979474.57</v>
      </c>
      <c r="AZ713" s="474">
        <v>979474.57</v>
      </c>
      <c r="BA713" s="474">
        <v>11753694.84</v>
      </c>
    </row>
    <row r="714" spans="1:53">
      <c r="A714" s="475" t="s">
        <v>1629</v>
      </c>
      <c r="B714" s="474">
        <v>201671941.53</v>
      </c>
      <c r="C714" s="474">
        <v>181734552.38</v>
      </c>
      <c r="D714" s="474">
        <v>217939375.89999899</v>
      </c>
      <c r="E714" s="474">
        <v>233352230.13</v>
      </c>
      <c r="F714" s="474">
        <v>229148923.93000001</v>
      </c>
      <c r="G714" s="474">
        <v>235933484.63</v>
      </c>
      <c r="H714" s="474">
        <v>241581519.72</v>
      </c>
      <c r="I714" s="474">
        <v>243556932.12</v>
      </c>
      <c r="J714" s="474">
        <v>233207368.079999</v>
      </c>
      <c r="K714" s="474">
        <v>248333042.52087599</v>
      </c>
      <c r="L714" s="474">
        <v>212681007.259278</v>
      </c>
      <c r="M714" s="474">
        <v>193089777.24961701</v>
      </c>
      <c r="N714" s="474">
        <v>2672230155.44977</v>
      </c>
      <c r="O714" s="474">
        <v>127580724.011978</v>
      </c>
      <c r="P714" s="474">
        <v>117001536.779231</v>
      </c>
      <c r="Q714" s="474">
        <v>131237587.214417</v>
      </c>
      <c r="R714" s="474">
        <v>177661911.57718</v>
      </c>
      <c r="S714" s="474">
        <v>198022394.69363701</v>
      </c>
      <c r="T714" s="474">
        <v>197965168.41922101</v>
      </c>
      <c r="U714" s="474">
        <v>209726872.52470499</v>
      </c>
      <c r="V714" s="474">
        <v>213584271.84738201</v>
      </c>
      <c r="W714" s="474">
        <v>194932230.78487101</v>
      </c>
      <c r="X714" s="474">
        <v>198915068.27778</v>
      </c>
      <c r="Y714" s="474">
        <v>150069275.877202</v>
      </c>
      <c r="Z714" s="474">
        <v>150791399.26608399</v>
      </c>
      <c r="AA714" s="474">
        <v>2067488441.27369</v>
      </c>
      <c r="AB714" s="474">
        <v>155771958.25</v>
      </c>
      <c r="AC714" s="474">
        <v>142312769.13999999</v>
      </c>
      <c r="AD714" s="474">
        <v>172243261.21000001</v>
      </c>
      <c r="AE714" s="474">
        <v>170355232.72</v>
      </c>
      <c r="AF714" s="474">
        <v>212740793.22</v>
      </c>
      <c r="AG714" s="474">
        <v>221347227.989999</v>
      </c>
      <c r="AH714" s="474">
        <v>234226859.859999</v>
      </c>
      <c r="AI714" s="474">
        <v>239209718.78999999</v>
      </c>
      <c r="AJ714" s="474">
        <v>220585413.11999899</v>
      </c>
      <c r="AK714" s="474">
        <v>216826239.00999999</v>
      </c>
      <c r="AL714" s="474">
        <v>172139891.62</v>
      </c>
      <c r="AM714" s="474">
        <v>181410725.25</v>
      </c>
      <c r="AN714" s="474">
        <v>2339170090.1799998</v>
      </c>
      <c r="AO714" s="474">
        <v>187640869.47</v>
      </c>
      <c r="AP714" s="474">
        <v>173349060.66999999</v>
      </c>
      <c r="AQ714" s="474">
        <v>198035909.71000001</v>
      </c>
      <c r="AR714" s="474">
        <v>196813210.66999999</v>
      </c>
      <c r="AS714" s="474">
        <v>212738331.78</v>
      </c>
      <c r="AT714" s="474">
        <v>219497326.59</v>
      </c>
      <c r="AU714" s="474">
        <v>237767722.66999999</v>
      </c>
      <c r="AV714" s="474">
        <v>242155563.5</v>
      </c>
      <c r="AW714" s="474">
        <v>234727270.59</v>
      </c>
      <c r="AX714" s="474">
        <v>222198516.66999999</v>
      </c>
      <c r="AY714" s="474">
        <v>177682068.19999999</v>
      </c>
      <c r="AZ714" s="474">
        <v>185493509.59</v>
      </c>
      <c r="BA714" s="474">
        <v>2488099360.1100001</v>
      </c>
    </row>
    <row r="715" spans="1:53">
      <c r="A715" s="475" t="s">
        <v>1628</v>
      </c>
      <c r="B715" s="474">
        <v>201327712.78999999</v>
      </c>
      <c r="C715" s="474">
        <v>181379955</v>
      </c>
      <c r="D715" s="474">
        <v>217540001.19999999</v>
      </c>
      <c r="E715" s="474">
        <v>232976284.41999999</v>
      </c>
      <c r="F715" s="474">
        <v>228721779.02000001</v>
      </c>
      <c r="G715" s="474">
        <v>235543097.62</v>
      </c>
      <c r="H715" s="474">
        <v>241194966.52000001</v>
      </c>
      <c r="I715" s="474">
        <v>243186665.78999999</v>
      </c>
      <c r="J715" s="474">
        <v>232751535.50999999</v>
      </c>
      <c r="K715" s="474">
        <v>247992327.07087699</v>
      </c>
      <c r="L715" s="474">
        <v>212351715.199278</v>
      </c>
      <c r="M715" s="474">
        <v>192737639.10961699</v>
      </c>
      <c r="N715" s="474">
        <v>2667703679.2497702</v>
      </c>
      <c r="O715" s="474">
        <v>127239965.91197801</v>
      </c>
      <c r="P715" s="474">
        <v>116654602.48923101</v>
      </c>
      <c r="Q715" s="474">
        <v>130869286.494417</v>
      </c>
      <c r="R715" s="474">
        <v>177317250.79718</v>
      </c>
      <c r="S715" s="474">
        <v>197591945.423637</v>
      </c>
      <c r="T715" s="474">
        <v>197608687.65922099</v>
      </c>
      <c r="U715" s="474">
        <v>209382211.74470499</v>
      </c>
      <c r="V715" s="474">
        <v>213215971.12738201</v>
      </c>
      <c r="W715" s="474">
        <v>194543250.02487099</v>
      </c>
      <c r="X715" s="474">
        <v>198570407.49778</v>
      </c>
      <c r="Y715" s="474">
        <v>149708228.38720199</v>
      </c>
      <c r="Z715" s="474">
        <v>150434918.506084</v>
      </c>
      <c r="AA715" s="474">
        <v>2063136726.0636899</v>
      </c>
      <c r="AB715" s="474">
        <v>155427992.02000001</v>
      </c>
      <c r="AC715" s="474">
        <v>141962881.989999</v>
      </c>
      <c r="AD715" s="474">
        <v>171871461.59999999</v>
      </c>
      <c r="AE715" s="474">
        <v>170007641.81999999</v>
      </c>
      <c r="AF715" s="474">
        <v>212289858.97999999</v>
      </c>
      <c r="AG715" s="474">
        <v>220987425.63999999</v>
      </c>
      <c r="AH715" s="474">
        <v>233879054.799999</v>
      </c>
      <c r="AI715" s="474">
        <v>238815829.18000001</v>
      </c>
      <c r="AJ715" s="474">
        <v>220225824.92999899</v>
      </c>
      <c r="AK715" s="474">
        <v>216478219.78999999</v>
      </c>
      <c r="AL715" s="474">
        <v>171775408.36000001</v>
      </c>
      <c r="AM715" s="474">
        <v>181051137.06</v>
      </c>
      <c r="AN715" s="474">
        <v>2334772736.1700001</v>
      </c>
      <c r="AO715" s="474">
        <v>187288585</v>
      </c>
      <c r="AP715" s="474">
        <v>172992579</v>
      </c>
      <c r="AQ715" s="474">
        <v>197652791</v>
      </c>
      <c r="AR715" s="474">
        <v>196429329</v>
      </c>
      <c r="AS715" s="474">
        <v>212304522</v>
      </c>
      <c r="AT715" s="474">
        <v>219128686</v>
      </c>
      <c r="AU715" s="474">
        <v>237411241</v>
      </c>
      <c r="AV715" s="474">
        <v>241774764</v>
      </c>
      <c r="AW715" s="474">
        <v>234358630</v>
      </c>
      <c r="AX715" s="474">
        <v>221842035</v>
      </c>
      <c r="AY715" s="474">
        <v>177308625</v>
      </c>
      <c r="AZ715" s="474">
        <v>185124869</v>
      </c>
      <c r="BA715" s="474">
        <v>2483616656</v>
      </c>
    </row>
    <row r="716" spans="1:53">
      <c r="A716" s="475" t="s">
        <v>1627</v>
      </c>
      <c r="B716" s="474">
        <v>344228.74</v>
      </c>
      <c r="C716" s="474">
        <v>354597.38</v>
      </c>
      <c r="D716" s="474">
        <v>399374.7</v>
      </c>
      <c r="E716" s="474">
        <v>375945.71</v>
      </c>
      <c r="F716" s="474">
        <v>427144.91</v>
      </c>
      <c r="G716" s="474">
        <v>390387.01</v>
      </c>
      <c r="H716" s="474">
        <v>386553.2</v>
      </c>
      <c r="I716" s="474">
        <v>370266.33</v>
      </c>
      <c r="J716" s="474">
        <v>455832.57</v>
      </c>
      <c r="K716" s="474">
        <v>340715.45</v>
      </c>
      <c r="L716" s="474">
        <v>329292.06</v>
      </c>
      <c r="M716" s="474">
        <v>352138.14</v>
      </c>
      <c r="N716" s="474">
        <v>4526476.2</v>
      </c>
      <c r="O716" s="474">
        <v>340758.1</v>
      </c>
      <c r="P716" s="474">
        <v>346934.29</v>
      </c>
      <c r="Q716" s="474">
        <v>368300.72</v>
      </c>
      <c r="R716" s="474">
        <v>344660.78</v>
      </c>
      <c r="S716" s="474">
        <v>430449.27</v>
      </c>
      <c r="T716" s="474">
        <v>356480.76</v>
      </c>
      <c r="U716" s="474">
        <v>344660.78</v>
      </c>
      <c r="V716" s="474">
        <v>368300.72</v>
      </c>
      <c r="W716" s="474">
        <v>388980.76</v>
      </c>
      <c r="X716" s="474">
        <v>344660.78</v>
      </c>
      <c r="Y716" s="474">
        <v>361047.49</v>
      </c>
      <c r="Z716" s="474">
        <v>356480.76</v>
      </c>
      <c r="AA716" s="474">
        <v>4351715.21</v>
      </c>
      <c r="AB716" s="474">
        <v>343966.23</v>
      </c>
      <c r="AC716" s="474">
        <v>349887.14999999898</v>
      </c>
      <c r="AD716" s="474">
        <v>371799.609999999</v>
      </c>
      <c r="AE716" s="474">
        <v>347590.89999999898</v>
      </c>
      <c r="AF716" s="474">
        <v>450934.239999999</v>
      </c>
      <c r="AG716" s="474">
        <v>359802.34999999899</v>
      </c>
      <c r="AH716" s="474">
        <v>347805.05999999901</v>
      </c>
      <c r="AI716" s="474">
        <v>393889.609999999</v>
      </c>
      <c r="AJ716" s="474">
        <v>359588.18999999901</v>
      </c>
      <c r="AK716" s="474">
        <v>348019.21999999898</v>
      </c>
      <c r="AL716" s="474">
        <v>364483.25999999902</v>
      </c>
      <c r="AM716" s="474">
        <v>359588.18999999901</v>
      </c>
      <c r="AN716" s="474">
        <v>4397354.0099999905</v>
      </c>
      <c r="AO716" s="474">
        <v>352284.47</v>
      </c>
      <c r="AP716" s="474">
        <v>356481.67</v>
      </c>
      <c r="AQ716" s="474">
        <v>383118.71</v>
      </c>
      <c r="AR716" s="474">
        <v>383881.67</v>
      </c>
      <c r="AS716" s="474">
        <v>433809.78</v>
      </c>
      <c r="AT716" s="474">
        <v>368640.59</v>
      </c>
      <c r="AU716" s="474">
        <v>356481.67</v>
      </c>
      <c r="AV716" s="474">
        <v>380799.5</v>
      </c>
      <c r="AW716" s="474">
        <v>368640.59</v>
      </c>
      <c r="AX716" s="474">
        <v>356481.67</v>
      </c>
      <c r="AY716" s="474">
        <v>373443.2</v>
      </c>
      <c r="AZ716" s="474">
        <v>368640.59</v>
      </c>
      <c r="BA716" s="474">
        <v>4482704.1100000003</v>
      </c>
    </row>
    <row r="717" spans="1:53">
      <c r="A717" s="475" t="s">
        <v>1626</v>
      </c>
      <c r="B717" s="474">
        <v>46300542.559999898</v>
      </c>
      <c r="C717" s="474">
        <v>46800510.780000001</v>
      </c>
      <c r="D717" s="474">
        <v>50102141.030000001</v>
      </c>
      <c r="E717" s="474">
        <v>56546894.689999998</v>
      </c>
      <c r="F717" s="474">
        <v>67172060.920000002</v>
      </c>
      <c r="G717" s="474">
        <v>72435166.569999993</v>
      </c>
      <c r="H717" s="474">
        <v>69126795.849999994</v>
      </c>
      <c r="I717" s="474">
        <v>78603833.930000007</v>
      </c>
      <c r="J717" s="474">
        <v>65318896.909999996</v>
      </c>
      <c r="K717" s="474">
        <v>58243239.359999999</v>
      </c>
      <c r="L717" s="474">
        <v>44557200.539999999</v>
      </c>
      <c r="M717" s="474">
        <v>43410492.130000003</v>
      </c>
      <c r="N717" s="474">
        <v>698617775.26999998</v>
      </c>
      <c r="O717" s="474">
        <v>28664464.7999999</v>
      </c>
      <c r="P717" s="474">
        <v>25545989.52</v>
      </c>
      <c r="Q717" s="474">
        <v>27771243.27</v>
      </c>
      <c r="R717" s="474">
        <v>33214128.350000001</v>
      </c>
      <c r="S717" s="474">
        <v>36918518.950000003</v>
      </c>
      <c r="T717" s="474">
        <v>34746376.030000001</v>
      </c>
      <c r="U717" s="474">
        <v>40829568.390000001</v>
      </c>
      <c r="V717" s="474">
        <v>41649527.899999999</v>
      </c>
      <c r="W717" s="474">
        <v>37270810.939999998</v>
      </c>
      <c r="X717" s="474">
        <v>31156469.280000001</v>
      </c>
      <c r="Y717" s="474">
        <v>23627160.509999901</v>
      </c>
      <c r="Z717" s="474">
        <v>23223104.32</v>
      </c>
      <c r="AA717" s="474">
        <v>384617362.25999999</v>
      </c>
      <c r="AB717" s="474">
        <v>25521299.350000001</v>
      </c>
      <c r="AC717" s="474">
        <v>22502940.27</v>
      </c>
      <c r="AD717" s="474">
        <v>22833272.129999999</v>
      </c>
      <c r="AE717" s="474">
        <v>31008706.66</v>
      </c>
      <c r="AF717" s="474">
        <v>30372402.609999999</v>
      </c>
      <c r="AG717" s="474">
        <v>30916157.940000001</v>
      </c>
      <c r="AH717" s="474">
        <v>36566523.670000002</v>
      </c>
      <c r="AI717" s="474">
        <v>37217571.740000002</v>
      </c>
      <c r="AJ717" s="474">
        <v>33983371.759999998</v>
      </c>
      <c r="AK717" s="474">
        <v>32999041.84</v>
      </c>
      <c r="AL717" s="474">
        <v>29530627.870000001</v>
      </c>
      <c r="AM717" s="474">
        <v>29158518.759999901</v>
      </c>
      <c r="AN717" s="474">
        <v>362610434.59999901</v>
      </c>
      <c r="AO717" s="474">
        <v>28222877.170000002</v>
      </c>
      <c r="AP717" s="474">
        <v>26408213.77</v>
      </c>
      <c r="AQ717" s="474">
        <v>26259363.300000001</v>
      </c>
      <c r="AR717" s="474">
        <v>27021920.289999999</v>
      </c>
      <c r="AS717" s="474">
        <v>33160259.41</v>
      </c>
      <c r="AT717" s="474">
        <v>30768597.059999999</v>
      </c>
      <c r="AU717" s="474">
        <v>33792471.519999899</v>
      </c>
      <c r="AV717" s="474">
        <v>32373354.710000001</v>
      </c>
      <c r="AW717" s="474">
        <v>31854722.32</v>
      </c>
      <c r="AX717" s="474">
        <v>31208694.859999899</v>
      </c>
      <c r="AY717" s="474">
        <v>28415202.93</v>
      </c>
      <c r="AZ717" s="474">
        <v>28318962.769999899</v>
      </c>
      <c r="BA717" s="474">
        <v>357804640.11000001</v>
      </c>
    </row>
    <row r="718" spans="1:53">
      <c r="A718" s="475" t="s">
        <v>1625</v>
      </c>
      <c r="B718" s="474">
        <v>8526168.3699999992</v>
      </c>
      <c r="C718" s="474">
        <v>9886562.4800000004</v>
      </c>
      <c r="D718" s="474">
        <v>12010837.66</v>
      </c>
      <c r="E718" s="474">
        <v>18819764.739999998</v>
      </c>
      <c r="F718" s="474">
        <v>29209243.129999999</v>
      </c>
      <c r="G718" s="474">
        <v>34840487.630000003</v>
      </c>
      <c r="H718" s="474">
        <v>32534416.010000002</v>
      </c>
      <c r="I718" s="474">
        <v>40073057.200000003</v>
      </c>
      <c r="J718" s="474">
        <v>32410178.780000001</v>
      </c>
      <c r="K718" s="474">
        <v>31158406.41</v>
      </c>
      <c r="L718" s="474">
        <v>17552983.079999998</v>
      </c>
      <c r="M718" s="474">
        <v>16310066.890000001</v>
      </c>
      <c r="N718" s="474">
        <v>283332172.37999898</v>
      </c>
      <c r="O718" s="474">
        <v>12958742.359999999</v>
      </c>
      <c r="P718" s="474">
        <v>9884000.9700000007</v>
      </c>
      <c r="Q718" s="474">
        <v>12022181.33</v>
      </c>
      <c r="R718" s="474">
        <v>17754789.23</v>
      </c>
      <c r="S718" s="474">
        <v>21459179.829999998</v>
      </c>
      <c r="T718" s="474">
        <v>20893941.620000001</v>
      </c>
      <c r="U718" s="474">
        <v>26977133.98</v>
      </c>
      <c r="V718" s="474">
        <v>27797093.489999998</v>
      </c>
      <c r="W718" s="474">
        <v>23418376.529999901</v>
      </c>
      <c r="X718" s="474">
        <v>17468974.32</v>
      </c>
      <c r="Y718" s="474">
        <v>9939665.5500000007</v>
      </c>
      <c r="Z718" s="474">
        <v>9535609.3599999994</v>
      </c>
      <c r="AA718" s="474">
        <v>210109688.56999999</v>
      </c>
      <c r="AB718" s="474">
        <v>11862690.859999999</v>
      </c>
      <c r="AC718" s="474">
        <v>8844331.7799999993</v>
      </c>
      <c r="AD718" s="474">
        <v>9174663.6400000006</v>
      </c>
      <c r="AE718" s="474">
        <v>17350098.170000002</v>
      </c>
      <c r="AF718" s="474">
        <v>16713794.119999999</v>
      </c>
      <c r="AG718" s="474">
        <v>17222531.140000001</v>
      </c>
      <c r="AH718" s="474">
        <v>22872896.870000001</v>
      </c>
      <c r="AI718" s="474">
        <v>23523944.940000001</v>
      </c>
      <c r="AJ718" s="474">
        <v>20289744.960000001</v>
      </c>
      <c r="AK718" s="474">
        <v>20235751.02</v>
      </c>
      <c r="AL718" s="474">
        <v>16767337.050000001</v>
      </c>
      <c r="AM718" s="474">
        <v>16395227.939999999</v>
      </c>
      <c r="AN718" s="474">
        <v>201253012.49000001</v>
      </c>
      <c r="AO718" s="474">
        <v>15486262.869999999</v>
      </c>
      <c r="AP718" s="474">
        <v>13671599.470000001</v>
      </c>
      <c r="AQ718" s="474">
        <v>13522749</v>
      </c>
      <c r="AR718" s="474">
        <v>14285305.99</v>
      </c>
      <c r="AS718" s="474">
        <v>20423645.109999999</v>
      </c>
      <c r="AT718" s="474">
        <v>17996271.010000002</v>
      </c>
      <c r="AU718" s="474">
        <v>21020145.469999999</v>
      </c>
      <c r="AV718" s="474">
        <v>19601028.66</v>
      </c>
      <c r="AW718" s="474">
        <v>19082396.27</v>
      </c>
      <c r="AX718" s="474">
        <v>19173399.9099999</v>
      </c>
      <c r="AY718" s="474">
        <v>16379907.98</v>
      </c>
      <c r="AZ718" s="474">
        <v>16283667.8199999</v>
      </c>
      <c r="BA718" s="474">
        <v>206926379.56</v>
      </c>
    </row>
    <row r="719" spans="1:53">
      <c r="A719" s="475" t="s">
        <v>1624</v>
      </c>
      <c r="B719" s="474">
        <v>37774374.189999998</v>
      </c>
      <c r="C719" s="474">
        <v>36913948.299999997</v>
      </c>
      <c r="D719" s="474">
        <v>38091303.369999997</v>
      </c>
      <c r="E719" s="474">
        <v>37727129.950000003</v>
      </c>
      <c r="F719" s="474">
        <v>37962817.789999999</v>
      </c>
      <c r="G719" s="474">
        <v>37594678.939999998</v>
      </c>
      <c r="H719" s="474">
        <v>36342847.060000002</v>
      </c>
      <c r="I719" s="474">
        <v>38281243.950000003</v>
      </c>
      <c r="J719" s="474">
        <v>32659185.350000001</v>
      </c>
      <c r="K719" s="474">
        <v>26836394.949999999</v>
      </c>
      <c r="L719" s="474">
        <v>26755779.460000001</v>
      </c>
      <c r="M719" s="474">
        <v>26851987.239999998</v>
      </c>
      <c r="N719" s="474">
        <v>413791690.55000001</v>
      </c>
      <c r="O719" s="474">
        <v>15457284.439999999</v>
      </c>
      <c r="P719" s="474">
        <v>15413550.5499999</v>
      </c>
      <c r="Q719" s="474">
        <v>15500623.939999999</v>
      </c>
      <c r="R719" s="474">
        <v>15210901.119999999</v>
      </c>
      <c r="S719" s="474">
        <v>15210901.119999999</v>
      </c>
      <c r="T719" s="474">
        <v>13603996.41</v>
      </c>
      <c r="U719" s="474">
        <v>13603996.41</v>
      </c>
      <c r="V719" s="474">
        <v>13603996.41</v>
      </c>
      <c r="W719" s="474">
        <v>13603996.41</v>
      </c>
      <c r="X719" s="474">
        <v>13439056.9599999</v>
      </c>
      <c r="Y719" s="474">
        <v>13439056.9599999</v>
      </c>
      <c r="Z719" s="474">
        <v>13439056.9599999</v>
      </c>
      <c r="AA719" s="474">
        <v>171526417.69</v>
      </c>
      <c r="AB719" s="474">
        <v>13410170.49</v>
      </c>
      <c r="AC719" s="474">
        <v>13410170.49</v>
      </c>
      <c r="AD719" s="474">
        <v>13410170.49</v>
      </c>
      <c r="AE719" s="474">
        <v>13410170.49</v>
      </c>
      <c r="AF719" s="474">
        <v>13410170.49</v>
      </c>
      <c r="AG719" s="474">
        <v>13445188.800000001</v>
      </c>
      <c r="AH719" s="474">
        <v>13445188.800000001</v>
      </c>
      <c r="AI719" s="474">
        <v>13445188.800000001</v>
      </c>
      <c r="AJ719" s="474">
        <v>13445188.800000001</v>
      </c>
      <c r="AK719" s="474">
        <v>12514852.82</v>
      </c>
      <c r="AL719" s="474">
        <v>12514852.82</v>
      </c>
      <c r="AM719" s="474">
        <v>12514852.82</v>
      </c>
      <c r="AN719" s="474">
        <v>158376166.109999</v>
      </c>
      <c r="AO719" s="474">
        <v>12488176.300000001</v>
      </c>
      <c r="AP719" s="474">
        <v>12488176.300000001</v>
      </c>
      <c r="AQ719" s="474">
        <v>12488176.300000001</v>
      </c>
      <c r="AR719" s="474">
        <v>12488176.300000001</v>
      </c>
      <c r="AS719" s="474">
        <v>12488176.300000001</v>
      </c>
      <c r="AT719" s="474">
        <v>12523888.050000001</v>
      </c>
      <c r="AU719" s="474">
        <v>12523888.050000001</v>
      </c>
      <c r="AV719" s="474">
        <v>12523888.050000001</v>
      </c>
      <c r="AW719" s="474">
        <v>12523888.050000001</v>
      </c>
      <c r="AX719" s="474">
        <v>11786856.949999999</v>
      </c>
      <c r="AY719" s="474">
        <v>11786856.949999999</v>
      </c>
      <c r="AZ719" s="474">
        <v>11786856.949999999</v>
      </c>
      <c r="BA719" s="474">
        <v>147897004.549999</v>
      </c>
    </row>
    <row r="720" spans="1:53">
      <c r="A720" s="475" t="s">
        <v>1623</v>
      </c>
      <c r="B720" s="474">
        <v>0</v>
      </c>
      <c r="C720" s="474">
        <v>0</v>
      </c>
      <c r="D720" s="474">
        <v>0</v>
      </c>
      <c r="E720" s="474">
        <v>0</v>
      </c>
      <c r="F720" s="474">
        <v>0</v>
      </c>
      <c r="G720" s="474">
        <v>0</v>
      </c>
      <c r="H720" s="474">
        <v>0</v>
      </c>
      <c r="I720" s="474">
        <v>0</v>
      </c>
      <c r="J720" s="474">
        <v>0</v>
      </c>
      <c r="K720" s="474">
        <v>0</v>
      </c>
      <c r="L720" s="474">
        <v>0</v>
      </c>
      <c r="M720" s="474">
        <v>0</v>
      </c>
      <c r="N720" s="474">
        <v>0</v>
      </c>
      <c r="O720" s="474">
        <v>0</v>
      </c>
      <c r="P720" s="474">
        <v>0</v>
      </c>
      <c r="Q720" s="474">
        <v>0</v>
      </c>
      <c r="R720" s="474">
        <v>0</v>
      </c>
      <c r="S720" s="474">
        <v>0</v>
      </c>
      <c r="T720" s="474">
        <v>0</v>
      </c>
      <c r="U720" s="474">
        <v>0</v>
      </c>
      <c r="V720" s="474">
        <v>0</v>
      </c>
      <c r="W720" s="474">
        <v>0</v>
      </c>
      <c r="X720" s="474">
        <v>0</v>
      </c>
      <c r="Y720" s="474">
        <v>0</v>
      </c>
      <c r="Z720" s="474">
        <v>0</v>
      </c>
      <c r="AA720" s="474">
        <v>0</v>
      </c>
      <c r="AB720" s="474">
        <v>0</v>
      </c>
      <c r="AC720" s="474">
        <v>0</v>
      </c>
      <c r="AD720" s="474">
        <v>0</v>
      </c>
      <c r="AE720" s="474">
        <v>0</v>
      </c>
      <c r="AF720" s="474">
        <v>0</v>
      </c>
      <c r="AG720" s="474">
        <v>0</v>
      </c>
      <c r="AH720" s="474">
        <v>0</v>
      </c>
      <c r="AI720" s="474">
        <v>0</v>
      </c>
      <c r="AJ720" s="474">
        <v>0</v>
      </c>
      <c r="AK720" s="474">
        <v>0</v>
      </c>
      <c r="AL720" s="474">
        <v>0</v>
      </c>
      <c r="AM720" s="474">
        <v>0</v>
      </c>
      <c r="AN720" s="474">
        <v>0</v>
      </c>
      <c r="AO720" s="474">
        <v>0</v>
      </c>
      <c r="AP720" s="474">
        <v>0</v>
      </c>
      <c r="AQ720" s="474">
        <v>0</v>
      </c>
      <c r="AR720" s="474">
        <v>0</v>
      </c>
      <c r="AS720" s="474">
        <v>0</v>
      </c>
      <c r="AT720" s="474">
        <v>0</v>
      </c>
      <c r="AU720" s="474">
        <v>0</v>
      </c>
      <c r="AV720" s="474">
        <v>0</v>
      </c>
      <c r="AW720" s="474">
        <v>0</v>
      </c>
      <c r="AX720" s="474">
        <v>0</v>
      </c>
      <c r="AY720" s="474">
        <v>0</v>
      </c>
      <c r="AZ720" s="474">
        <v>0</v>
      </c>
      <c r="BA720" s="474">
        <v>0</v>
      </c>
    </row>
    <row r="721" spans="1:53">
      <c r="A721" s="475" t="s">
        <v>1622</v>
      </c>
      <c r="B721" s="474">
        <v>0</v>
      </c>
      <c r="C721" s="474">
        <v>0</v>
      </c>
      <c r="D721" s="474">
        <v>0</v>
      </c>
      <c r="E721" s="474">
        <v>0</v>
      </c>
      <c r="F721" s="474">
        <v>0</v>
      </c>
      <c r="G721" s="474">
        <v>0</v>
      </c>
      <c r="H721" s="474">
        <v>0</v>
      </c>
      <c r="I721" s="474">
        <v>0</v>
      </c>
      <c r="J721" s="474">
        <v>0</v>
      </c>
      <c r="K721" s="474">
        <v>0</v>
      </c>
      <c r="L721" s="474">
        <v>0</v>
      </c>
      <c r="M721" s="474">
        <v>0</v>
      </c>
      <c r="N721" s="474">
        <v>0</v>
      </c>
      <c r="O721" s="474">
        <v>0</v>
      </c>
      <c r="P721" s="474">
        <v>0</v>
      </c>
      <c r="Q721" s="474">
        <v>0</v>
      </c>
      <c r="R721" s="474">
        <v>0</v>
      </c>
      <c r="S721" s="474">
        <v>0</v>
      </c>
      <c r="T721" s="474">
        <v>0</v>
      </c>
      <c r="U721" s="474">
        <v>0</v>
      </c>
      <c r="V721" s="474">
        <v>0</v>
      </c>
      <c r="W721" s="474">
        <v>0</v>
      </c>
      <c r="X721" s="474">
        <v>0</v>
      </c>
      <c r="Y721" s="474">
        <v>0</v>
      </c>
      <c r="Z721" s="474">
        <v>0</v>
      </c>
      <c r="AA721" s="474">
        <v>0</v>
      </c>
      <c r="AB721" s="474">
        <v>0</v>
      </c>
      <c r="AC721" s="474">
        <v>0</v>
      </c>
      <c r="AD721" s="474">
        <v>0</v>
      </c>
      <c r="AE721" s="474">
        <v>0</v>
      </c>
      <c r="AF721" s="474">
        <v>0</v>
      </c>
      <c r="AG721" s="474">
        <v>0</v>
      </c>
      <c r="AH721" s="474">
        <v>0</v>
      </c>
      <c r="AI721" s="474">
        <v>0</v>
      </c>
      <c r="AJ721" s="474">
        <v>0</v>
      </c>
      <c r="AK721" s="474">
        <v>0</v>
      </c>
      <c r="AL721" s="474">
        <v>0</v>
      </c>
      <c r="AM721" s="474">
        <v>0</v>
      </c>
      <c r="AN721" s="474">
        <v>0</v>
      </c>
      <c r="AO721" s="474">
        <v>0</v>
      </c>
      <c r="AP721" s="474">
        <v>0</v>
      </c>
      <c r="AQ721" s="474">
        <v>0</v>
      </c>
      <c r="AR721" s="474">
        <v>0</v>
      </c>
      <c r="AS721" s="474">
        <v>0</v>
      </c>
      <c r="AT721" s="474">
        <v>0</v>
      </c>
      <c r="AU721" s="474">
        <v>0</v>
      </c>
      <c r="AV721" s="474">
        <v>0</v>
      </c>
      <c r="AW721" s="474">
        <v>0</v>
      </c>
      <c r="AX721" s="474">
        <v>0</v>
      </c>
      <c r="AY721" s="474">
        <v>0</v>
      </c>
      <c r="AZ721" s="474">
        <v>0</v>
      </c>
      <c r="BA721" s="474">
        <v>0</v>
      </c>
    </row>
    <row r="722" spans="1:53">
      <c r="A722" s="475" t="s">
        <v>1621</v>
      </c>
      <c r="B722" s="474">
        <v>0</v>
      </c>
      <c r="C722" s="474">
        <v>0</v>
      </c>
      <c r="D722" s="474">
        <v>0</v>
      </c>
      <c r="E722" s="474">
        <v>0</v>
      </c>
      <c r="F722" s="474">
        <v>0</v>
      </c>
      <c r="G722" s="474">
        <v>0</v>
      </c>
      <c r="H722" s="474">
        <v>0</v>
      </c>
      <c r="I722" s="474">
        <v>0</v>
      </c>
      <c r="J722" s="474">
        <v>0</v>
      </c>
      <c r="K722" s="474">
        <v>0</v>
      </c>
      <c r="L722" s="474">
        <v>0</v>
      </c>
      <c r="M722" s="474">
        <v>0</v>
      </c>
      <c r="N722" s="474">
        <v>0</v>
      </c>
      <c r="O722" s="474">
        <v>0</v>
      </c>
      <c r="P722" s="474">
        <v>0</v>
      </c>
      <c r="Q722" s="474">
        <v>0</v>
      </c>
      <c r="R722" s="474">
        <v>0</v>
      </c>
      <c r="S722" s="474">
        <v>0</v>
      </c>
      <c r="T722" s="474">
        <v>0</v>
      </c>
      <c r="U722" s="474">
        <v>0</v>
      </c>
      <c r="V722" s="474">
        <v>0</v>
      </c>
      <c r="W722" s="474">
        <v>0</v>
      </c>
      <c r="X722" s="474">
        <v>0</v>
      </c>
      <c r="Y722" s="474">
        <v>0</v>
      </c>
      <c r="Z722" s="474">
        <v>0</v>
      </c>
      <c r="AA722" s="474">
        <v>0</v>
      </c>
      <c r="AB722" s="474">
        <v>0</v>
      </c>
      <c r="AC722" s="474">
        <v>0</v>
      </c>
      <c r="AD722" s="474">
        <v>0</v>
      </c>
      <c r="AE722" s="474">
        <v>0</v>
      </c>
      <c r="AF722" s="474">
        <v>0</v>
      </c>
      <c r="AG722" s="474">
        <v>0</v>
      </c>
      <c r="AH722" s="474">
        <v>0</v>
      </c>
      <c r="AI722" s="474">
        <v>0</v>
      </c>
      <c r="AJ722" s="474">
        <v>0</v>
      </c>
      <c r="AK722" s="474">
        <v>0</v>
      </c>
      <c r="AL722" s="474">
        <v>0</v>
      </c>
      <c r="AM722" s="474">
        <v>0</v>
      </c>
      <c r="AN722" s="474">
        <v>0</v>
      </c>
      <c r="AO722" s="474">
        <v>0</v>
      </c>
      <c r="AP722" s="474">
        <v>0</v>
      </c>
      <c r="AQ722" s="474">
        <v>0</v>
      </c>
      <c r="AR722" s="474">
        <v>0</v>
      </c>
      <c r="AS722" s="474">
        <v>0</v>
      </c>
      <c r="AT722" s="474">
        <v>0</v>
      </c>
      <c r="AU722" s="474">
        <v>0</v>
      </c>
      <c r="AV722" s="474">
        <v>0</v>
      </c>
      <c r="AW722" s="474">
        <v>0</v>
      </c>
      <c r="AX722" s="474">
        <v>0</v>
      </c>
      <c r="AY722" s="474">
        <v>0</v>
      </c>
      <c r="AZ722" s="474">
        <v>0</v>
      </c>
      <c r="BA722" s="474">
        <v>0</v>
      </c>
    </row>
    <row r="723" spans="1:53">
      <c r="A723" s="475" t="s">
        <v>1620</v>
      </c>
      <c r="B723" s="474">
        <v>0</v>
      </c>
      <c r="C723" s="474">
        <v>0</v>
      </c>
      <c r="D723" s="474">
        <v>0</v>
      </c>
      <c r="E723" s="474">
        <v>0</v>
      </c>
      <c r="F723" s="474">
        <v>0</v>
      </c>
      <c r="G723" s="474">
        <v>0</v>
      </c>
      <c r="H723" s="474">
        <v>0</v>
      </c>
      <c r="I723" s="474">
        <v>0</v>
      </c>
      <c r="J723" s="474">
        <v>0</v>
      </c>
      <c r="K723" s="474">
        <v>0</v>
      </c>
      <c r="L723" s="474">
        <v>0</v>
      </c>
      <c r="M723" s="474">
        <v>0</v>
      </c>
      <c r="N723" s="474">
        <v>0</v>
      </c>
      <c r="O723" s="474">
        <v>0</v>
      </c>
      <c r="P723" s="474">
        <v>0</v>
      </c>
      <c r="Q723" s="474">
        <v>0</v>
      </c>
      <c r="R723" s="474">
        <v>0</v>
      </c>
      <c r="S723" s="474">
        <v>0</v>
      </c>
      <c r="T723" s="474">
        <v>0</v>
      </c>
      <c r="U723" s="474">
        <v>0</v>
      </c>
      <c r="V723" s="474">
        <v>0</v>
      </c>
      <c r="W723" s="474">
        <v>0</v>
      </c>
      <c r="X723" s="474">
        <v>0</v>
      </c>
      <c r="Y723" s="474">
        <v>0</v>
      </c>
      <c r="Z723" s="474">
        <v>0</v>
      </c>
      <c r="AA723" s="474">
        <v>0</v>
      </c>
      <c r="AB723" s="474">
        <v>0</v>
      </c>
      <c r="AC723" s="474">
        <v>0</v>
      </c>
      <c r="AD723" s="474">
        <v>0</v>
      </c>
      <c r="AE723" s="474">
        <v>0</v>
      </c>
      <c r="AF723" s="474">
        <v>0</v>
      </c>
      <c r="AG723" s="474">
        <v>0</v>
      </c>
      <c r="AH723" s="474">
        <v>0</v>
      </c>
      <c r="AI723" s="474">
        <v>0</v>
      </c>
      <c r="AJ723" s="474">
        <v>0</v>
      </c>
      <c r="AK723" s="474">
        <v>0</v>
      </c>
      <c r="AL723" s="474">
        <v>0</v>
      </c>
      <c r="AM723" s="474">
        <v>0</v>
      </c>
      <c r="AN723" s="474">
        <v>0</v>
      </c>
      <c r="AO723" s="474">
        <v>0</v>
      </c>
      <c r="AP723" s="474">
        <v>0</v>
      </c>
      <c r="AQ723" s="474">
        <v>0</v>
      </c>
      <c r="AR723" s="474">
        <v>0</v>
      </c>
      <c r="AS723" s="474">
        <v>0</v>
      </c>
      <c r="AT723" s="474">
        <v>0</v>
      </c>
      <c r="AU723" s="474">
        <v>0</v>
      </c>
      <c r="AV723" s="474">
        <v>0</v>
      </c>
      <c r="AW723" s="474">
        <v>0</v>
      </c>
      <c r="AX723" s="474">
        <v>0</v>
      </c>
      <c r="AY723" s="474">
        <v>0</v>
      </c>
      <c r="AZ723" s="474">
        <v>0</v>
      </c>
      <c r="BA723" s="474">
        <v>0</v>
      </c>
    </row>
    <row r="724" spans="1:53">
      <c r="A724" s="475" t="s">
        <v>1619</v>
      </c>
      <c r="B724" s="474">
        <v>0</v>
      </c>
      <c r="C724" s="474">
        <v>0</v>
      </c>
      <c r="D724" s="474">
        <v>0</v>
      </c>
      <c r="E724" s="474">
        <v>0</v>
      </c>
      <c r="F724" s="474">
        <v>0</v>
      </c>
      <c r="G724" s="474">
        <v>0</v>
      </c>
      <c r="H724" s="474">
        <v>249532.78</v>
      </c>
      <c r="I724" s="474">
        <v>249532.78</v>
      </c>
      <c r="J724" s="474">
        <v>249532.78</v>
      </c>
      <c r="K724" s="474">
        <v>248438</v>
      </c>
      <c r="L724" s="474">
        <v>248438</v>
      </c>
      <c r="M724" s="474">
        <v>248438</v>
      </c>
      <c r="N724" s="474">
        <v>1493912.3399999901</v>
      </c>
      <c r="O724" s="474">
        <v>248438</v>
      </c>
      <c r="P724" s="474">
        <v>248438</v>
      </c>
      <c r="Q724" s="474">
        <v>248438</v>
      </c>
      <c r="R724" s="474">
        <v>248438</v>
      </c>
      <c r="S724" s="474">
        <v>248438</v>
      </c>
      <c r="T724" s="474">
        <v>248438</v>
      </c>
      <c r="U724" s="474">
        <v>248438</v>
      </c>
      <c r="V724" s="474">
        <v>248438</v>
      </c>
      <c r="W724" s="474">
        <v>248438</v>
      </c>
      <c r="X724" s="474">
        <v>248438</v>
      </c>
      <c r="Y724" s="474">
        <v>248438</v>
      </c>
      <c r="Z724" s="474">
        <v>248438</v>
      </c>
      <c r="AA724" s="474">
        <v>2981256</v>
      </c>
      <c r="AB724" s="474">
        <v>248438</v>
      </c>
      <c r="AC724" s="474">
        <v>248438</v>
      </c>
      <c r="AD724" s="474">
        <v>248438</v>
      </c>
      <c r="AE724" s="474">
        <v>248438</v>
      </c>
      <c r="AF724" s="474">
        <v>248438</v>
      </c>
      <c r="AG724" s="474">
        <v>248438</v>
      </c>
      <c r="AH724" s="474">
        <v>248438</v>
      </c>
      <c r="AI724" s="474">
        <v>248438</v>
      </c>
      <c r="AJ724" s="474">
        <v>248438</v>
      </c>
      <c r="AK724" s="474">
        <v>248438</v>
      </c>
      <c r="AL724" s="474">
        <v>248438</v>
      </c>
      <c r="AM724" s="474">
        <v>248438</v>
      </c>
      <c r="AN724" s="474">
        <v>2981256</v>
      </c>
      <c r="AO724" s="474">
        <v>248438</v>
      </c>
      <c r="AP724" s="474">
        <v>248438</v>
      </c>
      <c r="AQ724" s="474">
        <v>248438</v>
      </c>
      <c r="AR724" s="474">
        <v>248438</v>
      </c>
      <c r="AS724" s="474">
        <v>248438</v>
      </c>
      <c r="AT724" s="474">
        <v>248438</v>
      </c>
      <c r="AU724" s="474">
        <v>248438</v>
      </c>
      <c r="AV724" s="474">
        <v>248438</v>
      </c>
      <c r="AW724" s="474">
        <v>248438</v>
      </c>
      <c r="AX724" s="474">
        <v>248438</v>
      </c>
      <c r="AY724" s="474">
        <v>248438</v>
      </c>
      <c r="AZ724" s="474">
        <v>248438</v>
      </c>
      <c r="BA724" s="474">
        <v>2981256</v>
      </c>
    </row>
    <row r="725" spans="1:53">
      <c r="A725" s="475" t="s">
        <v>1618</v>
      </c>
      <c r="B725" s="474">
        <v>47322906.18</v>
      </c>
      <c r="C725" s="474">
        <v>45572156.780000001</v>
      </c>
      <c r="D725" s="474">
        <v>11503798.51</v>
      </c>
      <c r="E725" s="474">
        <v>7970720.6299999999</v>
      </c>
      <c r="F725" s="474">
        <v>-983761.03</v>
      </c>
      <c r="G725" s="474">
        <v>-1450431.1</v>
      </c>
      <c r="H725" s="474">
        <v>20358798.690000001</v>
      </c>
      <c r="I725" s="474">
        <v>6694672.7300000004</v>
      </c>
      <c r="J725" s="474">
        <v>25972395.18</v>
      </c>
      <c r="K725" s="474">
        <v>11418397.762147499</v>
      </c>
      <c r="L725" s="474">
        <v>32197267.9857095</v>
      </c>
      <c r="M725" s="474">
        <v>43447000.423928499</v>
      </c>
      <c r="N725" s="474">
        <v>250023922.74178499</v>
      </c>
      <c r="O725" s="474">
        <v>44446017.153928503</v>
      </c>
      <c r="P725" s="474">
        <v>5871884.6124294698</v>
      </c>
      <c r="Q725" s="474">
        <v>3092222.1403038199</v>
      </c>
      <c r="R725" s="474">
        <v>3720397.7902136198</v>
      </c>
      <c r="S725" s="474">
        <v>6730779.5086894101</v>
      </c>
      <c r="T725" s="474">
        <v>10050687.716289699</v>
      </c>
      <c r="U725" s="474">
        <v>13715784.8981627</v>
      </c>
      <c r="V725" s="474">
        <v>9336892.2714112196</v>
      </c>
      <c r="W725" s="474">
        <v>7502664.13392857</v>
      </c>
      <c r="X725" s="474">
        <v>-4917105.57020023</v>
      </c>
      <c r="Y725" s="474">
        <v>15279234.5382479</v>
      </c>
      <c r="Z725" s="474">
        <v>11914357.4597962</v>
      </c>
      <c r="AA725" s="474">
        <v>126743816.653201</v>
      </c>
      <c r="AB725" s="474">
        <v>7734170.1078704102</v>
      </c>
      <c r="AC725" s="474">
        <v>7502664.13392857</v>
      </c>
      <c r="AD725" s="474">
        <v>7502664.13392857</v>
      </c>
      <c r="AE725" s="474">
        <v>7228697.5983522497</v>
      </c>
      <c r="AF725" s="474">
        <v>6548828.6787413899</v>
      </c>
      <c r="AG725" s="474">
        <v>8707810.7419392001</v>
      </c>
      <c r="AH725" s="474">
        <v>7525319.5166814299</v>
      </c>
      <c r="AI725" s="474">
        <v>7502664.13392857</v>
      </c>
      <c r="AJ725" s="474">
        <v>7502664.13392857</v>
      </c>
      <c r="AK725" s="474">
        <v>7502664.13392857</v>
      </c>
      <c r="AL725" s="474">
        <v>7502664.13392857</v>
      </c>
      <c r="AM725" s="474">
        <v>7502664.13392857</v>
      </c>
      <c r="AN725" s="474">
        <v>90263475.581084698</v>
      </c>
      <c r="AO725" s="474">
        <v>7502664.13392857</v>
      </c>
      <c r="AP725" s="474">
        <v>7502664.13392857</v>
      </c>
      <c r="AQ725" s="474">
        <v>4360054.6796188103</v>
      </c>
      <c r="AR725" s="474">
        <v>3835672.0774902101</v>
      </c>
      <c r="AS725" s="474">
        <v>-6105184.0273931604</v>
      </c>
      <c r="AT725" s="474">
        <v>15006461.492186001</v>
      </c>
      <c r="AU725" s="474">
        <v>12312724.611086201</v>
      </c>
      <c r="AV725" s="474">
        <v>11914500.2216316</v>
      </c>
      <c r="AW725" s="474">
        <v>11092569.622620599</v>
      </c>
      <c r="AX725" s="474">
        <v>2871281.9517954099</v>
      </c>
      <c r="AY725" s="474">
        <v>12235896.5763213</v>
      </c>
      <c r="AZ725" s="474">
        <v>7502664.13392857</v>
      </c>
      <c r="BA725" s="474">
        <v>90031969.607142895</v>
      </c>
    </row>
    <row r="726" spans="1:53">
      <c r="A726" s="475" t="s">
        <v>1617</v>
      </c>
      <c r="B726" s="474">
        <v>46938137.960000001</v>
      </c>
      <c r="C726" s="474">
        <v>45572156.780000001</v>
      </c>
      <c r="D726" s="474">
        <v>12377824.92</v>
      </c>
      <c r="E726" s="474">
        <v>11193868.710000001</v>
      </c>
      <c r="F726" s="474">
        <v>-1208040.99</v>
      </c>
      <c r="G726" s="474">
        <v>-5323325.63</v>
      </c>
      <c r="H726" s="474">
        <v>20358798.690000001</v>
      </c>
      <c r="I726" s="474">
        <v>6694672.7300000004</v>
      </c>
      <c r="J726" s="474">
        <v>18469731.18</v>
      </c>
      <c r="K726" s="474">
        <v>4303158.0999999996</v>
      </c>
      <c r="L726" s="474">
        <v>24307179.379999898</v>
      </c>
      <c r="M726" s="474">
        <v>35944336.289999999</v>
      </c>
      <c r="N726" s="474">
        <v>219628498.12</v>
      </c>
      <c r="O726" s="474">
        <v>36943353.020000003</v>
      </c>
      <c r="P726" s="474">
        <v>0</v>
      </c>
      <c r="Q726" s="474">
        <v>0</v>
      </c>
      <c r="R726" s="474">
        <v>0</v>
      </c>
      <c r="S726" s="474">
        <v>0</v>
      </c>
      <c r="T726" s="474">
        <v>0</v>
      </c>
      <c r="U726" s="474">
        <v>0</v>
      </c>
      <c r="V726" s="474">
        <v>0</v>
      </c>
      <c r="W726" s="474">
        <v>0</v>
      </c>
      <c r="X726" s="474">
        <v>-12000876.161781</v>
      </c>
      <c r="Y726" s="474">
        <v>7455893.5365883298</v>
      </c>
      <c r="Z726" s="474">
        <v>4313476.65125091</v>
      </c>
      <c r="AA726" s="474">
        <v>36711847.046058103</v>
      </c>
      <c r="AB726" s="474">
        <v>231505.97394184399</v>
      </c>
      <c r="AC726" s="474">
        <v>0</v>
      </c>
      <c r="AD726" s="474">
        <v>0</v>
      </c>
      <c r="AE726" s="474">
        <v>0</v>
      </c>
      <c r="AF726" s="474">
        <v>0</v>
      </c>
      <c r="AG726" s="474">
        <v>0</v>
      </c>
      <c r="AH726" s="474">
        <v>0</v>
      </c>
      <c r="AI726" s="474">
        <v>0</v>
      </c>
      <c r="AJ726" s="474">
        <v>0</v>
      </c>
      <c r="AK726" s="474">
        <v>0</v>
      </c>
      <c r="AL726" s="474">
        <v>0</v>
      </c>
      <c r="AM726" s="474">
        <v>0</v>
      </c>
      <c r="AN726" s="474">
        <v>231505.97394184399</v>
      </c>
      <c r="AO726" s="474">
        <v>0</v>
      </c>
      <c r="AP726" s="474">
        <v>0</v>
      </c>
      <c r="AQ726" s="474">
        <v>0</v>
      </c>
      <c r="AR726" s="474">
        <v>0</v>
      </c>
      <c r="AS726" s="474">
        <v>-12699749.188973499</v>
      </c>
      <c r="AT726" s="474">
        <v>5220458.0481401999</v>
      </c>
      <c r="AU726" s="474">
        <v>1354531.8945446301</v>
      </c>
      <c r="AV726" s="474">
        <v>2803091.3238511202</v>
      </c>
      <c r="AW726" s="474">
        <v>3321667.9224376199</v>
      </c>
      <c r="AX726" s="474">
        <v>-4363824.9140279898</v>
      </c>
      <c r="AY726" s="474">
        <v>4363824.9140279898</v>
      </c>
      <c r="AZ726" s="474">
        <v>0</v>
      </c>
      <c r="BA726" s="474">
        <v>0</v>
      </c>
    </row>
    <row r="727" spans="1:53">
      <c r="A727" s="475" t="s">
        <v>1616</v>
      </c>
      <c r="B727" s="474">
        <v>0</v>
      </c>
      <c r="C727" s="474">
        <v>0</v>
      </c>
      <c r="D727" s="474">
        <v>-874026.41</v>
      </c>
      <c r="E727" s="474">
        <v>-3223148.08</v>
      </c>
      <c r="F727" s="474">
        <v>224279.96</v>
      </c>
      <c r="G727" s="474">
        <v>3872894.53</v>
      </c>
      <c r="H727" s="474">
        <v>0</v>
      </c>
      <c r="I727" s="474">
        <v>0</v>
      </c>
      <c r="J727" s="474">
        <v>0</v>
      </c>
      <c r="K727" s="474">
        <v>0</v>
      </c>
      <c r="L727" s="474">
        <v>0</v>
      </c>
      <c r="M727" s="474">
        <v>0</v>
      </c>
      <c r="N727" s="474">
        <v>-4.65661287307739E-10</v>
      </c>
      <c r="O727" s="474">
        <v>0</v>
      </c>
      <c r="P727" s="474">
        <v>-1630779.5214990999</v>
      </c>
      <c r="Q727" s="474">
        <v>-4410441.9936247496</v>
      </c>
      <c r="R727" s="474">
        <v>-3782266.3437149501</v>
      </c>
      <c r="S727" s="474">
        <v>-771884.62523916306</v>
      </c>
      <c r="T727" s="474">
        <v>2548023.5823611701</v>
      </c>
      <c r="U727" s="474">
        <v>6213120.7642341396</v>
      </c>
      <c r="V727" s="474">
        <v>1834228.1374826401</v>
      </c>
      <c r="W727" s="474">
        <v>0</v>
      </c>
      <c r="X727" s="474">
        <v>0</v>
      </c>
      <c r="Y727" s="474">
        <v>0</v>
      </c>
      <c r="Z727" s="474">
        <v>0</v>
      </c>
      <c r="AA727" s="474">
        <v>2.3283064365386901E-10</v>
      </c>
      <c r="AB727" s="474">
        <v>0</v>
      </c>
      <c r="AC727" s="474">
        <v>0</v>
      </c>
      <c r="AD727" s="474">
        <v>0</v>
      </c>
      <c r="AE727" s="474">
        <v>-273966.53557631699</v>
      </c>
      <c r="AF727" s="474">
        <v>-953835.45518717496</v>
      </c>
      <c r="AG727" s="474">
        <v>1205146.6080106201</v>
      </c>
      <c r="AH727" s="474">
        <v>22655.382752864301</v>
      </c>
      <c r="AI727" s="474">
        <v>0</v>
      </c>
      <c r="AJ727" s="474">
        <v>0</v>
      </c>
      <c r="AK727" s="474">
        <v>0</v>
      </c>
      <c r="AL727" s="474">
        <v>0</v>
      </c>
      <c r="AM727" s="474">
        <v>0</v>
      </c>
      <c r="AN727" s="474">
        <v>-5.8207660913467401E-11</v>
      </c>
      <c r="AO727" s="474">
        <v>0</v>
      </c>
      <c r="AP727" s="474">
        <v>0</v>
      </c>
      <c r="AQ727" s="474">
        <v>-3142609.4543097601</v>
      </c>
      <c r="AR727" s="474">
        <v>-3475289.4582292498</v>
      </c>
      <c r="AS727" s="474">
        <v>-99569.674128710205</v>
      </c>
      <c r="AT727" s="474">
        <v>1951649.02281757</v>
      </c>
      <c r="AU727" s="474">
        <v>3347247.7623250699</v>
      </c>
      <c r="AV727" s="474">
        <v>1418571.8015250701</v>
      </c>
      <c r="AW727" s="474">
        <v>0</v>
      </c>
      <c r="AX727" s="474">
        <v>0</v>
      </c>
      <c r="AY727" s="474">
        <v>0</v>
      </c>
      <c r="AZ727" s="474">
        <v>0</v>
      </c>
      <c r="BA727" s="474">
        <v>0</v>
      </c>
    </row>
    <row r="728" spans="1:53">
      <c r="A728" s="475" t="s">
        <v>1615</v>
      </c>
      <c r="B728" s="474">
        <v>384768.22</v>
      </c>
      <c r="C728" s="474">
        <v>0</v>
      </c>
      <c r="D728" s="474">
        <v>0</v>
      </c>
      <c r="E728" s="474">
        <v>0</v>
      </c>
      <c r="F728" s="474">
        <v>0</v>
      </c>
      <c r="G728" s="474">
        <v>0</v>
      </c>
      <c r="H728" s="474">
        <v>0</v>
      </c>
      <c r="I728" s="474">
        <v>0</v>
      </c>
      <c r="J728" s="474">
        <v>0</v>
      </c>
      <c r="K728" s="474">
        <v>-387424.47178101301</v>
      </c>
      <c r="L728" s="474">
        <v>387424.47178101301</v>
      </c>
      <c r="M728" s="474">
        <v>0</v>
      </c>
      <c r="N728" s="474">
        <v>384768.22</v>
      </c>
      <c r="O728" s="474">
        <v>0</v>
      </c>
      <c r="P728" s="474">
        <v>0</v>
      </c>
      <c r="Q728" s="474">
        <v>0</v>
      </c>
      <c r="R728" s="474">
        <v>0</v>
      </c>
      <c r="S728" s="474">
        <v>0</v>
      </c>
      <c r="T728" s="474">
        <v>0</v>
      </c>
      <c r="U728" s="474">
        <v>0</v>
      </c>
      <c r="V728" s="474">
        <v>0</v>
      </c>
      <c r="W728" s="474">
        <v>0</v>
      </c>
      <c r="X728" s="474">
        <v>-418893.54234771599</v>
      </c>
      <c r="Y728" s="474">
        <v>320676.86773100798</v>
      </c>
      <c r="Z728" s="474">
        <v>98216.674616746794</v>
      </c>
      <c r="AA728" s="474">
        <v>3.8693542592227399E-8</v>
      </c>
      <c r="AB728" s="474">
        <v>0</v>
      </c>
      <c r="AC728" s="474">
        <v>0</v>
      </c>
      <c r="AD728" s="474">
        <v>0</v>
      </c>
      <c r="AE728" s="474">
        <v>0</v>
      </c>
      <c r="AF728" s="474">
        <v>0</v>
      </c>
      <c r="AG728" s="474">
        <v>0</v>
      </c>
      <c r="AH728" s="474">
        <v>0</v>
      </c>
      <c r="AI728" s="474">
        <v>0</v>
      </c>
      <c r="AJ728" s="474">
        <v>0</v>
      </c>
      <c r="AK728" s="474">
        <v>0</v>
      </c>
      <c r="AL728" s="474">
        <v>0</v>
      </c>
      <c r="AM728" s="474">
        <v>0</v>
      </c>
      <c r="AN728" s="474">
        <v>0</v>
      </c>
      <c r="AO728" s="474">
        <v>0</v>
      </c>
      <c r="AP728" s="474">
        <v>0</v>
      </c>
      <c r="AQ728" s="474">
        <v>0</v>
      </c>
      <c r="AR728" s="474">
        <v>-191702.59820910401</v>
      </c>
      <c r="AS728" s="474">
        <v>-808529.29821944202</v>
      </c>
      <c r="AT728" s="474">
        <v>331690.28729964799</v>
      </c>
      <c r="AU728" s="474">
        <v>108280.820287943</v>
      </c>
      <c r="AV728" s="474">
        <v>190172.962326915</v>
      </c>
      <c r="AW728" s="474">
        <v>268237.56625447498</v>
      </c>
      <c r="AX728" s="474">
        <v>-267557.26810516499</v>
      </c>
      <c r="AY728" s="474">
        <v>369407.52836472698</v>
      </c>
      <c r="AZ728" s="474">
        <v>0</v>
      </c>
      <c r="BA728" s="474">
        <v>0</v>
      </c>
    </row>
    <row r="729" spans="1:53">
      <c r="A729" s="475" t="s">
        <v>1614</v>
      </c>
      <c r="B729" s="474">
        <v>0</v>
      </c>
      <c r="C729" s="474">
        <v>0</v>
      </c>
      <c r="D729" s="474">
        <v>0</v>
      </c>
      <c r="E729" s="474">
        <v>0</v>
      </c>
      <c r="F729" s="474">
        <v>0</v>
      </c>
      <c r="G729" s="474">
        <v>0</v>
      </c>
      <c r="H729" s="474">
        <v>0</v>
      </c>
      <c r="I729" s="474">
        <v>0</v>
      </c>
      <c r="J729" s="474">
        <v>0</v>
      </c>
      <c r="K729" s="474">
        <v>0</v>
      </c>
      <c r="L729" s="474">
        <v>0</v>
      </c>
      <c r="M729" s="474">
        <v>0</v>
      </c>
      <c r="N729" s="474">
        <v>0</v>
      </c>
      <c r="O729" s="474">
        <v>0</v>
      </c>
      <c r="P729" s="474">
        <v>0</v>
      </c>
      <c r="Q729" s="474">
        <v>0</v>
      </c>
      <c r="R729" s="474">
        <v>0</v>
      </c>
      <c r="S729" s="474">
        <v>0</v>
      </c>
      <c r="T729" s="474">
        <v>0</v>
      </c>
      <c r="U729" s="474">
        <v>0</v>
      </c>
      <c r="V729" s="474">
        <v>0</v>
      </c>
      <c r="W729" s="474">
        <v>0</v>
      </c>
      <c r="X729" s="474">
        <v>0</v>
      </c>
      <c r="Y729" s="474">
        <v>0</v>
      </c>
      <c r="Z729" s="474">
        <v>0</v>
      </c>
      <c r="AA729" s="474">
        <v>0</v>
      </c>
      <c r="AB729" s="474">
        <v>0</v>
      </c>
      <c r="AC729" s="474">
        <v>0</v>
      </c>
      <c r="AD729" s="474">
        <v>0</v>
      </c>
      <c r="AE729" s="474">
        <v>0</v>
      </c>
      <c r="AF729" s="474">
        <v>0</v>
      </c>
      <c r="AG729" s="474">
        <v>0</v>
      </c>
      <c r="AH729" s="474">
        <v>0</v>
      </c>
      <c r="AI729" s="474">
        <v>0</v>
      </c>
      <c r="AJ729" s="474">
        <v>0</v>
      </c>
      <c r="AK729" s="474">
        <v>0</v>
      </c>
      <c r="AL729" s="474">
        <v>0</v>
      </c>
      <c r="AM729" s="474">
        <v>0</v>
      </c>
      <c r="AN729" s="474">
        <v>0</v>
      </c>
      <c r="AO729" s="474">
        <v>0</v>
      </c>
      <c r="AP729" s="474">
        <v>0</v>
      </c>
      <c r="AQ729" s="474">
        <v>0</v>
      </c>
      <c r="AR729" s="474">
        <v>0</v>
      </c>
      <c r="AS729" s="474">
        <v>0</v>
      </c>
      <c r="AT729" s="474">
        <v>0</v>
      </c>
      <c r="AU729" s="474">
        <v>0</v>
      </c>
      <c r="AV729" s="474">
        <v>0</v>
      </c>
      <c r="AW729" s="474">
        <v>0</v>
      </c>
      <c r="AX729" s="474">
        <v>0</v>
      </c>
      <c r="AY729" s="474">
        <v>0</v>
      </c>
      <c r="AZ729" s="474">
        <v>0</v>
      </c>
      <c r="BA729" s="474">
        <v>0</v>
      </c>
    </row>
    <row r="730" spans="1:53">
      <c r="A730" s="475" t="s">
        <v>1613</v>
      </c>
      <c r="B730" s="474">
        <v>0</v>
      </c>
      <c r="C730" s="474">
        <v>0</v>
      </c>
      <c r="D730" s="474">
        <v>0</v>
      </c>
      <c r="E730" s="474">
        <v>0</v>
      </c>
      <c r="F730" s="474">
        <v>0</v>
      </c>
      <c r="G730" s="474">
        <v>0</v>
      </c>
      <c r="H730" s="474">
        <v>0</v>
      </c>
      <c r="I730" s="474">
        <v>0</v>
      </c>
      <c r="J730" s="474">
        <v>0</v>
      </c>
      <c r="K730" s="474">
        <v>0</v>
      </c>
      <c r="L730" s="474">
        <v>0</v>
      </c>
      <c r="M730" s="474">
        <v>0</v>
      </c>
      <c r="N730" s="474">
        <v>0</v>
      </c>
      <c r="O730" s="474">
        <v>0</v>
      </c>
      <c r="P730" s="474">
        <v>0</v>
      </c>
      <c r="Q730" s="474">
        <v>0</v>
      </c>
      <c r="R730" s="474">
        <v>0</v>
      </c>
      <c r="S730" s="474">
        <v>0</v>
      </c>
      <c r="T730" s="474">
        <v>0</v>
      </c>
      <c r="U730" s="474">
        <v>0</v>
      </c>
      <c r="V730" s="474">
        <v>0</v>
      </c>
      <c r="W730" s="474">
        <v>0</v>
      </c>
      <c r="X730" s="474">
        <v>0</v>
      </c>
      <c r="Y730" s="474">
        <v>0</v>
      </c>
      <c r="Z730" s="474">
        <v>0</v>
      </c>
      <c r="AA730" s="474">
        <v>0</v>
      </c>
      <c r="AB730" s="474">
        <v>0</v>
      </c>
      <c r="AC730" s="474">
        <v>0</v>
      </c>
      <c r="AD730" s="474">
        <v>0</v>
      </c>
      <c r="AE730" s="474">
        <v>0</v>
      </c>
      <c r="AF730" s="474">
        <v>0</v>
      </c>
      <c r="AG730" s="474">
        <v>0</v>
      </c>
      <c r="AH730" s="474">
        <v>0</v>
      </c>
      <c r="AI730" s="474">
        <v>0</v>
      </c>
      <c r="AJ730" s="474">
        <v>0</v>
      </c>
      <c r="AK730" s="474">
        <v>0</v>
      </c>
      <c r="AL730" s="474">
        <v>0</v>
      </c>
      <c r="AM730" s="474">
        <v>0</v>
      </c>
      <c r="AN730" s="474">
        <v>0</v>
      </c>
      <c r="AO730" s="474">
        <v>0</v>
      </c>
      <c r="AP730" s="474">
        <v>0</v>
      </c>
      <c r="AQ730" s="474">
        <v>0</v>
      </c>
      <c r="AR730" s="474">
        <v>0</v>
      </c>
      <c r="AS730" s="474">
        <v>0</v>
      </c>
      <c r="AT730" s="474">
        <v>0</v>
      </c>
      <c r="AU730" s="474">
        <v>0</v>
      </c>
      <c r="AV730" s="474">
        <v>0</v>
      </c>
      <c r="AW730" s="474">
        <v>0</v>
      </c>
      <c r="AX730" s="474">
        <v>0</v>
      </c>
      <c r="AY730" s="474">
        <v>0</v>
      </c>
      <c r="AZ730" s="474">
        <v>0</v>
      </c>
      <c r="BA730" s="474">
        <v>0</v>
      </c>
    </row>
    <row r="731" spans="1:53">
      <c r="A731" s="475" t="s">
        <v>1612</v>
      </c>
      <c r="B731" s="474">
        <v>0</v>
      </c>
      <c r="C731" s="474">
        <v>0</v>
      </c>
      <c r="D731" s="474">
        <v>0</v>
      </c>
      <c r="E731" s="474">
        <v>0</v>
      </c>
      <c r="F731" s="474">
        <v>0</v>
      </c>
      <c r="G731" s="474">
        <v>0</v>
      </c>
      <c r="H731" s="474">
        <v>0</v>
      </c>
      <c r="I731" s="474">
        <v>0</v>
      </c>
      <c r="J731" s="474">
        <v>0</v>
      </c>
      <c r="K731" s="474">
        <v>0</v>
      </c>
      <c r="L731" s="474">
        <v>0</v>
      </c>
      <c r="M731" s="474">
        <v>0</v>
      </c>
      <c r="N731" s="474">
        <v>0</v>
      </c>
      <c r="O731" s="474">
        <v>0</v>
      </c>
      <c r="P731" s="474">
        <v>0</v>
      </c>
      <c r="Q731" s="474">
        <v>0</v>
      </c>
      <c r="R731" s="474">
        <v>0</v>
      </c>
      <c r="S731" s="474">
        <v>0</v>
      </c>
      <c r="T731" s="474">
        <v>0</v>
      </c>
      <c r="U731" s="474">
        <v>0</v>
      </c>
      <c r="V731" s="474">
        <v>0</v>
      </c>
      <c r="W731" s="474">
        <v>0</v>
      </c>
      <c r="X731" s="474">
        <v>0</v>
      </c>
      <c r="Y731" s="474">
        <v>0</v>
      </c>
      <c r="Z731" s="474">
        <v>0</v>
      </c>
      <c r="AA731" s="474">
        <v>0</v>
      </c>
      <c r="AB731" s="474">
        <v>0</v>
      </c>
      <c r="AC731" s="474">
        <v>0</v>
      </c>
      <c r="AD731" s="474">
        <v>0</v>
      </c>
      <c r="AE731" s="474">
        <v>0</v>
      </c>
      <c r="AF731" s="474">
        <v>0</v>
      </c>
      <c r="AG731" s="474">
        <v>0</v>
      </c>
      <c r="AH731" s="474">
        <v>0</v>
      </c>
      <c r="AI731" s="474">
        <v>0</v>
      </c>
      <c r="AJ731" s="474">
        <v>0</v>
      </c>
      <c r="AK731" s="474">
        <v>0</v>
      </c>
      <c r="AL731" s="474">
        <v>0</v>
      </c>
      <c r="AM731" s="474">
        <v>0</v>
      </c>
      <c r="AN731" s="474">
        <v>0</v>
      </c>
      <c r="AO731" s="474">
        <v>0</v>
      </c>
      <c r="AP731" s="474">
        <v>0</v>
      </c>
      <c r="AQ731" s="474">
        <v>0</v>
      </c>
      <c r="AR731" s="474">
        <v>0</v>
      </c>
      <c r="AS731" s="474">
        <v>0</v>
      </c>
      <c r="AT731" s="474">
        <v>0</v>
      </c>
      <c r="AU731" s="474">
        <v>0</v>
      </c>
      <c r="AV731" s="474">
        <v>0</v>
      </c>
      <c r="AW731" s="474">
        <v>0</v>
      </c>
      <c r="AX731" s="474">
        <v>0</v>
      </c>
      <c r="AY731" s="474">
        <v>0</v>
      </c>
      <c r="AZ731" s="474">
        <v>0</v>
      </c>
      <c r="BA731" s="474">
        <v>0</v>
      </c>
    </row>
    <row r="732" spans="1:53">
      <c r="A732" s="475" t="s">
        <v>1611</v>
      </c>
      <c r="B732" s="474">
        <v>0</v>
      </c>
      <c r="C732" s="474">
        <v>0</v>
      </c>
      <c r="D732" s="474">
        <v>0</v>
      </c>
      <c r="E732" s="474">
        <v>0</v>
      </c>
      <c r="F732" s="474">
        <v>0</v>
      </c>
      <c r="G732" s="474">
        <v>0</v>
      </c>
      <c r="H732" s="474">
        <v>0</v>
      </c>
      <c r="I732" s="474">
        <v>0</v>
      </c>
      <c r="J732" s="474">
        <v>1235537</v>
      </c>
      <c r="K732" s="474">
        <v>1235536.94642857</v>
      </c>
      <c r="L732" s="474">
        <v>1235536.94642857</v>
      </c>
      <c r="M732" s="474">
        <v>1235536.94642857</v>
      </c>
      <c r="N732" s="474">
        <v>4942147.8392857099</v>
      </c>
      <c r="O732" s="474">
        <v>1235536.94642857</v>
      </c>
      <c r="P732" s="474">
        <v>1235536.94642857</v>
      </c>
      <c r="Q732" s="474">
        <v>1235536.94642857</v>
      </c>
      <c r="R732" s="474">
        <v>1235536.94642857</v>
      </c>
      <c r="S732" s="474">
        <v>1235536.94642857</v>
      </c>
      <c r="T732" s="474">
        <v>1235536.94642857</v>
      </c>
      <c r="U732" s="474">
        <v>1235536.94642857</v>
      </c>
      <c r="V732" s="474">
        <v>1235536.94642857</v>
      </c>
      <c r="W732" s="474">
        <v>1235536.94642857</v>
      </c>
      <c r="X732" s="474">
        <v>1235536.94642857</v>
      </c>
      <c r="Y732" s="474">
        <v>1235536.94642857</v>
      </c>
      <c r="Z732" s="474">
        <v>1235536.94642857</v>
      </c>
      <c r="AA732" s="474">
        <v>14826443.3571428</v>
      </c>
      <c r="AB732" s="474">
        <v>0</v>
      </c>
      <c r="AC732" s="474">
        <v>0</v>
      </c>
      <c r="AD732" s="474">
        <v>0</v>
      </c>
      <c r="AE732" s="474">
        <v>0</v>
      </c>
      <c r="AF732" s="474">
        <v>0</v>
      </c>
      <c r="AG732" s="474">
        <v>0</v>
      </c>
      <c r="AH732" s="474">
        <v>0</v>
      </c>
      <c r="AI732" s="474">
        <v>0</v>
      </c>
      <c r="AJ732" s="474">
        <v>0</v>
      </c>
      <c r="AK732" s="474">
        <v>0</v>
      </c>
      <c r="AL732" s="474">
        <v>0</v>
      </c>
      <c r="AM732" s="474">
        <v>0</v>
      </c>
      <c r="AN732" s="474">
        <v>0</v>
      </c>
      <c r="AO732" s="474">
        <v>0</v>
      </c>
      <c r="AP732" s="474">
        <v>0</v>
      </c>
      <c r="AQ732" s="474">
        <v>0</v>
      </c>
      <c r="AR732" s="474">
        <v>0</v>
      </c>
      <c r="AS732" s="474">
        <v>0</v>
      </c>
      <c r="AT732" s="474">
        <v>0</v>
      </c>
      <c r="AU732" s="474">
        <v>0</v>
      </c>
      <c r="AV732" s="474">
        <v>0</v>
      </c>
      <c r="AW732" s="474">
        <v>0</v>
      </c>
      <c r="AX732" s="474">
        <v>0</v>
      </c>
      <c r="AY732" s="474">
        <v>0</v>
      </c>
      <c r="AZ732" s="474">
        <v>0</v>
      </c>
      <c r="BA732" s="474">
        <v>0</v>
      </c>
    </row>
    <row r="733" spans="1:53">
      <c r="A733" s="475" t="s">
        <v>1610</v>
      </c>
      <c r="B733" s="474">
        <v>0</v>
      </c>
      <c r="C733" s="474">
        <v>0</v>
      </c>
      <c r="D733" s="474">
        <v>0</v>
      </c>
      <c r="E733" s="474">
        <v>0</v>
      </c>
      <c r="F733" s="474">
        <v>0</v>
      </c>
      <c r="G733" s="474">
        <v>0</v>
      </c>
      <c r="H733" s="474">
        <v>0</v>
      </c>
      <c r="I733" s="474">
        <v>0</v>
      </c>
      <c r="J733" s="474">
        <v>6267127</v>
      </c>
      <c r="K733" s="474">
        <v>6267127.1875</v>
      </c>
      <c r="L733" s="474">
        <v>6267127.1875</v>
      </c>
      <c r="M733" s="474">
        <v>6267127.1875</v>
      </c>
      <c r="N733" s="474">
        <v>25068508.5625</v>
      </c>
      <c r="O733" s="474">
        <v>6267127.1875</v>
      </c>
      <c r="P733" s="474">
        <v>6267127.1875</v>
      </c>
      <c r="Q733" s="474">
        <v>6267127.1875</v>
      </c>
      <c r="R733" s="474">
        <v>6267127.1875</v>
      </c>
      <c r="S733" s="474">
        <v>6267127.1875</v>
      </c>
      <c r="T733" s="474">
        <v>6267127.1875</v>
      </c>
      <c r="U733" s="474">
        <v>6267127.1875</v>
      </c>
      <c r="V733" s="474">
        <v>6267127.1875</v>
      </c>
      <c r="W733" s="474">
        <v>6267127.1875</v>
      </c>
      <c r="X733" s="474">
        <v>6267127.1875</v>
      </c>
      <c r="Y733" s="474">
        <v>6267127.1875</v>
      </c>
      <c r="Z733" s="474">
        <v>6267127.1875</v>
      </c>
      <c r="AA733" s="474">
        <v>75205526.25</v>
      </c>
      <c r="AB733" s="474">
        <v>7502664.13392857</v>
      </c>
      <c r="AC733" s="474">
        <v>7502664.13392857</v>
      </c>
      <c r="AD733" s="474">
        <v>7502664.13392857</v>
      </c>
      <c r="AE733" s="474">
        <v>7502664.13392857</v>
      </c>
      <c r="AF733" s="474">
        <v>7502664.13392857</v>
      </c>
      <c r="AG733" s="474">
        <v>7502664.13392857</v>
      </c>
      <c r="AH733" s="474">
        <v>7502664.13392857</v>
      </c>
      <c r="AI733" s="474">
        <v>7502664.13392857</v>
      </c>
      <c r="AJ733" s="474">
        <v>7502664.13392857</v>
      </c>
      <c r="AK733" s="474">
        <v>7502664.13392857</v>
      </c>
      <c r="AL733" s="474">
        <v>7502664.13392857</v>
      </c>
      <c r="AM733" s="474">
        <v>7502664.13392857</v>
      </c>
      <c r="AN733" s="474">
        <v>90031969.607142806</v>
      </c>
      <c r="AO733" s="474">
        <v>7502664.13392857</v>
      </c>
      <c r="AP733" s="474">
        <v>7502664.13392857</v>
      </c>
      <c r="AQ733" s="474">
        <v>7502664.13392857</v>
      </c>
      <c r="AR733" s="474">
        <v>7502664.13392857</v>
      </c>
      <c r="AS733" s="474">
        <v>7502664.13392857</v>
      </c>
      <c r="AT733" s="474">
        <v>7502664.13392857</v>
      </c>
      <c r="AU733" s="474">
        <v>7502664.13392857</v>
      </c>
      <c r="AV733" s="474">
        <v>7502664.13392857</v>
      </c>
      <c r="AW733" s="474">
        <v>7502664.13392857</v>
      </c>
      <c r="AX733" s="474">
        <v>7502664.13392857</v>
      </c>
      <c r="AY733" s="474">
        <v>7502664.13392857</v>
      </c>
      <c r="AZ733" s="474">
        <v>7502664.13392857</v>
      </c>
      <c r="BA733" s="474">
        <v>90031969.607142806</v>
      </c>
    </row>
    <row r="734" spans="1:53">
      <c r="A734" s="475" t="s">
        <v>1609</v>
      </c>
      <c r="B734" s="474">
        <v>0</v>
      </c>
      <c r="C734" s="474">
        <v>0</v>
      </c>
      <c r="D734" s="474">
        <v>0</v>
      </c>
      <c r="E734" s="474">
        <v>0</v>
      </c>
      <c r="F734" s="474">
        <v>0</v>
      </c>
      <c r="G734" s="474">
        <v>0</v>
      </c>
      <c r="H734" s="474">
        <v>0</v>
      </c>
      <c r="I734" s="474">
        <v>0</v>
      </c>
      <c r="J734" s="474">
        <v>0</v>
      </c>
      <c r="K734" s="474">
        <v>-10631484.8880757</v>
      </c>
      <c r="L734" s="474">
        <v>-13570286.893507799</v>
      </c>
      <c r="M734" s="474">
        <v>-15721113.2985596</v>
      </c>
      <c r="N734" s="474">
        <v>-39922885.080143198</v>
      </c>
      <c r="O734" s="474">
        <v>-111764.92058773599</v>
      </c>
      <c r="P734" s="474">
        <v>-99158.068294055105</v>
      </c>
      <c r="Q734" s="474">
        <v>-108311.671395065</v>
      </c>
      <c r="R734" s="474">
        <v>-37151.866900763402</v>
      </c>
      <c r="S734" s="474">
        <v>35819.088378984598</v>
      </c>
      <c r="T734" s="474">
        <v>99240.950471517601</v>
      </c>
      <c r="U734" s="474">
        <v>103002.746766854</v>
      </c>
      <c r="V734" s="474">
        <v>80539.959448635404</v>
      </c>
      <c r="W734" s="474">
        <v>115988.63334457199</v>
      </c>
      <c r="X734" s="474">
        <v>130034.353156938</v>
      </c>
      <c r="Y734" s="474">
        <v>163956.01856362401</v>
      </c>
      <c r="Z734" s="474">
        <v>154265.323482065</v>
      </c>
      <c r="AA734" s="474">
        <v>526460.54643557302</v>
      </c>
      <c r="AB734" s="474">
        <v>-159692.30258824499</v>
      </c>
      <c r="AC734" s="474">
        <v>-409131.818915868</v>
      </c>
      <c r="AD734" s="474">
        <v>-692095.34955124499</v>
      </c>
      <c r="AE734" s="474">
        <v>-985239.25811063906</v>
      </c>
      <c r="AF734" s="474">
        <v>-1075657.45489104</v>
      </c>
      <c r="AG734" s="474">
        <v>-1059571.29662227</v>
      </c>
      <c r="AH734" s="474">
        <v>-1095926.2119271599</v>
      </c>
      <c r="AI734" s="474">
        <v>-1136263.6723166299</v>
      </c>
      <c r="AJ734" s="474">
        <v>-1081761.641481</v>
      </c>
      <c r="AK734" s="474">
        <v>-1116947.22902082</v>
      </c>
      <c r="AL734" s="474">
        <v>-1042235.96584411</v>
      </c>
      <c r="AM734" s="474">
        <v>-1071926.06864795</v>
      </c>
      <c r="AN734" s="474">
        <v>-10926448.269917</v>
      </c>
      <c r="AO734" s="474">
        <v>-1121673.7835116801</v>
      </c>
      <c r="AP734" s="474">
        <v>-1074117.6059195399</v>
      </c>
      <c r="AQ734" s="474">
        <v>-1050355.4253299001</v>
      </c>
      <c r="AR734" s="474">
        <v>-1034130.02772</v>
      </c>
      <c r="AS734" s="474">
        <v>-1068192.3803660199</v>
      </c>
      <c r="AT734" s="474">
        <v>-1036268.98419269</v>
      </c>
      <c r="AU734" s="474">
        <v>-1087857.96464986</v>
      </c>
      <c r="AV734" s="474">
        <v>-1121208.1369075701</v>
      </c>
      <c r="AW734" s="474">
        <v>-1109013.25604446</v>
      </c>
      <c r="AX734" s="474">
        <v>-1093922.4967299099</v>
      </c>
      <c r="AY734" s="474">
        <v>-1006979.45279306</v>
      </c>
      <c r="AZ734" s="474">
        <v>-1026168.05655227</v>
      </c>
      <c r="BA734" s="474">
        <v>-12829887.570716999</v>
      </c>
    </row>
    <row r="735" spans="1:53">
      <c r="A735" s="475" t="s">
        <v>1608</v>
      </c>
      <c r="B735" s="474">
        <v>4322828.8499999996</v>
      </c>
      <c r="C735" s="474">
        <v>3858498.06</v>
      </c>
      <c r="D735" s="474">
        <v>7861224.3299999898</v>
      </c>
      <c r="E735" s="474">
        <v>8932890.2099999897</v>
      </c>
      <c r="F735" s="474">
        <v>9827854.4100000001</v>
      </c>
      <c r="G735" s="474">
        <v>11529697.84</v>
      </c>
      <c r="H735" s="474">
        <v>12603166.9799999</v>
      </c>
      <c r="I735" s="474">
        <v>12521702.7999999</v>
      </c>
      <c r="J735" s="474">
        <v>7939455.8399999999</v>
      </c>
      <c r="K735" s="474">
        <v>9141592.9703870807</v>
      </c>
      <c r="L735" s="474">
        <v>7800813.1156870797</v>
      </c>
      <c r="M735" s="474">
        <v>7700007.5789870797</v>
      </c>
      <c r="N735" s="474">
        <v>104039732.985061</v>
      </c>
      <c r="O735" s="474">
        <v>7555356.42626708</v>
      </c>
      <c r="P735" s="474">
        <v>6755197.2853381997</v>
      </c>
      <c r="Q735" s="474">
        <v>9789229.3630241603</v>
      </c>
      <c r="R735" s="474">
        <v>9987051.4910241608</v>
      </c>
      <c r="S735" s="474">
        <v>11439685.2274241</v>
      </c>
      <c r="T735" s="474">
        <v>11858354.652944099</v>
      </c>
      <c r="U735" s="474">
        <v>12673999.959464099</v>
      </c>
      <c r="V735" s="474">
        <v>12953945.9634749</v>
      </c>
      <c r="W735" s="474">
        <v>12159897.5371533</v>
      </c>
      <c r="X735" s="474">
        <v>11146424.9324033</v>
      </c>
      <c r="Y735" s="474">
        <v>9601509.3976533301</v>
      </c>
      <c r="Z735" s="474">
        <v>9480516.40748333</v>
      </c>
      <c r="AA735" s="474">
        <v>125401168.643654</v>
      </c>
      <c r="AB735" s="474">
        <v>8455393.4500529207</v>
      </c>
      <c r="AC735" s="474">
        <v>7470501.6197943501</v>
      </c>
      <c r="AD735" s="474">
        <v>7587315.43863062</v>
      </c>
      <c r="AE735" s="474">
        <v>7794623.6001803903</v>
      </c>
      <c r="AF735" s="474">
        <v>8890708.1817380507</v>
      </c>
      <c r="AG735" s="474">
        <v>9819529.4580340907</v>
      </c>
      <c r="AH735" s="474">
        <v>10490907.972087201</v>
      </c>
      <c r="AI735" s="474">
        <v>10747843.102474401</v>
      </c>
      <c r="AJ735" s="474">
        <v>10528274.460725799</v>
      </c>
      <c r="AK735" s="474">
        <v>9665101.3246913292</v>
      </c>
      <c r="AL735" s="474">
        <v>8346915.6396415997</v>
      </c>
      <c r="AM735" s="474">
        <v>8233036.0508461604</v>
      </c>
      <c r="AN735" s="474">
        <v>108030150.298897</v>
      </c>
      <c r="AO735" s="474">
        <v>8953119.4586499706</v>
      </c>
      <c r="AP735" s="474">
        <v>7944861.1282129604</v>
      </c>
      <c r="AQ735" s="474">
        <v>8087427.5842587603</v>
      </c>
      <c r="AR735" s="474">
        <v>8316930.1331655597</v>
      </c>
      <c r="AS735" s="474">
        <v>9443347.4161394499</v>
      </c>
      <c r="AT735" s="474">
        <v>10388101.165395601</v>
      </c>
      <c r="AU735" s="474">
        <v>11069079.226307601</v>
      </c>
      <c r="AV735" s="474">
        <v>11329137.4899569</v>
      </c>
      <c r="AW735" s="474">
        <v>11108181.344458699</v>
      </c>
      <c r="AX735" s="474">
        <v>10226200.102551701</v>
      </c>
      <c r="AY735" s="474">
        <v>8882404.5401706398</v>
      </c>
      <c r="AZ735" s="474">
        <v>8774931.7312000096</v>
      </c>
      <c r="BA735" s="474">
        <v>114523721.32046799</v>
      </c>
    </row>
    <row r="736" spans="1:53">
      <c r="A736" s="475" t="s">
        <v>1607</v>
      </c>
      <c r="B736" s="474">
        <v>4270169.91</v>
      </c>
      <c r="C736" s="474">
        <v>3817110.04</v>
      </c>
      <c r="D736" s="474">
        <v>7812508.9099999899</v>
      </c>
      <c r="E736" s="474">
        <v>8886249.9299999997</v>
      </c>
      <c r="F736" s="474">
        <v>9780472.4399999995</v>
      </c>
      <c r="G736" s="474">
        <v>11480847.119999999</v>
      </c>
      <c r="H736" s="474">
        <v>12553251.5499999</v>
      </c>
      <c r="I736" s="474">
        <v>12407596.76</v>
      </c>
      <c r="J736" s="474">
        <v>7893715.3399999999</v>
      </c>
      <c r="K736" s="474">
        <v>9090154.4503870793</v>
      </c>
      <c r="L736" s="474">
        <v>7750826.8356870804</v>
      </c>
      <c r="M736" s="474">
        <v>7642923.5489870803</v>
      </c>
      <c r="N736" s="474">
        <v>103385826.835061</v>
      </c>
      <c r="O736" s="474">
        <v>7502697.4862670796</v>
      </c>
      <c r="P736" s="474">
        <v>6713809.2653382001</v>
      </c>
      <c r="Q736" s="474">
        <v>9740513.9430241603</v>
      </c>
      <c r="R736" s="474">
        <v>9940411.2110241596</v>
      </c>
      <c r="S736" s="474">
        <v>11392303.257424099</v>
      </c>
      <c r="T736" s="474">
        <v>11809503.9329441</v>
      </c>
      <c r="U736" s="474">
        <v>12624084.5294641</v>
      </c>
      <c r="V736" s="474">
        <v>12839839.9234749</v>
      </c>
      <c r="W736" s="474">
        <v>12114157.0371533</v>
      </c>
      <c r="X736" s="474">
        <v>11094986.4124033</v>
      </c>
      <c r="Y736" s="474">
        <v>9551523.1176533308</v>
      </c>
      <c r="Z736" s="474">
        <v>9423432.3774833307</v>
      </c>
      <c r="AA736" s="474">
        <v>124747262.493654</v>
      </c>
      <c r="AB736" s="474">
        <v>8402734.5100529194</v>
      </c>
      <c r="AC736" s="474">
        <v>7429113.5997943496</v>
      </c>
      <c r="AD736" s="474">
        <v>7538600.0186306201</v>
      </c>
      <c r="AE736" s="474">
        <v>7747983.32018039</v>
      </c>
      <c r="AF736" s="474">
        <v>8843326.21173805</v>
      </c>
      <c r="AG736" s="474">
        <v>9770678.73803409</v>
      </c>
      <c r="AH736" s="474">
        <v>10440992.542087199</v>
      </c>
      <c r="AI736" s="474">
        <v>10633737.0624744</v>
      </c>
      <c r="AJ736" s="474">
        <v>10482533.960725799</v>
      </c>
      <c r="AK736" s="474">
        <v>9613662.8046913296</v>
      </c>
      <c r="AL736" s="474">
        <v>8296929.3596416004</v>
      </c>
      <c r="AM736" s="474">
        <v>8175952.0208461601</v>
      </c>
      <c r="AN736" s="474">
        <v>107376244.14889701</v>
      </c>
      <c r="AO736" s="474">
        <v>8900460.5186499692</v>
      </c>
      <c r="AP736" s="474">
        <v>7903473.10821296</v>
      </c>
      <c r="AQ736" s="474">
        <v>8038712.1642587604</v>
      </c>
      <c r="AR736" s="474">
        <v>8270289.8531655604</v>
      </c>
      <c r="AS736" s="474">
        <v>9395965.4461394493</v>
      </c>
      <c r="AT736" s="474">
        <v>10339250.4453956</v>
      </c>
      <c r="AU736" s="474">
        <v>11019163.796307599</v>
      </c>
      <c r="AV736" s="474">
        <v>11215031.4499569</v>
      </c>
      <c r="AW736" s="474">
        <v>11062440.844458699</v>
      </c>
      <c r="AX736" s="474">
        <v>10174761.582551699</v>
      </c>
      <c r="AY736" s="474">
        <v>8832418.2601706404</v>
      </c>
      <c r="AZ736" s="474">
        <v>8717847.7012000103</v>
      </c>
      <c r="BA736" s="474">
        <v>113869815.170468</v>
      </c>
    </row>
    <row r="737" spans="1:53">
      <c r="A737" s="475" t="s">
        <v>1606</v>
      </c>
      <c r="B737" s="474">
        <v>5599166.96</v>
      </c>
      <c r="C737" s="474">
        <v>5046347.47</v>
      </c>
      <c r="D737" s="474">
        <v>7680877.8899999997</v>
      </c>
      <c r="E737" s="474">
        <v>8407722.8900000006</v>
      </c>
      <c r="F737" s="474">
        <v>9017169.4900000002</v>
      </c>
      <c r="G737" s="474">
        <v>10168559.189999999</v>
      </c>
      <c r="H737" s="474">
        <v>10906522.02</v>
      </c>
      <c r="I737" s="474">
        <v>11312049.76</v>
      </c>
      <c r="J737" s="474">
        <v>8075638.3600000003</v>
      </c>
      <c r="K737" s="474">
        <v>9090154.4503870793</v>
      </c>
      <c r="L737" s="474">
        <v>7750826.8356870804</v>
      </c>
      <c r="M737" s="474">
        <v>7642923.5489870803</v>
      </c>
      <c r="N737" s="474">
        <v>100697958.865061</v>
      </c>
      <c r="O737" s="474">
        <v>7502697.4862670796</v>
      </c>
      <c r="P737" s="474">
        <v>6713809.2653382001</v>
      </c>
      <c r="Q737" s="474">
        <v>9740513.9430241603</v>
      </c>
      <c r="R737" s="474">
        <v>9940411.2110241596</v>
      </c>
      <c r="S737" s="474">
        <v>11392303.257424099</v>
      </c>
      <c r="T737" s="474">
        <v>11809503.9329441</v>
      </c>
      <c r="U737" s="474">
        <v>12624084.5294641</v>
      </c>
      <c r="V737" s="474">
        <v>12839839.9234749</v>
      </c>
      <c r="W737" s="474">
        <v>12114157.0371533</v>
      </c>
      <c r="X737" s="474">
        <v>11094986.4124033</v>
      </c>
      <c r="Y737" s="474">
        <v>9551523.1176533308</v>
      </c>
      <c r="Z737" s="474">
        <v>9423432.3774833307</v>
      </c>
      <c r="AA737" s="474">
        <v>124747262.493654</v>
      </c>
      <c r="AB737" s="474">
        <v>8402734.5100529194</v>
      </c>
      <c r="AC737" s="474">
        <v>7429113.5997943496</v>
      </c>
      <c r="AD737" s="474">
        <v>7538600.0186306201</v>
      </c>
      <c r="AE737" s="474">
        <v>7747983.32018039</v>
      </c>
      <c r="AF737" s="474">
        <v>8843326.21173805</v>
      </c>
      <c r="AG737" s="474">
        <v>9770678.73803409</v>
      </c>
      <c r="AH737" s="474">
        <v>10440992.542087199</v>
      </c>
      <c r="AI737" s="474">
        <v>10633737.0624744</v>
      </c>
      <c r="AJ737" s="474">
        <v>10482533.960725799</v>
      </c>
      <c r="AK737" s="474">
        <v>9613662.8046913296</v>
      </c>
      <c r="AL737" s="474">
        <v>8296929.3596416004</v>
      </c>
      <c r="AM737" s="474">
        <v>8175952.0208461601</v>
      </c>
      <c r="AN737" s="474">
        <v>107376244.14889701</v>
      </c>
      <c r="AO737" s="474">
        <v>8900460.5186499692</v>
      </c>
      <c r="AP737" s="474">
        <v>7903473.10821296</v>
      </c>
      <c r="AQ737" s="474">
        <v>8038712.1642587604</v>
      </c>
      <c r="AR737" s="474">
        <v>8270289.8531655604</v>
      </c>
      <c r="AS737" s="474">
        <v>9395965.4461394493</v>
      </c>
      <c r="AT737" s="474">
        <v>10339250.4453956</v>
      </c>
      <c r="AU737" s="474">
        <v>11019163.796307599</v>
      </c>
      <c r="AV737" s="474">
        <v>11215031.4499569</v>
      </c>
      <c r="AW737" s="474">
        <v>11062440.844458699</v>
      </c>
      <c r="AX737" s="474">
        <v>10174761.582551699</v>
      </c>
      <c r="AY737" s="474">
        <v>8832418.2601706404</v>
      </c>
      <c r="AZ737" s="474">
        <v>8717847.7012000103</v>
      </c>
      <c r="BA737" s="474">
        <v>113869815.170468</v>
      </c>
    </row>
    <row r="738" spans="1:53">
      <c r="A738" s="475" t="s">
        <v>1605</v>
      </c>
      <c r="B738" s="474">
        <v>-1328997.05</v>
      </c>
      <c r="C738" s="474">
        <v>-1229237.43</v>
      </c>
      <c r="D738" s="474">
        <v>131631.01999999999</v>
      </c>
      <c r="E738" s="474">
        <v>478527.04</v>
      </c>
      <c r="F738" s="474">
        <v>763302.95</v>
      </c>
      <c r="G738" s="474">
        <v>1312287.93</v>
      </c>
      <c r="H738" s="474">
        <v>1646729.53</v>
      </c>
      <c r="I738" s="474">
        <v>1095547</v>
      </c>
      <c r="J738" s="474">
        <v>-181923.02</v>
      </c>
      <c r="K738" s="474">
        <v>0</v>
      </c>
      <c r="L738" s="474">
        <v>0</v>
      </c>
      <c r="M738" s="474">
        <v>0</v>
      </c>
      <c r="N738" s="474">
        <v>2687867.97</v>
      </c>
      <c r="O738" s="474">
        <v>0</v>
      </c>
      <c r="P738" s="474">
        <v>0</v>
      </c>
      <c r="Q738" s="474">
        <v>0</v>
      </c>
      <c r="R738" s="474">
        <v>0</v>
      </c>
      <c r="S738" s="474">
        <v>0</v>
      </c>
      <c r="T738" s="474">
        <v>0</v>
      </c>
      <c r="U738" s="474">
        <v>0</v>
      </c>
      <c r="V738" s="474">
        <v>0</v>
      </c>
      <c r="W738" s="474">
        <v>0</v>
      </c>
      <c r="X738" s="474">
        <v>0</v>
      </c>
      <c r="Y738" s="474">
        <v>0</v>
      </c>
      <c r="Z738" s="474">
        <v>0</v>
      </c>
      <c r="AA738" s="474">
        <v>0</v>
      </c>
      <c r="AB738" s="474">
        <v>0</v>
      </c>
      <c r="AC738" s="474">
        <v>0</v>
      </c>
      <c r="AD738" s="474">
        <v>0</v>
      </c>
      <c r="AE738" s="474">
        <v>0</v>
      </c>
      <c r="AF738" s="474">
        <v>0</v>
      </c>
      <c r="AG738" s="474">
        <v>0</v>
      </c>
      <c r="AH738" s="474">
        <v>0</v>
      </c>
      <c r="AI738" s="474">
        <v>0</v>
      </c>
      <c r="AJ738" s="474">
        <v>0</v>
      </c>
      <c r="AK738" s="474">
        <v>0</v>
      </c>
      <c r="AL738" s="474">
        <v>0</v>
      </c>
      <c r="AM738" s="474">
        <v>0</v>
      </c>
      <c r="AN738" s="474">
        <v>0</v>
      </c>
      <c r="AO738" s="474">
        <v>0</v>
      </c>
      <c r="AP738" s="474">
        <v>0</v>
      </c>
      <c r="AQ738" s="474">
        <v>0</v>
      </c>
      <c r="AR738" s="474">
        <v>0</v>
      </c>
      <c r="AS738" s="474">
        <v>0</v>
      </c>
      <c r="AT738" s="474">
        <v>0</v>
      </c>
      <c r="AU738" s="474">
        <v>0</v>
      </c>
      <c r="AV738" s="474">
        <v>0</v>
      </c>
      <c r="AW738" s="474">
        <v>0</v>
      </c>
      <c r="AX738" s="474">
        <v>0</v>
      </c>
      <c r="AY738" s="474">
        <v>0</v>
      </c>
      <c r="AZ738" s="474">
        <v>0</v>
      </c>
      <c r="BA738" s="474">
        <v>0</v>
      </c>
    </row>
    <row r="739" spans="1:53">
      <c r="A739" s="475" t="s">
        <v>1604</v>
      </c>
      <c r="B739" s="474">
        <v>52658.94</v>
      </c>
      <c r="C739" s="474">
        <v>41388.019999999997</v>
      </c>
      <c r="D739" s="474">
        <v>48715.419999999896</v>
      </c>
      <c r="E739" s="474">
        <v>46640.28</v>
      </c>
      <c r="F739" s="474">
        <v>47381.97</v>
      </c>
      <c r="G739" s="474">
        <v>48850.719999999899</v>
      </c>
      <c r="H739" s="474">
        <v>49915.43</v>
      </c>
      <c r="I739" s="474">
        <v>114106.04</v>
      </c>
      <c r="J739" s="474">
        <v>45740.499999999898</v>
      </c>
      <c r="K739" s="474">
        <v>51438.52</v>
      </c>
      <c r="L739" s="474">
        <v>49986.28</v>
      </c>
      <c r="M739" s="474">
        <v>57084.03</v>
      </c>
      <c r="N739" s="474">
        <v>653906.15</v>
      </c>
      <c r="O739" s="474">
        <v>52658.94</v>
      </c>
      <c r="P739" s="474">
        <v>41388.019999999997</v>
      </c>
      <c r="Q739" s="474">
        <v>48715.419999999896</v>
      </c>
      <c r="R739" s="474">
        <v>46640.28</v>
      </c>
      <c r="S739" s="474">
        <v>47381.97</v>
      </c>
      <c r="T739" s="474">
        <v>48850.719999999899</v>
      </c>
      <c r="U739" s="474">
        <v>49915.43</v>
      </c>
      <c r="V739" s="474">
        <v>114106.04</v>
      </c>
      <c r="W739" s="474">
        <v>45740.499999999898</v>
      </c>
      <c r="X739" s="474">
        <v>51438.52</v>
      </c>
      <c r="Y739" s="474">
        <v>49986.28</v>
      </c>
      <c r="Z739" s="474">
        <v>57084.03</v>
      </c>
      <c r="AA739" s="474">
        <v>653906.15</v>
      </c>
      <c r="AB739" s="474">
        <v>52658.94</v>
      </c>
      <c r="AC739" s="474">
        <v>41388.019999999997</v>
      </c>
      <c r="AD739" s="474">
        <v>48715.419999999896</v>
      </c>
      <c r="AE739" s="474">
        <v>46640.28</v>
      </c>
      <c r="AF739" s="474">
        <v>47381.97</v>
      </c>
      <c r="AG739" s="474">
        <v>48850.719999999899</v>
      </c>
      <c r="AH739" s="474">
        <v>49915.43</v>
      </c>
      <c r="AI739" s="474">
        <v>114106.04</v>
      </c>
      <c r="AJ739" s="474">
        <v>45740.499999999898</v>
      </c>
      <c r="AK739" s="474">
        <v>51438.52</v>
      </c>
      <c r="AL739" s="474">
        <v>49986.28</v>
      </c>
      <c r="AM739" s="474">
        <v>57084.03</v>
      </c>
      <c r="AN739" s="474">
        <v>653906.15</v>
      </c>
      <c r="AO739" s="474">
        <v>52658.94</v>
      </c>
      <c r="AP739" s="474">
        <v>41388.019999999997</v>
      </c>
      <c r="AQ739" s="474">
        <v>48715.419999999896</v>
      </c>
      <c r="AR739" s="474">
        <v>46640.28</v>
      </c>
      <c r="AS739" s="474">
        <v>47381.97</v>
      </c>
      <c r="AT739" s="474">
        <v>48850.719999999899</v>
      </c>
      <c r="AU739" s="474">
        <v>49915.43</v>
      </c>
      <c r="AV739" s="474">
        <v>114106.04</v>
      </c>
      <c r="AW739" s="474">
        <v>45740.499999999898</v>
      </c>
      <c r="AX739" s="474">
        <v>51438.52</v>
      </c>
      <c r="AY739" s="474">
        <v>49986.28</v>
      </c>
      <c r="AZ739" s="474">
        <v>57084.03</v>
      </c>
      <c r="BA739" s="474">
        <v>653906.15</v>
      </c>
    </row>
    <row r="740" spans="1:53">
      <c r="A740" s="475" t="s">
        <v>1603</v>
      </c>
      <c r="B740" s="474">
        <v>0</v>
      </c>
      <c r="C740" s="474">
        <v>0</v>
      </c>
      <c r="D740" s="474">
        <v>0</v>
      </c>
      <c r="E740" s="474">
        <v>0</v>
      </c>
      <c r="F740" s="474">
        <v>0</v>
      </c>
      <c r="G740" s="474">
        <v>0</v>
      </c>
      <c r="H740" s="474">
        <v>0</v>
      </c>
      <c r="I740" s="474">
        <v>0</v>
      </c>
      <c r="J740" s="474">
        <v>0</v>
      </c>
      <c r="K740" s="474">
        <v>0</v>
      </c>
      <c r="L740" s="474">
        <v>0</v>
      </c>
      <c r="M740" s="474">
        <v>0</v>
      </c>
      <c r="N740" s="474">
        <v>0</v>
      </c>
      <c r="O740" s="474">
        <v>0</v>
      </c>
      <c r="P740" s="474">
        <v>0</v>
      </c>
      <c r="Q740" s="474">
        <v>0</v>
      </c>
      <c r="R740" s="474">
        <v>0</v>
      </c>
      <c r="S740" s="474">
        <v>0</v>
      </c>
      <c r="T740" s="474">
        <v>0</v>
      </c>
      <c r="U740" s="474">
        <v>0</v>
      </c>
      <c r="V740" s="474">
        <v>0</v>
      </c>
      <c r="W740" s="474">
        <v>0</v>
      </c>
      <c r="X740" s="474">
        <v>0</v>
      </c>
      <c r="Y740" s="474">
        <v>0</v>
      </c>
      <c r="Z740" s="474">
        <v>0</v>
      </c>
      <c r="AA740" s="474">
        <v>0</v>
      </c>
      <c r="AB740" s="474">
        <v>0</v>
      </c>
      <c r="AC740" s="474">
        <v>0</v>
      </c>
      <c r="AD740" s="474">
        <v>0</v>
      </c>
      <c r="AE740" s="474">
        <v>0</v>
      </c>
      <c r="AF740" s="474">
        <v>0</v>
      </c>
      <c r="AG740" s="474">
        <v>0</v>
      </c>
      <c r="AH740" s="474">
        <v>0</v>
      </c>
      <c r="AI740" s="474">
        <v>0</v>
      </c>
      <c r="AJ740" s="474">
        <v>0</v>
      </c>
      <c r="AK740" s="474">
        <v>0</v>
      </c>
      <c r="AL740" s="474">
        <v>0</v>
      </c>
      <c r="AM740" s="474">
        <v>0</v>
      </c>
      <c r="AN740" s="474">
        <v>0</v>
      </c>
      <c r="AO740" s="474">
        <v>0</v>
      </c>
      <c r="AP740" s="474">
        <v>0</v>
      </c>
      <c r="AQ740" s="474">
        <v>0</v>
      </c>
      <c r="AR740" s="474">
        <v>0</v>
      </c>
      <c r="AS740" s="474">
        <v>0</v>
      </c>
      <c r="AT740" s="474">
        <v>0</v>
      </c>
      <c r="AU740" s="474">
        <v>0</v>
      </c>
      <c r="AV740" s="474">
        <v>0</v>
      </c>
      <c r="AW740" s="474">
        <v>0</v>
      </c>
      <c r="AX740" s="474">
        <v>0</v>
      </c>
      <c r="AY740" s="474">
        <v>0</v>
      </c>
      <c r="AZ740" s="474">
        <v>0</v>
      </c>
      <c r="BA740" s="474">
        <v>0</v>
      </c>
    </row>
    <row r="741" spans="1:53">
      <c r="A741" s="475" t="s">
        <v>1602</v>
      </c>
      <c r="B741" s="474">
        <v>5967.15</v>
      </c>
      <c r="C741" s="474">
        <v>5347.24</v>
      </c>
      <c r="D741" s="474">
        <v>8059.13</v>
      </c>
      <c r="E741" s="474">
        <v>8998.5400000000009</v>
      </c>
      <c r="F741" s="474">
        <v>9779.7999999999993</v>
      </c>
      <c r="G741" s="474">
        <v>11267.38</v>
      </c>
      <c r="H741" s="474">
        <v>12202.65</v>
      </c>
      <c r="I741" s="474">
        <v>12016.83</v>
      </c>
      <c r="J741" s="474">
        <v>8058.13</v>
      </c>
      <c r="K741" s="474">
        <v>9276.56</v>
      </c>
      <c r="L741" s="474">
        <v>7926.41</v>
      </c>
      <c r="M741" s="474">
        <v>7632.02</v>
      </c>
      <c r="N741" s="474">
        <v>106531.84</v>
      </c>
      <c r="O741" s="474">
        <v>5967.15</v>
      </c>
      <c r="P741" s="474">
        <v>5347.24</v>
      </c>
      <c r="Q741" s="474">
        <v>8059.13</v>
      </c>
      <c r="R741" s="474">
        <v>8998.5400000000009</v>
      </c>
      <c r="S741" s="474">
        <v>9779.7999999999993</v>
      </c>
      <c r="T741" s="474">
        <v>11267.38</v>
      </c>
      <c r="U741" s="474">
        <v>12202.65</v>
      </c>
      <c r="V741" s="474">
        <v>12016.83</v>
      </c>
      <c r="W741" s="474">
        <v>8058.13</v>
      </c>
      <c r="X741" s="474">
        <v>9276.56</v>
      </c>
      <c r="Y741" s="474">
        <v>7926.41</v>
      </c>
      <c r="Z741" s="474">
        <v>7632.02</v>
      </c>
      <c r="AA741" s="474">
        <v>106531.84</v>
      </c>
      <c r="AB741" s="474">
        <v>5967.15</v>
      </c>
      <c r="AC741" s="474">
        <v>5347.24</v>
      </c>
      <c r="AD741" s="474">
        <v>8059.13</v>
      </c>
      <c r="AE741" s="474">
        <v>8998.5400000000009</v>
      </c>
      <c r="AF741" s="474">
        <v>9779.7999999999993</v>
      </c>
      <c r="AG741" s="474">
        <v>11267.38</v>
      </c>
      <c r="AH741" s="474">
        <v>12202.65</v>
      </c>
      <c r="AI741" s="474">
        <v>12016.83</v>
      </c>
      <c r="AJ741" s="474">
        <v>8058.13</v>
      </c>
      <c r="AK741" s="474">
        <v>9276.56</v>
      </c>
      <c r="AL741" s="474">
        <v>7926.41</v>
      </c>
      <c r="AM741" s="474">
        <v>7632.02</v>
      </c>
      <c r="AN741" s="474">
        <v>106531.84</v>
      </c>
      <c r="AO741" s="474">
        <v>5967.15</v>
      </c>
      <c r="AP741" s="474">
        <v>5347.24</v>
      </c>
      <c r="AQ741" s="474">
        <v>8059.13</v>
      </c>
      <c r="AR741" s="474">
        <v>8998.5400000000009</v>
      </c>
      <c r="AS741" s="474">
        <v>9779.7999999999993</v>
      </c>
      <c r="AT741" s="474">
        <v>11267.38</v>
      </c>
      <c r="AU741" s="474">
        <v>12202.65</v>
      </c>
      <c r="AV741" s="474">
        <v>12016.83</v>
      </c>
      <c r="AW741" s="474">
        <v>8058.13</v>
      </c>
      <c r="AX741" s="474">
        <v>9276.56</v>
      </c>
      <c r="AY741" s="474">
        <v>7926.41</v>
      </c>
      <c r="AZ741" s="474">
        <v>7632.02</v>
      </c>
      <c r="BA741" s="474">
        <v>106531.84</v>
      </c>
    </row>
    <row r="742" spans="1:53">
      <c r="A742" s="475" t="s">
        <v>1601</v>
      </c>
      <c r="B742" s="474">
        <v>37583.339999999997</v>
      </c>
      <c r="C742" s="474">
        <v>37583.300000000003</v>
      </c>
      <c r="D742" s="474">
        <v>37583.339999999997</v>
      </c>
      <c r="E742" s="474">
        <v>37583.339999999997</v>
      </c>
      <c r="F742" s="474">
        <v>37583.339999999997</v>
      </c>
      <c r="G742" s="474">
        <v>37583.339999999997</v>
      </c>
      <c r="H742" s="474">
        <v>37583.339999999997</v>
      </c>
      <c r="I742" s="474">
        <v>102083.3</v>
      </c>
      <c r="J742" s="474">
        <v>37583.339999999997</v>
      </c>
      <c r="K742" s="474">
        <v>37583.339999999997</v>
      </c>
      <c r="L742" s="474">
        <v>37583.339999999997</v>
      </c>
      <c r="M742" s="474">
        <v>37583.339999999997</v>
      </c>
      <c r="N742" s="474">
        <v>515499.99999999901</v>
      </c>
      <c r="O742" s="474">
        <v>37583.339999999997</v>
      </c>
      <c r="P742" s="474">
        <v>37583.300000000003</v>
      </c>
      <c r="Q742" s="474">
        <v>37583.339999999997</v>
      </c>
      <c r="R742" s="474">
        <v>37583.339999999997</v>
      </c>
      <c r="S742" s="474">
        <v>37583.339999999997</v>
      </c>
      <c r="T742" s="474">
        <v>37583.339999999997</v>
      </c>
      <c r="U742" s="474">
        <v>37583.339999999997</v>
      </c>
      <c r="V742" s="474">
        <v>102083.3</v>
      </c>
      <c r="W742" s="474">
        <v>37583.339999999997</v>
      </c>
      <c r="X742" s="474">
        <v>37583.339999999997</v>
      </c>
      <c r="Y742" s="474">
        <v>37583.339999999997</v>
      </c>
      <c r="Z742" s="474">
        <v>37583.339999999997</v>
      </c>
      <c r="AA742" s="474">
        <v>515499.99999999901</v>
      </c>
      <c r="AB742" s="474">
        <v>37583.339999999997</v>
      </c>
      <c r="AC742" s="474">
        <v>37583.300000000003</v>
      </c>
      <c r="AD742" s="474">
        <v>37583.339999999997</v>
      </c>
      <c r="AE742" s="474">
        <v>37583.339999999997</v>
      </c>
      <c r="AF742" s="474">
        <v>37583.339999999997</v>
      </c>
      <c r="AG742" s="474">
        <v>37583.339999999997</v>
      </c>
      <c r="AH742" s="474">
        <v>37583.339999999997</v>
      </c>
      <c r="AI742" s="474">
        <v>102083.3</v>
      </c>
      <c r="AJ742" s="474">
        <v>37583.339999999997</v>
      </c>
      <c r="AK742" s="474">
        <v>37583.339999999997</v>
      </c>
      <c r="AL742" s="474">
        <v>37583.339999999997</v>
      </c>
      <c r="AM742" s="474">
        <v>37583.339999999997</v>
      </c>
      <c r="AN742" s="474">
        <v>515499.99999999901</v>
      </c>
      <c r="AO742" s="474">
        <v>37583.339999999997</v>
      </c>
      <c r="AP742" s="474">
        <v>37583.300000000003</v>
      </c>
      <c r="AQ742" s="474">
        <v>37583.339999999997</v>
      </c>
      <c r="AR742" s="474">
        <v>37583.339999999997</v>
      </c>
      <c r="AS742" s="474">
        <v>37583.339999999997</v>
      </c>
      <c r="AT742" s="474">
        <v>37583.339999999997</v>
      </c>
      <c r="AU742" s="474">
        <v>37583.339999999997</v>
      </c>
      <c r="AV742" s="474">
        <v>102083.3</v>
      </c>
      <c r="AW742" s="474">
        <v>37583.339999999997</v>
      </c>
      <c r="AX742" s="474">
        <v>37583.339999999997</v>
      </c>
      <c r="AY742" s="474">
        <v>37583.339999999997</v>
      </c>
      <c r="AZ742" s="474">
        <v>37583.339999999997</v>
      </c>
      <c r="BA742" s="474">
        <v>515499.99999999901</v>
      </c>
    </row>
    <row r="743" spans="1:53">
      <c r="A743" s="475" t="s">
        <v>1600</v>
      </c>
      <c r="B743" s="474">
        <v>9108.4500000000007</v>
      </c>
      <c r="C743" s="474">
        <v>-1542.52</v>
      </c>
      <c r="D743" s="474">
        <v>3072.95</v>
      </c>
      <c r="E743" s="474">
        <v>58.4</v>
      </c>
      <c r="F743" s="474">
        <v>18.829999999999998</v>
      </c>
      <c r="G743" s="474">
        <v>0</v>
      </c>
      <c r="H743" s="474">
        <v>129.44</v>
      </c>
      <c r="I743" s="474">
        <v>5.91</v>
      </c>
      <c r="J743" s="474">
        <v>99.03</v>
      </c>
      <c r="K743" s="474">
        <v>4578.62</v>
      </c>
      <c r="L743" s="474">
        <v>4476.53</v>
      </c>
      <c r="M743" s="474">
        <v>11868.67</v>
      </c>
      <c r="N743" s="474">
        <v>31874.309999999899</v>
      </c>
      <c r="O743" s="474">
        <v>9108.4500000000007</v>
      </c>
      <c r="P743" s="474">
        <v>-1542.52</v>
      </c>
      <c r="Q743" s="474">
        <v>3072.95</v>
      </c>
      <c r="R743" s="474">
        <v>58.4</v>
      </c>
      <c r="S743" s="474">
        <v>18.829999999999998</v>
      </c>
      <c r="T743" s="474">
        <v>0</v>
      </c>
      <c r="U743" s="474">
        <v>129.44</v>
      </c>
      <c r="V743" s="474">
        <v>5.91</v>
      </c>
      <c r="W743" s="474">
        <v>99.03</v>
      </c>
      <c r="X743" s="474">
        <v>4578.62</v>
      </c>
      <c r="Y743" s="474">
        <v>4476.53</v>
      </c>
      <c r="Z743" s="474">
        <v>11868.67</v>
      </c>
      <c r="AA743" s="474">
        <v>31874.309999999899</v>
      </c>
      <c r="AB743" s="474">
        <v>9108.4500000000007</v>
      </c>
      <c r="AC743" s="474">
        <v>-1542.52</v>
      </c>
      <c r="AD743" s="474">
        <v>3072.95</v>
      </c>
      <c r="AE743" s="474">
        <v>58.4</v>
      </c>
      <c r="AF743" s="474">
        <v>18.829999999999998</v>
      </c>
      <c r="AG743" s="474">
        <v>0</v>
      </c>
      <c r="AH743" s="474">
        <v>129.44</v>
      </c>
      <c r="AI743" s="474">
        <v>5.91</v>
      </c>
      <c r="AJ743" s="474">
        <v>99.03</v>
      </c>
      <c r="AK743" s="474">
        <v>4578.62</v>
      </c>
      <c r="AL743" s="474">
        <v>4476.53</v>
      </c>
      <c r="AM743" s="474">
        <v>11868.67</v>
      </c>
      <c r="AN743" s="474">
        <v>31874.309999999899</v>
      </c>
      <c r="AO743" s="474">
        <v>9108.4500000000007</v>
      </c>
      <c r="AP743" s="474">
        <v>-1542.52</v>
      </c>
      <c r="AQ743" s="474">
        <v>3072.95</v>
      </c>
      <c r="AR743" s="474">
        <v>58.4</v>
      </c>
      <c r="AS743" s="474">
        <v>18.829999999999998</v>
      </c>
      <c r="AT743" s="474">
        <v>0</v>
      </c>
      <c r="AU743" s="474">
        <v>129.44</v>
      </c>
      <c r="AV743" s="474">
        <v>5.91</v>
      </c>
      <c r="AW743" s="474">
        <v>99.03</v>
      </c>
      <c r="AX743" s="474">
        <v>4578.62</v>
      </c>
      <c r="AY743" s="474">
        <v>4476.53</v>
      </c>
      <c r="AZ743" s="474">
        <v>11868.67</v>
      </c>
      <c r="BA743" s="474">
        <v>31874.309999999899</v>
      </c>
    </row>
    <row r="744" spans="1:53">
      <c r="A744" s="475" t="s">
        <v>1599</v>
      </c>
      <c r="B744" s="474">
        <v>94943304.889999896</v>
      </c>
      <c r="C744" s="474">
        <v>87243262.650000006</v>
      </c>
      <c r="D744" s="474">
        <v>92816838.849999994</v>
      </c>
      <c r="E744" s="474">
        <v>98037940.969999999</v>
      </c>
      <c r="F744" s="474">
        <v>101031040.14</v>
      </c>
      <c r="G744" s="474">
        <v>105813740.51000001</v>
      </c>
      <c r="H744" s="474">
        <v>111284434.34</v>
      </c>
      <c r="I744" s="474">
        <v>109788265.13</v>
      </c>
      <c r="J744" s="474">
        <v>108834601.38</v>
      </c>
      <c r="K744" s="474">
        <v>102871570.52463099</v>
      </c>
      <c r="L744" s="474">
        <v>94463137.235681802</v>
      </c>
      <c r="M744" s="474">
        <v>94386303.302434906</v>
      </c>
      <c r="N744" s="474">
        <v>1201514439.92274</v>
      </c>
      <c r="O744" s="474">
        <v>97815195.599710807</v>
      </c>
      <c r="P744" s="474">
        <v>90881565.192301899</v>
      </c>
      <c r="Q744" s="474">
        <v>93434122.509643301</v>
      </c>
      <c r="R744" s="474">
        <v>95046700.951275706</v>
      </c>
      <c r="S744" s="474">
        <v>101911916.522779</v>
      </c>
      <c r="T744" s="474">
        <v>107402591.46814799</v>
      </c>
      <c r="U744" s="474">
        <v>110719537.706248</v>
      </c>
      <c r="V744" s="474">
        <v>110929578.575331</v>
      </c>
      <c r="W744" s="474">
        <v>108582501.561526</v>
      </c>
      <c r="X744" s="474">
        <v>105408046.35823099</v>
      </c>
      <c r="Y744" s="474">
        <v>96035270.847978398</v>
      </c>
      <c r="Z744" s="474">
        <v>95954230.524529696</v>
      </c>
      <c r="AA744" s="474">
        <v>1214121257.8176999</v>
      </c>
      <c r="AB744" s="474">
        <v>108337537.682429</v>
      </c>
      <c r="AC744" s="474">
        <v>99837164.085294798</v>
      </c>
      <c r="AD744" s="474">
        <v>101745438.51004399</v>
      </c>
      <c r="AE744" s="474">
        <v>102574966.96481299</v>
      </c>
      <c r="AF744" s="474">
        <v>109390778.734078</v>
      </c>
      <c r="AG744" s="474">
        <v>115013704.523655</v>
      </c>
      <c r="AH744" s="474">
        <v>118022669.54294901</v>
      </c>
      <c r="AI744" s="474">
        <v>118256748.354093</v>
      </c>
      <c r="AJ744" s="474">
        <v>115908859.317194</v>
      </c>
      <c r="AK744" s="474">
        <v>113265084.58882301</v>
      </c>
      <c r="AL744" s="474">
        <v>103717180.99473099</v>
      </c>
      <c r="AM744" s="474">
        <v>103509269.121786</v>
      </c>
      <c r="AN744" s="474">
        <v>1309579402.4198899</v>
      </c>
      <c r="AO744" s="474">
        <v>112838687.432088</v>
      </c>
      <c r="AP744" s="474">
        <v>104122686.592379</v>
      </c>
      <c r="AQ744" s="474">
        <v>106287595.74927799</v>
      </c>
      <c r="AR744" s="474">
        <v>107192981.41326299</v>
      </c>
      <c r="AS744" s="474">
        <v>114172466.96109299</v>
      </c>
      <c r="AT744" s="474">
        <v>119940424.445714</v>
      </c>
      <c r="AU744" s="474">
        <v>123352787.86001199</v>
      </c>
      <c r="AV744" s="474">
        <v>123530913.77569599</v>
      </c>
      <c r="AW744" s="474">
        <v>121090391.54039</v>
      </c>
      <c r="AX744" s="474">
        <v>117833348.854707</v>
      </c>
      <c r="AY744" s="474">
        <v>108105390.948626</v>
      </c>
      <c r="AZ744" s="474">
        <v>107974546.75965799</v>
      </c>
      <c r="BA744" s="474">
        <v>1366442222.3329</v>
      </c>
    </row>
    <row r="745" spans="1:53">
      <c r="A745" s="475" t="s">
        <v>1598</v>
      </c>
      <c r="B745" s="474">
        <v>95425064.569999993</v>
      </c>
      <c r="C745" s="474">
        <v>87729218.450000003</v>
      </c>
      <c r="D745" s="474">
        <v>93301968.230000004</v>
      </c>
      <c r="E745" s="474">
        <v>98539920.539999902</v>
      </c>
      <c r="F745" s="474">
        <v>101533815.98999999</v>
      </c>
      <c r="G745" s="474">
        <v>106316539.34</v>
      </c>
      <c r="H745" s="474">
        <v>111787143.5</v>
      </c>
      <c r="I745" s="474">
        <v>110290974.31</v>
      </c>
      <c r="J745" s="474">
        <v>109337310.53999899</v>
      </c>
      <c r="K745" s="474">
        <v>103374279.344631</v>
      </c>
      <c r="L745" s="474">
        <v>94968879.055681795</v>
      </c>
      <c r="M745" s="474">
        <v>94896879.122434899</v>
      </c>
      <c r="N745" s="474">
        <v>1207501992.9927399</v>
      </c>
      <c r="O745" s="474">
        <v>98302132.579710796</v>
      </c>
      <c r="P745" s="474">
        <v>91368502.172301903</v>
      </c>
      <c r="Q745" s="474">
        <v>93921059.489643306</v>
      </c>
      <c r="R745" s="474">
        <v>95533637.931275696</v>
      </c>
      <c r="S745" s="474">
        <v>102398853.50277901</v>
      </c>
      <c r="T745" s="474">
        <v>107885239.448148</v>
      </c>
      <c r="U745" s="474">
        <v>111202185.686248</v>
      </c>
      <c r="V745" s="474">
        <v>111412226.55533101</v>
      </c>
      <c r="W745" s="474">
        <v>109065149.541526</v>
      </c>
      <c r="X745" s="474">
        <v>105890694.32823101</v>
      </c>
      <c r="Y745" s="474">
        <v>96517918.817978397</v>
      </c>
      <c r="Z745" s="474">
        <v>96436878.494529694</v>
      </c>
      <c r="AA745" s="474">
        <v>1219934478.5476999</v>
      </c>
      <c r="AB745" s="474">
        <v>108818691.412429</v>
      </c>
      <c r="AC745" s="474">
        <v>100317372.815294</v>
      </c>
      <c r="AD745" s="474">
        <v>102225647.240044</v>
      </c>
      <c r="AE745" s="474">
        <v>103055175.694813</v>
      </c>
      <c r="AF745" s="474">
        <v>109870987.46407799</v>
      </c>
      <c r="AG745" s="474">
        <v>115493913.253655</v>
      </c>
      <c r="AH745" s="474">
        <v>118502878.272949</v>
      </c>
      <c r="AI745" s="474">
        <v>118736957.084093</v>
      </c>
      <c r="AJ745" s="474">
        <v>116389068.047194</v>
      </c>
      <c r="AK745" s="474">
        <v>113745293.31882299</v>
      </c>
      <c r="AL745" s="474">
        <v>104197389.71473099</v>
      </c>
      <c r="AM745" s="474">
        <v>103989477.841786</v>
      </c>
      <c r="AN745" s="474">
        <v>1315342852.1598899</v>
      </c>
      <c r="AO745" s="474">
        <v>113737599.712088</v>
      </c>
      <c r="AP745" s="474">
        <v>105021598.872379</v>
      </c>
      <c r="AQ745" s="474">
        <v>107186508.029278</v>
      </c>
      <c r="AR745" s="474">
        <v>108090373.69326299</v>
      </c>
      <c r="AS745" s="474">
        <v>115069859.24109299</v>
      </c>
      <c r="AT745" s="474">
        <v>120837816.725714</v>
      </c>
      <c r="AU745" s="474">
        <v>124250180.13001201</v>
      </c>
      <c r="AV745" s="474">
        <v>124428306.04569601</v>
      </c>
      <c r="AW745" s="474">
        <v>121987783.81039</v>
      </c>
      <c r="AX745" s="474">
        <v>118730741.124707</v>
      </c>
      <c r="AY745" s="474">
        <v>109002782.21862601</v>
      </c>
      <c r="AZ745" s="474">
        <v>108857569.029658</v>
      </c>
      <c r="BA745" s="474">
        <v>1377201118.6329</v>
      </c>
    </row>
    <row r="746" spans="1:53">
      <c r="A746" s="475" t="s">
        <v>1597</v>
      </c>
      <c r="B746" s="474">
        <v>5796632.2300000004</v>
      </c>
      <c r="C746" s="474">
        <v>3378171.6399999899</v>
      </c>
      <c r="D746" s="474">
        <v>4293543.26</v>
      </c>
      <c r="E746" s="474">
        <v>3825319.03</v>
      </c>
      <c r="F746" s="474">
        <v>3693653.75</v>
      </c>
      <c r="G746" s="474">
        <v>4158042.5</v>
      </c>
      <c r="H746" s="474">
        <v>4212684.42</v>
      </c>
      <c r="I746" s="474">
        <v>3585536.39</v>
      </c>
      <c r="J746" s="474">
        <v>3713297.8499999898</v>
      </c>
      <c r="K746" s="474">
        <v>3938003.7141509</v>
      </c>
      <c r="L746" s="474">
        <v>3127116.5105610499</v>
      </c>
      <c r="M746" s="474">
        <v>3323454.1952880099</v>
      </c>
      <c r="N746" s="474">
        <v>47045455.489999898</v>
      </c>
      <c r="O746" s="474">
        <v>5943044.1654230999</v>
      </c>
      <c r="P746" s="474">
        <v>3463498.2172046001</v>
      </c>
      <c r="Q746" s="474">
        <v>4401990.0190105196</v>
      </c>
      <c r="R746" s="474">
        <v>3921939.3330605398</v>
      </c>
      <c r="S746" s="474">
        <v>3786948.4378225999</v>
      </c>
      <c r="T746" s="474">
        <v>4263066.7668226901</v>
      </c>
      <c r="U746" s="474">
        <v>4493192.3970359899</v>
      </c>
      <c r="V746" s="474">
        <v>3755975.3636501702</v>
      </c>
      <c r="W746" s="474">
        <v>3746176.4266213998</v>
      </c>
      <c r="X746" s="474">
        <v>3517772.5955433599</v>
      </c>
      <c r="Y746" s="474">
        <v>2793416.5537715098</v>
      </c>
      <c r="Z746" s="474">
        <v>2968802.7080107899</v>
      </c>
      <c r="AA746" s="474">
        <v>47055822.983977199</v>
      </c>
      <c r="AB746" s="474">
        <v>6109291.5038513104</v>
      </c>
      <c r="AC746" s="474">
        <v>3560384.14708059</v>
      </c>
      <c r="AD746" s="474">
        <v>4525128.7849489897</v>
      </c>
      <c r="AE746" s="474">
        <v>4031649.43405418</v>
      </c>
      <c r="AF746" s="474">
        <v>3892882.3802650599</v>
      </c>
      <c r="AG746" s="474">
        <v>4382319.37269249</v>
      </c>
      <c r="AH746" s="474">
        <v>4618882.4064421197</v>
      </c>
      <c r="AI746" s="474">
        <v>3861042.88292618</v>
      </c>
      <c r="AJ746" s="474">
        <v>3850969.8360043699</v>
      </c>
      <c r="AK746" s="474">
        <v>3616176.76602004</v>
      </c>
      <c r="AL746" s="474">
        <v>2871558.0001850701</v>
      </c>
      <c r="AM746" s="474">
        <v>3051850.3069831799</v>
      </c>
      <c r="AN746" s="474">
        <v>48372135.821453601</v>
      </c>
      <c r="AO746" s="474">
        <v>6277978.9168649502</v>
      </c>
      <c r="AP746" s="474">
        <v>3658692.1081145601</v>
      </c>
      <c r="AQ746" s="474">
        <v>4650074.90477408</v>
      </c>
      <c r="AR746" s="474">
        <v>4142969.79137873</v>
      </c>
      <c r="AS746" s="474">
        <v>4000371.1549420101</v>
      </c>
      <c r="AT746" s="474">
        <v>4503322.2938189497</v>
      </c>
      <c r="AU746" s="474">
        <v>4746417.2152928403</v>
      </c>
      <c r="AV746" s="474">
        <v>3967652.5176186799</v>
      </c>
      <c r="AW746" s="474">
        <v>3957301.33759005</v>
      </c>
      <c r="AX746" s="474">
        <v>3716025.2514418601</v>
      </c>
      <c r="AY746" s="474">
        <v>2950846.3579372698</v>
      </c>
      <c r="AZ746" s="474">
        <v>3136116.8267367901</v>
      </c>
      <c r="BA746" s="474">
        <v>49707768.676510803</v>
      </c>
    </row>
    <row r="747" spans="1:53">
      <c r="A747" s="475" t="s">
        <v>1596</v>
      </c>
      <c r="B747" s="474">
        <v>19943.87</v>
      </c>
      <c r="C747" s="474">
        <v>13325</v>
      </c>
      <c r="D747" s="474">
        <v>13325</v>
      </c>
      <c r="E747" s="474">
        <v>-42753.74</v>
      </c>
      <c r="F747" s="474">
        <v>19069</v>
      </c>
      <c r="G747" s="474">
        <v>14066</v>
      </c>
      <c r="H747" s="474">
        <v>92650</v>
      </c>
      <c r="I747" s="474">
        <v>14185.99</v>
      </c>
      <c r="J747" s="474">
        <v>53888.77</v>
      </c>
      <c r="K747" s="474">
        <v>13752.39</v>
      </c>
      <c r="L747" s="474">
        <v>13325</v>
      </c>
      <c r="M747" s="474">
        <v>39783.89</v>
      </c>
      <c r="N747" s="474">
        <v>264561.17</v>
      </c>
      <c r="O747" s="474">
        <v>19943.87</v>
      </c>
      <c r="P747" s="474">
        <v>13325</v>
      </c>
      <c r="Q747" s="474">
        <v>13325</v>
      </c>
      <c r="R747" s="474">
        <v>-42753.74</v>
      </c>
      <c r="S747" s="474">
        <v>19069</v>
      </c>
      <c r="T747" s="474">
        <v>14066</v>
      </c>
      <c r="U747" s="474">
        <v>92650</v>
      </c>
      <c r="V747" s="474">
        <v>14185.99</v>
      </c>
      <c r="W747" s="474">
        <v>53888.77</v>
      </c>
      <c r="X747" s="474">
        <v>13752.39</v>
      </c>
      <c r="Y747" s="474">
        <v>13325</v>
      </c>
      <c r="Z747" s="474">
        <v>39783.89</v>
      </c>
      <c r="AA747" s="474">
        <v>264561.17</v>
      </c>
      <c r="AB747" s="474">
        <v>19943.87</v>
      </c>
      <c r="AC747" s="474">
        <v>13325</v>
      </c>
      <c r="AD747" s="474">
        <v>13325</v>
      </c>
      <c r="AE747" s="474">
        <v>-42753.74</v>
      </c>
      <c r="AF747" s="474">
        <v>19069</v>
      </c>
      <c r="AG747" s="474">
        <v>14066</v>
      </c>
      <c r="AH747" s="474">
        <v>92650</v>
      </c>
      <c r="AI747" s="474">
        <v>14185.99</v>
      </c>
      <c r="AJ747" s="474">
        <v>53888.77</v>
      </c>
      <c r="AK747" s="474">
        <v>13752.39</v>
      </c>
      <c r="AL747" s="474">
        <v>13325</v>
      </c>
      <c r="AM747" s="474">
        <v>39783.89</v>
      </c>
      <c r="AN747" s="474">
        <v>264561.17</v>
      </c>
      <c r="AO747" s="474">
        <v>19943.87</v>
      </c>
      <c r="AP747" s="474">
        <v>13325</v>
      </c>
      <c r="AQ747" s="474">
        <v>13325</v>
      </c>
      <c r="AR747" s="474">
        <v>-42753.74</v>
      </c>
      <c r="AS747" s="474">
        <v>19069</v>
      </c>
      <c r="AT747" s="474">
        <v>14066</v>
      </c>
      <c r="AU747" s="474">
        <v>92650</v>
      </c>
      <c r="AV747" s="474">
        <v>14185.99</v>
      </c>
      <c r="AW747" s="474">
        <v>53888.77</v>
      </c>
      <c r="AX747" s="474">
        <v>13752.39</v>
      </c>
      <c r="AY747" s="474">
        <v>13325</v>
      </c>
      <c r="AZ747" s="474">
        <v>39783.89</v>
      </c>
      <c r="BA747" s="474">
        <v>264561.17</v>
      </c>
    </row>
    <row r="748" spans="1:53">
      <c r="A748" s="475" t="s">
        <v>1595</v>
      </c>
      <c r="B748" s="474">
        <v>36255749.509999998</v>
      </c>
      <c r="C748" s="474">
        <v>36250045.700000003</v>
      </c>
      <c r="D748" s="474">
        <v>36296159.140000001</v>
      </c>
      <c r="E748" s="474">
        <v>36261615.270000003</v>
      </c>
      <c r="F748" s="474">
        <v>36265602.640000001</v>
      </c>
      <c r="G748" s="474">
        <v>36262776.380000003</v>
      </c>
      <c r="H748" s="474">
        <v>36270863.719999999</v>
      </c>
      <c r="I748" s="474">
        <v>36090364.560000002</v>
      </c>
      <c r="J748" s="474">
        <v>36280143.380000003</v>
      </c>
      <c r="K748" s="474">
        <v>36041865.329999998</v>
      </c>
      <c r="L748" s="474">
        <v>37060758.659999996</v>
      </c>
      <c r="M748" s="474">
        <v>37060758.659999996</v>
      </c>
      <c r="N748" s="474">
        <v>436396702.94999897</v>
      </c>
      <c r="O748" s="474">
        <v>39183333.333333299</v>
      </c>
      <c r="P748" s="474">
        <v>39183333.333333299</v>
      </c>
      <c r="Q748" s="474">
        <v>39183333.333333299</v>
      </c>
      <c r="R748" s="474">
        <v>39183333.333333299</v>
      </c>
      <c r="S748" s="474">
        <v>39183333.333333299</v>
      </c>
      <c r="T748" s="474">
        <v>39183333.333333299</v>
      </c>
      <c r="U748" s="474">
        <v>39183333.333333299</v>
      </c>
      <c r="V748" s="474">
        <v>39183333.333333299</v>
      </c>
      <c r="W748" s="474">
        <v>39183333.333333299</v>
      </c>
      <c r="X748" s="474">
        <v>39183333.333333299</v>
      </c>
      <c r="Y748" s="474">
        <v>39183333.333333299</v>
      </c>
      <c r="Z748" s="474">
        <v>39183333.333333299</v>
      </c>
      <c r="AA748" s="474">
        <v>470199999.99999899</v>
      </c>
      <c r="AB748" s="474">
        <v>45514166.666666701</v>
      </c>
      <c r="AC748" s="474">
        <v>45514166.666666701</v>
      </c>
      <c r="AD748" s="474">
        <v>45514166.666666701</v>
      </c>
      <c r="AE748" s="474">
        <v>45514166.666666701</v>
      </c>
      <c r="AF748" s="474">
        <v>45514166.666666701</v>
      </c>
      <c r="AG748" s="474">
        <v>45514166.666666701</v>
      </c>
      <c r="AH748" s="474">
        <v>45514166.666666701</v>
      </c>
      <c r="AI748" s="474">
        <v>45514166.666666701</v>
      </c>
      <c r="AJ748" s="474">
        <v>45514166.666666701</v>
      </c>
      <c r="AK748" s="474">
        <v>45514166.666666701</v>
      </c>
      <c r="AL748" s="474">
        <v>45514166.666666701</v>
      </c>
      <c r="AM748" s="474">
        <v>45514166.666666701</v>
      </c>
      <c r="AN748" s="474">
        <v>546170000</v>
      </c>
      <c r="AO748" s="474">
        <v>48560000</v>
      </c>
      <c r="AP748" s="474">
        <v>48560000</v>
      </c>
      <c r="AQ748" s="474">
        <v>48560000</v>
      </c>
      <c r="AR748" s="474">
        <v>48560000</v>
      </c>
      <c r="AS748" s="474">
        <v>48560000</v>
      </c>
      <c r="AT748" s="474">
        <v>48560000</v>
      </c>
      <c r="AU748" s="474">
        <v>48560000</v>
      </c>
      <c r="AV748" s="474">
        <v>48560000</v>
      </c>
      <c r="AW748" s="474">
        <v>48560000</v>
      </c>
      <c r="AX748" s="474">
        <v>48560000</v>
      </c>
      <c r="AY748" s="474">
        <v>48560000</v>
      </c>
      <c r="AZ748" s="474">
        <v>48560000</v>
      </c>
      <c r="BA748" s="474">
        <v>582720000</v>
      </c>
    </row>
    <row r="749" spans="1:53">
      <c r="A749" s="475" t="s">
        <v>1594</v>
      </c>
      <c r="B749" s="474">
        <v>33017219.02</v>
      </c>
      <c r="C749" s="474">
        <v>29702558.710000001</v>
      </c>
      <c r="D749" s="474">
        <v>32682012.039999999</v>
      </c>
      <c r="E749" s="474">
        <v>36251689.060000002</v>
      </c>
      <c r="F749" s="474">
        <v>38170639.560000002</v>
      </c>
      <c r="G749" s="474">
        <v>40871212.600000001</v>
      </c>
      <c r="H749" s="474">
        <v>44184683.270000003</v>
      </c>
      <c r="I749" s="474">
        <v>43852005.520000003</v>
      </c>
      <c r="J749" s="474">
        <v>43092508.539999999</v>
      </c>
      <c r="K749" s="474">
        <v>39543019.118346103</v>
      </c>
      <c r="L749" s="474">
        <v>34480485.942149997</v>
      </c>
      <c r="M749" s="474">
        <v>34048227.551448397</v>
      </c>
      <c r="N749" s="474">
        <v>449896260.93194401</v>
      </c>
      <c r="O749" s="474">
        <v>33814543.380631603</v>
      </c>
      <c r="P749" s="474">
        <v>30871775.401264999</v>
      </c>
      <c r="Q749" s="474">
        <v>31257805.177796599</v>
      </c>
      <c r="R749" s="474">
        <v>32660174.6385292</v>
      </c>
      <c r="S749" s="474">
        <v>36878179.220130801</v>
      </c>
      <c r="T749" s="474">
        <v>40325440.117209703</v>
      </c>
      <c r="U749" s="474">
        <v>41818157.9604389</v>
      </c>
      <c r="V749" s="474">
        <v>42473346.033721499</v>
      </c>
      <c r="W749" s="474">
        <v>41514006.589709401</v>
      </c>
      <c r="X749" s="474">
        <v>40208961.523677804</v>
      </c>
      <c r="Y749" s="474">
        <v>34897060.286862902</v>
      </c>
      <c r="Z749" s="474">
        <v>34294549.7140802</v>
      </c>
      <c r="AA749" s="474">
        <v>441014000.04405397</v>
      </c>
      <c r="AB749" s="474">
        <v>36454342.045193501</v>
      </c>
      <c r="AC749" s="474">
        <v>32555153.158851001</v>
      </c>
      <c r="AD749" s="474">
        <v>32212634.816657498</v>
      </c>
      <c r="AE749" s="474">
        <v>33165404.125688601</v>
      </c>
      <c r="AF749" s="474">
        <v>37302476.048420601</v>
      </c>
      <c r="AG749" s="474">
        <v>40838905.095049597</v>
      </c>
      <c r="AH749" s="474">
        <v>42001959.286145903</v>
      </c>
      <c r="AI749" s="474">
        <v>42697053.405252002</v>
      </c>
      <c r="AJ749" s="474">
        <v>41777203.994452402</v>
      </c>
      <c r="AK749" s="474">
        <v>41004193.096680403</v>
      </c>
      <c r="AL749" s="474">
        <v>35632999.064628899</v>
      </c>
      <c r="AM749" s="474">
        <v>35021091.026284397</v>
      </c>
      <c r="AN749" s="474">
        <v>450663415.16330498</v>
      </c>
      <c r="AO749" s="474">
        <v>37303926.457633302</v>
      </c>
      <c r="AP749" s="474">
        <v>33343025.381149299</v>
      </c>
      <c r="AQ749" s="474">
        <v>33155585.630456701</v>
      </c>
      <c r="AR749" s="474">
        <v>34154451.039999403</v>
      </c>
      <c r="AS749" s="474">
        <v>38411237.965841398</v>
      </c>
      <c r="AT749" s="474">
        <v>42045535.712948501</v>
      </c>
      <c r="AU749" s="474">
        <v>43558652.980319001</v>
      </c>
      <c r="AV749" s="474">
        <v>44243856.668802202</v>
      </c>
      <c r="AW749" s="474">
        <v>43282209.906613603</v>
      </c>
      <c r="AX749" s="474">
        <v>41946024.146005303</v>
      </c>
      <c r="AY749" s="474">
        <v>36464113.146122798</v>
      </c>
      <c r="AZ749" s="474">
        <v>35862019.392142601</v>
      </c>
      <c r="BA749" s="474">
        <v>463770638.42803401</v>
      </c>
    </row>
    <row r="750" spans="1:53">
      <c r="A750" s="475" t="s">
        <v>1593</v>
      </c>
      <c r="B750" s="474">
        <v>19599445.43</v>
      </c>
      <c r="C750" s="474">
        <v>17714873.780000001</v>
      </c>
      <c r="D750" s="474">
        <v>19404570.280000001</v>
      </c>
      <c r="E750" s="474">
        <v>21428455.600000001</v>
      </c>
      <c r="F750" s="474">
        <v>22565680.149999999</v>
      </c>
      <c r="G750" s="474">
        <v>24148806.059999999</v>
      </c>
      <c r="H750" s="474">
        <v>26105856.199999999</v>
      </c>
      <c r="I750" s="474">
        <v>25769671.379999999</v>
      </c>
      <c r="J750" s="474">
        <v>25278226.93</v>
      </c>
      <c r="K750" s="474">
        <v>23009862.1002669</v>
      </c>
      <c r="L750" s="474">
        <v>19553106.947849002</v>
      </c>
      <c r="M750" s="474">
        <v>19654619.9577392</v>
      </c>
      <c r="N750" s="474">
        <v>264233174.815855</v>
      </c>
      <c r="O750" s="474">
        <v>18614031.414818</v>
      </c>
      <c r="P750" s="474">
        <v>17157885.784913901</v>
      </c>
      <c r="Q750" s="474">
        <v>18283049.187206302</v>
      </c>
      <c r="R750" s="474">
        <v>18970368.275113702</v>
      </c>
      <c r="S750" s="474">
        <v>21574012.301489599</v>
      </c>
      <c r="T750" s="474">
        <v>23092341.089818399</v>
      </c>
      <c r="U750" s="474">
        <v>24543625.446444798</v>
      </c>
      <c r="V750" s="474">
        <v>24862646.709346399</v>
      </c>
      <c r="W750" s="474">
        <v>23517032.530019499</v>
      </c>
      <c r="X750" s="474">
        <v>21971017.101727899</v>
      </c>
      <c r="Y750" s="474">
        <v>18712396.478546001</v>
      </c>
      <c r="Z750" s="474">
        <v>18983341.4686363</v>
      </c>
      <c r="AA750" s="474">
        <v>250281747.78808099</v>
      </c>
      <c r="AB750" s="474">
        <v>19736363.987962302</v>
      </c>
      <c r="AC750" s="474">
        <v>17758400.812335402</v>
      </c>
      <c r="AD750" s="474">
        <v>18933353.439667601</v>
      </c>
      <c r="AE750" s="474">
        <v>19366896.365017299</v>
      </c>
      <c r="AF750" s="474">
        <v>22001033.4261491</v>
      </c>
      <c r="AG750" s="474">
        <v>23563063.9458155</v>
      </c>
      <c r="AH750" s="474">
        <v>25039992.717827301</v>
      </c>
      <c r="AI750" s="474">
        <v>25373015.570200801</v>
      </c>
      <c r="AJ750" s="474">
        <v>24007643.104788098</v>
      </c>
      <c r="AK750" s="474">
        <v>22451253.043481901</v>
      </c>
      <c r="AL750" s="474">
        <v>19115962.712154798</v>
      </c>
      <c r="AM750" s="474">
        <v>19263620.875489298</v>
      </c>
      <c r="AN750" s="474">
        <v>256610600.000889</v>
      </c>
      <c r="AO750" s="474">
        <v>20151114.428227</v>
      </c>
      <c r="AP750" s="474">
        <v>18135337.327454399</v>
      </c>
      <c r="AQ750" s="474">
        <v>19366364.0442403</v>
      </c>
      <c r="AR750" s="474">
        <v>19842629.891425699</v>
      </c>
      <c r="AS750" s="474">
        <v>22528521.06106</v>
      </c>
      <c r="AT750" s="474">
        <v>24119814.660611399</v>
      </c>
      <c r="AU750" s="474">
        <v>25625953.135873299</v>
      </c>
      <c r="AV750" s="474">
        <v>25962856.774270099</v>
      </c>
      <c r="AW750" s="474">
        <v>24577388.696848799</v>
      </c>
      <c r="AX750" s="474">
        <v>22975864.7962455</v>
      </c>
      <c r="AY750" s="474">
        <v>19586283.872478899</v>
      </c>
      <c r="AZ750" s="474">
        <v>19749860.712325599</v>
      </c>
      <c r="BA750" s="474">
        <v>262621989.401061</v>
      </c>
    </row>
    <row r="751" spans="1:53">
      <c r="A751" s="475" t="s">
        <v>1592</v>
      </c>
      <c r="B751" s="474">
        <v>594461.96</v>
      </c>
      <c r="C751" s="474">
        <v>547047.51</v>
      </c>
      <c r="D751" s="474">
        <v>471407.12</v>
      </c>
      <c r="E751" s="474">
        <v>680459.32</v>
      </c>
      <c r="F751" s="474">
        <v>682731.39</v>
      </c>
      <c r="G751" s="474">
        <v>697527.4</v>
      </c>
      <c r="H751" s="474">
        <v>759439</v>
      </c>
      <c r="I751" s="474">
        <v>788567.05</v>
      </c>
      <c r="J751" s="474">
        <v>742184</v>
      </c>
      <c r="K751" s="474">
        <v>668957.81186766305</v>
      </c>
      <c r="L751" s="474">
        <v>574193.24512171198</v>
      </c>
      <c r="M751" s="474">
        <v>597508.50795925502</v>
      </c>
      <c r="N751" s="474">
        <v>7804484.3149486296</v>
      </c>
      <c r="O751" s="474">
        <v>528223.94550466898</v>
      </c>
      <c r="P751" s="474">
        <v>465233.38558509399</v>
      </c>
      <c r="Q751" s="474">
        <v>509455.23229649197</v>
      </c>
      <c r="R751" s="474">
        <v>561400.49123888602</v>
      </c>
      <c r="S751" s="474">
        <v>642505.33000269299</v>
      </c>
      <c r="T751" s="474">
        <v>671694.09096400801</v>
      </c>
      <c r="U751" s="474">
        <v>719082.64899576397</v>
      </c>
      <c r="V751" s="474">
        <v>726971.79527991102</v>
      </c>
      <c r="W751" s="474">
        <v>672664.77184281102</v>
      </c>
      <c r="X751" s="474">
        <v>634195.94394946599</v>
      </c>
      <c r="Y751" s="474">
        <v>538430.48546457395</v>
      </c>
      <c r="Z751" s="474">
        <v>564698.48046907503</v>
      </c>
      <c r="AA751" s="474">
        <v>7234556.6015934404</v>
      </c>
      <c r="AB751" s="474">
        <v>540449.07875562203</v>
      </c>
      <c r="AC751" s="474">
        <v>494704.410361093</v>
      </c>
      <c r="AD751" s="474">
        <v>557766.82210384798</v>
      </c>
      <c r="AE751" s="474">
        <v>571503.99338607502</v>
      </c>
      <c r="AF751" s="474">
        <v>654151.872577289</v>
      </c>
      <c r="AG751" s="474">
        <v>687869.623431282</v>
      </c>
      <c r="AH751" s="474">
        <v>731104.30586715403</v>
      </c>
      <c r="AI751" s="474">
        <v>743271.71904812101</v>
      </c>
      <c r="AJ751" s="474">
        <v>691435.38528303802</v>
      </c>
      <c r="AK751" s="474">
        <v>662716.82597461506</v>
      </c>
      <c r="AL751" s="474">
        <v>557362.17109633295</v>
      </c>
      <c r="AM751" s="474">
        <v>581882.22636246996</v>
      </c>
      <c r="AN751" s="474">
        <v>7474218.4342469396</v>
      </c>
      <c r="AO751" s="474">
        <v>573525.75936277094</v>
      </c>
      <c r="AP751" s="474">
        <v>520910.63566151197</v>
      </c>
      <c r="AQ751" s="474">
        <v>577834.50980697398</v>
      </c>
      <c r="AR751" s="474">
        <v>591523.53045944497</v>
      </c>
      <c r="AS751" s="474">
        <v>655657.92925049004</v>
      </c>
      <c r="AT751" s="474">
        <v>699809.81833535596</v>
      </c>
      <c r="AU751" s="474">
        <v>743230.61852683697</v>
      </c>
      <c r="AV751" s="474">
        <v>752054.16500530299</v>
      </c>
      <c r="AW751" s="474">
        <v>710288.45933762996</v>
      </c>
      <c r="AX751" s="474">
        <v>667133.931014659</v>
      </c>
      <c r="AY751" s="474">
        <v>571014.44208715402</v>
      </c>
      <c r="AZ751" s="474">
        <v>590183.93845347897</v>
      </c>
      <c r="BA751" s="474">
        <v>7653167.7373016104</v>
      </c>
    </row>
    <row r="752" spans="1:53">
      <c r="A752" s="475" t="s">
        <v>1591</v>
      </c>
      <c r="B752" s="474">
        <v>-466.24</v>
      </c>
      <c r="C752" s="474">
        <v>0</v>
      </c>
      <c r="D752" s="474">
        <v>-584.74</v>
      </c>
      <c r="E752" s="474">
        <v>-1821.24</v>
      </c>
      <c r="F752" s="474">
        <v>0</v>
      </c>
      <c r="G752" s="474">
        <v>3096.25</v>
      </c>
      <c r="H752" s="474">
        <v>2205</v>
      </c>
      <c r="I752" s="474">
        <v>25725.41</v>
      </c>
      <c r="J752" s="474">
        <v>20569.169999999998</v>
      </c>
      <c r="K752" s="474">
        <v>4259.04</v>
      </c>
      <c r="L752" s="474">
        <v>10533.29</v>
      </c>
      <c r="M752" s="474">
        <v>217.5</v>
      </c>
      <c r="N752" s="474">
        <v>63733.440000000002</v>
      </c>
      <c r="O752" s="474">
        <v>-466.24</v>
      </c>
      <c r="P752" s="474">
        <v>0</v>
      </c>
      <c r="Q752" s="474">
        <v>-584.74</v>
      </c>
      <c r="R752" s="474">
        <v>-1821.24</v>
      </c>
      <c r="S752" s="474">
        <v>0</v>
      </c>
      <c r="T752" s="474">
        <v>3096.25</v>
      </c>
      <c r="U752" s="474">
        <v>2205</v>
      </c>
      <c r="V752" s="474">
        <v>25725.41</v>
      </c>
      <c r="W752" s="474">
        <v>20569.169999999998</v>
      </c>
      <c r="X752" s="474">
        <v>4259.04</v>
      </c>
      <c r="Y752" s="474">
        <v>10533.29</v>
      </c>
      <c r="Z752" s="474">
        <v>217.5</v>
      </c>
      <c r="AA752" s="474">
        <v>63733.440000000002</v>
      </c>
      <c r="AB752" s="474">
        <v>-466.24</v>
      </c>
      <c r="AC752" s="474">
        <v>0</v>
      </c>
      <c r="AD752" s="474">
        <v>-584.74</v>
      </c>
      <c r="AE752" s="474">
        <v>-1821.24</v>
      </c>
      <c r="AF752" s="474">
        <v>0</v>
      </c>
      <c r="AG752" s="474">
        <v>3096.25</v>
      </c>
      <c r="AH752" s="474">
        <v>2205</v>
      </c>
      <c r="AI752" s="474">
        <v>25725.41</v>
      </c>
      <c r="AJ752" s="474">
        <v>20569.169999999998</v>
      </c>
      <c r="AK752" s="474">
        <v>4259.04</v>
      </c>
      <c r="AL752" s="474">
        <v>10533.29</v>
      </c>
      <c r="AM752" s="474">
        <v>217.5</v>
      </c>
      <c r="AN752" s="474">
        <v>63733.440000000002</v>
      </c>
      <c r="AO752" s="474">
        <v>-466.24</v>
      </c>
      <c r="AP752" s="474">
        <v>0</v>
      </c>
      <c r="AQ752" s="474">
        <v>-584.74</v>
      </c>
      <c r="AR752" s="474">
        <v>-1821.24</v>
      </c>
      <c r="AS752" s="474">
        <v>0</v>
      </c>
      <c r="AT752" s="474">
        <v>3096.25</v>
      </c>
      <c r="AU752" s="474">
        <v>2205</v>
      </c>
      <c r="AV752" s="474">
        <v>25725.41</v>
      </c>
      <c r="AW752" s="474">
        <v>20569.169999999998</v>
      </c>
      <c r="AX752" s="474">
        <v>4259.04</v>
      </c>
      <c r="AY752" s="474">
        <v>10533.29</v>
      </c>
      <c r="AZ752" s="474">
        <v>217.5</v>
      </c>
      <c r="BA752" s="474">
        <v>63733.440000000002</v>
      </c>
    </row>
    <row r="753" spans="1:53">
      <c r="A753" s="475" t="s">
        <v>1590</v>
      </c>
      <c r="B753" s="474">
        <v>113665.42</v>
      </c>
      <c r="C753" s="474">
        <v>97019.07</v>
      </c>
      <c r="D753" s="474">
        <v>109126.79</v>
      </c>
      <c r="E753" s="474">
        <v>106577.32</v>
      </c>
      <c r="F753" s="474">
        <v>106107.37</v>
      </c>
      <c r="G753" s="474">
        <v>108917.68</v>
      </c>
      <c r="H753" s="474">
        <v>115232.56</v>
      </c>
      <c r="I753" s="474">
        <v>113440.52</v>
      </c>
      <c r="J753" s="474">
        <v>104813.96</v>
      </c>
      <c r="K753" s="474">
        <v>94180.309999999896</v>
      </c>
      <c r="L753" s="474">
        <v>90264.8</v>
      </c>
      <c r="M753" s="474">
        <v>99600.37</v>
      </c>
      <c r="N753" s="474">
        <v>1258946.17</v>
      </c>
      <c r="O753" s="474">
        <v>86274.229999999894</v>
      </c>
      <c r="P753" s="474">
        <v>86728.72</v>
      </c>
      <c r="Q753" s="474">
        <v>97318.9</v>
      </c>
      <c r="R753" s="474">
        <v>89252.23</v>
      </c>
      <c r="S753" s="474">
        <v>93956.01</v>
      </c>
      <c r="T753" s="474">
        <v>94924.43</v>
      </c>
      <c r="U753" s="474">
        <v>95172.01</v>
      </c>
      <c r="V753" s="474">
        <v>108036.04</v>
      </c>
      <c r="W753" s="474">
        <v>103967</v>
      </c>
      <c r="X753" s="474">
        <v>91524.38</v>
      </c>
      <c r="Y753" s="474">
        <v>93027.74</v>
      </c>
      <c r="Z753" s="474">
        <v>92961.879999999903</v>
      </c>
      <c r="AA753" s="474">
        <v>1133143.57</v>
      </c>
      <c r="AB753" s="474">
        <v>93249.81</v>
      </c>
      <c r="AC753" s="474">
        <v>87037.89</v>
      </c>
      <c r="AD753" s="474">
        <v>101729.31</v>
      </c>
      <c r="AE753" s="474">
        <v>89943.43</v>
      </c>
      <c r="AF753" s="474">
        <v>101624.3</v>
      </c>
      <c r="AG753" s="474">
        <v>99229.859999999899</v>
      </c>
      <c r="AH753" s="474">
        <v>98944.809999999896</v>
      </c>
      <c r="AI753" s="474">
        <v>112214.36</v>
      </c>
      <c r="AJ753" s="474">
        <v>104527.55999999899</v>
      </c>
      <c r="AK753" s="474">
        <v>98551.37</v>
      </c>
      <c r="AL753" s="474">
        <v>96748.54</v>
      </c>
      <c r="AM753" s="474">
        <v>93293.769999999902</v>
      </c>
      <c r="AN753" s="474">
        <v>1177095.01</v>
      </c>
      <c r="AO753" s="474">
        <v>95354.05</v>
      </c>
      <c r="AP753" s="474">
        <v>85765.7</v>
      </c>
      <c r="AQ753" s="474">
        <v>97131.549999999901</v>
      </c>
      <c r="AR753" s="474">
        <v>92092.809999999896</v>
      </c>
      <c r="AS753" s="474">
        <v>100662.32</v>
      </c>
      <c r="AT753" s="474">
        <v>94630.379999999903</v>
      </c>
      <c r="AU753" s="474">
        <v>101734.11</v>
      </c>
      <c r="AV753" s="474">
        <v>111919.139999999</v>
      </c>
      <c r="AW753" s="474">
        <v>100366.75999999901</v>
      </c>
      <c r="AX753" s="474">
        <v>101320.38</v>
      </c>
      <c r="AY753" s="474">
        <v>96060.73</v>
      </c>
      <c r="AZ753" s="474">
        <v>92271.019999999902</v>
      </c>
      <c r="BA753" s="474">
        <v>1169308.95</v>
      </c>
    </row>
    <row r="754" spans="1:53">
      <c r="A754" s="475" t="s">
        <v>1589</v>
      </c>
      <c r="B754" s="474">
        <v>1776.96</v>
      </c>
      <c r="C754" s="474">
        <v>1558.39</v>
      </c>
      <c r="D754" s="474">
        <v>1844.47</v>
      </c>
      <c r="E754" s="474">
        <v>1843.98</v>
      </c>
      <c r="F754" s="474">
        <v>1760.16</v>
      </c>
      <c r="G754" s="474">
        <v>1843.98</v>
      </c>
      <c r="H754" s="474">
        <v>1769.54</v>
      </c>
      <c r="I754" s="474">
        <v>1760.16</v>
      </c>
      <c r="J754" s="474">
        <v>1843.98</v>
      </c>
      <c r="K754" s="474">
        <v>1792.66</v>
      </c>
      <c r="L754" s="474">
        <v>1711.17</v>
      </c>
      <c r="M754" s="474">
        <v>1874.14</v>
      </c>
      <c r="N754" s="474">
        <v>21379.589999999898</v>
      </c>
      <c r="O754" s="474">
        <v>1679.51</v>
      </c>
      <c r="P754" s="474">
        <v>1729.89</v>
      </c>
      <c r="Q754" s="474">
        <v>1894.65</v>
      </c>
      <c r="R754" s="474">
        <v>1729.89</v>
      </c>
      <c r="S754" s="474">
        <v>1812.27</v>
      </c>
      <c r="T754" s="474">
        <v>1812.27</v>
      </c>
      <c r="U754" s="474">
        <v>1729.89</v>
      </c>
      <c r="V754" s="474">
        <v>1894.65</v>
      </c>
      <c r="W754" s="474">
        <v>1812.27</v>
      </c>
      <c r="X754" s="474">
        <v>1729.89</v>
      </c>
      <c r="Y754" s="474">
        <v>1812.27</v>
      </c>
      <c r="Z754" s="474">
        <v>1812.27</v>
      </c>
      <c r="AA754" s="474">
        <v>21449.72</v>
      </c>
      <c r="AB754" s="474">
        <v>1737.52</v>
      </c>
      <c r="AC754" s="474">
        <v>1789.65</v>
      </c>
      <c r="AD754" s="474">
        <v>1960.09</v>
      </c>
      <c r="AE754" s="474">
        <v>1789.65</v>
      </c>
      <c r="AF754" s="474">
        <v>1874.87</v>
      </c>
      <c r="AG754" s="474">
        <v>1874.87</v>
      </c>
      <c r="AH754" s="474">
        <v>1789.65</v>
      </c>
      <c r="AI754" s="474">
        <v>1960.09</v>
      </c>
      <c r="AJ754" s="474">
        <v>1874.87</v>
      </c>
      <c r="AK754" s="474">
        <v>1789.65</v>
      </c>
      <c r="AL754" s="474">
        <v>1874.87</v>
      </c>
      <c r="AM754" s="474">
        <v>1874.87</v>
      </c>
      <c r="AN754" s="474">
        <v>22190.6499999999</v>
      </c>
      <c r="AO754" s="474">
        <v>1742.1</v>
      </c>
      <c r="AP754" s="474">
        <v>1794.36</v>
      </c>
      <c r="AQ754" s="474">
        <v>1965.25</v>
      </c>
      <c r="AR754" s="474">
        <v>1794.36</v>
      </c>
      <c r="AS754" s="474">
        <v>1879.81</v>
      </c>
      <c r="AT754" s="474">
        <v>1879.81</v>
      </c>
      <c r="AU754" s="474">
        <v>1794.36</v>
      </c>
      <c r="AV754" s="474">
        <v>1965.25</v>
      </c>
      <c r="AW754" s="474">
        <v>1879.81</v>
      </c>
      <c r="AX754" s="474">
        <v>1794.36</v>
      </c>
      <c r="AY754" s="474">
        <v>1879.81</v>
      </c>
      <c r="AZ754" s="474">
        <v>1879.81</v>
      </c>
      <c r="BA754" s="474">
        <v>22249.09</v>
      </c>
    </row>
    <row r="755" spans="1:53">
      <c r="A755" s="475" t="s">
        <v>1588</v>
      </c>
      <c r="B755" s="474">
        <v>13816.56</v>
      </c>
      <c r="C755" s="474">
        <v>10822.04</v>
      </c>
      <c r="D755" s="474">
        <v>13808.23</v>
      </c>
      <c r="E755" s="474">
        <v>12997.88</v>
      </c>
      <c r="F755" s="474">
        <v>13355.56</v>
      </c>
      <c r="G755" s="474">
        <v>14148.88</v>
      </c>
      <c r="H755" s="474">
        <v>14454.15</v>
      </c>
      <c r="I755" s="474">
        <v>14003.2</v>
      </c>
      <c r="J755" s="474">
        <v>14985.46</v>
      </c>
      <c r="K755" s="474">
        <v>12473.98</v>
      </c>
      <c r="L755" s="474">
        <v>12393.47</v>
      </c>
      <c r="M755" s="474">
        <v>14240.28</v>
      </c>
      <c r="N755" s="474">
        <v>161499.69</v>
      </c>
      <c r="O755" s="474">
        <v>13475.11</v>
      </c>
      <c r="P755" s="474">
        <v>13334.58</v>
      </c>
      <c r="Q755" s="474">
        <v>14637.56</v>
      </c>
      <c r="R755" s="474">
        <v>12929.16</v>
      </c>
      <c r="S755" s="474">
        <v>13556.74</v>
      </c>
      <c r="T755" s="474">
        <v>13483.24</v>
      </c>
      <c r="U755" s="474">
        <v>13361.4399999999</v>
      </c>
      <c r="V755" s="474">
        <v>14044.06</v>
      </c>
      <c r="W755" s="474">
        <v>13540.82</v>
      </c>
      <c r="X755" s="474">
        <v>13036.57</v>
      </c>
      <c r="Y755" s="474">
        <v>13749.52</v>
      </c>
      <c r="Z755" s="474">
        <v>13598.39</v>
      </c>
      <c r="AA755" s="474">
        <v>162747.19</v>
      </c>
      <c r="AB755" s="474">
        <v>13669.24</v>
      </c>
      <c r="AC755" s="474">
        <v>12462.05</v>
      </c>
      <c r="AD755" s="474">
        <v>14322.18</v>
      </c>
      <c r="AE755" s="474">
        <v>12786.98</v>
      </c>
      <c r="AF755" s="474">
        <v>14598.03</v>
      </c>
      <c r="AG755" s="474">
        <v>13967.64</v>
      </c>
      <c r="AH755" s="474">
        <v>13777.47</v>
      </c>
      <c r="AI755" s="474">
        <v>14604.12</v>
      </c>
      <c r="AJ755" s="474">
        <v>13419.73</v>
      </c>
      <c r="AK755" s="474">
        <v>14033.54</v>
      </c>
      <c r="AL755" s="474">
        <v>14258.47</v>
      </c>
      <c r="AM755" s="474">
        <v>13452.75</v>
      </c>
      <c r="AN755" s="474">
        <v>165352.19999999899</v>
      </c>
      <c r="AO755" s="474">
        <v>14687.47</v>
      </c>
      <c r="AP755" s="474">
        <v>12867.2</v>
      </c>
      <c r="AQ755" s="474">
        <v>14190.43</v>
      </c>
      <c r="AR755" s="474">
        <v>13792.57</v>
      </c>
      <c r="AS755" s="474">
        <v>15062.02</v>
      </c>
      <c r="AT755" s="474">
        <v>13811.96</v>
      </c>
      <c r="AU755" s="474">
        <v>14804.43</v>
      </c>
      <c r="AV755" s="474">
        <v>15010.15</v>
      </c>
      <c r="AW755" s="474">
        <v>13246.67</v>
      </c>
      <c r="AX755" s="474">
        <v>15078.93</v>
      </c>
      <c r="AY755" s="474">
        <v>14701.2</v>
      </c>
      <c r="AZ755" s="474">
        <v>13880.19</v>
      </c>
      <c r="BA755" s="474">
        <v>171133.22</v>
      </c>
    </row>
    <row r="756" spans="1:53">
      <c r="A756" s="475" t="s">
        <v>1587</v>
      </c>
      <c r="B756" s="474">
        <v>12819.85</v>
      </c>
      <c r="C756" s="474">
        <v>13796.61</v>
      </c>
      <c r="D756" s="474">
        <v>15195.19</v>
      </c>
      <c r="E756" s="474">
        <v>14576.7</v>
      </c>
      <c r="F756" s="474">
        <v>13886.33</v>
      </c>
      <c r="G756" s="474">
        <v>15434.46</v>
      </c>
      <c r="H756" s="474">
        <v>12847.58</v>
      </c>
      <c r="I756" s="474">
        <v>12646.48</v>
      </c>
      <c r="J756" s="474">
        <v>14519.6</v>
      </c>
      <c r="K756" s="474">
        <v>13266.89</v>
      </c>
      <c r="L756" s="474">
        <v>12753.02</v>
      </c>
      <c r="M756" s="474">
        <v>13738.0699999999</v>
      </c>
      <c r="N756" s="474">
        <v>165480.78</v>
      </c>
      <c r="O756" s="474">
        <v>13245.859999999901</v>
      </c>
      <c r="P756" s="474">
        <v>13245.859999999901</v>
      </c>
      <c r="Q756" s="474">
        <v>14520.17</v>
      </c>
      <c r="R756" s="474">
        <v>13257.559999999899</v>
      </c>
      <c r="S756" s="474">
        <v>13888.86</v>
      </c>
      <c r="T756" s="474">
        <v>13888.86</v>
      </c>
      <c r="U756" s="474">
        <v>13257.559999999899</v>
      </c>
      <c r="V756" s="474">
        <v>14520.17</v>
      </c>
      <c r="W756" s="474">
        <v>13888.86</v>
      </c>
      <c r="X756" s="474">
        <v>13257.559999999899</v>
      </c>
      <c r="Y756" s="474">
        <v>13888.86</v>
      </c>
      <c r="Z756" s="474">
        <v>13888.86</v>
      </c>
      <c r="AA756" s="474">
        <v>164749.04</v>
      </c>
      <c r="AB756" s="474">
        <v>14166.93</v>
      </c>
      <c r="AC756" s="474">
        <v>12879.029999999901</v>
      </c>
      <c r="AD756" s="474">
        <v>14810.869999999901</v>
      </c>
      <c r="AE756" s="474">
        <v>12879.029999999901</v>
      </c>
      <c r="AF756" s="474">
        <v>14810.869999999901</v>
      </c>
      <c r="AG756" s="474">
        <v>14166.93</v>
      </c>
      <c r="AH756" s="474">
        <v>13522.959999999901</v>
      </c>
      <c r="AI756" s="474">
        <v>14810.869999999901</v>
      </c>
      <c r="AJ756" s="474">
        <v>13522.959999999901</v>
      </c>
      <c r="AK756" s="474">
        <v>14166.93</v>
      </c>
      <c r="AL756" s="474">
        <v>14166.93</v>
      </c>
      <c r="AM756" s="474">
        <v>13522.959999999901</v>
      </c>
      <c r="AN756" s="474">
        <v>167427.269999999</v>
      </c>
      <c r="AO756" s="474">
        <v>14238.9</v>
      </c>
      <c r="AP756" s="474">
        <v>12572.16</v>
      </c>
      <c r="AQ756" s="474">
        <v>14048.45</v>
      </c>
      <c r="AR756" s="474">
        <v>12981.68</v>
      </c>
      <c r="AS756" s="474">
        <v>14457.98</v>
      </c>
      <c r="AT756" s="474">
        <v>13419.84</v>
      </c>
      <c r="AU756" s="474">
        <v>13610.279999999901</v>
      </c>
      <c r="AV756" s="474">
        <v>14457.98</v>
      </c>
      <c r="AW756" s="474">
        <v>12791.2299999999</v>
      </c>
      <c r="AX756" s="474">
        <v>14238.9</v>
      </c>
      <c r="AY756" s="474">
        <v>13829.37</v>
      </c>
      <c r="AZ756" s="474">
        <v>13200.7499999999</v>
      </c>
      <c r="BA756" s="474">
        <v>163847.51999999999</v>
      </c>
    </row>
    <row r="757" spans="1:53">
      <c r="A757" s="475" t="s">
        <v>1586</v>
      </c>
      <c r="B757" s="474">
        <v>0</v>
      </c>
      <c r="C757" s="474">
        <v>0</v>
      </c>
      <c r="D757" s="474">
        <v>0</v>
      </c>
      <c r="E757" s="474">
        <v>0</v>
      </c>
      <c r="F757" s="474">
        <v>0</v>
      </c>
      <c r="G757" s="474">
        <v>0</v>
      </c>
      <c r="H757" s="474">
        <v>0</v>
      </c>
      <c r="I757" s="474">
        <v>0</v>
      </c>
      <c r="J757" s="474">
        <v>0</v>
      </c>
      <c r="K757" s="474">
        <v>0</v>
      </c>
      <c r="L757" s="474">
        <v>0</v>
      </c>
      <c r="M757" s="474">
        <v>0</v>
      </c>
      <c r="N757" s="474">
        <v>0</v>
      </c>
      <c r="O757" s="474">
        <v>0</v>
      </c>
      <c r="P757" s="474">
        <v>0</v>
      </c>
      <c r="Q757" s="474">
        <v>0</v>
      </c>
      <c r="R757" s="474">
        <v>0</v>
      </c>
      <c r="S757" s="474">
        <v>0</v>
      </c>
      <c r="T757" s="474">
        <v>0</v>
      </c>
      <c r="U757" s="474">
        <v>0</v>
      </c>
      <c r="V757" s="474">
        <v>0</v>
      </c>
      <c r="W757" s="474">
        <v>0</v>
      </c>
      <c r="X757" s="474">
        <v>0</v>
      </c>
      <c r="Y757" s="474">
        <v>0</v>
      </c>
      <c r="Z757" s="474">
        <v>0</v>
      </c>
      <c r="AA757" s="474">
        <v>0</v>
      </c>
      <c r="AB757" s="474">
        <v>0</v>
      </c>
      <c r="AC757" s="474">
        <v>0</v>
      </c>
      <c r="AD757" s="474">
        <v>0</v>
      </c>
      <c r="AE757" s="474">
        <v>0</v>
      </c>
      <c r="AF757" s="474">
        <v>0</v>
      </c>
      <c r="AG757" s="474">
        <v>0</v>
      </c>
      <c r="AH757" s="474">
        <v>0</v>
      </c>
      <c r="AI757" s="474">
        <v>0</v>
      </c>
      <c r="AJ757" s="474">
        <v>0</v>
      </c>
      <c r="AK757" s="474">
        <v>0</v>
      </c>
      <c r="AL757" s="474">
        <v>0</v>
      </c>
      <c r="AM757" s="474">
        <v>0</v>
      </c>
      <c r="AN757" s="474">
        <v>0</v>
      </c>
      <c r="AO757" s="474">
        <v>0</v>
      </c>
      <c r="AP757" s="474">
        <v>0</v>
      </c>
      <c r="AQ757" s="474">
        <v>0</v>
      </c>
      <c r="AR757" s="474">
        <v>0</v>
      </c>
      <c r="AS757" s="474">
        <v>0</v>
      </c>
      <c r="AT757" s="474">
        <v>0</v>
      </c>
      <c r="AU757" s="474">
        <v>0</v>
      </c>
      <c r="AV757" s="474">
        <v>0</v>
      </c>
      <c r="AW757" s="474">
        <v>0</v>
      </c>
      <c r="AX757" s="474">
        <v>0</v>
      </c>
      <c r="AY757" s="474">
        <v>0</v>
      </c>
      <c r="AZ757" s="474">
        <v>0</v>
      </c>
      <c r="BA757" s="474">
        <v>0</v>
      </c>
    </row>
    <row r="758" spans="1:53">
      <c r="A758" s="475" t="s">
        <v>1585</v>
      </c>
      <c r="B758" s="474">
        <v>0</v>
      </c>
      <c r="C758" s="474">
        <v>0</v>
      </c>
      <c r="D758" s="474">
        <v>0</v>
      </c>
      <c r="E758" s="474">
        <v>0</v>
      </c>
      <c r="F758" s="474">
        <v>0</v>
      </c>
      <c r="G758" s="474">
        <v>0</v>
      </c>
      <c r="H758" s="474">
        <v>0</v>
      </c>
      <c r="I758" s="474">
        <v>0</v>
      </c>
      <c r="J758" s="474">
        <v>0</v>
      </c>
      <c r="K758" s="474">
        <v>0</v>
      </c>
      <c r="L758" s="474">
        <v>0</v>
      </c>
      <c r="M758" s="474">
        <v>0</v>
      </c>
      <c r="N758" s="474">
        <v>0</v>
      </c>
      <c r="O758" s="474">
        <v>0</v>
      </c>
      <c r="P758" s="474">
        <v>0</v>
      </c>
      <c r="Q758" s="474">
        <v>0</v>
      </c>
      <c r="R758" s="474">
        <v>0</v>
      </c>
      <c r="S758" s="474">
        <v>0</v>
      </c>
      <c r="T758" s="474">
        <v>0</v>
      </c>
      <c r="U758" s="474">
        <v>0</v>
      </c>
      <c r="V758" s="474">
        <v>0</v>
      </c>
      <c r="W758" s="474">
        <v>0</v>
      </c>
      <c r="X758" s="474">
        <v>0</v>
      </c>
      <c r="Y758" s="474">
        <v>0</v>
      </c>
      <c r="Z758" s="474">
        <v>0</v>
      </c>
      <c r="AA758" s="474">
        <v>0</v>
      </c>
      <c r="AB758" s="474">
        <v>0</v>
      </c>
      <c r="AC758" s="474">
        <v>0</v>
      </c>
      <c r="AD758" s="474">
        <v>0</v>
      </c>
      <c r="AE758" s="474">
        <v>0</v>
      </c>
      <c r="AF758" s="474">
        <v>0</v>
      </c>
      <c r="AG758" s="474">
        <v>0</v>
      </c>
      <c r="AH758" s="474">
        <v>0</v>
      </c>
      <c r="AI758" s="474">
        <v>0</v>
      </c>
      <c r="AJ758" s="474">
        <v>0</v>
      </c>
      <c r="AK758" s="474">
        <v>0</v>
      </c>
      <c r="AL758" s="474">
        <v>0</v>
      </c>
      <c r="AM758" s="474">
        <v>0</v>
      </c>
      <c r="AN758" s="474">
        <v>0</v>
      </c>
      <c r="AO758" s="474">
        <v>0</v>
      </c>
      <c r="AP758" s="474">
        <v>0</v>
      </c>
      <c r="AQ758" s="474">
        <v>0</v>
      </c>
      <c r="AR758" s="474">
        <v>0</v>
      </c>
      <c r="AS758" s="474">
        <v>0</v>
      </c>
      <c r="AT758" s="474">
        <v>0</v>
      </c>
      <c r="AU758" s="474">
        <v>0</v>
      </c>
      <c r="AV758" s="474">
        <v>0</v>
      </c>
      <c r="AW758" s="474">
        <v>0</v>
      </c>
      <c r="AX758" s="474">
        <v>0</v>
      </c>
      <c r="AY758" s="474">
        <v>0</v>
      </c>
      <c r="AZ758" s="474">
        <v>0</v>
      </c>
      <c r="BA758" s="474">
        <v>0</v>
      </c>
    </row>
    <row r="759" spans="1:53">
      <c r="A759" s="475" t="s">
        <v>1584</v>
      </c>
      <c r="B759" s="474">
        <v>0</v>
      </c>
      <c r="C759" s="474">
        <v>0</v>
      </c>
      <c r="D759" s="474">
        <v>0</v>
      </c>
      <c r="E759" s="474">
        <v>0</v>
      </c>
      <c r="F759" s="474">
        <v>0</v>
      </c>
      <c r="G759" s="474">
        <v>0</v>
      </c>
      <c r="H759" s="474">
        <v>0</v>
      </c>
      <c r="I759" s="474">
        <v>0</v>
      </c>
      <c r="J759" s="474">
        <v>0</v>
      </c>
      <c r="K759" s="474">
        <v>0</v>
      </c>
      <c r="L759" s="474">
        <v>0</v>
      </c>
      <c r="M759" s="474">
        <v>0</v>
      </c>
      <c r="N759" s="474">
        <v>0</v>
      </c>
      <c r="O759" s="474">
        <v>0</v>
      </c>
      <c r="P759" s="474">
        <v>0</v>
      </c>
      <c r="Q759" s="474">
        <v>0</v>
      </c>
      <c r="R759" s="474">
        <v>0</v>
      </c>
      <c r="S759" s="474">
        <v>0</v>
      </c>
      <c r="T759" s="474">
        <v>0</v>
      </c>
      <c r="U759" s="474">
        <v>0</v>
      </c>
      <c r="V759" s="474">
        <v>0</v>
      </c>
      <c r="W759" s="474">
        <v>0</v>
      </c>
      <c r="X759" s="474">
        <v>0</v>
      </c>
      <c r="Y759" s="474">
        <v>0</v>
      </c>
      <c r="Z759" s="474">
        <v>0</v>
      </c>
      <c r="AA759" s="474">
        <v>0</v>
      </c>
      <c r="AB759" s="474">
        <v>0</v>
      </c>
      <c r="AC759" s="474">
        <v>0</v>
      </c>
      <c r="AD759" s="474">
        <v>0</v>
      </c>
      <c r="AE759" s="474">
        <v>0</v>
      </c>
      <c r="AF759" s="474">
        <v>0</v>
      </c>
      <c r="AG759" s="474">
        <v>0</v>
      </c>
      <c r="AH759" s="474">
        <v>0</v>
      </c>
      <c r="AI759" s="474">
        <v>0</v>
      </c>
      <c r="AJ759" s="474">
        <v>0</v>
      </c>
      <c r="AK759" s="474">
        <v>0</v>
      </c>
      <c r="AL759" s="474">
        <v>0</v>
      </c>
      <c r="AM759" s="474">
        <v>0</v>
      </c>
      <c r="AN759" s="474">
        <v>0</v>
      </c>
      <c r="AO759" s="474">
        <v>0</v>
      </c>
      <c r="AP759" s="474">
        <v>0</v>
      </c>
      <c r="AQ759" s="474">
        <v>0</v>
      </c>
      <c r="AR759" s="474">
        <v>0</v>
      </c>
      <c r="AS759" s="474">
        <v>0</v>
      </c>
      <c r="AT759" s="474">
        <v>0</v>
      </c>
      <c r="AU759" s="474">
        <v>0</v>
      </c>
      <c r="AV759" s="474">
        <v>0</v>
      </c>
      <c r="AW759" s="474">
        <v>0</v>
      </c>
      <c r="AX759" s="474">
        <v>0</v>
      </c>
      <c r="AY759" s="474">
        <v>0</v>
      </c>
      <c r="AZ759" s="474">
        <v>0</v>
      </c>
      <c r="BA759" s="474">
        <v>0</v>
      </c>
    </row>
    <row r="760" spans="1:53">
      <c r="A760" s="475" t="s">
        <v>1583</v>
      </c>
      <c r="B760" s="474">
        <v>0</v>
      </c>
      <c r="C760" s="474">
        <v>0</v>
      </c>
      <c r="D760" s="474">
        <v>1561.45</v>
      </c>
      <c r="E760" s="474">
        <v>961.36</v>
      </c>
      <c r="F760" s="474">
        <v>1330.08</v>
      </c>
      <c r="G760" s="474">
        <v>5994.11</v>
      </c>
      <c r="H760" s="474">
        <v>10719.88</v>
      </c>
      <c r="I760" s="474">
        <v>23067.65</v>
      </c>
      <c r="J760" s="474">
        <v>20328.900000000001</v>
      </c>
      <c r="K760" s="474">
        <v>32846</v>
      </c>
      <c r="L760" s="474">
        <v>32237</v>
      </c>
      <c r="M760" s="474">
        <v>42856</v>
      </c>
      <c r="N760" s="474">
        <v>171902.43</v>
      </c>
      <c r="O760" s="474">
        <v>84804</v>
      </c>
      <c r="P760" s="474">
        <v>98412</v>
      </c>
      <c r="Q760" s="474">
        <v>144315</v>
      </c>
      <c r="R760" s="474">
        <v>163828</v>
      </c>
      <c r="S760" s="474">
        <v>191592</v>
      </c>
      <c r="T760" s="474">
        <v>208093</v>
      </c>
      <c r="U760" s="474">
        <v>226418</v>
      </c>
      <c r="V760" s="474">
        <v>231547</v>
      </c>
      <c r="W760" s="474">
        <v>224269</v>
      </c>
      <c r="X760" s="474">
        <v>237854</v>
      </c>
      <c r="Y760" s="474">
        <v>246945</v>
      </c>
      <c r="Z760" s="474">
        <v>279890</v>
      </c>
      <c r="AA760" s="474">
        <v>2337967</v>
      </c>
      <c r="AB760" s="474">
        <v>321777</v>
      </c>
      <c r="AC760" s="474">
        <v>307070</v>
      </c>
      <c r="AD760" s="474">
        <v>337034</v>
      </c>
      <c r="AE760" s="474">
        <v>332731</v>
      </c>
      <c r="AF760" s="474">
        <v>354300</v>
      </c>
      <c r="AG760" s="474">
        <v>361187</v>
      </c>
      <c r="AH760" s="474">
        <v>373883</v>
      </c>
      <c r="AI760" s="474">
        <v>364906</v>
      </c>
      <c r="AJ760" s="474">
        <v>339846</v>
      </c>
      <c r="AK760" s="474">
        <v>350234</v>
      </c>
      <c r="AL760" s="474">
        <v>354434</v>
      </c>
      <c r="AM760" s="474">
        <v>394721</v>
      </c>
      <c r="AN760" s="474">
        <v>4192123</v>
      </c>
      <c r="AO760" s="474">
        <v>725554</v>
      </c>
      <c r="AP760" s="474">
        <v>677309</v>
      </c>
      <c r="AQ760" s="474">
        <v>736573</v>
      </c>
      <c r="AR760" s="474">
        <v>722713</v>
      </c>
      <c r="AS760" s="474">
        <v>762940</v>
      </c>
      <c r="AT760" s="474">
        <v>768430</v>
      </c>
      <c r="AU760" s="474">
        <v>789128</v>
      </c>
      <c r="AV760" s="474">
        <v>758622</v>
      </c>
      <c r="AW760" s="474">
        <v>697853</v>
      </c>
      <c r="AX760" s="474">
        <v>715249</v>
      </c>
      <c r="AY760" s="474">
        <v>720195</v>
      </c>
      <c r="AZ760" s="474">
        <v>798155</v>
      </c>
      <c r="BA760" s="474">
        <v>8872721</v>
      </c>
    </row>
    <row r="761" spans="1:53">
      <c r="A761" s="475" t="s">
        <v>1582</v>
      </c>
      <c r="B761" s="474">
        <v>0</v>
      </c>
      <c r="C761" s="474">
        <v>0</v>
      </c>
      <c r="D761" s="474">
        <v>0</v>
      </c>
      <c r="E761" s="474">
        <v>0</v>
      </c>
      <c r="F761" s="474">
        <v>0</v>
      </c>
      <c r="G761" s="474">
        <v>0</v>
      </c>
      <c r="H761" s="474">
        <v>0</v>
      </c>
      <c r="I761" s="474">
        <v>0</v>
      </c>
      <c r="J761" s="474">
        <v>0</v>
      </c>
      <c r="K761" s="474">
        <v>0</v>
      </c>
      <c r="L761" s="474">
        <v>0</v>
      </c>
      <c r="M761" s="474">
        <v>0</v>
      </c>
      <c r="N761" s="474">
        <v>0</v>
      </c>
      <c r="O761" s="474">
        <v>0</v>
      </c>
      <c r="P761" s="474">
        <v>0</v>
      </c>
      <c r="Q761" s="474">
        <v>0</v>
      </c>
      <c r="R761" s="474">
        <v>0</v>
      </c>
      <c r="S761" s="474">
        <v>0</v>
      </c>
      <c r="T761" s="474">
        <v>0</v>
      </c>
      <c r="U761" s="474">
        <v>0</v>
      </c>
      <c r="V761" s="474">
        <v>0</v>
      </c>
      <c r="W761" s="474">
        <v>0</v>
      </c>
      <c r="X761" s="474">
        <v>0</v>
      </c>
      <c r="Y761" s="474">
        <v>0</v>
      </c>
      <c r="Z761" s="474">
        <v>0</v>
      </c>
      <c r="AA761" s="474">
        <v>0</v>
      </c>
      <c r="AB761" s="474">
        <v>0</v>
      </c>
      <c r="AC761" s="474">
        <v>0</v>
      </c>
      <c r="AD761" s="474">
        <v>0</v>
      </c>
      <c r="AE761" s="474">
        <v>0</v>
      </c>
      <c r="AF761" s="474">
        <v>0</v>
      </c>
      <c r="AG761" s="474">
        <v>0</v>
      </c>
      <c r="AH761" s="474">
        <v>0</v>
      </c>
      <c r="AI761" s="474">
        <v>0</v>
      </c>
      <c r="AJ761" s="474">
        <v>0</v>
      </c>
      <c r="AK761" s="474">
        <v>0</v>
      </c>
      <c r="AL761" s="474">
        <v>0</v>
      </c>
      <c r="AM761" s="474">
        <v>0</v>
      </c>
      <c r="AN761" s="474">
        <v>0</v>
      </c>
      <c r="AO761" s="474">
        <v>0</v>
      </c>
      <c r="AP761" s="474">
        <v>0</v>
      </c>
      <c r="AQ761" s="474">
        <v>0</v>
      </c>
      <c r="AR761" s="474">
        <v>0</v>
      </c>
      <c r="AS761" s="474">
        <v>0</v>
      </c>
      <c r="AT761" s="474">
        <v>0</v>
      </c>
      <c r="AU761" s="474">
        <v>0</v>
      </c>
      <c r="AV761" s="474">
        <v>0</v>
      </c>
      <c r="AW761" s="474">
        <v>0</v>
      </c>
      <c r="AX761" s="474">
        <v>0</v>
      </c>
      <c r="AY761" s="474">
        <v>0</v>
      </c>
      <c r="AZ761" s="474">
        <v>0</v>
      </c>
      <c r="BA761" s="474">
        <v>0</v>
      </c>
    </row>
    <row r="762" spans="1:53">
      <c r="A762" s="475" t="s">
        <v>1581</v>
      </c>
      <c r="B762" s="474">
        <v>0</v>
      </c>
      <c r="C762" s="474">
        <v>0</v>
      </c>
      <c r="D762" s="474">
        <v>0</v>
      </c>
      <c r="E762" s="474">
        <v>0</v>
      </c>
      <c r="F762" s="474">
        <v>0</v>
      </c>
      <c r="G762" s="474">
        <v>14673.04</v>
      </c>
      <c r="H762" s="474">
        <v>3738.18</v>
      </c>
      <c r="I762" s="474">
        <v>0</v>
      </c>
      <c r="J762" s="474">
        <v>0</v>
      </c>
      <c r="K762" s="474">
        <v>0</v>
      </c>
      <c r="L762" s="474">
        <v>0</v>
      </c>
      <c r="M762" s="474">
        <v>0</v>
      </c>
      <c r="N762" s="474">
        <v>18411.22</v>
      </c>
      <c r="O762" s="474">
        <v>0</v>
      </c>
      <c r="P762" s="474">
        <v>0</v>
      </c>
      <c r="Q762" s="474">
        <v>0</v>
      </c>
      <c r="R762" s="474">
        <v>0</v>
      </c>
      <c r="S762" s="474">
        <v>0</v>
      </c>
      <c r="T762" s="474">
        <v>0</v>
      </c>
      <c r="U762" s="474">
        <v>0</v>
      </c>
      <c r="V762" s="474">
        <v>0</v>
      </c>
      <c r="W762" s="474">
        <v>0</v>
      </c>
      <c r="X762" s="474">
        <v>0</v>
      </c>
      <c r="Y762" s="474">
        <v>0</v>
      </c>
      <c r="Z762" s="474">
        <v>0</v>
      </c>
      <c r="AA762" s="474">
        <v>0</v>
      </c>
      <c r="AB762" s="474">
        <v>0</v>
      </c>
      <c r="AC762" s="474">
        <v>0</v>
      </c>
      <c r="AD762" s="474">
        <v>0</v>
      </c>
      <c r="AE762" s="474">
        <v>0</v>
      </c>
      <c r="AF762" s="474">
        <v>0</v>
      </c>
      <c r="AG762" s="474">
        <v>0</v>
      </c>
      <c r="AH762" s="474">
        <v>0</v>
      </c>
      <c r="AI762" s="474">
        <v>0</v>
      </c>
      <c r="AJ762" s="474">
        <v>0</v>
      </c>
      <c r="AK762" s="474">
        <v>0</v>
      </c>
      <c r="AL762" s="474">
        <v>0</v>
      </c>
      <c r="AM762" s="474">
        <v>0</v>
      </c>
      <c r="AN762" s="474">
        <v>0</v>
      </c>
      <c r="AO762" s="474">
        <v>0</v>
      </c>
      <c r="AP762" s="474">
        <v>0</v>
      </c>
      <c r="AQ762" s="474">
        <v>0</v>
      </c>
      <c r="AR762" s="474">
        <v>0</v>
      </c>
      <c r="AS762" s="474">
        <v>0</v>
      </c>
      <c r="AT762" s="474">
        <v>0</v>
      </c>
      <c r="AU762" s="474">
        <v>0</v>
      </c>
      <c r="AV762" s="474">
        <v>0</v>
      </c>
      <c r="AW762" s="474">
        <v>0</v>
      </c>
      <c r="AX762" s="474">
        <v>0</v>
      </c>
      <c r="AY762" s="474">
        <v>0</v>
      </c>
      <c r="AZ762" s="474">
        <v>0</v>
      </c>
      <c r="BA762" s="474">
        <v>0</v>
      </c>
    </row>
    <row r="763" spans="1:53">
      <c r="A763" s="475" t="s">
        <v>1580</v>
      </c>
      <c r="B763" s="474">
        <v>-481759.68</v>
      </c>
      <c r="C763" s="474">
        <v>-485955.8</v>
      </c>
      <c r="D763" s="474">
        <v>-485129.38</v>
      </c>
      <c r="E763" s="474">
        <v>-501979.57</v>
      </c>
      <c r="F763" s="474">
        <v>-502775.85</v>
      </c>
      <c r="G763" s="474">
        <v>-502798.82999999903</v>
      </c>
      <c r="H763" s="474">
        <v>-502709.16</v>
      </c>
      <c r="I763" s="474">
        <v>-502709.18</v>
      </c>
      <c r="J763" s="474">
        <v>-502709.16</v>
      </c>
      <c r="K763" s="474">
        <v>-502708.82</v>
      </c>
      <c r="L763" s="474">
        <v>-505741.82</v>
      </c>
      <c r="M763" s="474">
        <v>-510575.82</v>
      </c>
      <c r="N763" s="474">
        <v>-5987553.0700000003</v>
      </c>
      <c r="O763" s="474">
        <v>-486936.98</v>
      </c>
      <c r="P763" s="474">
        <v>-486936.98</v>
      </c>
      <c r="Q763" s="474">
        <v>-486936.98</v>
      </c>
      <c r="R763" s="474">
        <v>-486936.98</v>
      </c>
      <c r="S763" s="474">
        <v>-486936.98</v>
      </c>
      <c r="T763" s="474">
        <v>-482647.98</v>
      </c>
      <c r="U763" s="474">
        <v>-482647.98</v>
      </c>
      <c r="V763" s="474">
        <v>-482647.98</v>
      </c>
      <c r="W763" s="474">
        <v>-482647.98</v>
      </c>
      <c r="X763" s="474">
        <v>-482647.97</v>
      </c>
      <c r="Y763" s="474">
        <v>-482647.97</v>
      </c>
      <c r="Z763" s="474">
        <v>-482647.97</v>
      </c>
      <c r="AA763" s="474">
        <v>-5813220.7299999902</v>
      </c>
      <c r="AB763" s="474">
        <v>-481153.73</v>
      </c>
      <c r="AC763" s="474">
        <v>-480208.73</v>
      </c>
      <c r="AD763" s="474">
        <v>-480208.73</v>
      </c>
      <c r="AE763" s="474">
        <v>-480208.73</v>
      </c>
      <c r="AF763" s="474">
        <v>-480208.73</v>
      </c>
      <c r="AG763" s="474">
        <v>-480208.73</v>
      </c>
      <c r="AH763" s="474">
        <v>-480208.73</v>
      </c>
      <c r="AI763" s="474">
        <v>-480208.73</v>
      </c>
      <c r="AJ763" s="474">
        <v>-480208.73</v>
      </c>
      <c r="AK763" s="474">
        <v>-480208.73</v>
      </c>
      <c r="AL763" s="474">
        <v>-480208.72</v>
      </c>
      <c r="AM763" s="474">
        <v>-480208.72</v>
      </c>
      <c r="AN763" s="474">
        <v>-5763449.7400000002</v>
      </c>
      <c r="AO763" s="474">
        <v>-898912.28</v>
      </c>
      <c r="AP763" s="474">
        <v>-898912.28</v>
      </c>
      <c r="AQ763" s="474">
        <v>-898912.28</v>
      </c>
      <c r="AR763" s="474">
        <v>-897392.28</v>
      </c>
      <c r="AS763" s="474">
        <v>-897392.28</v>
      </c>
      <c r="AT763" s="474">
        <v>-897392.28</v>
      </c>
      <c r="AU763" s="474">
        <v>-897392.27</v>
      </c>
      <c r="AV763" s="474">
        <v>-897392.27</v>
      </c>
      <c r="AW763" s="474">
        <v>-897392.27</v>
      </c>
      <c r="AX763" s="474">
        <v>-897392.27</v>
      </c>
      <c r="AY763" s="474">
        <v>-897391.27</v>
      </c>
      <c r="AZ763" s="474">
        <v>-883022.27</v>
      </c>
      <c r="BA763" s="474">
        <v>-10758896.2999999</v>
      </c>
    </row>
    <row r="764" spans="1:53">
      <c r="A764" s="475" t="s">
        <v>1579</v>
      </c>
      <c r="B764" s="474">
        <v>-462392.07</v>
      </c>
      <c r="C764" s="474">
        <v>-465081.45</v>
      </c>
      <c r="D764" s="474">
        <v>-465098.1</v>
      </c>
      <c r="E764" s="474">
        <v>-481858.59</v>
      </c>
      <c r="F764" s="474">
        <v>-482654.87</v>
      </c>
      <c r="G764" s="474">
        <v>-482653.98</v>
      </c>
      <c r="H764" s="474">
        <v>-482564.31</v>
      </c>
      <c r="I764" s="474">
        <v>-482564.33</v>
      </c>
      <c r="J764" s="474">
        <v>-482564.31</v>
      </c>
      <c r="K764" s="474">
        <v>-482564</v>
      </c>
      <c r="L764" s="474">
        <v>-485597</v>
      </c>
      <c r="M764" s="474">
        <v>-490431</v>
      </c>
      <c r="N764" s="474">
        <v>-5746024.0099999998</v>
      </c>
      <c r="O764" s="474">
        <v>-485824</v>
      </c>
      <c r="P764" s="474">
        <v>-485824</v>
      </c>
      <c r="Q764" s="474">
        <v>-485824</v>
      </c>
      <c r="R764" s="474">
        <v>-485824</v>
      </c>
      <c r="S764" s="474">
        <v>-485824</v>
      </c>
      <c r="T764" s="474">
        <v>-481535</v>
      </c>
      <c r="U764" s="474">
        <v>-481535</v>
      </c>
      <c r="V764" s="474">
        <v>-481535</v>
      </c>
      <c r="W764" s="474">
        <v>-481535</v>
      </c>
      <c r="X764" s="474">
        <v>-481535</v>
      </c>
      <c r="Y764" s="474">
        <v>-481535</v>
      </c>
      <c r="Z764" s="474">
        <v>-481535</v>
      </c>
      <c r="AA764" s="474">
        <v>-5799865</v>
      </c>
      <c r="AB764" s="474">
        <v>-480807</v>
      </c>
      <c r="AC764" s="474">
        <v>-479862</v>
      </c>
      <c r="AD764" s="474">
        <v>-479862</v>
      </c>
      <c r="AE764" s="474">
        <v>-479862</v>
      </c>
      <c r="AF764" s="474">
        <v>-479862</v>
      </c>
      <c r="AG764" s="474">
        <v>-479862</v>
      </c>
      <c r="AH764" s="474">
        <v>-479862</v>
      </c>
      <c r="AI764" s="474">
        <v>-479862</v>
      </c>
      <c r="AJ764" s="474">
        <v>-479862</v>
      </c>
      <c r="AK764" s="474">
        <v>-479862</v>
      </c>
      <c r="AL764" s="474">
        <v>-479862</v>
      </c>
      <c r="AM764" s="474">
        <v>-479862</v>
      </c>
      <c r="AN764" s="474">
        <v>-5759289</v>
      </c>
      <c r="AO764" s="474">
        <v>-898884</v>
      </c>
      <c r="AP764" s="474">
        <v>-898884</v>
      </c>
      <c r="AQ764" s="474">
        <v>-898884</v>
      </c>
      <c r="AR764" s="474">
        <v>-897364</v>
      </c>
      <c r="AS764" s="474">
        <v>-897364</v>
      </c>
      <c r="AT764" s="474">
        <v>-897364</v>
      </c>
      <c r="AU764" s="474">
        <v>-897364</v>
      </c>
      <c r="AV764" s="474">
        <v>-897364</v>
      </c>
      <c r="AW764" s="474">
        <v>-897364</v>
      </c>
      <c r="AX764" s="474">
        <v>-897364</v>
      </c>
      <c r="AY764" s="474">
        <v>-897363</v>
      </c>
      <c r="AZ764" s="474">
        <v>-882994</v>
      </c>
      <c r="BA764" s="474">
        <v>-10758557</v>
      </c>
    </row>
    <row r="765" spans="1:53">
      <c r="A765" s="475" t="s">
        <v>1578</v>
      </c>
      <c r="B765" s="474">
        <v>-462392.07</v>
      </c>
      <c r="C765" s="474">
        <v>-465081.45</v>
      </c>
      <c r="D765" s="474">
        <v>-465098.1</v>
      </c>
      <c r="E765" s="474">
        <v>-481858.59</v>
      </c>
      <c r="F765" s="474">
        <v>-482654.87</v>
      </c>
      <c r="G765" s="474">
        <v>-482653.98</v>
      </c>
      <c r="H765" s="474">
        <v>-482564.31</v>
      </c>
      <c r="I765" s="474">
        <v>-482564.33</v>
      </c>
      <c r="J765" s="474">
        <v>-482564.31</v>
      </c>
      <c r="K765" s="474">
        <v>-482564</v>
      </c>
      <c r="L765" s="474">
        <v>-485597</v>
      </c>
      <c r="M765" s="474">
        <v>-490431</v>
      </c>
      <c r="N765" s="474">
        <v>-5746024.0099999998</v>
      </c>
      <c r="O765" s="474">
        <v>-485824</v>
      </c>
      <c r="P765" s="474">
        <v>-485824</v>
      </c>
      <c r="Q765" s="474">
        <v>-485824</v>
      </c>
      <c r="R765" s="474">
        <v>-485824</v>
      </c>
      <c r="S765" s="474">
        <v>-485824</v>
      </c>
      <c r="T765" s="474">
        <v>-481535</v>
      </c>
      <c r="U765" s="474">
        <v>-481535</v>
      </c>
      <c r="V765" s="474">
        <v>-481535</v>
      </c>
      <c r="W765" s="474">
        <v>-481535</v>
      </c>
      <c r="X765" s="474">
        <v>-481535</v>
      </c>
      <c r="Y765" s="474">
        <v>-481535</v>
      </c>
      <c r="Z765" s="474">
        <v>-481535</v>
      </c>
      <c r="AA765" s="474">
        <v>-5799865</v>
      </c>
      <c r="AB765" s="474">
        <v>-480807</v>
      </c>
      <c r="AC765" s="474">
        <v>-479862</v>
      </c>
      <c r="AD765" s="474">
        <v>-479862</v>
      </c>
      <c r="AE765" s="474">
        <v>-479862</v>
      </c>
      <c r="AF765" s="474">
        <v>-479862</v>
      </c>
      <c r="AG765" s="474">
        <v>-479862</v>
      </c>
      <c r="AH765" s="474">
        <v>-479862</v>
      </c>
      <c r="AI765" s="474">
        <v>-479862</v>
      </c>
      <c r="AJ765" s="474">
        <v>-479862</v>
      </c>
      <c r="AK765" s="474">
        <v>-479862</v>
      </c>
      <c r="AL765" s="474">
        <v>-479862</v>
      </c>
      <c r="AM765" s="474">
        <v>-479862</v>
      </c>
      <c r="AN765" s="474">
        <v>-5759289</v>
      </c>
      <c r="AO765" s="474">
        <v>-898884</v>
      </c>
      <c r="AP765" s="474">
        <v>-898884</v>
      </c>
      <c r="AQ765" s="474">
        <v>-898884</v>
      </c>
      <c r="AR765" s="474">
        <v>-897364</v>
      </c>
      <c r="AS765" s="474">
        <v>-897364</v>
      </c>
      <c r="AT765" s="474">
        <v>-897364</v>
      </c>
      <c r="AU765" s="474">
        <v>-897364</v>
      </c>
      <c r="AV765" s="474">
        <v>-897364</v>
      </c>
      <c r="AW765" s="474">
        <v>-897364</v>
      </c>
      <c r="AX765" s="474">
        <v>-897364</v>
      </c>
      <c r="AY765" s="474">
        <v>-897363</v>
      </c>
      <c r="AZ765" s="474">
        <v>-882994</v>
      </c>
      <c r="BA765" s="474">
        <v>-10758557</v>
      </c>
    </row>
    <row r="766" spans="1:53" s="476" customFormat="1">
      <c r="A766" s="477" t="s">
        <v>1577</v>
      </c>
      <c r="B766" s="476">
        <v>-462392.07</v>
      </c>
      <c r="C766" s="476">
        <v>-465081.45</v>
      </c>
      <c r="D766" s="476">
        <v>-465098.1</v>
      </c>
      <c r="E766" s="476">
        <v>-481858.59</v>
      </c>
      <c r="F766" s="476">
        <v>-482654.87</v>
      </c>
      <c r="G766" s="476">
        <v>-482653.98</v>
      </c>
      <c r="H766" s="476">
        <v>-482564.31</v>
      </c>
      <c r="I766" s="476">
        <v>-482564.33</v>
      </c>
      <c r="J766" s="476">
        <v>-482564.31</v>
      </c>
      <c r="K766" s="476">
        <v>-482564</v>
      </c>
      <c r="L766" s="476">
        <v>-485597</v>
      </c>
      <c r="M766" s="476">
        <v>-490431</v>
      </c>
      <c r="N766" s="476">
        <v>-5746024.0099999998</v>
      </c>
      <c r="O766" s="476">
        <v>-485824</v>
      </c>
      <c r="P766" s="476">
        <v>-485824</v>
      </c>
      <c r="Q766" s="476">
        <v>-485824</v>
      </c>
      <c r="R766" s="476">
        <v>-485824</v>
      </c>
      <c r="S766" s="476">
        <v>-485824</v>
      </c>
      <c r="T766" s="476">
        <v>-481535</v>
      </c>
      <c r="U766" s="476">
        <v>-481535</v>
      </c>
      <c r="V766" s="476">
        <v>-481535</v>
      </c>
      <c r="W766" s="476">
        <v>-481535</v>
      </c>
      <c r="X766" s="476">
        <v>-481535</v>
      </c>
      <c r="Y766" s="476">
        <v>-481535</v>
      </c>
      <c r="Z766" s="476">
        <v>-481535</v>
      </c>
      <c r="AA766" s="476">
        <v>-5799865</v>
      </c>
      <c r="AB766" s="476">
        <v>-480807</v>
      </c>
      <c r="AC766" s="476">
        <v>-479862</v>
      </c>
      <c r="AD766" s="476">
        <v>-479862</v>
      </c>
      <c r="AE766" s="476">
        <v>-479862</v>
      </c>
      <c r="AF766" s="476">
        <v>-479862</v>
      </c>
      <c r="AG766" s="476">
        <v>-479862</v>
      </c>
      <c r="AH766" s="476">
        <v>-479862</v>
      </c>
      <c r="AI766" s="476">
        <v>-479862</v>
      </c>
      <c r="AJ766" s="476">
        <v>-479862</v>
      </c>
      <c r="AK766" s="476">
        <v>-479862</v>
      </c>
      <c r="AL766" s="476">
        <v>-479862</v>
      </c>
      <c r="AM766" s="476">
        <v>-479862</v>
      </c>
      <c r="AN766" s="476">
        <v>-5759289</v>
      </c>
      <c r="AO766" s="476">
        <v>-898884</v>
      </c>
      <c r="AP766" s="476">
        <v>-898884</v>
      </c>
      <c r="AQ766" s="476">
        <v>-898884</v>
      </c>
      <c r="AR766" s="476">
        <v>-897364</v>
      </c>
      <c r="AS766" s="476">
        <v>-897364</v>
      </c>
      <c r="AT766" s="476">
        <v>-897364</v>
      </c>
      <c r="AU766" s="476">
        <v>-897364</v>
      </c>
      <c r="AV766" s="476">
        <v>-897364</v>
      </c>
      <c r="AW766" s="476">
        <v>-897364</v>
      </c>
      <c r="AX766" s="476">
        <v>-897364</v>
      </c>
      <c r="AY766" s="476">
        <v>-897363</v>
      </c>
      <c r="AZ766" s="476">
        <v>-882994</v>
      </c>
      <c r="BA766" s="476">
        <v>-10758557</v>
      </c>
    </row>
    <row r="767" spans="1:53">
      <c r="A767" s="475" t="s">
        <v>1576</v>
      </c>
      <c r="B767" s="474">
        <v>-19367.61</v>
      </c>
      <c r="C767" s="474">
        <v>-20874.349999999999</v>
      </c>
      <c r="D767" s="474">
        <v>-20031.28</v>
      </c>
      <c r="E767" s="474">
        <v>-20120.98</v>
      </c>
      <c r="F767" s="474">
        <v>-20120.98</v>
      </c>
      <c r="G767" s="474">
        <v>-20144.849999999999</v>
      </c>
      <c r="H767" s="474">
        <v>-20144.849999999999</v>
      </c>
      <c r="I767" s="474">
        <v>-20144.849999999999</v>
      </c>
      <c r="J767" s="474">
        <v>-20144.849999999999</v>
      </c>
      <c r="K767" s="474">
        <v>-20144.82</v>
      </c>
      <c r="L767" s="474">
        <v>-20144.82</v>
      </c>
      <c r="M767" s="474">
        <v>-20144.819999999901</v>
      </c>
      <c r="N767" s="474">
        <v>-241529.06</v>
      </c>
      <c r="O767" s="474">
        <v>-1112.98</v>
      </c>
      <c r="P767" s="474">
        <v>-1112.97999999999</v>
      </c>
      <c r="Q767" s="474">
        <v>-1112.98</v>
      </c>
      <c r="R767" s="474">
        <v>-1112.97999999999</v>
      </c>
      <c r="S767" s="474">
        <v>-1112.97999999999</v>
      </c>
      <c r="T767" s="474">
        <v>-1112.97999999999</v>
      </c>
      <c r="U767" s="474">
        <v>-1112.98</v>
      </c>
      <c r="V767" s="474">
        <v>-1112.98000000003</v>
      </c>
      <c r="W767" s="474">
        <v>-1112.97999999999</v>
      </c>
      <c r="X767" s="474">
        <v>-1112.97</v>
      </c>
      <c r="Y767" s="474">
        <v>-1112.97</v>
      </c>
      <c r="Z767" s="474">
        <v>-1112.96999999999</v>
      </c>
      <c r="AA767" s="474">
        <v>-13355.73</v>
      </c>
      <c r="AB767" s="474">
        <v>-346.73</v>
      </c>
      <c r="AC767" s="474">
        <v>-346.729999999999</v>
      </c>
      <c r="AD767" s="474">
        <v>-346.73</v>
      </c>
      <c r="AE767" s="474">
        <v>-346.73</v>
      </c>
      <c r="AF767" s="474">
        <v>-346.73</v>
      </c>
      <c r="AG767" s="474">
        <v>-346.73</v>
      </c>
      <c r="AH767" s="474">
        <v>-346.73</v>
      </c>
      <c r="AI767" s="474">
        <v>-346.73</v>
      </c>
      <c r="AJ767" s="474">
        <v>-346.73</v>
      </c>
      <c r="AK767" s="474">
        <v>-346.73</v>
      </c>
      <c r="AL767" s="474">
        <v>-346.72</v>
      </c>
      <c r="AM767" s="474">
        <v>-346.72000000000298</v>
      </c>
      <c r="AN767" s="474">
        <v>-4160.74</v>
      </c>
      <c r="AO767" s="474">
        <v>-28.279999999999902</v>
      </c>
      <c r="AP767" s="474">
        <v>-28.28</v>
      </c>
      <c r="AQ767" s="474">
        <v>-28.279999999999902</v>
      </c>
      <c r="AR767" s="474">
        <v>-28.279999999999902</v>
      </c>
      <c r="AS767" s="474">
        <v>-28.279999999999902</v>
      </c>
      <c r="AT767" s="474">
        <v>-28.28</v>
      </c>
      <c r="AU767" s="474">
        <v>-28.2699999999999</v>
      </c>
      <c r="AV767" s="474">
        <v>-28.2699999999999</v>
      </c>
      <c r="AW767" s="474">
        <v>-28.2699999999999</v>
      </c>
      <c r="AX767" s="474">
        <v>-28.2699999999999</v>
      </c>
      <c r="AY767" s="474">
        <v>-28.2699999999999</v>
      </c>
      <c r="AZ767" s="474">
        <v>-28.269999999999001</v>
      </c>
      <c r="BA767" s="474">
        <v>-339.29999999999899</v>
      </c>
    </row>
    <row r="768" spans="1:53">
      <c r="A768" s="475" t="s">
        <v>1575</v>
      </c>
      <c r="B768" s="474">
        <v>-19367.61</v>
      </c>
      <c r="C768" s="474">
        <v>-20874.349999999999</v>
      </c>
      <c r="D768" s="474">
        <v>-20031.28</v>
      </c>
      <c r="E768" s="474">
        <v>-20120.98</v>
      </c>
      <c r="F768" s="474">
        <v>-20120.98</v>
      </c>
      <c r="G768" s="474">
        <v>-20144.849999999999</v>
      </c>
      <c r="H768" s="474">
        <v>-20144.849999999999</v>
      </c>
      <c r="I768" s="474">
        <v>-20144.849999999999</v>
      </c>
      <c r="J768" s="474">
        <v>-20144.849999999999</v>
      </c>
      <c r="K768" s="474">
        <v>-20144.82</v>
      </c>
      <c r="L768" s="474">
        <v>-20144.82</v>
      </c>
      <c r="M768" s="474">
        <v>-20144.819999999901</v>
      </c>
      <c r="N768" s="474">
        <v>-241529.06</v>
      </c>
      <c r="O768" s="474">
        <v>-1112.98</v>
      </c>
      <c r="P768" s="474">
        <v>-1112.97999999999</v>
      </c>
      <c r="Q768" s="474">
        <v>-1112.98</v>
      </c>
      <c r="R768" s="474">
        <v>-1112.97999999999</v>
      </c>
      <c r="S768" s="474">
        <v>-1112.97999999999</v>
      </c>
      <c r="T768" s="474">
        <v>-1112.97999999999</v>
      </c>
      <c r="U768" s="474">
        <v>-1112.98</v>
      </c>
      <c r="V768" s="474">
        <v>-1112.98000000003</v>
      </c>
      <c r="W768" s="474">
        <v>-1112.97999999999</v>
      </c>
      <c r="X768" s="474">
        <v>-1112.97</v>
      </c>
      <c r="Y768" s="474">
        <v>-1112.97</v>
      </c>
      <c r="Z768" s="474">
        <v>-1112.96999999999</v>
      </c>
      <c r="AA768" s="474">
        <v>-13355.73</v>
      </c>
      <c r="AB768" s="474">
        <v>-346.73</v>
      </c>
      <c r="AC768" s="474">
        <v>-346.729999999999</v>
      </c>
      <c r="AD768" s="474">
        <v>-346.73</v>
      </c>
      <c r="AE768" s="474">
        <v>-346.73</v>
      </c>
      <c r="AF768" s="474">
        <v>-346.73</v>
      </c>
      <c r="AG768" s="474">
        <v>-346.73</v>
      </c>
      <c r="AH768" s="474">
        <v>-346.73</v>
      </c>
      <c r="AI768" s="474">
        <v>-346.73</v>
      </c>
      <c r="AJ768" s="474">
        <v>-346.73</v>
      </c>
      <c r="AK768" s="474">
        <v>-346.73</v>
      </c>
      <c r="AL768" s="474">
        <v>-346.72</v>
      </c>
      <c r="AM768" s="474">
        <v>-346.72000000000298</v>
      </c>
      <c r="AN768" s="474">
        <v>-4160.74</v>
      </c>
      <c r="AO768" s="474">
        <v>-28.279999999999902</v>
      </c>
      <c r="AP768" s="474">
        <v>-28.28</v>
      </c>
      <c r="AQ768" s="474">
        <v>-28.279999999999902</v>
      </c>
      <c r="AR768" s="474">
        <v>-28.279999999999902</v>
      </c>
      <c r="AS768" s="474">
        <v>-28.279999999999902</v>
      </c>
      <c r="AT768" s="474">
        <v>-28.28</v>
      </c>
      <c r="AU768" s="474">
        <v>-28.2699999999999</v>
      </c>
      <c r="AV768" s="474">
        <v>-28.2699999999999</v>
      </c>
      <c r="AW768" s="474">
        <v>-28.2699999999999</v>
      </c>
      <c r="AX768" s="474">
        <v>-28.2699999999999</v>
      </c>
      <c r="AY768" s="474">
        <v>-28.2699999999999</v>
      </c>
      <c r="AZ768" s="474">
        <v>-28.269999999999001</v>
      </c>
      <c r="BA768" s="474">
        <v>-339.29999999999899</v>
      </c>
    </row>
    <row r="769" spans="1:53">
      <c r="A769" s="475" t="s">
        <v>1574</v>
      </c>
      <c r="B769" s="474">
        <v>-19367.61</v>
      </c>
      <c r="C769" s="474">
        <v>-20874.349999999999</v>
      </c>
      <c r="D769" s="474">
        <v>-20031.28</v>
      </c>
      <c r="E769" s="474">
        <v>-20120.98</v>
      </c>
      <c r="F769" s="474">
        <v>-20120.98</v>
      </c>
      <c r="G769" s="474">
        <v>-20144.849999999999</v>
      </c>
      <c r="H769" s="474">
        <v>-20144.849999999999</v>
      </c>
      <c r="I769" s="474">
        <v>-20144.849999999999</v>
      </c>
      <c r="J769" s="474">
        <v>-20144.849999999999</v>
      </c>
      <c r="K769" s="474">
        <v>-20144.82</v>
      </c>
      <c r="L769" s="474">
        <v>-20144.82</v>
      </c>
      <c r="M769" s="474">
        <v>-20144.819999999901</v>
      </c>
      <c r="N769" s="474">
        <v>-241529.06</v>
      </c>
      <c r="O769" s="474">
        <v>-1112.98</v>
      </c>
      <c r="P769" s="474">
        <v>-1112.97999999999</v>
      </c>
      <c r="Q769" s="474">
        <v>-1112.98</v>
      </c>
      <c r="R769" s="474">
        <v>-1112.97999999999</v>
      </c>
      <c r="S769" s="474">
        <v>-1112.97999999999</v>
      </c>
      <c r="T769" s="474">
        <v>-1112.97999999999</v>
      </c>
      <c r="U769" s="474">
        <v>-1112.98</v>
      </c>
      <c r="V769" s="474">
        <v>-1112.98000000003</v>
      </c>
      <c r="W769" s="474">
        <v>-1112.97999999999</v>
      </c>
      <c r="X769" s="474">
        <v>-1112.97</v>
      </c>
      <c r="Y769" s="474">
        <v>-1112.97</v>
      </c>
      <c r="Z769" s="474">
        <v>-1112.96999999999</v>
      </c>
      <c r="AA769" s="474">
        <v>-13355.73</v>
      </c>
      <c r="AB769" s="474">
        <v>-346.73</v>
      </c>
      <c r="AC769" s="474">
        <v>-346.729999999999</v>
      </c>
      <c r="AD769" s="474">
        <v>-346.73</v>
      </c>
      <c r="AE769" s="474">
        <v>-346.73</v>
      </c>
      <c r="AF769" s="474">
        <v>-346.73</v>
      </c>
      <c r="AG769" s="474">
        <v>-346.73</v>
      </c>
      <c r="AH769" s="474">
        <v>-346.73</v>
      </c>
      <c r="AI769" s="474">
        <v>-346.73</v>
      </c>
      <c r="AJ769" s="474">
        <v>-346.73</v>
      </c>
      <c r="AK769" s="474">
        <v>-346.73</v>
      </c>
      <c r="AL769" s="474">
        <v>-346.72</v>
      </c>
      <c r="AM769" s="474">
        <v>-346.72000000000298</v>
      </c>
      <c r="AN769" s="474">
        <v>-4160.74</v>
      </c>
      <c r="AO769" s="474">
        <v>-28.279999999999902</v>
      </c>
      <c r="AP769" s="474">
        <v>-28.28</v>
      </c>
      <c r="AQ769" s="474">
        <v>-28.279999999999902</v>
      </c>
      <c r="AR769" s="474">
        <v>-28.279999999999902</v>
      </c>
      <c r="AS769" s="474">
        <v>-28.279999999999902</v>
      </c>
      <c r="AT769" s="474">
        <v>-28.28</v>
      </c>
      <c r="AU769" s="474">
        <v>-28.2699999999999</v>
      </c>
      <c r="AV769" s="474">
        <v>-28.2699999999999</v>
      </c>
      <c r="AW769" s="474">
        <v>-28.2699999999999</v>
      </c>
      <c r="AX769" s="474">
        <v>-28.2699999999999</v>
      </c>
      <c r="AY769" s="474">
        <v>-28.2699999999999</v>
      </c>
      <c r="AZ769" s="474">
        <v>-28.269999999999001</v>
      </c>
      <c r="BA769" s="474">
        <v>-339.29999999999899</v>
      </c>
    </row>
    <row r="770" spans="1:53">
      <c r="A770" s="475" t="s">
        <v>1573</v>
      </c>
      <c r="B770" s="474">
        <v>38763353.310000002</v>
      </c>
      <c r="C770" s="474">
        <v>37889819.060000002</v>
      </c>
      <c r="D770" s="474">
        <v>37336966.339999899</v>
      </c>
      <c r="E770" s="474">
        <v>37316004.5499999</v>
      </c>
      <c r="F770" s="474">
        <v>37245785.089999899</v>
      </c>
      <c r="G770" s="474">
        <v>37116392.499999903</v>
      </c>
      <c r="H770" s="474">
        <v>37355495.099999897</v>
      </c>
      <c r="I770" s="474">
        <v>36748424.019999899</v>
      </c>
      <c r="J770" s="474">
        <v>36406513.609999999</v>
      </c>
      <c r="K770" s="474">
        <v>34965909.501249999</v>
      </c>
      <c r="L770" s="474">
        <v>35953085.547366001</v>
      </c>
      <c r="M770" s="474">
        <v>37140483.675755002</v>
      </c>
      <c r="N770" s="474">
        <v>444238232.304371</v>
      </c>
      <c r="O770" s="474">
        <v>37036041.157042302</v>
      </c>
      <c r="P770" s="474">
        <v>37035870.486236401</v>
      </c>
      <c r="Q770" s="474">
        <v>37507180.849747397</v>
      </c>
      <c r="R770" s="474">
        <v>39329829.061042897</v>
      </c>
      <c r="S770" s="474">
        <v>39214012.883487299</v>
      </c>
      <c r="T770" s="474">
        <v>39262747.462865397</v>
      </c>
      <c r="U770" s="474">
        <v>39272893.6706568</v>
      </c>
      <c r="V770" s="474">
        <v>38997000.9941599</v>
      </c>
      <c r="W770" s="474">
        <v>38657576.320435502</v>
      </c>
      <c r="X770" s="474">
        <v>38664812.133464798</v>
      </c>
      <c r="Y770" s="474">
        <v>39188723.867414199</v>
      </c>
      <c r="Z770" s="474">
        <v>39868742.015044197</v>
      </c>
      <c r="AA770" s="474">
        <v>464035430.90159702</v>
      </c>
      <c r="AB770" s="474">
        <v>39927735.742123999</v>
      </c>
      <c r="AC770" s="474">
        <v>39894333.954094298</v>
      </c>
      <c r="AD770" s="474">
        <v>41258488.110928901</v>
      </c>
      <c r="AE770" s="474">
        <v>42561115.704124503</v>
      </c>
      <c r="AF770" s="474">
        <v>42475779.466109201</v>
      </c>
      <c r="AG770" s="474">
        <v>42609584.132388599</v>
      </c>
      <c r="AH770" s="474">
        <v>42888519.276425302</v>
      </c>
      <c r="AI770" s="474">
        <v>42822271.803731598</v>
      </c>
      <c r="AJ770" s="474">
        <v>42726139.691844799</v>
      </c>
      <c r="AK770" s="474">
        <v>42716289.911212802</v>
      </c>
      <c r="AL770" s="474">
        <v>43319374.070943803</v>
      </c>
      <c r="AM770" s="474">
        <v>45300378.227555498</v>
      </c>
      <c r="AN770" s="474">
        <v>508500010.091483</v>
      </c>
      <c r="AO770" s="474">
        <v>45266414.902104698</v>
      </c>
      <c r="AP770" s="474">
        <v>46384381.092340298</v>
      </c>
      <c r="AQ770" s="474">
        <v>47417812.4284335</v>
      </c>
      <c r="AR770" s="474">
        <v>47582805.954760604</v>
      </c>
      <c r="AS770" s="474">
        <v>47417595.878484301</v>
      </c>
      <c r="AT770" s="474">
        <v>47524675.3041678</v>
      </c>
      <c r="AU770" s="474">
        <v>47604173.5731759</v>
      </c>
      <c r="AV770" s="474">
        <v>47266448.668212399</v>
      </c>
      <c r="AW770" s="474">
        <v>47105020.3236802</v>
      </c>
      <c r="AX770" s="474">
        <v>47045815.570530601</v>
      </c>
      <c r="AY770" s="474">
        <v>48629646.9274434</v>
      </c>
      <c r="AZ770" s="474">
        <v>50239146.290637001</v>
      </c>
      <c r="BA770" s="474">
        <v>569483936.91397095</v>
      </c>
    </row>
    <row r="771" spans="1:53">
      <c r="A771" s="475" t="s">
        <v>1572</v>
      </c>
      <c r="B771" s="474">
        <v>-1070045.26</v>
      </c>
      <c r="C771" s="474">
        <v>-1106863.79</v>
      </c>
      <c r="D771" s="474">
        <v>-947270.39</v>
      </c>
      <c r="E771" s="474">
        <v>-1502766.77</v>
      </c>
      <c r="F771" s="474">
        <v>-1625227.93</v>
      </c>
      <c r="G771" s="474">
        <v>-1697463.1</v>
      </c>
      <c r="H771" s="474">
        <v>-1838083.59</v>
      </c>
      <c r="I771" s="474">
        <v>-1941663.75</v>
      </c>
      <c r="J771" s="474">
        <v>-2244116.5</v>
      </c>
      <c r="K771" s="474">
        <v>-2098881.0499695302</v>
      </c>
      <c r="L771" s="474">
        <v>-2187587.2977460101</v>
      </c>
      <c r="M771" s="474">
        <v>-2220403.6382681299</v>
      </c>
      <c r="N771" s="474">
        <v>-20480373.065983601</v>
      </c>
      <c r="O771" s="474">
        <v>-2288693.7781440699</v>
      </c>
      <c r="P771" s="474">
        <v>-2342225.9917181898</v>
      </c>
      <c r="Q771" s="474">
        <v>-2410941.612375</v>
      </c>
      <c r="R771" s="474">
        <v>-1191773.24153794</v>
      </c>
      <c r="S771" s="474">
        <v>-1290873.6465938</v>
      </c>
      <c r="T771" s="474">
        <v>-1411376.84363057</v>
      </c>
      <c r="U771" s="474">
        <v>-1505592.7142988101</v>
      </c>
      <c r="V771" s="474">
        <v>-1570143.1053933201</v>
      </c>
      <c r="W771" s="474">
        <v>-1552676.2720340099</v>
      </c>
      <c r="X771" s="474">
        <v>-1583373.3407352299</v>
      </c>
      <c r="Y771" s="474">
        <v>-1124967.70790018</v>
      </c>
      <c r="Z771" s="474">
        <v>-592947.43982454005</v>
      </c>
      <c r="AA771" s="474">
        <v>-18865585.6941857</v>
      </c>
      <c r="AB771" s="474">
        <v>-633719.79189251305</v>
      </c>
      <c r="AC771" s="474">
        <v>-678065.96564554796</v>
      </c>
      <c r="AD771" s="474">
        <v>-673125.86184519401</v>
      </c>
      <c r="AE771" s="474">
        <v>-736522.547167207</v>
      </c>
      <c r="AF771" s="474">
        <v>-771306.74748094496</v>
      </c>
      <c r="AG771" s="474">
        <v>-835650.73323876201</v>
      </c>
      <c r="AH771" s="474">
        <v>-899584.11076840304</v>
      </c>
      <c r="AI771" s="474">
        <v>-935824.51366014394</v>
      </c>
      <c r="AJ771" s="474">
        <v>-984040.37661461404</v>
      </c>
      <c r="AK771" s="474">
        <v>-1046383.4988878201</v>
      </c>
      <c r="AL771" s="474">
        <v>-1129091.36273364</v>
      </c>
      <c r="AM771" s="474">
        <v>-1151222.36740333</v>
      </c>
      <c r="AN771" s="474">
        <v>-10474537.8773381</v>
      </c>
      <c r="AO771" s="474">
        <v>-1208500.13634979</v>
      </c>
      <c r="AP771" s="474">
        <v>-1254687.9320397</v>
      </c>
      <c r="AQ771" s="474">
        <v>-1292762.61443867</v>
      </c>
      <c r="AR771" s="474">
        <v>-1328714.1053823</v>
      </c>
      <c r="AS771" s="474">
        <v>-1360851.3382377899</v>
      </c>
      <c r="AT771" s="474">
        <v>-1391286.6034125099</v>
      </c>
      <c r="AU771" s="474">
        <v>-1419055.0666102499</v>
      </c>
      <c r="AV771" s="474">
        <v>-1443110.3173589101</v>
      </c>
      <c r="AW771" s="474">
        <v>-1470308.92488117</v>
      </c>
      <c r="AX771" s="474">
        <v>-1500773.05068392</v>
      </c>
      <c r="AY771" s="474">
        <v>-1406134.3432682501</v>
      </c>
      <c r="AZ771" s="474">
        <v>-1434986.27109738</v>
      </c>
      <c r="BA771" s="474">
        <v>-16511170.7037606</v>
      </c>
    </row>
    <row r="772" spans="1:53">
      <c r="A772" s="475" t="s">
        <v>1571</v>
      </c>
      <c r="B772" s="474">
        <v>-1070045.26</v>
      </c>
      <c r="C772" s="474">
        <v>-1106863.79</v>
      </c>
      <c r="D772" s="474">
        <v>-947270.39</v>
      </c>
      <c r="E772" s="474">
        <v>-1502766.77</v>
      </c>
      <c r="F772" s="474">
        <v>-1625227.93</v>
      </c>
      <c r="G772" s="474">
        <v>-1697463.1</v>
      </c>
      <c r="H772" s="474">
        <v>-1838083.59</v>
      </c>
      <c r="I772" s="474">
        <v>-1941663.75</v>
      </c>
      <c r="J772" s="474">
        <v>-2244116.5</v>
      </c>
      <c r="K772" s="474">
        <v>-2098881.0499695302</v>
      </c>
      <c r="L772" s="474">
        <v>-2187587.2977460101</v>
      </c>
      <c r="M772" s="474">
        <v>-2220403.6382681299</v>
      </c>
      <c r="N772" s="474">
        <v>-20480373.065983601</v>
      </c>
      <c r="O772" s="474">
        <v>-2288693.7781440699</v>
      </c>
      <c r="P772" s="474">
        <v>-2342225.9917181898</v>
      </c>
      <c r="Q772" s="474">
        <v>-2410941.612375</v>
      </c>
      <c r="R772" s="474">
        <v>-1191773.24153794</v>
      </c>
      <c r="S772" s="474">
        <v>-1290873.6465938</v>
      </c>
      <c r="T772" s="474">
        <v>-1411376.84363057</v>
      </c>
      <c r="U772" s="474">
        <v>-1505592.7142988101</v>
      </c>
      <c r="V772" s="474">
        <v>-1570143.1053933201</v>
      </c>
      <c r="W772" s="474">
        <v>-1552676.2720340099</v>
      </c>
      <c r="X772" s="474">
        <v>-1583373.3407352299</v>
      </c>
      <c r="Y772" s="474">
        <v>-1124967.70790018</v>
      </c>
      <c r="Z772" s="474">
        <v>-592947.43982454005</v>
      </c>
      <c r="AA772" s="474">
        <v>-18865585.6941857</v>
      </c>
      <c r="AB772" s="474">
        <v>-633719.79189251305</v>
      </c>
      <c r="AC772" s="474">
        <v>-678065.96564554796</v>
      </c>
      <c r="AD772" s="474">
        <v>-673125.86184519401</v>
      </c>
      <c r="AE772" s="474">
        <v>-736522.547167207</v>
      </c>
      <c r="AF772" s="474">
        <v>-771306.74748094496</v>
      </c>
      <c r="AG772" s="474">
        <v>-835650.73323876201</v>
      </c>
      <c r="AH772" s="474">
        <v>-899584.11076840304</v>
      </c>
      <c r="AI772" s="474">
        <v>-935824.51366014394</v>
      </c>
      <c r="AJ772" s="474">
        <v>-984040.37661461404</v>
      </c>
      <c r="AK772" s="474">
        <v>-1046383.4988878201</v>
      </c>
      <c r="AL772" s="474">
        <v>-1129091.36273364</v>
      </c>
      <c r="AM772" s="474">
        <v>-1151222.36740333</v>
      </c>
      <c r="AN772" s="474">
        <v>-10474537.8773381</v>
      </c>
      <c r="AO772" s="474">
        <v>-1208500.13634979</v>
      </c>
      <c r="AP772" s="474">
        <v>-1254687.9320397</v>
      </c>
      <c r="AQ772" s="474">
        <v>-1292762.61443867</v>
      </c>
      <c r="AR772" s="474">
        <v>-1328714.1053823</v>
      </c>
      <c r="AS772" s="474">
        <v>-1360851.3382377899</v>
      </c>
      <c r="AT772" s="474">
        <v>-1391286.6034125099</v>
      </c>
      <c r="AU772" s="474">
        <v>-1419055.0666102499</v>
      </c>
      <c r="AV772" s="474">
        <v>-1443110.3173589101</v>
      </c>
      <c r="AW772" s="474">
        <v>-1470308.92488117</v>
      </c>
      <c r="AX772" s="474">
        <v>-1500773.05068392</v>
      </c>
      <c r="AY772" s="474">
        <v>-1406134.3432682501</v>
      </c>
      <c r="AZ772" s="474">
        <v>-1434986.27109738</v>
      </c>
      <c r="BA772" s="474">
        <v>-16511170.7037606</v>
      </c>
    </row>
    <row r="773" spans="1:53">
      <c r="A773" s="475" t="s">
        <v>1570</v>
      </c>
      <c r="B773" s="474">
        <v>-1070045.26</v>
      </c>
      <c r="C773" s="474">
        <v>-1106863.79</v>
      </c>
      <c r="D773" s="474">
        <v>-947270.39</v>
      </c>
      <c r="E773" s="474">
        <v>-1502766.77</v>
      </c>
      <c r="F773" s="474">
        <v>-1625227.93</v>
      </c>
      <c r="G773" s="474">
        <v>-1697463.1</v>
      </c>
      <c r="H773" s="474">
        <v>-1838083.59</v>
      </c>
      <c r="I773" s="474">
        <v>-1941663.75</v>
      </c>
      <c r="J773" s="474">
        <v>-2244116.5</v>
      </c>
      <c r="K773" s="474">
        <v>-2098881.0499695302</v>
      </c>
      <c r="L773" s="474">
        <v>-2187587.2977460101</v>
      </c>
      <c r="M773" s="474">
        <v>-2220403.6382681299</v>
      </c>
      <c r="N773" s="474">
        <v>-20480373.065983601</v>
      </c>
      <c r="O773" s="474">
        <v>-2288693.7781440699</v>
      </c>
      <c r="P773" s="474">
        <v>-2342225.9917181898</v>
      </c>
      <c r="Q773" s="474">
        <v>-2410941.612375</v>
      </c>
      <c r="R773" s="474">
        <v>-1191773.24153794</v>
      </c>
      <c r="S773" s="474">
        <v>-1290873.6465938</v>
      </c>
      <c r="T773" s="474">
        <v>-1411376.84363057</v>
      </c>
      <c r="U773" s="474">
        <v>-1505592.7142988101</v>
      </c>
      <c r="V773" s="474">
        <v>-1570143.1053933201</v>
      </c>
      <c r="W773" s="474">
        <v>-1552676.2720340099</v>
      </c>
      <c r="X773" s="474">
        <v>-1583373.3407352299</v>
      </c>
      <c r="Y773" s="474">
        <v>-1124967.70790018</v>
      </c>
      <c r="Z773" s="474">
        <v>-592947.43982454005</v>
      </c>
      <c r="AA773" s="474">
        <v>-18865585.6941857</v>
      </c>
      <c r="AB773" s="474">
        <v>-633719.79189251305</v>
      </c>
      <c r="AC773" s="474">
        <v>-678065.96564554796</v>
      </c>
      <c r="AD773" s="474">
        <v>-673125.86184519401</v>
      </c>
      <c r="AE773" s="474">
        <v>-736522.547167207</v>
      </c>
      <c r="AF773" s="474">
        <v>-771306.74748094496</v>
      </c>
      <c r="AG773" s="474">
        <v>-835650.73323876201</v>
      </c>
      <c r="AH773" s="474">
        <v>-899584.11076840304</v>
      </c>
      <c r="AI773" s="474">
        <v>-935824.51366014394</v>
      </c>
      <c r="AJ773" s="474">
        <v>-984040.37661461404</v>
      </c>
      <c r="AK773" s="474">
        <v>-1046383.4988878201</v>
      </c>
      <c r="AL773" s="474">
        <v>-1129091.36273364</v>
      </c>
      <c r="AM773" s="474">
        <v>-1151222.36740333</v>
      </c>
      <c r="AN773" s="474">
        <v>-10474537.8773381</v>
      </c>
      <c r="AO773" s="474">
        <v>-1208500.13634979</v>
      </c>
      <c r="AP773" s="474">
        <v>-1254687.9320397</v>
      </c>
      <c r="AQ773" s="474">
        <v>-1292762.61443867</v>
      </c>
      <c r="AR773" s="474">
        <v>-1328714.1053823</v>
      </c>
      <c r="AS773" s="474">
        <v>-1360851.3382377899</v>
      </c>
      <c r="AT773" s="474">
        <v>-1391286.6034125099</v>
      </c>
      <c r="AU773" s="474">
        <v>-1419055.0666102499</v>
      </c>
      <c r="AV773" s="474">
        <v>-1443110.3173589101</v>
      </c>
      <c r="AW773" s="474">
        <v>-1470308.92488117</v>
      </c>
      <c r="AX773" s="474">
        <v>-1500773.05068392</v>
      </c>
      <c r="AY773" s="474">
        <v>-1406134.3432682501</v>
      </c>
      <c r="AZ773" s="474">
        <v>-1434986.27109738</v>
      </c>
      <c r="BA773" s="474">
        <v>-16511170.7037606</v>
      </c>
    </row>
    <row r="774" spans="1:53">
      <c r="A774" s="475" t="s">
        <v>1569</v>
      </c>
      <c r="B774" s="474">
        <v>-1070045.26</v>
      </c>
      <c r="C774" s="474">
        <v>-1106863.79</v>
      </c>
      <c r="D774" s="474">
        <v>-947270.39</v>
      </c>
      <c r="E774" s="474">
        <v>-1502766.77</v>
      </c>
      <c r="F774" s="474">
        <v>-1625227.93</v>
      </c>
      <c r="G774" s="474">
        <v>-1697463.1</v>
      </c>
      <c r="H774" s="474">
        <v>-1838083.59</v>
      </c>
      <c r="I774" s="474">
        <v>-1941663.75</v>
      </c>
      <c r="J774" s="474">
        <v>-2244116.5</v>
      </c>
      <c r="K774" s="474">
        <v>-2098881.0499695302</v>
      </c>
      <c r="L774" s="474">
        <v>-2187587.2977460101</v>
      </c>
      <c r="M774" s="474">
        <v>-2220403.6382681299</v>
      </c>
      <c r="N774" s="474">
        <v>-20480373.065983601</v>
      </c>
      <c r="O774" s="474">
        <v>-2288693.7781440699</v>
      </c>
      <c r="P774" s="474">
        <v>-2342225.9917181898</v>
      </c>
      <c r="Q774" s="474">
        <v>-2410941.612375</v>
      </c>
      <c r="R774" s="474">
        <v>-1191773.24153794</v>
      </c>
      <c r="S774" s="474">
        <v>-1290873.6465938</v>
      </c>
      <c r="T774" s="474">
        <v>-1411376.84363057</v>
      </c>
      <c r="U774" s="474">
        <v>-1505592.7142988101</v>
      </c>
      <c r="V774" s="474">
        <v>-1570143.1053933201</v>
      </c>
      <c r="W774" s="474">
        <v>-1552676.2720340099</v>
      </c>
      <c r="X774" s="474">
        <v>-1583373.3407352299</v>
      </c>
      <c r="Y774" s="474">
        <v>-1124967.70790018</v>
      </c>
      <c r="Z774" s="474">
        <v>-592947.43982454005</v>
      </c>
      <c r="AA774" s="474">
        <v>-18865585.6941857</v>
      </c>
      <c r="AB774" s="474">
        <v>-633719.79189251305</v>
      </c>
      <c r="AC774" s="474">
        <v>-678065.96564554796</v>
      </c>
      <c r="AD774" s="474">
        <v>-673125.86184519401</v>
      </c>
      <c r="AE774" s="474">
        <v>-736522.547167207</v>
      </c>
      <c r="AF774" s="474">
        <v>-771306.74748094496</v>
      </c>
      <c r="AG774" s="474">
        <v>-835650.73323876201</v>
      </c>
      <c r="AH774" s="474">
        <v>-899584.11076840304</v>
      </c>
      <c r="AI774" s="474">
        <v>-935824.51366014394</v>
      </c>
      <c r="AJ774" s="474">
        <v>-984040.37661461404</v>
      </c>
      <c r="AK774" s="474">
        <v>-1046383.4988878201</v>
      </c>
      <c r="AL774" s="474">
        <v>-1129091.36273364</v>
      </c>
      <c r="AM774" s="474">
        <v>-1151222.36740333</v>
      </c>
      <c r="AN774" s="474">
        <v>-10474537.8773381</v>
      </c>
      <c r="AO774" s="474">
        <v>-1208500.13634979</v>
      </c>
      <c r="AP774" s="474">
        <v>-1254687.9320397</v>
      </c>
      <c r="AQ774" s="474">
        <v>-1292762.61443867</v>
      </c>
      <c r="AR774" s="474">
        <v>-1328714.1053823</v>
      </c>
      <c r="AS774" s="474">
        <v>-1360851.3382377899</v>
      </c>
      <c r="AT774" s="474">
        <v>-1391286.6034125099</v>
      </c>
      <c r="AU774" s="474">
        <v>-1419055.0666102499</v>
      </c>
      <c r="AV774" s="474">
        <v>-1443110.3173589101</v>
      </c>
      <c r="AW774" s="474">
        <v>-1470308.92488117</v>
      </c>
      <c r="AX774" s="474">
        <v>-1500773.05068392</v>
      </c>
      <c r="AY774" s="474">
        <v>-1406134.3432682501</v>
      </c>
      <c r="AZ774" s="474">
        <v>-1434986.27109738</v>
      </c>
      <c r="BA774" s="474">
        <v>-16511170.7037606</v>
      </c>
    </row>
    <row r="775" spans="1:53">
      <c r="A775" s="475" t="s">
        <v>1568</v>
      </c>
      <c r="B775" s="474">
        <v>0</v>
      </c>
      <c r="C775" s="474">
        <v>0</v>
      </c>
      <c r="D775" s="474">
        <v>0</v>
      </c>
      <c r="E775" s="474">
        <v>0</v>
      </c>
      <c r="F775" s="474">
        <v>0</v>
      </c>
      <c r="G775" s="474">
        <v>0</v>
      </c>
      <c r="H775" s="474">
        <v>0</v>
      </c>
      <c r="I775" s="474">
        <v>0</v>
      </c>
      <c r="J775" s="474">
        <v>0</v>
      </c>
      <c r="K775" s="474">
        <v>0</v>
      </c>
      <c r="L775" s="474">
        <v>0</v>
      </c>
      <c r="M775" s="474">
        <v>0</v>
      </c>
      <c r="N775" s="474">
        <v>0</v>
      </c>
      <c r="O775" s="474">
        <v>0</v>
      </c>
      <c r="P775" s="474">
        <v>0</v>
      </c>
      <c r="Q775" s="474">
        <v>0</v>
      </c>
      <c r="R775" s="474">
        <v>0</v>
      </c>
      <c r="S775" s="474">
        <v>0</v>
      </c>
      <c r="T775" s="474">
        <v>0</v>
      </c>
      <c r="U775" s="474">
        <v>0</v>
      </c>
      <c r="V775" s="474">
        <v>0</v>
      </c>
      <c r="W775" s="474">
        <v>0</v>
      </c>
      <c r="X775" s="474">
        <v>0</v>
      </c>
      <c r="Y775" s="474">
        <v>0</v>
      </c>
      <c r="Z775" s="474">
        <v>0</v>
      </c>
      <c r="AA775" s="474">
        <v>0</v>
      </c>
      <c r="AB775" s="474">
        <v>0</v>
      </c>
      <c r="AC775" s="474">
        <v>0</v>
      </c>
      <c r="AD775" s="474">
        <v>0</v>
      </c>
      <c r="AE775" s="474">
        <v>0</v>
      </c>
      <c r="AF775" s="474">
        <v>0</v>
      </c>
      <c r="AG775" s="474">
        <v>0</v>
      </c>
      <c r="AH775" s="474">
        <v>0</v>
      </c>
      <c r="AI775" s="474">
        <v>0</v>
      </c>
      <c r="AJ775" s="474">
        <v>0</v>
      </c>
      <c r="AK775" s="474">
        <v>0</v>
      </c>
      <c r="AL775" s="474">
        <v>0</v>
      </c>
      <c r="AM775" s="474">
        <v>0</v>
      </c>
      <c r="AN775" s="474">
        <v>0</v>
      </c>
      <c r="AO775" s="474">
        <v>0</v>
      </c>
      <c r="AP775" s="474">
        <v>0</v>
      </c>
      <c r="AQ775" s="474">
        <v>0</v>
      </c>
      <c r="AR775" s="474">
        <v>0</v>
      </c>
      <c r="AS775" s="474">
        <v>0</v>
      </c>
      <c r="AT775" s="474">
        <v>0</v>
      </c>
      <c r="AU775" s="474">
        <v>0</v>
      </c>
      <c r="AV775" s="474">
        <v>0</v>
      </c>
      <c r="AW775" s="474">
        <v>0</v>
      </c>
      <c r="AX775" s="474">
        <v>0</v>
      </c>
      <c r="AY775" s="474">
        <v>0</v>
      </c>
      <c r="AZ775" s="474">
        <v>0</v>
      </c>
      <c r="BA775" s="474">
        <v>0</v>
      </c>
    </row>
    <row r="776" spans="1:53">
      <c r="A776" s="475" t="s">
        <v>1567</v>
      </c>
      <c r="B776" s="474">
        <v>39833398.57</v>
      </c>
      <c r="C776" s="474">
        <v>38996682.850000001</v>
      </c>
      <c r="D776" s="474">
        <v>38284236.729999997</v>
      </c>
      <c r="E776" s="474">
        <v>38818771.319999903</v>
      </c>
      <c r="F776" s="474">
        <v>38871013.019999899</v>
      </c>
      <c r="G776" s="474">
        <v>38813855.599999897</v>
      </c>
      <c r="H776" s="474">
        <v>39193578.689999998</v>
      </c>
      <c r="I776" s="474">
        <v>38690087.769999899</v>
      </c>
      <c r="J776" s="474">
        <v>38650630.109999999</v>
      </c>
      <c r="K776" s="474">
        <v>37064790.551219501</v>
      </c>
      <c r="L776" s="474">
        <v>38140672.8451121</v>
      </c>
      <c r="M776" s="474">
        <v>39360887.3140231</v>
      </c>
      <c r="N776" s="474">
        <v>464718605.370354</v>
      </c>
      <c r="O776" s="474">
        <v>39324734.935186401</v>
      </c>
      <c r="P776" s="474">
        <v>39378096.477954596</v>
      </c>
      <c r="Q776" s="474">
        <v>39918122.462122403</v>
      </c>
      <c r="R776" s="474">
        <v>40521602.3025809</v>
      </c>
      <c r="S776" s="474">
        <v>40504886.530081101</v>
      </c>
      <c r="T776" s="474">
        <v>40674124.306496002</v>
      </c>
      <c r="U776" s="474">
        <v>40778486.3849556</v>
      </c>
      <c r="V776" s="474">
        <v>40567144.099553198</v>
      </c>
      <c r="W776" s="474">
        <v>40210252.592469499</v>
      </c>
      <c r="X776" s="474">
        <v>40248185.474200003</v>
      </c>
      <c r="Y776" s="474">
        <v>40313691.575314298</v>
      </c>
      <c r="Z776" s="474">
        <v>40461689.454868697</v>
      </c>
      <c r="AA776" s="474">
        <v>482901016.595783</v>
      </c>
      <c r="AB776" s="474">
        <v>40561455.534016497</v>
      </c>
      <c r="AC776" s="474">
        <v>40572399.919739798</v>
      </c>
      <c r="AD776" s="474">
        <v>41931613.972774103</v>
      </c>
      <c r="AE776" s="474">
        <v>43297638.2512917</v>
      </c>
      <c r="AF776" s="474">
        <v>43247086.213590197</v>
      </c>
      <c r="AG776" s="474">
        <v>43445234.865627401</v>
      </c>
      <c r="AH776" s="474">
        <v>43788103.387193702</v>
      </c>
      <c r="AI776" s="474">
        <v>43758096.317391798</v>
      </c>
      <c r="AJ776" s="474">
        <v>43710180.068459399</v>
      </c>
      <c r="AK776" s="474">
        <v>43762673.410100698</v>
      </c>
      <c r="AL776" s="474">
        <v>44448465.433677398</v>
      </c>
      <c r="AM776" s="474">
        <v>46451600.594958797</v>
      </c>
      <c r="AN776" s="474">
        <v>518974547.968822</v>
      </c>
      <c r="AO776" s="474">
        <v>46474915.038454503</v>
      </c>
      <c r="AP776" s="474">
        <v>47639069.024379998</v>
      </c>
      <c r="AQ776" s="474">
        <v>48710575.042872198</v>
      </c>
      <c r="AR776" s="474">
        <v>48911520.060142897</v>
      </c>
      <c r="AS776" s="474">
        <v>48778447.216722101</v>
      </c>
      <c r="AT776" s="474">
        <v>48915961.907580301</v>
      </c>
      <c r="AU776" s="474">
        <v>49023228.639786102</v>
      </c>
      <c r="AV776" s="474">
        <v>48709558.985571302</v>
      </c>
      <c r="AW776" s="474">
        <v>48575329.2485613</v>
      </c>
      <c r="AX776" s="474">
        <v>48546588.621214502</v>
      </c>
      <c r="AY776" s="474">
        <v>50035781.270711698</v>
      </c>
      <c r="AZ776" s="474">
        <v>51674132.561734401</v>
      </c>
      <c r="BA776" s="474">
        <v>585995107.61773205</v>
      </c>
    </row>
    <row r="777" spans="1:53">
      <c r="A777" s="475" t="s">
        <v>1566</v>
      </c>
      <c r="B777" s="474">
        <v>-17336.259999999998</v>
      </c>
      <c r="C777" s="474">
        <v>-17336.259999999998</v>
      </c>
      <c r="D777" s="474">
        <v>-17336.259999999998</v>
      </c>
      <c r="E777" s="474">
        <v>-17336.259999999998</v>
      </c>
      <c r="F777" s="474">
        <v>-17336.259999999998</v>
      </c>
      <c r="G777" s="474">
        <v>-17336.259999999998</v>
      </c>
      <c r="H777" s="474">
        <v>-17336.259999999998</v>
      </c>
      <c r="I777" s="474">
        <v>-17336.259999999998</v>
      </c>
      <c r="J777" s="474">
        <v>-17336.259999999998</v>
      </c>
      <c r="K777" s="474">
        <v>-20496.442362465299</v>
      </c>
      <c r="L777" s="474">
        <v>-20496.442362465299</v>
      </c>
      <c r="M777" s="474">
        <v>-20496.442362465299</v>
      </c>
      <c r="N777" s="474">
        <v>-217515.667087396</v>
      </c>
      <c r="O777" s="474">
        <v>-20496.442362465299</v>
      </c>
      <c r="P777" s="474">
        <v>-20496.442362465299</v>
      </c>
      <c r="Q777" s="474">
        <v>-20496.442362465299</v>
      </c>
      <c r="R777" s="474">
        <v>-20496.442362465299</v>
      </c>
      <c r="S777" s="474">
        <v>-20496.442362465299</v>
      </c>
      <c r="T777" s="474">
        <v>-20496.442362465299</v>
      </c>
      <c r="U777" s="474">
        <v>-20496.442362465299</v>
      </c>
      <c r="V777" s="474">
        <v>-20496.442362465299</v>
      </c>
      <c r="W777" s="474">
        <v>-20496.442362465299</v>
      </c>
      <c r="X777" s="474">
        <v>-20496.442362465299</v>
      </c>
      <c r="Y777" s="474">
        <v>-20496.442362465299</v>
      </c>
      <c r="Z777" s="474">
        <v>-20496.442362465299</v>
      </c>
      <c r="AA777" s="474">
        <v>-245957.308349584</v>
      </c>
      <c r="AB777" s="474">
        <v>-20496.442362465299</v>
      </c>
      <c r="AC777" s="474">
        <v>-20496.442362465299</v>
      </c>
      <c r="AD777" s="474">
        <v>-20496.442362465299</v>
      </c>
      <c r="AE777" s="474">
        <v>-20496.442362465299</v>
      </c>
      <c r="AF777" s="474">
        <v>-20496.442362465299</v>
      </c>
      <c r="AG777" s="474">
        <v>-20496.442362465299</v>
      </c>
      <c r="AH777" s="474">
        <v>-20496.442362465299</v>
      </c>
      <c r="AI777" s="474">
        <v>-20496.442362465299</v>
      </c>
      <c r="AJ777" s="474">
        <v>-20496.442362465299</v>
      </c>
      <c r="AK777" s="474">
        <v>-20496.442362465299</v>
      </c>
      <c r="AL777" s="474">
        <v>-20496.442362465299</v>
      </c>
      <c r="AM777" s="474">
        <v>-20496.442362465299</v>
      </c>
      <c r="AN777" s="474">
        <v>-245957.308349584</v>
      </c>
      <c r="AO777" s="474">
        <v>-20496.442362465299</v>
      </c>
      <c r="AP777" s="474">
        <v>-20496.442362465299</v>
      </c>
      <c r="AQ777" s="474">
        <v>-20496.442362465299</v>
      </c>
      <c r="AR777" s="474">
        <v>-20496.442362465299</v>
      </c>
      <c r="AS777" s="474">
        <v>-20496.442362465299</v>
      </c>
      <c r="AT777" s="474">
        <v>-20496.442362465299</v>
      </c>
      <c r="AU777" s="474">
        <v>-20496.442362465299</v>
      </c>
      <c r="AV777" s="474">
        <v>-20496.442362465299</v>
      </c>
      <c r="AW777" s="474">
        <v>-20496.442362465299</v>
      </c>
      <c r="AX777" s="474">
        <v>-20496.442362465299</v>
      </c>
      <c r="AY777" s="474">
        <v>-20496.442362465299</v>
      </c>
      <c r="AZ777" s="474">
        <v>-20496.442362465299</v>
      </c>
      <c r="BA777" s="474">
        <v>-245957.308349584</v>
      </c>
    </row>
    <row r="778" spans="1:53">
      <c r="A778" s="475" t="s">
        <v>1565</v>
      </c>
      <c r="B778" s="474">
        <v>0</v>
      </c>
      <c r="C778" s="474">
        <v>0</v>
      </c>
      <c r="D778" s="474">
        <v>0</v>
      </c>
      <c r="E778" s="474">
        <v>0</v>
      </c>
      <c r="F778" s="474">
        <v>0</v>
      </c>
      <c r="G778" s="474">
        <v>0</v>
      </c>
      <c r="H778" s="474">
        <v>0</v>
      </c>
      <c r="I778" s="474">
        <v>0</v>
      </c>
      <c r="J778" s="474">
        <v>0</v>
      </c>
      <c r="K778" s="474">
        <v>0</v>
      </c>
      <c r="L778" s="474">
        <v>0</v>
      </c>
      <c r="M778" s="474">
        <v>0</v>
      </c>
      <c r="N778" s="474">
        <v>0</v>
      </c>
      <c r="O778" s="474">
        <v>0</v>
      </c>
      <c r="P778" s="474">
        <v>0</v>
      </c>
      <c r="Q778" s="474">
        <v>0</v>
      </c>
      <c r="R778" s="474">
        <v>0</v>
      </c>
      <c r="S778" s="474">
        <v>0</v>
      </c>
      <c r="T778" s="474">
        <v>0</v>
      </c>
      <c r="U778" s="474">
        <v>0</v>
      </c>
      <c r="V778" s="474">
        <v>0</v>
      </c>
      <c r="W778" s="474">
        <v>0</v>
      </c>
      <c r="X778" s="474">
        <v>0</v>
      </c>
      <c r="Y778" s="474">
        <v>0</v>
      </c>
      <c r="Z778" s="474">
        <v>0</v>
      </c>
      <c r="AA778" s="474">
        <v>0</v>
      </c>
      <c r="AB778" s="474">
        <v>0</v>
      </c>
      <c r="AC778" s="474">
        <v>0</v>
      </c>
      <c r="AD778" s="474">
        <v>0</v>
      </c>
      <c r="AE778" s="474">
        <v>0</v>
      </c>
      <c r="AF778" s="474">
        <v>0</v>
      </c>
      <c r="AG778" s="474">
        <v>0</v>
      </c>
      <c r="AH778" s="474">
        <v>0</v>
      </c>
      <c r="AI778" s="474">
        <v>0</v>
      </c>
      <c r="AJ778" s="474">
        <v>0</v>
      </c>
      <c r="AK778" s="474">
        <v>0</v>
      </c>
      <c r="AL778" s="474">
        <v>0</v>
      </c>
      <c r="AM778" s="474">
        <v>0</v>
      </c>
      <c r="AN778" s="474">
        <v>0</v>
      </c>
      <c r="AO778" s="474">
        <v>0</v>
      </c>
      <c r="AP778" s="474">
        <v>0</v>
      </c>
      <c r="AQ778" s="474">
        <v>0</v>
      </c>
      <c r="AR778" s="474">
        <v>0</v>
      </c>
      <c r="AS778" s="474">
        <v>0</v>
      </c>
      <c r="AT778" s="474">
        <v>0</v>
      </c>
      <c r="AU778" s="474">
        <v>0</v>
      </c>
      <c r="AV778" s="474">
        <v>0</v>
      </c>
      <c r="AW778" s="474">
        <v>0</v>
      </c>
      <c r="AX778" s="474">
        <v>0</v>
      </c>
      <c r="AY778" s="474">
        <v>0</v>
      </c>
      <c r="AZ778" s="474">
        <v>0</v>
      </c>
      <c r="BA778" s="474">
        <v>0</v>
      </c>
    </row>
    <row r="779" spans="1:53">
      <c r="A779" s="475" t="s">
        <v>1564</v>
      </c>
      <c r="B779" s="474">
        <v>-17336.259999999998</v>
      </c>
      <c r="C779" s="474">
        <v>-17336.259999999998</v>
      </c>
      <c r="D779" s="474">
        <v>-17336.259999999998</v>
      </c>
      <c r="E779" s="474">
        <v>-17336.259999999998</v>
      </c>
      <c r="F779" s="474">
        <v>-17336.259999999998</v>
      </c>
      <c r="G779" s="474">
        <v>-17336.259999999998</v>
      </c>
      <c r="H779" s="474">
        <v>-17336.259999999998</v>
      </c>
      <c r="I779" s="474">
        <v>-17336.259999999998</v>
      </c>
      <c r="J779" s="474">
        <v>-17336.259999999998</v>
      </c>
      <c r="K779" s="474">
        <v>-20496.442362465299</v>
      </c>
      <c r="L779" s="474">
        <v>-20496.442362465299</v>
      </c>
      <c r="M779" s="474">
        <v>-20496.442362465299</v>
      </c>
      <c r="N779" s="474">
        <v>-217515.667087396</v>
      </c>
      <c r="O779" s="474">
        <v>-20496.442362465299</v>
      </c>
      <c r="P779" s="474">
        <v>-20496.442362465299</v>
      </c>
      <c r="Q779" s="474">
        <v>-20496.442362465299</v>
      </c>
      <c r="R779" s="474">
        <v>-20496.442362465299</v>
      </c>
      <c r="S779" s="474">
        <v>-20496.442362465299</v>
      </c>
      <c r="T779" s="474">
        <v>-20496.442362465299</v>
      </c>
      <c r="U779" s="474">
        <v>-20496.442362465299</v>
      </c>
      <c r="V779" s="474">
        <v>-20496.442362465299</v>
      </c>
      <c r="W779" s="474">
        <v>-20496.442362465299</v>
      </c>
      <c r="X779" s="474">
        <v>-20496.442362465299</v>
      </c>
      <c r="Y779" s="474">
        <v>-20496.442362465299</v>
      </c>
      <c r="Z779" s="474">
        <v>-20496.442362465299</v>
      </c>
      <c r="AA779" s="474">
        <v>-245957.308349584</v>
      </c>
      <c r="AB779" s="474">
        <v>-20496.442362465299</v>
      </c>
      <c r="AC779" s="474">
        <v>-20496.442362465299</v>
      </c>
      <c r="AD779" s="474">
        <v>-20496.442362465299</v>
      </c>
      <c r="AE779" s="474">
        <v>-20496.442362465299</v>
      </c>
      <c r="AF779" s="474">
        <v>-20496.442362465299</v>
      </c>
      <c r="AG779" s="474">
        <v>-20496.442362465299</v>
      </c>
      <c r="AH779" s="474">
        <v>-20496.442362465299</v>
      </c>
      <c r="AI779" s="474">
        <v>-20496.442362465299</v>
      </c>
      <c r="AJ779" s="474">
        <v>-20496.442362465299</v>
      </c>
      <c r="AK779" s="474">
        <v>-20496.442362465299</v>
      </c>
      <c r="AL779" s="474">
        <v>-20496.442362465299</v>
      </c>
      <c r="AM779" s="474">
        <v>-20496.442362465299</v>
      </c>
      <c r="AN779" s="474">
        <v>-245957.308349584</v>
      </c>
      <c r="AO779" s="474">
        <v>-20496.442362465299</v>
      </c>
      <c r="AP779" s="474">
        <v>-20496.442362465299</v>
      </c>
      <c r="AQ779" s="474">
        <v>-20496.442362465299</v>
      </c>
      <c r="AR779" s="474">
        <v>-20496.442362465299</v>
      </c>
      <c r="AS779" s="474">
        <v>-20496.442362465299</v>
      </c>
      <c r="AT779" s="474">
        <v>-20496.442362465299</v>
      </c>
      <c r="AU779" s="474">
        <v>-20496.442362465299</v>
      </c>
      <c r="AV779" s="474">
        <v>-20496.442362465299</v>
      </c>
      <c r="AW779" s="474">
        <v>-20496.442362465299</v>
      </c>
      <c r="AX779" s="474">
        <v>-20496.442362465299</v>
      </c>
      <c r="AY779" s="474">
        <v>-20496.442362465299</v>
      </c>
      <c r="AZ779" s="474">
        <v>-20496.442362465299</v>
      </c>
      <c r="BA779" s="474">
        <v>-245957.308349584</v>
      </c>
    </row>
    <row r="780" spans="1:53">
      <c r="A780" s="475" t="s">
        <v>1563</v>
      </c>
      <c r="B780" s="474">
        <v>187307.36</v>
      </c>
      <c r="C780" s="474">
        <v>187307.36</v>
      </c>
      <c r="D780" s="474">
        <v>187307.36</v>
      </c>
      <c r="E780" s="474">
        <v>187307.36</v>
      </c>
      <c r="F780" s="474">
        <v>187307.36</v>
      </c>
      <c r="G780" s="474">
        <v>187307.36</v>
      </c>
      <c r="H780" s="474">
        <v>187307.36</v>
      </c>
      <c r="I780" s="474">
        <v>187307.36</v>
      </c>
      <c r="J780" s="474">
        <v>187307.36</v>
      </c>
      <c r="K780" s="474">
        <v>574737.938928416</v>
      </c>
      <c r="L780" s="474">
        <v>574737.938928416</v>
      </c>
      <c r="M780" s="474">
        <v>574737.938928416</v>
      </c>
      <c r="N780" s="474">
        <v>3409980.0567852501</v>
      </c>
      <c r="O780" s="474">
        <v>574737.938928416</v>
      </c>
      <c r="P780" s="474">
        <v>574737.938928416</v>
      </c>
      <c r="Q780" s="474">
        <v>574737.938928416</v>
      </c>
      <c r="R780" s="474">
        <v>516095.80392841599</v>
      </c>
      <c r="S780" s="474">
        <v>516095.80392841599</v>
      </c>
      <c r="T780" s="474">
        <v>516095.80392841599</v>
      </c>
      <c r="U780" s="474">
        <v>516095.80392841599</v>
      </c>
      <c r="V780" s="474">
        <v>516095.80392841599</v>
      </c>
      <c r="W780" s="474">
        <v>516095.80392841599</v>
      </c>
      <c r="X780" s="474">
        <v>516095.80392841599</v>
      </c>
      <c r="Y780" s="474">
        <v>516095.80392841599</v>
      </c>
      <c r="Z780" s="474">
        <v>516095.80392841599</v>
      </c>
      <c r="AA780" s="474">
        <v>6369076.0521409996</v>
      </c>
      <c r="AB780" s="474">
        <v>516095.80392841599</v>
      </c>
      <c r="AC780" s="474">
        <v>516095.80392841599</v>
      </c>
      <c r="AD780" s="474">
        <v>516095.80392841599</v>
      </c>
      <c r="AE780" s="474">
        <v>516095.80392841599</v>
      </c>
      <c r="AF780" s="474">
        <v>516095.80392841599</v>
      </c>
      <c r="AG780" s="474">
        <v>516095.80392841599</v>
      </c>
      <c r="AH780" s="474">
        <v>516095.80392841599</v>
      </c>
      <c r="AI780" s="474">
        <v>516095.80392841599</v>
      </c>
      <c r="AJ780" s="474">
        <v>516095.80392841599</v>
      </c>
      <c r="AK780" s="474">
        <v>516095.80392841599</v>
      </c>
      <c r="AL780" s="474">
        <v>516095.80392841599</v>
      </c>
      <c r="AM780" s="474">
        <v>516095.80392841599</v>
      </c>
      <c r="AN780" s="474">
        <v>6193149.6471410003</v>
      </c>
      <c r="AO780" s="474">
        <v>516095.80392841599</v>
      </c>
      <c r="AP780" s="474">
        <v>516095.80392841599</v>
      </c>
      <c r="AQ780" s="474">
        <v>516095.80392841599</v>
      </c>
      <c r="AR780" s="474">
        <v>516095.80392841599</v>
      </c>
      <c r="AS780" s="474">
        <v>516095.80392841599</v>
      </c>
      <c r="AT780" s="474">
        <v>516095.80392841599</v>
      </c>
      <c r="AU780" s="474">
        <v>516095.80392841599</v>
      </c>
      <c r="AV780" s="474">
        <v>516095.80392841599</v>
      </c>
      <c r="AW780" s="474">
        <v>516095.80392841599</v>
      </c>
      <c r="AX780" s="474">
        <v>516095.80392841599</v>
      </c>
      <c r="AY780" s="474">
        <v>516095.80392841599</v>
      </c>
      <c r="AZ780" s="474">
        <v>516095.80392841599</v>
      </c>
      <c r="BA780" s="474">
        <v>6193149.6471410003</v>
      </c>
    </row>
    <row r="781" spans="1:53">
      <c r="A781" s="475" t="s">
        <v>1562</v>
      </c>
      <c r="B781" s="474">
        <v>187307.36</v>
      </c>
      <c r="C781" s="474">
        <v>187307.36</v>
      </c>
      <c r="D781" s="474">
        <v>187307.36</v>
      </c>
      <c r="E781" s="474">
        <v>187307.36</v>
      </c>
      <c r="F781" s="474">
        <v>187307.36</v>
      </c>
      <c r="G781" s="474">
        <v>187307.36</v>
      </c>
      <c r="H781" s="474">
        <v>187307.36</v>
      </c>
      <c r="I781" s="474">
        <v>187307.36</v>
      </c>
      <c r="J781" s="474">
        <v>187307.36</v>
      </c>
      <c r="K781" s="474">
        <v>574737.938928416</v>
      </c>
      <c r="L781" s="474">
        <v>574737.938928416</v>
      </c>
      <c r="M781" s="474">
        <v>574737.938928416</v>
      </c>
      <c r="N781" s="474">
        <v>3409980.0567852501</v>
      </c>
      <c r="O781" s="474">
        <v>574737.938928416</v>
      </c>
      <c r="P781" s="474">
        <v>574737.938928416</v>
      </c>
      <c r="Q781" s="474">
        <v>574737.938928416</v>
      </c>
      <c r="R781" s="474">
        <v>516095.80392841599</v>
      </c>
      <c r="S781" s="474">
        <v>516095.80392841599</v>
      </c>
      <c r="T781" s="474">
        <v>516095.80392841599</v>
      </c>
      <c r="U781" s="474">
        <v>516095.80392841599</v>
      </c>
      <c r="V781" s="474">
        <v>516095.80392841599</v>
      </c>
      <c r="W781" s="474">
        <v>516095.80392841599</v>
      </c>
      <c r="X781" s="474">
        <v>516095.80392841599</v>
      </c>
      <c r="Y781" s="474">
        <v>516095.80392841599</v>
      </c>
      <c r="Z781" s="474">
        <v>516095.80392841599</v>
      </c>
      <c r="AA781" s="474">
        <v>6369076.0521409996</v>
      </c>
      <c r="AB781" s="474">
        <v>516095.80392841599</v>
      </c>
      <c r="AC781" s="474">
        <v>516095.80392841599</v>
      </c>
      <c r="AD781" s="474">
        <v>516095.80392841599</v>
      </c>
      <c r="AE781" s="474">
        <v>516095.80392841599</v>
      </c>
      <c r="AF781" s="474">
        <v>516095.80392841599</v>
      </c>
      <c r="AG781" s="474">
        <v>516095.80392841599</v>
      </c>
      <c r="AH781" s="474">
        <v>516095.80392841599</v>
      </c>
      <c r="AI781" s="474">
        <v>516095.80392841599</v>
      </c>
      <c r="AJ781" s="474">
        <v>516095.80392841599</v>
      </c>
      <c r="AK781" s="474">
        <v>516095.80392841599</v>
      </c>
      <c r="AL781" s="474">
        <v>516095.80392841599</v>
      </c>
      <c r="AM781" s="474">
        <v>516095.80392841599</v>
      </c>
      <c r="AN781" s="474">
        <v>6193149.6471410003</v>
      </c>
      <c r="AO781" s="474">
        <v>516095.80392841599</v>
      </c>
      <c r="AP781" s="474">
        <v>516095.80392841599</v>
      </c>
      <c r="AQ781" s="474">
        <v>516095.80392841599</v>
      </c>
      <c r="AR781" s="474">
        <v>516095.80392841599</v>
      </c>
      <c r="AS781" s="474">
        <v>516095.80392841599</v>
      </c>
      <c r="AT781" s="474">
        <v>516095.80392841599</v>
      </c>
      <c r="AU781" s="474">
        <v>516095.80392841599</v>
      </c>
      <c r="AV781" s="474">
        <v>516095.80392841599</v>
      </c>
      <c r="AW781" s="474">
        <v>516095.80392841599</v>
      </c>
      <c r="AX781" s="474">
        <v>516095.80392841599</v>
      </c>
      <c r="AY781" s="474">
        <v>516095.80392841599</v>
      </c>
      <c r="AZ781" s="474">
        <v>516095.80392841599</v>
      </c>
      <c r="BA781" s="474">
        <v>6193149.6471410003</v>
      </c>
    </row>
    <row r="782" spans="1:53">
      <c r="A782" s="475" t="s">
        <v>1561</v>
      </c>
      <c r="B782" s="474">
        <v>187307.36</v>
      </c>
      <c r="C782" s="474">
        <v>187307.36</v>
      </c>
      <c r="D782" s="474">
        <v>187307.36</v>
      </c>
      <c r="E782" s="474">
        <v>187307.36</v>
      </c>
      <c r="F782" s="474">
        <v>187307.36</v>
      </c>
      <c r="G782" s="474">
        <v>187307.36</v>
      </c>
      <c r="H782" s="474">
        <v>187307.36</v>
      </c>
      <c r="I782" s="474">
        <v>187307.36</v>
      </c>
      <c r="J782" s="474">
        <v>187307.36</v>
      </c>
      <c r="K782" s="474">
        <v>574737.938928416</v>
      </c>
      <c r="L782" s="474">
        <v>574737.938928416</v>
      </c>
      <c r="M782" s="474">
        <v>574737.938928416</v>
      </c>
      <c r="N782" s="474">
        <v>3409980.0567852501</v>
      </c>
      <c r="O782" s="474">
        <v>574737.938928416</v>
      </c>
      <c r="P782" s="474">
        <v>574737.938928416</v>
      </c>
      <c r="Q782" s="474">
        <v>574737.938928416</v>
      </c>
      <c r="R782" s="474">
        <v>516095.80392841599</v>
      </c>
      <c r="S782" s="474">
        <v>516095.80392841599</v>
      </c>
      <c r="T782" s="474">
        <v>516095.80392841599</v>
      </c>
      <c r="U782" s="474">
        <v>516095.80392841599</v>
      </c>
      <c r="V782" s="474">
        <v>516095.80392841599</v>
      </c>
      <c r="W782" s="474">
        <v>516095.80392841599</v>
      </c>
      <c r="X782" s="474">
        <v>516095.80392841599</v>
      </c>
      <c r="Y782" s="474">
        <v>516095.80392841599</v>
      </c>
      <c r="Z782" s="474">
        <v>516095.80392841599</v>
      </c>
      <c r="AA782" s="474">
        <v>6369076.0521409996</v>
      </c>
      <c r="AB782" s="474">
        <v>516095.80392841599</v>
      </c>
      <c r="AC782" s="474">
        <v>516095.80392841599</v>
      </c>
      <c r="AD782" s="474">
        <v>516095.80392841599</v>
      </c>
      <c r="AE782" s="474">
        <v>516095.80392841599</v>
      </c>
      <c r="AF782" s="474">
        <v>516095.80392841599</v>
      </c>
      <c r="AG782" s="474">
        <v>516095.80392841599</v>
      </c>
      <c r="AH782" s="474">
        <v>516095.80392841599</v>
      </c>
      <c r="AI782" s="474">
        <v>516095.80392841599</v>
      </c>
      <c r="AJ782" s="474">
        <v>516095.80392841599</v>
      </c>
      <c r="AK782" s="474">
        <v>516095.80392841599</v>
      </c>
      <c r="AL782" s="474">
        <v>516095.80392841599</v>
      </c>
      <c r="AM782" s="474">
        <v>516095.80392841599</v>
      </c>
      <c r="AN782" s="474">
        <v>6193149.6471410003</v>
      </c>
      <c r="AO782" s="474">
        <v>516095.80392841599</v>
      </c>
      <c r="AP782" s="474">
        <v>516095.80392841599</v>
      </c>
      <c r="AQ782" s="474">
        <v>516095.80392841599</v>
      </c>
      <c r="AR782" s="474">
        <v>516095.80392841599</v>
      </c>
      <c r="AS782" s="474">
        <v>516095.80392841599</v>
      </c>
      <c r="AT782" s="474">
        <v>516095.80392841599</v>
      </c>
      <c r="AU782" s="474">
        <v>516095.80392841599</v>
      </c>
      <c r="AV782" s="474">
        <v>516095.80392841599</v>
      </c>
      <c r="AW782" s="474">
        <v>516095.80392841599</v>
      </c>
      <c r="AX782" s="474">
        <v>516095.80392841599</v>
      </c>
      <c r="AY782" s="474">
        <v>516095.80392841599</v>
      </c>
      <c r="AZ782" s="474">
        <v>516095.80392841599</v>
      </c>
      <c r="BA782" s="474">
        <v>6193149.6471410003</v>
      </c>
    </row>
    <row r="783" spans="1:53">
      <c r="A783" s="475" t="s">
        <v>1560</v>
      </c>
      <c r="B783" s="474">
        <v>531178.56999999995</v>
      </c>
      <c r="C783" s="474">
        <v>531178.56999999995</v>
      </c>
      <c r="D783" s="474">
        <v>531178.56999999995</v>
      </c>
      <c r="E783" s="474">
        <v>531004.69999999995</v>
      </c>
      <c r="F783" s="474">
        <v>531004.69999999995</v>
      </c>
      <c r="G783" s="474">
        <v>532746.9</v>
      </c>
      <c r="H783" s="474">
        <v>532760.75</v>
      </c>
      <c r="I783" s="474">
        <v>520731.33</v>
      </c>
      <c r="J783" s="474">
        <v>520731.5</v>
      </c>
      <c r="K783" s="474">
        <v>520372.48480435601</v>
      </c>
      <c r="L783" s="474">
        <v>587444.61576553294</v>
      </c>
      <c r="M783" s="474">
        <v>647383.32753405196</v>
      </c>
      <c r="N783" s="474">
        <v>6517716.0181039404</v>
      </c>
      <c r="O783" s="474">
        <v>647383.32753405196</v>
      </c>
      <c r="P783" s="474">
        <v>647383.32753405196</v>
      </c>
      <c r="Q783" s="474">
        <v>651266.82267968298</v>
      </c>
      <c r="R783" s="474">
        <v>654674.33311083796</v>
      </c>
      <c r="S783" s="474">
        <v>654674.33311083796</v>
      </c>
      <c r="T783" s="474">
        <v>654674.33311083796</v>
      </c>
      <c r="U783" s="474">
        <v>654674.33311083796</v>
      </c>
      <c r="V783" s="474">
        <v>654674.33311083796</v>
      </c>
      <c r="W783" s="474">
        <v>654674.33311083796</v>
      </c>
      <c r="X783" s="474">
        <v>654674.33311083796</v>
      </c>
      <c r="Y783" s="474">
        <v>654674.33311083796</v>
      </c>
      <c r="Z783" s="474">
        <v>654674.33311083796</v>
      </c>
      <c r="AA783" s="474">
        <v>7838102.4757453296</v>
      </c>
      <c r="AB783" s="474">
        <v>654674.33311083796</v>
      </c>
      <c r="AC783" s="474">
        <v>654674.33311083796</v>
      </c>
      <c r="AD783" s="474">
        <v>661146.82502022304</v>
      </c>
      <c r="AE783" s="474">
        <v>666826.00907214696</v>
      </c>
      <c r="AF783" s="474">
        <v>666826.00907214696</v>
      </c>
      <c r="AG783" s="474">
        <v>666826.00907214696</v>
      </c>
      <c r="AH783" s="474">
        <v>666826.00907214696</v>
      </c>
      <c r="AI783" s="474">
        <v>666826.00907214696</v>
      </c>
      <c r="AJ783" s="474">
        <v>666826.00907214696</v>
      </c>
      <c r="AK783" s="474">
        <v>666826.00907214696</v>
      </c>
      <c r="AL783" s="474">
        <v>647309.08092716301</v>
      </c>
      <c r="AM783" s="474">
        <v>656395.77541024098</v>
      </c>
      <c r="AN783" s="474">
        <v>7941982.4110843297</v>
      </c>
      <c r="AO783" s="474">
        <v>656395.77541024098</v>
      </c>
      <c r="AP783" s="474">
        <v>662868.26731962594</v>
      </c>
      <c r="AQ783" s="474">
        <v>668547.45137155103</v>
      </c>
      <c r="AR783" s="474">
        <v>668547.45137154998</v>
      </c>
      <c r="AS783" s="474">
        <v>668547.45137154998</v>
      </c>
      <c r="AT783" s="474">
        <v>668547.45137154998</v>
      </c>
      <c r="AU783" s="474">
        <v>668547.45137155103</v>
      </c>
      <c r="AV783" s="474">
        <v>668547.45137154998</v>
      </c>
      <c r="AW783" s="474">
        <v>668547.45137154998</v>
      </c>
      <c r="AX783" s="474">
        <v>668547.45137154998</v>
      </c>
      <c r="AY783" s="474">
        <v>635325.57277541806</v>
      </c>
      <c r="AZ783" s="474">
        <v>601072.39396458596</v>
      </c>
      <c r="BA783" s="474">
        <v>7904041.6204422796</v>
      </c>
    </row>
    <row r="784" spans="1:53">
      <c r="A784" s="475" t="s">
        <v>1559</v>
      </c>
      <c r="B784" s="474">
        <v>531178.56999999995</v>
      </c>
      <c r="C784" s="474">
        <v>531178.56999999995</v>
      </c>
      <c r="D784" s="474">
        <v>531178.56999999995</v>
      </c>
      <c r="E784" s="474">
        <v>531004.69999999995</v>
      </c>
      <c r="F784" s="474">
        <v>531004.69999999995</v>
      </c>
      <c r="G784" s="474">
        <v>532746.9</v>
      </c>
      <c r="H784" s="474">
        <v>532760.75</v>
      </c>
      <c r="I784" s="474">
        <v>520731.33</v>
      </c>
      <c r="J784" s="474">
        <v>520731.5</v>
      </c>
      <c r="K784" s="474">
        <v>520372.48480435601</v>
      </c>
      <c r="L784" s="474">
        <v>587444.61576553294</v>
      </c>
      <c r="M784" s="474">
        <v>647383.32753405196</v>
      </c>
      <c r="N784" s="474">
        <v>6517716.0181039404</v>
      </c>
      <c r="O784" s="474">
        <v>647383.32753405196</v>
      </c>
      <c r="P784" s="474">
        <v>647383.32753405196</v>
      </c>
      <c r="Q784" s="474">
        <v>651266.82267968298</v>
      </c>
      <c r="R784" s="474">
        <v>654674.33311083796</v>
      </c>
      <c r="S784" s="474">
        <v>654674.33311083796</v>
      </c>
      <c r="T784" s="474">
        <v>654674.33311083796</v>
      </c>
      <c r="U784" s="474">
        <v>654674.33311083796</v>
      </c>
      <c r="V784" s="474">
        <v>654674.33311083796</v>
      </c>
      <c r="W784" s="474">
        <v>654674.33311083796</v>
      </c>
      <c r="X784" s="474">
        <v>654674.33311083796</v>
      </c>
      <c r="Y784" s="474">
        <v>654674.33311083796</v>
      </c>
      <c r="Z784" s="474">
        <v>654674.33311083796</v>
      </c>
      <c r="AA784" s="474">
        <v>7838102.4757453296</v>
      </c>
      <c r="AB784" s="474">
        <v>654674.33311083796</v>
      </c>
      <c r="AC784" s="474">
        <v>654674.33311083796</v>
      </c>
      <c r="AD784" s="474">
        <v>661146.82502022304</v>
      </c>
      <c r="AE784" s="474">
        <v>666826.00907214696</v>
      </c>
      <c r="AF784" s="474">
        <v>666826.00907214696</v>
      </c>
      <c r="AG784" s="474">
        <v>666826.00907214696</v>
      </c>
      <c r="AH784" s="474">
        <v>666826.00907214696</v>
      </c>
      <c r="AI784" s="474">
        <v>666826.00907214696</v>
      </c>
      <c r="AJ784" s="474">
        <v>666826.00907214696</v>
      </c>
      <c r="AK784" s="474">
        <v>666826.00907214696</v>
      </c>
      <c r="AL784" s="474">
        <v>647309.08092716301</v>
      </c>
      <c r="AM784" s="474">
        <v>656395.77541024098</v>
      </c>
      <c r="AN784" s="474">
        <v>7941982.4110843297</v>
      </c>
      <c r="AO784" s="474">
        <v>656395.77541024098</v>
      </c>
      <c r="AP784" s="474">
        <v>662868.26731962594</v>
      </c>
      <c r="AQ784" s="474">
        <v>668547.45137155103</v>
      </c>
      <c r="AR784" s="474">
        <v>668547.45137154998</v>
      </c>
      <c r="AS784" s="474">
        <v>668547.45137154998</v>
      </c>
      <c r="AT784" s="474">
        <v>668547.45137154998</v>
      </c>
      <c r="AU784" s="474">
        <v>668547.45137155103</v>
      </c>
      <c r="AV784" s="474">
        <v>668547.45137154998</v>
      </c>
      <c r="AW784" s="474">
        <v>668547.45137154998</v>
      </c>
      <c r="AX784" s="474">
        <v>668547.45137154998</v>
      </c>
      <c r="AY784" s="474">
        <v>635325.57277541806</v>
      </c>
      <c r="AZ784" s="474">
        <v>601072.39396458596</v>
      </c>
      <c r="BA784" s="474">
        <v>7904041.6204422796</v>
      </c>
    </row>
    <row r="785" spans="1:53">
      <c r="A785" s="475" t="s">
        <v>1558</v>
      </c>
      <c r="B785" s="474">
        <v>495816.84</v>
      </c>
      <c r="C785" s="474">
        <v>495816.84</v>
      </c>
      <c r="D785" s="474">
        <v>495816.84</v>
      </c>
      <c r="E785" s="474">
        <v>495642.97</v>
      </c>
      <c r="F785" s="474">
        <v>495642.97</v>
      </c>
      <c r="G785" s="474">
        <v>497385.17</v>
      </c>
      <c r="H785" s="474">
        <v>497399.02</v>
      </c>
      <c r="I785" s="474">
        <v>497399.07</v>
      </c>
      <c r="J785" s="474">
        <v>497399.24</v>
      </c>
      <c r="K785" s="474">
        <v>497040.224804356</v>
      </c>
      <c r="L785" s="474">
        <v>564112.35576553305</v>
      </c>
      <c r="M785" s="474">
        <v>624051.06753405195</v>
      </c>
      <c r="N785" s="474">
        <v>6153522.6081039403</v>
      </c>
      <c r="O785" s="474">
        <v>624051.06753405195</v>
      </c>
      <c r="P785" s="474">
        <v>624051.06753405195</v>
      </c>
      <c r="Q785" s="474">
        <v>627934.56267968297</v>
      </c>
      <c r="R785" s="474">
        <v>631342.07311083796</v>
      </c>
      <c r="S785" s="474">
        <v>631342.07311083796</v>
      </c>
      <c r="T785" s="474">
        <v>631342.07311083796</v>
      </c>
      <c r="U785" s="474">
        <v>631342.07311083796</v>
      </c>
      <c r="V785" s="474">
        <v>631342.07311083796</v>
      </c>
      <c r="W785" s="474">
        <v>631342.07311083796</v>
      </c>
      <c r="X785" s="474">
        <v>631342.07311083796</v>
      </c>
      <c r="Y785" s="474">
        <v>631342.07311083796</v>
      </c>
      <c r="Z785" s="474">
        <v>631342.07311083796</v>
      </c>
      <c r="AA785" s="474">
        <v>7558115.3557453305</v>
      </c>
      <c r="AB785" s="474">
        <v>631342.07311083796</v>
      </c>
      <c r="AC785" s="474">
        <v>631342.07311083796</v>
      </c>
      <c r="AD785" s="474">
        <v>637814.56502022303</v>
      </c>
      <c r="AE785" s="474">
        <v>643493.74907214695</v>
      </c>
      <c r="AF785" s="474">
        <v>643493.74907214695</v>
      </c>
      <c r="AG785" s="474">
        <v>643493.74907214695</v>
      </c>
      <c r="AH785" s="474">
        <v>643493.74907214695</v>
      </c>
      <c r="AI785" s="474">
        <v>643493.74907214695</v>
      </c>
      <c r="AJ785" s="474">
        <v>643493.74907214695</v>
      </c>
      <c r="AK785" s="474">
        <v>643493.74907214695</v>
      </c>
      <c r="AL785" s="474">
        <v>623976.820927163</v>
      </c>
      <c r="AM785" s="474">
        <v>633063.51541024097</v>
      </c>
      <c r="AN785" s="474">
        <v>7661995.2910843296</v>
      </c>
      <c r="AO785" s="474">
        <v>633063.51541024097</v>
      </c>
      <c r="AP785" s="474">
        <v>639536.00731962605</v>
      </c>
      <c r="AQ785" s="474">
        <v>645215.19137155102</v>
      </c>
      <c r="AR785" s="474">
        <v>645215.19137154997</v>
      </c>
      <c r="AS785" s="474">
        <v>645215.19137154997</v>
      </c>
      <c r="AT785" s="474">
        <v>645215.19137154997</v>
      </c>
      <c r="AU785" s="474">
        <v>645215.19137155102</v>
      </c>
      <c r="AV785" s="474">
        <v>645215.19137154997</v>
      </c>
      <c r="AW785" s="474">
        <v>645215.19137154997</v>
      </c>
      <c r="AX785" s="474">
        <v>645215.19137154997</v>
      </c>
      <c r="AY785" s="474">
        <v>611993.31277541805</v>
      </c>
      <c r="AZ785" s="474">
        <v>577740.13396458596</v>
      </c>
      <c r="BA785" s="474">
        <v>7624054.5004422804</v>
      </c>
    </row>
    <row r="786" spans="1:53">
      <c r="A786" s="475" t="s">
        <v>1557</v>
      </c>
      <c r="B786" s="474">
        <v>35361.730000000003</v>
      </c>
      <c r="C786" s="474">
        <v>35361.730000000003</v>
      </c>
      <c r="D786" s="474">
        <v>35361.730000000003</v>
      </c>
      <c r="E786" s="474">
        <v>35361.730000000003</v>
      </c>
      <c r="F786" s="474">
        <v>35361.730000000003</v>
      </c>
      <c r="G786" s="474">
        <v>35361.730000000003</v>
      </c>
      <c r="H786" s="474">
        <v>35361.730000000003</v>
      </c>
      <c r="I786" s="474">
        <v>23332.26</v>
      </c>
      <c r="J786" s="474">
        <v>23332.26</v>
      </c>
      <c r="K786" s="474">
        <v>23332.26</v>
      </c>
      <c r="L786" s="474">
        <v>23332.26</v>
      </c>
      <c r="M786" s="474">
        <v>23332.26</v>
      </c>
      <c r="N786" s="474">
        <v>364193.41</v>
      </c>
      <c r="O786" s="474">
        <v>23332.26</v>
      </c>
      <c r="P786" s="474">
        <v>23332.26</v>
      </c>
      <c r="Q786" s="474">
        <v>23332.26</v>
      </c>
      <c r="R786" s="474">
        <v>23332.26</v>
      </c>
      <c r="S786" s="474">
        <v>23332.26</v>
      </c>
      <c r="T786" s="474">
        <v>23332.26</v>
      </c>
      <c r="U786" s="474">
        <v>23332.26</v>
      </c>
      <c r="V786" s="474">
        <v>23332.26</v>
      </c>
      <c r="W786" s="474">
        <v>23332.26</v>
      </c>
      <c r="X786" s="474">
        <v>23332.26</v>
      </c>
      <c r="Y786" s="474">
        <v>23332.26</v>
      </c>
      <c r="Z786" s="474">
        <v>23332.26</v>
      </c>
      <c r="AA786" s="474">
        <v>279987.12</v>
      </c>
      <c r="AB786" s="474">
        <v>23332.26</v>
      </c>
      <c r="AC786" s="474">
        <v>23332.26</v>
      </c>
      <c r="AD786" s="474">
        <v>23332.26</v>
      </c>
      <c r="AE786" s="474">
        <v>23332.2599999999</v>
      </c>
      <c r="AF786" s="474">
        <v>23332.2599999999</v>
      </c>
      <c r="AG786" s="474">
        <v>23332.26</v>
      </c>
      <c r="AH786" s="474">
        <v>23332.26</v>
      </c>
      <c r="AI786" s="474">
        <v>23332.2599999999</v>
      </c>
      <c r="AJ786" s="474">
        <v>23332.2599999999</v>
      </c>
      <c r="AK786" s="474">
        <v>23332.2599999999</v>
      </c>
      <c r="AL786" s="474">
        <v>23332.2599999999</v>
      </c>
      <c r="AM786" s="474">
        <v>23332.2599999999</v>
      </c>
      <c r="AN786" s="474">
        <v>279987.12</v>
      </c>
      <c r="AO786" s="474">
        <v>23332.2599999999</v>
      </c>
      <c r="AP786" s="474">
        <v>23332.2599999999</v>
      </c>
      <c r="AQ786" s="474">
        <v>23332.2599999999</v>
      </c>
      <c r="AR786" s="474">
        <v>23332.2599999999</v>
      </c>
      <c r="AS786" s="474">
        <v>23332.2599999999</v>
      </c>
      <c r="AT786" s="474">
        <v>23332.2599999999</v>
      </c>
      <c r="AU786" s="474">
        <v>23332.2599999999</v>
      </c>
      <c r="AV786" s="474">
        <v>23332.2599999999</v>
      </c>
      <c r="AW786" s="474">
        <v>23332.2599999999</v>
      </c>
      <c r="AX786" s="474">
        <v>23332.2599999999</v>
      </c>
      <c r="AY786" s="474">
        <v>23332.2599999999</v>
      </c>
      <c r="AZ786" s="474">
        <v>23332.2599999999</v>
      </c>
      <c r="BA786" s="474">
        <v>279987.11999999901</v>
      </c>
    </row>
    <row r="787" spans="1:53">
      <c r="A787" s="475" t="s">
        <v>1556</v>
      </c>
      <c r="B787" s="474">
        <v>36942210.439999998</v>
      </c>
      <c r="C787" s="474">
        <v>36579104.109999999</v>
      </c>
      <c r="D787" s="474">
        <v>35830842.519999899</v>
      </c>
      <c r="E787" s="474">
        <v>36383760.019999899</v>
      </c>
      <c r="F787" s="474">
        <v>36399601.059999898</v>
      </c>
      <c r="G787" s="474">
        <v>36358185.349999897</v>
      </c>
      <c r="H787" s="474">
        <v>36426547.369999997</v>
      </c>
      <c r="I787" s="474">
        <v>36209055.68</v>
      </c>
      <c r="J787" s="474">
        <v>36135331.880000003</v>
      </c>
      <c r="K787" s="474">
        <v>34414151.828498699</v>
      </c>
      <c r="L787" s="474">
        <v>35341666.811112903</v>
      </c>
      <c r="M787" s="474">
        <v>36265598.420279503</v>
      </c>
      <c r="N787" s="474">
        <v>433286055.48989099</v>
      </c>
      <c r="O787" s="474">
        <v>36288483.801683702</v>
      </c>
      <c r="P787" s="474">
        <v>36353289.2719751</v>
      </c>
      <c r="Q787" s="474">
        <v>36830129.489542499</v>
      </c>
      <c r="R787" s="474">
        <v>37527128.263954997</v>
      </c>
      <c r="S787" s="474">
        <v>37537628.424542502</v>
      </c>
      <c r="T787" s="474">
        <v>37640329.940375797</v>
      </c>
      <c r="U787" s="474">
        <v>37740062.848020799</v>
      </c>
      <c r="V787" s="474">
        <v>37629503.178418398</v>
      </c>
      <c r="W787" s="474">
        <v>37589048.689406604</v>
      </c>
      <c r="X787" s="474">
        <v>37676266.401660703</v>
      </c>
      <c r="Y787" s="474">
        <v>37688138.651073299</v>
      </c>
      <c r="Z787" s="474">
        <v>37746252.386906601</v>
      </c>
      <c r="AA787" s="474">
        <v>448246261.347561</v>
      </c>
      <c r="AB787" s="474">
        <v>37918910.492494099</v>
      </c>
      <c r="AC787" s="474">
        <v>37998523.546961099</v>
      </c>
      <c r="AD787" s="474">
        <v>39115051.344032601</v>
      </c>
      <c r="AE787" s="474">
        <v>40388824.545611702</v>
      </c>
      <c r="AF787" s="474">
        <v>40401482.779310398</v>
      </c>
      <c r="AG787" s="474">
        <v>40506930.690977</v>
      </c>
      <c r="AH787" s="474">
        <v>40612229.649704099</v>
      </c>
      <c r="AI787" s="474">
        <v>40503167.782923497</v>
      </c>
      <c r="AJ787" s="474">
        <v>40447081.0977429</v>
      </c>
      <c r="AK787" s="474">
        <v>40526815.950962096</v>
      </c>
      <c r="AL787" s="474">
        <v>41340544.238298401</v>
      </c>
      <c r="AM787" s="474">
        <v>43296756.494409502</v>
      </c>
      <c r="AN787" s="474">
        <v>483056318.61342698</v>
      </c>
      <c r="AO787" s="474">
        <v>43444657.814147003</v>
      </c>
      <c r="AP787" s="474">
        <v>44959668.923462301</v>
      </c>
      <c r="AQ787" s="474">
        <v>45962861.218659498</v>
      </c>
      <c r="AR787" s="474">
        <v>46032265.292460904</v>
      </c>
      <c r="AS787" s="474">
        <v>46042396.8419929</v>
      </c>
      <c r="AT787" s="474">
        <v>46131695.946159497</v>
      </c>
      <c r="AU787" s="474">
        <v>46223515.356901497</v>
      </c>
      <c r="AV787" s="474">
        <v>46105574.074372597</v>
      </c>
      <c r="AW787" s="474">
        <v>46032909.763814099</v>
      </c>
      <c r="AX787" s="474">
        <v>46100340.763700001</v>
      </c>
      <c r="AY787" s="474">
        <v>47518823.400758602</v>
      </c>
      <c r="AZ787" s="474">
        <v>48775741.957980797</v>
      </c>
      <c r="BA787" s="474">
        <v>553330451.35441005</v>
      </c>
    </row>
    <row r="788" spans="1:53">
      <c r="A788" s="475" t="s">
        <v>1555</v>
      </c>
      <c r="B788" s="474">
        <v>36942210.439999998</v>
      </c>
      <c r="C788" s="474">
        <v>36579104.109999999</v>
      </c>
      <c r="D788" s="474">
        <v>35830842.519999899</v>
      </c>
      <c r="E788" s="474">
        <v>36383760.019999899</v>
      </c>
      <c r="F788" s="474">
        <v>36399601.059999898</v>
      </c>
      <c r="G788" s="474">
        <v>36358185.349999897</v>
      </c>
      <c r="H788" s="474">
        <v>36426547.369999997</v>
      </c>
      <c r="I788" s="474">
        <v>36209055.68</v>
      </c>
      <c r="J788" s="474">
        <v>36135331.880000003</v>
      </c>
      <c r="K788" s="474">
        <v>34414151.828498699</v>
      </c>
      <c r="L788" s="474">
        <v>35341666.811112903</v>
      </c>
      <c r="M788" s="474">
        <v>36265598.420279503</v>
      </c>
      <c r="N788" s="474">
        <v>433286055.48989099</v>
      </c>
      <c r="O788" s="474">
        <v>36288483.801683702</v>
      </c>
      <c r="P788" s="474">
        <v>36353289.2719751</v>
      </c>
      <c r="Q788" s="474">
        <v>36830129.489542499</v>
      </c>
      <c r="R788" s="474">
        <v>37527128.263954997</v>
      </c>
      <c r="S788" s="474">
        <v>37537628.424542502</v>
      </c>
      <c r="T788" s="474">
        <v>37640329.940375797</v>
      </c>
      <c r="U788" s="474">
        <v>37740062.848020799</v>
      </c>
      <c r="V788" s="474">
        <v>37629503.178418398</v>
      </c>
      <c r="W788" s="474">
        <v>37589048.689406604</v>
      </c>
      <c r="X788" s="474">
        <v>37676266.401660703</v>
      </c>
      <c r="Y788" s="474">
        <v>37688138.651073299</v>
      </c>
      <c r="Z788" s="474">
        <v>37746252.386906601</v>
      </c>
      <c r="AA788" s="474">
        <v>448246261.347561</v>
      </c>
      <c r="AB788" s="474">
        <v>37918910.492494099</v>
      </c>
      <c r="AC788" s="474">
        <v>37998523.546961099</v>
      </c>
      <c r="AD788" s="474">
        <v>39115051.344032601</v>
      </c>
      <c r="AE788" s="474">
        <v>40388824.545611702</v>
      </c>
      <c r="AF788" s="474">
        <v>40401482.779310398</v>
      </c>
      <c r="AG788" s="474">
        <v>40506930.690977</v>
      </c>
      <c r="AH788" s="474">
        <v>40612229.649704099</v>
      </c>
      <c r="AI788" s="474">
        <v>40503167.782923497</v>
      </c>
      <c r="AJ788" s="474">
        <v>40447081.0977429</v>
      </c>
      <c r="AK788" s="474">
        <v>40526815.950962096</v>
      </c>
      <c r="AL788" s="474">
        <v>41340544.238298401</v>
      </c>
      <c r="AM788" s="474">
        <v>43296756.494409502</v>
      </c>
      <c r="AN788" s="474">
        <v>483056318.61342698</v>
      </c>
      <c r="AO788" s="474">
        <v>43444657.814147003</v>
      </c>
      <c r="AP788" s="474">
        <v>44959668.923462301</v>
      </c>
      <c r="AQ788" s="474">
        <v>45962861.218659498</v>
      </c>
      <c r="AR788" s="474">
        <v>46032265.292460904</v>
      </c>
      <c r="AS788" s="474">
        <v>46042396.8419929</v>
      </c>
      <c r="AT788" s="474">
        <v>46131695.946159497</v>
      </c>
      <c r="AU788" s="474">
        <v>46223515.356901497</v>
      </c>
      <c r="AV788" s="474">
        <v>46105574.074372597</v>
      </c>
      <c r="AW788" s="474">
        <v>46032909.763814099</v>
      </c>
      <c r="AX788" s="474">
        <v>46100340.763700001</v>
      </c>
      <c r="AY788" s="474">
        <v>47518823.400758602</v>
      </c>
      <c r="AZ788" s="474">
        <v>48775741.957980797</v>
      </c>
      <c r="BA788" s="474">
        <v>553330451.35441005</v>
      </c>
    </row>
    <row r="789" spans="1:53">
      <c r="A789" s="475" t="s">
        <v>1554</v>
      </c>
      <c r="B789" s="474">
        <v>35496594.020000003</v>
      </c>
      <c r="C789" s="474">
        <v>35264401.380000003</v>
      </c>
      <c r="D789" s="474">
        <v>34516139.789999999</v>
      </c>
      <c r="E789" s="474">
        <v>35069057.289999999</v>
      </c>
      <c r="F789" s="474">
        <v>35084898.329999998</v>
      </c>
      <c r="G789" s="474">
        <v>35043482.619999997</v>
      </c>
      <c r="H789" s="474">
        <v>35111844.640000001</v>
      </c>
      <c r="I789" s="474">
        <v>35014863.479999997</v>
      </c>
      <c r="J789" s="474">
        <v>34941139.68</v>
      </c>
      <c r="K789" s="474">
        <v>33219959.624885801</v>
      </c>
      <c r="L789" s="474">
        <v>34147474.607500002</v>
      </c>
      <c r="M789" s="474">
        <v>35071406.216666602</v>
      </c>
      <c r="N789" s="474">
        <v>417981261.679052</v>
      </c>
      <c r="O789" s="474">
        <v>35094291.598070703</v>
      </c>
      <c r="P789" s="474">
        <v>35201870.898333304</v>
      </c>
      <c r="Q789" s="474">
        <v>35778516.719166599</v>
      </c>
      <c r="R789" s="474">
        <v>36475515.493579201</v>
      </c>
      <c r="S789" s="474">
        <v>36486015.654166602</v>
      </c>
      <c r="T789" s="474">
        <v>36588717.170000002</v>
      </c>
      <c r="U789" s="474">
        <v>36688450.077644996</v>
      </c>
      <c r="V789" s="474">
        <v>36617073.663333297</v>
      </c>
      <c r="W789" s="474">
        <v>36668046.770000003</v>
      </c>
      <c r="X789" s="474">
        <v>36755264.482254103</v>
      </c>
      <c r="Y789" s="474">
        <v>36767136.731666602</v>
      </c>
      <c r="Z789" s="474">
        <v>36825250.467500001</v>
      </c>
      <c r="AA789" s="474">
        <v>435946149.72571498</v>
      </c>
      <c r="AB789" s="474">
        <v>36997908.573087402</v>
      </c>
      <c r="AC789" s="474">
        <v>37122864.138333298</v>
      </c>
      <c r="AD789" s="474">
        <v>38345191.127222203</v>
      </c>
      <c r="AE789" s="474">
        <v>39618964.328801297</v>
      </c>
      <c r="AF789" s="474">
        <v>39631622.5625</v>
      </c>
      <c r="AG789" s="474">
        <v>39737070.474166602</v>
      </c>
      <c r="AH789" s="474">
        <v>39842369.432893701</v>
      </c>
      <c r="AI789" s="474">
        <v>39774764.713333301</v>
      </c>
      <c r="AJ789" s="474">
        <v>39815411.371666603</v>
      </c>
      <c r="AK789" s="474">
        <v>39895146.224885799</v>
      </c>
      <c r="AL789" s="474">
        <v>40708874.512222201</v>
      </c>
      <c r="AM789" s="474">
        <v>42665086.768333301</v>
      </c>
      <c r="AN789" s="474">
        <v>474155274.22744602</v>
      </c>
      <c r="AO789" s="474">
        <v>42812988.088070698</v>
      </c>
      <c r="AP789" s="474">
        <v>44375997.416111097</v>
      </c>
      <c r="AQ789" s="474">
        <v>45491185.555</v>
      </c>
      <c r="AR789" s="474">
        <v>45560589.628801301</v>
      </c>
      <c r="AS789" s="474">
        <v>45570721.178333297</v>
      </c>
      <c r="AT789" s="474">
        <v>45660020.282499902</v>
      </c>
      <c r="AU789" s="474">
        <v>45751839.693241999</v>
      </c>
      <c r="AV789" s="474">
        <v>45677940.471666597</v>
      </c>
      <c r="AW789" s="474">
        <v>45708040.969999902</v>
      </c>
      <c r="AX789" s="474">
        <v>45775471.969885796</v>
      </c>
      <c r="AY789" s="474">
        <v>47193954.606944397</v>
      </c>
      <c r="AZ789" s="474">
        <v>48450873.1641666</v>
      </c>
      <c r="BA789" s="474">
        <v>548029623.02472198</v>
      </c>
    </row>
    <row r="790" spans="1:53">
      <c r="A790" s="475" t="s">
        <v>1553</v>
      </c>
      <c r="B790" s="474">
        <v>1445616.42</v>
      </c>
      <c r="C790" s="474">
        <v>1314702.73</v>
      </c>
      <c r="D790" s="474">
        <v>1314702.73</v>
      </c>
      <c r="E790" s="474">
        <v>1314702.73</v>
      </c>
      <c r="F790" s="474">
        <v>1314702.73</v>
      </c>
      <c r="G790" s="474">
        <v>1314702.73</v>
      </c>
      <c r="H790" s="474">
        <v>1314702.73</v>
      </c>
      <c r="I790" s="474">
        <v>1194192.2</v>
      </c>
      <c r="J790" s="474">
        <v>1194192.2</v>
      </c>
      <c r="K790" s="474">
        <v>1194192.2036129099</v>
      </c>
      <c r="L790" s="474">
        <v>1194192.2036129099</v>
      </c>
      <c r="M790" s="474">
        <v>1194192.2036129099</v>
      </c>
      <c r="N790" s="474">
        <v>15304793.810838699</v>
      </c>
      <c r="O790" s="474">
        <v>1194192.2036129099</v>
      </c>
      <c r="P790" s="474">
        <v>1151418.3736417899</v>
      </c>
      <c r="Q790" s="474">
        <v>1051612.7703758299</v>
      </c>
      <c r="R790" s="474">
        <v>1051612.7703758299</v>
      </c>
      <c r="S790" s="474">
        <v>1051612.7703758299</v>
      </c>
      <c r="T790" s="474">
        <v>1051612.7703758299</v>
      </c>
      <c r="U790" s="474">
        <v>1051612.7703758299</v>
      </c>
      <c r="V790" s="474">
        <v>1012429.5150850801</v>
      </c>
      <c r="W790" s="474">
        <v>921001.91940666595</v>
      </c>
      <c r="X790" s="474">
        <v>921001.91940666595</v>
      </c>
      <c r="Y790" s="474">
        <v>921001.91940666595</v>
      </c>
      <c r="Z790" s="474">
        <v>921001.91940666595</v>
      </c>
      <c r="AA790" s="474">
        <v>12300111.621845599</v>
      </c>
      <c r="AB790" s="474">
        <v>921001.91940666595</v>
      </c>
      <c r="AC790" s="474">
        <v>875659.40862779098</v>
      </c>
      <c r="AD790" s="474">
        <v>769860.21681041596</v>
      </c>
      <c r="AE790" s="474">
        <v>769860.21681041596</v>
      </c>
      <c r="AF790" s="474">
        <v>769860.21681041596</v>
      </c>
      <c r="AG790" s="474">
        <v>769860.21681041596</v>
      </c>
      <c r="AH790" s="474">
        <v>769860.21681041596</v>
      </c>
      <c r="AI790" s="474">
        <v>728403.06959016598</v>
      </c>
      <c r="AJ790" s="474">
        <v>631669.72607624996</v>
      </c>
      <c r="AK790" s="474">
        <v>631669.72607624996</v>
      </c>
      <c r="AL790" s="474">
        <v>631669.72607624996</v>
      </c>
      <c r="AM790" s="474">
        <v>631669.72607624996</v>
      </c>
      <c r="AN790" s="474">
        <v>8901044.3859816995</v>
      </c>
      <c r="AO790" s="474">
        <v>631669.72607624996</v>
      </c>
      <c r="AP790" s="474">
        <v>583671.50735124899</v>
      </c>
      <c r="AQ790" s="474">
        <v>471675.66365958302</v>
      </c>
      <c r="AR790" s="474">
        <v>471675.66365958302</v>
      </c>
      <c r="AS790" s="474">
        <v>471675.66365958302</v>
      </c>
      <c r="AT790" s="474">
        <v>471675.66365958302</v>
      </c>
      <c r="AU790" s="474">
        <v>471675.66365958302</v>
      </c>
      <c r="AV790" s="474">
        <v>427633.60270595801</v>
      </c>
      <c r="AW790" s="474">
        <v>324868.79381416598</v>
      </c>
      <c r="AX790" s="474">
        <v>324868.79381416598</v>
      </c>
      <c r="AY790" s="474">
        <v>324868.79381416598</v>
      </c>
      <c r="AZ790" s="474">
        <v>324868.79381416598</v>
      </c>
      <c r="BA790" s="474">
        <v>5300828.3296880396</v>
      </c>
    </row>
    <row r="791" spans="1:53">
      <c r="A791" s="475" t="s">
        <v>1552</v>
      </c>
      <c r="B791" s="474">
        <v>2190038.46</v>
      </c>
      <c r="C791" s="474">
        <v>1716429.07</v>
      </c>
      <c r="D791" s="474">
        <v>1752244.54</v>
      </c>
      <c r="E791" s="474">
        <v>1734035.5</v>
      </c>
      <c r="F791" s="474">
        <v>1770436.1599999899</v>
      </c>
      <c r="G791" s="474">
        <v>1752952.25</v>
      </c>
      <c r="H791" s="474">
        <v>1660033.47</v>
      </c>
      <c r="I791" s="474">
        <v>1621673.66</v>
      </c>
      <c r="J791" s="474">
        <v>1631120.63</v>
      </c>
      <c r="K791" s="474">
        <v>1576024.7413504799</v>
      </c>
      <c r="L791" s="474">
        <v>1657319.9216676899</v>
      </c>
      <c r="M791" s="474">
        <v>1893664.0696435401</v>
      </c>
      <c r="N791" s="474">
        <v>20955972.4726617</v>
      </c>
      <c r="O791" s="474">
        <v>1834626.3094027401</v>
      </c>
      <c r="P791" s="474">
        <v>1823182.38187956</v>
      </c>
      <c r="Q791" s="474">
        <v>1882484.65333426</v>
      </c>
      <c r="R791" s="474">
        <v>1844200.3439490499</v>
      </c>
      <c r="S791" s="474">
        <v>1816984.41086185</v>
      </c>
      <c r="T791" s="474">
        <v>1883520.6714433799</v>
      </c>
      <c r="U791" s="474">
        <v>1888149.842258</v>
      </c>
      <c r="V791" s="474">
        <v>1787367.2264580601</v>
      </c>
      <c r="W791" s="474">
        <v>1470930.2083860899</v>
      </c>
      <c r="X791" s="474">
        <v>1421645.3778625301</v>
      </c>
      <c r="Y791" s="474">
        <v>1475279.22956427</v>
      </c>
      <c r="Z791" s="474">
        <v>1565163.3732853101</v>
      </c>
      <c r="AA791" s="474">
        <v>20693534.0286851</v>
      </c>
      <c r="AB791" s="474">
        <v>1492271.3468456699</v>
      </c>
      <c r="AC791" s="474">
        <v>1423602.6781019401</v>
      </c>
      <c r="AD791" s="474">
        <v>1659816.4421552899</v>
      </c>
      <c r="AE791" s="474">
        <v>1746388.3350418699</v>
      </c>
      <c r="AF791" s="474">
        <v>1683178.0636416699</v>
      </c>
      <c r="AG791" s="474">
        <v>1775878.8040122599</v>
      </c>
      <c r="AH791" s="474">
        <v>2013448.36685152</v>
      </c>
      <c r="AI791" s="474">
        <v>2092503.1638302</v>
      </c>
      <c r="AJ791" s="474">
        <v>2100673.6000784701</v>
      </c>
      <c r="AK791" s="474">
        <v>2073432.0885005</v>
      </c>
      <c r="AL791" s="474">
        <v>1965012.7528858699</v>
      </c>
      <c r="AM791" s="474">
        <v>2002848.96357308</v>
      </c>
      <c r="AN791" s="474">
        <v>22029054.605518401</v>
      </c>
      <c r="AO791" s="474">
        <v>1878262.08733135</v>
      </c>
      <c r="AP791" s="474">
        <v>1520932.47203212</v>
      </c>
      <c r="AQ791" s="474">
        <v>1583567.0112751699</v>
      </c>
      <c r="AR791" s="474">
        <v>1715107.9547444801</v>
      </c>
      <c r="AS791" s="474">
        <v>1571903.5617917301</v>
      </c>
      <c r="AT791" s="474">
        <v>1620119.1484832901</v>
      </c>
      <c r="AU791" s="474">
        <v>1635566.4699470601</v>
      </c>
      <c r="AV791" s="474">
        <v>1439838.09826126</v>
      </c>
      <c r="AW791" s="474">
        <v>1378272.6718097101</v>
      </c>
      <c r="AX791" s="474">
        <v>1282101.04457704</v>
      </c>
      <c r="AY791" s="474">
        <v>1386032.93561171</v>
      </c>
      <c r="AZ791" s="474">
        <v>1801718.8482230201</v>
      </c>
      <c r="BA791" s="474">
        <v>18813422.304088</v>
      </c>
    </row>
    <row r="792" spans="1:53">
      <c r="A792" s="475" t="s">
        <v>1551</v>
      </c>
      <c r="B792" s="474">
        <v>2190038.46</v>
      </c>
      <c r="C792" s="474">
        <v>1716429.07</v>
      </c>
      <c r="D792" s="474">
        <v>1752244.54</v>
      </c>
      <c r="E792" s="474">
        <v>1734035.5</v>
      </c>
      <c r="F792" s="474">
        <v>1770436.1599999899</v>
      </c>
      <c r="G792" s="474">
        <v>1752952.25</v>
      </c>
      <c r="H792" s="474">
        <v>1660033.47</v>
      </c>
      <c r="I792" s="474">
        <v>1621673.66</v>
      </c>
      <c r="J792" s="474">
        <v>1631120.63</v>
      </c>
      <c r="K792" s="474">
        <v>1576024.7413504799</v>
      </c>
      <c r="L792" s="474">
        <v>1657319.9216676899</v>
      </c>
      <c r="M792" s="474">
        <v>1893664.0696435401</v>
      </c>
      <c r="N792" s="474">
        <v>20955972.4726617</v>
      </c>
      <c r="O792" s="474">
        <v>1834626.3094027401</v>
      </c>
      <c r="P792" s="474">
        <v>1823182.38187956</v>
      </c>
      <c r="Q792" s="474">
        <v>1882484.65333426</v>
      </c>
      <c r="R792" s="474">
        <v>1844200.3439490499</v>
      </c>
      <c r="S792" s="474">
        <v>1816984.41086185</v>
      </c>
      <c r="T792" s="474">
        <v>1883520.6714433799</v>
      </c>
      <c r="U792" s="474">
        <v>1888149.842258</v>
      </c>
      <c r="V792" s="474">
        <v>1787367.2264580601</v>
      </c>
      <c r="W792" s="474">
        <v>1470930.2083860899</v>
      </c>
      <c r="X792" s="474">
        <v>1421645.3778625301</v>
      </c>
      <c r="Y792" s="474">
        <v>1475279.22956427</v>
      </c>
      <c r="Z792" s="474">
        <v>1565163.3732853101</v>
      </c>
      <c r="AA792" s="474">
        <v>20693534.0286851</v>
      </c>
      <c r="AB792" s="474">
        <v>1492271.3468456699</v>
      </c>
      <c r="AC792" s="474">
        <v>1423602.6781019401</v>
      </c>
      <c r="AD792" s="474">
        <v>1659816.4421552899</v>
      </c>
      <c r="AE792" s="474">
        <v>1746388.3350418699</v>
      </c>
      <c r="AF792" s="474">
        <v>1683178.0636416699</v>
      </c>
      <c r="AG792" s="474">
        <v>1775878.8040122599</v>
      </c>
      <c r="AH792" s="474">
        <v>2013448.36685152</v>
      </c>
      <c r="AI792" s="474">
        <v>2092503.1638302</v>
      </c>
      <c r="AJ792" s="474">
        <v>2100673.6000784701</v>
      </c>
      <c r="AK792" s="474">
        <v>2073432.0885005</v>
      </c>
      <c r="AL792" s="474">
        <v>1965012.7528858699</v>
      </c>
      <c r="AM792" s="474">
        <v>2002848.96357308</v>
      </c>
      <c r="AN792" s="474">
        <v>22029054.605518401</v>
      </c>
      <c r="AO792" s="474">
        <v>1878262.08733135</v>
      </c>
      <c r="AP792" s="474">
        <v>1520932.47203212</v>
      </c>
      <c r="AQ792" s="474">
        <v>1583567.0112751699</v>
      </c>
      <c r="AR792" s="474">
        <v>1715107.9547444801</v>
      </c>
      <c r="AS792" s="474">
        <v>1571903.5617917301</v>
      </c>
      <c r="AT792" s="474">
        <v>1620119.1484832901</v>
      </c>
      <c r="AU792" s="474">
        <v>1635566.4699470601</v>
      </c>
      <c r="AV792" s="474">
        <v>1439838.09826126</v>
      </c>
      <c r="AW792" s="474">
        <v>1378272.6718097101</v>
      </c>
      <c r="AX792" s="474">
        <v>1282101.04457704</v>
      </c>
      <c r="AY792" s="474">
        <v>1386032.93561171</v>
      </c>
      <c r="AZ792" s="474">
        <v>1801718.8482230201</v>
      </c>
      <c r="BA792" s="474">
        <v>18813422.304088</v>
      </c>
    </row>
    <row r="793" spans="1:53">
      <c r="A793" s="475" t="s">
        <v>1550</v>
      </c>
      <c r="B793" s="474">
        <v>31.15</v>
      </c>
      <c r="C793" s="474">
        <v>-573.88</v>
      </c>
      <c r="D793" s="474">
        <v>-493.47</v>
      </c>
      <c r="E793" s="474">
        <v>33.43</v>
      </c>
      <c r="F793" s="474">
        <v>-80.88</v>
      </c>
      <c r="G793" s="474">
        <v>-86.86</v>
      </c>
      <c r="H793" s="474">
        <v>-127.84</v>
      </c>
      <c r="I793" s="474">
        <v>-98.48</v>
      </c>
      <c r="J793" s="474">
        <v>-30320.2</v>
      </c>
      <c r="K793" s="474">
        <v>7904</v>
      </c>
      <c r="L793" s="474">
        <v>7904</v>
      </c>
      <c r="M793" s="474">
        <v>7904</v>
      </c>
      <c r="N793" s="474">
        <v>-8005.0299999999897</v>
      </c>
      <c r="O793" s="474">
        <v>7904</v>
      </c>
      <c r="P793" s="474">
        <v>7904</v>
      </c>
      <c r="Q793" s="474">
        <v>7904</v>
      </c>
      <c r="R793" s="474">
        <v>7904</v>
      </c>
      <c r="S793" s="474">
        <v>7904</v>
      </c>
      <c r="T793" s="474">
        <v>7904</v>
      </c>
      <c r="U793" s="474">
        <v>7904</v>
      </c>
      <c r="V793" s="474">
        <v>7904</v>
      </c>
      <c r="W793" s="474">
        <v>7904</v>
      </c>
      <c r="X793" s="474">
        <v>7904</v>
      </c>
      <c r="Y793" s="474">
        <v>7904</v>
      </c>
      <c r="Z793" s="474">
        <v>7904</v>
      </c>
      <c r="AA793" s="474">
        <v>94848</v>
      </c>
      <c r="AB793" s="474">
        <v>7904</v>
      </c>
      <c r="AC793" s="474">
        <v>7904</v>
      </c>
      <c r="AD793" s="474">
        <v>7904</v>
      </c>
      <c r="AE793" s="474">
        <v>7904</v>
      </c>
      <c r="AF793" s="474">
        <v>7904</v>
      </c>
      <c r="AG793" s="474">
        <v>7904</v>
      </c>
      <c r="AH793" s="474">
        <v>7904</v>
      </c>
      <c r="AI793" s="474">
        <v>7904</v>
      </c>
      <c r="AJ793" s="474">
        <v>7904</v>
      </c>
      <c r="AK793" s="474">
        <v>7904</v>
      </c>
      <c r="AL793" s="474">
        <v>7904</v>
      </c>
      <c r="AM793" s="474">
        <v>7904</v>
      </c>
      <c r="AN793" s="474">
        <v>94848</v>
      </c>
      <c r="AO793" s="474">
        <v>7904</v>
      </c>
      <c r="AP793" s="474">
        <v>7904</v>
      </c>
      <c r="AQ793" s="474">
        <v>7904</v>
      </c>
      <c r="AR793" s="474">
        <v>7904</v>
      </c>
      <c r="AS793" s="474">
        <v>7904</v>
      </c>
      <c r="AT793" s="474">
        <v>7904</v>
      </c>
      <c r="AU793" s="474">
        <v>7904</v>
      </c>
      <c r="AV793" s="474">
        <v>7904</v>
      </c>
      <c r="AW793" s="474">
        <v>7904</v>
      </c>
      <c r="AX793" s="474">
        <v>7904</v>
      </c>
      <c r="AY793" s="474">
        <v>7904</v>
      </c>
      <c r="AZ793" s="474">
        <v>7904</v>
      </c>
      <c r="BA793" s="474">
        <v>94848</v>
      </c>
    </row>
    <row r="794" spans="1:53">
      <c r="A794" s="475" t="s">
        <v>1549</v>
      </c>
      <c r="B794" s="474">
        <v>786047.74</v>
      </c>
      <c r="C794" s="474">
        <v>721354.64</v>
      </c>
      <c r="D794" s="474">
        <v>784304.1</v>
      </c>
      <c r="E794" s="474">
        <v>794761.39</v>
      </c>
      <c r="F794" s="474">
        <v>808222.44</v>
      </c>
      <c r="G794" s="474">
        <v>792067.27</v>
      </c>
      <c r="H794" s="474">
        <v>851827.49</v>
      </c>
      <c r="I794" s="474">
        <v>763850.49</v>
      </c>
      <c r="J794" s="474">
        <v>788405.98</v>
      </c>
      <c r="K794" s="474">
        <v>788406.006589</v>
      </c>
      <c r="L794" s="474">
        <v>793980.94033199898</v>
      </c>
      <c r="M794" s="474">
        <v>795754.43813199899</v>
      </c>
      <c r="N794" s="474">
        <v>9468982.9250530005</v>
      </c>
      <c r="O794" s="474">
        <v>797548.60283199896</v>
      </c>
      <c r="P794" s="474">
        <v>795997.96439305297</v>
      </c>
      <c r="Q794" s="474">
        <v>794447.32595410396</v>
      </c>
      <c r="R794" s="474">
        <v>792896.68751515704</v>
      </c>
      <c r="S794" s="474">
        <v>791346.04907621106</v>
      </c>
      <c r="T794" s="474">
        <v>789795.41063726402</v>
      </c>
      <c r="U794" s="474">
        <v>788244.77219831501</v>
      </c>
      <c r="V794" s="474">
        <v>786694.13375936903</v>
      </c>
      <c r="W794" s="474">
        <v>785143.49532042199</v>
      </c>
      <c r="X794" s="474">
        <v>783592.85688147496</v>
      </c>
      <c r="Y794" s="474">
        <v>782042.21844252595</v>
      </c>
      <c r="Z794" s="474">
        <v>780491.58000357996</v>
      </c>
      <c r="AA794" s="474">
        <v>9468241.0970134791</v>
      </c>
      <c r="AB794" s="474">
        <v>778940.94156463305</v>
      </c>
      <c r="AC794" s="474">
        <v>774955.56253280898</v>
      </c>
      <c r="AD794" s="474">
        <v>770970.18350098596</v>
      </c>
      <c r="AE794" s="474">
        <v>766984.804469164</v>
      </c>
      <c r="AF794" s="474">
        <v>762999.42543734098</v>
      </c>
      <c r="AG794" s="474">
        <v>759014.04640551703</v>
      </c>
      <c r="AH794" s="474">
        <v>755028.66737369495</v>
      </c>
      <c r="AI794" s="474">
        <v>751043.28834187204</v>
      </c>
      <c r="AJ794" s="474">
        <v>747057.90931004798</v>
      </c>
      <c r="AK794" s="474">
        <v>743072.53027822496</v>
      </c>
      <c r="AL794" s="474">
        <v>739087.15124640299</v>
      </c>
      <c r="AM794" s="474">
        <v>735101.77221457905</v>
      </c>
      <c r="AN794" s="474">
        <v>9084256.28267527</v>
      </c>
      <c r="AO794" s="474">
        <v>731116.39318275603</v>
      </c>
      <c r="AP794" s="474">
        <v>731066.67866740096</v>
      </c>
      <c r="AQ794" s="474">
        <v>731016.96415204299</v>
      </c>
      <c r="AR794" s="474">
        <v>730967.24963668606</v>
      </c>
      <c r="AS794" s="474">
        <v>730917.53512132901</v>
      </c>
      <c r="AT794" s="474">
        <v>730867.82060597395</v>
      </c>
      <c r="AU794" s="474">
        <v>730818.10609061702</v>
      </c>
      <c r="AV794" s="474">
        <v>730768.39157525997</v>
      </c>
      <c r="AW794" s="474">
        <v>730718.67705990304</v>
      </c>
      <c r="AX794" s="474">
        <v>730668.96254454704</v>
      </c>
      <c r="AY794" s="474">
        <v>730619.24802919</v>
      </c>
      <c r="AZ794" s="474">
        <v>730569.53351383295</v>
      </c>
      <c r="BA794" s="474">
        <v>8770115.5601795409</v>
      </c>
    </row>
    <row r="795" spans="1:53">
      <c r="A795" s="475" t="s">
        <v>1548</v>
      </c>
      <c r="B795" s="474">
        <v>0</v>
      </c>
      <c r="C795" s="474">
        <v>0</v>
      </c>
      <c r="D795" s="474">
        <v>0</v>
      </c>
      <c r="E795" s="474">
        <v>0</v>
      </c>
      <c r="F795" s="474">
        <v>0</v>
      </c>
      <c r="G795" s="474">
        <v>0</v>
      </c>
      <c r="H795" s="474">
        <v>0</v>
      </c>
      <c r="I795" s="474">
        <v>0</v>
      </c>
      <c r="J795" s="474">
        <v>0</v>
      </c>
      <c r="K795" s="474">
        <v>0</v>
      </c>
      <c r="L795" s="474">
        <v>0</v>
      </c>
      <c r="M795" s="474">
        <v>0</v>
      </c>
      <c r="N795" s="474">
        <v>0</v>
      </c>
      <c r="O795" s="474">
        <v>0</v>
      </c>
      <c r="P795" s="474">
        <v>0</v>
      </c>
      <c r="Q795" s="474">
        <v>0</v>
      </c>
      <c r="R795" s="474">
        <v>0</v>
      </c>
      <c r="S795" s="474">
        <v>0</v>
      </c>
      <c r="T795" s="474">
        <v>0</v>
      </c>
      <c r="U795" s="474">
        <v>0</v>
      </c>
      <c r="V795" s="474">
        <v>0</v>
      </c>
      <c r="W795" s="474">
        <v>0</v>
      </c>
      <c r="X795" s="474">
        <v>0</v>
      </c>
      <c r="Y795" s="474">
        <v>0</v>
      </c>
      <c r="Z795" s="474">
        <v>0</v>
      </c>
      <c r="AA795" s="474">
        <v>0</v>
      </c>
      <c r="AB795" s="474">
        <v>0</v>
      </c>
      <c r="AC795" s="474">
        <v>0</v>
      </c>
      <c r="AD795" s="474">
        <v>0</v>
      </c>
      <c r="AE795" s="474">
        <v>0</v>
      </c>
      <c r="AF795" s="474">
        <v>0</v>
      </c>
      <c r="AG795" s="474">
        <v>0</v>
      </c>
      <c r="AH795" s="474">
        <v>0</v>
      </c>
      <c r="AI795" s="474">
        <v>0</v>
      </c>
      <c r="AJ795" s="474">
        <v>0</v>
      </c>
      <c r="AK795" s="474">
        <v>0</v>
      </c>
      <c r="AL795" s="474">
        <v>0</v>
      </c>
      <c r="AM795" s="474">
        <v>0</v>
      </c>
      <c r="AN795" s="474">
        <v>0</v>
      </c>
      <c r="AO795" s="474">
        <v>0</v>
      </c>
      <c r="AP795" s="474">
        <v>0</v>
      </c>
      <c r="AQ795" s="474">
        <v>0</v>
      </c>
      <c r="AR795" s="474">
        <v>0</v>
      </c>
      <c r="AS795" s="474">
        <v>0</v>
      </c>
      <c r="AT795" s="474">
        <v>0</v>
      </c>
      <c r="AU795" s="474">
        <v>0</v>
      </c>
      <c r="AV795" s="474">
        <v>0</v>
      </c>
      <c r="AW795" s="474">
        <v>0</v>
      </c>
      <c r="AX795" s="474">
        <v>0</v>
      </c>
      <c r="AY795" s="474">
        <v>0</v>
      </c>
      <c r="AZ795" s="474">
        <v>0</v>
      </c>
      <c r="BA795" s="474">
        <v>0</v>
      </c>
    </row>
    <row r="796" spans="1:53">
      <c r="A796" s="475" t="s">
        <v>1547</v>
      </c>
      <c r="B796" s="474">
        <v>353718.85</v>
      </c>
      <c r="C796" s="474">
        <v>110014.15</v>
      </c>
      <c r="D796" s="474">
        <v>109290.73</v>
      </c>
      <c r="E796" s="474">
        <v>89021.1</v>
      </c>
      <c r="F796" s="474">
        <v>60005.57</v>
      </c>
      <c r="G796" s="474">
        <v>116087.57</v>
      </c>
      <c r="H796" s="474">
        <v>-45261.919999999998</v>
      </c>
      <c r="I796" s="474">
        <v>4308.08</v>
      </c>
      <c r="J796" s="474">
        <v>28101.83</v>
      </c>
      <c r="K796" s="474">
        <v>19844.583333333299</v>
      </c>
      <c r="L796" s="474">
        <v>95564.829907538093</v>
      </c>
      <c r="M796" s="474">
        <v>330135.480083387</v>
      </c>
      <c r="N796" s="474">
        <v>1270830.8533242501</v>
      </c>
      <c r="O796" s="474">
        <v>269303.55514259101</v>
      </c>
      <c r="P796" s="474">
        <v>259410.26605835999</v>
      </c>
      <c r="Q796" s="474">
        <v>295263.17595200799</v>
      </c>
      <c r="R796" s="474">
        <v>258529.50500573701</v>
      </c>
      <c r="S796" s="474">
        <v>232864.21035748499</v>
      </c>
      <c r="T796" s="474">
        <v>300951.10937795998</v>
      </c>
      <c r="U796" s="474">
        <v>307130.91863153502</v>
      </c>
      <c r="V796" s="474">
        <v>215043.94127054</v>
      </c>
      <c r="W796" s="474">
        <v>209505.561637515</v>
      </c>
      <c r="X796" s="474">
        <v>161771.36955290701</v>
      </c>
      <c r="Y796" s="474">
        <v>216955.85969359599</v>
      </c>
      <c r="Z796" s="474">
        <v>308390.64185357798</v>
      </c>
      <c r="AA796" s="474">
        <v>3035120.1145338099</v>
      </c>
      <c r="AB796" s="474">
        <v>237049.25385288999</v>
      </c>
      <c r="AC796" s="474">
        <v>291787.71782524098</v>
      </c>
      <c r="AD796" s="474">
        <v>506986.86091040802</v>
      </c>
      <c r="AE796" s="474">
        <v>597544.13282881002</v>
      </c>
      <c r="AF796" s="474">
        <v>538319.24046044005</v>
      </c>
      <c r="AG796" s="474">
        <v>635005.35986285005</v>
      </c>
      <c r="AH796" s="474">
        <v>876560.301733937</v>
      </c>
      <c r="AI796" s="474">
        <v>959600.47774443903</v>
      </c>
      <c r="AJ796" s="474">
        <v>971756.29302453203</v>
      </c>
      <c r="AK796" s="474">
        <v>948500.16047838202</v>
      </c>
      <c r="AL796" s="474">
        <v>844066.20389557595</v>
      </c>
      <c r="AM796" s="474">
        <v>885887.793614603</v>
      </c>
      <c r="AN796" s="474">
        <v>8293063.7962321099</v>
      </c>
      <c r="AO796" s="474">
        <v>765286.29640470003</v>
      </c>
      <c r="AP796" s="474">
        <v>408006.39562082401</v>
      </c>
      <c r="AQ796" s="474">
        <v>463454.52035146003</v>
      </c>
      <c r="AR796" s="474">
        <v>595045.17833612103</v>
      </c>
      <c r="AS796" s="474">
        <v>451890.49989873101</v>
      </c>
      <c r="AT796" s="474">
        <v>500155.80110564601</v>
      </c>
      <c r="AU796" s="474">
        <v>515652.83708477498</v>
      </c>
      <c r="AV796" s="474">
        <v>319974.179914326</v>
      </c>
      <c r="AW796" s="474">
        <v>258458.467978136</v>
      </c>
      <c r="AX796" s="474">
        <v>162336.55526081999</v>
      </c>
      <c r="AY796" s="474">
        <v>266318.16081085399</v>
      </c>
      <c r="AZ796" s="474">
        <v>682053.78793751996</v>
      </c>
      <c r="BA796" s="474">
        <v>5388632.6807039101</v>
      </c>
    </row>
    <row r="797" spans="1:53">
      <c r="A797" s="475" t="s">
        <v>1546</v>
      </c>
      <c r="B797" s="474">
        <v>466661.32</v>
      </c>
      <c r="C797" s="474">
        <v>315472.44</v>
      </c>
      <c r="D797" s="474">
        <v>315472.44</v>
      </c>
      <c r="E797" s="474">
        <v>315472.44</v>
      </c>
      <c r="F797" s="474">
        <v>315472.44</v>
      </c>
      <c r="G797" s="474">
        <v>315472.44</v>
      </c>
      <c r="H797" s="474">
        <v>315472.44</v>
      </c>
      <c r="I797" s="474">
        <v>315472.44</v>
      </c>
      <c r="J797" s="474">
        <v>315472.44</v>
      </c>
      <c r="K797" s="474">
        <v>315472.44</v>
      </c>
      <c r="L797" s="474">
        <v>315472.44</v>
      </c>
      <c r="M797" s="474">
        <v>315472.44</v>
      </c>
      <c r="N797" s="474">
        <v>3936858.1599999899</v>
      </c>
      <c r="O797" s="474">
        <v>315472.44</v>
      </c>
      <c r="P797" s="474">
        <v>315472.44</v>
      </c>
      <c r="Q797" s="474">
        <v>315472.44</v>
      </c>
      <c r="R797" s="474">
        <v>315472.44</v>
      </c>
      <c r="S797" s="474">
        <v>315472.44</v>
      </c>
      <c r="T797" s="474">
        <v>315472.44</v>
      </c>
      <c r="U797" s="474">
        <v>315472.44</v>
      </c>
      <c r="V797" s="474">
        <v>308327.44</v>
      </c>
      <c r="W797" s="474">
        <v>-1020.56</v>
      </c>
      <c r="X797" s="474">
        <v>-1020.56</v>
      </c>
      <c r="Y797" s="474">
        <v>-1020.56</v>
      </c>
      <c r="Z797" s="474">
        <v>-1020.56</v>
      </c>
      <c r="AA797" s="474">
        <v>2512552.2799999998</v>
      </c>
      <c r="AB797" s="474">
        <v>-1020.56</v>
      </c>
      <c r="AC797" s="474">
        <v>-1020.56</v>
      </c>
      <c r="AD797" s="474">
        <v>-1020.56</v>
      </c>
      <c r="AE797" s="474">
        <v>-1020.56</v>
      </c>
      <c r="AF797" s="474">
        <v>-1020.56</v>
      </c>
      <c r="AG797" s="474">
        <v>-1020.56</v>
      </c>
      <c r="AH797" s="474">
        <v>-1020.56</v>
      </c>
      <c r="AI797" s="474">
        <v>-1020.56</v>
      </c>
      <c r="AJ797" s="474">
        <v>-1020.56</v>
      </c>
      <c r="AK797" s="474">
        <v>-1020.56</v>
      </c>
      <c r="AL797" s="474">
        <v>-1020.56</v>
      </c>
      <c r="AM797" s="474">
        <v>-1020.56</v>
      </c>
      <c r="AN797" s="474">
        <v>-12246.719999999899</v>
      </c>
      <c r="AO797" s="474">
        <v>-1020.56</v>
      </c>
      <c r="AP797" s="474">
        <v>-1020.56</v>
      </c>
      <c r="AQ797" s="474">
        <v>-1020.56</v>
      </c>
      <c r="AR797" s="474">
        <v>-1020.56</v>
      </c>
      <c r="AS797" s="474">
        <v>-1020.56</v>
      </c>
      <c r="AT797" s="474">
        <v>-1020.56</v>
      </c>
      <c r="AU797" s="474">
        <v>-1020.56</v>
      </c>
      <c r="AV797" s="474">
        <v>-1020.56</v>
      </c>
      <c r="AW797" s="474">
        <v>-1020.56</v>
      </c>
      <c r="AX797" s="474">
        <v>-1020.56</v>
      </c>
      <c r="AY797" s="474">
        <v>-1020.56</v>
      </c>
      <c r="AZ797" s="474">
        <v>-1020.56</v>
      </c>
      <c r="BA797" s="474">
        <v>-12246.719999999899</v>
      </c>
    </row>
    <row r="798" spans="1:53">
      <c r="A798" s="475" t="s">
        <v>1545</v>
      </c>
      <c r="B798" s="474">
        <v>583579.4</v>
      </c>
      <c r="C798" s="474">
        <v>570161.72</v>
      </c>
      <c r="D798" s="474">
        <v>543670.74</v>
      </c>
      <c r="E798" s="474">
        <v>534747.14</v>
      </c>
      <c r="F798" s="474">
        <v>586816.59</v>
      </c>
      <c r="G798" s="474">
        <v>529411.82999999996</v>
      </c>
      <c r="H798" s="474">
        <v>538123.30000000005</v>
      </c>
      <c r="I798" s="474">
        <v>538141.13</v>
      </c>
      <c r="J798" s="474">
        <v>529460.57999999996</v>
      </c>
      <c r="K798" s="474">
        <v>444397.71142815403</v>
      </c>
      <c r="L798" s="474">
        <v>444397.71142815403</v>
      </c>
      <c r="M798" s="474">
        <v>444397.71142815403</v>
      </c>
      <c r="N798" s="474">
        <v>6287305.5642844597</v>
      </c>
      <c r="O798" s="474">
        <v>444397.71142815403</v>
      </c>
      <c r="P798" s="474">
        <v>444397.71142815403</v>
      </c>
      <c r="Q798" s="474">
        <v>469397.71142815403</v>
      </c>
      <c r="R798" s="474">
        <v>469397.71142815403</v>
      </c>
      <c r="S798" s="474">
        <v>469397.71142815403</v>
      </c>
      <c r="T798" s="474">
        <v>469397.71142815403</v>
      </c>
      <c r="U798" s="474">
        <v>469397.71142815403</v>
      </c>
      <c r="V798" s="474">
        <v>469397.71142815403</v>
      </c>
      <c r="W798" s="474">
        <v>469397.71142815403</v>
      </c>
      <c r="X798" s="474">
        <v>469397.71142815403</v>
      </c>
      <c r="Y798" s="474">
        <v>469397.71142815403</v>
      </c>
      <c r="Z798" s="474">
        <v>469397.71142815403</v>
      </c>
      <c r="AA798" s="474">
        <v>5582772.5371378604</v>
      </c>
      <c r="AB798" s="474">
        <v>469397.71142815403</v>
      </c>
      <c r="AC798" s="474">
        <v>349975.95774389699</v>
      </c>
      <c r="AD798" s="474">
        <v>374975.95774389699</v>
      </c>
      <c r="AE798" s="474">
        <v>374975.95774389699</v>
      </c>
      <c r="AF798" s="474">
        <v>374975.95774389699</v>
      </c>
      <c r="AG798" s="474">
        <v>374975.95774389699</v>
      </c>
      <c r="AH798" s="474">
        <v>374975.95774389699</v>
      </c>
      <c r="AI798" s="474">
        <v>374975.95774389699</v>
      </c>
      <c r="AJ798" s="474">
        <v>374975.95774389699</v>
      </c>
      <c r="AK798" s="474">
        <v>374975.95774389699</v>
      </c>
      <c r="AL798" s="474">
        <v>374975.95774389699</v>
      </c>
      <c r="AM798" s="474">
        <v>374975.95774389699</v>
      </c>
      <c r="AN798" s="474">
        <v>4569133.2466110196</v>
      </c>
      <c r="AO798" s="474">
        <v>374975.95774389699</v>
      </c>
      <c r="AP798" s="474">
        <v>374975.95774389699</v>
      </c>
      <c r="AQ798" s="474">
        <v>382212.08677167498</v>
      </c>
      <c r="AR798" s="474">
        <v>382212.08677167498</v>
      </c>
      <c r="AS798" s="474">
        <v>382212.08677167498</v>
      </c>
      <c r="AT798" s="474">
        <v>382212.08677167498</v>
      </c>
      <c r="AU798" s="474">
        <v>382212.08677167498</v>
      </c>
      <c r="AV798" s="474">
        <v>382212.08677167498</v>
      </c>
      <c r="AW798" s="474">
        <v>382212.08677167498</v>
      </c>
      <c r="AX798" s="474">
        <v>382212.08677167498</v>
      </c>
      <c r="AY798" s="474">
        <v>382212.08677167498</v>
      </c>
      <c r="AZ798" s="474">
        <v>382212.08677167498</v>
      </c>
      <c r="BA798" s="474">
        <v>4572072.7832045397</v>
      </c>
    </row>
    <row r="799" spans="1:53">
      <c r="A799" s="475" t="s">
        <v>1544</v>
      </c>
      <c r="B799" s="474">
        <v>0</v>
      </c>
      <c r="C799" s="474">
        <v>0</v>
      </c>
      <c r="D799" s="474">
        <v>0</v>
      </c>
      <c r="E799" s="474">
        <v>0</v>
      </c>
      <c r="F799" s="474">
        <v>0</v>
      </c>
      <c r="G799" s="474">
        <v>0</v>
      </c>
      <c r="H799" s="474">
        <v>0</v>
      </c>
      <c r="I799" s="474">
        <v>0</v>
      </c>
      <c r="J799" s="474">
        <v>0</v>
      </c>
      <c r="K799" s="474">
        <v>0</v>
      </c>
      <c r="L799" s="474">
        <v>0</v>
      </c>
      <c r="M799" s="474">
        <v>0</v>
      </c>
      <c r="N799" s="474">
        <v>0</v>
      </c>
      <c r="O799" s="474">
        <v>0</v>
      </c>
      <c r="P799" s="474">
        <v>0</v>
      </c>
      <c r="Q799" s="474">
        <v>0</v>
      </c>
      <c r="R799" s="474">
        <v>0</v>
      </c>
      <c r="S799" s="474">
        <v>0</v>
      </c>
      <c r="T799" s="474">
        <v>0</v>
      </c>
      <c r="U799" s="474">
        <v>0</v>
      </c>
      <c r="V799" s="474">
        <v>0</v>
      </c>
      <c r="W799" s="474">
        <v>0</v>
      </c>
      <c r="X799" s="474">
        <v>0</v>
      </c>
      <c r="Y799" s="474">
        <v>0</v>
      </c>
      <c r="Z799" s="474">
        <v>0</v>
      </c>
      <c r="AA799" s="474">
        <v>0</v>
      </c>
      <c r="AB799" s="474">
        <v>0</v>
      </c>
      <c r="AC799" s="474">
        <v>0</v>
      </c>
      <c r="AD799" s="474">
        <v>0</v>
      </c>
      <c r="AE799" s="474">
        <v>0</v>
      </c>
      <c r="AF799" s="474">
        <v>0</v>
      </c>
      <c r="AG799" s="474">
        <v>0</v>
      </c>
      <c r="AH799" s="474">
        <v>0</v>
      </c>
      <c r="AI799" s="474">
        <v>0</v>
      </c>
      <c r="AJ799" s="474">
        <v>0</v>
      </c>
      <c r="AK799" s="474">
        <v>0</v>
      </c>
      <c r="AL799" s="474">
        <v>0</v>
      </c>
      <c r="AM799" s="474">
        <v>0</v>
      </c>
      <c r="AN799" s="474">
        <v>0</v>
      </c>
      <c r="AO799" s="474">
        <v>0</v>
      </c>
      <c r="AP799" s="474">
        <v>0</v>
      </c>
      <c r="AQ799" s="474">
        <v>0</v>
      </c>
      <c r="AR799" s="474">
        <v>0</v>
      </c>
      <c r="AS799" s="474">
        <v>0</v>
      </c>
      <c r="AT799" s="474">
        <v>0</v>
      </c>
      <c r="AU799" s="474">
        <v>0</v>
      </c>
      <c r="AV799" s="474">
        <v>0</v>
      </c>
      <c r="AW799" s="474">
        <v>0</v>
      </c>
      <c r="AX799" s="474">
        <v>0</v>
      </c>
      <c r="AY799" s="474">
        <v>0</v>
      </c>
      <c r="AZ799" s="474">
        <v>0</v>
      </c>
      <c r="BA799" s="474">
        <v>0</v>
      </c>
    </row>
    <row r="800" spans="1:53">
      <c r="A800" s="475" t="s">
        <v>1543</v>
      </c>
      <c r="B800" s="474">
        <v>0</v>
      </c>
      <c r="C800" s="474">
        <v>0</v>
      </c>
      <c r="D800" s="474">
        <v>0</v>
      </c>
      <c r="E800" s="474">
        <v>0</v>
      </c>
      <c r="F800" s="474">
        <v>0</v>
      </c>
      <c r="G800" s="474">
        <v>0</v>
      </c>
      <c r="H800" s="474">
        <v>404266</v>
      </c>
      <c r="I800" s="474">
        <v>168656</v>
      </c>
      <c r="J800" s="474">
        <v>193475</v>
      </c>
      <c r="K800" s="474">
        <v>0</v>
      </c>
      <c r="L800" s="474">
        <v>0</v>
      </c>
      <c r="M800" s="474">
        <v>0</v>
      </c>
      <c r="N800" s="474">
        <v>766397</v>
      </c>
      <c r="O800" s="474">
        <v>0</v>
      </c>
      <c r="P800" s="474">
        <v>0</v>
      </c>
      <c r="Q800" s="474">
        <v>0</v>
      </c>
      <c r="R800" s="474">
        <v>0</v>
      </c>
      <c r="S800" s="474">
        <v>0</v>
      </c>
      <c r="T800" s="474">
        <v>0</v>
      </c>
      <c r="U800" s="474">
        <v>0</v>
      </c>
      <c r="V800" s="474">
        <v>0</v>
      </c>
      <c r="W800" s="474">
        <v>0</v>
      </c>
      <c r="X800" s="474">
        <v>0</v>
      </c>
      <c r="Y800" s="474">
        <v>0</v>
      </c>
      <c r="Z800" s="474">
        <v>0</v>
      </c>
      <c r="AA800" s="474">
        <v>0</v>
      </c>
      <c r="AB800" s="474">
        <v>0</v>
      </c>
      <c r="AC800" s="474">
        <v>0</v>
      </c>
      <c r="AD800" s="474">
        <v>0</v>
      </c>
      <c r="AE800" s="474">
        <v>0</v>
      </c>
      <c r="AF800" s="474">
        <v>0</v>
      </c>
      <c r="AG800" s="474">
        <v>0</v>
      </c>
      <c r="AH800" s="474">
        <v>0</v>
      </c>
      <c r="AI800" s="474">
        <v>0</v>
      </c>
      <c r="AJ800" s="474">
        <v>0</v>
      </c>
      <c r="AK800" s="474">
        <v>0</v>
      </c>
      <c r="AL800" s="474">
        <v>0</v>
      </c>
      <c r="AM800" s="474">
        <v>0</v>
      </c>
      <c r="AN800" s="474">
        <v>0</v>
      </c>
      <c r="AO800" s="474">
        <v>0</v>
      </c>
      <c r="AP800" s="474">
        <v>0</v>
      </c>
      <c r="AQ800" s="474">
        <v>0</v>
      </c>
      <c r="AR800" s="474">
        <v>0</v>
      </c>
      <c r="AS800" s="474">
        <v>0</v>
      </c>
      <c r="AT800" s="474">
        <v>0</v>
      </c>
      <c r="AU800" s="474">
        <v>0</v>
      </c>
      <c r="AV800" s="474">
        <v>0</v>
      </c>
      <c r="AW800" s="474">
        <v>0</v>
      </c>
      <c r="AX800" s="474">
        <v>0</v>
      </c>
      <c r="AY800" s="474">
        <v>0</v>
      </c>
      <c r="AZ800" s="474">
        <v>0</v>
      </c>
      <c r="BA800" s="474">
        <v>0</v>
      </c>
    </row>
    <row r="801" spans="1:53">
      <c r="A801" s="475" t="s">
        <v>1542</v>
      </c>
      <c r="B801" s="474">
        <v>0</v>
      </c>
      <c r="C801" s="474">
        <v>0</v>
      </c>
      <c r="D801" s="474">
        <v>0</v>
      </c>
      <c r="E801" s="474">
        <v>0</v>
      </c>
      <c r="F801" s="474">
        <v>0</v>
      </c>
      <c r="G801" s="474">
        <v>0</v>
      </c>
      <c r="H801" s="474">
        <v>404266</v>
      </c>
      <c r="I801" s="474">
        <v>168656</v>
      </c>
      <c r="J801" s="474">
        <v>193475</v>
      </c>
      <c r="K801" s="474">
        <v>0</v>
      </c>
      <c r="L801" s="474">
        <v>0</v>
      </c>
      <c r="M801" s="474">
        <v>0</v>
      </c>
      <c r="N801" s="474">
        <v>766397</v>
      </c>
      <c r="O801" s="474">
        <v>0</v>
      </c>
      <c r="P801" s="474">
        <v>0</v>
      </c>
      <c r="Q801" s="474">
        <v>0</v>
      </c>
      <c r="R801" s="474">
        <v>0</v>
      </c>
      <c r="S801" s="474">
        <v>0</v>
      </c>
      <c r="T801" s="474">
        <v>0</v>
      </c>
      <c r="U801" s="474">
        <v>0</v>
      </c>
      <c r="V801" s="474">
        <v>0</v>
      </c>
      <c r="W801" s="474">
        <v>0</v>
      </c>
      <c r="X801" s="474">
        <v>0</v>
      </c>
      <c r="Y801" s="474">
        <v>0</v>
      </c>
      <c r="Z801" s="474">
        <v>0</v>
      </c>
      <c r="AA801" s="474">
        <v>0</v>
      </c>
      <c r="AB801" s="474">
        <v>0</v>
      </c>
      <c r="AC801" s="474">
        <v>0</v>
      </c>
      <c r="AD801" s="474">
        <v>0</v>
      </c>
      <c r="AE801" s="474">
        <v>0</v>
      </c>
      <c r="AF801" s="474">
        <v>0</v>
      </c>
      <c r="AG801" s="474">
        <v>0</v>
      </c>
      <c r="AH801" s="474">
        <v>0</v>
      </c>
      <c r="AI801" s="474">
        <v>0</v>
      </c>
      <c r="AJ801" s="474">
        <v>0</v>
      </c>
      <c r="AK801" s="474">
        <v>0</v>
      </c>
      <c r="AL801" s="474">
        <v>0</v>
      </c>
      <c r="AM801" s="474">
        <v>0</v>
      </c>
      <c r="AN801" s="474">
        <v>0</v>
      </c>
      <c r="AO801" s="474">
        <v>0</v>
      </c>
      <c r="AP801" s="474">
        <v>0</v>
      </c>
      <c r="AQ801" s="474">
        <v>0</v>
      </c>
      <c r="AR801" s="474">
        <v>0</v>
      </c>
      <c r="AS801" s="474">
        <v>0</v>
      </c>
      <c r="AT801" s="474">
        <v>0</v>
      </c>
      <c r="AU801" s="474">
        <v>0</v>
      </c>
      <c r="AV801" s="474">
        <v>0</v>
      </c>
      <c r="AW801" s="474">
        <v>0</v>
      </c>
      <c r="AX801" s="474">
        <v>0</v>
      </c>
      <c r="AY801" s="474">
        <v>0</v>
      </c>
      <c r="AZ801" s="474">
        <v>0</v>
      </c>
      <c r="BA801" s="474">
        <v>0</v>
      </c>
    </row>
    <row r="802" spans="1:53">
      <c r="A802" s="475" t="s">
        <v>1541</v>
      </c>
      <c r="B802" s="474">
        <v>0</v>
      </c>
      <c r="C802" s="474">
        <v>0</v>
      </c>
      <c r="D802" s="474">
        <v>0</v>
      </c>
      <c r="E802" s="474">
        <v>0</v>
      </c>
      <c r="F802" s="474">
        <v>0</v>
      </c>
      <c r="G802" s="474">
        <v>0</v>
      </c>
      <c r="H802" s="474">
        <v>404266</v>
      </c>
      <c r="I802" s="474">
        <v>168656</v>
      </c>
      <c r="J802" s="474">
        <v>193475</v>
      </c>
      <c r="K802" s="474">
        <v>0</v>
      </c>
      <c r="L802" s="474">
        <v>0</v>
      </c>
      <c r="M802" s="474">
        <v>0</v>
      </c>
      <c r="N802" s="474">
        <v>766397</v>
      </c>
      <c r="O802" s="474">
        <v>0</v>
      </c>
      <c r="P802" s="474">
        <v>0</v>
      </c>
      <c r="Q802" s="474">
        <v>0</v>
      </c>
      <c r="R802" s="474">
        <v>0</v>
      </c>
      <c r="S802" s="474">
        <v>0</v>
      </c>
      <c r="T802" s="474">
        <v>0</v>
      </c>
      <c r="U802" s="474">
        <v>0</v>
      </c>
      <c r="V802" s="474">
        <v>0</v>
      </c>
      <c r="W802" s="474">
        <v>0</v>
      </c>
      <c r="X802" s="474">
        <v>0</v>
      </c>
      <c r="Y802" s="474">
        <v>0</v>
      </c>
      <c r="Z802" s="474">
        <v>0</v>
      </c>
      <c r="AA802" s="474">
        <v>0</v>
      </c>
      <c r="AB802" s="474">
        <v>0</v>
      </c>
      <c r="AC802" s="474">
        <v>0</v>
      </c>
      <c r="AD802" s="474">
        <v>0</v>
      </c>
      <c r="AE802" s="474">
        <v>0</v>
      </c>
      <c r="AF802" s="474">
        <v>0</v>
      </c>
      <c r="AG802" s="474">
        <v>0</v>
      </c>
      <c r="AH802" s="474">
        <v>0</v>
      </c>
      <c r="AI802" s="474">
        <v>0</v>
      </c>
      <c r="AJ802" s="474">
        <v>0</v>
      </c>
      <c r="AK802" s="474">
        <v>0</v>
      </c>
      <c r="AL802" s="474">
        <v>0</v>
      </c>
      <c r="AM802" s="474">
        <v>0</v>
      </c>
      <c r="AN802" s="474">
        <v>0</v>
      </c>
      <c r="AO802" s="474">
        <v>0</v>
      </c>
      <c r="AP802" s="474">
        <v>0</v>
      </c>
      <c r="AQ802" s="474">
        <v>0</v>
      </c>
      <c r="AR802" s="474">
        <v>0</v>
      </c>
      <c r="AS802" s="474">
        <v>0</v>
      </c>
      <c r="AT802" s="474">
        <v>0</v>
      </c>
      <c r="AU802" s="474">
        <v>0</v>
      </c>
      <c r="AV802" s="474">
        <v>0</v>
      </c>
      <c r="AW802" s="474">
        <v>0</v>
      </c>
      <c r="AX802" s="474">
        <v>0</v>
      </c>
      <c r="AY802" s="474">
        <v>0</v>
      </c>
      <c r="AZ802" s="474">
        <v>0</v>
      </c>
      <c r="BA802" s="474">
        <v>0</v>
      </c>
    </row>
    <row r="803" spans="1:53">
      <c r="A803" s="475" t="s">
        <v>1540</v>
      </c>
      <c r="B803" s="474">
        <v>0</v>
      </c>
      <c r="C803" s="474">
        <v>0</v>
      </c>
      <c r="D803" s="474">
        <v>0</v>
      </c>
      <c r="E803" s="474">
        <v>0</v>
      </c>
      <c r="F803" s="474">
        <v>0</v>
      </c>
      <c r="G803" s="474">
        <v>0</v>
      </c>
      <c r="H803" s="474">
        <v>0</v>
      </c>
      <c r="I803" s="474">
        <v>0</v>
      </c>
      <c r="J803" s="474">
        <v>0</v>
      </c>
      <c r="K803" s="474">
        <v>0</v>
      </c>
      <c r="L803" s="474">
        <v>0</v>
      </c>
      <c r="M803" s="474">
        <v>0</v>
      </c>
      <c r="N803" s="474">
        <v>0</v>
      </c>
      <c r="O803" s="474">
        <v>0</v>
      </c>
      <c r="P803" s="474">
        <v>0</v>
      </c>
      <c r="Q803" s="474">
        <v>0</v>
      </c>
      <c r="R803" s="474">
        <v>0</v>
      </c>
      <c r="S803" s="474">
        <v>0</v>
      </c>
      <c r="T803" s="474">
        <v>0</v>
      </c>
      <c r="U803" s="474">
        <v>0</v>
      </c>
      <c r="V803" s="474">
        <v>0</v>
      </c>
      <c r="W803" s="474">
        <v>0</v>
      </c>
      <c r="X803" s="474">
        <v>0</v>
      </c>
      <c r="Y803" s="474">
        <v>0</v>
      </c>
      <c r="Z803" s="474">
        <v>0</v>
      </c>
      <c r="AA803" s="474">
        <v>0</v>
      </c>
      <c r="AB803" s="474">
        <v>0</v>
      </c>
      <c r="AC803" s="474">
        <v>0</v>
      </c>
      <c r="AD803" s="474">
        <v>0</v>
      </c>
      <c r="AE803" s="474">
        <v>0</v>
      </c>
      <c r="AF803" s="474">
        <v>0</v>
      </c>
      <c r="AG803" s="474">
        <v>0</v>
      </c>
      <c r="AH803" s="474">
        <v>0</v>
      </c>
      <c r="AI803" s="474">
        <v>0</v>
      </c>
      <c r="AJ803" s="474">
        <v>0</v>
      </c>
      <c r="AK803" s="474">
        <v>0</v>
      </c>
      <c r="AL803" s="474">
        <v>0</v>
      </c>
      <c r="AM803" s="474">
        <v>0</v>
      </c>
      <c r="AN803" s="474">
        <v>0</v>
      </c>
      <c r="AO803" s="474">
        <v>0</v>
      </c>
      <c r="AP803" s="474">
        <v>0</v>
      </c>
      <c r="AQ803" s="474">
        <v>0</v>
      </c>
      <c r="AR803" s="474">
        <v>0</v>
      </c>
      <c r="AS803" s="474">
        <v>0</v>
      </c>
      <c r="AT803" s="474">
        <v>0</v>
      </c>
      <c r="AU803" s="474">
        <v>0</v>
      </c>
      <c r="AV803" s="474">
        <v>0</v>
      </c>
      <c r="AW803" s="474">
        <v>0</v>
      </c>
      <c r="AX803" s="474">
        <v>0</v>
      </c>
      <c r="AY803" s="474">
        <v>0</v>
      </c>
      <c r="AZ803" s="474">
        <v>0</v>
      </c>
      <c r="BA803" s="474">
        <v>0</v>
      </c>
    </row>
    <row r="804" spans="1:53">
      <c r="A804" s="475" t="s">
        <v>1539</v>
      </c>
    </row>
    <row r="805" spans="1:53">
      <c r="A805" s="475" t="s">
        <v>1538</v>
      </c>
      <c r="B805" s="474">
        <v>149713477.69999999</v>
      </c>
      <c r="C805" s="474">
        <v>93695034.450000405</v>
      </c>
      <c r="D805" s="474">
        <v>115813240.169999</v>
      </c>
      <c r="E805" s="474">
        <v>91182211.319999993</v>
      </c>
      <c r="F805" s="474">
        <v>170050198.87999901</v>
      </c>
      <c r="G805" s="474">
        <v>173777568.269999</v>
      </c>
      <c r="H805" s="474">
        <v>187593448.31999901</v>
      </c>
      <c r="I805" s="474">
        <v>191359112.799999</v>
      </c>
      <c r="J805" s="474">
        <v>110148234.389999</v>
      </c>
      <c r="K805" s="474">
        <v>127426228.33746099</v>
      </c>
      <c r="L805" s="474">
        <v>118481624.173384</v>
      </c>
      <c r="M805" s="474">
        <v>105564085.790574</v>
      </c>
      <c r="N805" s="474">
        <v>1634804464.6014199</v>
      </c>
      <c r="O805" s="474">
        <v>165490745.559183</v>
      </c>
      <c r="P805" s="474">
        <v>102820376.28628799</v>
      </c>
      <c r="Q805" s="474">
        <v>126704017.773615</v>
      </c>
      <c r="R805" s="474">
        <v>101028810.419264</v>
      </c>
      <c r="S805" s="474">
        <v>162658387.08544001</v>
      </c>
      <c r="T805" s="474">
        <v>164225136.06626299</v>
      </c>
      <c r="U805" s="474">
        <v>188802057.29801199</v>
      </c>
      <c r="V805" s="474">
        <v>191414176.130054</v>
      </c>
      <c r="W805" s="474">
        <v>179166306.376353</v>
      </c>
      <c r="X805" s="474">
        <v>132776579.265808</v>
      </c>
      <c r="Y805" s="474">
        <v>107532795.89159</v>
      </c>
      <c r="Z805" s="474">
        <v>123789590.373656</v>
      </c>
      <c r="AA805" s="474">
        <v>1746408978.5255301</v>
      </c>
      <c r="AB805" s="474">
        <v>82439868.208779007</v>
      </c>
      <c r="AC805" s="474">
        <v>73614176.1562998</v>
      </c>
      <c r="AD805" s="474">
        <v>87318693.211053997</v>
      </c>
      <c r="AE805" s="474">
        <v>97024785.622964203</v>
      </c>
      <c r="AF805" s="474">
        <v>135855037.63010401</v>
      </c>
      <c r="AG805" s="474">
        <v>156180926.16152301</v>
      </c>
      <c r="AH805" s="474">
        <v>181212849.00796199</v>
      </c>
      <c r="AI805" s="474">
        <v>184065483.76763099</v>
      </c>
      <c r="AJ805" s="474">
        <v>159237858.91793701</v>
      </c>
      <c r="AK805" s="474">
        <v>136159758.09641501</v>
      </c>
      <c r="AL805" s="474">
        <v>86413641.689079806</v>
      </c>
      <c r="AM805" s="474">
        <v>99735884.834059998</v>
      </c>
      <c r="AN805" s="474">
        <v>1479258963.3038099</v>
      </c>
      <c r="AO805" s="474">
        <v>75886501.260107294</v>
      </c>
      <c r="AP805" s="474">
        <v>64574881.414395697</v>
      </c>
      <c r="AQ805" s="474">
        <v>79901689.553894296</v>
      </c>
      <c r="AR805" s="474">
        <v>91880807.554689303</v>
      </c>
      <c r="AS805" s="474">
        <v>132955643.134993</v>
      </c>
      <c r="AT805" s="474">
        <v>152785335.00725201</v>
      </c>
      <c r="AU805" s="474">
        <v>175853917.39429399</v>
      </c>
      <c r="AV805" s="474">
        <v>179918603.90436399</v>
      </c>
      <c r="AW805" s="474">
        <v>156423272.45049301</v>
      </c>
      <c r="AX805" s="474">
        <v>131468897.423728</v>
      </c>
      <c r="AY805" s="474">
        <v>80659951.092767105</v>
      </c>
      <c r="AZ805" s="474">
        <v>91548129.292946294</v>
      </c>
      <c r="BA805" s="474">
        <v>1413857629.4839201</v>
      </c>
    </row>
    <row r="806" spans="1:53">
      <c r="A806" s="475" t="s">
        <v>1537</v>
      </c>
    </row>
  </sheetData>
  <pageMargins left="0.75" right="0.75" top="1" bottom="1" header="0.5" footer="0.5"/>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617"/>
  <sheetViews>
    <sheetView workbookViewId="0">
      <pane xSplit="1" ySplit="7" topLeftCell="B8" activePane="bottomRight" state="frozen"/>
      <selection activeCell="A24" sqref="A24"/>
      <selection pane="topRight" activeCell="A24" sqref="A24"/>
      <selection pane="bottomLeft" activeCell="A24" sqref="A24"/>
      <selection pane="bottomRight" sqref="A1:A2"/>
    </sheetView>
  </sheetViews>
  <sheetFormatPr defaultColWidth="10.33203125" defaultRowHeight="11.25" outlineLevelCol="1"/>
  <cols>
    <col min="1" max="1" width="68.1640625" style="475" bestFit="1" customWidth="1"/>
    <col min="2" max="13" width="13.5" style="474" bestFit="1" customWidth="1" outlineLevel="1"/>
    <col min="14" max="14" width="13.5" style="474" bestFit="1" customWidth="1"/>
    <col min="15" max="26" width="13.5" style="474" bestFit="1" customWidth="1" outlineLevel="1"/>
    <col min="27" max="27" width="13.5" style="474" bestFit="1" customWidth="1"/>
    <col min="28" max="39" width="13.5" style="474" customWidth="1" outlineLevel="1"/>
    <col min="40" max="40" width="13.5" style="474" bestFit="1" customWidth="1"/>
    <col min="41" max="52" width="13.5" style="474" customWidth="1" outlineLevel="1"/>
    <col min="53" max="53" width="13.5" style="474" bestFit="1" customWidth="1"/>
    <col min="54" max="16384" width="10.33203125" style="474"/>
  </cols>
  <sheetData>
    <row r="1" spans="1:53">
      <c r="A1" s="299" t="s">
        <v>3323</v>
      </c>
    </row>
    <row r="2" spans="1:53">
      <c r="A2" s="299" t="s">
        <v>3288</v>
      </c>
    </row>
    <row r="5" spans="1:53" s="479" customFormat="1">
      <c r="A5" s="480"/>
    </row>
    <row r="6" spans="1:53" s="479" customFormat="1">
      <c r="A6" s="480" t="s">
        <v>2388</v>
      </c>
      <c r="B6" s="479" t="s">
        <v>2387</v>
      </c>
      <c r="C6" s="479" t="s">
        <v>2386</v>
      </c>
      <c r="D6" s="479" t="s">
        <v>2385</v>
      </c>
      <c r="E6" s="479" t="s">
        <v>2384</v>
      </c>
      <c r="F6" s="479" t="s">
        <v>2383</v>
      </c>
      <c r="G6" s="479" t="s">
        <v>2382</v>
      </c>
      <c r="H6" s="479" t="s">
        <v>2381</v>
      </c>
      <c r="I6" s="479" t="s">
        <v>2380</v>
      </c>
      <c r="J6" s="479" t="s">
        <v>2379</v>
      </c>
      <c r="K6" s="479" t="s">
        <v>2378</v>
      </c>
      <c r="L6" s="479" t="s">
        <v>2377</v>
      </c>
      <c r="M6" s="479" t="s">
        <v>2376</v>
      </c>
      <c r="N6" s="479" t="s">
        <v>2375</v>
      </c>
      <c r="O6" s="479" t="s">
        <v>2374</v>
      </c>
      <c r="P6" s="479" t="s">
        <v>2373</v>
      </c>
      <c r="Q6" s="479" t="s">
        <v>2372</v>
      </c>
      <c r="R6" s="479" t="s">
        <v>2371</v>
      </c>
      <c r="S6" s="479" t="s">
        <v>2370</v>
      </c>
      <c r="T6" s="479" t="s">
        <v>2369</v>
      </c>
      <c r="U6" s="479" t="s">
        <v>2368</v>
      </c>
      <c r="V6" s="479" t="s">
        <v>2367</v>
      </c>
      <c r="W6" s="479" t="s">
        <v>2366</v>
      </c>
      <c r="X6" s="479" t="s">
        <v>2365</v>
      </c>
      <c r="Y6" s="479" t="s">
        <v>2364</v>
      </c>
      <c r="Z6" s="479" t="s">
        <v>2363</v>
      </c>
      <c r="AA6" s="479" t="s">
        <v>2362</v>
      </c>
      <c r="AB6" s="479" t="s">
        <v>2361</v>
      </c>
      <c r="AC6" s="479" t="s">
        <v>2360</v>
      </c>
      <c r="AD6" s="479" t="s">
        <v>2359</v>
      </c>
      <c r="AE6" s="479" t="s">
        <v>2358</v>
      </c>
      <c r="AF6" s="479" t="s">
        <v>2357</v>
      </c>
      <c r="AG6" s="479" t="s">
        <v>2356</v>
      </c>
      <c r="AH6" s="479" t="s">
        <v>2355</v>
      </c>
      <c r="AI6" s="479" t="s">
        <v>2354</v>
      </c>
      <c r="AJ6" s="479" t="s">
        <v>2353</v>
      </c>
      <c r="AK6" s="479" t="s">
        <v>2352</v>
      </c>
      <c r="AL6" s="479" t="s">
        <v>2351</v>
      </c>
      <c r="AM6" s="479" t="s">
        <v>2350</v>
      </c>
      <c r="AN6" s="479" t="s">
        <v>2349</v>
      </c>
      <c r="AO6" s="479" t="s">
        <v>2348</v>
      </c>
      <c r="AP6" s="479" t="s">
        <v>2347</v>
      </c>
      <c r="AQ6" s="479" t="s">
        <v>2346</v>
      </c>
      <c r="AR6" s="479" t="s">
        <v>2345</v>
      </c>
      <c r="AS6" s="479" t="s">
        <v>2344</v>
      </c>
      <c r="AT6" s="479" t="s">
        <v>2343</v>
      </c>
      <c r="AU6" s="479" t="s">
        <v>2342</v>
      </c>
      <c r="AV6" s="479" t="s">
        <v>2341</v>
      </c>
      <c r="AW6" s="479" t="s">
        <v>2340</v>
      </c>
      <c r="AX6" s="479" t="s">
        <v>2339</v>
      </c>
      <c r="AY6" s="479" t="s">
        <v>2338</v>
      </c>
      <c r="AZ6" s="479" t="s">
        <v>2337</v>
      </c>
      <c r="BA6" s="479" t="s">
        <v>2336</v>
      </c>
    </row>
    <row r="7" spans="1:53" s="479" customFormat="1">
      <c r="A7" s="480"/>
    </row>
    <row r="8" spans="1:53">
      <c r="A8" s="478" t="s">
        <v>2335</v>
      </c>
    </row>
    <row r="9" spans="1:53">
      <c r="A9" s="475" t="s">
        <v>2997</v>
      </c>
    </row>
    <row r="10" spans="1:53">
      <c r="A10" s="481" t="s">
        <v>2996</v>
      </c>
      <c r="B10" s="484">
        <v>39194901669.150002</v>
      </c>
      <c r="C10" s="484">
        <v>39174940409.330002</v>
      </c>
      <c r="D10" s="484">
        <v>39337432547.139999</v>
      </c>
      <c r="E10" s="484">
        <v>39464649792.449997</v>
      </c>
      <c r="F10" s="484">
        <v>39743851630.5</v>
      </c>
      <c r="G10" s="484">
        <v>40019679662.389999</v>
      </c>
      <c r="H10" s="484">
        <v>40375462240.709999</v>
      </c>
      <c r="I10" s="484">
        <v>40639543356.440002</v>
      </c>
      <c r="J10" s="484">
        <v>41521638693.239998</v>
      </c>
      <c r="K10" s="484">
        <v>41739544008.6343</v>
      </c>
      <c r="L10" s="484">
        <v>41860058075.537201</v>
      </c>
      <c r="M10" s="484">
        <v>41967596688.403198</v>
      </c>
      <c r="N10" s="484">
        <v>41967596688.403198</v>
      </c>
      <c r="O10" s="484">
        <v>42103196519.548897</v>
      </c>
      <c r="P10" s="484">
        <v>42201754835.247704</v>
      </c>
      <c r="Q10" s="484">
        <v>42504375401.640701</v>
      </c>
      <c r="R10" s="484">
        <v>42800627511.194901</v>
      </c>
      <c r="S10" s="484">
        <v>43141684358.838203</v>
      </c>
      <c r="T10" s="484">
        <v>43535771646.636398</v>
      </c>
      <c r="U10" s="484">
        <v>43881922434.7864</v>
      </c>
      <c r="V10" s="484">
        <v>44087230289.3993</v>
      </c>
      <c r="W10" s="484">
        <v>44331957871.128799</v>
      </c>
      <c r="X10" s="484">
        <v>44378805626.9412</v>
      </c>
      <c r="Y10" s="484">
        <v>44533577349.371902</v>
      </c>
      <c r="Z10" s="484">
        <v>44702959585.599098</v>
      </c>
      <c r="AA10" s="484">
        <v>44702959585.599098</v>
      </c>
      <c r="AB10" s="484">
        <v>44916516004.4067</v>
      </c>
      <c r="AC10" s="484">
        <v>44950164557.069702</v>
      </c>
      <c r="AD10" s="484">
        <v>45187825282.184097</v>
      </c>
      <c r="AE10" s="484">
        <v>45490497031.021797</v>
      </c>
      <c r="AF10" s="484">
        <v>45770045694.111504</v>
      </c>
      <c r="AG10" s="484">
        <v>46123606938.227898</v>
      </c>
      <c r="AH10" s="484">
        <v>46442031021.635696</v>
      </c>
      <c r="AI10" s="484">
        <v>46676243889.8881</v>
      </c>
      <c r="AJ10" s="484">
        <v>46955980264.937202</v>
      </c>
      <c r="AK10" s="484">
        <v>47006942443.492401</v>
      </c>
      <c r="AL10" s="484">
        <v>47112233242.294601</v>
      </c>
      <c r="AM10" s="484">
        <v>47194112861.895798</v>
      </c>
      <c r="AN10" s="484">
        <v>47194112861.895798</v>
      </c>
      <c r="AO10" s="484">
        <v>47372223063.275101</v>
      </c>
      <c r="AP10" s="484">
        <v>47462191954.930099</v>
      </c>
      <c r="AQ10" s="484">
        <v>47623181777.651497</v>
      </c>
      <c r="AR10" s="484">
        <v>47869463227.252403</v>
      </c>
      <c r="AS10" s="484">
        <v>48131193227.146202</v>
      </c>
      <c r="AT10" s="484">
        <v>48433651864.685204</v>
      </c>
      <c r="AU10" s="484">
        <v>48645539852.853897</v>
      </c>
      <c r="AV10" s="484">
        <v>48797254550.235001</v>
      </c>
      <c r="AW10" s="484">
        <v>49008193861.376404</v>
      </c>
      <c r="AX10" s="484">
        <v>48985134992.0952</v>
      </c>
      <c r="AY10" s="484">
        <v>48998514397.627502</v>
      </c>
      <c r="AZ10" s="484">
        <v>49013023173.964104</v>
      </c>
      <c r="BA10" s="484">
        <v>49013023173.964104</v>
      </c>
    </row>
    <row r="11" spans="1:53">
      <c r="A11" s="475" t="s">
        <v>2995</v>
      </c>
      <c r="B11" s="474">
        <v>1930867440.1199999</v>
      </c>
      <c r="C11" s="474">
        <v>1908349915.97</v>
      </c>
      <c r="D11" s="474">
        <v>1920402350.25999</v>
      </c>
      <c r="E11" s="474">
        <v>1956119964.1599901</v>
      </c>
      <c r="F11" s="474">
        <v>2090956197.52</v>
      </c>
      <c r="G11" s="474">
        <v>2236900186.4400001</v>
      </c>
      <c r="H11" s="474">
        <v>2291828333.5599999</v>
      </c>
      <c r="I11" s="474">
        <v>2393550996.1300001</v>
      </c>
      <c r="J11" s="474">
        <v>2306846687.4899998</v>
      </c>
      <c r="K11" s="474">
        <v>2328459149.46909</v>
      </c>
      <c r="L11" s="474">
        <v>2163403303.2523599</v>
      </c>
      <c r="M11" s="474">
        <v>2069504388.72489</v>
      </c>
      <c r="N11" s="474">
        <v>2069504388.72489</v>
      </c>
      <c r="O11" s="474">
        <v>1998380277.42325</v>
      </c>
      <c r="P11" s="474">
        <v>1929074485.82354</v>
      </c>
      <c r="Q11" s="474">
        <v>1888088848.8283999</v>
      </c>
      <c r="R11" s="474">
        <v>1931435958.9309399</v>
      </c>
      <c r="S11" s="474">
        <v>1967610351.5270801</v>
      </c>
      <c r="T11" s="474">
        <v>2095661926.4442</v>
      </c>
      <c r="U11" s="474">
        <v>2194115403.0220299</v>
      </c>
      <c r="V11" s="474">
        <v>2211387682.3675299</v>
      </c>
      <c r="W11" s="474">
        <v>2259462630.2143502</v>
      </c>
      <c r="X11" s="474">
        <v>2111001688.4497499</v>
      </c>
      <c r="Y11" s="474">
        <v>2014242699.88921</v>
      </c>
      <c r="Z11" s="474">
        <v>1971649141.4572501</v>
      </c>
      <c r="AA11" s="474">
        <v>1971649141.4572501</v>
      </c>
      <c r="AB11" s="474">
        <v>2008976556.3232501</v>
      </c>
      <c r="AC11" s="474">
        <v>1923019099.43296</v>
      </c>
      <c r="AD11" s="474">
        <v>1865111612.0439401</v>
      </c>
      <c r="AE11" s="474">
        <v>1898653987.3666201</v>
      </c>
      <c r="AF11" s="474">
        <v>1938904432.9919901</v>
      </c>
      <c r="AG11" s="474">
        <v>2078701791.08707</v>
      </c>
      <c r="AH11" s="474">
        <v>2196672955.9587598</v>
      </c>
      <c r="AI11" s="474">
        <v>2238434544.84203</v>
      </c>
      <c r="AJ11" s="474">
        <v>2304768725.1884899</v>
      </c>
      <c r="AK11" s="474">
        <v>2148114794.3979502</v>
      </c>
      <c r="AL11" s="474">
        <v>2061236233.4270799</v>
      </c>
      <c r="AM11" s="474">
        <v>1970999883.6405599</v>
      </c>
      <c r="AN11" s="474">
        <v>1970999883.6405599</v>
      </c>
      <c r="AO11" s="474">
        <v>2005181681.8608601</v>
      </c>
      <c r="AP11" s="474">
        <v>1925864475.5766499</v>
      </c>
      <c r="AQ11" s="474">
        <v>1882185427.5199001</v>
      </c>
      <c r="AR11" s="474">
        <v>1918675376.8248501</v>
      </c>
      <c r="AS11" s="474">
        <v>1958014000.86042</v>
      </c>
      <c r="AT11" s="474">
        <v>2099030606.65148</v>
      </c>
      <c r="AU11" s="474">
        <v>2195940192.3234301</v>
      </c>
      <c r="AV11" s="474">
        <v>2241404669.1697698</v>
      </c>
      <c r="AW11" s="474">
        <v>2302591388.70186</v>
      </c>
      <c r="AX11" s="474">
        <v>2144787735.9389701</v>
      </c>
      <c r="AY11" s="474">
        <v>2047500148.0473599</v>
      </c>
      <c r="AZ11" s="474">
        <v>1951303739.87112</v>
      </c>
      <c r="BA11" s="474">
        <v>1951303739.87112</v>
      </c>
    </row>
    <row r="12" spans="1:53">
      <c r="A12" s="475" t="s">
        <v>2994</v>
      </c>
      <c r="B12" s="474">
        <v>931230.65</v>
      </c>
      <c r="C12" s="474">
        <v>621230.65</v>
      </c>
      <c r="D12" s="474">
        <v>381230.7</v>
      </c>
      <c r="E12" s="474">
        <v>946230.7</v>
      </c>
      <c r="F12" s="474">
        <v>516230.7</v>
      </c>
      <c r="G12" s="474">
        <v>1230.70000000001</v>
      </c>
      <c r="H12" s="474">
        <v>1801230.7</v>
      </c>
      <c r="I12" s="474">
        <v>20051230.699999999</v>
      </c>
      <c r="J12" s="474">
        <v>706230.7</v>
      </c>
      <c r="K12" s="474">
        <v>55851561.960153103</v>
      </c>
      <c r="L12" s="474">
        <v>0</v>
      </c>
      <c r="M12" s="474">
        <v>0</v>
      </c>
      <c r="N12" s="474">
        <v>0</v>
      </c>
      <c r="O12" s="474">
        <v>0</v>
      </c>
      <c r="P12" s="474">
        <v>0</v>
      </c>
      <c r="Q12" s="474">
        <v>0</v>
      </c>
      <c r="R12" s="474">
        <v>0</v>
      </c>
      <c r="S12" s="474">
        <v>0</v>
      </c>
      <c r="T12" s="474">
        <v>0</v>
      </c>
      <c r="U12" s="474">
        <v>0</v>
      </c>
      <c r="V12" s="474">
        <v>0</v>
      </c>
      <c r="W12" s="474">
        <v>0</v>
      </c>
      <c r="X12" s="474">
        <v>0</v>
      </c>
      <c r="Y12" s="474">
        <v>0</v>
      </c>
      <c r="Z12" s="474">
        <v>0</v>
      </c>
      <c r="AA12" s="474">
        <v>0</v>
      </c>
      <c r="AB12" s="474">
        <v>0</v>
      </c>
      <c r="AC12" s="474">
        <v>0</v>
      </c>
      <c r="AD12" s="474">
        <v>0</v>
      </c>
      <c r="AE12" s="474">
        <v>0</v>
      </c>
      <c r="AF12" s="474">
        <v>0</v>
      </c>
      <c r="AG12" s="474">
        <v>0</v>
      </c>
      <c r="AH12" s="474">
        <v>0</v>
      </c>
      <c r="AI12" s="474">
        <v>0</v>
      </c>
      <c r="AJ12" s="474">
        <v>0</v>
      </c>
      <c r="AK12" s="474">
        <v>0</v>
      </c>
      <c r="AL12" s="474">
        <v>0</v>
      </c>
      <c r="AM12" s="474">
        <v>0</v>
      </c>
      <c r="AN12" s="474">
        <v>0</v>
      </c>
      <c r="AO12" s="474">
        <v>0</v>
      </c>
      <c r="AP12" s="474">
        <v>0</v>
      </c>
      <c r="AQ12" s="474">
        <v>0</v>
      </c>
      <c r="AR12" s="474">
        <v>0</v>
      </c>
      <c r="AS12" s="474">
        <v>0</v>
      </c>
      <c r="AT12" s="474">
        <v>0</v>
      </c>
      <c r="AU12" s="474">
        <v>0</v>
      </c>
      <c r="AV12" s="474">
        <v>-7.4505805969238199E-9</v>
      </c>
      <c r="AW12" s="474">
        <v>0</v>
      </c>
      <c r="AX12" s="474">
        <v>7.4505805969238199E-9</v>
      </c>
      <c r="AY12" s="474">
        <v>0</v>
      </c>
      <c r="AZ12" s="474">
        <v>0</v>
      </c>
      <c r="BA12" s="474">
        <v>0</v>
      </c>
    </row>
    <row r="13" spans="1:53">
      <c r="A13" s="475" t="s">
        <v>2993</v>
      </c>
      <c r="B13" s="474">
        <v>931230.65</v>
      </c>
      <c r="C13" s="474">
        <v>621230.65</v>
      </c>
      <c r="D13" s="474">
        <v>381230.7</v>
      </c>
      <c r="E13" s="474">
        <v>946230.7</v>
      </c>
      <c r="F13" s="474">
        <v>516230.7</v>
      </c>
      <c r="G13" s="474">
        <v>1230.70000000001</v>
      </c>
      <c r="H13" s="474">
        <v>1801230.7</v>
      </c>
      <c r="I13" s="474">
        <v>20051230.699999999</v>
      </c>
      <c r="J13" s="474">
        <v>706230.7</v>
      </c>
      <c r="K13" s="474">
        <v>55851561.960152999</v>
      </c>
      <c r="L13" s="474">
        <v>7.4505805969238199E-9</v>
      </c>
      <c r="M13" s="474">
        <v>7.4505805969238199E-9</v>
      </c>
      <c r="N13" s="474">
        <v>7.4505805969238199E-9</v>
      </c>
      <c r="O13" s="474">
        <v>7.4505805969238199E-9</v>
      </c>
      <c r="P13" s="474">
        <v>7.4505805969238199E-9</v>
      </c>
      <c r="Q13" s="474">
        <v>7.4505805969238199E-9</v>
      </c>
      <c r="R13" s="474">
        <v>7.4505805969238199E-9</v>
      </c>
      <c r="S13" s="474">
        <v>7.4505805969238199E-9</v>
      </c>
      <c r="T13" s="474">
        <v>7.4505805969238199E-9</v>
      </c>
      <c r="U13" s="474">
        <v>7.4505805969238199E-9</v>
      </c>
      <c r="V13" s="474">
        <v>7.4505805969238199E-9</v>
      </c>
      <c r="W13" s="474">
        <v>7.4505805969238199E-9</v>
      </c>
      <c r="X13" s="474">
        <v>7.4505805969238199E-9</v>
      </c>
      <c r="Y13" s="474">
        <v>7.4505805969238199E-9</v>
      </c>
      <c r="Z13" s="474">
        <v>7.4505805969238199E-9</v>
      </c>
      <c r="AA13" s="474">
        <v>7.4505805969238199E-9</v>
      </c>
      <c r="AB13" s="474">
        <v>7.4505805969238199E-9</v>
      </c>
      <c r="AC13" s="474">
        <v>7.4505805969238199E-9</v>
      </c>
      <c r="AD13" s="474">
        <v>7.4505805969238199E-9</v>
      </c>
      <c r="AE13" s="474">
        <v>7.4505805969238199E-9</v>
      </c>
      <c r="AF13" s="474">
        <v>7.4505805969238199E-9</v>
      </c>
      <c r="AG13" s="474">
        <v>7.4505805969238199E-9</v>
      </c>
      <c r="AH13" s="474">
        <v>7.4505805969238199E-9</v>
      </c>
      <c r="AI13" s="474">
        <v>7.4505805969238199E-9</v>
      </c>
      <c r="AJ13" s="474">
        <v>7.4505805969238199E-9</v>
      </c>
      <c r="AK13" s="474">
        <v>7.4505805969238199E-9</v>
      </c>
      <c r="AL13" s="474">
        <v>7.4505805969238199E-9</v>
      </c>
      <c r="AM13" s="474">
        <v>7.4505805969238199E-9</v>
      </c>
      <c r="AN13" s="474">
        <v>7.4505805969238199E-9</v>
      </c>
      <c r="AO13" s="474">
        <v>7.4505805969238199E-9</v>
      </c>
      <c r="AP13" s="474">
        <v>7.4505805969238199E-9</v>
      </c>
      <c r="AQ13" s="474">
        <v>7.4505805969238199E-9</v>
      </c>
      <c r="AR13" s="474">
        <v>7.4505805969238199E-9</v>
      </c>
      <c r="AS13" s="474">
        <v>7.4505805969238199E-9</v>
      </c>
      <c r="AT13" s="474">
        <v>7.4505805969238199E-9</v>
      </c>
      <c r="AU13" s="474">
        <v>7.4505805969238199E-9</v>
      </c>
      <c r="AV13" s="474">
        <v>7.4505805969238199E-9</v>
      </c>
      <c r="AW13" s="474">
        <v>7.4505805969238199E-9</v>
      </c>
      <c r="AX13" s="474">
        <v>7.4505805969238199E-9</v>
      </c>
      <c r="AY13" s="474">
        <v>7.4505805969238199E-9</v>
      </c>
      <c r="AZ13" s="474">
        <v>7.4505805969238199E-9</v>
      </c>
      <c r="BA13" s="474">
        <v>7.4505805969238199E-9</v>
      </c>
    </row>
    <row r="14" spans="1:53">
      <c r="A14" s="475" t="s">
        <v>2992</v>
      </c>
      <c r="B14" s="474">
        <v>582265556.59000003</v>
      </c>
      <c r="C14" s="474">
        <v>544546958.61000001</v>
      </c>
      <c r="D14" s="474">
        <v>515362256.81999999</v>
      </c>
      <c r="E14" s="474">
        <v>556318259.75999999</v>
      </c>
      <c r="F14" s="474">
        <v>626483328.99000001</v>
      </c>
      <c r="G14" s="474">
        <v>660118288.55999994</v>
      </c>
      <c r="H14" s="474">
        <v>751054344.70000005</v>
      </c>
      <c r="I14" s="474">
        <v>745014704.24000001</v>
      </c>
      <c r="J14" s="474">
        <v>771088347.50999999</v>
      </c>
      <c r="K14" s="474">
        <v>739069404.68707705</v>
      </c>
      <c r="L14" s="474">
        <v>635161598.34822595</v>
      </c>
      <c r="M14" s="474">
        <v>605788292.66512203</v>
      </c>
      <c r="N14" s="474">
        <v>605788292.66512203</v>
      </c>
      <c r="O14" s="474">
        <v>565712639.81077397</v>
      </c>
      <c r="P14" s="474">
        <v>515889916.43095201</v>
      </c>
      <c r="Q14" s="474">
        <v>495057283.69338799</v>
      </c>
      <c r="R14" s="474">
        <v>526428191.84130698</v>
      </c>
      <c r="S14" s="474">
        <v>536763972.98030901</v>
      </c>
      <c r="T14" s="474">
        <v>647540810.57910395</v>
      </c>
      <c r="U14" s="474">
        <v>708634874.85072899</v>
      </c>
      <c r="V14" s="474">
        <v>728082690.09214997</v>
      </c>
      <c r="W14" s="474">
        <v>810577252.70939696</v>
      </c>
      <c r="X14" s="474">
        <v>702556601.92274797</v>
      </c>
      <c r="Y14" s="474">
        <v>604041844.59670806</v>
      </c>
      <c r="Z14" s="474">
        <v>573957810.99659598</v>
      </c>
      <c r="AA14" s="474">
        <v>573957810.99659598</v>
      </c>
      <c r="AB14" s="474">
        <v>618790027.26456106</v>
      </c>
      <c r="AC14" s="474">
        <v>556083066.86200297</v>
      </c>
      <c r="AD14" s="474">
        <v>527322509.09316897</v>
      </c>
      <c r="AE14" s="474">
        <v>553416855.28200698</v>
      </c>
      <c r="AF14" s="474">
        <v>562440636.52436996</v>
      </c>
      <c r="AG14" s="474">
        <v>678629325.78673196</v>
      </c>
      <c r="AH14" s="474">
        <v>742912081.55655396</v>
      </c>
      <c r="AI14" s="474">
        <v>765693719.55017495</v>
      </c>
      <c r="AJ14" s="474">
        <v>855752417.71635997</v>
      </c>
      <c r="AK14" s="474">
        <v>740264446.67509496</v>
      </c>
      <c r="AL14" s="474">
        <v>639021955.00030804</v>
      </c>
      <c r="AM14" s="474">
        <v>602724487.55244505</v>
      </c>
      <c r="AN14" s="474">
        <v>602724487.55244505</v>
      </c>
      <c r="AO14" s="474">
        <v>631320813.39776695</v>
      </c>
      <c r="AP14" s="474">
        <v>567787250.53108597</v>
      </c>
      <c r="AQ14" s="474">
        <v>539825117.28050697</v>
      </c>
      <c r="AR14" s="474">
        <v>567674740.27812099</v>
      </c>
      <c r="AS14" s="474">
        <v>577008794.74975801</v>
      </c>
      <c r="AT14" s="474">
        <v>695691189.16035199</v>
      </c>
      <c r="AU14" s="474">
        <v>762194955.93164694</v>
      </c>
      <c r="AV14" s="474">
        <v>785525699.52967501</v>
      </c>
      <c r="AW14" s="474">
        <v>878024858.41609299</v>
      </c>
      <c r="AX14" s="474">
        <v>759369189.926862</v>
      </c>
      <c r="AY14" s="474">
        <v>656124445.31379104</v>
      </c>
      <c r="AZ14" s="474">
        <v>619257953.55787504</v>
      </c>
      <c r="BA14" s="474">
        <v>619257953.55787504</v>
      </c>
    </row>
    <row r="15" spans="1:53">
      <c r="A15" s="475" t="s">
        <v>2991</v>
      </c>
      <c r="B15" s="474">
        <v>564004933.59000003</v>
      </c>
      <c r="C15" s="474">
        <v>527903030.70999998</v>
      </c>
      <c r="D15" s="474">
        <v>498575019.61000001</v>
      </c>
      <c r="E15" s="474">
        <v>538191205.82000005</v>
      </c>
      <c r="F15" s="474">
        <v>607889375.79999995</v>
      </c>
      <c r="G15" s="474">
        <v>639409935.34000003</v>
      </c>
      <c r="H15" s="474">
        <v>731507425.44000006</v>
      </c>
      <c r="I15" s="474">
        <v>721409190.23000002</v>
      </c>
      <c r="J15" s="474">
        <v>746024093.83000004</v>
      </c>
      <c r="K15" s="474">
        <v>724893052.55007696</v>
      </c>
      <c r="L15" s="474">
        <v>621060483.42522597</v>
      </c>
      <c r="M15" s="474">
        <v>588321769.67862201</v>
      </c>
      <c r="N15" s="474">
        <v>588321769.67862201</v>
      </c>
      <c r="O15" s="474">
        <v>547929331.59527397</v>
      </c>
      <c r="P15" s="474">
        <v>498712207.09995198</v>
      </c>
      <c r="Q15" s="474">
        <v>476953510.78588802</v>
      </c>
      <c r="R15" s="474">
        <v>507539750.314807</v>
      </c>
      <c r="S15" s="474">
        <v>517265409.336559</v>
      </c>
      <c r="T15" s="474">
        <v>625994301.05585396</v>
      </c>
      <c r="U15" s="474">
        <v>688260023.83422995</v>
      </c>
      <c r="V15" s="474">
        <v>704275964.82564998</v>
      </c>
      <c r="W15" s="474">
        <v>785167718.68639696</v>
      </c>
      <c r="X15" s="474">
        <v>688307166.981323</v>
      </c>
      <c r="Y15" s="474">
        <v>589869527.79963303</v>
      </c>
      <c r="Z15" s="474">
        <v>556335950.93443298</v>
      </c>
      <c r="AA15" s="474">
        <v>556335950.93443298</v>
      </c>
      <c r="AB15" s="474">
        <v>600843462.34267294</v>
      </c>
      <c r="AC15" s="474">
        <v>538757240.79672694</v>
      </c>
      <c r="AD15" s="474">
        <v>509047467.86198097</v>
      </c>
      <c r="AE15" s="474">
        <v>534337528.71634299</v>
      </c>
      <c r="AF15" s="474">
        <v>542735934.78852499</v>
      </c>
      <c r="AG15" s="474">
        <v>656825479.5244</v>
      </c>
      <c r="AH15" s="474">
        <v>722309185.263641</v>
      </c>
      <c r="AI15" s="474">
        <v>741573152.15101194</v>
      </c>
      <c r="AJ15" s="474">
        <v>829988971.341784</v>
      </c>
      <c r="AK15" s="474">
        <v>725940101.85913396</v>
      </c>
      <c r="AL15" s="474">
        <v>624776656.282305</v>
      </c>
      <c r="AM15" s="474">
        <v>584943406.98772705</v>
      </c>
      <c r="AN15" s="474">
        <v>584943406.98772705</v>
      </c>
      <c r="AO15" s="474">
        <v>613240377.97664106</v>
      </c>
      <c r="AP15" s="474">
        <v>550339968.74370503</v>
      </c>
      <c r="AQ15" s="474">
        <v>521409636.02389598</v>
      </c>
      <c r="AR15" s="474">
        <v>548438887.98034501</v>
      </c>
      <c r="AS15" s="474">
        <v>557135059.77839696</v>
      </c>
      <c r="AT15" s="474">
        <v>673676326.77197397</v>
      </c>
      <c r="AU15" s="474">
        <v>741405062.51207602</v>
      </c>
      <c r="AV15" s="474">
        <v>761147781.58172905</v>
      </c>
      <c r="AW15" s="474">
        <v>851971203.91322601</v>
      </c>
      <c r="AX15" s="474">
        <v>744983419.01378202</v>
      </c>
      <c r="AY15" s="474">
        <v>641819301.42062902</v>
      </c>
      <c r="AZ15" s="474">
        <v>601346312.18106401</v>
      </c>
      <c r="BA15" s="474">
        <v>601346312.18106401</v>
      </c>
    </row>
    <row r="16" spans="1:53">
      <c r="A16" s="475" t="s">
        <v>2990</v>
      </c>
      <c r="B16" s="474">
        <v>11889629.58</v>
      </c>
      <c r="C16" s="474">
        <v>10863762.66</v>
      </c>
      <c r="D16" s="474">
        <v>10103595.310000001</v>
      </c>
      <c r="E16" s="474">
        <v>10677881.68</v>
      </c>
      <c r="F16" s="474">
        <v>10549539.84</v>
      </c>
      <c r="G16" s="474">
        <v>10665943.890000001</v>
      </c>
      <c r="H16" s="474">
        <v>10647591.4</v>
      </c>
      <c r="I16" s="474">
        <v>11358016.15</v>
      </c>
      <c r="J16" s="474">
        <v>11253039.960000001</v>
      </c>
      <c r="K16" s="474">
        <v>11253039.960000001</v>
      </c>
      <c r="L16" s="474">
        <v>11253039.960000001</v>
      </c>
      <c r="M16" s="474">
        <v>11253039.960000001</v>
      </c>
      <c r="N16" s="474">
        <v>11253039.960000001</v>
      </c>
      <c r="O16" s="474">
        <v>11253039.960000001</v>
      </c>
      <c r="P16" s="474">
        <v>11253039.960000001</v>
      </c>
      <c r="Q16" s="474">
        <v>11253039.960000001</v>
      </c>
      <c r="R16" s="474">
        <v>11253039.960000001</v>
      </c>
      <c r="S16" s="474">
        <v>11253039.960000001</v>
      </c>
      <c r="T16" s="474">
        <v>11253039.960000001</v>
      </c>
      <c r="U16" s="474">
        <v>11253039.960000001</v>
      </c>
      <c r="V16" s="474">
        <v>11253039.960000001</v>
      </c>
      <c r="W16" s="474">
        <v>11253039.960000001</v>
      </c>
      <c r="X16" s="474">
        <v>11253039.960000001</v>
      </c>
      <c r="Y16" s="474">
        <v>11253039.960000001</v>
      </c>
      <c r="Z16" s="474">
        <v>11253039.960000001</v>
      </c>
      <c r="AA16" s="474">
        <v>11253039.960000001</v>
      </c>
      <c r="AB16" s="474">
        <v>11253039.960000001</v>
      </c>
      <c r="AC16" s="474">
        <v>11253039.960000001</v>
      </c>
      <c r="AD16" s="474">
        <v>11253039.960000001</v>
      </c>
      <c r="AE16" s="474">
        <v>11253039.960000001</v>
      </c>
      <c r="AF16" s="474">
        <v>11253039.960000001</v>
      </c>
      <c r="AG16" s="474">
        <v>11253039.960000001</v>
      </c>
      <c r="AH16" s="474">
        <v>11253039.960000001</v>
      </c>
      <c r="AI16" s="474">
        <v>11253039.960000001</v>
      </c>
      <c r="AJ16" s="474">
        <v>11253039.960000001</v>
      </c>
      <c r="AK16" s="474">
        <v>11253039.960000001</v>
      </c>
      <c r="AL16" s="474">
        <v>11253039.960000001</v>
      </c>
      <c r="AM16" s="474">
        <v>11253039.960000001</v>
      </c>
      <c r="AN16" s="474">
        <v>11253039.960000001</v>
      </c>
      <c r="AO16" s="474">
        <v>11253039.960000001</v>
      </c>
      <c r="AP16" s="474">
        <v>11253039.960000001</v>
      </c>
      <c r="AQ16" s="474">
        <v>11253039.960000001</v>
      </c>
      <c r="AR16" s="474">
        <v>11253039.960000001</v>
      </c>
      <c r="AS16" s="474">
        <v>11253039.960000001</v>
      </c>
      <c r="AT16" s="474">
        <v>11253039.960000001</v>
      </c>
      <c r="AU16" s="474">
        <v>11253039.960000001</v>
      </c>
      <c r="AV16" s="474">
        <v>11253039.960000001</v>
      </c>
      <c r="AW16" s="474">
        <v>11253039.960000001</v>
      </c>
      <c r="AX16" s="474">
        <v>11253039.960000001</v>
      </c>
      <c r="AY16" s="474">
        <v>11253039.960000001</v>
      </c>
      <c r="AZ16" s="474">
        <v>11253039.960000001</v>
      </c>
      <c r="BA16" s="474">
        <v>11253039.960000001</v>
      </c>
    </row>
    <row r="17" spans="1:53">
      <c r="A17" s="475" t="s">
        <v>2989</v>
      </c>
      <c r="B17" s="474">
        <v>6370993.4199999999</v>
      </c>
      <c r="C17" s="474">
        <v>5780165.2400000002</v>
      </c>
      <c r="D17" s="474">
        <v>6683641.9000000004</v>
      </c>
      <c r="E17" s="474">
        <v>7449172.2599999998</v>
      </c>
      <c r="F17" s="474">
        <v>8044413.3499999996</v>
      </c>
      <c r="G17" s="474">
        <v>10042409.33</v>
      </c>
      <c r="H17" s="474">
        <v>8899327.8599999994</v>
      </c>
      <c r="I17" s="474">
        <v>12247497.859999999</v>
      </c>
      <c r="J17" s="474">
        <v>13811213.720000001</v>
      </c>
      <c r="K17" s="474">
        <v>2923312.1769999899</v>
      </c>
      <c r="L17" s="474">
        <v>2848074.963</v>
      </c>
      <c r="M17" s="474">
        <v>6213483.0264999997</v>
      </c>
      <c r="N17" s="474">
        <v>6213483.0264999997</v>
      </c>
      <c r="O17" s="474">
        <v>6530268.2554999897</v>
      </c>
      <c r="P17" s="474">
        <v>5924669.37099999</v>
      </c>
      <c r="Q17" s="474">
        <v>6850732.9474999998</v>
      </c>
      <c r="R17" s="474">
        <v>7635401.5664999904</v>
      </c>
      <c r="S17" s="474">
        <v>8245523.6837499896</v>
      </c>
      <c r="T17" s="474">
        <v>10293469.56325</v>
      </c>
      <c r="U17" s="474">
        <v>9121811.0564999897</v>
      </c>
      <c r="V17" s="474">
        <v>12553685.3064999</v>
      </c>
      <c r="W17" s="474">
        <v>14156494.062999999</v>
      </c>
      <c r="X17" s="474">
        <v>2996394.9814249999</v>
      </c>
      <c r="Y17" s="474">
        <v>2919276.8370749899</v>
      </c>
      <c r="Z17" s="474">
        <v>6368820.1021624897</v>
      </c>
      <c r="AA17" s="474">
        <v>6368820.1021624897</v>
      </c>
      <c r="AB17" s="474">
        <v>6693524.96188749</v>
      </c>
      <c r="AC17" s="474">
        <v>6072786.1052749902</v>
      </c>
      <c r="AD17" s="474">
        <v>7022001.2711874899</v>
      </c>
      <c r="AE17" s="474">
        <v>7826286.6056624902</v>
      </c>
      <c r="AF17" s="474">
        <v>8451661.7758437395</v>
      </c>
      <c r="AG17" s="474">
        <v>10550806.3023312</v>
      </c>
      <c r="AH17" s="474">
        <v>9349856.3329124991</v>
      </c>
      <c r="AI17" s="474">
        <v>12867527.4391624</v>
      </c>
      <c r="AJ17" s="474">
        <v>14510406.414574901</v>
      </c>
      <c r="AK17" s="474">
        <v>3071304.8559606201</v>
      </c>
      <c r="AL17" s="474">
        <v>2992258.75800187</v>
      </c>
      <c r="AM17" s="474">
        <v>6528040.6047165599</v>
      </c>
      <c r="AN17" s="474">
        <v>6528040.6047165599</v>
      </c>
      <c r="AO17" s="474">
        <v>6827395.4611252397</v>
      </c>
      <c r="AP17" s="474">
        <v>6194241.8273804896</v>
      </c>
      <c r="AQ17" s="474">
        <v>7162441.2966112401</v>
      </c>
      <c r="AR17" s="474">
        <v>7982812.3377757398</v>
      </c>
      <c r="AS17" s="474">
        <v>8620695.0113606192</v>
      </c>
      <c r="AT17" s="474">
        <v>10761822.4283778</v>
      </c>
      <c r="AU17" s="474">
        <v>9536853.4595707394</v>
      </c>
      <c r="AV17" s="474">
        <v>13124877.9879457</v>
      </c>
      <c r="AW17" s="474">
        <v>14800614.5428664</v>
      </c>
      <c r="AX17" s="474">
        <v>3132730.9530798299</v>
      </c>
      <c r="AY17" s="474">
        <v>3052103.9331619102</v>
      </c>
      <c r="AZ17" s="474">
        <v>6658601.4168108897</v>
      </c>
      <c r="BA17" s="474">
        <v>6658601.4168108897</v>
      </c>
    </row>
    <row r="18" spans="1:53">
      <c r="A18" s="475" t="s">
        <v>2988</v>
      </c>
      <c r="B18" s="474">
        <v>0</v>
      </c>
      <c r="C18" s="474">
        <v>0</v>
      </c>
      <c r="D18" s="474">
        <v>0</v>
      </c>
      <c r="E18" s="474">
        <v>0</v>
      </c>
      <c r="F18" s="474">
        <v>0</v>
      </c>
      <c r="G18" s="474">
        <v>0</v>
      </c>
      <c r="H18" s="474">
        <v>0</v>
      </c>
      <c r="I18" s="474">
        <v>0</v>
      </c>
      <c r="J18" s="474">
        <v>0</v>
      </c>
      <c r="K18" s="474">
        <v>0</v>
      </c>
      <c r="L18" s="474">
        <v>0</v>
      </c>
      <c r="M18" s="474">
        <v>0</v>
      </c>
      <c r="N18" s="474">
        <v>0</v>
      </c>
      <c r="O18" s="474">
        <v>0</v>
      </c>
      <c r="P18" s="474">
        <v>0</v>
      </c>
      <c r="Q18" s="474">
        <v>0</v>
      </c>
      <c r="R18" s="474">
        <v>0</v>
      </c>
      <c r="S18" s="474">
        <v>0</v>
      </c>
      <c r="T18" s="474">
        <v>0</v>
      </c>
      <c r="U18" s="474">
        <v>0</v>
      </c>
      <c r="V18" s="474">
        <v>0</v>
      </c>
      <c r="W18" s="474">
        <v>0</v>
      </c>
      <c r="X18" s="474">
        <v>0</v>
      </c>
      <c r="Y18" s="474">
        <v>0</v>
      </c>
      <c r="Z18" s="474">
        <v>0</v>
      </c>
      <c r="AA18" s="474">
        <v>0</v>
      </c>
      <c r="AB18" s="474">
        <v>0</v>
      </c>
      <c r="AC18" s="474">
        <v>0</v>
      </c>
      <c r="AD18" s="474">
        <v>0</v>
      </c>
      <c r="AE18" s="474">
        <v>0</v>
      </c>
      <c r="AF18" s="474">
        <v>0</v>
      </c>
      <c r="AG18" s="474">
        <v>0</v>
      </c>
      <c r="AH18" s="474">
        <v>0</v>
      </c>
      <c r="AI18" s="474">
        <v>0</v>
      </c>
      <c r="AJ18" s="474">
        <v>0</v>
      </c>
      <c r="AK18" s="474">
        <v>0</v>
      </c>
      <c r="AL18" s="474">
        <v>0</v>
      </c>
      <c r="AM18" s="474">
        <v>0</v>
      </c>
      <c r="AN18" s="474">
        <v>0</v>
      </c>
      <c r="AO18" s="474">
        <v>0</v>
      </c>
      <c r="AP18" s="474">
        <v>0</v>
      </c>
      <c r="AQ18" s="474">
        <v>0</v>
      </c>
      <c r="AR18" s="474">
        <v>0</v>
      </c>
      <c r="AS18" s="474">
        <v>0</v>
      </c>
      <c r="AT18" s="474">
        <v>0</v>
      </c>
      <c r="AU18" s="474">
        <v>0</v>
      </c>
      <c r="AV18" s="474">
        <v>0</v>
      </c>
      <c r="AW18" s="474">
        <v>0</v>
      </c>
      <c r="AX18" s="474">
        <v>0</v>
      </c>
      <c r="AY18" s="474">
        <v>0</v>
      </c>
      <c r="AZ18" s="474">
        <v>0</v>
      </c>
      <c r="BA18" s="474">
        <v>0</v>
      </c>
    </row>
    <row r="19" spans="1:53">
      <c r="A19" s="475" t="s">
        <v>2987</v>
      </c>
      <c r="B19" s="474">
        <v>0</v>
      </c>
      <c r="C19" s="474">
        <v>0</v>
      </c>
      <c r="D19" s="474">
        <v>0</v>
      </c>
      <c r="E19" s="474">
        <v>0</v>
      </c>
      <c r="F19" s="474">
        <v>0</v>
      </c>
      <c r="G19" s="474">
        <v>0</v>
      </c>
      <c r="H19" s="474">
        <v>0</v>
      </c>
      <c r="I19" s="474">
        <v>0</v>
      </c>
      <c r="J19" s="474">
        <v>0</v>
      </c>
      <c r="K19" s="474">
        <v>0</v>
      </c>
      <c r="L19" s="474">
        <v>0</v>
      </c>
      <c r="M19" s="474">
        <v>0</v>
      </c>
      <c r="N19" s="474">
        <v>0</v>
      </c>
      <c r="O19" s="474">
        <v>0</v>
      </c>
      <c r="P19" s="474">
        <v>0</v>
      </c>
      <c r="Q19" s="474">
        <v>0</v>
      </c>
      <c r="R19" s="474">
        <v>0</v>
      </c>
      <c r="S19" s="474">
        <v>0</v>
      </c>
      <c r="T19" s="474">
        <v>0</v>
      </c>
      <c r="U19" s="474">
        <v>0</v>
      </c>
      <c r="V19" s="474">
        <v>0</v>
      </c>
      <c r="W19" s="474">
        <v>0</v>
      </c>
      <c r="X19" s="474">
        <v>0</v>
      </c>
      <c r="Y19" s="474">
        <v>0</v>
      </c>
      <c r="Z19" s="474">
        <v>0</v>
      </c>
      <c r="AA19" s="474">
        <v>0</v>
      </c>
      <c r="AB19" s="474">
        <v>0</v>
      </c>
      <c r="AC19" s="474">
        <v>0</v>
      </c>
      <c r="AD19" s="474">
        <v>0</v>
      </c>
      <c r="AE19" s="474">
        <v>0</v>
      </c>
      <c r="AF19" s="474">
        <v>0</v>
      </c>
      <c r="AG19" s="474">
        <v>0</v>
      </c>
      <c r="AH19" s="474">
        <v>0</v>
      </c>
      <c r="AI19" s="474">
        <v>0</v>
      </c>
      <c r="AJ19" s="474">
        <v>0</v>
      </c>
      <c r="AK19" s="474">
        <v>0</v>
      </c>
      <c r="AL19" s="474">
        <v>0</v>
      </c>
      <c r="AM19" s="474">
        <v>0</v>
      </c>
      <c r="AN19" s="474">
        <v>0</v>
      </c>
      <c r="AO19" s="474">
        <v>0</v>
      </c>
      <c r="AP19" s="474">
        <v>0</v>
      </c>
      <c r="AQ19" s="474">
        <v>0</v>
      </c>
      <c r="AR19" s="474">
        <v>0</v>
      </c>
      <c r="AS19" s="474">
        <v>0</v>
      </c>
      <c r="AT19" s="474">
        <v>0</v>
      </c>
      <c r="AU19" s="474">
        <v>0</v>
      </c>
      <c r="AV19" s="474">
        <v>0</v>
      </c>
      <c r="AW19" s="474">
        <v>0</v>
      </c>
      <c r="AX19" s="474">
        <v>0</v>
      </c>
      <c r="AY19" s="474">
        <v>0</v>
      </c>
      <c r="AZ19" s="474">
        <v>0</v>
      </c>
      <c r="BA19" s="474">
        <v>0</v>
      </c>
    </row>
    <row r="20" spans="1:53">
      <c r="A20" s="475" t="s">
        <v>2986</v>
      </c>
      <c r="B20" s="474">
        <v>81025995.049999997</v>
      </c>
      <c r="C20" s="474">
        <v>90606603.430000007</v>
      </c>
      <c r="D20" s="474">
        <v>93483640.25</v>
      </c>
      <c r="E20" s="474">
        <v>79599338.009999901</v>
      </c>
      <c r="F20" s="474">
        <v>93093709.310000002</v>
      </c>
      <c r="G20" s="474">
        <v>91326523.689999998</v>
      </c>
      <c r="H20" s="474">
        <v>87136469.060000002</v>
      </c>
      <c r="I20" s="474">
        <v>90609871.329999998</v>
      </c>
      <c r="J20" s="474">
        <v>91875829.599999994</v>
      </c>
      <c r="K20" s="474">
        <v>98288063.217451796</v>
      </c>
      <c r="L20" s="474">
        <v>110004248.689043</v>
      </c>
      <c r="M20" s="474">
        <v>103468632.072069</v>
      </c>
      <c r="N20" s="474">
        <v>103468632.072069</v>
      </c>
      <c r="O20" s="474">
        <v>124165574.54623599</v>
      </c>
      <c r="P20" s="474">
        <v>126254536.099085</v>
      </c>
      <c r="Q20" s="474">
        <v>110137895.263506</v>
      </c>
      <c r="R20" s="474">
        <v>100247274.668411</v>
      </c>
      <c r="S20" s="474">
        <v>104244999.37112799</v>
      </c>
      <c r="T20" s="474">
        <v>105432753.49422701</v>
      </c>
      <c r="U20" s="474">
        <v>101413947.601421</v>
      </c>
      <c r="V20" s="474">
        <v>108434521.952932</v>
      </c>
      <c r="W20" s="474">
        <v>107917161.135793</v>
      </c>
      <c r="X20" s="474">
        <v>100807728.626499</v>
      </c>
      <c r="Y20" s="474">
        <v>113233920.750155</v>
      </c>
      <c r="Z20" s="474">
        <v>107669718.037342</v>
      </c>
      <c r="AA20" s="474">
        <v>107669718.037342</v>
      </c>
      <c r="AB20" s="474">
        <v>128772109.647402</v>
      </c>
      <c r="AC20" s="474">
        <v>130253424.795788</v>
      </c>
      <c r="AD20" s="474">
        <v>112053337.835604</v>
      </c>
      <c r="AE20" s="474">
        <v>102596223.02725001</v>
      </c>
      <c r="AF20" s="474">
        <v>107870033.943234</v>
      </c>
      <c r="AG20" s="474">
        <v>110842617.207633</v>
      </c>
      <c r="AH20" s="474">
        <v>107534379.15490399</v>
      </c>
      <c r="AI20" s="474">
        <v>117229791.541673</v>
      </c>
      <c r="AJ20" s="474">
        <v>117821249.43043999</v>
      </c>
      <c r="AK20" s="474">
        <v>109288127.43254299</v>
      </c>
      <c r="AL20" s="474">
        <v>121765303.82386699</v>
      </c>
      <c r="AM20" s="474">
        <v>116262546.891221</v>
      </c>
      <c r="AN20" s="474">
        <v>116262546.891221</v>
      </c>
      <c r="AO20" s="474">
        <v>133698503.53366999</v>
      </c>
      <c r="AP20" s="474">
        <v>135256677.81637299</v>
      </c>
      <c r="AQ20" s="474">
        <v>117112355.64742</v>
      </c>
      <c r="AR20" s="474">
        <v>111446717.814588</v>
      </c>
      <c r="AS20" s="474">
        <v>115391765.19725899</v>
      </c>
      <c r="AT20" s="474">
        <v>117044658.733163</v>
      </c>
      <c r="AU20" s="474">
        <v>112915650.939468</v>
      </c>
      <c r="AV20" s="474">
        <v>119770851.426899</v>
      </c>
      <c r="AW20" s="474">
        <v>119012708.64719599</v>
      </c>
      <c r="AX20" s="474">
        <v>100851704.216442</v>
      </c>
      <c r="AY20" s="474">
        <v>113359191.452297</v>
      </c>
      <c r="AZ20" s="474">
        <v>107884052.07359301</v>
      </c>
      <c r="BA20" s="474">
        <v>107884052.07359301</v>
      </c>
    </row>
    <row r="21" spans="1:53">
      <c r="A21" s="475" t="s">
        <v>2985</v>
      </c>
      <c r="B21" s="474">
        <v>24952822.620000001</v>
      </c>
      <c r="C21" s="474">
        <v>31977869.969999999</v>
      </c>
      <c r="D21" s="474">
        <v>30520190.82</v>
      </c>
      <c r="E21" s="474">
        <v>25940979.530000001</v>
      </c>
      <c r="F21" s="474">
        <v>29804413.66</v>
      </c>
      <c r="G21" s="474">
        <v>30759897.100000001</v>
      </c>
      <c r="H21" s="474">
        <v>33739255.140000001</v>
      </c>
      <c r="I21" s="474">
        <v>46885538.380000003</v>
      </c>
      <c r="J21" s="474">
        <v>34771445.240000002</v>
      </c>
      <c r="K21" s="474">
        <v>34984607.337451801</v>
      </c>
      <c r="L21" s="474">
        <v>35097809.955710404</v>
      </c>
      <c r="M21" s="474">
        <v>35211053.113458604</v>
      </c>
      <c r="N21" s="474">
        <v>35211053.113458604</v>
      </c>
      <c r="O21" s="474">
        <v>35687718.222740903</v>
      </c>
      <c r="P21" s="474">
        <v>36505790.054465503</v>
      </c>
      <c r="Q21" s="474">
        <v>37325664.778502002</v>
      </c>
      <c r="R21" s="474">
        <v>35693126.908822797</v>
      </c>
      <c r="S21" s="474">
        <v>36516619.5840744</v>
      </c>
      <c r="T21" s="474">
        <v>37341927.336584903</v>
      </c>
      <c r="U21" s="474">
        <v>35698572.149809003</v>
      </c>
      <c r="V21" s="474">
        <v>36527522.306185797</v>
      </c>
      <c r="W21" s="474">
        <v>37358299.8076507</v>
      </c>
      <c r="X21" s="474">
        <v>35704054.194344804</v>
      </c>
      <c r="Y21" s="474">
        <v>36538498.718654603</v>
      </c>
      <c r="Z21" s="474">
        <v>37374782.939328</v>
      </c>
      <c r="AA21" s="474">
        <v>37374782.939328</v>
      </c>
      <c r="AB21" s="474">
        <v>35709573.292770803</v>
      </c>
      <c r="AC21" s="474">
        <v>36549549.322728902</v>
      </c>
      <c r="AD21" s="474">
        <v>37391377.484341599</v>
      </c>
      <c r="AE21" s="474">
        <v>35715129.697133303</v>
      </c>
      <c r="AF21" s="474">
        <v>36560674.623073101</v>
      </c>
      <c r="AG21" s="474">
        <v>37408084.200546503</v>
      </c>
      <c r="AH21" s="474">
        <v>35720723.661196902</v>
      </c>
      <c r="AI21" s="474">
        <v>36571875.127791502</v>
      </c>
      <c r="AJ21" s="474">
        <v>37424903.850963302</v>
      </c>
      <c r="AK21" s="474">
        <v>35726355.440455899</v>
      </c>
      <c r="AL21" s="474">
        <v>36583151.348451599</v>
      </c>
      <c r="AM21" s="474">
        <v>37441837.203813098</v>
      </c>
      <c r="AN21" s="474">
        <v>37441837.203813098</v>
      </c>
      <c r="AO21" s="474">
        <v>35732025.292145699</v>
      </c>
      <c r="AP21" s="474">
        <v>36594503.800107598</v>
      </c>
      <c r="AQ21" s="474">
        <v>37458885.032553501</v>
      </c>
      <c r="AR21" s="474">
        <v>35737733.475255199</v>
      </c>
      <c r="AS21" s="474">
        <v>36605933.0013244</v>
      </c>
      <c r="AT21" s="474">
        <v>37476048.115913697</v>
      </c>
      <c r="AU21" s="474">
        <v>35743480.250538602</v>
      </c>
      <c r="AV21" s="474">
        <v>36617439.4742015</v>
      </c>
      <c r="AW21" s="474">
        <v>37493327.237930797</v>
      </c>
      <c r="AX21" s="474">
        <v>35749265.880527496</v>
      </c>
      <c r="AY21" s="474">
        <v>36629023.744396999</v>
      </c>
      <c r="AZ21" s="474">
        <v>37510723.187986098</v>
      </c>
      <c r="BA21" s="474">
        <v>37510723.187986098</v>
      </c>
    </row>
    <row r="22" spans="1:53">
      <c r="A22" s="475" t="s">
        <v>2984</v>
      </c>
      <c r="B22" s="474">
        <v>0</v>
      </c>
      <c r="C22" s="474">
        <v>0</v>
      </c>
      <c r="D22" s="474">
        <v>0</v>
      </c>
      <c r="E22" s="474">
        <v>0</v>
      </c>
      <c r="F22" s="474">
        <v>0</v>
      </c>
      <c r="G22" s="474">
        <v>0</v>
      </c>
      <c r="H22" s="474">
        <v>0</v>
      </c>
      <c r="I22" s="474">
        <v>0</v>
      </c>
      <c r="J22" s="474">
        <v>0</v>
      </c>
      <c r="K22" s="474">
        <v>0</v>
      </c>
      <c r="L22" s="474">
        <v>0</v>
      </c>
      <c r="M22" s="474">
        <v>0</v>
      </c>
      <c r="N22" s="474">
        <v>0</v>
      </c>
      <c r="O22" s="474">
        <v>0</v>
      </c>
      <c r="P22" s="474">
        <v>0</v>
      </c>
      <c r="Q22" s="474">
        <v>0</v>
      </c>
      <c r="R22" s="474">
        <v>0</v>
      </c>
      <c r="S22" s="474">
        <v>0</v>
      </c>
      <c r="T22" s="474">
        <v>0</v>
      </c>
      <c r="U22" s="474">
        <v>0</v>
      </c>
      <c r="V22" s="474">
        <v>0</v>
      </c>
      <c r="W22" s="474">
        <v>0</v>
      </c>
      <c r="X22" s="474">
        <v>0</v>
      </c>
      <c r="Y22" s="474">
        <v>0</v>
      </c>
      <c r="Z22" s="474">
        <v>0</v>
      </c>
      <c r="AA22" s="474">
        <v>0</v>
      </c>
      <c r="AB22" s="474">
        <v>0</v>
      </c>
      <c r="AC22" s="474">
        <v>0</v>
      </c>
      <c r="AD22" s="474">
        <v>0</v>
      </c>
      <c r="AE22" s="474">
        <v>0</v>
      </c>
      <c r="AF22" s="474">
        <v>0</v>
      </c>
      <c r="AG22" s="474">
        <v>0</v>
      </c>
      <c r="AH22" s="474">
        <v>0</v>
      </c>
      <c r="AI22" s="474">
        <v>0</v>
      </c>
      <c r="AJ22" s="474">
        <v>0</v>
      </c>
      <c r="AK22" s="474">
        <v>0</v>
      </c>
      <c r="AL22" s="474">
        <v>0</v>
      </c>
      <c r="AM22" s="474">
        <v>0</v>
      </c>
      <c r="AN22" s="474">
        <v>0</v>
      </c>
      <c r="AO22" s="474">
        <v>0</v>
      </c>
      <c r="AP22" s="474">
        <v>0</v>
      </c>
      <c r="AQ22" s="474">
        <v>0</v>
      </c>
      <c r="AR22" s="474">
        <v>0</v>
      </c>
      <c r="AS22" s="474">
        <v>0</v>
      </c>
      <c r="AT22" s="474">
        <v>0</v>
      </c>
      <c r="AU22" s="474">
        <v>0</v>
      </c>
      <c r="AV22" s="474">
        <v>0</v>
      </c>
      <c r="AW22" s="474">
        <v>0</v>
      </c>
      <c r="AX22" s="474">
        <v>0</v>
      </c>
      <c r="AY22" s="474">
        <v>0</v>
      </c>
      <c r="AZ22" s="474">
        <v>0</v>
      </c>
      <c r="BA22" s="474">
        <v>0</v>
      </c>
    </row>
    <row r="23" spans="1:53">
      <c r="A23" s="475" t="s">
        <v>2983</v>
      </c>
      <c r="B23" s="474">
        <v>10182904.25</v>
      </c>
      <c r="C23" s="474">
        <v>8980667.8900000006</v>
      </c>
      <c r="D23" s="474">
        <v>3940052.37</v>
      </c>
      <c r="E23" s="474">
        <v>4682784.4400000004</v>
      </c>
      <c r="F23" s="474">
        <v>10989131.810000001</v>
      </c>
      <c r="G23" s="474">
        <v>6552668.9100000001</v>
      </c>
      <c r="H23" s="474">
        <v>2922939.91</v>
      </c>
      <c r="I23" s="474">
        <v>2257538.85</v>
      </c>
      <c r="J23" s="474">
        <v>5372468.4900000002</v>
      </c>
      <c r="K23" s="474">
        <v>6688980.0399999898</v>
      </c>
      <c r="L23" s="474">
        <v>6653706.7433333304</v>
      </c>
      <c r="M23" s="474">
        <v>6346553.5386111103</v>
      </c>
      <c r="N23" s="474">
        <v>6346553.5386111103</v>
      </c>
      <c r="O23" s="474">
        <v>6297533.1034953697</v>
      </c>
      <c r="P23" s="474">
        <v>5973752.1746199802</v>
      </c>
      <c r="Q23" s="474">
        <v>5723175.86500498</v>
      </c>
      <c r="R23" s="474">
        <v>5871769.48958873</v>
      </c>
      <c r="S23" s="474">
        <v>5970851.5770544596</v>
      </c>
      <c r="T23" s="474">
        <v>5552661.5576423304</v>
      </c>
      <c r="U23" s="474">
        <v>5469327.6116125202</v>
      </c>
      <c r="V23" s="474">
        <v>5681526.5867469003</v>
      </c>
      <c r="W23" s="474">
        <v>5966858.89814247</v>
      </c>
      <c r="X23" s="474">
        <v>6016391.43215435</v>
      </c>
      <c r="Y23" s="474">
        <v>5960342.3815005403</v>
      </c>
      <c r="Z23" s="474">
        <v>5902562.0180144804</v>
      </c>
      <c r="AA23" s="474">
        <v>5902562.0180144804</v>
      </c>
      <c r="AB23" s="474">
        <v>5865562.7246314203</v>
      </c>
      <c r="AC23" s="474">
        <v>5829565.1930594305</v>
      </c>
      <c r="AD23" s="474">
        <v>5817549.6112627201</v>
      </c>
      <c r="AE23" s="474">
        <v>5825414.09011753</v>
      </c>
      <c r="AF23" s="474">
        <v>5821551.1401616</v>
      </c>
      <c r="AG23" s="474">
        <v>5809109.4370871903</v>
      </c>
      <c r="AH23" s="474">
        <v>5830480.0937075997</v>
      </c>
      <c r="AI23" s="474">
        <v>5860576.1338821901</v>
      </c>
      <c r="AJ23" s="474">
        <v>5875496.9294767901</v>
      </c>
      <c r="AK23" s="474">
        <v>5867883.4320879905</v>
      </c>
      <c r="AL23" s="474">
        <v>5855507.7654157896</v>
      </c>
      <c r="AM23" s="474">
        <v>5846771.5474087298</v>
      </c>
      <c r="AN23" s="474">
        <v>5846771.5474087298</v>
      </c>
      <c r="AO23" s="474">
        <v>5842122.3415249102</v>
      </c>
      <c r="AP23" s="474">
        <v>5840168.9762660395</v>
      </c>
      <c r="AQ23" s="474">
        <v>5841052.6248665899</v>
      </c>
      <c r="AR23" s="474">
        <v>5843011.20933358</v>
      </c>
      <c r="AS23" s="474">
        <v>5844477.6359349098</v>
      </c>
      <c r="AT23" s="474">
        <v>5846388.1772493599</v>
      </c>
      <c r="AU23" s="474">
        <v>5849494.7389295399</v>
      </c>
      <c r="AV23" s="474">
        <v>5851079.2926980304</v>
      </c>
      <c r="AW23" s="474">
        <v>5850287.8892660197</v>
      </c>
      <c r="AX23" s="474">
        <v>5848187.1359151201</v>
      </c>
      <c r="AY23" s="474">
        <v>5846545.77790072</v>
      </c>
      <c r="AZ23" s="474">
        <v>5845798.9456078</v>
      </c>
      <c r="BA23" s="474">
        <v>5845798.9456078</v>
      </c>
    </row>
    <row r="24" spans="1:53">
      <c r="A24" s="475" t="s">
        <v>2982</v>
      </c>
      <c r="B24" s="474">
        <v>-3452182</v>
      </c>
      <c r="C24" s="474">
        <v>-3452182</v>
      </c>
      <c r="D24" s="474">
        <v>24717477</v>
      </c>
      <c r="E24" s="474">
        <v>24717477</v>
      </c>
      <c r="F24" s="474">
        <v>24717477</v>
      </c>
      <c r="G24" s="474">
        <v>24660102</v>
      </c>
      <c r="H24" s="474">
        <v>24660102</v>
      </c>
      <c r="I24" s="474">
        <v>24660102</v>
      </c>
      <c r="J24" s="474">
        <v>23978332</v>
      </c>
      <c r="K24" s="474">
        <v>23978332</v>
      </c>
      <c r="L24" s="474">
        <v>23978332</v>
      </c>
      <c r="M24" s="474">
        <v>23978332</v>
      </c>
      <c r="N24" s="474">
        <v>23978332</v>
      </c>
      <c r="O24" s="474">
        <v>23978332</v>
      </c>
      <c r="P24" s="474">
        <v>23978332</v>
      </c>
      <c r="Q24" s="474">
        <v>23978332</v>
      </c>
      <c r="R24" s="474">
        <v>23978332</v>
      </c>
      <c r="S24" s="474">
        <v>23978332</v>
      </c>
      <c r="T24" s="474">
        <v>23978332</v>
      </c>
      <c r="U24" s="474">
        <v>23978332</v>
      </c>
      <c r="V24" s="474">
        <v>23978332</v>
      </c>
      <c r="W24" s="474">
        <v>23978332</v>
      </c>
      <c r="X24" s="474">
        <v>23978332</v>
      </c>
      <c r="Y24" s="474">
        <v>23978332</v>
      </c>
      <c r="Z24" s="474">
        <v>23978332</v>
      </c>
      <c r="AA24" s="474">
        <v>23978332</v>
      </c>
      <c r="AB24" s="474">
        <v>23978332</v>
      </c>
      <c r="AC24" s="474">
        <v>23978332</v>
      </c>
      <c r="AD24" s="474">
        <v>23978332</v>
      </c>
      <c r="AE24" s="474">
        <v>23978332</v>
      </c>
      <c r="AF24" s="474">
        <v>23978332</v>
      </c>
      <c r="AG24" s="474">
        <v>23978332</v>
      </c>
      <c r="AH24" s="474">
        <v>23978332</v>
      </c>
      <c r="AI24" s="474">
        <v>23978332</v>
      </c>
      <c r="AJ24" s="474">
        <v>23978332</v>
      </c>
      <c r="AK24" s="474">
        <v>23978332</v>
      </c>
      <c r="AL24" s="474">
        <v>23978332</v>
      </c>
      <c r="AM24" s="474">
        <v>23978332</v>
      </c>
      <c r="AN24" s="474">
        <v>23978332</v>
      </c>
      <c r="AO24" s="474">
        <v>23978332</v>
      </c>
      <c r="AP24" s="474">
        <v>23978332</v>
      </c>
      <c r="AQ24" s="474">
        <v>23978332</v>
      </c>
      <c r="AR24" s="474">
        <v>23978332</v>
      </c>
      <c r="AS24" s="474">
        <v>23978332</v>
      </c>
      <c r="AT24" s="474">
        <v>23978332</v>
      </c>
      <c r="AU24" s="474">
        <v>23978332</v>
      </c>
      <c r="AV24" s="474">
        <v>23978332</v>
      </c>
      <c r="AW24" s="474">
        <v>23978332</v>
      </c>
      <c r="AX24" s="474">
        <v>23978332</v>
      </c>
      <c r="AY24" s="474">
        <v>23978332</v>
      </c>
      <c r="AZ24" s="474">
        <v>23978332</v>
      </c>
      <c r="BA24" s="474">
        <v>23978332</v>
      </c>
    </row>
    <row r="25" spans="1:53">
      <c r="A25" s="475" t="s">
        <v>2981</v>
      </c>
      <c r="B25" s="474">
        <v>7108277.2300000004</v>
      </c>
      <c r="C25" s="474">
        <v>10427174.23</v>
      </c>
      <c r="D25" s="474">
        <v>10894782.52</v>
      </c>
      <c r="E25" s="474">
        <v>9512153.1099999994</v>
      </c>
      <c r="F25" s="474">
        <v>10026510.23</v>
      </c>
      <c r="G25" s="474">
        <v>11275559.939999999</v>
      </c>
      <c r="H25" s="474">
        <v>12621381.359999999</v>
      </c>
      <c r="I25" s="474">
        <v>14307975.109999999</v>
      </c>
      <c r="J25" s="474">
        <v>10731873.15</v>
      </c>
      <c r="K25" s="474">
        <v>12626858.34</v>
      </c>
      <c r="L25" s="474">
        <v>12870794.6</v>
      </c>
      <c r="M25" s="474">
        <v>13120230.859999999</v>
      </c>
      <c r="N25" s="474">
        <v>13120230.859999999</v>
      </c>
      <c r="O25" s="474">
        <v>15967818.27</v>
      </c>
      <c r="P25" s="474">
        <v>17123588.530000001</v>
      </c>
      <c r="Q25" s="474">
        <v>19705985.079999998</v>
      </c>
      <c r="R25" s="474">
        <v>19964502.339999899</v>
      </c>
      <c r="S25" s="474">
        <v>20223019.599999901</v>
      </c>
      <c r="T25" s="474">
        <v>20481536.859999999</v>
      </c>
      <c r="U25" s="474">
        <v>23074925.189999901</v>
      </c>
      <c r="V25" s="474">
        <v>23333442.449999899</v>
      </c>
      <c r="W25" s="474">
        <v>23591959.7099999</v>
      </c>
      <c r="X25" s="474">
        <v>15099665.499999899</v>
      </c>
      <c r="Y25" s="474">
        <v>15353142.259999899</v>
      </c>
      <c r="Z25" s="474">
        <v>15601578.519999901</v>
      </c>
      <c r="AA25" s="474">
        <v>15601578.519999901</v>
      </c>
      <c r="AB25" s="474">
        <v>20984468.679999899</v>
      </c>
      <c r="AC25" s="474">
        <v>21222904.939999901</v>
      </c>
      <c r="AD25" s="474">
        <v>21461341.199999899</v>
      </c>
      <c r="AE25" s="474">
        <v>22337803.309999999</v>
      </c>
      <c r="AF25" s="474">
        <v>23953299.5699999</v>
      </c>
      <c r="AG25" s="474">
        <v>25568795.829999998</v>
      </c>
      <c r="AH25" s="474">
        <v>28812052.749999899</v>
      </c>
      <c r="AI25" s="474">
        <v>31905309.669999901</v>
      </c>
      <c r="AJ25" s="474">
        <v>33520805.929999899</v>
      </c>
      <c r="AK25" s="474">
        <v>23706271.059999999</v>
      </c>
      <c r="AL25" s="474">
        <v>23944707.3199999</v>
      </c>
      <c r="AM25" s="474">
        <v>24183143.579999998</v>
      </c>
      <c r="AN25" s="474">
        <v>24183143.579999998</v>
      </c>
      <c r="AO25" s="474">
        <v>25911850.949999899</v>
      </c>
      <c r="AP25" s="474">
        <v>26170599.699999899</v>
      </c>
      <c r="AQ25" s="474">
        <v>26429348.449999899</v>
      </c>
      <c r="AR25" s="474">
        <v>31148097.199999899</v>
      </c>
      <c r="AS25" s="474">
        <v>31406845.949999899</v>
      </c>
      <c r="AT25" s="474">
        <v>31665594.699999899</v>
      </c>
      <c r="AU25" s="474">
        <v>34151553.299999997</v>
      </c>
      <c r="AV25" s="474">
        <v>34410302.049999997</v>
      </c>
      <c r="AW25" s="474">
        <v>34669050.799999997</v>
      </c>
      <c r="AX25" s="474">
        <v>15266633.699999901</v>
      </c>
      <c r="AY25" s="474">
        <v>15501684.5399999</v>
      </c>
      <c r="AZ25" s="474">
        <v>15736735.3799999</v>
      </c>
      <c r="BA25" s="474">
        <v>15736735.3799999</v>
      </c>
    </row>
    <row r="26" spans="1:53">
      <c r="A26" s="475" t="s">
        <v>2980</v>
      </c>
      <c r="B26" s="474">
        <v>42234172.950000003</v>
      </c>
      <c r="C26" s="474">
        <v>42673073.340000004</v>
      </c>
      <c r="D26" s="474">
        <v>23404737.539999999</v>
      </c>
      <c r="E26" s="474">
        <v>14739543.93</v>
      </c>
      <c r="F26" s="474">
        <v>17556176.609999999</v>
      </c>
      <c r="G26" s="474">
        <v>18078295.739999998</v>
      </c>
      <c r="H26" s="474">
        <v>13192790.65</v>
      </c>
      <c r="I26" s="474">
        <v>18913698.609999999</v>
      </c>
      <c r="J26" s="474">
        <v>17021710.719999999</v>
      </c>
      <c r="K26" s="474">
        <v>20009285.5</v>
      </c>
      <c r="L26" s="474">
        <v>31403605.390000001</v>
      </c>
      <c r="M26" s="474">
        <v>24812462.559999999</v>
      </c>
      <c r="N26" s="474">
        <v>24812462.559999999</v>
      </c>
      <c r="O26" s="474">
        <v>42234172.950000003</v>
      </c>
      <c r="P26" s="474">
        <v>42673073.340000004</v>
      </c>
      <c r="Q26" s="474">
        <v>23404737.539999999</v>
      </c>
      <c r="R26" s="474">
        <v>14739543.93</v>
      </c>
      <c r="S26" s="474">
        <v>17556176.609999999</v>
      </c>
      <c r="T26" s="474">
        <v>18078295.739999998</v>
      </c>
      <c r="U26" s="474">
        <v>13192790.65</v>
      </c>
      <c r="V26" s="474">
        <v>18913698.609999999</v>
      </c>
      <c r="W26" s="474">
        <v>17021710.719999999</v>
      </c>
      <c r="X26" s="474">
        <v>20009285.5</v>
      </c>
      <c r="Y26" s="474">
        <v>31403605.390000001</v>
      </c>
      <c r="Z26" s="474">
        <v>24812462.559999999</v>
      </c>
      <c r="AA26" s="474">
        <v>24812462.559999999</v>
      </c>
      <c r="AB26" s="474">
        <v>42234172.950000003</v>
      </c>
      <c r="AC26" s="474">
        <v>42673073.340000004</v>
      </c>
      <c r="AD26" s="474">
        <v>23404737.539999999</v>
      </c>
      <c r="AE26" s="474">
        <v>14739543.93</v>
      </c>
      <c r="AF26" s="474">
        <v>17556176.609999999</v>
      </c>
      <c r="AG26" s="474">
        <v>18078295.739999998</v>
      </c>
      <c r="AH26" s="474">
        <v>13192790.65</v>
      </c>
      <c r="AI26" s="474">
        <v>18913698.609999999</v>
      </c>
      <c r="AJ26" s="474">
        <v>17021710.719999999</v>
      </c>
      <c r="AK26" s="474">
        <v>20009285.5</v>
      </c>
      <c r="AL26" s="474">
        <v>31403605.390000001</v>
      </c>
      <c r="AM26" s="474">
        <v>24812462.559999999</v>
      </c>
      <c r="AN26" s="474">
        <v>24812462.559999999</v>
      </c>
      <c r="AO26" s="474">
        <v>42234172.950000003</v>
      </c>
      <c r="AP26" s="474">
        <v>42673073.340000004</v>
      </c>
      <c r="AQ26" s="474">
        <v>23404737.539999999</v>
      </c>
      <c r="AR26" s="474">
        <v>14739543.93</v>
      </c>
      <c r="AS26" s="474">
        <v>17556176.609999999</v>
      </c>
      <c r="AT26" s="474">
        <v>18078295.739999998</v>
      </c>
      <c r="AU26" s="474">
        <v>13192790.65</v>
      </c>
      <c r="AV26" s="474">
        <v>18913698.609999999</v>
      </c>
      <c r="AW26" s="474">
        <v>17021710.719999999</v>
      </c>
      <c r="AX26" s="474">
        <v>20009285.5</v>
      </c>
      <c r="AY26" s="474">
        <v>31403605.390000001</v>
      </c>
      <c r="AZ26" s="474">
        <v>24812462.559999999</v>
      </c>
      <c r="BA26" s="474">
        <v>24812462.559999999</v>
      </c>
    </row>
    <row r="27" spans="1:53">
      <c r="A27" s="475" t="s">
        <v>2979</v>
      </c>
      <c r="B27" s="474">
        <v>0</v>
      </c>
      <c r="C27" s="474">
        <v>0</v>
      </c>
      <c r="D27" s="474">
        <v>6400</v>
      </c>
      <c r="E27" s="474">
        <v>6400</v>
      </c>
      <c r="F27" s="474">
        <v>0</v>
      </c>
      <c r="G27" s="474">
        <v>0</v>
      </c>
      <c r="H27" s="474">
        <v>0</v>
      </c>
      <c r="I27" s="474">
        <v>-16414981.619999999</v>
      </c>
      <c r="J27" s="474">
        <v>0</v>
      </c>
      <c r="K27" s="474">
        <v>0</v>
      </c>
      <c r="L27" s="474">
        <v>0</v>
      </c>
      <c r="M27" s="474">
        <v>0</v>
      </c>
      <c r="N27" s="474">
        <v>0</v>
      </c>
      <c r="O27" s="474">
        <v>0</v>
      </c>
      <c r="P27" s="474">
        <v>0</v>
      </c>
      <c r="Q27" s="474">
        <v>0</v>
      </c>
      <c r="R27" s="474">
        <v>0</v>
      </c>
      <c r="S27" s="474">
        <v>0</v>
      </c>
      <c r="T27" s="474">
        <v>0</v>
      </c>
      <c r="U27" s="474">
        <v>0</v>
      </c>
      <c r="V27" s="474">
        <v>0</v>
      </c>
      <c r="W27" s="474">
        <v>0</v>
      </c>
      <c r="X27" s="474">
        <v>0</v>
      </c>
      <c r="Y27" s="474">
        <v>0</v>
      </c>
      <c r="Z27" s="474">
        <v>0</v>
      </c>
      <c r="AA27" s="474">
        <v>0</v>
      </c>
      <c r="AB27" s="474">
        <v>0</v>
      </c>
      <c r="AC27" s="474">
        <v>0</v>
      </c>
      <c r="AD27" s="474">
        <v>0</v>
      </c>
      <c r="AE27" s="474">
        <v>0</v>
      </c>
      <c r="AF27" s="474">
        <v>0</v>
      </c>
      <c r="AG27" s="474">
        <v>0</v>
      </c>
      <c r="AH27" s="474">
        <v>0</v>
      </c>
      <c r="AI27" s="474">
        <v>0</v>
      </c>
      <c r="AJ27" s="474">
        <v>0</v>
      </c>
      <c r="AK27" s="474">
        <v>0</v>
      </c>
      <c r="AL27" s="474">
        <v>0</v>
      </c>
      <c r="AM27" s="474">
        <v>0</v>
      </c>
      <c r="AN27" s="474">
        <v>0</v>
      </c>
      <c r="AO27" s="474">
        <v>0</v>
      </c>
      <c r="AP27" s="474">
        <v>0</v>
      </c>
      <c r="AQ27" s="474">
        <v>0</v>
      </c>
      <c r="AR27" s="474">
        <v>0</v>
      </c>
      <c r="AS27" s="474">
        <v>0</v>
      </c>
      <c r="AT27" s="474">
        <v>0</v>
      </c>
      <c r="AU27" s="474">
        <v>0</v>
      </c>
      <c r="AV27" s="474">
        <v>0</v>
      </c>
      <c r="AW27" s="474">
        <v>0</v>
      </c>
      <c r="AX27" s="474">
        <v>0</v>
      </c>
      <c r="AY27" s="474">
        <v>0</v>
      </c>
      <c r="AZ27" s="474">
        <v>0</v>
      </c>
      <c r="BA27" s="474">
        <v>0</v>
      </c>
    </row>
    <row r="28" spans="1:53">
      <c r="A28" s="475" t="s">
        <v>2978</v>
      </c>
      <c r="B28" s="474">
        <v>0</v>
      </c>
      <c r="C28" s="474">
        <v>0</v>
      </c>
      <c r="D28" s="474">
        <v>0</v>
      </c>
      <c r="E28" s="474">
        <v>0</v>
      </c>
      <c r="F28" s="474">
        <v>0</v>
      </c>
      <c r="G28" s="474">
        <v>0</v>
      </c>
      <c r="H28" s="474">
        <v>0</v>
      </c>
      <c r="I28" s="474">
        <v>0</v>
      </c>
      <c r="J28" s="474">
        <v>0</v>
      </c>
      <c r="K28" s="474">
        <v>0</v>
      </c>
      <c r="L28" s="474">
        <v>0</v>
      </c>
      <c r="M28" s="474">
        <v>0</v>
      </c>
      <c r="N28" s="474">
        <v>0</v>
      </c>
      <c r="O28" s="474">
        <v>0</v>
      </c>
      <c r="P28" s="474">
        <v>0</v>
      </c>
      <c r="Q28" s="474">
        <v>0</v>
      </c>
      <c r="R28" s="474">
        <v>0</v>
      </c>
      <c r="S28" s="474">
        <v>0</v>
      </c>
      <c r="T28" s="474">
        <v>0</v>
      </c>
      <c r="U28" s="474">
        <v>0</v>
      </c>
      <c r="V28" s="474">
        <v>0</v>
      </c>
      <c r="W28" s="474">
        <v>0</v>
      </c>
      <c r="X28" s="474">
        <v>0</v>
      </c>
      <c r="Y28" s="474">
        <v>0</v>
      </c>
      <c r="Z28" s="474">
        <v>0</v>
      </c>
      <c r="AA28" s="474">
        <v>0</v>
      </c>
      <c r="AB28" s="474">
        <v>0</v>
      </c>
      <c r="AC28" s="474">
        <v>0</v>
      </c>
      <c r="AD28" s="474">
        <v>0</v>
      </c>
      <c r="AE28" s="474">
        <v>0</v>
      </c>
      <c r="AF28" s="474">
        <v>0</v>
      </c>
      <c r="AG28" s="474">
        <v>0</v>
      </c>
      <c r="AH28" s="474">
        <v>0</v>
      </c>
      <c r="AI28" s="474">
        <v>0</v>
      </c>
      <c r="AJ28" s="474">
        <v>0</v>
      </c>
      <c r="AK28" s="474">
        <v>0</v>
      </c>
      <c r="AL28" s="474">
        <v>0</v>
      </c>
      <c r="AM28" s="474">
        <v>0</v>
      </c>
      <c r="AN28" s="474">
        <v>0</v>
      </c>
      <c r="AO28" s="474">
        <v>0</v>
      </c>
      <c r="AP28" s="474">
        <v>0</v>
      </c>
      <c r="AQ28" s="474">
        <v>0</v>
      </c>
      <c r="AR28" s="474">
        <v>0</v>
      </c>
      <c r="AS28" s="474">
        <v>0</v>
      </c>
      <c r="AT28" s="474">
        <v>0</v>
      </c>
      <c r="AU28" s="474">
        <v>0</v>
      </c>
      <c r="AV28" s="474">
        <v>0</v>
      </c>
      <c r="AW28" s="474">
        <v>0</v>
      </c>
      <c r="AX28" s="474">
        <v>0</v>
      </c>
      <c r="AY28" s="474">
        <v>0</v>
      </c>
      <c r="AZ28" s="474">
        <v>0</v>
      </c>
      <c r="BA28" s="474">
        <v>0</v>
      </c>
    </row>
    <row r="29" spans="1:53">
      <c r="A29" s="475" t="s">
        <v>2977</v>
      </c>
      <c r="B29" s="474">
        <v>0</v>
      </c>
      <c r="C29" s="474">
        <v>0</v>
      </c>
      <c r="D29" s="474">
        <v>0</v>
      </c>
      <c r="E29" s="474">
        <v>0</v>
      </c>
      <c r="F29" s="474">
        <v>0</v>
      </c>
      <c r="G29" s="474">
        <v>0</v>
      </c>
      <c r="H29" s="474">
        <v>0</v>
      </c>
      <c r="I29" s="474">
        <v>0</v>
      </c>
      <c r="J29" s="474">
        <v>0</v>
      </c>
      <c r="K29" s="474">
        <v>0</v>
      </c>
      <c r="L29" s="474">
        <v>0</v>
      </c>
      <c r="M29" s="474">
        <v>0</v>
      </c>
      <c r="N29" s="474">
        <v>0</v>
      </c>
      <c r="O29" s="474">
        <v>0</v>
      </c>
      <c r="P29" s="474">
        <v>0</v>
      </c>
      <c r="Q29" s="474">
        <v>0</v>
      </c>
      <c r="R29" s="474">
        <v>0</v>
      </c>
      <c r="S29" s="474">
        <v>0</v>
      </c>
      <c r="T29" s="474">
        <v>0</v>
      </c>
      <c r="U29" s="474">
        <v>0</v>
      </c>
      <c r="V29" s="474">
        <v>0</v>
      </c>
      <c r="W29" s="474">
        <v>0</v>
      </c>
      <c r="X29" s="474">
        <v>0</v>
      </c>
      <c r="Y29" s="474">
        <v>0</v>
      </c>
      <c r="Z29" s="474">
        <v>0</v>
      </c>
      <c r="AA29" s="474">
        <v>0</v>
      </c>
      <c r="AB29" s="474">
        <v>0</v>
      </c>
      <c r="AC29" s="474">
        <v>0</v>
      </c>
      <c r="AD29" s="474">
        <v>0</v>
      </c>
      <c r="AE29" s="474">
        <v>0</v>
      </c>
      <c r="AF29" s="474">
        <v>0</v>
      </c>
      <c r="AG29" s="474">
        <v>0</v>
      </c>
      <c r="AH29" s="474">
        <v>0</v>
      </c>
      <c r="AI29" s="474">
        <v>0</v>
      </c>
      <c r="AJ29" s="474">
        <v>0</v>
      </c>
      <c r="AK29" s="474">
        <v>0</v>
      </c>
      <c r="AL29" s="474">
        <v>0</v>
      </c>
      <c r="AM29" s="474">
        <v>0</v>
      </c>
      <c r="AN29" s="474">
        <v>0</v>
      </c>
      <c r="AO29" s="474">
        <v>0</v>
      </c>
      <c r="AP29" s="474">
        <v>0</v>
      </c>
      <c r="AQ29" s="474">
        <v>0</v>
      </c>
      <c r="AR29" s="474">
        <v>0</v>
      </c>
      <c r="AS29" s="474">
        <v>0</v>
      </c>
      <c r="AT29" s="474">
        <v>0</v>
      </c>
      <c r="AU29" s="474">
        <v>0</v>
      </c>
      <c r="AV29" s="474">
        <v>0</v>
      </c>
      <c r="AW29" s="474">
        <v>0</v>
      </c>
      <c r="AX29" s="474">
        <v>0</v>
      </c>
      <c r="AY29" s="474">
        <v>0</v>
      </c>
      <c r="AZ29" s="474">
        <v>0</v>
      </c>
      <c r="BA29" s="474">
        <v>0</v>
      </c>
    </row>
    <row r="30" spans="1:53">
      <c r="A30" s="475" t="s">
        <v>2976</v>
      </c>
      <c r="B30" s="474">
        <v>0</v>
      </c>
      <c r="C30" s="474">
        <v>0</v>
      </c>
      <c r="D30" s="474">
        <v>0</v>
      </c>
      <c r="E30" s="474">
        <v>0</v>
      </c>
      <c r="F30" s="474">
        <v>0</v>
      </c>
      <c r="G30" s="474">
        <v>0</v>
      </c>
      <c r="H30" s="474">
        <v>0</v>
      </c>
      <c r="I30" s="474">
        <v>0</v>
      </c>
      <c r="J30" s="474">
        <v>0</v>
      </c>
      <c r="K30" s="474">
        <v>0</v>
      </c>
      <c r="L30" s="474">
        <v>0</v>
      </c>
      <c r="M30" s="474">
        <v>0</v>
      </c>
      <c r="N30" s="474">
        <v>0</v>
      </c>
      <c r="O30" s="474">
        <v>0</v>
      </c>
      <c r="P30" s="474">
        <v>0</v>
      </c>
      <c r="Q30" s="474">
        <v>0</v>
      </c>
      <c r="R30" s="474">
        <v>0</v>
      </c>
      <c r="S30" s="474">
        <v>0</v>
      </c>
      <c r="T30" s="474">
        <v>0</v>
      </c>
      <c r="U30" s="474">
        <v>0</v>
      </c>
      <c r="V30" s="474">
        <v>0</v>
      </c>
      <c r="W30" s="474">
        <v>0</v>
      </c>
      <c r="X30" s="474">
        <v>0</v>
      </c>
      <c r="Y30" s="474">
        <v>0</v>
      </c>
      <c r="Z30" s="474">
        <v>0</v>
      </c>
      <c r="AA30" s="474">
        <v>0</v>
      </c>
      <c r="AB30" s="474">
        <v>0</v>
      </c>
      <c r="AC30" s="474">
        <v>0</v>
      </c>
      <c r="AD30" s="474">
        <v>0</v>
      </c>
      <c r="AE30" s="474">
        <v>0</v>
      </c>
      <c r="AF30" s="474">
        <v>0</v>
      </c>
      <c r="AG30" s="474">
        <v>0</v>
      </c>
      <c r="AH30" s="474">
        <v>0</v>
      </c>
      <c r="AI30" s="474">
        <v>0</v>
      </c>
      <c r="AJ30" s="474">
        <v>0</v>
      </c>
      <c r="AK30" s="474">
        <v>0</v>
      </c>
      <c r="AL30" s="474">
        <v>0</v>
      </c>
      <c r="AM30" s="474">
        <v>0</v>
      </c>
      <c r="AN30" s="474">
        <v>0</v>
      </c>
      <c r="AO30" s="474">
        <v>0</v>
      </c>
      <c r="AP30" s="474">
        <v>0</v>
      </c>
      <c r="AQ30" s="474">
        <v>0</v>
      </c>
      <c r="AR30" s="474">
        <v>0</v>
      </c>
      <c r="AS30" s="474">
        <v>0</v>
      </c>
      <c r="AT30" s="474">
        <v>0</v>
      </c>
      <c r="AU30" s="474">
        <v>0</v>
      </c>
      <c r="AV30" s="474">
        <v>0</v>
      </c>
      <c r="AW30" s="474">
        <v>0</v>
      </c>
      <c r="AX30" s="474">
        <v>0</v>
      </c>
      <c r="AY30" s="474">
        <v>0</v>
      </c>
      <c r="AZ30" s="474">
        <v>0</v>
      </c>
      <c r="BA30" s="474">
        <v>0</v>
      </c>
    </row>
    <row r="31" spans="1:53">
      <c r="A31" s="475" t="s">
        <v>2975</v>
      </c>
      <c r="B31" s="474">
        <v>0</v>
      </c>
      <c r="C31" s="474">
        <v>0</v>
      </c>
      <c r="D31" s="474">
        <v>0</v>
      </c>
      <c r="E31" s="474">
        <v>0</v>
      </c>
      <c r="F31" s="474">
        <v>0</v>
      </c>
      <c r="G31" s="474">
        <v>0</v>
      </c>
      <c r="H31" s="474">
        <v>0</v>
      </c>
      <c r="I31" s="474">
        <v>0</v>
      </c>
      <c r="J31" s="474">
        <v>0</v>
      </c>
      <c r="K31" s="474">
        <v>0</v>
      </c>
      <c r="L31" s="474">
        <v>0</v>
      </c>
      <c r="M31" s="474">
        <v>0</v>
      </c>
      <c r="N31" s="474">
        <v>0</v>
      </c>
      <c r="O31" s="474">
        <v>0</v>
      </c>
      <c r="P31" s="474">
        <v>0</v>
      </c>
      <c r="Q31" s="474">
        <v>0</v>
      </c>
      <c r="R31" s="474">
        <v>0</v>
      </c>
      <c r="S31" s="474">
        <v>0</v>
      </c>
      <c r="T31" s="474">
        <v>0</v>
      </c>
      <c r="U31" s="474">
        <v>0</v>
      </c>
      <c r="V31" s="474">
        <v>0</v>
      </c>
      <c r="W31" s="474">
        <v>0</v>
      </c>
      <c r="X31" s="474">
        <v>0</v>
      </c>
      <c r="Y31" s="474">
        <v>0</v>
      </c>
      <c r="Z31" s="474">
        <v>0</v>
      </c>
      <c r="AA31" s="474">
        <v>0</v>
      </c>
      <c r="AB31" s="474">
        <v>0</v>
      </c>
      <c r="AC31" s="474">
        <v>0</v>
      </c>
      <c r="AD31" s="474">
        <v>0</v>
      </c>
      <c r="AE31" s="474">
        <v>0</v>
      </c>
      <c r="AF31" s="474">
        <v>0</v>
      </c>
      <c r="AG31" s="474">
        <v>0</v>
      </c>
      <c r="AH31" s="474">
        <v>0</v>
      </c>
      <c r="AI31" s="474">
        <v>0</v>
      </c>
      <c r="AJ31" s="474">
        <v>0</v>
      </c>
      <c r="AK31" s="474">
        <v>0</v>
      </c>
      <c r="AL31" s="474">
        <v>0</v>
      </c>
      <c r="AM31" s="474">
        <v>0</v>
      </c>
      <c r="AN31" s="474">
        <v>0</v>
      </c>
      <c r="AO31" s="474">
        <v>0</v>
      </c>
      <c r="AP31" s="474">
        <v>0</v>
      </c>
      <c r="AQ31" s="474">
        <v>0</v>
      </c>
      <c r="AR31" s="474">
        <v>0</v>
      </c>
      <c r="AS31" s="474">
        <v>0</v>
      </c>
      <c r="AT31" s="474">
        <v>0</v>
      </c>
      <c r="AU31" s="474">
        <v>0</v>
      </c>
      <c r="AV31" s="474">
        <v>0</v>
      </c>
      <c r="AW31" s="474">
        <v>0</v>
      </c>
      <c r="AX31" s="474">
        <v>0</v>
      </c>
      <c r="AY31" s="474">
        <v>0</v>
      </c>
      <c r="AZ31" s="474">
        <v>0</v>
      </c>
      <c r="BA31" s="474">
        <v>0</v>
      </c>
    </row>
    <row r="32" spans="1:53">
      <c r="A32" s="475" t="s">
        <v>2974</v>
      </c>
      <c r="B32" s="474">
        <v>-4845972.8899999997</v>
      </c>
      <c r="C32" s="474">
        <v>-3639130.13</v>
      </c>
      <c r="D32" s="474">
        <v>-3671115.25</v>
      </c>
      <c r="E32" s="474">
        <v>-3984069.37</v>
      </c>
      <c r="F32" s="474">
        <v>-4798333.1099999901</v>
      </c>
      <c r="G32" s="474">
        <v>-6098733.5999999996</v>
      </c>
      <c r="H32" s="474">
        <v>-7489726.9199999999</v>
      </c>
      <c r="I32" s="474">
        <v>-8251169.2400000002</v>
      </c>
      <c r="J32" s="474">
        <v>-8110320.6999999899</v>
      </c>
      <c r="K32" s="474">
        <v>-7601969.8572616801</v>
      </c>
      <c r="L32" s="474">
        <v>-6650418.5379173597</v>
      </c>
      <c r="M32" s="474">
        <v>-5496981.3734617904</v>
      </c>
      <c r="N32" s="474">
        <v>-5496981.3734617904</v>
      </c>
      <c r="O32" s="474">
        <v>-4232477.6349999998</v>
      </c>
      <c r="P32" s="474">
        <v>-3859417.6869999999</v>
      </c>
      <c r="Q32" s="474">
        <v>-3855013.95299999</v>
      </c>
      <c r="R32" s="474">
        <v>-4282132.6430000002</v>
      </c>
      <c r="S32" s="474">
        <v>-4936686.3169999998</v>
      </c>
      <c r="T32" s="474">
        <v>-6266167.3849999998</v>
      </c>
      <c r="U32" s="474">
        <v>-7204730.284</v>
      </c>
      <c r="V32" s="474">
        <v>-8156035.9510000004</v>
      </c>
      <c r="W32" s="474">
        <v>-7866741.5499999998</v>
      </c>
      <c r="X32" s="474">
        <v>-7296637.8200000003</v>
      </c>
      <c r="Y32" s="474">
        <v>-6757735.62099999</v>
      </c>
      <c r="Z32" s="474">
        <v>-5864220.7060000002</v>
      </c>
      <c r="AA32" s="474">
        <v>-5864220.7060000002</v>
      </c>
      <c r="AB32" s="474">
        <v>-4669605.3600000003</v>
      </c>
      <c r="AC32" s="474">
        <v>-4046076.4939999999</v>
      </c>
      <c r="AD32" s="474">
        <v>-3965791.781</v>
      </c>
      <c r="AE32" s="474">
        <v>-4318605.8870000001</v>
      </c>
      <c r="AF32" s="474">
        <v>-4861915.4859999996</v>
      </c>
      <c r="AG32" s="474">
        <v>-6286943.2750000004</v>
      </c>
      <c r="AH32" s="474">
        <v>-7557919.1380000003</v>
      </c>
      <c r="AI32" s="474">
        <v>-8495239.2780000009</v>
      </c>
      <c r="AJ32" s="474">
        <v>-8164155.1900000004</v>
      </c>
      <c r="AK32" s="474">
        <v>-7625989.1179999998</v>
      </c>
      <c r="AL32" s="474">
        <v>-6898421.7249999996</v>
      </c>
      <c r="AM32" s="474">
        <v>-5774990.3130000001</v>
      </c>
      <c r="AN32" s="474">
        <v>-5774990.3130000001</v>
      </c>
      <c r="AO32" s="474">
        <v>-4632689.9539999999</v>
      </c>
      <c r="AP32" s="474">
        <v>-3998092.7250000001</v>
      </c>
      <c r="AQ32" s="474">
        <v>-4027283.727</v>
      </c>
      <c r="AR32" s="474">
        <v>-4418616.1189999999</v>
      </c>
      <c r="AS32" s="474">
        <v>-4961069.8080000002</v>
      </c>
      <c r="AT32" s="474">
        <v>-6452077.4869999997</v>
      </c>
      <c r="AU32" s="474">
        <v>-7798253.7209999999</v>
      </c>
      <c r="AV32" s="474">
        <v>-8776985.75</v>
      </c>
      <c r="AW32" s="474">
        <v>-8439311.3029999994</v>
      </c>
      <c r="AX32" s="474">
        <v>-7850294.9639999997</v>
      </c>
      <c r="AY32" s="474">
        <v>-7024281.3569999998</v>
      </c>
      <c r="AZ32" s="474">
        <v>-5890105.2869999995</v>
      </c>
      <c r="BA32" s="474">
        <v>-5890105.2869999995</v>
      </c>
    </row>
    <row r="33" spans="1:53">
      <c r="A33" s="475" t="s">
        <v>2973</v>
      </c>
      <c r="B33" s="474">
        <v>-2924814.01</v>
      </c>
      <c r="C33" s="474">
        <v>-1688601.25</v>
      </c>
      <c r="D33" s="474">
        <v>-1691216.37</v>
      </c>
      <c r="E33" s="474">
        <v>-1974800.49</v>
      </c>
      <c r="F33" s="474">
        <v>-2759694.23</v>
      </c>
      <c r="G33" s="474">
        <v>-4033376.03</v>
      </c>
      <c r="H33" s="474">
        <v>-5397196.0199999996</v>
      </c>
      <c r="I33" s="474">
        <v>-6129268.3399999999</v>
      </c>
      <c r="J33" s="474">
        <v>-5748137.7999999998</v>
      </c>
      <c r="K33" s="474">
        <v>-5206097.8572616801</v>
      </c>
      <c r="L33" s="474">
        <v>-4220887.5379173597</v>
      </c>
      <c r="M33" s="474">
        <v>-3033791.3734617899</v>
      </c>
      <c r="N33" s="474">
        <v>-3033791.3734617899</v>
      </c>
      <c r="O33" s="474">
        <v>-1735628.635</v>
      </c>
      <c r="P33" s="474">
        <v>-1328909.6869999999</v>
      </c>
      <c r="Q33" s="474">
        <v>-1290846.953</v>
      </c>
      <c r="R33" s="474">
        <v>-1684306.6429999999</v>
      </c>
      <c r="S33" s="474">
        <v>-2305201.3169999998</v>
      </c>
      <c r="T33" s="474">
        <v>-3601023.3849999998</v>
      </c>
      <c r="U33" s="474">
        <v>-4505927.284</v>
      </c>
      <c r="V33" s="474">
        <v>-5423573.9510000004</v>
      </c>
      <c r="W33" s="474">
        <v>-5100620.55</v>
      </c>
      <c r="X33" s="474">
        <v>-4496857.82</v>
      </c>
      <c r="Y33" s="474">
        <v>-3924296.6209999998</v>
      </c>
      <c r="Z33" s="474">
        <v>-2997122.7059999998</v>
      </c>
      <c r="AA33" s="474">
        <v>-2997122.7059999998</v>
      </c>
      <c r="AB33" s="474">
        <v>-1802507.36</v>
      </c>
      <c r="AC33" s="474">
        <v>-1178978.4939999999</v>
      </c>
      <c r="AD33" s="474">
        <v>-1098693.781</v>
      </c>
      <c r="AE33" s="474">
        <v>-1451507.8870000001</v>
      </c>
      <c r="AF33" s="474">
        <v>-1994817.486</v>
      </c>
      <c r="AG33" s="474">
        <v>-3419845.2749999999</v>
      </c>
      <c r="AH33" s="474">
        <v>-4690821.1380000003</v>
      </c>
      <c r="AI33" s="474">
        <v>-5628141.2779999999</v>
      </c>
      <c r="AJ33" s="474">
        <v>-5297057.1900000004</v>
      </c>
      <c r="AK33" s="474">
        <v>-4758891.1179999998</v>
      </c>
      <c r="AL33" s="474">
        <v>-4031323.7250000001</v>
      </c>
      <c r="AM33" s="474">
        <v>-2907892.3130000001</v>
      </c>
      <c r="AN33" s="474">
        <v>-2907892.3130000001</v>
      </c>
      <c r="AO33" s="474">
        <v>-1765591.9539999999</v>
      </c>
      <c r="AP33" s="474">
        <v>-1130994.7250000001</v>
      </c>
      <c r="AQ33" s="474">
        <v>-1160185.727</v>
      </c>
      <c r="AR33" s="474">
        <v>-1551518.1189999999</v>
      </c>
      <c r="AS33" s="474">
        <v>-2093971.808</v>
      </c>
      <c r="AT33" s="474">
        <v>-3584979.4870000002</v>
      </c>
      <c r="AU33" s="474">
        <v>-4931155.7209999999</v>
      </c>
      <c r="AV33" s="474">
        <v>-5909887.75</v>
      </c>
      <c r="AW33" s="474">
        <v>-5572213.3030000003</v>
      </c>
      <c r="AX33" s="474">
        <v>-4983196.9639999997</v>
      </c>
      <c r="AY33" s="474">
        <v>-4157183.3569999998</v>
      </c>
      <c r="AZ33" s="474">
        <v>-3023007.287</v>
      </c>
      <c r="BA33" s="474">
        <v>-3023007.287</v>
      </c>
    </row>
    <row r="34" spans="1:53">
      <c r="A34" s="475" t="s">
        <v>2972</v>
      </c>
      <c r="B34" s="474">
        <v>-1921158.88</v>
      </c>
      <c r="C34" s="474">
        <v>-1950528.88</v>
      </c>
      <c r="D34" s="474">
        <v>-1979898.8799999999</v>
      </c>
      <c r="E34" s="474">
        <v>-2009268.88</v>
      </c>
      <c r="F34" s="474">
        <v>-2038638.88</v>
      </c>
      <c r="G34" s="474">
        <v>-2065357.57</v>
      </c>
      <c r="H34" s="474">
        <v>-2092530.9</v>
      </c>
      <c r="I34" s="474">
        <v>-2121900.9</v>
      </c>
      <c r="J34" s="474">
        <v>-2362182.9</v>
      </c>
      <c r="K34" s="474">
        <v>-2395872</v>
      </c>
      <c r="L34" s="474">
        <v>-2429531</v>
      </c>
      <c r="M34" s="474">
        <v>-2463190</v>
      </c>
      <c r="N34" s="474">
        <v>-2463190</v>
      </c>
      <c r="O34" s="474">
        <v>-2496849</v>
      </c>
      <c r="P34" s="474">
        <v>-2530508</v>
      </c>
      <c r="Q34" s="474">
        <v>-2564167</v>
      </c>
      <c r="R34" s="474">
        <v>-2597826</v>
      </c>
      <c r="S34" s="474">
        <v>-2631485</v>
      </c>
      <c r="T34" s="474">
        <v>-2665144</v>
      </c>
      <c r="U34" s="474">
        <v>-2698803</v>
      </c>
      <c r="V34" s="474">
        <v>-2732462</v>
      </c>
      <c r="W34" s="474">
        <v>-2766121</v>
      </c>
      <c r="X34" s="474">
        <v>-2799780</v>
      </c>
      <c r="Y34" s="474">
        <v>-2833439</v>
      </c>
      <c r="Z34" s="474">
        <v>-2867098</v>
      </c>
      <c r="AA34" s="474">
        <v>-2867098</v>
      </c>
      <c r="AB34" s="474">
        <v>-2867098</v>
      </c>
      <c r="AC34" s="474">
        <v>-2867098</v>
      </c>
      <c r="AD34" s="474">
        <v>-2867098</v>
      </c>
      <c r="AE34" s="474">
        <v>-2867098</v>
      </c>
      <c r="AF34" s="474">
        <v>-2867098</v>
      </c>
      <c r="AG34" s="474">
        <v>-2867098</v>
      </c>
      <c r="AH34" s="474">
        <v>-2867098</v>
      </c>
      <c r="AI34" s="474">
        <v>-2867098</v>
      </c>
      <c r="AJ34" s="474">
        <v>-2867098</v>
      </c>
      <c r="AK34" s="474">
        <v>-2867098</v>
      </c>
      <c r="AL34" s="474">
        <v>-2867098</v>
      </c>
      <c r="AM34" s="474">
        <v>-2867098</v>
      </c>
      <c r="AN34" s="474">
        <v>-2867098</v>
      </c>
      <c r="AO34" s="474">
        <v>-2867098</v>
      </c>
      <c r="AP34" s="474">
        <v>-2867098</v>
      </c>
      <c r="AQ34" s="474">
        <v>-2867098</v>
      </c>
      <c r="AR34" s="474">
        <v>-2867098</v>
      </c>
      <c r="AS34" s="474">
        <v>-2867098</v>
      </c>
      <c r="AT34" s="474">
        <v>-2867098</v>
      </c>
      <c r="AU34" s="474">
        <v>-2867098</v>
      </c>
      <c r="AV34" s="474">
        <v>-2867098</v>
      </c>
      <c r="AW34" s="474">
        <v>-2867098</v>
      </c>
      <c r="AX34" s="474">
        <v>-2867098</v>
      </c>
      <c r="AY34" s="474">
        <v>-2867098</v>
      </c>
      <c r="AZ34" s="474">
        <v>-2867098</v>
      </c>
      <c r="BA34" s="474">
        <v>-2867098</v>
      </c>
    </row>
    <row r="35" spans="1:53">
      <c r="A35" s="475" t="s">
        <v>2971</v>
      </c>
      <c r="B35" s="474">
        <v>0</v>
      </c>
      <c r="C35" s="474">
        <v>0</v>
      </c>
      <c r="D35" s="474">
        <v>0</v>
      </c>
      <c r="E35" s="474">
        <v>0</v>
      </c>
      <c r="F35" s="474">
        <v>0</v>
      </c>
      <c r="G35" s="474">
        <v>0</v>
      </c>
      <c r="H35" s="474">
        <v>0</v>
      </c>
      <c r="I35" s="474">
        <v>0</v>
      </c>
      <c r="J35" s="474">
        <v>0</v>
      </c>
      <c r="K35" s="474">
        <v>0</v>
      </c>
      <c r="L35" s="474">
        <v>0</v>
      </c>
      <c r="M35" s="474">
        <v>0</v>
      </c>
      <c r="N35" s="474">
        <v>0</v>
      </c>
      <c r="O35" s="474">
        <v>0</v>
      </c>
      <c r="P35" s="474">
        <v>0</v>
      </c>
      <c r="Q35" s="474">
        <v>0</v>
      </c>
      <c r="R35" s="474">
        <v>0</v>
      </c>
      <c r="S35" s="474">
        <v>0</v>
      </c>
      <c r="T35" s="474">
        <v>0</v>
      </c>
      <c r="U35" s="474">
        <v>0</v>
      </c>
      <c r="V35" s="474">
        <v>0</v>
      </c>
      <c r="W35" s="474">
        <v>0</v>
      </c>
      <c r="X35" s="474">
        <v>0</v>
      </c>
      <c r="Y35" s="474">
        <v>0</v>
      </c>
      <c r="Z35" s="474">
        <v>0</v>
      </c>
      <c r="AA35" s="474">
        <v>0</v>
      </c>
      <c r="AB35" s="474">
        <v>0</v>
      </c>
      <c r="AC35" s="474">
        <v>0</v>
      </c>
      <c r="AD35" s="474">
        <v>0</v>
      </c>
      <c r="AE35" s="474">
        <v>0</v>
      </c>
      <c r="AF35" s="474">
        <v>0</v>
      </c>
      <c r="AG35" s="474">
        <v>0</v>
      </c>
      <c r="AH35" s="474">
        <v>0</v>
      </c>
      <c r="AI35" s="474">
        <v>0</v>
      </c>
      <c r="AJ35" s="474">
        <v>0</v>
      </c>
      <c r="AK35" s="474">
        <v>0</v>
      </c>
      <c r="AL35" s="474">
        <v>0</v>
      </c>
      <c r="AM35" s="474">
        <v>0</v>
      </c>
      <c r="AN35" s="474">
        <v>0</v>
      </c>
      <c r="AO35" s="474">
        <v>0</v>
      </c>
      <c r="AP35" s="474">
        <v>0</v>
      </c>
      <c r="AQ35" s="474">
        <v>0</v>
      </c>
      <c r="AR35" s="474">
        <v>0</v>
      </c>
      <c r="AS35" s="474">
        <v>0</v>
      </c>
      <c r="AT35" s="474">
        <v>0</v>
      </c>
      <c r="AU35" s="474">
        <v>0</v>
      </c>
      <c r="AV35" s="474">
        <v>0</v>
      </c>
      <c r="AW35" s="474">
        <v>0</v>
      </c>
      <c r="AX35" s="474">
        <v>0</v>
      </c>
      <c r="AY35" s="474">
        <v>0</v>
      </c>
      <c r="AZ35" s="474">
        <v>0</v>
      </c>
      <c r="BA35" s="474">
        <v>0</v>
      </c>
    </row>
    <row r="36" spans="1:53">
      <c r="A36" s="475" t="s">
        <v>2970</v>
      </c>
      <c r="B36" s="474">
        <v>0</v>
      </c>
      <c r="C36" s="474">
        <v>0</v>
      </c>
      <c r="D36" s="474">
        <v>0</v>
      </c>
      <c r="E36" s="474">
        <v>0</v>
      </c>
      <c r="F36" s="474">
        <v>0</v>
      </c>
      <c r="G36" s="474">
        <v>0</v>
      </c>
      <c r="H36" s="474">
        <v>0</v>
      </c>
      <c r="I36" s="474">
        <v>0</v>
      </c>
      <c r="J36" s="474">
        <v>0</v>
      </c>
      <c r="K36" s="474">
        <v>0</v>
      </c>
      <c r="L36" s="474">
        <v>0</v>
      </c>
      <c r="M36" s="474">
        <v>0</v>
      </c>
      <c r="N36" s="474">
        <v>0</v>
      </c>
      <c r="O36" s="474">
        <v>0</v>
      </c>
      <c r="P36" s="474">
        <v>0</v>
      </c>
      <c r="Q36" s="474">
        <v>0</v>
      </c>
      <c r="R36" s="474">
        <v>0</v>
      </c>
      <c r="S36" s="474">
        <v>0</v>
      </c>
      <c r="T36" s="474">
        <v>0</v>
      </c>
      <c r="U36" s="474">
        <v>0</v>
      </c>
      <c r="V36" s="474">
        <v>0</v>
      </c>
      <c r="W36" s="474">
        <v>0</v>
      </c>
      <c r="X36" s="474">
        <v>0</v>
      </c>
      <c r="Y36" s="474">
        <v>0</v>
      </c>
      <c r="Z36" s="474">
        <v>0</v>
      </c>
      <c r="AA36" s="474">
        <v>0</v>
      </c>
      <c r="AB36" s="474">
        <v>0</v>
      </c>
      <c r="AC36" s="474">
        <v>0</v>
      </c>
      <c r="AD36" s="474">
        <v>0</v>
      </c>
      <c r="AE36" s="474">
        <v>0</v>
      </c>
      <c r="AF36" s="474">
        <v>0</v>
      </c>
      <c r="AG36" s="474">
        <v>0</v>
      </c>
      <c r="AH36" s="474">
        <v>0</v>
      </c>
      <c r="AI36" s="474">
        <v>0</v>
      </c>
      <c r="AJ36" s="474">
        <v>0</v>
      </c>
      <c r="AK36" s="474">
        <v>0</v>
      </c>
      <c r="AL36" s="474">
        <v>0</v>
      </c>
      <c r="AM36" s="474">
        <v>0</v>
      </c>
      <c r="AN36" s="474">
        <v>0</v>
      </c>
      <c r="AO36" s="474">
        <v>0</v>
      </c>
      <c r="AP36" s="474">
        <v>0</v>
      </c>
      <c r="AQ36" s="474">
        <v>0</v>
      </c>
      <c r="AR36" s="474">
        <v>0</v>
      </c>
      <c r="AS36" s="474">
        <v>0</v>
      </c>
      <c r="AT36" s="474">
        <v>0</v>
      </c>
      <c r="AU36" s="474">
        <v>0</v>
      </c>
      <c r="AV36" s="474">
        <v>0</v>
      </c>
      <c r="AW36" s="474">
        <v>0</v>
      </c>
      <c r="AX36" s="474">
        <v>0</v>
      </c>
      <c r="AY36" s="474">
        <v>0</v>
      </c>
      <c r="AZ36" s="474">
        <v>0</v>
      </c>
      <c r="BA36" s="474">
        <v>0</v>
      </c>
    </row>
    <row r="37" spans="1:53">
      <c r="A37" s="475" t="s">
        <v>2969</v>
      </c>
      <c r="B37" s="474">
        <v>0</v>
      </c>
      <c r="C37" s="474">
        <v>0</v>
      </c>
      <c r="D37" s="474">
        <v>0</v>
      </c>
      <c r="E37" s="474">
        <v>0</v>
      </c>
      <c r="F37" s="474">
        <v>0</v>
      </c>
      <c r="G37" s="474">
        <v>0</v>
      </c>
      <c r="H37" s="474">
        <v>0</v>
      </c>
      <c r="I37" s="474">
        <v>0</v>
      </c>
      <c r="J37" s="474">
        <v>0</v>
      </c>
      <c r="K37" s="474">
        <v>0</v>
      </c>
      <c r="L37" s="474">
        <v>0</v>
      </c>
      <c r="M37" s="474">
        <v>0</v>
      </c>
      <c r="N37" s="474">
        <v>0</v>
      </c>
      <c r="O37" s="474">
        <v>0</v>
      </c>
      <c r="P37" s="474">
        <v>0</v>
      </c>
      <c r="Q37" s="474">
        <v>0</v>
      </c>
      <c r="R37" s="474">
        <v>0</v>
      </c>
      <c r="S37" s="474">
        <v>0</v>
      </c>
      <c r="T37" s="474">
        <v>0</v>
      </c>
      <c r="U37" s="474">
        <v>0</v>
      </c>
      <c r="V37" s="474">
        <v>0</v>
      </c>
      <c r="W37" s="474">
        <v>0</v>
      </c>
      <c r="X37" s="474">
        <v>0</v>
      </c>
      <c r="Y37" s="474">
        <v>0</v>
      </c>
      <c r="Z37" s="474">
        <v>0</v>
      </c>
      <c r="AA37" s="474">
        <v>0</v>
      </c>
      <c r="AB37" s="474">
        <v>0</v>
      </c>
      <c r="AC37" s="474">
        <v>0</v>
      </c>
      <c r="AD37" s="474">
        <v>0</v>
      </c>
      <c r="AE37" s="474">
        <v>0</v>
      </c>
      <c r="AF37" s="474">
        <v>0</v>
      </c>
      <c r="AG37" s="474">
        <v>0</v>
      </c>
      <c r="AH37" s="474">
        <v>0</v>
      </c>
      <c r="AI37" s="474">
        <v>0</v>
      </c>
      <c r="AJ37" s="474">
        <v>0</v>
      </c>
      <c r="AK37" s="474">
        <v>0</v>
      </c>
      <c r="AL37" s="474">
        <v>0</v>
      </c>
      <c r="AM37" s="474">
        <v>0</v>
      </c>
      <c r="AN37" s="474">
        <v>0</v>
      </c>
      <c r="AO37" s="474">
        <v>0</v>
      </c>
      <c r="AP37" s="474">
        <v>0</v>
      </c>
      <c r="AQ37" s="474">
        <v>0</v>
      </c>
      <c r="AR37" s="474">
        <v>0</v>
      </c>
      <c r="AS37" s="474">
        <v>0</v>
      </c>
      <c r="AT37" s="474">
        <v>0</v>
      </c>
      <c r="AU37" s="474">
        <v>0</v>
      </c>
      <c r="AV37" s="474">
        <v>0</v>
      </c>
      <c r="AW37" s="474">
        <v>0</v>
      </c>
      <c r="AX37" s="474">
        <v>0</v>
      </c>
      <c r="AY37" s="474">
        <v>0</v>
      </c>
      <c r="AZ37" s="474">
        <v>0</v>
      </c>
      <c r="BA37" s="474">
        <v>0</v>
      </c>
    </row>
    <row r="38" spans="1:53">
      <c r="A38" s="475" t="s">
        <v>2968</v>
      </c>
      <c r="B38" s="474">
        <v>44065546.439999998</v>
      </c>
      <c r="C38" s="474">
        <v>51927786.68</v>
      </c>
      <c r="D38" s="474">
        <v>43550347.25</v>
      </c>
      <c r="E38" s="474">
        <v>42758375.969999999</v>
      </c>
      <c r="F38" s="474">
        <v>46367307.560000002</v>
      </c>
      <c r="G38" s="474">
        <v>44306688.390000001</v>
      </c>
      <c r="H38" s="474">
        <v>49417828.929999903</v>
      </c>
      <c r="I38" s="474">
        <v>55391101.039999999</v>
      </c>
      <c r="J38" s="474">
        <v>47005115.009999998</v>
      </c>
      <c r="K38" s="474">
        <v>48522070.090833299</v>
      </c>
      <c r="L38" s="474">
        <v>50740459.861736096</v>
      </c>
      <c r="M38" s="474">
        <v>53179550.402714103</v>
      </c>
      <c r="N38" s="474">
        <v>53179550.402714103</v>
      </c>
      <c r="O38" s="474">
        <v>56300071.985440299</v>
      </c>
      <c r="P38" s="474">
        <v>58835948.0600603</v>
      </c>
      <c r="Q38" s="474">
        <v>38488758.254231997</v>
      </c>
      <c r="R38" s="474">
        <v>40640859.372084603</v>
      </c>
      <c r="S38" s="474">
        <v>42270460.614758402</v>
      </c>
      <c r="T38" s="474">
        <v>43747331.015154898</v>
      </c>
      <c r="U38" s="474">
        <v>45631701.9197511</v>
      </c>
      <c r="V38" s="474">
        <v>47169308.848897099</v>
      </c>
      <c r="W38" s="474">
        <v>48368859.327971801</v>
      </c>
      <c r="X38" s="474">
        <v>50340245.2919695</v>
      </c>
      <c r="Y38" s="474">
        <v>52352167.162897497</v>
      </c>
      <c r="Z38" s="474">
        <v>54349550.042161003</v>
      </c>
      <c r="AA38" s="474">
        <v>54349550.042161003</v>
      </c>
      <c r="AB38" s="474">
        <v>56391790.616281502</v>
      </c>
      <c r="AC38" s="474">
        <v>58320174.439685002</v>
      </c>
      <c r="AD38" s="474">
        <v>38200850.575487003</v>
      </c>
      <c r="AE38" s="474">
        <v>40051274.935591601</v>
      </c>
      <c r="AF38" s="474">
        <v>41871476.232550502</v>
      </c>
      <c r="AG38" s="474">
        <v>43733477.534033202</v>
      </c>
      <c r="AH38" s="474">
        <v>45591406.410606399</v>
      </c>
      <c r="AI38" s="474">
        <v>47442048.451511003</v>
      </c>
      <c r="AJ38" s="474">
        <v>49313693.418395497</v>
      </c>
      <c r="AK38" s="474">
        <v>51236262.925930798</v>
      </c>
      <c r="AL38" s="474">
        <v>53149681.062094301</v>
      </c>
      <c r="AM38" s="474">
        <v>55049807.220360696</v>
      </c>
      <c r="AN38" s="474">
        <v>55049807.220360696</v>
      </c>
      <c r="AO38" s="474">
        <v>57018745.318544</v>
      </c>
      <c r="AP38" s="474">
        <v>58957241.543732502</v>
      </c>
      <c r="AQ38" s="474">
        <v>38162330.469069801</v>
      </c>
      <c r="AR38" s="474">
        <v>40096287.126868397</v>
      </c>
      <c r="AS38" s="474">
        <v>42031954.809474699</v>
      </c>
      <c r="AT38" s="474">
        <v>44002994.690885097</v>
      </c>
      <c r="AU38" s="474">
        <v>45946871.120622799</v>
      </c>
      <c r="AV38" s="474">
        <v>47892659.846457496</v>
      </c>
      <c r="AW38" s="474">
        <v>49841127.462702997</v>
      </c>
      <c r="AX38" s="474">
        <v>51790746.966395304</v>
      </c>
      <c r="AY38" s="474">
        <v>53737370.636434004</v>
      </c>
      <c r="AZ38" s="474">
        <v>55681511.434295602</v>
      </c>
      <c r="BA38" s="474">
        <v>55681511.434295602</v>
      </c>
    </row>
    <row r="39" spans="1:53">
      <c r="A39" s="475" t="s">
        <v>2967</v>
      </c>
      <c r="B39" s="474">
        <v>18.920000000000002</v>
      </c>
      <c r="C39" s="474">
        <v>0</v>
      </c>
      <c r="D39" s="474">
        <v>144.18</v>
      </c>
      <c r="E39" s="474">
        <v>93.76</v>
      </c>
      <c r="F39" s="474">
        <v>1.49</v>
      </c>
      <c r="G39" s="474">
        <v>0</v>
      </c>
      <c r="H39" s="474">
        <v>28.88</v>
      </c>
      <c r="I39" s="474">
        <v>76.89</v>
      </c>
      <c r="J39" s="474">
        <v>2001.43</v>
      </c>
      <c r="K39" s="474">
        <v>2001.43</v>
      </c>
      <c r="L39" s="474">
        <v>2001.43</v>
      </c>
      <c r="M39" s="474">
        <v>2001.43</v>
      </c>
      <c r="N39" s="474">
        <v>2001.43</v>
      </c>
      <c r="O39" s="474">
        <v>2001.43</v>
      </c>
      <c r="P39" s="474">
        <v>2001.43</v>
      </c>
      <c r="Q39" s="474">
        <v>2001.43</v>
      </c>
      <c r="R39" s="474">
        <v>2001.43</v>
      </c>
      <c r="S39" s="474">
        <v>2001.43</v>
      </c>
      <c r="T39" s="474">
        <v>2001.43</v>
      </c>
      <c r="U39" s="474">
        <v>2001.43</v>
      </c>
      <c r="V39" s="474">
        <v>2001.43</v>
      </c>
      <c r="W39" s="474">
        <v>2001.43</v>
      </c>
      <c r="X39" s="474">
        <v>2001.43</v>
      </c>
      <c r="Y39" s="474">
        <v>2001.43</v>
      </c>
      <c r="Z39" s="474">
        <v>2001.43</v>
      </c>
      <c r="AA39" s="474">
        <v>2001.43</v>
      </c>
      <c r="AB39" s="474">
        <v>2001.43</v>
      </c>
      <c r="AC39" s="474">
        <v>2001.43</v>
      </c>
      <c r="AD39" s="474">
        <v>2001.43</v>
      </c>
      <c r="AE39" s="474">
        <v>2001.43</v>
      </c>
      <c r="AF39" s="474">
        <v>2001.43</v>
      </c>
      <c r="AG39" s="474">
        <v>2001.43</v>
      </c>
      <c r="AH39" s="474">
        <v>2001.43</v>
      </c>
      <c r="AI39" s="474">
        <v>2001.43</v>
      </c>
      <c r="AJ39" s="474">
        <v>2001.43</v>
      </c>
      <c r="AK39" s="474">
        <v>2001.43</v>
      </c>
      <c r="AL39" s="474">
        <v>2001.43</v>
      </c>
      <c r="AM39" s="474">
        <v>2001.43</v>
      </c>
      <c r="AN39" s="474">
        <v>2001.43</v>
      </c>
      <c r="AO39" s="474">
        <v>2001.43</v>
      </c>
      <c r="AP39" s="474">
        <v>2001.43</v>
      </c>
      <c r="AQ39" s="474">
        <v>2001.43</v>
      </c>
      <c r="AR39" s="474">
        <v>2001.43</v>
      </c>
      <c r="AS39" s="474">
        <v>2001.43</v>
      </c>
      <c r="AT39" s="474">
        <v>2001.43</v>
      </c>
      <c r="AU39" s="474">
        <v>2001.43</v>
      </c>
      <c r="AV39" s="474">
        <v>2001.43</v>
      </c>
      <c r="AW39" s="474">
        <v>2001.43</v>
      </c>
      <c r="AX39" s="474">
        <v>2001.43</v>
      </c>
      <c r="AY39" s="474">
        <v>2001.43</v>
      </c>
      <c r="AZ39" s="474">
        <v>2001.43</v>
      </c>
      <c r="BA39" s="474">
        <v>2001.43</v>
      </c>
    </row>
    <row r="40" spans="1:53">
      <c r="A40" s="475" t="s">
        <v>2966</v>
      </c>
      <c r="B40" s="474">
        <v>18.920000000000002</v>
      </c>
      <c r="C40" s="474">
        <v>0</v>
      </c>
      <c r="D40" s="474">
        <v>144.18</v>
      </c>
      <c r="E40" s="474">
        <v>93.76</v>
      </c>
      <c r="F40" s="474">
        <v>1.49</v>
      </c>
      <c r="G40" s="474">
        <v>0</v>
      </c>
      <c r="H40" s="474">
        <v>28.88</v>
      </c>
      <c r="I40" s="474">
        <v>76.89</v>
      </c>
      <c r="J40" s="474">
        <v>2001.43</v>
      </c>
      <c r="K40" s="474">
        <v>2001.43</v>
      </c>
      <c r="L40" s="474">
        <v>2001.43</v>
      </c>
      <c r="M40" s="474">
        <v>2001.43</v>
      </c>
      <c r="N40" s="474">
        <v>2001.43</v>
      </c>
      <c r="O40" s="474">
        <v>2001.43</v>
      </c>
      <c r="P40" s="474">
        <v>2001.43</v>
      </c>
      <c r="Q40" s="474">
        <v>2001.43</v>
      </c>
      <c r="R40" s="474">
        <v>2001.43</v>
      </c>
      <c r="S40" s="474">
        <v>2001.43</v>
      </c>
      <c r="T40" s="474">
        <v>2001.43</v>
      </c>
      <c r="U40" s="474">
        <v>2001.43</v>
      </c>
      <c r="V40" s="474">
        <v>2001.43</v>
      </c>
      <c r="W40" s="474">
        <v>2001.43</v>
      </c>
      <c r="X40" s="474">
        <v>2001.43</v>
      </c>
      <c r="Y40" s="474">
        <v>2001.43</v>
      </c>
      <c r="Z40" s="474">
        <v>2001.43</v>
      </c>
      <c r="AA40" s="474">
        <v>2001.43</v>
      </c>
      <c r="AB40" s="474">
        <v>2001.43</v>
      </c>
      <c r="AC40" s="474">
        <v>2001.43</v>
      </c>
      <c r="AD40" s="474">
        <v>2001.43</v>
      </c>
      <c r="AE40" s="474">
        <v>2001.43</v>
      </c>
      <c r="AF40" s="474">
        <v>2001.43</v>
      </c>
      <c r="AG40" s="474">
        <v>2001.43</v>
      </c>
      <c r="AH40" s="474">
        <v>2001.43</v>
      </c>
      <c r="AI40" s="474">
        <v>2001.43</v>
      </c>
      <c r="AJ40" s="474">
        <v>2001.43</v>
      </c>
      <c r="AK40" s="474">
        <v>2001.43</v>
      </c>
      <c r="AL40" s="474">
        <v>2001.43</v>
      </c>
      <c r="AM40" s="474">
        <v>2001.43</v>
      </c>
      <c r="AN40" s="474">
        <v>2001.43</v>
      </c>
      <c r="AO40" s="474">
        <v>2001.43</v>
      </c>
      <c r="AP40" s="474">
        <v>2001.43</v>
      </c>
      <c r="AQ40" s="474">
        <v>2001.43</v>
      </c>
      <c r="AR40" s="474">
        <v>2001.43</v>
      </c>
      <c r="AS40" s="474">
        <v>2001.43</v>
      </c>
      <c r="AT40" s="474">
        <v>2001.43</v>
      </c>
      <c r="AU40" s="474">
        <v>2001.43</v>
      </c>
      <c r="AV40" s="474">
        <v>2001.43</v>
      </c>
      <c r="AW40" s="474">
        <v>2001.43</v>
      </c>
      <c r="AX40" s="474">
        <v>2001.43</v>
      </c>
      <c r="AY40" s="474">
        <v>2001.43</v>
      </c>
      <c r="AZ40" s="474">
        <v>2001.43</v>
      </c>
      <c r="BA40" s="474">
        <v>2001.43</v>
      </c>
    </row>
    <row r="41" spans="1:53">
      <c r="A41" s="475" t="s">
        <v>2965</v>
      </c>
      <c r="B41" s="474">
        <v>0</v>
      </c>
      <c r="C41" s="474">
        <v>0</v>
      </c>
      <c r="D41" s="474">
        <v>0</v>
      </c>
      <c r="E41" s="474">
        <v>0</v>
      </c>
      <c r="F41" s="474">
        <v>0</v>
      </c>
      <c r="G41" s="474">
        <v>0</v>
      </c>
      <c r="H41" s="474">
        <v>0</v>
      </c>
      <c r="I41" s="474">
        <v>0</v>
      </c>
      <c r="J41" s="474">
        <v>0</v>
      </c>
      <c r="K41" s="474">
        <v>0</v>
      </c>
      <c r="L41" s="474">
        <v>0</v>
      </c>
      <c r="M41" s="474">
        <v>0</v>
      </c>
      <c r="N41" s="474">
        <v>0</v>
      </c>
      <c r="O41" s="474">
        <v>0</v>
      </c>
      <c r="P41" s="474">
        <v>0</v>
      </c>
      <c r="Q41" s="474">
        <v>0</v>
      </c>
      <c r="R41" s="474">
        <v>0</v>
      </c>
      <c r="S41" s="474">
        <v>0</v>
      </c>
      <c r="T41" s="474">
        <v>0</v>
      </c>
      <c r="U41" s="474">
        <v>0</v>
      </c>
      <c r="V41" s="474">
        <v>0</v>
      </c>
      <c r="W41" s="474">
        <v>0</v>
      </c>
      <c r="X41" s="474">
        <v>0</v>
      </c>
      <c r="Y41" s="474">
        <v>0</v>
      </c>
      <c r="Z41" s="474">
        <v>0</v>
      </c>
      <c r="AA41" s="474">
        <v>0</v>
      </c>
      <c r="AB41" s="474">
        <v>0</v>
      </c>
      <c r="AC41" s="474">
        <v>0</v>
      </c>
      <c r="AD41" s="474">
        <v>0</v>
      </c>
      <c r="AE41" s="474">
        <v>0</v>
      </c>
      <c r="AF41" s="474">
        <v>0</v>
      </c>
      <c r="AG41" s="474">
        <v>0</v>
      </c>
      <c r="AH41" s="474">
        <v>0</v>
      </c>
      <c r="AI41" s="474">
        <v>0</v>
      </c>
      <c r="AJ41" s="474">
        <v>0</v>
      </c>
      <c r="AK41" s="474">
        <v>0</v>
      </c>
      <c r="AL41" s="474">
        <v>0</v>
      </c>
      <c r="AM41" s="474">
        <v>0</v>
      </c>
      <c r="AN41" s="474">
        <v>0</v>
      </c>
      <c r="AO41" s="474">
        <v>0</v>
      </c>
      <c r="AP41" s="474">
        <v>0</v>
      </c>
      <c r="AQ41" s="474">
        <v>0</v>
      </c>
      <c r="AR41" s="474">
        <v>0</v>
      </c>
      <c r="AS41" s="474">
        <v>0</v>
      </c>
      <c r="AT41" s="474">
        <v>0</v>
      </c>
      <c r="AU41" s="474">
        <v>0</v>
      </c>
      <c r="AV41" s="474">
        <v>0</v>
      </c>
      <c r="AW41" s="474">
        <v>0</v>
      </c>
      <c r="AX41" s="474">
        <v>0</v>
      </c>
      <c r="AY41" s="474">
        <v>0</v>
      </c>
      <c r="AZ41" s="474">
        <v>0</v>
      </c>
      <c r="BA41" s="474">
        <v>0</v>
      </c>
    </row>
    <row r="42" spans="1:53">
      <c r="A42" s="475" t="s">
        <v>2964</v>
      </c>
      <c r="B42" s="474">
        <v>26878620.620000001</v>
      </c>
      <c r="C42" s="474">
        <v>28538860.140000001</v>
      </c>
      <c r="D42" s="474">
        <v>20783423.170000002</v>
      </c>
      <c r="E42" s="474">
        <v>13389402.689999999</v>
      </c>
      <c r="F42" s="474">
        <v>14996055.199999999</v>
      </c>
      <c r="G42" s="474">
        <v>18558573.170000002</v>
      </c>
      <c r="H42" s="474">
        <v>19444146.219999999</v>
      </c>
      <c r="I42" s="474">
        <v>21643085.989999998</v>
      </c>
      <c r="J42" s="474">
        <v>23137650.759999901</v>
      </c>
      <c r="K42" s="474">
        <v>24989650.759999901</v>
      </c>
      <c r="L42" s="474">
        <v>26841650.759999901</v>
      </c>
      <c r="M42" s="474">
        <v>28693650.759999901</v>
      </c>
      <c r="N42" s="474">
        <v>28693650.759999901</v>
      </c>
      <c r="O42" s="474">
        <v>30520650.759999901</v>
      </c>
      <c r="P42" s="474">
        <v>32340650.759999901</v>
      </c>
      <c r="Q42" s="474">
        <v>11734763.51</v>
      </c>
      <c r="R42" s="474">
        <v>13554763.51</v>
      </c>
      <c r="S42" s="474">
        <v>15374763.51</v>
      </c>
      <c r="T42" s="474">
        <v>17224763.509999901</v>
      </c>
      <c r="U42" s="474">
        <v>19044763.509999901</v>
      </c>
      <c r="V42" s="474">
        <v>20864763.509999901</v>
      </c>
      <c r="W42" s="474">
        <v>22684763.509999901</v>
      </c>
      <c r="X42" s="474">
        <v>24504763.509999901</v>
      </c>
      <c r="Y42" s="474">
        <v>26324763.509999901</v>
      </c>
      <c r="Z42" s="474">
        <v>28144763.509999901</v>
      </c>
      <c r="AA42" s="474">
        <v>28144763.509999901</v>
      </c>
      <c r="AB42" s="474">
        <v>30043763.509999901</v>
      </c>
      <c r="AC42" s="474">
        <v>31924763.509999901</v>
      </c>
      <c r="AD42" s="474">
        <v>11813763.51</v>
      </c>
      <c r="AE42" s="474">
        <v>13694763.51</v>
      </c>
      <c r="AF42" s="474">
        <v>15575763.51</v>
      </c>
      <c r="AG42" s="474">
        <v>17487763.509999901</v>
      </c>
      <c r="AH42" s="474">
        <v>19368763.509999901</v>
      </c>
      <c r="AI42" s="474">
        <v>21249763.509999901</v>
      </c>
      <c r="AJ42" s="474">
        <v>23130763.509999901</v>
      </c>
      <c r="AK42" s="474">
        <v>25011763.509999901</v>
      </c>
      <c r="AL42" s="474">
        <v>26892763.509999901</v>
      </c>
      <c r="AM42" s="474">
        <v>28773763.509999901</v>
      </c>
      <c r="AN42" s="474">
        <v>28773763.509999901</v>
      </c>
      <c r="AO42" s="474">
        <v>30736763.509999901</v>
      </c>
      <c r="AP42" s="474">
        <v>32680763.509999901</v>
      </c>
      <c r="AQ42" s="474">
        <v>11895763.51</v>
      </c>
      <c r="AR42" s="474">
        <v>13839763.51</v>
      </c>
      <c r="AS42" s="474">
        <v>15783763.51</v>
      </c>
      <c r="AT42" s="474">
        <v>17758763.509999901</v>
      </c>
      <c r="AU42" s="474">
        <v>19702763.509999901</v>
      </c>
      <c r="AV42" s="474">
        <v>21646763.509999901</v>
      </c>
      <c r="AW42" s="474">
        <v>23590763.509999901</v>
      </c>
      <c r="AX42" s="474">
        <v>25534763.509999901</v>
      </c>
      <c r="AY42" s="474">
        <v>27478763.509999901</v>
      </c>
      <c r="AZ42" s="474">
        <v>29422763.509999901</v>
      </c>
      <c r="BA42" s="474">
        <v>29422763.509999901</v>
      </c>
    </row>
    <row r="43" spans="1:53">
      <c r="A43" s="475" t="s">
        <v>2963</v>
      </c>
      <c r="B43" s="474">
        <v>22205798</v>
      </c>
      <c r="C43" s="474">
        <v>23958286</v>
      </c>
      <c r="D43" s="474">
        <v>5248916.42</v>
      </c>
      <c r="E43" s="474">
        <v>7051576</v>
      </c>
      <c r="F43" s="474">
        <v>8814470</v>
      </c>
      <c r="G43" s="474">
        <v>10577364</v>
      </c>
      <c r="H43" s="474">
        <v>12340258</v>
      </c>
      <c r="I43" s="474">
        <v>14814632</v>
      </c>
      <c r="J43" s="474">
        <v>16666461</v>
      </c>
      <c r="K43" s="474">
        <v>18518461</v>
      </c>
      <c r="L43" s="474">
        <v>20370461</v>
      </c>
      <c r="M43" s="474">
        <v>22222461</v>
      </c>
      <c r="N43" s="474">
        <v>22222461</v>
      </c>
      <c r="O43" s="474">
        <v>24042461</v>
      </c>
      <c r="P43" s="474">
        <v>25862461</v>
      </c>
      <c r="Q43" s="474">
        <v>5256573.75</v>
      </c>
      <c r="R43" s="474">
        <v>7076573.75</v>
      </c>
      <c r="S43" s="474">
        <v>8896573.75</v>
      </c>
      <c r="T43" s="474">
        <v>10746573.75</v>
      </c>
      <c r="U43" s="474">
        <v>12566573.75</v>
      </c>
      <c r="V43" s="474">
        <v>14386573.75</v>
      </c>
      <c r="W43" s="474">
        <v>16206573.75</v>
      </c>
      <c r="X43" s="474">
        <v>18026573.75</v>
      </c>
      <c r="Y43" s="474">
        <v>19846573.75</v>
      </c>
      <c r="Z43" s="474">
        <v>21666573.75</v>
      </c>
      <c r="AA43" s="474">
        <v>21666573.75</v>
      </c>
      <c r="AB43" s="474">
        <v>23547573.75</v>
      </c>
      <c r="AC43" s="474">
        <v>25428573.75</v>
      </c>
      <c r="AD43" s="474">
        <v>5317573.75</v>
      </c>
      <c r="AE43" s="474">
        <v>7198573.75</v>
      </c>
      <c r="AF43" s="474">
        <v>9079573.75</v>
      </c>
      <c r="AG43" s="474">
        <v>10991573.75</v>
      </c>
      <c r="AH43" s="474">
        <v>12872573.75</v>
      </c>
      <c r="AI43" s="474">
        <v>14753573.75</v>
      </c>
      <c r="AJ43" s="474">
        <v>16634573.75</v>
      </c>
      <c r="AK43" s="474">
        <v>18515573.75</v>
      </c>
      <c r="AL43" s="474">
        <v>20396573.75</v>
      </c>
      <c r="AM43" s="474">
        <v>22277573.75</v>
      </c>
      <c r="AN43" s="474">
        <v>22277573.75</v>
      </c>
      <c r="AO43" s="474">
        <v>24221573.75</v>
      </c>
      <c r="AP43" s="474">
        <v>26165573.75</v>
      </c>
      <c r="AQ43" s="474">
        <v>5380573.75</v>
      </c>
      <c r="AR43" s="474">
        <v>7324573.75</v>
      </c>
      <c r="AS43" s="474">
        <v>9268573.75</v>
      </c>
      <c r="AT43" s="474">
        <v>11243573.75</v>
      </c>
      <c r="AU43" s="474">
        <v>13187573.75</v>
      </c>
      <c r="AV43" s="474">
        <v>15131573.75</v>
      </c>
      <c r="AW43" s="474">
        <v>17075573.75</v>
      </c>
      <c r="AX43" s="474">
        <v>19019573.75</v>
      </c>
      <c r="AY43" s="474">
        <v>20963573.75</v>
      </c>
      <c r="AZ43" s="474">
        <v>22907573.75</v>
      </c>
      <c r="BA43" s="474">
        <v>22907573.75</v>
      </c>
    </row>
    <row r="44" spans="1:53">
      <c r="A44" s="475" t="s">
        <v>2962</v>
      </c>
      <c r="B44" s="474">
        <v>4672822.62</v>
      </c>
      <c r="C44" s="474">
        <v>4580574.1399999997</v>
      </c>
      <c r="D44" s="474">
        <v>15534506.75</v>
      </c>
      <c r="E44" s="474">
        <v>6337826.6900000004</v>
      </c>
      <c r="F44" s="474">
        <v>6181585.2000000002</v>
      </c>
      <c r="G44" s="474">
        <v>7981209.1699999999</v>
      </c>
      <c r="H44" s="474">
        <v>7103888.2199999997</v>
      </c>
      <c r="I44" s="474">
        <v>6828453.9900000002</v>
      </c>
      <c r="J44" s="474">
        <v>6471189.7599999998</v>
      </c>
      <c r="K44" s="474">
        <v>6471189.7599999998</v>
      </c>
      <c r="L44" s="474">
        <v>6471189.7599999998</v>
      </c>
      <c r="M44" s="474">
        <v>6471189.7599999998</v>
      </c>
      <c r="N44" s="474">
        <v>6471189.7599999998</v>
      </c>
      <c r="O44" s="474">
        <v>6478189.7599999998</v>
      </c>
      <c r="P44" s="474">
        <v>6478189.7599999998</v>
      </c>
      <c r="Q44" s="474">
        <v>6478189.7599999998</v>
      </c>
      <c r="R44" s="474">
        <v>6478189.7599999998</v>
      </c>
      <c r="S44" s="474">
        <v>6478189.7599999998</v>
      </c>
      <c r="T44" s="474">
        <v>6478189.7599999998</v>
      </c>
      <c r="U44" s="474">
        <v>6478189.7599999998</v>
      </c>
      <c r="V44" s="474">
        <v>6478189.7599999998</v>
      </c>
      <c r="W44" s="474">
        <v>6478189.7599999998</v>
      </c>
      <c r="X44" s="474">
        <v>6478189.7599999998</v>
      </c>
      <c r="Y44" s="474">
        <v>6478189.7599999998</v>
      </c>
      <c r="Z44" s="474">
        <v>6478189.7599999998</v>
      </c>
      <c r="AA44" s="474">
        <v>6478189.7599999998</v>
      </c>
      <c r="AB44" s="474">
        <v>6496189.7599999998</v>
      </c>
      <c r="AC44" s="474">
        <v>6496189.7599999998</v>
      </c>
      <c r="AD44" s="474">
        <v>6496189.7599999998</v>
      </c>
      <c r="AE44" s="474">
        <v>6496189.7599999998</v>
      </c>
      <c r="AF44" s="474">
        <v>6496189.7599999998</v>
      </c>
      <c r="AG44" s="474">
        <v>6496189.7599999998</v>
      </c>
      <c r="AH44" s="474">
        <v>6496189.7599999998</v>
      </c>
      <c r="AI44" s="474">
        <v>6496189.7599999998</v>
      </c>
      <c r="AJ44" s="474">
        <v>6496189.7599999998</v>
      </c>
      <c r="AK44" s="474">
        <v>6496189.7599999998</v>
      </c>
      <c r="AL44" s="474">
        <v>6496189.7599999998</v>
      </c>
      <c r="AM44" s="474">
        <v>6496189.7599999998</v>
      </c>
      <c r="AN44" s="474">
        <v>6496189.7599999998</v>
      </c>
      <c r="AO44" s="474">
        <v>6515189.7599999998</v>
      </c>
      <c r="AP44" s="474">
        <v>6515189.7599999998</v>
      </c>
      <c r="AQ44" s="474">
        <v>6515189.7599999998</v>
      </c>
      <c r="AR44" s="474">
        <v>6515189.7599999998</v>
      </c>
      <c r="AS44" s="474">
        <v>6515189.7599999998</v>
      </c>
      <c r="AT44" s="474">
        <v>6515189.7599999998</v>
      </c>
      <c r="AU44" s="474">
        <v>6515189.7599999998</v>
      </c>
      <c r="AV44" s="474">
        <v>6515189.7599999998</v>
      </c>
      <c r="AW44" s="474">
        <v>6515189.7599999998</v>
      </c>
      <c r="AX44" s="474">
        <v>6515189.7599999998</v>
      </c>
      <c r="AY44" s="474">
        <v>6515189.7599999998</v>
      </c>
      <c r="AZ44" s="474">
        <v>6515189.7599999998</v>
      </c>
      <c r="BA44" s="474">
        <v>6515189.7599999998</v>
      </c>
    </row>
    <row r="45" spans="1:53">
      <c r="A45" s="475" t="s">
        <v>2961</v>
      </c>
      <c r="B45" s="474">
        <v>17186906.899999999</v>
      </c>
      <c r="C45" s="474">
        <v>23388926.539999999</v>
      </c>
      <c r="D45" s="474">
        <v>22766779.899999999</v>
      </c>
      <c r="E45" s="474">
        <v>29368879.52</v>
      </c>
      <c r="F45" s="474">
        <v>31371250.870000001</v>
      </c>
      <c r="G45" s="474">
        <v>25748115.219999999</v>
      </c>
      <c r="H45" s="474">
        <v>29973653.829999998</v>
      </c>
      <c r="I45" s="474">
        <v>33747938.159999996</v>
      </c>
      <c r="J45" s="474">
        <v>23865462.82</v>
      </c>
      <c r="K45" s="474">
        <v>23530417.900833301</v>
      </c>
      <c r="L45" s="474">
        <v>23896807.671736099</v>
      </c>
      <c r="M45" s="474">
        <v>24483898.212714098</v>
      </c>
      <c r="N45" s="474">
        <v>24483898.212714098</v>
      </c>
      <c r="O45" s="474">
        <v>25777419.795440201</v>
      </c>
      <c r="P45" s="474">
        <v>26493295.870060299</v>
      </c>
      <c r="Q45" s="474">
        <v>26751993.314231999</v>
      </c>
      <c r="R45" s="474">
        <v>27084094.432084601</v>
      </c>
      <c r="S45" s="474">
        <v>26893695.674758401</v>
      </c>
      <c r="T45" s="474">
        <v>26520566.075154901</v>
      </c>
      <c r="U45" s="474">
        <v>26584936.979751099</v>
      </c>
      <c r="V45" s="474">
        <v>26302543.908897098</v>
      </c>
      <c r="W45" s="474">
        <v>25682094.3879718</v>
      </c>
      <c r="X45" s="474">
        <v>25833480.351969499</v>
      </c>
      <c r="Y45" s="474">
        <v>26025402.2228975</v>
      </c>
      <c r="Z45" s="474">
        <v>26202785.102161001</v>
      </c>
      <c r="AA45" s="474">
        <v>26202785.102161001</v>
      </c>
      <c r="AB45" s="474">
        <v>26346025.676281501</v>
      </c>
      <c r="AC45" s="474">
        <v>26393409.499685001</v>
      </c>
      <c r="AD45" s="474">
        <v>26385085.635487001</v>
      </c>
      <c r="AE45" s="474">
        <v>26354509.995591599</v>
      </c>
      <c r="AF45" s="474">
        <v>26293711.2925505</v>
      </c>
      <c r="AG45" s="474">
        <v>26243712.5940332</v>
      </c>
      <c r="AH45" s="474">
        <v>26220641.470606402</v>
      </c>
      <c r="AI45" s="474">
        <v>26190283.511511002</v>
      </c>
      <c r="AJ45" s="474">
        <v>26180928.478395499</v>
      </c>
      <c r="AK45" s="474">
        <v>26222497.9859308</v>
      </c>
      <c r="AL45" s="474">
        <v>26254916.1220943</v>
      </c>
      <c r="AM45" s="474">
        <v>26274042.280360699</v>
      </c>
      <c r="AN45" s="474">
        <v>26274042.280360699</v>
      </c>
      <c r="AO45" s="474">
        <v>26279980.378543999</v>
      </c>
      <c r="AP45" s="474">
        <v>26274476.6037325</v>
      </c>
      <c r="AQ45" s="474">
        <v>26264565.5290698</v>
      </c>
      <c r="AR45" s="474">
        <v>26254522.186868399</v>
      </c>
      <c r="AS45" s="474">
        <v>26246189.869474798</v>
      </c>
      <c r="AT45" s="474">
        <v>26242229.750885099</v>
      </c>
      <c r="AU45" s="474">
        <v>26242106.180622801</v>
      </c>
      <c r="AV45" s="474">
        <v>26243894.906457499</v>
      </c>
      <c r="AW45" s="474">
        <v>26248362.522702999</v>
      </c>
      <c r="AX45" s="474">
        <v>26253982.026395299</v>
      </c>
      <c r="AY45" s="474">
        <v>26256605.696433999</v>
      </c>
      <c r="AZ45" s="474">
        <v>26256746.494295601</v>
      </c>
      <c r="BA45" s="474">
        <v>26256746.494295601</v>
      </c>
    </row>
    <row r="46" spans="1:53">
      <c r="A46" s="475" t="s">
        <v>2960</v>
      </c>
      <c r="B46" s="474">
        <v>17186906.899999999</v>
      </c>
      <c r="C46" s="474">
        <v>23388926.539999999</v>
      </c>
      <c r="D46" s="474">
        <v>22766779.899999999</v>
      </c>
      <c r="E46" s="474">
        <v>29368879.52</v>
      </c>
      <c r="F46" s="474">
        <v>31371250.870000001</v>
      </c>
      <c r="G46" s="474">
        <v>25748115.219999999</v>
      </c>
      <c r="H46" s="474">
        <v>29973653.829999998</v>
      </c>
      <c r="I46" s="474">
        <v>33747938.159999996</v>
      </c>
      <c r="J46" s="474">
        <v>23865462.82</v>
      </c>
      <c r="K46" s="474">
        <v>23530417.900833301</v>
      </c>
      <c r="L46" s="474">
        <v>23896807.671736099</v>
      </c>
      <c r="M46" s="474">
        <v>24483898.212714098</v>
      </c>
      <c r="N46" s="474">
        <v>24483898.212714098</v>
      </c>
      <c r="O46" s="474">
        <v>25777419.795440201</v>
      </c>
      <c r="P46" s="474">
        <v>26493295.870060299</v>
      </c>
      <c r="Q46" s="474">
        <v>26751993.314231999</v>
      </c>
      <c r="R46" s="474">
        <v>27084094.432084601</v>
      </c>
      <c r="S46" s="474">
        <v>26893695.674758401</v>
      </c>
      <c r="T46" s="474">
        <v>26520566.075154901</v>
      </c>
      <c r="U46" s="474">
        <v>26584936.979751099</v>
      </c>
      <c r="V46" s="474">
        <v>26302543.908897098</v>
      </c>
      <c r="W46" s="474">
        <v>25682094.3879718</v>
      </c>
      <c r="X46" s="474">
        <v>25833480.351969499</v>
      </c>
      <c r="Y46" s="474">
        <v>26025402.2228975</v>
      </c>
      <c r="Z46" s="474">
        <v>26202785.102161001</v>
      </c>
      <c r="AA46" s="474">
        <v>26202785.102161001</v>
      </c>
      <c r="AB46" s="474">
        <v>26346025.676281501</v>
      </c>
      <c r="AC46" s="474">
        <v>26393409.499685001</v>
      </c>
      <c r="AD46" s="474">
        <v>26385085.635487001</v>
      </c>
      <c r="AE46" s="474">
        <v>26354509.995591599</v>
      </c>
      <c r="AF46" s="474">
        <v>26293711.2925505</v>
      </c>
      <c r="AG46" s="474">
        <v>26243712.5940332</v>
      </c>
      <c r="AH46" s="474">
        <v>26220641.470606402</v>
      </c>
      <c r="AI46" s="474">
        <v>26190283.511511002</v>
      </c>
      <c r="AJ46" s="474">
        <v>26180928.478395499</v>
      </c>
      <c r="AK46" s="474">
        <v>26222497.9859308</v>
      </c>
      <c r="AL46" s="474">
        <v>26254916.1220943</v>
      </c>
      <c r="AM46" s="474">
        <v>26274042.280360699</v>
      </c>
      <c r="AN46" s="474">
        <v>26274042.280360699</v>
      </c>
      <c r="AO46" s="474">
        <v>26279980.378543999</v>
      </c>
      <c r="AP46" s="474">
        <v>26274476.6037325</v>
      </c>
      <c r="AQ46" s="474">
        <v>26264565.5290698</v>
      </c>
      <c r="AR46" s="474">
        <v>26254522.186868399</v>
      </c>
      <c r="AS46" s="474">
        <v>26246189.869474798</v>
      </c>
      <c r="AT46" s="474">
        <v>26242229.750885099</v>
      </c>
      <c r="AU46" s="474">
        <v>26242106.180622801</v>
      </c>
      <c r="AV46" s="474">
        <v>26243894.906457499</v>
      </c>
      <c r="AW46" s="474">
        <v>26248362.522702999</v>
      </c>
      <c r="AX46" s="474">
        <v>26253982.026395299</v>
      </c>
      <c r="AY46" s="474">
        <v>26256605.696433999</v>
      </c>
      <c r="AZ46" s="474">
        <v>26256746.494295601</v>
      </c>
      <c r="BA46" s="474">
        <v>26256746.494295601</v>
      </c>
    </row>
    <row r="47" spans="1:53">
      <c r="A47" s="475" t="s">
        <v>2959</v>
      </c>
      <c r="B47" s="474">
        <v>0</v>
      </c>
      <c r="C47" s="474">
        <v>0</v>
      </c>
      <c r="D47" s="474">
        <v>0</v>
      </c>
      <c r="E47" s="474">
        <v>0</v>
      </c>
      <c r="F47" s="474">
        <v>0</v>
      </c>
      <c r="G47" s="474">
        <v>0</v>
      </c>
      <c r="H47" s="474">
        <v>0</v>
      </c>
      <c r="I47" s="474">
        <v>0</v>
      </c>
      <c r="J47" s="474">
        <v>0</v>
      </c>
      <c r="K47" s="474">
        <v>0</v>
      </c>
      <c r="L47" s="474">
        <v>0</v>
      </c>
      <c r="M47" s="474">
        <v>0</v>
      </c>
      <c r="N47" s="474">
        <v>0</v>
      </c>
      <c r="O47" s="474">
        <v>0</v>
      </c>
      <c r="P47" s="474">
        <v>0</v>
      </c>
      <c r="Q47" s="474">
        <v>0</v>
      </c>
      <c r="R47" s="474">
        <v>0</v>
      </c>
      <c r="S47" s="474">
        <v>0</v>
      </c>
      <c r="T47" s="474">
        <v>0</v>
      </c>
      <c r="U47" s="474">
        <v>0</v>
      </c>
      <c r="V47" s="474">
        <v>0</v>
      </c>
      <c r="W47" s="474">
        <v>0</v>
      </c>
      <c r="X47" s="474">
        <v>0</v>
      </c>
      <c r="Y47" s="474">
        <v>0</v>
      </c>
      <c r="Z47" s="474">
        <v>0</v>
      </c>
      <c r="AA47" s="474">
        <v>0</v>
      </c>
      <c r="AB47" s="474">
        <v>0</v>
      </c>
      <c r="AC47" s="474">
        <v>0</v>
      </c>
      <c r="AD47" s="474">
        <v>0</v>
      </c>
      <c r="AE47" s="474">
        <v>0</v>
      </c>
      <c r="AF47" s="474">
        <v>0</v>
      </c>
      <c r="AG47" s="474">
        <v>0</v>
      </c>
      <c r="AH47" s="474">
        <v>0</v>
      </c>
      <c r="AI47" s="474">
        <v>0</v>
      </c>
      <c r="AJ47" s="474">
        <v>0</v>
      </c>
      <c r="AK47" s="474">
        <v>0</v>
      </c>
      <c r="AL47" s="474">
        <v>0</v>
      </c>
      <c r="AM47" s="474">
        <v>0</v>
      </c>
      <c r="AN47" s="474">
        <v>0</v>
      </c>
      <c r="AO47" s="474">
        <v>0</v>
      </c>
      <c r="AP47" s="474">
        <v>0</v>
      </c>
      <c r="AQ47" s="474">
        <v>0</v>
      </c>
      <c r="AR47" s="474">
        <v>0</v>
      </c>
      <c r="AS47" s="474">
        <v>0</v>
      </c>
      <c r="AT47" s="474">
        <v>0</v>
      </c>
      <c r="AU47" s="474">
        <v>0</v>
      </c>
      <c r="AV47" s="474">
        <v>0</v>
      </c>
      <c r="AW47" s="474">
        <v>0</v>
      </c>
      <c r="AX47" s="474">
        <v>0</v>
      </c>
      <c r="AY47" s="474">
        <v>0</v>
      </c>
      <c r="AZ47" s="474">
        <v>0</v>
      </c>
      <c r="BA47" s="474">
        <v>0</v>
      </c>
    </row>
    <row r="48" spans="1:53">
      <c r="A48" s="475" t="s">
        <v>2958</v>
      </c>
      <c r="B48" s="474">
        <v>200622136.46000001</v>
      </c>
      <c r="C48" s="474">
        <v>192681032</v>
      </c>
      <c r="D48" s="474">
        <v>226194398</v>
      </c>
      <c r="E48" s="474">
        <v>250063675</v>
      </c>
      <c r="F48" s="474">
        <v>267550923</v>
      </c>
      <c r="G48" s="474">
        <v>281475132</v>
      </c>
      <c r="H48" s="474">
        <v>276346833</v>
      </c>
      <c r="I48" s="474">
        <v>284114095.88</v>
      </c>
      <c r="J48" s="474">
        <v>262028659</v>
      </c>
      <c r="K48" s="474">
        <v>256372280.38135499</v>
      </c>
      <c r="L48" s="474">
        <v>231491362.63955501</v>
      </c>
      <c r="M48" s="474">
        <v>220730934.26921201</v>
      </c>
      <c r="N48" s="474">
        <v>220730934.26921201</v>
      </c>
      <c r="O48" s="474">
        <v>193183647.053002</v>
      </c>
      <c r="P48" s="474">
        <v>177135056.75207999</v>
      </c>
      <c r="Q48" s="474">
        <v>195941065.645578</v>
      </c>
      <c r="R48" s="474">
        <v>216434668.22938699</v>
      </c>
      <c r="S48" s="474">
        <v>248351915.492488</v>
      </c>
      <c r="T48" s="474">
        <v>260411594.926415</v>
      </c>
      <c r="U48" s="474">
        <v>275951736.87282199</v>
      </c>
      <c r="V48" s="474">
        <v>290300698.20877999</v>
      </c>
      <c r="W48" s="474">
        <v>274427104.52006102</v>
      </c>
      <c r="X48" s="474">
        <v>266450735.78593901</v>
      </c>
      <c r="Y48" s="474">
        <v>240959305.409657</v>
      </c>
      <c r="Z48" s="474">
        <v>234709924.52842301</v>
      </c>
      <c r="AA48" s="474">
        <v>234709924.52842301</v>
      </c>
      <c r="AB48" s="474">
        <v>205851209.345112</v>
      </c>
      <c r="AC48" s="474">
        <v>183290462.879504</v>
      </c>
      <c r="AD48" s="474">
        <v>200607985.52678701</v>
      </c>
      <c r="AE48" s="474">
        <v>220532146.79563901</v>
      </c>
      <c r="AF48" s="474">
        <v>253753152.17879301</v>
      </c>
      <c r="AG48" s="474">
        <v>267021977.151499</v>
      </c>
      <c r="AH48" s="474">
        <v>283146581.176121</v>
      </c>
      <c r="AI48" s="474">
        <v>297759776.51738697</v>
      </c>
      <c r="AJ48" s="474">
        <v>281237065.70894498</v>
      </c>
      <c r="AK48" s="474">
        <v>272826350.00965703</v>
      </c>
      <c r="AL48" s="474">
        <v>246284797.88165101</v>
      </c>
      <c r="AM48" s="474">
        <v>235153987.503811</v>
      </c>
      <c r="AN48" s="474">
        <v>235153987.503811</v>
      </c>
      <c r="AO48" s="474">
        <v>205446649.802607</v>
      </c>
      <c r="AP48" s="474">
        <v>183468833.32371601</v>
      </c>
      <c r="AQ48" s="474">
        <v>201383195.68404099</v>
      </c>
      <c r="AR48" s="474">
        <v>221772529.880739</v>
      </c>
      <c r="AS48" s="474">
        <v>255073765.25833201</v>
      </c>
      <c r="AT48" s="474">
        <v>269422736.91416198</v>
      </c>
      <c r="AU48" s="474">
        <v>285822247.534168</v>
      </c>
      <c r="AV48" s="474">
        <v>300578167.19022697</v>
      </c>
      <c r="AW48" s="474">
        <v>283916760.51721001</v>
      </c>
      <c r="AX48" s="474">
        <v>275582520.925524</v>
      </c>
      <c r="AY48" s="474">
        <v>248989888.726917</v>
      </c>
      <c r="AZ48" s="474">
        <v>237836823.63849699</v>
      </c>
      <c r="BA48" s="474">
        <v>237836823.63849699</v>
      </c>
    </row>
    <row r="49" spans="1:53">
      <c r="A49" s="475" t="s">
        <v>2957</v>
      </c>
      <c r="B49" s="474">
        <v>33313.46</v>
      </c>
      <c r="C49" s="474">
        <v>23400</v>
      </c>
      <c r="D49" s="474">
        <v>48350</v>
      </c>
      <c r="E49" s="474">
        <v>47300</v>
      </c>
      <c r="F49" s="474">
        <v>19200</v>
      </c>
      <c r="G49" s="474">
        <v>63220</v>
      </c>
      <c r="H49" s="474">
        <v>80200</v>
      </c>
      <c r="I49" s="474">
        <v>47050</v>
      </c>
      <c r="J49" s="474">
        <v>56200</v>
      </c>
      <c r="K49" s="474">
        <v>56200</v>
      </c>
      <c r="L49" s="474">
        <v>56200</v>
      </c>
      <c r="M49" s="474">
        <v>56200</v>
      </c>
      <c r="N49" s="474">
        <v>56200</v>
      </c>
      <c r="O49" s="474">
        <v>56200</v>
      </c>
      <c r="P49" s="474">
        <v>56200</v>
      </c>
      <c r="Q49" s="474">
        <v>56200</v>
      </c>
      <c r="R49" s="474">
        <v>56200</v>
      </c>
      <c r="S49" s="474">
        <v>56200</v>
      </c>
      <c r="T49" s="474">
        <v>56200</v>
      </c>
      <c r="U49" s="474">
        <v>56200</v>
      </c>
      <c r="V49" s="474">
        <v>56200</v>
      </c>
      <c r="W49" s="474">
        <v>56200</v>
      </c>
      <c r="X49" s="474">
        <v>56200</v>
      </c>
      <c r="Y49" s="474">
        <v>56200</v>
      </c>
      <c r="Z49" s="474">
        <v>56200</v>
      </c>
      <c r="AA49" s="474">
        <v>56200</v>
      </c>
      <c r="AB49" s="474">
        <v>56200</v>
      </c>
      <c r="AC49" s="474">
        <v>56200</v>
      </c>
      <c r="AD49" s="474">
        <v>56200</v>
      </c>
      <c r="AE49" s="474">
        <v>56200</v>
      </c>
      <c r="AF49" s="474">
        <v>56200</v>
      </c>
      <c r="AG49" s="474">
        <v>56200</v>
      </c>
      <c r="AH49" s="474">
        <v>56200</v>
      </c>
      <c r="AI49" s="474">
        <v>56200</v>
      </c>
      <c r="AJ49" s="474">
        <v>56200</v>
      </c>
      <c r="AK49" s="474">
        <v>56200</v>
      </c>
      <c r="AL49" s="474">
        <v>56200</v>
      </c>
      <c r="AM49" s="474">
        <v>56200</v>
      </c>
      <c r="AN49" s="474">
        <v>56200</v>
      </c>
      <c r="AO49" s="474">
        <v>56200</v>
      </c>
      <c r="AP49" s="474">
        <v>56200</v>
      </c>
      <c r="AQ49" s="474">
        <v>56200</v>
      </c>
      <c r="AR49" s="474">
        <v>56200</v>
      </c>
      <c r="AS49" s="474">
        <v>56200</v>
      </c>
      <c r="AT49" s="474">
        <v>56200</v>
      </c>
      <c r="AU49" s="474">
        <v>56200</v>
      </c>
      <c r="AV49" s="474">
        <v>56200</v>
      </c>
      <c r="AW49" s="474">
        <v>56200</v>
      </c>
      <c r="AX49" s="474">
        <v>56200</v>
      </c>
      <c r="AY49" s="474">
        <v>56200</v>
      </c>
      <c r="AZ49" s="474">
        <v>56200</v>
      </c>
      <c r="BA49" s="474">
        <v>56200</v>
      </c>
    </row>
    <row r="50" spans="1:53">
      <c r="A50" s="475" t="s">
        <v>2956</v>
      </c>
      <c r="B50" s="474">
        <v>185010018</v>
      </c>
      <c r="C50" s="474">
        <v>171655668</v>
      </c>
      <c r="D50" s="474">
        <v>208558182</v>
      </c>
      <c r="E50" s="474">
        <v>230997278</v>
      </c>
      <c r="F50" s="474">
        <v>247966771</v>
      </c>
      <c r="G50" s="474">
        <v>261217665</v>
      </c>
      <c r="H50" s="474">
        <v>256201253</v>
      </c>
      <c r="I50" s="474">
        <v>257641017</v>
      </c>
      <c r="J50" s="474">
        <v>242351322</v>
      </c>
      <c r="K50" s="474">
        <v>237596665.38135499</v>
      </c>
      <c r="L50" s="474">
        <v>214315150.63955501</v>
      </c>
      <c r="M50" s="474">
        <v>205357506.26921201</v>
      </c>
      <c r="N50" s="474">
        <v>205357506.26921201</v>
      </c>
      <c r="O50" s="474">
        <v>177274121.053002</v>
      </c>
      <c r="P50" s="474">
        <v>158489050.75207999</v>
      </c>
      <c r="Q50" s="474">
        <v>178804427.645578</v>
      </c>
      <c r="R50" s="474">
        <v>199964128.22938699</v>
      </c>
      <c r="S50" s="474">
        <v>231628914.492488</v>
      </c>
      <c r="T50" s="474">
        <v>242957807.926415</v>
      </c>
      <c r="U50" s="474">
        <v>257363993.87282199</v>
      </c>
      <c r="V50" s="474">
        <v>271688909.20877999</v>
      </c>
      <c r="W50" s="474">
        <v>255447038.52006099</v>
      </c>
      <c r="X50" s="474">
        <v>248460109.78593901</v>
      </c>
      <c r="Y50" s="474">
        <v>224269844.409657</v>
      </c>
      <c r="Z50" s="474">
        <v>220470606.52842301</v>
      </c>
      <c r="AA50" s="474">
        <v>220470606.52842301</v>
      </c>
      <c r="AB50" s="474">
        <v>191405446.14307299</v>
      </c>
      <c r="AC50" s="474">
        <v>165976642.80070299</v>
      </c>
      <c r="AD50" s="474">
        <v>184705882.00097501</v>
      </c>
      <c r="AE50" s="474">
        <v>205350245.441315</v>
      </c>
      <c r="AF50" s="474">
        <v>238265031.99467</v>
      </c>
      <c r="AG50" s="474">
        <v>250068984.58954901</v>
      </c>
      <c r="AH50" s="474">
        <v>265022116.539805</v>
      </c>
      <c r="AI50" s="474">
        <v>279679644.06199002</v>
      </c>
      <c r="AJ50" s="474">
        <v>262751276.60716</v>
      </c>
      <c r="AK50" s="474">
        <v>255357993.14942601</v>
      </c>
      <c r="AL50" s="474">
        <v>230099128.81175399</v>
      </c>
      <c r="AM50" s="474">
        <v>221475048.25637299</v>
      </c>
      <c r="AN50" s="474">
        <v>221475048.25637299</v>
      </c>
      <c r="AO50" s="474">
        <v>191859422.57190099</v>
      </c>
      <c r="AP50" s="474">
        <v>166493570.27278399</v>
      </c>
      <c r="AQ50" s="474">
        <v>185774057.467648</v>
      </c>
      <c r="AR50" s="474">
        <v>206857574.116263</v>
      </c>
      <c r="AS50" s="474">
        <v>239811995.36395201</v>
      </c>
      <c r="AT50" s="474">
        <v>251528580.29732499</v>
      </c>
      <c r="AU50" s="474">
        <v>266447086.38102701</v>
      </c>
      <c r="AV50" s="474">
        <v>281206194.37112099</v>
      </c>
      <c r="AW50" s="474">
        <v>264127829.02908799</v>
      </c>
      <c r="AX50" s="474">
        <v>256871021.80640399</v>
      </c>
      <c r="AY50" s="474">
        <v>231673416.572496</v>
      </c>
      <c r="AZ50" s="474">
        <v>223215398.35250601</v>
      </c>
      <c r="BA50" s="474">
        <v>223215398.35250601</v>
      </c>
    </row>
    <row r="51" spans="1:53">
      <c r="A51" s="475" t="s">
        <v>2955</v>
      </c>
      <c r="B51" s="474">
        <v>15578805</v>
      </c>
      <c r="C51" s="474">
        <v>21001964</v>
      </c>
      <c r="D51" s="474">
        <v>17587866</v>
      </c>
      <c r="E51" s="474">
        <v>19019097</v>
      </c>
      <c r="F51" s="474">
        <v>19564952</v>
      </c>
      <c r="G51" s="474">
        <v>20194247</v>
      </c>
      <c r="H51" s="474">
        <v>20065380</v>
      </c>
      <c r="I51" s="474">
        <v>26426028.879999999</v>
      </c>
      <c r="J51" s="474">
        <v>19621137</v>
      </c>
      <c r="K51" s="474">
        <v>18719415</v>
      </c>
      <c r="L51" s="474">
        <v>17120012</v>
      </c>
      <c r="M51" s="474">
        <v>15317228</v>
      </c>
      <c r="N51" s="474">
        <v>15317228</v>
      </c>
      <c r="O51" s="474">
        <v>15853326</v>
      </c>
      <c r="P51" s="474">
        <v>18589806</v>
      </c>
      <c r="Q51" s="474">
        <v>17080438</v>
      </c>
      <c r="R51" s="474">
        <v>16414340</v>
      </c>
      <c r="S51" s="474">
        <v>16666801</v>
      </c>
      <c r="T51" s="474">
        <v>17397587</v>
      </c>
      <c r="U51" s="474">
        <v>18531543</v>
      </c>
      <c r="V51" s="474">
        <v>18555589</v>
      </c>
      <c r="W51" s="474">
        <v>18923866</v>
      </c>
      <c r="X51" s="474">
        <v>17934426</v>
      </c>
      <c r="Y51" s="474">
        <v>16633261</v>
      </c>
      <c r="Z51" s="474">
        <v>14183118</v>
      </c>
      <c r="AA51" s="474">
        <v>14183118</v>
      </c>
      <c r="AB51" s="474">
        <v>14389563.2020388</v>
      </c>
      <c r="AC51" s="474">
        <v>17257620.078800399</v>
      </c>
      <c r="AD51" s="474">
        <v>15845903.5258113</v>
      </c>
      <c r="AE51" s="474">
        <v>15125701.354324101</v>
      </c>
      <c r="AF51" s="474">
        <v>15431920.184122199</v>
      </c>
      <c r="AG51" s="474">
        <v>16896792.5619497</v>
      </c>
      <c r="AH51" s="474">
        <v>18068264.636316098</v>
      </c>
      <c r="AI51" s="474">
        <v>18023932.455396999</v>
      </c>
      <c r="AJ51" s="474">
        <v>18429589.1017849</v>
      </c>
      <c r="AK51" s="474">
        <v>17412156.860231198</v>
      </c>
      <c r="AL51" s="474">
        <v>16129469.069897</v>
      </c>
      <c r="AM51" s="474">
        <v>13622739.2474385</v>
      </c>
      <c r="AN51" s="474">
        <v>13622739.2474385</v>
      </c>
      <c r="AO51" s="474">
        <v>13531027.2307059</v>
      </c>
      <c r="AP51" s="474">
        <v>16919063.050931901</v>
      </c>
      <c r="AQ51" s="474">
        <v>15552938.216392901</v>
      </c>
      <c r="AR51" s="474">
        <v>14858755.764475999</v>
      </c>
      <c r="AS51" s="474">
        <v>15205569.8943801</v>
      </c>
      <c r="AT51" s="474">
        <v>17837956.616836201</v>
      </c>
      <c r="AU51" s="474">
        <v>19318961.153141201</v>
      </c>
      <c r="AV51" s="474">
        <v>19315772.819106001</v>
      </c>
      <c r="AW51" s="474">
        <v>19732731.4881217</v>
      </c>
      <c r="AX51" s="474">
        <v>18655299.119120698</v>
      </c>
      <c r="AY51" s="474">
        <v>17260272.154420201</v>
      </c>
      <c r="AZ51" s="474">
        <v>14565225.2859913</v>
      </c>
      <c r="BA51" s="474">
        <v>14565225.2859913</v>
      </c>
    </row>
    <row r="52" spans="1:53">
      <c r="A52" s="475" t="s">
        <v>2954</v>
      </c>
      <c r="B52" s="474">
        <v>0</v>
      </c>
      <c r="C52" s="474">
        <v>0</v>
      </c>
      <c r="D52" s="474">
        <v>0</v>
      </c>
      <c r="E52" s="474">
        <v>0</v>
      </c>
      <c r="F52" s="474">
        <v>0</v>
      </c>
      <c r="G52" s="474">
        <v>0</v>
      </c>
      <c r="H52" s="474">
        <v>0</v>
      </c>
      <c r="I52" s="474">
        <v>0</v>
      </c>
      <c r="J52" s="474">
        <v>0</v>
      </c>
      <c r="K52" s="474">
        <v>0</v>
      </c>
      <c r="L52" s="474">
        <v>0</v>
      </c>
      <c r="M52" s="474">
        <v>0</v>
      </c>
      <c r="N52" s="474">
        <v>0</v>
      </c>
      <c r="O52" s="474">
        <v>0</v>
      </c>
      <c r="P52" s="474">
        <v>0</v>
      </c>
      <c r="Q52" s="474">
        <v>0</v>
      </c>
      <c r="R52" s="474">
        <v>0</v>
      </c>
      <c r="S52" s="474">
        <v>0</v>
      </c>
      <c r="T52" s="474">
        <v>0</v>
      </c>
      <c r="U52" s="474">
        <v>0</v>
      </c>
      <c r="V52" s="474">
        <v>0</v>
      </c>
      <c r="W52" s="474">
        <v>0</v>
      </c>
      <c r="X52" s="474">
        <v>0</v>
      </c>
      <c r="Y52" s="474">
        <v>0</v>
      </c>
      <c r="Z52" s="474">
        <v>0</v>
      </c>
      <c r="AA52" s="474">
        <v>0</v>
      </c>
      <c r="AB52" s="474">
        <v>0</v>
      </c>
      <c r="AC52" s="474">
        <v>0</v>
      </c>
      <c r="AD52" s="474">
        <v>0</v>
      </c>
      <c r="AE52" s="474">
        <v>0</v>
      </c>
      <c r="AF52" s="474">
        <v>0</v>
      </c>
      <c r="AG52" s="474">
        <v>0</v>
      </c>
      <c r="AH52" s="474">
        <v>0</v>
      </c>
      <c r="AI52" s="474">
        <v>0</v>
      </c>
      <c r="AJ52" s="474">
        <v>0</v>
      </c>
      <c r="AK52" s="474">
        <v>0</v>
      </c>
      <c r="AL52" s="474">
        <v>0</v>
      </c>
      <c r="AM52" s="474">
        <v>0</v>
      </c>
      <c r="AN52" s="474">
        <v>0</v>
      </c>
      <c r="AO52" s="474">
        <v>0</v>
      </c>
      <c r="AP52" s="474">
        <v>0</v>
      </c>
      <c r="AQ52" s="474">
        <v>0</v>
      </c>
      <c r="AR52" s="474">
        <v>0</v>
      </c>
      <c r="AS52" s="474">
        <v>0</v>
      </c>
      <c r="AT52" s="474">
        <v>0</v>
      </c>
      <c r="AU52" s="474">
        <v>0</v>
      </c>
      <c r="AV52" s="474">
        <v>0</v>
      </c>
      <c r="AW52" s="474">
        <v>0</v>
      </c>
      <c r="AX52" s="474">
        <v>0</v>
      </c>
      <c r="AY52" s="474">
        <v>0</v>
      </c>
      <c r="AZ52" s="474">
        <v>0</v>
      </c>
      <c r="BA52" s="474">
        <v>0</v>
      </c>
    </row>
    <row r="53" spans="1:53">
      <c r="A53" s="475" t="s">
        <v>2953</v>
      </c>
      <c r="B53" s="474">
        <v>6714715.8499999996</v>
      </c>
      <c r="C53" s="474">
        <v>6502111.1900000004</v>
      </c>
      <c r="D53" s="474">
        <v>5255311.05</v>
      </c>
      <c r="E53" s="474">
        <v>6583570.3899999997</v>
      </c>
      <c r="F53" s="474">
        <v>7923851.3899999997</v>
      </c>
      <c r="G53" s="474">
        <v>8262888.3899999997</v>
      </c>
      <c r="H53" s="474">
        <v>6476517.3899999997</v>
      </c>
      <c r="I53" s="474">
        <v>8023041.3899999997</v>
      </c>
      <c r="J53" s="474">
        <v>5247870.3899999997</v>
      </c>
      <c r="K53" s="474">
        <v>5247870.3899999997</v>
      </c>
      <c r="L53" s="474">
        <v>5247870.3899999997</v>
      </c>
      <c r="M53" s="474">
        <v>5247870.3899999997</v>
      </c>
      <c r="N53" s="474">
        <v>5247870.3899999997</v>
      </c>
      <c r="O53" s="474">
        <v>5247870.3899999997</v>
      </c>
      <c r="P53" s="474">
        <v>5247870.3899999997</v>
      </c>
      <c r="Q53" s="474">
        <v>5247870.3899999997</v>
      </c>
      <c r="R53" s="474">
        <v>5247870.3899999997</v>
      </c>
      <c r="S53" s="474">
        <v>5247870.3899999997</v>
      </c>
      <c r="T53" s="474">
        <v>5247870.3899999997</v>
      </c>
      <c r="U53" s="474">
        <v>5247870.3899999997</v>
      </c>
      <c r="V53" s="474">
        <v>5247870.3899999997</v>
      </c>
      <c r="W53" s="474">
        <v>5247870.3899999997</v>
      </c>
      <c r="X53" s="474">
        <v>5247870.3899999997</v>
      </c>
      <c r="Y53" s="474">
        <v>5247870.3899999997</v>
      </c>
      <c r="Z53" s="474">
        <v>5247870.3899999997</v>
      </c>
      <c r="AA53" s="474">
        <v>5247870.3899999997</v>
      </c>
      <c r="AB53" s="474">
        <v>5247870.3899999997</v>
      </c>
      <c r="AC53" s="474">
        <v>5247870.3899999997</v>
      </c>
      <c r="AD53" s="474">
        <v>5247870.3899999997</v>
      </c>
      <c r="AE53" s="474">
        <v>5247870.3899999997</v>
      </c>
      <c r="AF53" s="474">
        <v>5247870.3899999997</v>
      </c>
      <c r="AG53" s="474">
        <v>5247870.3899999997</v>
      </c>
      <c r="AH53" s="474">
        <v>5247870.3899999997</v>
      </c>
      <c r="AI53" s="474">
        <v>5247870.3899999997</v>
      </c>
      <c r="AJ53" s="474">
        <v>5247870.3899999997</v>
      </c>
      <c r="AK53" s="474">
        <v>5247870.3899999997</v>
      </c>
      <c r="AL53" s="474">
        <v>5247870.3899999997</v>
      </c>
      <c r="AM53" s="474">
        <v>5247870.3899999997</v>
      </c>
      <c r="AN53" s="474">
        <v>5247870.3899999997</v>
      </c>
      <c r="AO53" s="474">
        <v>5247870.3899999997</v>
      </c>
      <c r="AP53" s="474">
        <v>5247870.3899999997</v>
      </c>
      <c r="AQ53" s="474">
        <v>5247870.3899999997</v>
      </c>
      <c r="AR53" s="474">
        <v>5247870.3899999997</v>
      </c>
      <c r="AS53" s="474">
        <v>5247870.3899999997</v>
      </c>
      <c r="AT53" s="474">
        <v>5247870.3899999997</v>
      </c>
      <c r="AU53" s="474">
        <v>5247870.3899999997</v>
      </c>
      <c r="AV53" s="474">
        <v>5247870.3899999997</v>
      </c>
      <c r="AW53" s="474">
        <v>5247870.3899999997</v>
      </c>
      <c r="AX53" s="474">
        <v>5247870.3899999997</v>
      </c>
      <c r="AY53" s="474">
        <v>5247870.3899999997</v>
      </c>
      <c r="AZ53" s="474">
        <v>5247870.3899999997</v>
      </c>
      <c r="BA53" s="474">
        <v>5247870.3899999997</v>
      </c>
    </row>
    <row r="54" spans="1:53">
      <c r="A54" s="475" t="s">
        <v>2952</v>
      </c>
      <c r="B54" s="474">
        <v>5743949.8499999996</v>
      </c>
      <c r="C54" s="474">
        <v>4578252.1900000004</v>
      </c>
      <c r="D54" s="474">
        <v>3820627.05</v>
      </c>
      <c r="E54" s="474">
        <v>4603734.3899999997</v>
      </c>
      <c r="F54" s="474">
        <v>5816337.3899999997</v>
      </c>
      <c r="G54" s="474">
        <v>5399569.3899999997</v>
      </c>
      <c r="H54" s="474">
        <v>4938807.3899999997</v>
      </c>
      <c r="I54" s="474">
        <v>5595280.3899999997</v>
      </c>
      <c r="J54" s="474">
        <v>3951563.39</v>
      </c>
      <c r="K54" s="474">
        <v>3951563.39</v>
      </c>
      <c r="L54" s="474">
        <v>3951563.39</v>
      </c>
      <c r="M54" s="474">
        <v>3951563.39</v>
      </c>
      <c r="N54" s="474">
        <v>3951563.39</v>
      </c>
      <c r="O54" s="474">
        <v>3951563.39</v>
      </c>
      <c r="P54" s="474">
        <v>3951563.39</v>
      </c>
      <c r="Q54" s="474">
        <v>3951563.39</v>
      </c>
      <c r="R54" s="474">
        <v>3951563.39</v>
      </c>
      <c r="S54" s="474">
        <v>3951563.39</v>
      </c>
      <c r="T54" s="474">
        <v>3951563.39</v>
      </c>
      <c r="U54" s="474">
        <v>3951563.39</v>
      </c>
      <c r="V54" s="474">
        <v>3951563.39</v>
      </c>
      <c r="W54" s="474">
        <v>3951563.39</v>
      </c>
      <c r="X54" s="474">
        <v>3951563.39</v>
      </c>
      <c r="Y54" s="474">
        <v>3951563.39</v>
      </c>
      <c r="Z54" s="474">
        <v>3951563.39</v>
      </c>
      <c r="AA54" s="474">
        <v>3951563.39</v>
      </c>
      <c r="AB54" s="474">
        <v>3951563.39</v>
      </c>
      <c r="AC54" s="474">
        <v>3951563.39</v>
      </c>
      <c r="AD54" s="474">
        <v>3951563.39</v>
      </c>
      <c r="AE54" s="474">
        <v>3951563.39</v>
      </c>
      <c r="AF54" s="474">
        <v>3951563.39</v>
      </c>
      <c r="AG54" s="474">
        <v>3951563.39</v>
      </c>
      <c r="AH54" s="474">
        <v>3951563.39</v>
      </c>
      <c r="AI54" s="474">
        <v>3951563.39</v>
      </c>
      <c r="AJ54" s="474">
        <v>3951563.39</v>
      </c>
      <c r="AK54" s="474">
        <v>3951563.39</v>
      </c>
      <c r="AL54" s="474">
        <v>3951563.39</v>
      </c>
      <c r="AM54" s="474">
        <v>3951563.39</v>
      </c>
      <c r="AN54" s="474">
        <v>3951563.39</v>
      </c>
      <c r="AO54" s="474">
        <v>3951563.39</v>
      </c>
      <c r="AP54" s="474">
        <v>3951563.39</v>
      </c>
      <c r="AQ54" s="474">
        <v>3951563.39</v>
      </c>
      <c r="AR54" s="474">
        <v>3951563.39</v>
      </c>
      <c r="AS54" s="474">
        <v>3951563.39</v>
      </c>
      <c r="AT54" s="474">
        <v>3951563.39</v>
      </c>
      <c r="AU54" s="474">
        <v>3951563.39</v>
      </c>
      <c r="AV54" s="474">
        <v>3951563.39</v>
      </c>
      <c r="AW54" s="474">
        <v>3951563.39</v>
      </c>
      <c r="AX54" s="474">
        <v>3951563.39</v>
      </c>
      <c r="AY54" s="474">
        <v>3951563.39</v>
      </c>
      <c r="AZ54" s="474">
        <v>3951563.39</v>
      </c>
      <c r="BA54" s="474">
        <v>3951563.39</v>
      </c>
    </row>
    <row r="55" spans="1:53">
      <c r="A55" s="475" t="s">
        <v>2951</v>
      </c>
      <c r="B55" s="474">
        <v>970766</v>
      </c>
      <c r="C55" s="474">
        <v>1923859</v>
      </c>
      <c r="D55" s="474">
        <v>1434684</v>
      </c>
      <c r="E55" s="474">
        <v>1979836</v>
      </c>
      <c r="F55" s="474">
        <v>2107514</v>
      </c>
      <c r="G55" s="474">
        <v>2863319</v>
      </c>
      <c r="H55" s="474">
        <v>1537710</v>
      </c>
      <c r="I55" s="474">
        <v>2427761</v>
      </c>
      <c r="J55" s="474">
        <v>1296307</v>
      </c>
      <c r="K55" s="474">
        <v>1296307</v>
      </c>
      <c r="L55" s="474">
        <v>1296307</v>
      </c>
      <c r="M55" s="474">
        <v>1296307</v>
      </c>
      <c r="N55" s="474">
        <v>1296307</v>
      </c>
      <c r="O55" s="474">
        <v>1296307</v>
      </c>
      <c r="P55" s="474">
        <v>1296307</v>
      </c>
      <c r="Q55" s="474">
        <v>1296307</v>
      </c>
      <c r="R55" s="474">
        <v>1296307</v>
      </c>
      <c r="S55" s="474">
        <v>1296307</v>
      </c>
      <c r="T55" s="474">
        <v>1296307</v>
      </c>
      <c r="U55" s="474">
        <v>1296307</v>
      </c>
      <c r="V55" s="474">
        <v>1296307</v>
      </c>
      <c r="W55" s="474">
        <v>1296307</v>
      </c>
      <c r="X55" s="474">
        <v>1296307</v>
      </c>
      <c r="Y55" s="474">
        <v>1296307</v>
      </c>
      <c r="Z55" s="474">
        <v>1296307</v>
      </c>
      <c r="AA55" s="474">
        <v>1296307</v>
      </c>
      <c r="AB55" s="474">
        <v>1296307</v>
      </c>
      <c r="AC55" s="474">
        <v>1296307</v>
      </c>
      <c r="AD55" s="474">
        <v>1296307</v>
      </c>
      <c r="AE55" s="474">
        <v>1296307</v>
      </c>
      <c r="AF55" s="474">
        <v>1296307</v>
      </c>
      <c r="AG55" s="474">
        <v>1296307</v>
      </c>
      <c r="AH55" s="474">
        <v>1296307</v>
      </c>
      <c r="AI55" s="474">
        <v>1296307</v>
      </c>
      <c r="AJ55" s="474">
        <v>1296307</v>
      </c>
      <c r="AK55" s="474">
        <v>1296307</v>
      </c>
      <c r="AL55" s="474">
        <v>1296307</v>
      </c>
      <c r="AM55" s="474">
        <v>1296307</v>
      </c>
      <c r="AN55" s="474">
        <v>1296307</v>
      </c>
      <c r="AO55" s="474">
        <v>1296307</v>
      </c>
      <c r="AP55" s="474">
        <v>1296307</v>
      </c>
      <c r="AQ55" s="474">
        <v>1296307</v>
      </c>
      <c r="AR55" s="474">
        <v>1296307</v>
      </c>
      <c r="AS55" s="474">
        <v>1296307</v>
      </c>
      <c r="AT55" s="474">
        <v>1296307</v>
      </c>
      <c r="AU55" s="474">
        <v>1296307</v>
      </c>
      <c r="AV55" s="474">
        <v>1296307</v>
      </c>
      <c r="AW55" s="474">
        <v>1296307</v>
      </c>
      <c r="AX55" s="474">
        <v>1296307</v>
      </c>
      <c r="AY55" s="474">
        <v>1296307</v>
      </c>
      <c r="AZ55" s="474">
        <v>1296307</v>
      </c>
      <c r="BA55" s="474">
        <v>1296307</v>
      </c>
    </row>
    <row r="56" spans="1:53">
      <c r="A56" s="475" t="s">
        <v>2950</v>
      </c>
      <c r="B56" s="474">
        <v>0</v>
      </c>
      <c r="C56" s="474">
        <v>0</v>
      </c>
      <c r="D56" s="474">
        <v>0</v>
      </c>
      <c r="E56" s="474">
        <v>0</v>
      </c>
      <c r="F56" s="474">
        <v>0</v>
      </c>
      <c r="G56" s="474">
        <v>0</v>
      </c>
      <c r="H56" s="474">
        <v>0</v>
      </c>
      <c r="I56" s="474">
        <v>0</v>
      </c>
      <c r="J56" s="474">
        <v>0</v>
      </c>
      <c r="K56" s="474">
        <v>0</v>
      </c>
      <c r="L56" s="474">
        <v>0</v>
      </c>
      <c r="M56" s="474">
        <v>0</v>
      </c>
      <c r="N56" s="474">
        <v>0</v>
      </c>
      <c r="O56" s="474">
        <v>0</v>
      </c>
      <c r="P56" s="474">
        <v>0</v>
      </c>
      <c r="Q56" s="474">
        <v>0</v>
      </c>
      <c r="R56" s="474">
        <v>0</v>
      </c>
      <c r="S56" s="474">
        <v>0</v>
      </c>
      <c r="T56" s="474">
        <v>0</v>
      </c>
      <c r="U56" s="474">
        <v>0</v>
      </c>
      <c r="V56" s="474">
        <v>0</v>
      </c>
      <c r="W56" s="474">
        <v>0</v>
      </c>
      <c r="X56" s="474">
        <v>0</v>
      </c>
      <c r="Y56" s="474">
        <v>0</v>
      </c>
      <c r="Z56" s="474">
        <v>0</v>
      </c>
      <c r="AA56" s="474">
        <v>0</v>
      </c>
      <c r="AB56" s="474">
        <v>0</v>
      </c>
      <c r="AC56" s="474">
        <v>0</v>
      </c>
      <c r="AD56" s="474">
        <v>0</v>
      </c>
      <c r="AE56" s="474">
        <v>0</v>
      </c>
      <c r="AF56" s="474">
        <v>0</v>
      </c>
      <c r="AG56" s="474">
        <v>0</v>
      </c>
      <c r="AH56" s="474">
        <v>0</v>
      </c>
      <c r="AI56" s="474">
        <v>0</v>
      </c>
      <c r="AJ56" s="474">
        <v>0</v>
      </c>
      <c r="AK56" s="474">
        <v>0</v>
      </c>
      <c r="AL56" s="474">
        <v>0</v>
      </c>
      <c r="AM56" s="474">
        <v>0</v>
      </c>
      <c r="AN56" s="474">
        <v>0</v>
      </c>
      <c r="AO56" s="474">
        <v>0</v>
      </c>
      <c r="AP56" s="474">
        <v>0</v>
      </c>
      <c r="AQ56" s="474">
        <v>0</v>
      </c>
      <c r="AR56" s="474">
        <v>0</v>
      </c>
      <c r="AS56" s="474">
        <v>0</v>
      </c>
      <c r="AT56" s="474">
        <v>0</v>
      </c>
      <c r="AU56" s="474">
        <v>0</v>
      </c>
      <c r="AV56" s="474">
        <v>0</v>
      </c>
      <c r="AW56" s="474">
        <v>0</v>
      </c>
      <c r="AX56" s="474">
        <v>0</v>
      </c>
      <c r="AY56" s="474">
        <v>0</v>
      </c>
      <c r="AZ56" s="474">
        <v>0</v>
      </c>
      <c r="BA56" s="474">
        <v>0</v>
      </c>
    </row>
    <row r="57" spans="1:53">
      <c r="A57" s="475" t="s">
        <v>2949</v>
      </c>
      <c r="B57" s="474">
        <v>0</v>
      </c>
      <c r="C57" s="474">
        <v>0</v>
      </c>
      <c r="D57" s="474">
        <v>0</v>
      </c>
      <c r="E57" s="474">
        <v>0</v>
      </c>
      <c r="F57" s="474">
        <v>0</v>
      </c>
      <c r="G57" s="474">
        <v>0</v>
      </c>
      <c r="H57" s="474">
        <v>0</v>
      </c>
      <c r="I57" s="474">
        <v>0</v>
      </c>
      <c r="J57" s="474">
        <v>0</v>
      </c>
      <c r="K57" s="474">
        <v>0</v>
      </c>
      <c r="L57" s="474">
        <v>0</v>
      </c>
      <c r="M57" s="474">
        <v>0</v>
      </c>
      <c r="N57" s="474">
        <v>0</v>
      </c>
      <c r="O57" s="474">
        <v>0</v>
      </c>
      <c r="P57" s="474">
        <v>0</v>
      </c>
      <c r="Q57" s="474">
        <v>0</v>
      </c>
      <c r="R57" s="474">
        <v>0</v>
      </c>
      <c r="S57" s="474">
        <v>0</v>
      </c>
      <c r="T57" s="474">
        <v>0</v>
      </c>
      <c r="U57" s="474">
        <v>0</v>
      </c>
      <c r="V57" s="474">
        <v>0</v>
      </c>
      <c r="W57" s="474">
        <v>0</v>
      </c>
      <c r="X57" s="474">
        <v>0</v>
      </c>
      <c r="Y57" s="474">
        <v>0</v>
      </c>
      <c r="Z57" s="474">
        <v>0</v>
      </c>
      <c r="AA57" s="474">
        <v>0</v>
      </c>
      <c r="AB57" s="474">
        <v>0</v>
      </c>
      <c r="AC57" s="474">
        <v>0</v>
      </c>
      <c r="AD57" s="474">
        <v>0</v>
      </c>
      <c r="AE57" s="474">
        <v>0</v>
      </c>
      <c r="AF57" s="474">
        <v>0</v>
      </c>
      <c r="AG57" s="474">
        <v>0</v>
      </c>
      <c r="AH57" s="474">
        <v>0</v>
      </c>
      <c r="AI57" s="474">
        <v>0</v>
      </c>
      <c r="AJ57" s="474">
        <v>0</v>
      </c>
      <c r="AK57" s="474">
        <v>0</v>
      </c>
      <c r="AL57" s="474">
        <v>0</v>
      </c>
      <c r="AM57" s="474">
        <v>0</v>
      </c>
      <c r="AN57" s="474">
        <v>0</v>
      </c>
      <c r="AO57" s="474">
        <v>0</v>
      </c>
      <c r="AP57" s="474">
        <v>0</v>
      </c>
      <c r="AQ57" s="474">
        <v>0</v>
      </c>
      <c r="AR57" s="474">
        <v>0</v>
      </c>
      <c r="AS57" s="474">
        <v>0</v>
      </c>
      <c r="AT57" s="474">
        <v>0</v>
      </c>
      <c r="AU57" s="474">
        <v>0</v>
      </c>
      <c r="AV57" s="474">
        <v>0</v>
      </c>
      <c r="AW57" s="474">
        <v>0</v>
      </c>
      <c r="AX57" s="474">
        <v>0</v>
      </c>
      <c r="AY57" s="474">
        <v>0</v>
      </c>
      <c r="AZ57" s="474">
        <v>0</v>
      </c>
      <c r="BA57" s="474">
        <v>0</v>
      </c>
    </row>
    <row r="58" spans="1:53">
      <c r="A58" s="475" t="s">
        <v>2948</v>
      </c>
      <c r="B58" s="474">
        <v>0</v>
      </c>
      <c r="C58" s="474">
        <v>0</v>
      </c>
      <c r="D58" s="474">
        <v>0</v>
      </c>
      <c r="E58" s="474">
        <v>0</v>
      </c>
      <c r="F58" s="474">
        <v>0</v>
      </c>
      <c r="G58" s="474">
        <v>0</v>
      </c>
      <c r="H58" s="474">
        <v>0</v>
      </c>
      <c r="I58" s="474">
        <v>0</v>
      </c>
      <c r="J58" s="474">
        <v>0</v>
      </c>
      <c r="K58" s="474">
        <v>0</v>
      </c>
      <c r="L58" s="474">
        <v>0</v>
      </c>
      <c r="M58" s="474">
        <v>0</v>
      </c>
      <c r="N58" s="474">
        <v>0</v>
      </c>
      <c r="O58" s="474">
        <v>0</v>
      </c>
      <c r="P58" s="474">
        <v>0</v>
      </c>
      <c r="Q58" s="474">
        <v>0</v>
      </c>
      <c r="R58" s="474">
        <v>0</v>
      </c>
      <c r="S58" s="474">
        <v>0</v>
      </c>
      <c r="T58" s="474">
        <v>0</v>
      </c>
      <c r="U58" s="474">
        <v>0</v>
      </c>
      <c r="V58" s="474">
        <v>0</v>
      </c>
      <c r="W58" s="474">
        <v>0</v>
      </c>
      <c r="X58" s="474">
        <v>0</v>
      </c>
      <c r="Y58" s="474">
        <v>0</v>
      </c>
      <c r="Z58" s="474">
        <v>0</v>
      </c>
      <c r="AA58" s="474">
        <v>0</v>
      </c>
      <c r="AB58" s="474">
        <v>0</v>
      </c>
      <c r="AC58" s="474">
        <v>0</v>
      </c>
      <c r="AD58" s="474">
        <v>0</v>
      </c>
      <c r="AE58" s="474">
        <v>0</v>
      </c>
      <c r="AF58" s="474">
        <v>0</v>
      </c>
      <c r="AG58" s="474">
        <v>0</v>
      </c>
      <c r="AH58" s="474">
        <v>0</v>
      </c>
      <c r="AI58" s="474">
        <v>0</v>
      </c>
      <c r="AJ58" s="474">
        <v>0</v>
      </c>
      <c r="AK58" s="474">
        <v>0</v>
      </c>
      <c r="AL58" s="474">
        <v>0</v>
      </c>
      <c r="AM58" s="474">
        <v>0</v>
      </c>
      <c r="AN58" s="474">
        <v>0</v>
      </c>
      <c r="AO58" s="474">
        <v>0</v>
      </c>
      <c r="AP58" s="474">
        <v>0</v>
      </c>
      <c r="AQ58" s="474">
        <v>0</v>
      </c>
      <c r="AR58" s="474">
        <v>0</v>
      </c>
      <c r="AS58" s="474">
        <v>0</v>
      </c>
      <c r="AT58" s="474">
        <v>0</v>
      </c>
      <c r="AU58" s="474">
        <v>0</v>
      </c>
      <c r="AV58" s="474">
        <v>0</v>
      </c>
      <c r="AW58" s="474">
        <v>0</v>
      </c>
      <c r="AX58" s="474">
        <v>0</v>
      </c>
      <c r="AY58" s="474">
        <v>0</v>
      </c>
      <c r="AZ58" s="474">
        <v>0</v>
      </c>
      <c r="BA58" s="474">
        <v>0</v>
      </c>
    </row>
    <row r="59" spans="1:53">
      <c r="A59" s="475" t="s">
        <v>2947</v>
      </c>
      <c r="B59" s="474">
        <v>26855525.190000001</v>
      </c>
      <c r="C59" s="474">
        <v>30385619.460000001</v>
      </c>
      <c r="D59" s="474">
        <v>24405724.670000002</v>
      </c>
      <c r="E59" s="474">
        <v>21075050.8199999</v>
      </c>
      <c r="F59" s="474">
        <v>20331268.8199999</v>
      </c>
      <c r="G59" s="474">
        <v>20293407.75</v>
      </c>
      <c r="H59" s="474">
        <v>20023956.530000001</v>
      </c>
      <c r="I59" s="474">
        <v>14898244.8099999</v>
      </c>
      <c r="J59" s="474">
        <v>13274618.09</v>
      </c>
      <c r="K59" s="474">
        <v>35304580.090000004</v>
      </c>
      <c r="L59" s="474">
        <v>35304580.090000004</v>
      </c>
      <c r="M59" s="474">
        <v>35304580.090000004</v>
      </c>
      <c r="N59" s="474">
        <v>35304580.090000004</v>
      </c>
      <c r="O59" s="474">
        <v>35304580.090000004</v>
      </c>
      <c r="P59" s="474">
        <v>35304580.090000004</v>
      </c>
      <c r="Q59" s="474">
        <v>35304580.090000004</v>
      </c>
      <c r="R59" s="474">
        <v>35304580.090000004</v>
      </c>
      <c r="S59" s="474">
        <v>35304580.090000004</v>
      </c>
      <c r="T59" s="474">
        <v>35304580.090000004</v>
      </c>
      <c r="U59" s="474">
        <v>35304580.090000004</v>
      </c>
      <c r="V59" s="474">
        <v>35304580.090000004</v>
      </c>
      <c r="W59" s="474">
        <v>35304580.090000004</v>
      </c>
      <c r="X59" s="474">
        <v>35304580.090000004</v>
      </c>
      <c r="Y59" s="474">
        <v>35304580.090000004</v>
      </c>
      <c r="Z59" s="474">
        <v>35304580.090000004</v>
      </c>
      <c r="AA59" s="474">
        <v>35304580.090000004</v>
      </c>
      <c r="AB59" s="474">
        <v>35304580.090000004</v>
      </c>
      <c r="AC59" s="474">
        <v>35304580.090000004</v>
      </c>
      <c r="AD59" s="474">
        <v>35304580.090000004</v>
      </c>
      <c r="AE59" s="474">
        <v>35304580.090000004</v>
      </c>
      <c r="AF59" s="474">
        <v>35304580.090000004</v>
      </c>
      <c r="AG59" s="474">
        <v>35304580.090000004</v>
      </c>
      <c r="AH59" s="474">
        <v>35304580.090000004</v>
      </c>
      <c r="AI59" s="474">
        <v>35304580.090000004</v>
      </c>
      <c r="AJ59" s="474">
        <v>35304580.090000004</v>
      </c>
      <c r="AK59" s="474">
        <v>35304580.090000004</v>
      </c>
      <c r="AL59" s="474">
        <v>35304580.090000004</v>
      </c>
      <c r="AM59" s="474">
        <v>35304580.090000004</v>
      </c>
      <c r="AN59" s="474">
        <v>35304580.090000004</v>
      </c>
      <c r="AO59" s="474">
        <v>35304580.090000004</v>
      </c>
      <c r="AP59" s="474">
        <v>35304580.090000004</v>
      </c>
      <c r="AQ59" s="474">
        <v>35304580.090000004</v>
      </c>
      <c r="AR59" s="474">
        <v>35304580.090000004</v>
      </c>
      <c r="AS59" s="474">
        <v>35304580.090000004</v>
      </c>
      <c r="AT59" s="474">
        <v>35304580.090000004</v>
      </c>
      <c r="AU59" s="474">
        <v>35304580.090000004</v>
      </c>
      <c r="AV59" s="474">
        <v>35304580.090000004</v>
      </c>
      <c r="AW59" s="474">
        <v>35304580.090000004</v>
      </c>
      <c r="AX59" s="474">
        <v>35304580.090000004</v>
      </c>
      <c r="AY59" s="474">
        <v>35304580.090000004</v>
      </c>
      <c r="AZ59" s="474">
        <v>35304580.090000004</v>
      </c>
      <c r="BA59" s="474">
        <v>35304580.090000004</v>
      </c>
    </row>
    <row r="60" spans="1:53">
      <c r="A60" s="475" t="s">
        <v>2946</v>
      </c>
      <c r="B60" s="474">
        <v>0</v>
      </c>
      <c r="C60" s="474">
        <v>0</v>
      </c>
      <c r="D60" s="474">
        <v>0</v>
      </c>
      <c r="E60" s="474">
        <v>0</v>
      </c>
      <c r="F60" s="474">
        <v>0</v>
      </c>
      <c r="G60" s="474">
        <v>0</v>
      </c>
      <c r="H60" s="474">
        <v>0</v>
      </c>
      <c r="I60" s="474">
        <v>0</v>
      </c>
      <c r="J60" s="474">
        <v>0</v>
      </c>
      <c r="K60" s="474">
        <v>0</v>
      </c>
      <c r="L60" s="474">
        <v>0</v>
      </c>
      <c r="M60" s="474">
        <v>0</v>
      </c>
      <c r="N60" s="474">
        <v>0</v>
      </c>
      <c r="O60" s="474">
        <v>0</v>
      </c>
      <c r="P60" s="474">
        <v>0</v>
      </c>
      <c r="Q60" s="474">
        <v>0</v>
      </c>
      <c r="R60" s="474">
        <v>0</v>
      </c>
      <c r="S60" s="474">
        <v>0</v>
      </c>
      <c r="T60" s="474">
        <v>0</v>
      </c>
      <c r="U60" s="474">
        <v>0</v>
      </c>
      <c r="V60" s="474">
        <v>0</v>
      </c>
      <c r="W60" s="474">
        <v>0</v>
      </c>
      <c r="X60" s="474">
        <v>0</v>
      </c>
      <c r="Y60" s="474">
        <v>0</v>
      </c>
      <c r="Z60" s="474">
        <v>0</v>
      </c>
      <c r="AA60" s="474">
        <v>0</v>
      </c>
      <c r="AB60" s="474">
        <v>0</v>
      </c>
      <c r="AC60" s="474">
        <v>0</v>
      </c>
      <c r="AD60" s="474">
        <v>0</v>
      </c>
      <c r="AE60" s="474">
        <v>0</v>
      </c>
      <c r="AF60" s="474">
        <v>0</v>
      </c>
      <c r="AG60" s="474">
        <v>0</v>
      </c>
      <c r="AH60" s="474">
        <v>0</v>
      </c>
      <c r="AI60" s="474">
        <v>0</v>
      </c>
      <c r="AJ60" s="474">
        <v>0</v>
      </c>
      <c r="AK60" s="474">
        <v>0</v>
      </c>
      <c r="AL60" s="474">
        <v>0</v>
      </c>
      <c r="AM60" s="474">
        <v>0</v>
      </c>
      <c r="AN60" s="474">
        <v>0</v>
      </c>
      <c r="AO60" s="474">
        <v>0</v>
      </c>
      <c r="AP60" s="474">
        <v>0</v>
      </c>
      <c r="AQ60" s="474">
        <v>0</v>
      </c>
      <c r="AR60" s="474">
        <v>0</v>
      </c>
      <c r="AS60" s="474">
        <v>0</v>
      </c>
      <c r="AT60" s="474">
        <v>0</v>
      </c>
      <c r="AU60" s="474">
        <v>0</v>
      </c>
      <c r="AV60" s="474">
        <v>0</v>
      </c>
      <c r="AW60" s="474">
        <v>0</v>
      </c>
      <c r="AX60" s="474">
        <v>0</v>
      </c>
      <c r="AY60" s="474">
        <v>0</v>
      </c>
      <c r="AZ60" s="474">
        <v>0</v>
      </c>
      <c r="BA60" s="474">
        <v>0</v>
      </c>
    </row>
    <row r="61" spans="1:53">
      <c r="A61" s="475" t="s">
        <v>2945</v>
      </c>
      <c r="B61" s="474">
        <v>0</v>
      </c>
      <c r="C61" s="474">
        <v>0</v>
      </c>
      <c r="D61" s="474">
        <v>0</v>
      </c>
      <c r="E61" s="474">
        <v>0</v>
      </c>
      <c r="F61" s="474">
        <v>0</v>
      </c>
      <c r="G61" s="474">
        <v>0</v>
      </c>
      <c r="H61" s="474">
        <v>0</v>
      </c>
      <c r="I61" s="474">
        <v>0</v>
      </c>
      <c r="J61" s="474">
        <v>0</v>
      </c>
      <c r="K61" s="474">
        <v>0</v>
      </c>
      <c r="L61" s="474">
        <v>0</v>
      </c>
      <c r="M61" s="474">
        <v>0</v>
      </c>
      <c r="N61" s="474">
        <v>0</v>
      </c>
      <c r="O61" s="474">
        <v>0</v>
      </c>
      <c r="P61" s="474">
        <v>0</v>
      </c>
      <c r="Q61" s="474">
        <v>0</v>
      </c>
      <c r="R61" s="474">
        <v>0</v>
      </c>
      <c r="S61" s="474">
        <v>0</v>
      </c>
      <c r="T61" s="474">
        <v>0</v>
      </c>
      <c r="U61" s="474">
        <v>0</v>
      </c>
      <c r="V61" s="474">
        <v>0</v>
      </c>
      <c r="W61" s="474">
        <v>0</v>
      </c>
      <c r="X61" s="474">
        <v>0</v>
      </c>
      <c r="Y61" s="474">
        <v>0</v>
      </c>
      <c r="Z61" s="474">
        <v>0</v>
      </c>
      <c r="AA61" s="474">
        <v>0</v>
      </c>
      <c r="AB61" s="474">
        <v>0</v>
      </c>
      <c r="AC61" s="474">
        <v>0</v>
      </c>
      <c r="AD61" s="474">
        <v>0</v>
      </c>
      <c r="AE61" s="474">
        <v>0</v>
      </c>
      <c r="AF61" s="474">
        <v>0</v>
      </c>
      <c r="AG61" s="474">
        <v>0</v>
      </c>
      <c r="AH61" s="474">
        <v>0</v>
      </c>
      <c r="AI61" s="474">
        <v>0</v>
      </c>
      <c r="AJ61" s="474">
        <v>0</v>
      </c>
      <c r="AK61" s="474">
        <v>0</v>
      </c>
      <c r="AL61" s="474">
        <v>0</v>
      </c>
      <c r="AM61" s="474">
        <v>0</v>
      </c>
      <c r="AN61" s="474">
        <v>0</v>
      </c>
      <c r="AO61" s="474">
        <v>0</v>
      </c>
      <c r="AP61" s="474">
        <v>0</v>
      </c>
      <c r="AQ61" s="474">
        <v>0</v>
      </c>
      <c r="AR61" s="474">
        <v>0</v>
      </c>
      <c r="AS61" s="474">
        <v>0</v>
      </c>
      <c r="AT61" s="474">
        <v>0</v>
      </c>
      <c r="AU61" s="474">
        <v>0</v>
      </c>
      <c r="AV61" s="474">
        <v>0</v>
      </c>
      <c r="AW61" s="474">
        <v>0</v>
      </c>
      <c r="AX61" s="474">
        <v>0</v>
      </c>
      <c r="AY61" s="474">
        <v>0</v>
      </c>
      <c r="AZ61" s="474">
        <v>0</v>
      </c>
      <c r="BA61" s="474">
        <v>0</v>
      </c>
    </row>
    <row r="62" spans="1:53">
      <c r="A62" s="475" t="s">
        <v>2944</v>
      </c>
      <c r="B62" s="474">
        <v>26855525.190000001</v>
      </c>
      <c r="C62" s="474">
        <v>30385619.460000001</v>
      </c>
      <c r="D62" s="474">
        <v>24405724.670000002</v>
      </c>
      <c r="E62" s="474">
        <v>21075050.8199999</v>
      </c>
      <c r="F62" s="474">
        <v>20331268.8199999</v>
      </c>
      <c r="G62" s="474">
        <v>20293407.75</v>
      </c>
      <c r="H62" s="474">
        <v>20023956.530000001</v>
      </c>
      <c r="I62" s="474">
        <v>14898244.8099999</v>
      </c>
      <c r="J62" s="474">
        <v>13274618.09</v>
      </c>
      <c r="K62" s="474">
        <v>35304580.090000004</v>
      </c>
      <c r="L62" s="474">
        <v>35304580.090000004</v>
      </c>
      <c r="M62" s="474">
        <v>35304580.090000004</v>
      </c>
      <c r="N62" s="474">
        <v>35304580.090000004</v>
      </c>
      <c r="O62" s="474">
        <v>35304580.090000004</v>
      </c>
      <c r="P62" s="474">
        <v>35304580.090000004</v>
      </c>
      <c r="Q62" s="474">
        <v>35304580.090000004</v>
      </c>
      <c r="R62" s="474">
        <v>35304580.090000004</v>
      </c>
      <c r="S62" s="474">
        <v>35304580.090000004</v>
      </c>
      <c r="T62" s="474">
        <v>35304580.090000004</v>
      </c>
      <c r="U62" s="474">
        <v>35304580.090000004</v>
      </c>
      <c r="V62" s="474">
        <v>35304580.090000004</v>
      </c>
      <c r="W62" s="474">
        <v>35304580.090000004</v>
      </c>
      <c r="X62" s="474">
        <v>35304580.090000004</v>
      </c>
      <c r="Y62" s="474">
        <v>35304580.090000004</v>
      </c>
      <c r="Z62" s="474">
        <v>35304580.090000004</v>
      </c>
      <c r="AA62" s="474">
        <v>35304580.090000004</v>
      </c>
      <c r="AB62" s="474">
        <v>35304580.090000004</v>
      </c>
      <c r="AC62" s="474">
        <v>35304580.090000004</v>
      </c>
      <c r="AD62" s="474">
        <v>35304580.090000004</v>
      </c>
      <c r="AE62" s="474">
        <v>35304580.090000004</v>
      </c>
      <c r="AF62" s="474">
        <v>35304580.090000004</v>
      </c>
      <c r="AG62" s="474">
        <v>35304580.090000004</v>
      </c>
      <c r="AH62" s="474">
        <v>35304580.090000004</v>
      </c>
      <c r="AI62" s="474">
        <v>35304580.090000004</v>
      </c>
      <c r="AJ62" s="474">
        <v>35304580.090000004</v>
      </c>
      <c r="AK62" s="474">
        <v>35304580.090000004</v>
      </c>
      <c r="AL62" s="474">
        <v>35304580.090000004</v>
      </c>
      <c r="AM62" s="474">
        <v>35304580.090000004</v>
      </c>
      <c r="AN62" s="474">
        <v>35304580.090000004</v>
      </c>
      <c r="AO62" s="474">
        <v>35304580.090000004</v>
      </c>
      <c r="AP62" s="474">
        <v>35304580.090000004</v>
      </c>
      <c r="AQ62" s="474">
        <v>35304580.090000004</v>
      </c>
      <c r="AR62" s="474">
        <v>35304580.090000004</v>
      </c>
      <c r="AS62" s="474">
        <v>35304580.090000004</v>
      </c>
      <c r="AT62" s="474">
        <v>35304580.090000004</v>
      </c>
      <c r="AU62" s="474">
        <v>35304580.090000004</v>
      </c>
      <c r="AV62" s="474">
        <v>35304580.090000004</v>
      </c>
      <c r="AW62" s="474">
        <v>35304580.090000004</v>
      </c>
      <c r="AX62" s="474">
        <v>35304580.090000004</v>
      </c>
      <c r="AY62" s="474">
        <v>35304580.090000004</v>
      </c>
      <c r="AZ62" s="474">
        <v>35304580.090000004</v>
      </c>
      <c r="BA62" s="474">
        <v>35304580.090000004</v>
      </c>
    </row>
    <row r="63" spans="1:53">
      <c r="A63" s="475" t="s">
        <v>2943</v>
      </c>
      <c r="B63" s="474">
        <v>28965485.73</v>
      </c>
      <c r="C63" s="474">
        <v>32479174.170000002</v>
      </c>
      <c r="D63" s="474">
        <v>25257450.620000001</v>
      </c>
      <c r="E63" s="474">
        <v>21377381.719999999</v>
      </c>
      <c r="F63" s="474">
        <v>20522187.41</v>
      </c>
      <c r="G63" s="474">
        <v>21465165.359999999</v>
      </c>
      <c r="H63" s="474">
        <v>21913263.02</v>
      </c>
      <c r="I63" s="474">
        <v>1353408.87</v>
      </c>
      <c r="J63" s="474">
        <v>23857730.370000001</v>
      </c>
      <c r="K63" s="474">
        <v>36318609.700000003</v>
      </c>
      <c r="L63" s="474">
        <v>36318609.700000003</v>
      </c>
      <c r="M63" s="474">
        <v>36318609.700000003</v>
      </c>
      <c r="N63" s="474">
        <v>36318609.700000003</v>
      </c>
      <c r="O63" s="474">
        <v>36318609.700000003</v>
      </c>
      <c r="P63" s="474">
        <v>36318609.700000003</v>
      </c>
      <c r="Q63" s="474">
        <v>36318609.700000003</v>
      </c>
      <c r="R63" s="474">
        <v>36318609.700000003</v>
      </c>
      <c r="S63" s="474">
        <v>36318609.700000003</v>
      </c>
      <c r="T63" s="474">
        <v>36318609.700000003</v>
      </c>
      <c r="U63" s="474">
        <v>36318609.700000003</v>
      </c>
      <c r="V63" s="474">
        <v>36318609.700000003</v>
      </c>
      <c r="W63" s="474">
        <v>36318609.700000003</v>
      </c>
      <c r="X63" s="474">
        <v>36318609.700000003</v>
      </c>
      <c r="Y63" s="474">
        <v>36318609.700000003</v>
      </c>
      <c r="Z63" s="474">
        <v>36318609.700000003</v>
      </c>
      <c r="AA63" s="474">
        <v>36318609.700000003</v>
      </c>
      <c r="AB63" s="474">
        <v>36318609.700000003</v>
      </c>
      <c r="AC63" s="474">
        <v>36318609.700000003</v>
      </c>
      <c r="AD63" s="474">
        <v>36318609.700000003</v>
      </c>
      <c r="AE63" s="474">
        <v>36318609.700000003</v>
      </c>
      <c r="AF63" s="474">
        <v>36318609.700000003</v>
      </c>
      <c r="AG63" s="474">
        <v>36318609.700000003</v>
      </c>
      <c r="AH63" s="474">
        <v>36318609.700000003</v>
      </c>
      <c r="AI63" s="474">
        <v>36318609.700000003</v>
      </c>
      <c r="AJ63" s="474">
        <v>36318609.700000003</v>
      </c>
      <c r="AK63" s="474">
        <v>36318609.700000003</v>
      </c>
      <c r="AL63" s="474">
        <v>36318609.700000003</v>
      </c>
      <c r="AM63" s="474">
        <v>36318609.700000003</v>
      </c>
      <c r="AN63" s="474">
        <v>36318609.700000003</v>
      </c>
      <c r="AO63" s="474">
        <v>36318609.700000003</v>
      </c>
      <c r="AP63" s="474">
        <v>36318609.700000003</v>
      </c>
      <c r="AQ63" s="474">
        <v>36318609.700000003</v>
      </c>
      <c r="AR63" s="474">
        <v>36318609.700000003</v>
      </c>
      <c r="AS63" s="474">
        <v>36318609.700000003</v>
      </c>
      <c r="AT63" s="474">
        <v>36318609.700000003</v>
      </c>
      <c r="AU63" s="474">
        <v>36318609.700000003</v>
      </c>
      <c r="AV63" s="474">
        <v>36318609.700000003</v>
      </c>
      <c r="AW63" s="474">
        <v>36318609.700000003</v>
      </c>
      <c r="AX63" s="474">
        <v>36318609.700000003</v>
      </c>
      <c r="AY63" s="474">
        <v>36318609.700000003</v>
      </c>
      <c r="AZ63" s="474">
        <v>36318609.700000003</v>
      </c>
      <c r="BA63" s="474">
        <v>36318609.700000003</v>
      </c>
    </row>
    <row r="64" spans="1:53">
      <c r="A64" s="475" t="s">
        <v>2942</v>
      </c>
      <c r="B64" s="474">
        <v>-2109960.54</v>
      </c>
      <c r="C64" s="474">
        <v>-2093554.71</v>
      </c>
      <c r="D64" s="474">
        <v>-851725.95</v>
      </c>
      <c r="E64" s="474">
        <v>-341595.42</v>
      </c>
      <c r="F64" s="474">
        <v>699939.08</v>
      </c>
      <c r="G64" s="474">
        <v>415543.06</v>
      </c>
      <c r="H64" s="474">
        <v>1646470.18</v>
      </c>
      <c r="I64" s="474">
        <v>2396831.9900000002</v>
      </c>
      <c r="J64" s="474">
        <v>-1014029.61</v>
      </c>
      <c r="K64" s="474">
        <v>-1014029.61</v>
      </c>
      <c r="L64" s="474">
        <v>-1014029.61</v>
      </c>
      <c r="M64" s="474">
        <v>-1014029.61</v>
      </c>
      <c r="N64" s="474">
        <v>-1014029.61</v>
      </c>
      <c r="O64" s="474">
        <v>-1014029.61</v>
      </c>
      <c r="P64" s="474">
        <v>-1014029.61</v>
      </c>
      <c r="Q64" s="474">
        <v>-1014029.61</v>
      </c>
      <c r="R64" s="474">
        <v>-1014029.61</v>
      </c>
      <c r="S64" s="474">
        <v>-1014029.61</v>
      </c>
      <c r="T64" s="474">
        <v>-1014029.61</v>
      </c>
      <c r="U64" s="474">
        <v>-1014029.61</v>
      </c>
      <c r="V64" s="474">
        <v>-1014029.61</v>
      </c>
      <c r="W64" s="474">
        <v>-1014029.61</v>
      </c>
      <c r="X64" s="474">
        <v>-1014029.61</v>
      </c>
      <c r="Y64" s="474">
        <v>-1014029.61</v>
      </c>
      <c r="Z64" s="474">
        <v>-1014029.61</v>
      </c>
      <c r="AA64" s="474">
        <v>-1014029.61</v>
      </c>
      <c r="AB64" s="474">
        <v>-1014029.61</v>
      </c>
      <c r="AC64" s="474">
        <v>-1014029.61</v>
      </c>
      <c r="AD64" s="474">
        <v>-1014029.61</v>
      </c>
      <c r="AE64" s="474">
        <v>-1014029.61</v>
      </c>
      <c r="AF64" s="474">
        <v>-1014029.61</v>
      </c>
      <c r="AG64" s="474">
        <v>-1014029.61</v>
      </c>
      <c r="AH64" s="474">
        <v>-1014029.61</v>
      </c>
      <c r="AI64" s="474">
        <v>-1014029.61</v>
      </c>
      <c r="AJ64" s="474">
        <v>-1014029.61</v>
      </c>
      <c r="AK64" s="474">
        <v>-1014029.61</v>
      </c>
      <c r="AL64" s="474">
        <v>-1014029.61</v>
      </c>
      <c r="AM64" s="474">
        <v>-1014029.61</v>
      </c>
      <c r="AN64" s="474">
        <v>-1014029.61</v>
      </c>
      <c r="AO64" s="474">
        <v>-1014029.61</v>
      </c>
      <c r="AP64" s="474">
        <v>-1014029.61</v>
      </c>
      <c r="AQ64" s="474">
        <v>-1014029.61</v>
      </c>
      <c r="AR64" s="474">
        <v>-1014029.61</v>
      </c>
      <c r="AS64" s="474">
        <v>-1014029.61</v>
      </c>
      <c r="AT64" s="474">
        <v>-1014029.61</v>
      </c>
      <c r="AU64" s="474">
        <v>-1014029.61</v>
      </c>
      <c r="AV64" s="474">
        <v>-1014029.61</v>
      </c>
      <c r="AW64" s="474">
        <v>-1014029.61</v>
      </c>
      <c r="AX64" s="474">
        <v>-1014029.61</v>
      </c>
      <c r="AY64" s="474">
        <v>-1014029.61</v>
      </c>
      <c r="AZ64" s="474">
        <v>-1014029.61</v>
      </c>
      <c r="BA64" s="474">
        <v>-1014029.61</v>
      </c>
    </row>
    <row r="65" spans="1:53">
      <c r="A65" s="475" t="s">
        <v>2941</v>
      </c>
      <c r="B65" s="474">
        <v>0</v>
      </c>
      <c r="C65" s="474">
        <v>0</v>
      </c>
      <c r="D65" s="474">
        <v>0</v>
      </c>
      <c r="E65" s="474">
        <v>0</v>
      </c>
      <c r="F65" s="474">
        <v>0</v>
      </c>
      <c r="G65" s="474">
        <v>0</v>
      </c>
      <c r="H65" s="474">
        <v>0</v>
      </c>
      <c r="I65" s="474">
        <v>0</v>
      </c>
      <c r="J65" s="474">
        <v>0</v>
      </c>
      <c r="K65" s="474">
        <v>0</v>
      </c>
      <c r="L65" s="474">
        <v>0</v>
      </c>
      <c r="M65" s="474">
        <v>0</v>
      </c>
      <c r="N65" s="474">
        <v>0</v>
      </c>
      <c r="O65" s="474">
        <v>0</v>
      </c>
      <c r="P65" s="474">
        <v>0</v>
      </c>
      <c r="Q65" s="474">
        <v>0</v>
      </c>
      <c r="R65" s="474">
        <v>0</v>
      </c>
      <c r="S65" s="474">
        <v>0</v>
      </c>
      <c r="T65" s="474">
        <v>0</v>
      </c>
      <c r="U65" s="474">
        <v>0</v>
      </c>
      <c r="V65" s="474">
        <v>0</v>
      </c>
      <c r="W65" s="474">
        <v>0</v>
      </c>
      <c r="X65" s="474">
        <v>0</v>
      </c>
      <c r="Y65" s="474">
        <v>0</v>
      </c>
      <c r="Z65" s="474">
        <v>0</v>
      </c>
      <c r="AA65" s="474">
        <v>0</v>
      </c>
      <c r="AB65" s="474">
        <v>0</v>
      </c>
      <c r="AC65" s="474">
        <v>0</v>
      </c>
      <c r="AD65" s="474">
        <v>0</v>
      </c>
      <c r="AE65" s="474">
        <v>0</v>
      </c>
      <c r="AF65" s="474">
        <v>0</v>
      </c>
      <c r="AG65" s="474">
        <v>0</v>
      </c>
      <c r="AH65" s="474">
        <v>0</v>
      </c>
      <c r="AI65" s="474">
        <v>0</v>
      </c>
      <c r="AJ65" s="474">
        <v>0</v>
      </c>
      <c r="AK65" s="474">
        <v>0</v>
      </c>
      <c r="AL65" s="474">
        <v>0</v>
      </c>
      <c r="AM65" s="474">
        <v>0</v>
      </c>
      <c r="AN65" s="474">
        <v>0</v>
      </c>
      <c r="AO65" s="474">
        <v>0</v>
      </c>
      <c r="AP65" s="474">
        <v>0</v>
      </c>
      <c r="AQ65" s="474">
        <v>0</v>
      </c>
      <c r="AR65" s="474">
        <v>0</v>
      </c>
      <c r="AS65" s="474">
        <v>0</v>
      </c>
      <c r="AT65" s="474">
        <v>0</v>
      </c>
      <c r="AU65" s="474">
        <v>0</v>
      </c>
      <c r="AV65" s="474">
        <v>0</v>
      </c>
      <c r="AW65" s="474">
        <v>0</v>
      </c>
      <c r="AX65" s="474">
        <v>0</v>
      </c>
      <c r="AY65" s="474">
        <v>0</v>
      </c>
      <c r="AZ65" s="474">
        <v>0</v>
      </c>
      <c r="BA65" s="474">
        <v>0</v>
      </c>
    </row>
    <row r="66" spans="1:53">
      <c r="A66" s="475" t="s">
        <v>2940</v>
      </c>
      <c r="B66" s="474">
        <v>0</v>
      </c>
      <c r="C66" s="474">
        <v>0</v>
      </c>
      <c r="D66" s="474">
        <v>0</v>
      </c>
      <c r="E66" s="474">
        <v>39264.519999999997</v>
      </c>
      <c r="F66" s="474">
        <v>-890857.67</v>
      </c>
      <c r="G66" s="474">
        <v>-1587300.67</v>
      </c>
      <c r="H66" s="474">
        <v>-3535776.67</v>
      </c>
      <c r="I66" s="474">
        <v>11148003.949999999</v>
      </c>
      <c r="J66" s="474">
        <v>-9569082.6699999999</v>
      </c>
      <c r="K66" s="474">
        <v>0</v>
      </c>
      <c r="L66" s="474">
        <v>0</v>
      </c>
      <c r="M66" s="474">
        <v>0</v>
      </c>
      <c r="N66" s="474">
        <v>0</v>
      </c>
      <c r="O66" s="474">
        <v>0</v>
      </c>
      <c r="P66" s="474">
        <v>0</v>
      </c>
      <c r="Q66" s="474">
        <v>0</v>
      </c>
      <c r="R66" s="474">
        <v>0</v>
      </c>
      <c r="S66" s="474">
        <v>0</v>
      </c>
      <c r="T66" s="474">
        <v>0</v>
      </c>
      <c r="U66" s="474">
        <v>0</v>
      </c>
      <c r="V66" s="474">
        <v>0</v>
      </c>
      <c r="W66" s="474">
        <v>0</v>
      </c>
      <c r="X66" s="474">
        <v>0</v>
      </c>
      <c r="Y66" s="474">
        <v>0</v>
      </c>
      <c r="Z66" s="474">
        <v>0</v>
      </c>
      <c r="AA66" s="474">
        <v>0</v>
      </c>
      <c r="AB66" s="474">
        <v>0</v>
      </c>
      <c r="AC66" s="474">
        <v>0</v>
      </c>
      <c r="AD66" s="474">
        <v>0</v>
      </c>
      <c r="AE66" s="474">
        <v>0</v>
      </c>
      <c r="AF66" s="474">
        <v>0</v>
      </c>
      <c r="AG66" s="474">
        <v>0</v>
      </c>
      <c r="AH66" s="474">
        <v>0</v>
      </c>
      <c r="AI66" s="474">
        <v>0</v>
      </c>
      <c r="AJ66" s="474">
        <v>0</v>
      </c>
      <c r="AK66" s="474">
        <v>0</v>
      </c>
      <c r="AL66" s="474">
        <v>0</v>
      </c>
      <c r="AM66" s="474">
        <v>0</v>
      </c>
      <c r="AN66" s="474">
        <v>0</v>
      </c>
      <c r="AO66" s="474">
        <v>0</v>
      </c>
      <c r="AP66" s="474">
        <v>0</v>
      </c>
      <c r="AQ66" s="474">
        <v>0</v>
      </c>
      <c r="AR66" s="474">
        <v>0</v>
      </c>
      <c r="AS66" s="474">
        <v>0</v>
      </c>
      <c r="AT66" s="474">
        <v>0</v>
      </c>
      <c r="AU66" s="474">
        <v>0</v>
      </c>
      <c r="AV66" s="474">
        <v>0</v>
      </c>
      <c r="AW66" s="474">
        <v>0</v>
      </c>
      <c r="AX66" s="474">
        <v>0</v>
      </c>
      <c r="AY66" s="474">
        <v>0</v>
      </c>
      <c r="AZ66" s="474">
        <v>0</v>
      </c>
      <c r="BA66" s="474">
        <v>0</v>
      </c>
    </row>
    <row r="67" spans="1:53">
      <c r="A67" s="475" t="s">
        <v>2939</v>
      </c>
      <c r="B67" s="474">
        <v>16258208.16</v>
      </c>
      <c r="C67" s="474">
        <v>26321711.859999999</v>
      </c>
      <c r="D67" s="474">
        <v>30237041.379999999</v>
      </c>
      <c r="E67" s="474">
        <v>22444506.66</v>
      </c>
      <c r="F67" s="474">
        <v>45202296.509999998</v>
      </c>
      <c r="G67" s="474">
        <v>104942648.48999999</v>
      </c>
      <c r="H67" s="474">
        <v>69486297.620000005</v>
      </c>
      <c r="I67" s="474">
        <v>142885072.28999999</v>
      </c>
      <c r="J67" s="474">
        <v>79652435.079999998</v>
      </c>
      <c r="K67" s="474">
        <v>48027440.449999802</v>
      </c>
      <c r="L67" s="474">
        <v>44739113.4500001</v>
      </c>
      <c r="M67" s="474">
        <v>41874407.450000003</v>
      </c>
      <c r="N67" s="474">
        <v>41874407.450000003</v>
      </c>
      <c r="O67" s="474">
        <v>39212028.4500001</v>
      </c>
      <c r="P67" s="474">
        <v>36555971.449999899</v>
      </c>
      <c r="Q67" s="474">
        <v>34260308.450000897</v>
      </c>
      <c r="R67" s="474">
        <v>32059486.450000901</v>
      </c>
      <c r="S67" s="474">
        <v>30111572.450000901</v>
      </c>
      <c r="T67" s="474">
        <v>28226885.4500008</v>
      </c>
      <c r="U67" s="474">
        <v>24342198.4500008</v>
      </c>
      <c r="V67" s="474">
        <v>20457511.4500008</v>
      </c>
      <c r="W67" s="474">
        <v>16572824.450000901</v>
      </c>
      <c r="X67" s="474">
        <v>12688137.4500008</v>
      </c>
      <c r="Y67" s="474">
        <v>8803450.4500009008</v>
      </c>
      <c r="Z67" s="474">
        <v>6918763.4500009399</v>
      </c>
      <c r="AA67" s="474">
        <v>6918763.4500009399</v>
      </c>
      <c r="AB67" s="474">
        <v>5034073.4499996305</v>
      </c>
      <c r="AC67" s="474">
        <v>5034073.4500001296</v>
      </c>
      <c r="AD67" s="474">
        <v>5034073.4500000402</v>
      </c>
      <c r="AE67" s="474">
        <v>5034073.4500000598</v>
      </c>
      <c r="AF67" s="474">
        <v>5034073.4500000495</v>
      </c>
      <c r="AG67" s="474">
        <v>5034073.4500000803</v>
      </c>
      <c r="AH67" s="474">
        <v>5034073.4500000896</v>
      </c>
      <c r="AI67" s="474">
        <v>5034073.4499994302</v>
      </c>
      <c r="AJ67" s="474">
        <v>5034073.4499994898</v>
      </c>
      <c r="AK67" s="474">
        <v>5034073.44999988</v>
      </c>
      <c r="AL67" s="474">
        <v>5034073.4500000197</v>
      </c>
      <c r="AM67" s="474">
        <v>5034073.4499997096</v>
      </c>
      <c r="AN67" s="474">
        <v>5034073.4499997096</v>
      </c>
      <c r="AO67" s="474">
        <v>5034073.4499999201</v>
      </c>
      <c r="AP67" s="474">
        <v>5034073.4499986302</v>
      </c>
      <c r="AQ67" s="474">
        <v>5034073.4499997301</v>
      </c>
      <c r="AR67" s="474">
        <v>5034073.4499988696</v>
      </c>
      <c r="AS67" s="474">
        <v>5034073.4499999899</v>
      </c>
      <c r="AT67" s="474">
        <v>5034073.4499997403</v>
      </c>
      <c r="AU67" s="474">
        <v>5034073.4499998903</v>
      </c>
      <c r="AV67" s="474">
        <v>5034073.4499997701</v>
      </c>
      <c r="AW67" s="474">
        <v>5034073.4499996696</v>
      </c>
      <c r="AX67" s="474">
        <v>5034073.4499994405</v>
      </c>
      <c r="AY67" s="474">
        <v>5034073.4499993902</v>
      </c>
      <c r="AZ67" s="474">
        <v>5034073.4499994405</v>
      </c>
      <c r="BA67" s="474">
        <v>5034073.4499994405</v>
      </c>
    </row>
    <row r="68" spans="1:53">
      <c r="A68" s="475" t="s">
        <v>2938</v>
      </c>
      <c r="B68" s="474">
        <v>13726762.32</v>
      </c>
      <c r="C68" s="474">
        <v>23970266.02</v>
      </c>
      <c r="D68" s="474">
        <v>27816320.849999901</v>
      </c>
      <c r="E68" s="474">
        <v>20023786.129999999</v>
      </c>
      <c r="F68" s="474">
        <v>42781575.979999997</v>
      </c>
      <c r="G68" s="474">
        <v>102521927.95999999</v>
      </c>
      <c r="H68" s="474">
        <v>67065577.090000004</v>
      </c>
      <c r="I68" s="474">
        <v>140464351.75999999</v>
      </c>
      <c r="J68" s="474">
        <v>77503225.859999999</v>
      </c>
      <c r="K68" s="474">
        <v>45878231.229999803</v>
      </c>
      <c r="L68" s="474">
        <v>42589904.230000101</v>
      </c>
      <c r="M68" s="474">
        <v>39725198.229999997</v>
      </c>
      <c r="N68" s="474">
        <v>39725198.229999997</v>
      </c>
      <c r="O68" s="474">
        <v>37062819.230000101</v>
      </c>
      <c r="P68" s="474">
        <v>34406762.2299999</v>
      </c>
      <c r="Q68" s="474">
        <v>32111099.230000898</v>
      </c>
      <c r="R68" s="474">
        <v>29910277.230000898</v>
      </c>
      <c r="S68" s="474">
        <v>27962363.230000898</v>
      </c>
      <c r="T68" s="474">
        <v>26077676.230000801</v>
      </c>
      <c r="U68" s="474">
        <v>22192989.230000801</v>
      </c>
      <c r="V68" s="474">
        <v>18308302.230000801</v>
      </c>
      <c r="W68" s="474">
        <v>14423615.2300009</v>
      </c>
      <c r="X68" s="474">
        <v>10538928.2300008</v>
      </c>
      <c r="Y68" s="474">
        <v>6654241.2300009001</v>
      </c>
      <c r="Z68" s="474">
        <v>4769554.2300009402</v>
      </c>
      <c r="AA68" s="474">
        <v>4769554.2300009402</v>
      </c>
      <c r="AB68" s="474">
        <v>2884864.2299996298</v>
      </c>
      <c r="AC68" s="474">
        <v>2884864.2300001299</v>
      </c>
      <c r="AD68" s="474">
        <v>2884864.23000004</v>
      </c>
      <c r="AE68" s="474">
        <v>2884864.2300000601</v>
      </c>
      <c r="AF68" s="474">
        <v>2884864.2300000498</v>
      </c>
      <c r="AG68" s="474">
        <v>2884864.2300000801</v>
      </c>
      <c r="AH68" s="474">
        <v>2884864.2300000899</v>
      </c>
      <c r="AI68" s="474">
        <v>2884864.22999943</v>
      </c>
      <c r="AJ68" s="474">
        <v>2884864.2299994901</v>
      </c>
      <c r="AK68" s="474">
        <v>2884864.2299998798</v>
      </c>
      <c r="AL68" s="474">
        <v>2884864.23000002</v>
      </c>
      <c r="AM68" s="474">
        <v>2884864.2299997099</v>
      </c>
      <c r="AN68" s="474">
        <v>2884864.2299997099</v>
      </c>
      <c r="AO68" s="474">
        <v>2884864.2299999199</v>
      </c>
      <c r="AP68" s="474">
        <v>2884864.2299986398</v>
      </c>
      <c r="AQ68" s="474">
        <v>2884864.2299997299</v>
      </c>
      <c r="AR68" s="474">
        <v>2884864.2299988698</v>
      </c>
      <c r="AS68" s="474">
        <v>2884864.2299999902</v>
      </c>
      <c r="AT68" s="474">
        <v>2884864.2299997401</v>
      </c>
      <c r="AU68" s="474">
        <v>2884864.2299998901</v>
      </c>
      <c r="AV68" s="474">
        <v>2884864.2299997699</v>
      </c>
      <c r="AW68" s="474">
        <v>2884864.2299996698</v>
      </c>
      <c r="AX68" s="474">
        <v>2884864.2299994398</v>
      </c>
      <c r="AY68" s="474">
        <v>2884864.22999939</v>
      </c>
      <c r="AZ68" s="474">
        <v>2884864.2299994398</v>
      </c>
      <c r="BA68" s="474">
        <v>2884864.2299994398</v>
      </c>
    </row>
    <row r="69" spans="1:53">
      <c r="A69" s="475" t="s">
        <v>2937</v>
      </c>
      <c r="B69" s="474">
        <v>13726762.32</v>
      </c>
      <c r="C69" s="474">
        <v>23970266.02</v>
      </c>
      <c r="D69" s="474">
        <v>26712207.199999999</v>
      </c>
      <c r="E69" s="474">
        <v>19876328.149999999</v>
      </c>
      <c r="F69" s="474">
        <v>42115802.450000003</v>
      </c>
      <c r="G69" s="474">
        <v>37062970.829999998</v>
      </c>
      <c r="H69" s="474">
        <v>4841559.67</v>
      </c>
      <c r="I69" s="474">
        <v>81977340.010000005</v>
      </c>
      <c r="J69" s="474">
        <v>27647493.43</v>
      </c>
      <c r="K69" s="474">
        <v>0</v>
      </c>
      <c r="L69" s="474">
        <v>0</v>
      </c>
      <c r="M69" s="474">
        <v>0</v>
      </c>
      <c r="N69" s="474">
        <v>0</v>
      </c>
      <c r="O69" s="474">
        <v>0</v>
      </c>
      <c r="P69" s="474">
        <v>0</v>
      </c>
      <c r="Q69" s="474">
        <v>0</v>
      </c>
      <c r="R69" s="474">
        <v>0</v>
      </c>
      <c r="S69" s="474">
        <v>0</v>
      </c>
      <c r="T69" s="474">
        <v>0</v>
      </c>
      <c r="U69" s="474">
        <v>0</v>
      </c>
      <c r="V69" s="474">
        <v>0</v>
      </c>
      <c r="W69" s="474">
        <v>0</v>
      </c>
      <c r="X69" s="474">
        <v>0</v>
      </c>
      <c r="Y69" s="474">
        <v>0</v>
      </c>
      <c r="Z69" s="474">
        <v>0</v>
      </c>
      <c r="AA69" s="474">
        <v>0</v>
      </c>
      <c r="AB69" s="474">
        <v>0</v>
      </c>
      <c r="AC69" s="474">
        <v>0</v>
      </c>
      <c r="AD69" s="474">
        <v>0</v>
      </c>
      <c r="AE69" s="474">
        <v>0</v>
      </c>
      <c r="AF69" s="474">
        <v>0</v>
      </c>
      <c r="AG69" s="474">
        <v>0</v>
      </c>
      <c r="AH69" s="474">
        <v>0</v>
      </c>
      <c r="AI69" s="474">
        <v>0</v>
      </c>
      <c r="AJ69" s="474">
        <v>0</v>
      </c>
      <c r="AK69" s="474">
        <v>0</v>
      </c>
      <c r="AL69" s="474">
        <v>0</v>
      </c>
      <c r="AM69" s="474">
        <v>0</v>
      </c>
      <c r="AN69" s="474">
        <v>0</v>
      </c>
      <c r="AO69" s="474">
        <v>0</v>
      </c>
      <c r="AP69" s="474">
        <v>0</v>
      </c>
      <c r="AQ69" s="474">
        <v>0</v>
      </c>
      <c r="AR69" s="474">
        <v>0</v>
      </c>
      <c r="AS69" s="474">
        <v>0</v>
      </c>
      <c r="AT69" s="474">
        <v>0</v>
      </c>
      <c r="AU69" s="474">
        <v>0</v>
      </c>
      <c r="AV69" s="474">
        <v>0</v>
      </c>
      <c r="AW69" s="474">
        <v>0</v>
      </c>
      <c r="AX69" s="474">
        <v>0</v>
      </c>
      <c r="AY69" s="474">
        <v>0</v>
      </c>
      <c r="AZ69" s="474">
        <v>0</v>
      </c>
      <c r="BA69" s="474">
        <v>0</v>
      </c>
    </row>
    <row r="70" spans="1:53">
      <c r="A70" s="475" t="s">
        <v>2936</v>
      </c>
      <c r="B70" s="474">
        <v>0</v>
      </c>
      <c r="C70" s="474">
        <v>0</v>
      </c>
      <c r="D70" s="474">
        <v>0</v>
      </c>
      <c r="E70" s="474">
        <v>0</v>
      </c>
      <c r="F70" s="474">
        <v>0</v>
      </c>
      <c r="G70" s="474">
        <v>0</v>
      </c>
      <c r="H70" s="474">
        <v>0</v>
      </c>
      <c r="I70" s="474">
        <v>0</v>
      </c>
      <c r="J70" s="474">
        <v>0</v>
      </c>
      <c r="K70" s="474">
        <v>0</v>
      </c>
      <c r="L70" s="474">
        <v>0</v>
      </c>
      <c r="M70" s="474">
        <v>0</v>
      </c>
      <c r="N70" s="474">
        <v>0</v>
      </c>
      <c r="O70" s="474">
        <v>0</v>
      </c>
      <c r="P70" s="474">
        <v>0</v>
      </c>
      <c r="Q70" s="474">
        <v>0</v>
      </c>
      <c r="R70" s="474">
        <v>0</v>
      </c>
      <c r="S70" s="474">
        <v>0</v>
      </c>
      <c r="T70" s="474">
        <v>0</v>
      </c>
      <c r="U70" s="474">
        <v>0</v>
      </c>
      <c r="V70" s="474">
        <v>0</v>
      </c>
      <c r="W70" s="474">
        <v>0</v>
      </c>
      <c r="X70" s="474">
        <v>0</v>
      </c>
      <c r="Y70" s="474">
        <v>0</v>
      </c>
      <c r="Z70" s="474">
        <v>0</v>
      </c>
      <c r="AA70" s="474">
        <v>0</v>
      </c>
      <c r="AB70" s="474">
        <v>0</v>
      </c>
      <c r="AC70" s="474">
        <v>0</v>
      </c>
      <c r="AD70" s="474">
        <v>0</v>
      </c>
      <c r="AE70" s="474">
        <v>0</v>
      </c>
      <c r="AF70" s="474">
        <v>0</v>
      </c>
      <c r="AG70" s="474">
        <v>0</v>
      </c>
      <c r="AH70" s="474">
        <v>0</v>
      </c>
      <c r="AI70" s="474">
        <v>0</v>
      </c>
      <c r="AJ70" s="474">
        <v>0</v>
      </c>
      <c r="AK70" s="474">
        <v>0</v>
      </c>
      <c r="AL70" s="474">
        <v>0</v>
      </c>
      <c r="AM70" s="474">
        <v>0</v>
      </c>
      <c r="AN70" s="474">
        <v>0</v>
      </c>
      <c r="AO70" s="474">
        <v>0</v>
      </c>
      <c r="AP70" s="474">
        <v>0</v>
      </c>
      <c r="AQ70" s="474">
        <v>0</v>
      </c>
      <c r="AR70" s="474">
        <v>0</v>
      </c>
      <c r="AS70" s="474">
        <v>0</v>
      </c>
      <c r="AT70" s="474">
        <v>0</v>
      </c>
      <c r="AU70" s="474">
        <v>0</v>
      </c>
      <c r="AV70" s="474">
        <v>0</v>
      </c>
      <c r="AW70" s="474">
        <v>0</v>
      </c>
      <c r="AX70" s="474">
        <v>0</v>
      </c>
      <c r="AY70" s="474">
        <v>0</v>
      </c>
      <c r="AZ70" s="474">
        <v>0</v>
      </c>
      <c r="BA70" s="474">
        <v>0</v>
      </c>
    </row>
    <row r="71" spans="1:53">
      <c r="A71" s="475" t="s">
        <v>2935</v>
      </c>
      <c r="B71" s="474">
        <v>0</v>
      </c>
      <c r="C71" s="474">
        <v>0</v>
      </c>
      <c r="D71" s="474">
        <v>0</v>
      </c>
      <c r="E71" s="474">
        <v>0</v>
      </c>
      <c r="F71" s="474">
        <v>0</v>
      </c>
      <c r="G71" s="474">
        <v>0</v>
      </c>
      <c r="H71" s="474">
        <v>0</v>
      </c>
      <c r="I71" s="474">
        <v>0</v>
      </c>
      <c r="J71" s="474">
        <v>0</v>
      </c>
      <c r="K71" s="474">
        <v>1.11758708953857E-7</v>
      </c>
      <c r="L71" s="474">
        <v>-1.2479722499847399E-7</v>
      </c>
      <c r="M71" s="474">
        <v>-1.77882611751556E-7</v>
      </c>
      <c r="N71" s="474">
        <v>-1.77882611751556E-7</v>
      </c>
      <c r="O71" s="474">
        <v>-1.0523945093154901E-7</v>
      </c>
      <c r="P71" s="474">
        <v>-3.36207449436187E-7</v>
      </c>
      <c r="Q71" s="474">
        <v>-3.1758099794387802E-7</v>
      </c>
      <c r="R71" s="474">
        <v>-3.4365803003311099E-7</v>
      </c>
      <c r="S71" s="474">
        <v>-3.4365803003311099E-7</v>
      </c>
      <c r="T71" s="474">
        <v>-3.6787241697311401E-7</v>
      </c>
      <c r="U71" s="474">
        <v>-3.86498868465423E-7</v>
      </c>
      <c r="V71" s="474">
        <v>-3.7159770727157497E-7</v>
      </c>
      <c r="W71" s="474">
        <v>-3.6228448152542098E-7</v>
      </c>
      <c r="X71" s="474">
        <v>-3.7346035242080598E-7</v>
      </c>
      <c r="Y71" s="474">
        <v>-3.54833900928497E-7</v>
      </c>
      <c r="Z71" s="474">
        <v>-3.6228448152542098E-7</v>
      </c>
      <c r="AA71" s="474">
        <v>-3.6228448152542098E-7</v>
      </c>
      <c r="AB71" s="474">
        <v>-3.66009771823883E-7</v>
      </c>
      <c r="AC71" s="474">
        <v>-3.5110861063003498E-7</v>
      </c>
      <c r="AD71" s="474">
        <v>-3.66009771823883E-7</v>
      </c>
      <c r="AE71" s="474">
        <v>-3.6228448152542098E-7</v>
      </c>
      <c r="AF71" s="474">
        <v>-3.1199306249618499E-7</v>
      </c>
      <c r="AG71" s="474">
        <v>-2.2631138563156099E-7</v>
      </c>
      <c r="AH71" s="474">
        <v>-4.3492764234542799E-7</v>
      </c>
      <c r="AI71" s="474">
        <v>-4.9825757741928101E-7</v>
      </c>
      <c r="AJ71" s="474">
        <v>-3.4179538488387998E-7</v>
      </c>
      <c r="AK71" s="474">
        <v>-1.1641532182693399E-7</v>
      </c>
      <c r="AL71" s="474">
        <v>1.39698386192321E-8</v>
      </c>
      <c r="AM71" s="474">
        <v>-2.2072345018386801E-7</v>
      </c>
      <c r="AN71" s="474">
        <v>-2.2072345018386801E-7</v>
      </c>
      <c r="AO71" s="474">
        <v>-8.8475644588470406E-8</v>
      </c>
      <c r="AP71" s="474">
        <v>-4.1816383600234901E-7</v>
      </c>
      <c r="AQ71" s="474">
        <v>-1.5553086996078401E-7</v>
      </c>
      <c r="AR71" s="474">
        <v>-1.2759119272232E-7</v>
      </c>
      <c r="AS71" s="474">
        <v>-2.7939677238464302E-9</v>
      </c>
      <c r="AT71" s="474">
        <v>-2.5052577257156298E-7</v>
      </c>
      <c r="AU71" s="474">
        <v>-1.03376805782318E-7</v>
      </c>
      <c r="AV71" s="474">
        <v>-2.2072345018386801E-7</v>
      </c>
      <c r="AW71" s="474">
        <v>-3.2689422369003201E-7</v>
      </c>
      <c r="AX71" s="474">
        <v>-5.5413693189620898E-7</v>
      </c>
      <c r="AY71" s="474">
        <v>-5.9884041547775205E-7</v>
      </c>
      <c r="AZ71" s="474">
        <v>-5.48548996448516E-7</v>
      </c>
      <c r="BA71" s="474">
        <v>-5.48548996448516E-7</v>
      </c>
    </row>
    <row r="72" spans="1:53">
      <c r="A72" s="475" t="s">
        <v>2934</v>
      </c>
      <c r="B72" s="474">
        <v>0</v>
      </c>
      <c r="C72" s="474">
        <v>0</v>
      </c>
      <c r="D72" s="474">
        <v>1104113.6499999999</v>
      </c>
      <c r="E72" s="474">
        <v>147457.98000000001</v>
      </c>
      <c r="F72" s="474">
        <v>665773.53</v>
      </c>
      <c r="G72" s="474">
        <v>591226.44999999995</v>
      </c>
      <c r="H72" s="474">
        <v>1191189.8600000001</v>
      </c>
      <c r="I72" s="474">
        <v>1623718.19</v>
      </c>
      <c r="J72" s="474">
        <v>2176820.2000000002</v>
      </c>
      <c r="K72" s="474">
        <v>2176820</v>
      </c>
      <c r="L72" s="474">
        <v>2176820</v>
      </c>
      <c r="M72" s="474">
        <v>2176820</v>
      </c>
      <c r="N72" s="474">
        <v>2176820</v>
      </c>
      <c r="O72" s="474">
        <v>2176820</v>
      </c>
      <c r="P72" s="474">
        <v>2176820</v>
      </c>
      <c r="Q72" s="474">
        <v>2176820</v>
      </c>
      <c r="R72" s="474">
        <v>2176820</v>
      </c>
      <c r="S72" s="474">
        <v>2176820</v>
      </c>
      <c r="T72" s="474">
        <v>2176820</v>
      </c>
      <c r="U72" s="474">
        <v>2176820</v>
      </c>
      <c r="V72" s="474">
        <v>2176820</v>
      </c>
      <c r="W72" s="474">
        <v>2176820</v>
      </c>
      <c r="X72" s="474">
        <v>2176820</v>
      </c>
      <c r="Y72" s="474">
        <v>2176820</v>
      </c>
      <c r="Z72" s="474">
        <v>2176820</v>
      </c>
      <c r="AA72" s="474">
        <v>2176820</v>
      </c>
      <c r="AB72" s="474">
        <v>2176820</v>
      </c>
      <c r="AC72" s="474">
        <v>2176820</v>
      </c>
      <c r="AD72" s="474">
        <v>2176820</v>
      </c>
      <c r="AE72" s="474">
        <v>2176820</v>
      </c>
      <c r="AF72" s="474">
        <v>2176820</v>
      </c>
      <c r="AG72" s="474">
        <v>2176820</v>
      </c>
      <c r="AH72" s="474">
        <v>2176820</v>
      </c>
      <c r="AI72" s="474">
        <v>2176820</v>
      </c>
      <c r="AJ72" s="474">
        <v>2176820</v>
      </c>
      <c r="AK72" s="474">
        <v>2176820</v>
      </c>
      <c r="AL72" s="474">
        <v>2176820</v>
      </c>
      <c r="AM72" s="474">
        <v>2176820</v>
      </c>
      <c r="AN72" s="474">
        <v>2176820</v>
      </c>
      <c r="AO72" s="474">
        <v>2176820</v>
      </c>
      <c r="AP72" s="474">
        <v>2176820</v>
      </c>
      <c r="AQ72" s="474">
        <v>2176820</v>
      </c>
      <c r="AR72" s="474">
        <v>2176820</v>
      </c>
      <c r="AS72" s="474">
        <v>2176820</v>
      </c>
      <c r="AT72" s="474">
        <v>2176820</v>
      </c>
      <c r="AU72" s="474">
        <v>2176820</v>
      </c>
      <c r="AV72" s="474">
        <v>2176820</v>
      </c>
      <c r="AW72" s="474">
        <v>2176820</v>
      </c>
      <c r="AX72" s="474">
        <v>2176820</v>
      </c>
      <c r="AY72" s="474">
        <v>2176820</v>
      </c>
      <c r="AZ72" s="474">
        <v>2176820</v>
      </c>
      <c r="BA72" s="474">
        <v>2176820</v>
      </c>
    </row>
    <row r="73" spans="1:53">
      <c r="A73" s="475" t="s">
        <v>2933</v>
      </c>
      <c r="B73" s="474">
        <v>0</v>
      </c>
      <c r="C73" s="474">
        <v>0</v>
      </c>
      <c r="D73" s="474">
        <v>0</v>
      </c>
      <c r="E73" s="474">
        <v>0</v>
      </c>
      <c r="F73" s="474">
        <v>0</v>
      </c>
      <c r="G73" s="474">
        <v>64867730.68</v>
      </c>
      <c r="H73" s="474">
        <v>61032827.560000002</v>
      </c>
      <c r="I73" s="474">
        <v>56863293.560000002</v>
      </c>
      <c r="J73" s="474">
        <v>47678912.229999997</v>
      </c>
      <c r="K73" s="474">
        <v>43701411.229999997</v>
      </c>
      <c r="L73" s="474">
        <v>40413084.229999997</v>
      </c>
      <c r="M73" s="474">
        <v>37548378.229999997</v>
      </c>
      <c r="N73" s="474">
        <v>37548378.229999997</v>
      </c>
      <c r="O73" s="474">
        <v>34885999.229999997</v>
      </c>
      <c r="P73" s="474">
        <v>32229942.2299999</v>
      </c>
      <c r="Q73" s="474">
        <v>29934279.2299999</v>
      </c>
      <c r="R73" s="474">
        <v>27733457.2299999</v>
      </c>
      <c r="S73" s="474">
        <v>25785543.2299999</v>
      </c>
      <c r="T73" s="474">
        <v>23900856.2299999</v>
      </c>
      <c r="U73" s="474">
        <v>20016169.2299999</v>
      </c>
      <c r="V73" s="474">
        <v>16131482.2299999</v>
      </c>
      <c r="W73" s="474">
        <v>12246795.2299999</v>
      </c>
      <c r="X73" s="474">
        <v>8362108.2299999902</v>
      </c>
      <c r="Y73" s="474">
        <v>4477421.2299999902</v>
      </c>
      <c r="Z73" s="474">
        <v>2592734.2299999902</v>
      </c>
      <c r="AA73" s="474">
        <v>2592734.2299999902</v>
      </c>
      <c r="AB73" s="474">
        <v>708044.22999999602</v>
      </c>
      <c r="AC73" s="474">
        <v>708044.22999999602</v>
      </c>
      <c r="AD73" s="474">
        <v>708044.22999999602</v>
      </c>
      <c r="AE73" s="474">
        <v>708044.22999999602</v>
      </c>
      <c r="AF73" s="474">
        <v>708044.22999999602</v>
      </c>
      <c r="AG73" s="474">
        <v>708044.22999999602</v>
      </c>
      <c r="AH73" s="474">
        <v>708044.22999999602</v>
      </c>
      <c r="AI73" s="474">
        <v>708044.22999999602</v>
      </c>
      <c r="AJ73" s="474">
        <v>708044.22999999602</v>
      </c>
      <c r="AK73" s="474">
        <v>708044.22999999602</v>
      </c>
      <c r="AL73" s="474">
        <v>708044.22999999602</v>
      </c>
      <c r="AM73" s="474">
        <v>708044.22999999602</v>
      </c>
      <c r="AN73" s="474">
        <v>708044.22999999602</v>
      </c>
      <c r="AO73" s="474">
        <v>708044.22999999602</v>
      </c>
      <c r="AP73" s="474">
        <v>708044.22999999602</v>
      </c>
      <c r="AQ73" s="474">
        <v>708044.22999999602</v>
      </c>
      <c r="AR73" s="474">
        <v>708044.22999999602</v>
      </c>
      <c r="AS73" s="474">
        <v>708044.22999999602</v>
      </c>
      <c r="AT73" s="474">
        <v>708044.22999999602</v>
      </c>
      <c r="AU73" s="474">
        <v>708044.22999999602</v>
      </c>
      <c r="AV73" s="474">
        <v>708044.22999999602</v>
      </c>
      <c r="AW73" s="474">
        <v>708044.22999999602</v>
      </c>
      <c r="AX73" s="474">
        <v>708044.22999999602</v>
      </c>
      <c r="AY73" s="474">
        <v>708044.22999999602</v>
      </c>
      <c r="AZ73" s="474">
        <v>708044.22999999602</v>
      </c>
      <c r="BA73" s="474">
        <v>708044.22999999602</v>
      </c>
    </row>
    <row r="74" spans="1:53">
      <c r="A74" s="475" t="s">
        <v>2932</v>
      </c>
      <c r="B74" s="474">
        <v>2528145.84</v>
      </c>
      <c r="C74" s="474">
        <v>2348145.84</v>
      </c>
      <c r="D74" s="474">
        <v>2417420.5299999998</v>
      </c>
      <c r="E74" s="474">
        <v>2417420.5299999998</v>
      </c>
      <c r="F74" s="474">
        <v>2417420.5299999998</v>
      </c>
      <c r="G74" s="474">
        <v>2417420.5299999998</v>
      </c>
      <c r="H74" s="474">
        <v>2417420.5299999998</v>
      </c>
      <c r="I74" s="474">
        <v>2417420.5299999998</v>
      </c>
      <c r="J74" s="474">
        <v>2145909.2200000002</v>
      </c>
      <c r="K74" s="474">
        <v>2145909.2200000002</v>
      </c>
      <c r="L74" s="474">
        <v>2145909.2200000002</v>
      </c>
      <c r="M74" s="474">
        <v>2145909.2200000002</v>
      </c>
      <c r="N74" s="474">
        <v>2145909.2200000002</v>
      </c>
      <c r="O74" s="474">
        <v>2145909.2200000002</v>
      </c>
      <c r="P74" s="474">
        <v>2145909.2200000002</v>
      </c>
      <c r="Q74" s="474">
        <v>2145909.2200000002</v>
      </c>
      <c r="R74" s="474">
        <v>2145909.2200000002</v>
      </c>
      <c r="S74" s="474">
        <v>2145909.2200000002</v>
      </c>
      <c r="T74" s="474">
        <v>2145909.2200000002</v>
      </c>
      <c r="U74" s="474">
        <v>2145909.2200000002</v>
      </c>
      <c r="V74" s="474">
        <v>2145909.2200000002</v>
      </c>
      <c r="W74" s="474">
        <v>2145909.2200000002</v>
      </c>
      <c r="X74" s="474">
        <v>2145909.2200000002</v>
      </c>
      <c r="Y74" s="474">
        <v>2145909.2200000002</v>
      </c>
      <c r="Z74" s="474">
        <v>2145909.2200000002</v>
      </c>
      <c r="AA74" s="474">
        <v>2145909.2200000002</v>
      </c>
      <c r="AB74" s="474">
        <v>2145909.2200000002</v>
      </c>
      <c r="AC74" s="474">
        <v>2145909.2200000002</v>
      </c>
      <c r="AD74" s="474">
        <v>2145909.2200000002</v>
      </c>
      <c r="AE74" s="474">
        <v>2145909.2200000002</v>
      </c>
      <c r="AF74" s="474">
        <v>2145909.2200000002</v>
      </c>
      <c r="AG74" s="474">
        <v>2145909.2200000002</v>
      </c>
      <c r="AH74" s="474">
        <v>2145909.2200000002</v>
      </c>
      <c r="AI74" s="474">
        <v>2145909.2200000002</v>
      </c>
      <c r="AJ74" s="474">
        <v>2145909.2200000002</v>
      </c>
      <c r="AK74" s="474">
        <v>2145909.2200000002</v>
      </c>
      <c r="AL74" s="474">
        <v>2145909.2200000002</v>
      </c>
      <c r="AM74" s="474">
        <v>2145909.2200000002</v>
      </c>
      <c r="AN74" s="474">
        <v>2145909.2200000002</v>
      </c>
      <c r="AO74" s="474">
        <v>2145909.2200000002</v>
      </c>
      <c r="AP74" s="474">
        <v>2145909.2200000002</v>
      </c>
      <c r="AQ74" s="474">
        <v>2145909.2200000002</v>
      </c>
      <c r="AR74" s="474">
        <v>2145909.2200000002</v>
      </c>
      <c r="AS74" s="474">
        <v>2145909.2200000002</v>
      </c>
      <c r="AT74" s="474">
        <v>2145909.2200000002</v>
      </c>
      <c r="AU74" s="474">
        <v>2145909.2200000002</v>
      </c>
      <c r="AV74" s="474">
        <v>2145909.2200000002</v>
      </c>
      <c r="AW74" s="474">
        <v>2145909.2200000002</v>
      </c>
      <c r="AX74" s="474">
        <v>2145909.2200000002</v>
      </c>
      <c r="AY74" s="474">
        <v>2145909.2200000002</v>
      </c>
      <c r="AZ74" s="474">
        <v>2145909.2200000002</v>
      </c>
      <c r="BA74" s="474">
        <v>2145909.2200000002</v>
      </c>
    </row>
    <row r="75" spans="1:53">
      <c r="A75" s="475" t="s">
        <v>2931</v>
      </c>
      <c r="B75" s="474">
        <v>2528145.84</v>
      </c>
      <c r="C75" s="474">
        <v>2348145.84</v>
      </c>
      <c r="D75" s="474">
        <v>2417420.5299999998</v>
      </c>
      <c r="E75" s="474">
        <v>2417420.5299999998</v>
      </c>
      <c r="F75" s="474">
        <v>2417420.5299999998</v>
      </c>
      <c r="G75" s="474">
        <v>2417420.5299999998</v>
      </c>
      <c r="H75" s="474">
        <v>2417420.5299999998</v>
      </c>
      <c r="I75" s="474">
        <v>2417420.5299999998</v>
      </c>
      <c r="J75" s="474">
        <v>2145909.2200000002</v>
      </c>
      <c r="K75" s="474">
        <v>2145909.2200000002</v>
      </c>
      <c r="L75" s="474">
        <v>2145909.2200000002</v>
      </c>
      <c r="M75" s="474">
        <v>2145909.2200000002</v>
      </c>
      <c r="N75" s="474">
        <v>2145909.2200000002</v>
      </c>
      <c r="O75" s="474">
        <v>2145909.2200000002</v>
      </c>
      <c r="P75" s="474">
        <v>2145909.2200000002</v>
      </c>
      <c r="Q75" s="474">
        <v>2145909.2200000002</v>
      </c>
      <c r="R75" s="474">
        <v>2145909.2200000002</v>
      </c>
      <c r="S75" s="474">
        <v>2145909.2200000002</v>
      </c>
      <c r="T75" s="474">
        <v>2145909.2200000002</v>
      </c>
      <c r="U75" s="474">
        <v>2145909.2200000002</v>
      </c>
      <c r="V75" s="474">
        <v>2145909.2200000002</v>
      </c>
      <c r="W75" s="474">
        <v>2145909.2200000002</v>
      </c>
      <c r="X75" s="474">
        <v>2145909.2200000002</v>
      </c>
      <c r="Y75" s="474">
        <v>2145909.2200000002</v>
      </c>
      <c r="Z75" s="474">
        <v>2145909.2200000002</v>
      </c>
      <c r="AA75" s="474">
        <v>2145909.2200000002</v>
      </c>
      <c r="AB75" s="474">
        <v>2145909.2200000002</v>
      </c>
      <c r="AC75" s="474">
        <v>2145909.2200000002</v>
      </c>
      <c r="AD75" s="474">
        <v>2145909.2200000002</v>
      </c>
      <c r="AE75" s="474">
        <v>2145909.2200000002</v>
      </c>
      <c r="AF75" s="474">
        <v>2145909.2200000002</v>
      </c>
      <c r="AG75" s="474">
        <v>2145909.2200000002</v>
      </c>
      <c r="AH75" s="474">
        <v>2145909.2200000002</v>
      </c>
      <c r="AI75" s="474">
        <v>2145909.2200000002</v>
      </c>
      <c r="AJ75" s="474">
        <v>2145909.2200000002</v>
      </c>
      <c r="AK75" s="474">
        <v>2145909.2200000002</v>
      </c>
      <c r="AL75" s="474">
        <v>2145909.2200000002</v>
      </c>
      <c r="AM75" s="474">
        <v>2145909.2200000002</v>
      </c>
      <c r="AN75" s="474">
        <v>2145909.2200000002</v>
      </c>
      <c r="AO75" s="474">
        <v>2145909.2200000002</v>
      </c>
      <c r="AP75" s="474">
        <v>2145909.2200000002</v>
      </c>
      <c r="AQ75" s="474">
        <v>2145909.2200000002</v>
      </c>
      <c r="AR75" s="474">
        <v>2145909.2200000002</v>
      </c>
      <c r="AS75" s="474">
        <v>2145909.2200000002</v>
      </c>
      <c r="AT75" s="474">
        <v>2145909.2200000002</v>
      </c>
      <c r="AU75" s="474">
        <v>2145909.2200000002</v>
      </c>
      <c r="AV75" s="474">
        <v>2145909.2200000002</v>
      </c>
      <c r="AW75" s="474">
        <v>2145909.2200000002</v>
      </c>
      <c r="AX75" s="474">
        <v>2145909.2200000002</v>
      </c>
      <c r="AY75" s="474">
        <v>2145909.2200000002</v>
      </c>
      <c r="AZ75" s="474">
        <v>2145909.2200000002</v>
      </c>
      <c r="BA75" s="474">
        <v>2145909.2200000002</v>
      </c>
    </row>
    <row r="76" spans="1:53">
      <c r="A76" s="475" t="s">
        <v>2930</v>
      </c>
      <c r="B76" s="474">
        <v>3300</v>
      </c>
      <c r="C76" s="474">
        <v>3300</v>
      </c>
      <c r="D76" s="474">
        <v>3300</v>
      </c>
      <c r="E76" s="474">
        <v>3300</v>
      </c>
      <c r="F76" s="474">
        <v>3300</v>
      </c>
      <c r="G76" s="474">
        <v>3300</v>
      </c>
      <c r="H76" s="474">
        <v>3300</v>
      </c>
      <c r="I76" s="474">
        <v>3300</v>
      </c>
      <c r="J76" s="474">
        <v>3300</v>
      </c>
      <c r="K76" s="474">
        <v>3300</v>
      </c>
      <c r="L76" s="474">
        <v>3300</v>
      </c>
      <c r="M76" s="474">
        <v>3300</v>
      </c>
      <c r="N76" s="474">
        <v>3300</v>
      </c>
      <c r="O76" s="474">
        <v>3300</v>
      </c>
      <c r="P76" s="474">
        <v>3300</v>
      </c>
      <c r="Q76" s="474">
        <v>3300</v>
      </c>
      <c r="R76" s="474">
        <v>3300</v>
      </c>
      <c r="S76" s="474">
        <v>3300</v>
      </c>
      <c r="T76" s="474">
        <v>3300</v>
      </c>
      <c r="U76" s="474">
        <v>3300</v>
      </c>
      <c r="V76" s="474">
        <v>3300</v>
      </c>
      <c r="W76" s="474">
        <v>3300</v>
      </c>
      <c r="X76" s="474">
        <v>3300</v>
      </c>
      <c r="Y76" s="474">
        <v>3300</v>
      </c>
      <c r="Z76" s="474">
        <v>3300</v>
      </c>
      <c r="AA76" s="474">
        <v>3300</v>
      </c>
      <c r="AB76" s="474">
        <v>3300</v>
      </c>
      <c r="AC76" s="474">
        <v>3300</v>
      </c>
      <c r="AD76" s="474">
        <v>3300</v>
      </c>
      <c r="AE76" s="474">
        <v>3300</v>
      </c>
      <c r="AF76" s="474">
        <v>3300</v>
      </c>
      <c r="AG76" s="474">
        <v>3300</v>
      </c>
      <c r="AH76" s="474">
        <v>3300</v>
      </c>
      <c r="AI76" s="474">
        <v>3300</v>
      </c>
      <c r="AJ76" s="474">
        <v>3300</v>
      </c>
      <c r="AK76" s="474">
        <v>3300</v>
      </c>
      <c r="AL76" s="474">
        <v>3300</v>
      </c>
      <c r="AM76" s="474">
        <v>3300</v>
      </c>
      <c r="AN76" s="474">
        <v>3300</v>
      </c>
      <c r="AO76" s="474">
        <v>3300</v>
      </c>
      <c r="AP76" s="474">
        <v>3300</v>
      </c>
      <c r="AQ76" s="474">
        <v>3300</v>
      </c>
      <c r="AR76" s="474">
        <v>3300</v>
      </c>
      <c r="AS76" s="474">
        <v>3300</v>
      </c>
      <c r="AT76" s="474">
        <v>3300</v>
      </c>
      <c r="AU76" s="474">
        <v>3300</v>
      </c>
      <c r="AV76" s="474">
        <v>3300</v>
      </c>
      <c r="AW76" s="474">
        <v>3300</v>
      </c>
      <c r="AX76" s="474">
        <v>3300</v>
      </c>
      <c r="AY76" s="474">
        <v>3300</v>
      </c>
      <c r="AZ76" s="474">
        <v>3300</v>
      </c>
      <c r="BA76" s="474">
        <v>3300</v>
      </c>
    </row>
    <row r="77" spans="1:53">
      <c r="A77" s="475" t="s">
        <v>2929</v>
      </c>
      <c r="B77" s="474">
        <v>3300</v>
      </c>
      <c r="C77" s="474">
        <v>3300</v>
      </c>
      <c r="D77" s="474">
        <v>3300</v>
      </c>
      <c r="E77" s="474">
        <v>3300</v>
      </c>
      <c r="F77" s="474">
        <v>3300</v>
      </c>
      <c r="G77" s="474">
        <v>3300</v>
      </c>
      <c r="H77" s="474">
        <v>3300</v>
      </c>
      <c r="I77" s="474">
        <v>3300</v>
      </c>
      <c r="J77" s="474">
        <v>3300</v>
      </c>
      <c r="K77" s="474">
        <v>3300</v>
      </c>
      <c r="L77" s="474">
        <v>3300</v>
      </c>
      <c r="M77" s="474">
        <v>3300</v>
      </c>
      <c r="N77" s="474">
        <v>3300</v>
      </c>
      <c r="O77" s="474">
        <v>3300</v>
      </c>
      <c r="P77" s="474">
        <v>3300</v>
      </c>
      <c r="Q77" s="474">
        <v>3300</v>
      </c>
      <c r="R77" s="474">
        <v>3300</v>
      </c>
      <c r="S77" s="474">
        <v>3300</v>
      </c>
      <c r="T77" s="474">
        <v>3300</v>
      </c>
      <c r="U77" s="474">
        <v>3300</v>
      </c>
      <c r="V77" s="474">
        <v>3300</v>
      </c>
      <c r="W77" s="474">
        <v>3300</v>
      </c>
      <c r="X77" s="474">
        <v>3300</v>
      </c>
      <c r="Y77" s="474">
        <v>3300</v>
      </c>
      <c r="Z77" s="474">
        <v>3300</v>
      </c>
      <c r="AA77" s="474">
        <v>3300</v>
      </c>
      <c r="AB77" s="474">
        <v>3300</v>
      </c>
      <c r="AC77" s="474">
        <v>3300</v>
      </c>
      <c r="AD77" s="474">
        <v>3300</v>
      </c>
      <c r="AE77" s="474">
        <v>3300</v>
      </c>
      <c r="AF77" s="474">
        <v>3300</v>
      </c>
      <c r="AG77" s="474">
        <v>3300</v>
      </c>
      <c r="AH77" s="474">
        <v>3300</v>
      </c>
      <c r="AI77" s="474">
        <v>3300</v>
      </c>
      <c r="AJ77" s="474">
        <v>3300</v>
      </c>
      <c r="AK77" s="474">
        <v>3300</v>
      </c>
      <c r="AL77" s="474">
        <v>3300</v>
      </c>
      <c r="AM77" s="474">
        <v>3300</v>
      </c>
      <c r="AN77" s="474">
        <v>3300</v>
      </c>
      <c r="AO77" s="474">
        <v>3300</v>
      </c>
      <c r="AP77" s="474">
        <v>3300</v>
      </c>
      <c r="AQ77" s="474">
        <v>3300</v>
      </c>
      <c r="AR77" s="474">
        <v>3300</v>
      </c>
      <c r="AS77" s="474">
        <v>3300</v>
      </c>
      <c r="AT77" s="474">
        <v>3300</v>
      </c>
      <c r="AU77" s="474">
        <v>3300</v>
      </c>
      <c r="AV77" s="474">
        <v>3300</v>
      </c>
      <c r="AW77" s="474">
        <v>3300</v>
      </c>
      <c r="AX77" s="474">
        <v>3300</v>
      </c>
      <c r="AY77" s="474">
        <v>3300</v>
      </c>
      <c r="AZ77" s="474">
        <v>3300</v>
      </c>
      <c r="BA77" s="474">
        <v>3300</v>
      </c>
    </row>
    <row r="78" spans="1:53">
      <c r="A78" s="475" t="s">
        <v>2928</v>
      </c>
      <c r="B78" s="474">
        <v>0</v>
      </c>
      <c r="C78" s="474">
        <v>0</v>
      </c>
      <c r="D78" s="474">
        <v>0</v>
      </c>
      <c r="E78" s="474">
        <v>0</v>
      </c>
      <c r="F78" s="474">
        <v>0</v>
      </c>
      <c r="G78" s="474">
        <v>0</v>
      </c>
      <c r="H78" s="474">
        <v>0</v>
      </c>
      <c r="I78" s="474">
        <v>0</v>
      </c>
      <c r="J78" s="474">
        <v>0</v>
      </c>
      <c r="K78" s="474">
        <v>0</v>
      </c>
      <c r="L78" s="474">
        <v>0</v>
      </c>
      <c r="M78" s="474">
        <v>0</v>
      </c>
      <c r="N78" s="474">
        <v>0</v>
      </c>
      <c r="O78" s="474">
        <v>0</v>
      </c>
      <c r="P78" s="474">
        <v>0</v>
      </c>
      <c r="Q78" s="474">
        <v>0</v>
      </c>
      <c r="R78" s="474">
        <v>0</v>
      </c>
      <c r="S78" s="474">
        <v>0</v>
      </c>
      <c r="T78" s="474">
        <v>0</v>
      </c>
      <c r="U78" s="474">
        <v>0</v>
      </c>
      <c r="V78" s="474">
        <v>0</v>
      </c>
      <c r="W78" s="474">
        <v>0</v>
      </c>
      <c r="X78" s="474">
        <v>0</v>
      </c>
      <c r="Y78" s="474">
        <v>0</v>
      </c>
      <c r="Z78" s="474">
        <v>0</v>
      </c>
      <c r="AA78" s="474">
        <v>0</v>
      </c>
      <c r="AB78" s="474">
        <v>0</v>
      </c>
      <c r="AC78" s="474">
        <v>0</v>
      </c>
      <c r="AD78" s="474">
        <v>0</v>
      </c>
      <c r="AE78" s="474">
        <v>0</v>
      </c>
      <c r="AF78" s="474">
        <v>0</v>
      </c>
      <c r="AG78" s="474">
        <v>0</v>
      </c>
      <c r="AH78" s="474">
        <v>0</v>
      </c>
      <c r="AI78" s="474">
        <v>0</v>
      </c>
      <c r="AJ78" s="474">
        <v>0</v>
      </c>
      <c r="AK78" s="474">
        <v>0</v>
      </c>
      <c r="AL78" s="474">
        <v>0</v>
      </c>
      <c r="AM78" s="474">
        <v>0</v>
      </c>
      <c r="AN78" s="474">
        <v>0</v>
      </c>
      <c r="AO78" s="474">
        <v>0</v>
      </c>
      <c r="AP78" s="474">
        <v>0</v>
      </c>
      <c r="AQ78" s="474">
        <v>0</v>
      </c>
      <c r="AR78" s="474">
        <v>0</v>
      </c>
      <c r="AS78" s="474">
        <v>0</v>
      </c>
      <c r="AT78" s="474">
        <v>0</v>
      </c>
      <c r="AU78" s="474">
        <v>0</v>
      </c>
      <c r="AV78" s="474">
        <v>0</v>
      </c>
      <c r="AW78" s="474">
        <v>0</v>
      </c>
      <c r="AX78" s="474">
        <v>0</v>
      </c>
      <c r="AY78" s="474">
        <v>0</v>
      </c>
      <c r="AZ78" s="474">
        <v>0</v>
      </c>
      <c r="BA78" s="474">
        <v>0</v>
      </c>
    </row>
    <row r="79" spans="1:53">
      <c r="A79" s="475" t="s">
        <v>2927</v>
      </c>
      <c r="B79" s="474">
        <v>0</v>
      </c>
      <c r="C79" s="474">
        <v>0</v>
      </c>
      <c r="D79" s="474">
        <v>0</v>
      </c>
      <c r="E79" s="474">
        <v>0</v>
      </c>
      <c r="F79" s="474">
        <v>0</v>
      </c>
      <c r="G79" s="474">
        <v>0</v>
      </c>
      <c r="H79" s="474">
        <v>0</v>
      </c>
      <c r="I79" s="474">
        <v>0</v>
      </c>
      <c r="J79" s="474">
        <v>0</v>
      </c>
      <c r="K79" s="474">
        <v>0</v>
      </c>
      <c r="L79" s="474">
        <v>0</v>
      </c>
      <c r="M79" s="474">
        <v>0</v>
      </c>
      <c r="N79" s="474">
        <v>0</v>
      </c>
      <c r="O79" s="474">
        <v>0</v>
      </c>
      <c r="P79" s="474">
        <v>0</v>
      </c>
      <c r="Q79" s="474">
        <v>0</v>
      </c>
      <c r="R79" s="474">
        <v>0</v>
      </c>
      <c r="S79" s="474">
        <v>0</v>
      </c>
      <c r="T79" s="474">
        <v>0</v>
      </c>
      <c r="U79" s="474">
        <v>0</v>
      </c>
      <c r="V79" s="474">
        <v>0</v>
      </c>
      <c r="W79" s="474">
        <v>0</v>
      </c>
      <c r="X79" s="474">
        <v>0</v>
      </c>
      <c r="Y79" s="474">
        <v>0</v>
      </c>
      <c r="Z79" s="474">
        <v>0</v>
      </c>
      <c r="AA79" s="474">
        <v>0</v>
      </c>
      <c r="AB79" s="474">
        <v>0</v>
      </c>
      <c r="AC79" s="474">
        <v>0</v>
      </c>
      <c r="AD79" s="474">
        <v>0</v>
      </c>
      <c r="AE79" s="474">
        <v>0</v>
      </c>
      <c r="AF79" s="474">
        <v>0</v>
      </c>
      <c r="AG79" s="474">
        <v>0</v>
      </c>
      <c r="AH79" s="474">
        <v>0</v>
      </c>
      <c r="AI79" s="474">
        <v>0</v>
      </c>
      <c r="AJ79" s="474">
        <v>0</v>
      </c>
      <c r="AK79" s="474">
        <v>0</v>
      </c>
      <c r="AL79" s="474">
        <v>0</v>
      </c>
      <c r="AM79" s="474">
        <v>0</v>
      </c>
      <c r="AN79" s="474">
        <v>0</v>
      </c>
      <c r="AO79" s="474">
        <v>0</v>
      </c>
      <c r="AP79" s="474">
        <v>0</v>
      </c>
      <c r="AQ79" s="474">
        <v>0</v>
      </c>
      <c r="AR79" s="474">
        <v>0</v>
      </c>
      <c r="AS79" s="474">
        <v>0</v>
      </c>
      <c r="AT79" s="474">
        <v>0</v>
      </c>
      <c r="AU79" s="474">
        <v>0</v>
      </c>
      <c r="AV79" s="474">
        <v>0</v>
      </c>
      <c r="AW79" s="474">
        <v>0</v>
      </c>
      <c r="AX79" s="474">
        <v>0</v>
      </c>
      <c r="AY79" s="474">
        <v>0</v>
      </c>
      <c r="AZ79" s="474">
        <v>0</v>
      </c>
      <c r="BA79" s="474">
        <v>0</v>
      </c>
    </row>
    <row r="80" spans="1:53">
      <c r="A80" s="475" t="s">
        <v>2926</v>
      </c>
      <c r="B80" s="474">
        <v>394438782.42000002</v>
      </c>
      <c r="C80" s="474">
        <v>386203250.25</v>
      </c>
      <c r="D80" s="474">
        <v>386060783.10000002</v>
      </c>
      <c r="E80" s="474">
        <v>382376813.35000002</v>
      </c>
      <c r="F80" s="474">
        <v>393687359.19999999</v>
      </c>
      <c r="G80" s="474">
        <v>395395206.60000002</v>
      </c>
      <c r="H80" s="474">
        <v>391030531.58999997</v>
      </c>
      <c r="I80" s="474">
        <v>384457724.91000003</v>
      </c>
      <c r="J80" s="474">
        <v>383482929.10000002</v>
      </c>
      <c r="K80" s="474">
        <v>401252866.21229899</v>
      </c>
      <c r="L80" s="474">
        <v>404018537.88459402</v>
      </c>
      <c r="M80" s="474">
        <v>405216073.43364698</v>
      </c>
      <c r="N80" s="474">
        <v>405216073.43364698</v>
      </c>
      <c r="O80" s="474">
        <v>366058307.68671101</v>
      </c>
      <c r="P80" s="474">
        <v>368682709.723028</v>
      </c>
      <c r="Q80" s="474">
        <v>371090503.23539901</v>
      </c>
      <c r="R80" s="474">
        <v>377690196.52151</v>
      </c>
      <c r="S80" s="474">
        <v>377279526.01464599</v>
      </c>
      <c r="T80" s="474">
        <v>372780162.89355397</v>
      </c>
      <c r="U80" s="474">
        <v>362526558.33572298</v>
      </c>
      <c r="V80" s="474">
        <v>347747641.41180599</v>
      </c>
      <c r="W80" s="474">
        <v>338012862.37478101</v>
      </c>
      <c r="X80" s="474">
        <v>330421224.69943202</v>
      </c>
      <c r="Y80" s="474">
        <v>323661595.116988</v>
      </c>
      <c r="Z80" s="474">
        <v>359640441.17886299</v>
      </c>
      <c r="AA80" s="474">
        <v>359640441.17886299</v>
      </c>
      <c r="AB80" s="474">
        <v>343212584.37069899</v>
      </c>
      <c r="AC80" s="474">
        <v>344380071.78592098</v>
      </c>
      <c r="AD80" s="474">
        <v>335467553.77684999</v>
      </c>
      <c r="AE80" s="474">
        <v>335791606.87074298</v>
      </c>
      <c r="AF80" s="474">
        <v>335723387.94629103</v>
      </c>
      <c r="AG80" s="474">
        <v>331381343.56949502</v>
      </c>
      <c r="AH80" s="474">
        <v>327280733.29318601</v>
      </c>
      <c r="AI80" s="474">
        <v>323794160.443214</v>
      </c>
      <c r="AJ80" s="474">
        <v>321855291.875404</v>
      </c>
      <c r="AK80" s="474">
        <v>313915610.57146001</v>
      </c>
      <c r="AL80" s="474">
        <v>317009089.65441698</v>
      </c>
      <c r="AM80" s="474">
        <v>317247907.560709</v>
      </c>
      <c r="AN80" s="474">
        <v>317247907.560709</v>
      </c>
      <c r="AO80" s="474">
        <v>317395970.29677802</v>
      </c>
      <c r="AP80" s="474">
        <v>326144439.42915601</v>
      </c>
      <c r="AQ80" s="474">
        <v>329446007.16191697</v>
      </c>
      <c r="AR80" s="474">
        <v>325486799.236121</v>
      </c>
      <c r="AS80" s="474">
        <v>326366598.75604099</v>
      </c>
      <c r="AT80" s="474">
        <v>321849849.89076698</v>
      </c>
      <c r="AU80" s="474">
        <v>319101292.10404903</v>
      </c>
      <c r="AV80" s="474">
        <v>321401078.115668</v>
      </c>
      <c r="AW80" s="474">
        <v>311935286.30232197</v>
      </c>
      <c r="AX80" s="474">
        <v>315512210.56626302</v>
      </c>
      <c r="AY80" s="474">
        <v>310900314.913104</v>
      </c>
      <c r="AZ80" s="474">
        <v>305633161.64870101</v>
      </c>
      <c r="BA80" s="474">
        <v>305633161.64870101</v>
      </c>
    </row>
    <row r="81" spans="1:53">
      <c r="A81" s="475" t="s">
        <v>2925</v>
      </c>
      <c r="B81" s="474">
        <v>394438782.42000002</v>
      </c>
      <c r="C81" s="474">
        <v>386203250.25</v>
      </c>
      <c r="D81" s="474">
        <v>386060783.10000002</v>
      </c>
      <c r="E81" s="474">
        <v>382376813.35000002</v>
      </c>
      <c r="F81" s="474">
        <v>393687359.19999999</v>
      </c>
      <c r="G81" s="474">
        <v>395395206.60000002</v>
      </c>
      <c r="H81" s="474">
        <v>391030531.58999997</v>
      </c>
      <c r="I81" s="474">
        <v>384457724.91000003</v>
      </c>
      <c r="J81" s="474">
        <v>383482929.10000002</v>
      </c>
      <c r="K81" s="474">
        <v>401252866.21229899</v>
      </c>
      <c r="L81" s="474">
        <v>404018537.88459402</v>
      </c>
      <c r="M81" s="474">
        <v>405216073.43364698</v>
      </c>
      <c r="N81" s="474">
        <v>405216073.43364698</v>
      </c>
      <c r="O81" s="474">
        <v>366058307.68671101</v>
      </c>
      <c r="P81" s="474">
        <v>368682709.723028</v>
      </c>
      <c r="Q81" s="474">
        <v>371090503.23539901</v>
      </c>
      <c r="R81" s="474">
        <v>377690196.52151</v>
      </c>
      <c r="S81" s="474">
        <v>377279526.01464599</v>
      </c>
      <c r="T81" s="474">
        <v>372780162.89355397</v>
      </c>
      <c r="U81" s="474">
        <v>362526558.33572298</v>
      </c>
      <c r="V81" s="474">
        <v>347747641.41180599</v>
      </c>
      <c r="W81" s="474">
        <v>338012862.37478101</v>
      </c>
      <c r="X81" s="474">
        <v>330421224.69943202</v>
      </c>
      <c r="Y81" s="474">
        <v>323661595.116988</v>
      </c>
      <c r="Z81" s="474">
        <v>359640441.17886299</v>
      </c>
      <c r="AA81" s="474">
        <v>359640441.17886299</v>
      </c>
      <c r="AB81" s="474">
        <v>343212584.37069899</v>
      </c>
      <c r="AC81" s="474">
        <v>344380071.78592098</v>
      </c>
      <c r="AD81" s="474">
        <v>335467553.77684999</v>
      </c>
      <c r="AE81" s="474">
        <v>335791606.87074298</v>
      </c>
      <c r="AF81" s="474">
        <v>335723387.94629103</v>
      </c>
      <c r="AG81" s="474">
        <v>331381343.56949502</v>
      </c>
      <c r="AH81" s="474">
        <v>327280733.29318601</v>
      </c>
      <c r="AI81" s="474">
        <v>323794160.443214</v>
      </c>
      <c r="AJ81" s="474">
        <v>321855291.875404</v>
      </c>
      <c r="AK81" s="474">
        <v>313915610.57146001</v>
      </c>
      <c r="AL81" s="474">
        <v>317009089.65441698</v>
      </c>
      <c r="AM81" s="474">
        <v>317247907.560709</v>
      </c>
      <c r="AN81" s="474">
        <v>317247907.560709</v>
      </c>
      <c r="AO81" s="474">
        <v>317395970.29677802</v>
      </c>
      <c r="AP81" s="474">
        <v>326144439.42915601</v>
      </c>
      <c r="AQ81" s="474">
        <v>329446007.16191697</v>
      </c>
      <c r="AR81" s="474">
        <v>325486799.236121</v>
      </c>
      <c r="AS81" s="474">
        <v>326366598.75604099</v>
      </c>
      <c r="AT81" s="474">
        <v>321849849.89076698</v>
      </c>
      <c r="AU81" s="474">
        <v>319101292.10404903</v>
      </c>
      <c r="AV81" s="474">
        <v>321401078.115668</v>
      </c>
      <c r="AW81" s="474">
        <v>311935286.30232197</v>
      </c>
      <c r="AX81" s="474">
        <v>315512210.56626302</v>
      </c>
      <c r="AY81" s="474">
        <v>310900314.913104</v>
      </c>
      <c r="AZ81" s="474">
        <v>305633161.64870101</v>
      </c>
      <c r="BA81" s="474">
        <v>305633161.64870101</v>
      </c>
    </row>
    <row r="82" spans="1:53">
      <c r="A82" s="475" t="s">
        <v>2924</v>
      </c>
      <c r="B82" s="474">
        <v>394438782.42000002</v>
      </c>
      <c r="C82" s="474">
        <v>386203250.25</v>
      </c>
      <c r="D82" s="474">
        <v>386060783.10000002</v>
      </c>
      <c r="E82" s="474">
        <v>382376813.35000002</v>
      </c>
      <c r="F82" s="474">
        <v>393687359.19999999</v>
      </c>
      <c r="G82" s="474">
        <v>395395206.60000002</v>
      </c>
      <c r="H82" s="474">
        <v>391030531.58999997</v>
      </c>
      <c r="I82" s="474">
        <v>384457724.91000003</v>
      </c>
      <c r="J82" s="474">
        <v>383482929.10000002</v>
      </c>
      <c r="K82" s="474">
        <v>401252866.21229899</v>
      </c>
      <c r="L82" s="474">
        <v>404018537.88459402</v>
      </c>
      <c r="M82" s="474">
        <v>405216073.43364698</v>
      </c>
      <c r="N82" s="474">
        <v>405216073.43364698</v>
      </c>
      <c r="O82" s="474">
        <v>366058307.68671101</v>
      </c>
      <c r="P82" s="474">
        <v>368682709.723028</v>
      </c>
      <c r="Q82" s="474">
        <v>371090503.23539901</v>
      </c>
      <c r="R82" s="474">
        <v>377690196.52151</v>
      </c>
      <c r="S82" s="474">
        <v>377279526.01464599</v>
      </c>
      <c r="T82" s="474">
        <v>372780162.89355397</v>
      </c>
      <c r="U82" s="474">
        <v>362526558.33572298</v>
      </c>
      <c r="V82" s="474">
        <v>347747641.41180599</v>
      </c>
      <c r="W82" s="474">
        <v>338012862.37478101</v>
      </c>
      <c r="X82" s="474">
        <v>330421224.69943202</v>
      </c>
      <c r="Y82" s="474">
        <v>323661595.116988</v>
      </c>
      <c r="Z82" s="474">
        <v>359640441.17886299</v>
      </c>
      <c r="AA82" s="474">
        <v>359640441.17886299</v>
      </c>
      <c r="AB82" s="474">
        <v>343212584.37069899</v>
      </c>
      <c r="AC82" s="474">
        <v>344380071.78592098</v>
      </c>
      <c r="AD82" s="474">
        <v>335467553.77684999</v>
      </c>
      <c r="AE82" s="474">
        <v>335791606.87074298</v>
      </c>
      <c r="AF82" s="474">
        <v>335723387.94629103</v>
      </c>
      <c r="AG82" s="474">
        <v>331381343.56949502</v>
      </c>
      <c r="AH82" s="474">
        <v>327280733.29318601</v>
      </c>
      <c r="AI82" s="474">
        <v>323794160.443214</v>
      </c>
      <c r="AJ82" s="474">
        <v>321855291.875404</v>
      </c>
      <c r="AK82" s="474">
        <v>313915610.57146001</v>
      </c>
      <c r="AL82" s="474">
        <v>317009089.65441698</v>
      </c>
      <c r="AM82" s="474">
        <v>317247907.560709</v>
      </c>
      <c r="AN82" s="474">
        <v>317247907.560709</v>
      </c>
      <c r="AO82" s="474">
        <v>317395970.29677802</v>
      </c>
      <c r="AP82" s="474">
        <v>326144439.42915601</v>
      </c>
      <c r="AQ82" s="474">
        <v>329446007.16191697</v>
      </c>
      <c r="AR82" s="474">
        <v>325486799.236121</v>
      </c>
      <c r="AS82" s="474">
        <v>326366598.75604099</v>
      </c>
      <c r="AT82" s="474">
        <v>321849849.89076698</v>
      </c>
      <c r="AU82" s="474">
        <v>319101292.10404903</v>
      </c>
      <c r="AV82" s="474">
        <v>321401078.115668</v>
      </c>
      <c r="AW82" s="474">
        <v>311935286.30232197</v>
      </c>
      <c r="AX82" s="474">
        <v>315512210.56626302</v>
      </c>
      <c r="AY82" s="474">
        <v>310900314.913104</v>
      </c>
      <c r="AZ82" s="474">
        <v>305633161.64870101</v>
      </c>
      <c r="BA82" s="474">
        <v>305633161.64870101</v>
      </c>
    </row>
    <row r="83" spans="1:53">
      <c r="A83" s="475" t="s">
        <v>2923</v>
      </c>
      <c r="B83" s="474">
        <v>447778073.80000001</v>
      </c>
      <c r="C83" s="474">
        <v>450036531.49999899</v>
      </c>
      <c r="D83" s="474">
        <v>454536362.98000002</v>
      </c>
      <c r="E83" s="474">
        <v>457249537.54000002</v>
      </c>
      <c r="F83" s="474">
        <v>463563307.51999998</v>
      </c>
      <c r="G83" s="474">
        <v>477421304.37</v>
      </c>
      <c r="H83" s="474">
        <v>478175666.17999899</v>
      </c>
      <c r="I83" s="474">
        <v>484651421.44999999</v>
      </c>
      <c r="J83" s="474">
        <v>503629092.55000001</v>
      </c>
      <c r="K83" s="474">
        <v>498965594.38118601</v>
      </c>
      <c r="L83" s="474">
        <v>490969806.85437101</v>
      </c>
      <c r="M83" s="474">
        <v>489652097.77958602</v>
      </c>
      <c r="N83" s="474">
        <v>489652097.77958602</v>
      </c>
      <c r="O83" s="474">
        <v>482447644.01858997</v>
      </c>
      <c r="P83" s="474">
        <v>476948470.24983603</v>
      </c>
      <c r="Q83" s="474">
        <v>471574372.69529599</v>
      </c>
      <c r="R83" s="474">
        <v>471350101.27574301</v>
      </c>
      <c r="S83" s="474">
        <v>475608589.23075598</v>
      </c>
      <c r="T83" s="474">
        <v>483928467.92702103</v>
      </c>
      <c r="U83" s="474">
        <v>487647532.780339</v>
      </c>
      <c r="V83" s="474">
        <v>489975446.03647</v>
      </c>
      <c r="W83" s="474">
        <v>490722578.60484898</v>
      </c>
      <c r="X83" s="474">
        <v>483114866.17526901</v>
      </c>
      <c r="Y83" s="474">
        <v>479638713.811234</v>
      </c>
      <c r="Z83" s="474">
        <v>482807254.67996699</v>
      </c>
      <c r="AA83" s="474">
        <v>482807254.67996699</v>
      </c>
      <c r="AB83" s="474">
        <v>477799286.24576497</v>
      </c>
      <c r="AC83" s="474">
        <v>475467204.47667903</v>
      </c>
      <c r="AD83" s="474">
        <v>473956138.61119503</v>
      </c>
      <c r="AE83" s="474">
        <v>474412873.39825302</v>
      </c>
      <c r="AF83" s="474">
        <v>479792043.84725899</v>
      </c>
      <c r="AG83" s="474">
        <v>489825966.96477097</v>
      </c>
      <c r="AH83" s="474">
        <v>495059174.07451099</v>
      </c>
      <c r="AI83" s="474">
        <v>500636206.46738601</v>
      </c>
      <c r="AJ83" s="474">
        <v>499731246.09816599</v>
      </c>
      <c r="AK83" s="474">
        <v>490321424.702169</v>
      </c>
      <c r="AL83" s="474">
        <v>486212587.38861102</v>
      </c>
      <c r="AM83" s="474">
        <v>487750413.37062001</v>
      </c>
      <c r="AN83" s="474">
        <v>487750413.37062001</v>
      </c>
      <c r="AO83" s="474">
        <v>482078433.15858901</v>
      </c>
      <c r="AP83" s="474">
        <v>479248791.76685399</v>
      </c>
      <c r="AQ83" s="474">
        <v>479268479.48038501</v>
      </c>
      <c r="AR83" s="474">
        <v>481254328.09479201</v>
      </c>
      <c r="AS83" s="474">
        <v>486147947.66635197</v>
      </c>
      <c r="AT83" s="474">
        <v>495552765.24868602</v>
      </c>
      <c r="AU83" s="474">
        <v>475768867.00537699</v>
      </c>
      <c r="AV83" s="474">
        <v>481533535.68958598</v>
      </c>
      <c r="AW83" s="474">
        <v>482125335.09634</v>
      </c>
      <c r="AX83" s="474">
        <v>472886368.00880897</v>
      </c>
      <c r="AY83" s="474">
        <v>467435666.584261</v>
      </c>
      <c r="AZ83" s="474">
        <v>469875249.08407801</v>
      </c>
      <c r="BA83" s="474">
        <v>469875249.08407801</v>
      </c>
    </row>
    <row r="84" spans="1:53">
      <c r="A84" s="475" t="s">
        <v>2922</v>
      </c>
      <c r="B84" s="474">
        <v>446564146.44</v>
      </c>
      <c r="C84" s="474">
        <v>447961387.55999899</v>
      </c>
      <c r="D84" s="474">
        <v>452203085.06</v>
      </c>
      <c r="E84" s="474">
        <v>454226658.77999997</v>
      </c>
      <c r="F84" s="474">
        <v>460171382.34999901</v>
      </c>
      <c r="G84" s="474">
        <v>473912931.64999998</v>
      </c>
      <c r="H84" s="474">
        <v>474940324.06999898</v>
      </c>
      <c r="I84" s="474">
        <v>482537737.04000002</v>
      </c>
      <c r="J84" s="474">
        <v>502049834.69</v>
      </c>
      <c r="K84" s="474">
        <v>498344232.32118601</v>
      </c>
      <c r="L84" s="474">
        <v>490458222.09437102</v>
      </c>
      <c r="M84" s="474">
        <v>489494142.52958602</v>
      </c>
      <c r="N84" s="474">
        <v>489494142.52958602</v>
      </c>
      <c r="O84" s="474">
        <v>481233716.65859002</v>
      </c>
      <c r="P84" s="474">
        <v>474873326.30983597</v>
      </c>
      <c r="Q84" s="474">
        <v>469241094.77529597</v>
      </c>
      <c r="R84" s="474">
        <v>468327222.51574302</v>
      </c>
      <c r="S84" s="474">
        <v>472216664.06075603</v>
      </c>
      <c r="T84" s="474">
        <v>480420095.207021</v>
      </c>
      <c r="U84" s="474">
        <v>484412190.67033899</v>
      </c>
      <c r="V84" s="474">
        <v>487861761.62647003</v>
      </c>
      <c r="W84" s="474">
        <v>489143320.74484903</v>
      </c>
      <c r="X84" s="474">
        <v>482493504.11526901</v>
      </c>
      <c r="Y84" s="474">
        <v>479127129.05123401</v>
      </c>
      <c r="Z84" s="474">
        <v>482649299.42996699</v>
      </c>
      <c r="AA84" s="474">
        <v>482649299.42996699</v>
      </c>
      <c r="AB84" s="474">
        <v>476585358.88576502</v>
      </c>
      <c r="AC84" s="474">
        <v>473392060.53667903</v>
      </c>
      <c r="AD84" s="474">
        <v>471622860.69119501</v>
      </c>
      <c r="AE84" s="474">
        <v>471389994.63825297</v>
      </c>
      <c r="AF84" s="474">
        <v>476400118.67725903</v>
      </c>
      <c r="AG84" s="474">
        <v>486317594.244771</v>
      </c>
      <c r="AH84" s="474">
        <v>491823831.96451098</v>
      </c>
      <c r="AI84" s="474">
        <v>498522522.05738598</v>
      </c>
      <c r="AJ84" s="474">
        <v>498151988.23816597</v>
      </c>
      <c r="AK84" s="474">
        <v>489700062.642169</v>
      </c>
      <c r="AL84" s="474">
        <v>485701002.62861103</v>
      </c>
      <c r="AM84" s="474">
        <v>487592458.12062001</v>
      </c>
      <c r="AN84" s="474">
        <v>487592458.12062001</v>
      </c>
      <c r="AO84" s="474">
        <v>480864505.79858899</v>
      </c>
      <c r="AP84" s="474">
        <v>477173647.82685399</v>
      </c>
      <c r="AQ84" s="474">
        <v>476935201.56038499</v>
      </c>
      <c r="AR84" s="474">
        <v>478231449.33479202</v>
      </c>
      <c r="AS84" s="474">
        <v>482756022.49635202</v>
      </c>
      <c r="AT84" s="474">
        <v>492044392.52868599</v>
      </c>
      <c r="AU84" s="474">
        <v>472533524.89537698</v>
      </c>
      <c r="AV84" s="474">
        <v>479419851.27958602</v>
      </c>
      <c r="AW84" s="474">
        <v>480546077.23633999</v>
      </c>
      <c r="AX84" s="474">
        <v>472265005.94880903</v>
      </c>
      <c r="AY84" s="474">
        <v>466924081.82426101</v>
      </c>
      <c r="AZ84" s="474">
        <v>469717293.83407801</v>
      </c>
      <c r="BA84" s="474">
        <v>469717293.83407801</v>
      </c>
    </row>
    <row r="85" spans="1:53">
      <c r="A85" s="475" t="s">
        <v>2921</v>
      </c>
      <c r="B85" s="474">
        <v>177467122.11000001</v>
      </c>
      <c r="C85" s="474">
        <v>176252790.09999999</v>
      </c>
      <c r="D85" s="474">
        <v>180103394.40000001</v>
      </c>
      <c r="E85" s="474">
        <v>180314703.75</v>
      </c>
      <c r="F85" s="474">
        <v>184003417.97999999</v>
      </c>
      <c r="G85" s="474">
        <v>192139680.25999999</v>
      </c>
      <c r="H85" s="474">
        <v>190792556.09999999</v>
      </c>
      <c r="I85" s="474">
        <v>198640937.00999999</v>
      </c>
      <c r="J85" s="474">
        <v>219991717.36000001</v>
      </c>
      <c r="K85" s="474">
        <v>211211704</v>
      </c>
      <c r="L85" s="474">
        <v>205412483</v>
      </c>
      <c r="M85" s="474">
        <v>198613277</v>
      </c>
      <c r="N85" s="474">
        <v>198613277</v>
      </c>
      <c r="O85" s="474">
        <v>190899018</v>
      </c>
      <c r="P85" s="474">
        <v>183184775</v>
      </c>
      <c r="Q85" s="474">
        <v>176470545</v>
      </c>
      <c r="R85" s="474">
        <v>179066330</v>
      </c>
      <c r="S85" s="474">
        <v>182682129</v>
      </c>
      <c r="T85" s="474">
        <v>188947944</v>
      </c>
      <c r="U85" s="474">
        <v>195713773</v>
      </c>
      <c r="V85" s="474">
        <v>201479617</v>
      </c>
      <c r="W85" s="474">
        <v>199745474</v>
      </c>
      <c r="X85" s="474">
        <v>195511348</v>
      </c>
      <c r="Y85" s="474">
        <v>191277235</v>
      </c>
      <c r="Z85" s="474">
        <v>188543138</v>
      </c>
      <c r="AA85" s="474">
        <v>188543138</v>
      </c>
      <c r="AB85" s="474">
        <v>184843602</v>
      </c>
      <c r="AC85" s="474">
        <v>181144082</v>
      </c>
      <c r="AD85" s="474">
        <v>178444576</v>
      </c>
      <c r="AE85" s="474">
        <v>181745085</v>
      </c>
      <c r="AF85" s="474">
        <v>186045610</v>
      </c>
      <c r="AG85" s="474">
        <v>192346148</v>
      </c>
      <c r="AH85" s="474">
        <v>199146702</v>
      </c>
      <c r="AI85" s="474">
        <v>204947270</v>
      </c>
      <c r="AJ85" s="474">
        <v>203247854</v>
      </c>
      <c r="AK85" s="474">
        <v>199048451</v>
      </c>
      <c r="AL85" s="474">
        <v>194849064</v>
      </c>
      <c r="AM85" s="474">
        <v>192149691</v>
      </c>
      <c r="AN85" s="474">
        <v>192149691</v>
      </c>
      <c r="AO85" s="474">
        <v>188487768</v>
      </c>
      <c r="AP85" s="474">
        <v>184825860</v>
      </c>
      <c r="AQ85" s="474">
        <v>182163968</v>
      </c>
      <c r="AR85" s="474">
        <v>185502089</v>
      </c>
      <c r="AS85" s="474">
        <v>189840226</v>
      </c>
      <c r="AT85" s="474">
        <v>196178377</v>
      </c>
      <c r="AU85" s="474">
        <v>203016543</v>
      </c>
      <c r="AV85" s="474">
        <v>208854725</v>
      </c>
      <c r="AW85" s="474">
        <v>207192922</v>
      </c>
      <c r="AX85" s="474">
        <v>203031133</v>
      </c>
      <c r="AY85" s="474">
        <v>198869359</v>
      </c>
      <c r="AZ85" s="474">
        <v>196207600</v>
      </c>
      <c r="BA85" s="474">
        <v>196207600</v>
      </c>
    </row>
    <row r="86" spans="1:53">
      <c r="A86" s="475" t="s">
        <v>2920</v>
      </c>
      <c r="B86" s="474">
        <v>96836835.530000001</v>
      </c>
      <c r="C86" s="474">
        <v>98009682.230000004</v>
      </c>
      <c r="D86" s="474">
        <v>98755848.400000006</v>
      </c>
      <c r="E86" s="474">
        <v>98555097.349999994</v>
      </c>
      <c r="F86" s="474">
        <v>99366717.420000002</v>
      </c>
      <c r="G86" s="474">
        <v>101348589.43000001</v>
      </c>
      <c r="H86" s="474">
        <v>103308252.51000001</v>
      </c>
      <c r="I86" s="474">
        <v>104376968.34</v>
      </c>
      <c r="J86" s="474">
        <v>100721024.59999999</v>
      </c>
      <c r="K86" s="474">
        <v>106369208.86436699</v>
      </c>
      <c r="L86" s="474">
        <v>106533116.57964499</v>
      </c>
      <c r="M86" s="474">
        <v>106367469.029586</v>
      </c>
      <c r="N86" s="474">
        <v>106367469.029586</v>
      </c>
      <c r="O86" s="474">
        <v>106721278.22192299</v>
      </c>
      <c r="P86" s="474">
        <v>107105070.26650199</v>
      </c>
      <c r="Q86" s="474">
        <v>107205983.56529599</v>
      </c>
      <c r="R86" s="474">
        <v>107302325.20241</v>
      </c>
      <c r="S86" s="474">
        <v>107612604.32409</v>
      </c>
      <c r="T86" s="474">
        <v>107763451.210354</v>
      </c>
      <c r="U86" s="474">
        <v>108039509.87700599</v>
      </c>
      <c r="V86" s="474">
        <v>105980256.20647</v>
      </c>
      <c r="W86" s="474">
        <v>106131741.084849</v>
      </c>
      <c r="X86" s="474">
        <v>106408440.40193599</v>
      </c>
      <c r="Y86" s="474">
        <v>106685355.05123401</v>
      </c>
      <c r="Z86" s="474">
        <v>106837485.929967</v>
      </c>
      <c r="AA86" s="474">
        <v>106837485.929967</v>
      </c>
      <c r="AB86" s="474">
        <v>106972195.939098</v>
      </c>
      <c r="AC86" s="474">
        <v>107107123.983345</v>
      </c>
      <c r="AD86" s="474">
        <v>107117270.971195</v>
      </c>
      <c r="AE86" s="474">
        <v>107252637.81491899</v>
      </c>
      <c r="AF86" s="474">
        <v>107388225.430592</v>
      </c>
      <c r="AG86" s="474">
        <v>107399034.738104</v>
      </c>
      <c r="AH86" s="474">
        <v>107535066.66117799</v>
      </c>
      <c r="AI86" s="474">
        <v>107671322.127386</v>
      </c>
      <c r="AJ86" s="474">
        <v>107682802.068166</v>
      </c>
      <c r="AK86" s="474">
        <v>107819507.418836</v>
      </c>
      <c r="AL86" s="474">
        <v>107956439.11861099</v>
      </c>
      <c r="AM86" s="474">
        <v>107968598.11062001</v>
      </c>
      <c r="AN86" s="474">
        <v>107968598.11062001</v>
      </c>
      <c r="AO86" s="474">
        <v>108106718.341922</v>
      </c>
      <c r="AP86" s="474">
        <v>108245067.763521</v>
      </c>
      <c r="AQ86" s="474">
        <v>108258647.330385</v>
      </c>
      <c r="AR86" s="474">
        <v>108397458.001459</v>
      </c>
      <c r="AS86" s="474">
        <v>108536500.739686</v>
      </c>
      <c r="AT86" s="474">
        <v>108550776.51201899</v>
      </c>
      <c r="AU86" s="474">
        <v>83484679.082043797</v>
      </c>
      <c r="AV86" s="474">
        <v>83624423.839586705</v>
      </c>
      <c r="AW86" s="474">
        <v>83639404.556340396</v>
      </c>
      <c r="AX86" s="474">
        <v>83779622.215476096</v>
      </c>
      <c r="AY86" s="474">
        <v>83920077.804261595</v>
      </c>
      <c r="AZ86" s="474">
        <v>83935772.314078495</v>
      </c>
      <c r="BA86" s="474">
        <v>83935772.314078495</v>
      </c>
    </row>
    <row r="87" spans="1:53">
      <c r="A87" s="475" t="s">
        <v>2919</v>
      </c>
      <c r="B87" s="474">
        <v>1508938.21</v>
      </c>
      <c r="C87" s="474">
        <v>1447690.83</v>
      </c>
      <c r="D87" s="474">
        <v>1186497.04</v>
      </c>
      <c r="E87" s="474">
        <v>1253237.98</v>
      </c>
      <c r="F87" s="474">
        <v>1407200.26</v>
      </c>
      <c r="G87" s="474">
        <v>2455908.4</v>
      </c>
      <c r="H87" s="474">
        <v>1027334.09</v>
      </c>
      <c r="I87" s="474">
        <v>1097545.73</v>
      </c>
      <c r="J87" s="474">
        <v>2479453.5299999998</v>
      </c>
      <c r="K87" s="474">
        <v>1110185.7133333299</v>
      </c>
      <c r="L87" s="474">
        <v>1217670</v>
      </c>
      <c r="M87" s="474">
        <v>6044332.5</v>
      </c>
      <c r="N87" s="474">
        <v>6044332.5</v>
      </c>
      <c r="O87" s="474">
        <v>975758.436666667</v>
      </c>
      <c r="P87" s="474">
        <v>1241938.04333333</v>
      </c>
      <c r="Q87" s="474">
        <v>3532036.21</v>
      </c>
      <c r="R87" s="474">
        <v>1236788.31333332</v>
      </c>
      <c r="S87" s="474">
        <v>1173520.7366666701</v>
      </c>
      <c r="T87" s="474">
        <v>3644493.9966666698</v>
      </c>
      <c r="U87" s="474">
        <v>1082380.79333333</v>
      </c>
      <c r="V87" s="474">
        <v>1222929.42</v>
      </c>
      <c r="W87" s="474">
        <v>3943032.66</v>
      </c>
      <c r="X87" s="474">
        <v>1110185.7133333299</v>
      </c>
      <c r="Y87" s="474">
        <v>1217670</v>
      </c>
      <c r="Z87" s="474">
        <v>6044332.5</v>
      </c>
      <c r="AA87" s="474">
        <v>6044332.5</v>
      </c>
      <c r="AB87" s="474">
        <v>975758.436666667</v>
      </c>
      <c r="AC87" s="474">
        <v>1241938.04333333</v>
      </c>
      <c r="AD87" s="474">
        <v>3532036.21</v>
      </c>
      <c r="AE87" s="474">
        <v>1236788.31333332</v>
      </c>
      <c r="AF87" s="474">
        <v>1173520.7366666701</v>
      </c>
      <c r="AG87" s="474">
        <v>3644493.9966666698</v>
      </c>
      <c r="AH87" s="474">
        <v>1082380.79333333</v>
      </c>
      <c r="AI87" s="474">
        <v>1222929.42</v>
      </c>
      <c r="AJ87" s="474">
        <v>3943032.66</v>
      </c>
      <c r="AK87" s="474">
        <v>1110185.7133333299</v>
      </c>
      <c r="AL87" s="474">
        <v>1217670</v>
      </c>
      <c r="AM87" s="474">
        <v>6044332.5</v>
      </c>
      <c r="AN87" s="474">
        <v>6044332.5</v>
      </c>
      <c r="AO87" s="474">
        <v>975758.436666667</v>
      </c>
      <c r="AP87" s="474">
        <v>1241938.04333333</v>
      </c>
      <c r="AQ87" s="474">
        <v>3532036.21</v>
      </c>
      <c r="AR87" s="474">
        <v>1236788.31333332</v>
      </c>
      <c r="AS87" s="474">
        <v>1173520.7366666701</v>
      </c>
      <c r="AT87" s="474">
        <v>3644493.9966666698</v>
      </c>
      <c r="AU87" s="474">
        <v>1082380.79333333</v>
      </c>
      <c r="AV87" s="474">
        <v>1222929.42</v>
      </c>
      <c r="AW87" s="474">
        <v>3943032.66</v>
      </c>
      <c r="AX87" s="474">
        <v>1110185.7133333299</v>
      </c>
      <c r="AY87" s="474">
        <v>1217670</v>
      </c>
      <c r="AZ87" s="474">
        <v>6044332.5</v>
      </c>
      <c r="BA87" s="474">
        <v>6044332.5</v>
      </c>
    </row>
    <row r="88" spans="1:53">
      <c r="A88" s="475" t="s">
        <v>2918</v>
      </c>
      <c r="B88" s="474">
        <v>163806358.55000001</v>
      </c>
      <c r="C88" s="474">
        <v>164918573.06</v>
      </c>
      <c r="D88" s="474">
        <v>166001056.15000001</v>
      </c>
      <c r="E88" s="474">
        <v>168208975.28</v>
      </c>
      <c r="F88" s="474">
        <v>169398824.94999999</v>
      </c>
      <c r="G88" s="474">
        <v>171167295.02000001</v>
      </c>
      <c r="H88" s="474">
        <v>173470049.84999999</v>
      </c>
      <c r="I88" s="474">
        <v>172221998.71000001</v>
      </c>
      <c r="J88" s="474">
        <v>172552756.72999999</v>
      </c>
      <c r="K88" s="474">
        <v>173660720.74348599</v>
      </c>
      <c r="L88" s="474">
        <v>171302539.51472601</v>
      </c>
      <c r="M88" s="474">
        <v>172476651</v>
      </c>
      <c r="N88" s="474">
        <v>172476651</v>
      </c>
      <c r="O88" s="474">
        <v>176526651</v>
      </c>
      <c r="P88" s="474">
        <v>177126651</v>
      </c>
      <c r="Q88" s="474">
        <v>175726651</v>
      </c>
      <c r="R88" s="474">
        <v>174326651</v>
      </c>
      <c r="S88" s="474">
        <v>174276651</v>
      </c>
      <c r="T88" s="474">
        <v>173526651</v>
      </c>
      <c r="U88" s="474">
        <v>172976651</v>
      </c>
      <c r="V88" s="474">
        <v>172526651</v>
      </c>
      <c r="W88" s="474">
        <v>172626651</v>
      </c>
      <c r="X88" s="474">
        <v>172726651</v>
      </c>
      <c r="Y88" s="474">
        <v>173176651</v>
      </c>
      <c r="Z88" s="474">
        <v>174426651</v>
      </c>
      <c r="AA88" s="474">
        <v>174426651</v>
      </c>
      <c r="AB88" s="474">
        <v>176928417.50999999</v>
      </c>
      <c r="AC88" s="474">
        <v>176978917.50999999</v>
      </c>
      <c r="AD88" s="474">
        <v>175564917.50999999</v>
      </c>
      <c r="AE88" s="474">
        <v>174150917.50999999</v>
      </c>
      <c r="AF88" s="474">
        <v>174756917.50999999</v>
      </c>
      <c r="AG88" s="474">
        <v>175867917.50999999</v>
      </c>
      <c r="AH88" s="474">
        <v>176978917.50999999</v>
      </c>
      <c r="AI88" s="474">
        <v>177584917.50999999</v>
      </c>
      <c r="AJ88" s="474">
        <v>176170917.50999999</v>
      </c>
      <c r="AK88" s="474">
        <v>174605417.50999999</v>
      </c>
      <c r="AL88" s="474">
        <v>174554917.50999999</v>
      </c>
      <c r="AM88" s="474">
        <v>174302417.50999999</v>
      </c>
      <c r="AN88" s="474">
        <v>174302417.50999999</v>
      </c>
      <c r="AO88" s="474">
        <v>176130184.02000001</v>
      </c>
      <c r="AP88" s="474">
        <v>175671184.02000001</v>
      </c>
      <c r="AQ88" s="474">
        <v>175773184.02000001</v>
      </c>
      <c r="AR88" s="474">
        <v>175875184.02000001</v>
      </c>
      <c r="AS88" s="474">
        <v>175977184.02000001</v>
      </c>
      <c r="AT88" s="474">
        <v>176436184.02000001</v>
      </c>
      <c r="AU88" s="474">
        <v>177711184.02000001</v>
      </c>
      <c r="AV88" s="474">
        <v>178476184.02000001</v>
      </c>
      <c r="AW88" s="474">
        <v>178527184.02000001</v>
      </c>
      <c r="AX88" s="474">
        <v>177099184.02000001</v>
      </c>
      <c r="AY88" s="474">
        <v>175671184.02000001</v>
      </c>
      <c r="AZ88" s="474">
        <v>176283184.02000001</v>
      </c>
      <c r="BA88" s="474">
        <v>176283184.02000001</v>
      </c>
    </row>
    <row r="89" spans="1:53">
      <c r="A89" s="475" t="s">
        <v>2917</v>
      </c>
      <c r="B89" s="474">
        <v>6944892.04</v>
      </c>
      <c r="C89" s="474">
        <v>7332651.3399999999</v>
      </c>
      <c r="D89" s="474">
        <v>6156289.0700000003</v>
      </c>
      <c r="E89" s="474">
        <v>5894644.4199999999</v>
      </c>
      <c r="F89" s="474">
        <v>5995221.7400000002</v>
      </c>
      <c r="G89" s="474">
        <v>6801458.54</v>
      </c>
      <c r="H89" s="474">
        <v>6342131.5199999996</v>
      </c>
      <c r="I89" s="474">
        <v>6200287.25</v>
      </c>
      <c r="J89" s="474">
        <v>6304882.4699999997</v>
      </c>
      <c r="K89" s="474">
        <v>5992413</v>
      </c>
      <c r="L89" s="474">
        <v>5992413</v>
      </c>
      <c r="M89" s="474">
        <v>5992413</v>
      </c>
      <c r="N89" s="474">
        <v>5992413</v>
      </c>
      <c r="O89" s="474">
        <v>6111011</v>
      </c>
      <c r="P89" s="474">
        <v>6214892</v>
      </c>
      <c r="Q89" s="474">
        <v>6305879</v>
      </c>
      <c r="R89" s="474">
        <v>6395128</v>
      </c>
      <c r="S89" s="474">
        <v>6471759</v>
      </c>
      <c r="T89" s="474">
        <v>6537555</v>
      </c>
      <c r="U89" s="474">
        <v>6599876</v>
      </c>
      <c r="V89" s="474">
        <v>6652308</v>
      </c>
      <c r="W89" s="474">
        <v>6696422</v>
      </c>
      <c r="X89" s="474">
        <v>6736879</v>
      </c>
      <c r="Y89" s="474">
        <v>6770218</v>
      </c>
      <c r="Z89" s="474">
        <v>6797692</v>
      </c>
      <c r="AA89" s="474">
        <v>6797692</v>
      </c>
      <c r="AB89" s="474">
        <v>6865385</v>
      </c>
      <c r="AC89" s="474">
        <v>6919999</v>
      </c>
      <c r="AD89" s="474">
        <v>6964060</v>
      </c>
      <c r="AE89" s="474">
        <v>7004566</v>
      </c>
      <c r="AF89" s="474">
        <v>7035845</v>
      </c>
      <c r="AG89" s="474">
        <v>7060000</v>
      </c>
      <c r="AH89" s="474">
        <v>7080765</v>
      </c>
      <c r="AI89" s="474">
        <v>7096083</v>
      </c>
      <c r="AJ89" s="474">
        <v>7107382</v>
      </c>
      <c r="AK89" s="474">
        <v>7116501</v>
      </c>
      <c r="AL89" s="474">
        <v>7122912</v>
      </c>
      <c r="AM89" s="474">
        <v>7127419</v>
      </c>
      <c r="AN89" s="474">
        <v>7127419</v>
      </c>
      <c r="AO89" s="474">
        <v>7164077</v>
      </c>
      <c r="AP89" s="474">
        <v>7189598</v>
      </c>
      <c r="AQ89" s="474">
        <v>7207366</v>
      </c>
      <c r="AR89" s="474">
        <v>7219930</v>
      </c>
      <c r="AS89" s="474">
        <v>7228591</v>
      </c>
      <c r="AT89" s="474">
        <v>7234561</v>
      </c>
      <c r="AU89" s="474">
        <v>7238738</v>
      </c>
      <c r="AV89" s="474">
        <v>7241589</v>
      </c>
      <c r="AW89" s="474">
        <v>7243534</v>
      </c>
      <c r="AX89" s="474">
        <v>7244881</v>
      </c>
      <c r="AY89" s="474">
        <v>7245791</v>
      </c>
      <c r="AZ89" s="474">
        <v>7246405</v>
      </c>
      <c r="BA89" s="474">
        <v>7246405</v>
      </c>
    </row>
    <row r="90" spans="1:53">
      <c r="A90" s="475" t="s">
        <v>2916</v>
      </c>
      <c r="B90" s="474">
        <v>0</v>
      </c>
      <c r="C90" s="474">
        <v>0</v>
      </c>
      <c r="D90" s="474">
        <v>0</v>
      </c>
      <c r="E90" s="474">
        <v>0</v>
      </c>
      <c r="F90" s="474">
        <v>0</v>
      </c>
      <c r="G90" s="474">
        <v>0</v>
      </c>
      <c r="H90" s="474">
        <v>0</v>
      </c>
      <c r="I90" s="474">
        <v>0</v>
      </c>
      <c r="J90" s="474">
        <v>0</v>
      </c>
      <c r="K90" s="474">
        <v>0</v>
      </c>
      <c r="L90" s="474">
        <v>0</v>
      </c>
      <c r="M90" s="474">
        <v>0</v>
      </c>
      <c r="N90" s="474">
        <v>0</v>
      </c>
      <c r="O90" s="474">
        <v>0</v>
      </c>
      <c r="P90" s="474">
        <v>0</v>
      </c>
      <c r="Q90" s="474">
        <v>0</v>
      </c>
      <c r="R90" s="474">
        <v>0</v>
      </c>
      <c r="S90" s="474">
        <v>0</v>
      </c>
      <c r="T90" s="474">
        <v>0</v>
      </c>
      <c r="U90" s="474">
        <v>0</v>
      </c>
      <c r="V90" s="474">
        <v>0</v>
      </c>
      <c r="W90" s="474">
        <v>0</v>
      </c>
      <c r="X90" s="474">
        <v>0</v>
      </c>
      <c r="Y90" s="474">
        <v>0</v>
      </c>
      <c r="Z90" s="474">
        <v>0</v>
      </c>
      <c r="AA90" s="474">
        <v>0</v>
      </c>
      <c r="AB90" s="474">
        <v>0</v>
      </c>
      <c r="AC90" s="474">
        <v>0</v>
      </c>
      <c r="AD90" s="474">
        <v>0</v>
      </c>
      <c r="AE90" s="474">
        <v>0</v>
      </c>
      <c r="AF90" s="474">
        <v>0</v>
      </c>
      <c r="AG90" s="474">
        <v>0</v>
      </c>
      <c r="AH90" s="474">
        <v>0</v>
      </c>
      <c r="AI90" s="474">
        <v>0</v>
      </c>
      <c r="AJ90" s="474">
        <v>0</v>
      </c>
      <c r="AK90" s="474">
        <v>0</v>
      </c>
      <c r="AL90" s="474">
        <v>0</v>
      </c>
      <c r="AM90" s="474">
        <v>0</v>
      </c>
      <c r="AN90" s="474">
        <v>0</v>
      </c>
      <c r="AO90" s="474">
        <v>0</v>
      </c>
      <c r="AP90" s="474">
        <v>0</v>
      </c>
      <c r="AQ90" s="474">
        <v>0</v>
      </c>
      <c r="AR90" s="474">
        <v>0</v>
      </c>
      <c r="AS90" s="474">
        <v>0</v>
      </c>
      <c r="AT90" s="474">
        <v>0</v>
      </c>
      <c r="AU90" s="474">
        <v>0</v>
      </c>
      <c r="AV90" s="474">
        <v>0</v>
      </c>
      <c r="AW90" s="474">
        <v>0</v>
      </c>
      <c r="AX90" s="474">
        <v>0</v>
      </c>
      <c r="AY90" s="474">
        <v>0</v>
      </c>
      <c r="AZ90" s="474">
        <v>0</v>
      </c>
      <c r="BA90" s="474">
        <v>0</v>
      </c>
    </row>
    <row r="91" spans="1:53">
      <c r="A91" s="475" t="s">
        <v>2915</v>
      </c>
      <c r="B91" s="474">
        <v>1213927.3600000001</v>
      </c>
      <c r="C91" s="474">
        <v>2075143.94</v>
      </c>
      <c r="D91" s="474">
        <v>2333277.92</v>
      </c>
      <c r="E91" s="474">
        <v>3022878.76</v>
      </c>
      <c r="F91" s="474">
        <v>3391925.17</v>
      </c>
      <c r="G91" s="474">
        <v>3508372.72</v>
      </c>
      <c r="H91" s="474">
        <v>3235342.11</v>
      </c>
      <c r="I91" s="474">
        <v>2113684.41</v>
      </c>
      <c r="J91" s="474">
        <v>1579257.86</v>
      </c>
      <c r="K91" s="474">
        <v>621362.06000000006</v>
      </c>
      <c r="L91" s="474">
        <v>511584.76</v>
      </c>
      <c r="M91" s="474">
        <v>157955.25</v>
      </c>
      <c r="N91" s="474">
        <v>157955.25</v>
      </c>
      <c r="O91" s="474">
        <v>1213927.3600000001</v>
      </c>
      <c r="P91" s="474">
        <v>2075143.94</v>
      </c>
      <c r="Q91" s="474">
        <v>2333277.92</v>
      </c>
      <c r="R91" s="474">
        <v>3022878.76</v>
      </c>
      <c r="S91" s="474">
        <v>3391925.17</v>
      </c>
      <c r="T91" s="474">
        <v>3508372.72</v>
      </c>
      <c r="U91" s="474">
        <v>3235342.11</v>
      </c>
      <c r="V91" s="474">
        <v>2113684.41</v>
      </c>
      <c r="W91" s="474">
        <v>1579257.86</v>
      </c>
      <c r="X91" s="474">
        <v>621362.06000000006</v>
      </c>
      <c r="Y91" s="474">
        <v>511584.76</v>
      </c>
      <c r="Z91" s="474">
        <v>157955.25</v>
      </c>
      <c r="AA91" s="474">
        <v>157955.25</v>
      </c>
      <c r="AB91" s="474">
        <v>1213927.3600000001</v>
      </c>
      <c r="AC91" s="474">
        <v>2075143.94</v>
      </c>
      <c r="AD91" s="474">
        <v>2333277.92</v>
      </c>
      <c r="AE91" s="474">
        <v>3022878.76</v>
      </c>
      <c r="AF91" s="474">
        <v>3391925.17</v>
      </c>
      <c r="AG91" s="474">
        <v>3508372.72</v>
      </c>
      <c r="AH91" s="474">
        <v>3235342.11</v>
      </c>
      <c r="AI91" s="474">
        <v>2113684.41</v>
      </c>
      <c r="AJ91" s="474">
        <v>1579257.86</v>
      </c>
      <c r="AK91" s="474">
        <v>621362.06000000006</v>
      </c>
      <c r="AL91" s="474">
        <v>511584.76</v>
      </c>
      <c r="AM91" s="474">
        <v>157955.25</v>
      </c>
      <c r="AN91" s="474">
        <v>157955.25</v>
      </c>
      <c r="AO91" s="474">
        <v>1213927.3600000001</v>
      </c>
      <c r="AP91" s="474">
        <v>2075143.94</v>
      </c>
      <c r="AQ91" s="474">
        <v>2333277.92</v>
      </c>
      <c r="AR91" s="474">
        <v>3022878.76</v>
      </c>
      <c r="AS91" s="474">
        <v>3391925.17</v>
      </c>
      <c r="AT91" s="474">
        <v>3508372.72</v>
      </c>
      <c r="AU91" s="474">
        <v>3235342.11</v>
      </c>
      <c r="AV91" s="474">
        <v>2113684.41</v>
      </c>
      <c r="AW91" s="474">
        <v>1579257.86</v>
      </c>
      <c r="AX91" s="474">
        <v>621362.06000000006</v>
      </c>
      <c r="AY91" s="474">
        <v>511584.76</v>
      </c>
      <c r="AZ91" s="474">
        <v>157955.25</v>
      </c>
      <c r="BA91" s="474">
        <v>157955.25</v>
      </c>
    </row>
    <row r="92" spans="1:53">
      <c r="A92" s="475" t="s">
        <v>2914</v>
      </c>
      <c r="B92" s="474">
        <v>1213927.3600000001</v>
      </c>
      <c r="C92" s="474">
        <v>2075143.94</v>
      </c>
      <c r="D92" s="474">
        <v>2333277.92</v>
      </c>
      <c r="E92" s="474">
        <v>3022878.76</v>
      </c>
      <c r="F92" s="474">
        <v>3391925.17</v>
      </c>
      <c r="G92" s="474">
        <v>3508372.72</v>
      </c>
      <c r="H92" s="474">
        <v>3235342.11</v>
      </c>
      <c r="I92" s="474">
        <v>2113684.41</v>
      </c>
      <c r="J92" s="474">
        <v>1579257.86</v>
      </c>
      <c r="K92" s="474">
        <v>621362.06000000006</v>
      </c>
      <c r="L92" s="474">
        <v>511584.76</v>
      </c>
      <c r="M92" s="474">
        <v>157955.25</v>
      </c>
      <c r="N92" s="474">
        <v>157955.25</v>
      </c>
      <c r="O92" s="474">
        <v>1213927.3600000001</v>
      </c>
      <c r="P92" s="474">
        <v>2075143.94</v>
      </c>
      <c r="Q92" s="474">
        <v>2333277.92</v>
      </c>
      <c r="R92" s="474">
        <v>3022878.76</v>
      </c>
      <c r="S92" s="474">
        <v>3391925.17</v>
      </c>
      <c r="T92" s="474">
        <v>3508372.72</v>
      </c>
      <c r="U92" s="474">
        <v>3235342.11</v>
      </c>
      <c r="V92" s="474">
        <v>2113684.41</v>
      </c>
      <c r="W92" s="474">
        <v>1579257.86</v>
      </c>
      <c r="X92" s="474">
        <v>621362.06000000006</v>
      </c>
      <c r="Y92" s="474">
        <v>511584.76</v>
      </c>
      <c r="Z92" s="474">
        <v>157955.25</v>
      </c>
      <c r="AA92" s="474">
        <v>157955.25</v>
      </c>
      <c r="AB92" s="474">
        <v>1213927.3600000001</v>
      </c>
      <c r="AC92" s="474">
        <v>2075143.94</v>
      </c>
      <c r="AD92" s="474">
        <v>2333277.92</v>
      </c>
      <c r="AE92" s="474">
        <v>3022878.76</v>
      </c>
      <c r="AF92" s="474">
        <v>3391925.17</v>
      </c>
      <c r="AG92" s="474">
        <v>3508372.72</v>
      </c>
      <c r="AH92" s="474">
        <v>3235342.11</v>
      </c>
      <c r="AI92" s="474">
        <v>2113684.41</v>
      </c>
      <c r="AJ92" s="474">
        <v>1579257.86</v>
      </c>
      <c r="AK92" s="474">
        <v>621362.06000000006</v>
      </c>
      <c r="AL92" s="474">
        <v>511584.76</v>
      </c>
      <c r="AM92" s="474">
        <v>157955.25</v>
      </c>
      <c r="AN92" s="474">
        <v>157955.25</v>
      </c>
      <c r="AO92" s="474">
        <v>1213927.3600000001</v>
      </c>
      <c r="AP92" s="474">
        <v>2075143.94</v>
      </c>
      <c r="AQ92" s="474">
        <v>2333277.92</v>
      </c>
      <c r="AR92" s="474">
        <v>3022878.76</v>
      </c>
      <c r="AS92" s="474">
        <v>3391925.17</v>
      </c>
      <c r="AT92" s="474">
        <v>3508372.72</v>
      </c>
      <c r="AU92" s="474">
        <v>3235342.11</v>
      </c>
      <c r="AV92" s="474">
        <v>2113684.41</v>
      </c>
      <c r="AW92" s="474">
        <v>1579257.86</v>
      </c>
      <c r="AX92" s="474">
        <v>621362.06000000006</v>
      </c>
      <c r="AY92" s="474">
        <v>511584.76</v>
      </c>
      <c r="AZ92" s="474">
        <v>157955.25</v>
      </c>
      <c r="BA92" s="474">
        <v>157955.25</v>
      </c>
    </row>
    <row r="93" spans="1:53">
      <c r="A93" s="475" t="s">
        <v>2913</v>
      </c>
      <c r="B93" s="474">
        <v>0</v>
      </c>
      <c r="C93" s="474">
        <v>0</v>
      </c>
      <c r="D93" s="474">
        <v>0</v>
      </c>
      <c r="E93" s="474">
        <v>0</v>
      </c>
      <c r="F93" s="474">
        <v>0</v>
      </c>
      <c r="G93" s="474">
        <v>0</v>
      </c>
      <c r="H93" s="474">
        <v>0</v>
      </c>
      <c r="I93" s="474">
        <v>0</v>
      </c>
      <c r="J93" s="474">
        <v>0</v>
      </c>
      <c r="K93" s="474">
        <v>0</v>
      </c>
      <c r="L93" s="474">
        <v>0</v>
      </c>
      <c r="M93" s="474">
        <v>0</v>
      </c>
      <c r="N93" s="474">
        <v>0</v>
      </c>
      <c r="O93" s="474">
        <v>0</v>
      </c>
      <c r="P93" s="474">
        <v>0</v>
      </c>
      <c r="Q93" s="474">
        <v>0</v>
      </c>
      <c r="R93" s="474">
        <v>0</v>
      </c>
      <c r="S93" s="474">
        <v>0</v>
      </c>
      <c r="T93" s="474">
        <v>0</v>
      </c>
      <c r="U93" s="474">
        <v>0</v>
      </c>
      <c r="V93" s="474">
        <v>0</v>
      </c>
      <c r="W93" s="474">
        <v>0</v>
      </c>
      <c r="X93" s="474">
        <v>0</v>
      </c>
      <c r="Y93" s="474">
        <v>0</v>
      </c>
      <c r="Z93" s="474">
        <v>0</v>
      </c>
      <c r="AA93" s="474">
        <v>0</v>
      </c>
      <c r="AB93" s="474">
        <v>0</v>
      </c>
      <c r="AC93" s="474">
        <v>0</v>
      </c>
      <c r="AD93" s="474">
        <v>0</v>
      </c>
      <c r="AE93" s="474">
        <v>0</v>
      </c>
      <c r="AF93" s="474">
        <v>0</v>
      </c>
      <c r="AG93" s="474">
        <v>0</v>
      </c>
      <c r="AH93" s="474">
        <v>0</v>
      </c>
      <c r="AI93" s="474">
        <v>0</v>
      </c>
      <c r="AJ93" s="474">
        <v>0</v>
      </c>
      <c r="AK93" s="474">
        <v>0</v>
      </c>
      <c r="AL93" s="474">
        <v>0</v>
      </c>
      <c r="AM93" s="474">
        <v>0</v>
      </c>
      <c r="AN93" s="474">
        <v>0</v>
      </c>
      <c r="AO93" s="474">
        <v>0</v>
      </c>
      <c r="AP93" s="474">
        <v>0</v>
      </c>
      <c r="AQ93" s="474">
        <v>0</v>
      </c>
      <c r="AR93" s="474">
        <v>0</v>
      </c>
      <c r="AS93" s="474">
        <v>0</v>
      </c>
      <c r="AT93" s="474">
        <v>0</v>
      </c>
      <c r="AU93" s="474">
        <v>0</v>
      </c>
      <c r="AV93" s="474">
        <v>0</v>
      </c>
      <c r="AW93" s="474">
        <v>0</v>
      </c>
      <c r="AX93" s="474">
        <v>0</v>
      </c>
      <c r="AY93" s="474">
        <v>0</v>
      </c>
      <c r="AZ93" s="474">
        <v>0</v>
      </c>
      <c r="BA93" s="474">
        <v>0</v>
      </c>
    </row>
    <row r="94" spans="1:53">
      <c r="A94" s="475" t="s">
        <v>2912</v>
      </c>
      <c r="B94" s="474">
        <v>0</v>
      </c>
      <c r="C94" s="474">
        <v>0</v>
      </c>
      <c r="D94" s="474">
        <v>0</v>
      </c>
      <c r="E94" s="474">
        <v>0</v>
      </c>
      <c r="F94" s="474">
        <v>0</v>
      </c>
      <c r="G94" s="474">
        <v>0</v>
      </c>
      <c r="H94" s="474">
        <v>0</v>
      </c>
      <c r="I94" s="474">
        <v>0</v>
      </c>
      <c r="J94" s="474">
        <v>0</v>
      </c>
      <c r="K94" s="474">
        <v>0</v>
      </c>
      <c r="L94" s="474">
        <v>0</v>
      </c>
      <c r="M94" s="474">
        <v>0</v>
      </c>
      <c r="N94" s="474">
        <v>0</v>
      </c>
      <c r="O94" s="474">
        <v>0</v>
      </c>
      <c r="P94" s="474">
        <v>0</v>
      </c>
      <c r="Q94" s="474">
        <v>0</v>
      </c>
      <c r="R94" s="474">
        <v>0</v>
      </c>
      <c r="S94" s="474">
        <v>0</v>
      </c>
      <c r="T94" s="474">
        <v>0</v>
      </c>
      <c r="U94" s="474">
        <v>0</v>
      </c>
      <c r="V94" s="474">
        <v>0</v>
      </c>
      <c r="W94" s="474">
        <v>0</v>
      </c>
      <c r="X94" s="474">
        <v>0</v>
      </c>
      <c r="Y94" s="474">
        <v>0</v>
      </c>
      <c r="Z94" s="474">
        <v>0</v>
      </c>
      <c r="AA94" s="474">
        <v>0</v>
      </c>
      <c r="AB94" s="474">
        <v>0</v>
      </c>
      <c r="AC94" s="474">
        <v>0</v>
      </c>
      <c r="AD94" s="474">
        <v>0</v>
      </c>
      <c r="AE94" s="474">
        <v>0</v>
      </c>
      <c r="AF94" s="474">
        <v>0</v>
      </c>
      <c r="AG94" s="474">
        <v>0</v>
      </c>
      <c r="AH94" s="474">
        <v>0</v>
      </c>
      <c r="AI94" s="474">
        <v>0</v>
      </c>
      <c r="AJ94" s="474">
        <v>0</v>
      </c>
      <c r="AK94" s="474">
        <v>0</v>
      </c>
      <c r="AL94" s="474">
        <v>0</v>
      </c>
      <c r="AM94" s="474">
        <v>0</v>
      </c>
      <c r="AN94" s="474">
        <v>0</v>
      </c>
      <c r="AO94" s="474">
        <v>0</v>
      </c>
      <c r="AP94" s="474">
        <v>0</v>
      </c>
      <c r="AQ94" s="474">
        <v>0</v>
      </c>
      <c r="AR94" s="474">
        <v>0</v>
      </c>
      <c r="AS94" s="474">
        <v>0</v>
      </c>
      <c r="AT94" s="474">
        <v>0</v>
      </c>
      <c r="AU94" s="474">
        <v>0</v>
      </c>
      <c r="AV94" s="474">
        <v>0</v>
      </c>
      <c r="AW94" s="474">
        <v>0</v>
      </c>
      <c r="AX94" s="474">
        <v>0</v>
      </c>
      <c r="AY94" s="474">
        <v>0</v>
      </c>
      <c r="AZ94" s="474">
        <v>0</v>
      </c>
      <c r="BA94" s="474">
        <v>0</v>
      </c>
    </row>
    <row r="95" spans="1:53">
      <c r="A95" s="475" t="s">
        <v>2911</v>
      </c>
      <c r="B95" s="474">
        <v>134757642.40000001</v>
      </c>
      <c r="C95" s="474">
        <v>132156210.47</v>
      </c>
      <c r="D95" s="474">
        <v>144606369.31</v>
      </c>
      <c r="E95" s="474">
        <v>140688675.33000001</v>
      </c>
      <c r="F95" s="474">
        <v>131034947.63</v>
      </c>
      <c r="G95" s="474">
        <v>159455601.09999999</v>
      </c>
      <c r="H95" s="474">
        <v>168368384.77999899</v>
      </c>
      <c r="I95" s="474">
        <v>171705657.329999</v>
      </c>
      <c r="J95" s="474">
        <v>156965881.16</v>
      </c>
      <c r="K95" s="474">
        <v>149159387.46599999</v>
      </c>
      <c r="L95" s="474">
        <v>162376143.58274999</v>
      </c>
      <c r="M95" s="474">
        <v>114538931.546</v>
      </c>
      <c r="N95" s="474">
        <v>114538931.546</v>
      </c>
      <c r="O95" s="474">
        <v>134980391.0275</v>
      </c>
      <c r="P95" s="474">
        <v>132078844.26549999</v>
      </c>
      <c r="Q95" s="474">
        <v>134841225.06400001</v>
      </c>
      <c r="R95" s="474">
        <v>130314862.73549999</v>
      </c>
      <c r="S95" s="474">
        <v>117363551.209999</v>
      </c>
      <c r="T95" s="474">
        <v>119307637.06372599</v>
      </c>
      <c r="U95" s="474">
        <v>154619132.01525</v>
      </c>
      <c r="V95" s="474">
        <v>146823449.83750001</v>
      </c>
      <c r="W95" s="474">
        <v>140178278.16149899</v>
      </c>
      <c r="X95" s="474">
        <v>131366335.8379</v>
      </c>
      <c r="Y95" s="474">
        <v>157756987.732568</v>
      </c>
      <c r="Z95" s="474">
        <v>116907448.76989999</v>
      </c>
      <c r="AA95" s="474">
        <v>116907448.76989999</v>
      </c>
      <c r="AB95" s="474">
        <v>137242630.263437</v>
      </c>
      <c r="AC95" s="474">
        <v>133684246.757387</v>
      </c>
      <c r="AD95" s="474">
        <v>135882504.47584999</v>
      </c>
      <c r="AE95" s="474">
        <v>130585089.014137</v>
      </c>
      <c r="AF95" s="474">
        <v>116729093.87549999</v>
      </c>
      <c r="AG95" s="474">
        <v>117967502.217906</v>
      </c>
      <c r="AH95" s="474">
        <v>157119995.50088099</v>
      </c>
      <c r="AI95" s="474">
        <v>148787557.218687</v>
      </c>
      <c r="AJ95" s="474">
        <v>141635392.20078701</v>
      </c>
      <c r="AK95" s="474">
        <v>132302037.269097</v>
      </c>
      <c r="AL95" s="474">
        <v>159104716.41113201</v>
      </c>
      <c r="AM95" s="474">
        <v>116999199.92439701</v>
      </c>
      <c r="AN95" s="474">
        <v>116999199.92439701</v>
      </c>
      <c r="AO95" s="474">
        <v>137268732.37690601</v>
      </c>
      <c r="AP95" s="474">
        <v>133412809.96073499</v>
      </c>
      <c r="AQ95" s="474">
        <v>135428701.593566</v>
      </c>
      <c r="AR95" s="474">
        <v>129776066.58261999</v>
      </c>
      <c r="AS95" s="474">
        <v>115367720.30121</v>
      </c>
      <c r="AT95" s="474">
        <v>116331965.570464</v>
      </c>
      <c r="AU95" s="474">
        <v>156402037.47909799</v>
      </c>
      <c r="AV95" s="474">
        <v>147893139.19126099</v>
      </c>
      <c r="AW95" s="474">
        <v>140588099.633003</v>
      </c>
      <c r="AX95" s="474">
        <v>131058766.362679</v>
      </c>
      <c r="AY95" s="474">
        <v>158391027.84755501</v>
      </c>
      <c r="AZ95" s="474">
        <v>115438569.791085</v>
      </c>
      <c r="BA95" s="474">
        <v>115438569.791085</v>
      </c>
    </row>
    <row r="96" spans="1:53">
      <c r="A96" s="475" t="s">
        <v>2910</v>
      </c>
      <c r="B96" s="474">
        <v>134757642.40000001</v>
      </c>
      <c r="C96" s="474">
        <v>132156210.47</v>
      </c>
      <c r="D96" s="474">
        <v>135051024.41</v>
      </c>
      <c r="E96" s="474">
        <v>130834124.34</v>
      </c>
      <c r="F96" s="474">
        <v>118549412.81</v>
      </c>
      <c r="G96" s="474">
        <v>120660099.17</v>
      </c>
      <c r="H96" s="474">
        <v>147452392.579999</v>
      </c>
      <c r="I96" s="474">
        <v>140712901.75999999</v>
      </c>
      <c r="J96" s="474">
        <v>135142129</v>
      </c>
      <c r="K96" s="474">
        <v>127335635.46600001</v>
      </c>
      <c r="L96" s="474">
        <v>153719703.58274999</v>
      </c>
      <c r="M96" s="474">
        <v>114538931.546</v>
      </c>
      <c r="N96" s="474">
        <v>114538931.546</v>
      </c>
      <c r="O96" s="474">
        <v>134980391.0275</v>
      </c>
      <c r="P96" s="474">
        <v>132078844.26549999</v>
      </c>
      <c r="Q96" s="474">
        <v>134841225.06400001</v>
      </c>
      <c r="R96" s="474">
        <v>130314862.73549999</v>
      </c>
      <c r="S96" s="474">
        <v>117363551.209999</v>
      </c>
      <c r="T96" s="474">
        <v>119307637.06372599</v>
      </c>
      <c r="U96" s="474">
        <v>154619132.01525</v>
      </c>
      <c r="V96" s="474">
        <v>146823449.83750001</v>
      </c>
      <c r="W96" s="474">
        <v>140178278.16149899</v>
      </c>
      <c r="X96" s="474">
        <v>131366335.8379</v>
      </c>
      <c r="Y96" s="474">
        <v>157756987.732568</v>
      </c>
      <c r="Z96" s="474">
        <v>116907448.76989999</v>
      </c>
      <c r="AA96" s="474">
        <v>116907448.76989999</v>
      </c>
      <c r="AB96" s="474">
        <v>137242630.263437</v>
      </c>
      <c r="AC96" s="474">
        <v>133684246.757387</v>
      </c>
      <c r="AD96" s="474">
        <v>135882504.47584999</v>
      </c>
      <c r="AE96" s="474">
        <v>130585089.014137</v>
      </c>
      <c r="AF96" s="474">
        <v>116729093.87549999</v>
      </c>
      <c r="AG96" s="474">
        <v>117967502.217906</v>
      </c>
      <c r="AH96" s="474">
        <v>157119995.50088099</v>
      </c>
      <c r="AI96" s="474">
        <v>148787557.218687</v>
      </c>
      <c r="AJ96" s="474">
        <v>141635392.20078701</v>
      </c>
      <c r="AK96" s="474">
        <v>132302037.269097</v>
      </c>
      <c r="AL96" s="474">
        <v>159104716.41113201</v>
      </c>
      <c r="AM96" s="474">
        <v>116999199.92439701</v>
      </c>
      <c r="AN96" s="474">
        <v>116999199.92439701</v>
      </c>
      <c r="AO96" s="474">
        <v>137268732.37690601</v>
      </c>
      <c r="AP96" s="474">
        <v>133412809.96073499</v>
      </c>
      <c r="AQ96" s="474">
        <v>135428701.593566</v>
      </c>
      <c r="AR96" s="474">
        <v>129776066.58261999</v>
      </c>
      <c r="AS96" s="474">
        <v>115367720.30121</v>
      </c>
      <c r="AT96" s="474">
        <v>116331965.570464</v>
      </c>
      <c r="AU96" s="474">
        <v>156402037.47909799</v>
      </c>
      <c r="AV96" s="474">
        <v>147893139.19126099</v>
      </c>
      <c r="AW96" s="474">
        <v>140588099.633003</v>
      </c>
      <c r="AX96" s="474">
        <v>131058766.362679</v>
      </c>
      <c r="AY96" s="474">
        <v>158391027.84755501</v>
      </c>
      <c r="AZ96" s="474">
        <v>115438569.791085</v>
      </c>
      <c r="BA96" s="474">
        <v>115438569.791085</v>
      </c>
    </row>
    <row r="97" spans="1:53">
      <c r="A97" s="475" t="s">
        <v>2909</v>
      </c>
      <c r="B97" s="474">
        <v>45226525.75</v>
      </c>
      <c r="C97" s="474">
        <v>45093856.530000001</v>
      </c>
      <c r="D97" s="474">
        <v>41154836.619999997</v>
      </c>
      <c r="E97" s="474">
        <v>42483663.240000002</v>
      </c>
      <c r="F97" s="474">
        <v>36601326.579999998</v>
      </c>
      <c r="G97" s="474">
        <v>37190975.590000004</v>
      </c>
      <c r="H97" s="474">
        <v>33286458.109999999</v>
      </c>
      <c r="I97" s="474">
        <v>34201678.409999996</v>
      </c>
      <c r="J97" s="474">
        <v>36457136.229999997</v>
      </c>
      <c r="K97" s="474">
        <v>35037905.910999998</v>
      </c>
      <c r="L97" s="474">
        <v>67369071.607999995</v>
      </c>
      <c r="M97" s="474">
        <v>28037409.1269999</v>
      </c>
      <c r="N97" s="474">
        <v>28037409.1269999</v>
      </c>
      <c r="O97" s="474">
        <v>46357188.893749997</v>
      </c>
      <c r="P97" s="474">
        <v>46221202.94325</v>
      </c>
      <c r="Q97" s="474">
        <v>42183707.535499901</v>
      </c>
      <c r="R97" s="474">
        <v>43545754.820999898</v>
      </c>
      <c r="S97" s="474">
        <v>37516359.744499996</v>
      </c>
      <c r="T97" s="474">
        <v>38120749.97975</v>
      </c>
      <c r="U97" s="474">
        <v>34118619.562749997</v>
      </c>
      <c r="V97" s="474">
        <v>35056720.370249897</v>
      </c>
      <c r="W97" s="474">
        <v>37368564.635749899</v>
      </c>
      <c r="X97" s="474">
        <v>35913853.558774903</v>
      </c>
      <c r="Y97" s="474">
        <v>69053298.398199901</v>
      </c>
      <c r="Z97" s="474">
        <v>28738344.355174899</v>
      </c>
      <c r="AA97" s="474">
        <v>28738344.355174899</v>
      </c>
      <c r="AB97" s="474">
        <v>47516118.616093703</v>
      </c>
      <c r="AC97" s="474">
        <v>47376733.016831197</v>
      </c>
      <c r="AD97" s="474">
        <v>43238300.223887399</v>
      </c>
      <c r="AE97" s="474">
        <v>44634398.6915249</v>
      </c>
      <c r="AF97" s="474">
        <v>38454268.738112397</v>
      </c>
      <c r="AG97" s="474">
        <v>39073768.729243703</v>
      </c>
      <c r="AH97" s="474">
        <v>34971585.051818699</v>
      </c>
      <c r="AI97" s="474">
        <v>35933138.379506201</v>
      </c>
      <c r="AJ97" s="474">
        <v>38302778.751643702</v>
      </c>
      <c r="AK97" s="474">
        <v>36811699.897744298</v>
      </c>
      <c r="AL97" s="474">
        <v>70779630.858154893</v>
      </c>
      <c r="AM97" s="474">
        <v>29456802.964054301</v>
      </c>
      <c r="AN97" s="474">
        <v>29456802.964054301</v>
      </c>
      <c r="AO97" s="474">
        <v>48466440.988415599</v>
      </c>
      <c r="AP97" s="474">
        <v>48324267.677167803</v>
      </c>
      <c r="AQ97" s="474">
        <v>44103066.228365198</v>
      </c>
      <c r="AR97" s="474">
        <v>45527086.665355399</v>
      </c>
      <c r="AS97" s="474">
        <v>39223354.112874702</v>
      </c>
      <c r="AT97" s="474">
        <v>39855244.103828602</v>
      </c>
      <c r="AU97" s="474">
        <v>35671016.7528551</v>
      </c>
      <c r="AV97" s="474">
        <v>36651801.147096299</v>
      </c>
      <c r="AW97" s="474">
        <v>39068834.3266766</v>
      </c>
      <c r="AX97" s="474">
        <v>37547933.895699203</v>
      </c>
      <c r="AY97" s="474">
        <v>72195223.475318</v>
      </c>
      <c r="AZ97" s="474">
        <v>30045939.023335401</v>
      </c>
      <c r="BA97" s="474">
        <v>30045939.023335401</v>
      </c>
    </row>
    <row r="98" spans="1:53">
      <c r="A98" s="475" t="s">
        <v>2908</v>
      </c>
      <c r="B98" s="474">
        <v>198304.53</v>
      </c>
      <c r="C98" s="474">
        <v>176156.72</v>
      </c>
      <c r="D98" s="474">
        <v>263681.52</v>
      </c>
      <c r="E98" s="474">
        <v>318959.28999999998</v>
      </c>
      <c r="F98" s="474">
        <v>280209.28999999998</v>
      </c>
      <c r="G98" s="474">
        <v>402431.51</v>
      </c>
      <c r="H98" s="474">
        <v>434792.62</v>
      </c>
      <c r="I98" s="474">
        <v>485903.73</v>
      </c>
      <c r="J98" s="474">
        <v>393299.56</v>
      </c>
      <c r="K98" s="474">
        <v>244347.55649999899</v>
      </c>
      <c r="L98" s="474">
        <v>160978.8535</v>
      </c>
      <c r="M98" s="474">
        <v>254079.97249999901</v>
      </c>
      <c r="N98" s="474">
        <v>254079.97249999901</v>
      </c>
      <c r="O98" s="474">
        <v>203262.14324999999</v>
      </c>
      <c r="P98" s="474">
        <v>180560.63799999899</v>
      </c>
      <c r="Q98" s="474">
        <v>270273.55800000002</v>
      </c>
      <c r="R98" s="474">
        <v>326933.27224999899</v>
      </c>
      <c r="S98" s="474">
        <v>287214.52224999998</v>
      </c>
      <c r="T98" s="474">
        <v>412492.29774999898</v>
      </c>
      <c r="U98" s="474">
        <v>445662.43549999897</v>
      </c>
      <c r="V98" s="474">
        <v>498051.32324999903</v>
      </c>
      <c r="W98" s="474">
        <v>403132.04899999901</v>
      </c>
      <c r="X98" s="474">
        <v>250456.245412499</v>
      </c>
      <c r="Y98" s="474">
        <v>165003.3248375</v>
      </c>
      <c r="Z98" s="474">
        <v>260431.97181249899</v>
      </c>
      <c r="AA98" s="474">
        <v>260431.97181249899</v>
      </c>
      <c r="AB98" s="474">
        <v>208343.69683124899</v>
      </c>
      <c r="AC98" s="474">
        <v>185074.65394999899</v>
      </c>
      <c r="AD98" s="474">
        <v>277030.39695000002</v>
      </c>
      <c r="AE98" s="474">
        <v>335106.60405624902</v>
      </c>
      <c r="AF98" s="474">
        <v>294394.88530624902</v>
      </c>
      <c r="AG98" s="474">
        <v>422804.60519374901</v>
      </c>
      <c r="AH98" s="474">
        <v>456803.99638749898</v>
      </c>
      <c r="AI98" s="474">
        <v>510502.606331249</v>
      </c>
      <c r="AJ98" s="474">
        <v>413210.35022499901</v>
      </c>
      <c r="AK98" s="474">
        <v>256717.65154781201</v>
      </c>
      <c r="AL98" s="474">
        <v>169128.40795843699</v>
      </c>
      <c r="AM98" s="474">
        <v>266942.771107812</v>
      </c>
      <c r="AN98" s="474">
        <v>266942.771107812</v>
      </c>
      <c r="AO98" s="474">
        <v>212510.57076787399</v>
      </c>
      <c r="AP98" s="474">
        <v>188776.147028999</v>
      </c>
      <c r="AQ98" s="474">
        <v>282571.00488899997</v>
      </c>
      <c r="AR98" s="474">
        <v>341808.73613737401</v>
      </c>
      <c r="AS98" s="474">
        <v>300282.78301237401</v>
      </c>
      <c r="AT98" s="474">
        <v>431260.69729762402</v>
      </c>
      <c r="AU98" s="474">
        <v>465940.07631524903</v>
      </c>
      <c r="AV98" s="474">
        <v>520712.65845787397</v>
      </c>
      <c r="AW98" s="474">
        <v>421474.55722949898</v>
      </c>
      <c r="AX98" s="474">
        <v>261852.00457876801</v>
      </c>
      <c r="AY98" s="474">
        <v>172510.97611760601</v>
      </c>
      <c r="AZ98" s="474">
        <v>272281.62652996799</v>
      </c>
      <c r="BA98" s="474">
        <v>272281.62652996799</v>
      </c>
    </row>
    <row r="99" spans="1:53">
      <c r="A99" s="475" t="s">
        <v>2907</v>
      </c>
      <c r="B99" s="474">
        <v>13635627.9</v>
      </c>
      <c r="C99" s="474">
        <v>11208396.33</v>
      </c>
      <c r="D99" s="474">
        <v>8779713.0600000005</v>
      </c>
      <c r="E99" s="474">
        <v>6116263.3799999999</v>
      </c>
      <c r="F99" s="474">
        <v>3180490.74</v>
      </c>
      <c r="G99" s="474">
        <v>0</v>
      </c>
      <c r="H99" s="474">
        <v>34075641.539999999</v>
      </c>
      <c r="I99" s="474">
        <v>30036771.379999999</v>
      </c>
      <c r="J99" s="474">
        <v>26038711.949999999</v>
      </c>
      <c r="K99" s="474">
        <v>22477246</v>
      </c>
      <c r="L99" s="474">
        <v>19528201</v>
      </c>
      <c r="M99" s="474">
        <v>16809624</v>
      </c>
      <c r="N99" s="474">
        <v>16809624</v>
      </c>
      <c r="O99" s="474">
        <v>14009161</v>
      </c>
      <c r="P99" s="474">
        <v>11528682</v>
      </c>
      <c r="Q99" s="474">
        <v>9093944</v>
      </c>
      <c r="R99" s="474">
        <v>6387705</v>
      </c>
      <c r="S99" s="474">
        <v>3262936</v>
      </c>
      <c r="T99" s="474">
        <v>7.4760094285011196E-3</v>
      </c>
      <c r="U99" s="474">
        <v>42800000</v>
      </c>
      <c r="V99" s="474">
        <v>37763000</v>
      </c>
      <c r="W99" s="474">
        <v>32726000</v>
      </c>
      <c r="X99" s="474">
        <v>28259000</v>
      </c>
      <c r="Y99" s="474">
        <v>24577000</v>
      </c>
      <c r="Z99" s="474">
        <v>21095000</v>
      </c>
      <c r="AA99" s="474">
        <v>21095000</v>
      </c>
      <c r="AB99" s="474">
        <v>17601000</v>
      </c>
      <c r="AC99" s="474">
        <v>14468000</v>
      </c>
      <c r="AD99" s="474">
        <v>11333000</v>
      </c>
      <c r="AE99" s="474">
        <v>7895000</v>
      </c>
      <c r="AF99" s="474">
        <v>4105000</v>
      </c>
      <c r="AG99" s="474">
        <v>0</v>
      </c>
      <c r="AH99" s="474">
        <v>46822000</v>
      </c>
      <c r="AI99" s="474">
        <v>41311000</v>
      </c>
      <c r="AJ99" s="474">
        <v>35801000</v>
      </c>
      <c r="AK99" s="474">
        <v>30915000</v>
      </c>
      <c r="AL99" s="474">
        <v>26887000</v>
      </c>
      <c r="AM99" s="474">
        <v>23077000</v>
      </c>
      <c r="AN99" s="474">
        <v>23077000</v>
      </c>
      <c r="AO99" s="474">
        <v>19254000</v>
      </c>
      <c r="AP99" s="474">
        <v>15827000</v>
      </c>
      <c r="AQ99" s="474">
        <v>12398000</v>
      </c>
      <c r="AR99" s="474">
        <v>8637000</v>
      </c>
      <c r="AS99" s="474">
        <v>4491000</v>
      </c>
      <c r="AT99" s="474">
        <v>0</v>
      </c>
      <c r="AU99" s="474">
        <v>47888000</v>
      </c>
      <c r="AV99" s="474">
        <v>42252000</v>
      </c>
      <c r="AW99" s="474">
        <v>36617000</v>
      </c>
      <c r="AX99" s="474">
        <v>31619000</v>
      </c>
      <c r="AY99" s="474">
        <v>27499000</v>
      </c>
      <c r="AZ99" s="474">
        <v>23603000</v>
      </c>
      <c r="BA99" s="474">
        <v>23603000</v>
      </c>
    </row>
    <row r="100" spans="1:53">
      <c r="A100" s="475" t="s">
        <v>2906</v>
      </c>
      <c r="B100" s="474">
        <v>19030047.219999999</v>
      </c>
      <c r="C100" s="474">
        <v>19016444.969999999</v>
      </c>
      <c r="D100" s="474">
        <v>28180678.420000002</v>
      </c>
      <c r="E100" s="474">
        <v>25263222.489999998</v>
      </c>
      <c r="F100" s="474">
        <v>21839816.93</v>
      </c>
      <c r="G100" s="474">
        <v>26450345.550000001</v>
      </c>
      <c r="H100" s="474">
        <v>23259021.879999999</v>
      </c>
      <c r="I100" s="474">
        <v>19843671.760000002</v>
      </c>
      <c r="J100" s="474">
        <v>16354248.67</v>
      </c>
      <c r="K100" s="474">
        <v>13925841.4084999</v>
      </c>
      <c r="L100" s="474">
        <v>11259595.531249899</v>
      </c>
      <c r="M100" s="474">
        <v>14284399.856499899</v>
      </c>
      <c r="N100" s="474">
        <v>14284399.856499899</v>
      </c>
      <c r="O100" s="474">
        <v>19505798.400499899</v>
      </c>
      <c r="P100" s="474">
        <v>19491856.0942499</v>
      </c>
      <c r="Q100" s="474">
        <v>28885195.3805</v>
      </c>
      <c r="R100" s="474">
        <v>25894803.052249901</v>
      </c>
      <c r="S100" s="474">
        <v>22385812.3532499</v>
      </c>
      <c r="T100" s="474">
        <v>27111604.188749999</v>
      </c>
      <c r="U100" s="474">
        <v>23840497.4269999</v>
      </c>
      <c r="V100" s="474">
        <v>20339763.554000001</v>
      </c>
      <c r="W100" s="474">
        <v>16763104.886749901</v>
      </c>
      <c r="X100" s="474">
        <v>14273987.4437124</v>
      </c>
      <c r="Y100" s="474">
        <v>11541085.4195312</v>
      </c>
      <c r="Z100" s="474">
        <v>14641509.8529124</v>
      </c>
      <c r="AA100" s="474">
        <v>14641509.8529124</v>
      </c>
      <c r="AB100" s="474">
        <v>19993443.360512398</v>
      </c>
      <c r="AC100" s="474">
        <v>19979152.496606201</v>
      </c>
      <c r="AD100" s="474">
        <v>29607325.265012499</v>
      </c>
      <c r="AE100" s="474">
        <v>26542173.128556199</v>
      </c>
      <c r="AF100" s="474">
        <v>22945457.662081201</v>
      </c>
      <c r="AG100" s="474">
        <v>27789394.293468699</v>
      </c>
      <c r="AH100" s="474">
        <v>24436509.862674899</v>
      </c>
      <c r="AI100" s="474">
        <v>20848257.64285</v>
      </c>
      <c r="AJ100" s="474">
        <v>17182182.508918699</v>
      </c>
      <c r="AK100" s="474">
        <v>14630837.1298053</v>
      </c>
      <c r="AL100" s="474">
        <v>11829612.5550195</v>
      </c>
      <c r="AM100" s="474">
        <v>15007547.5992353</v>
      </c>
      <c r="AN100" s="474">
        <v>15007547.5992353</v>
      </c>
      <c r="AO100" s="474">
        <v>20393312.227722701</v>
      </c>
      <c r="AP100" s="474">
        <v>20378735.546538301</v>
      </c>
      <c r="AQ100" s="474">
        <v>30199471.7703127</v>
      </c>
      <c r="AR100" s="474">
        <v>27073016.591127299</v>
      </c>
      <c r="AS100" s="474">
        <v>23404366.815322801</v>
      </c>
      <c r="AT100" s="474">
        <v>28345182.179338101</v>
      </c>
      <c r="AU100" s="474">
        <v>24925240.059928399</v>
      </c>
      <c r="AV100" s="474">
        <v>21265222.795706999</v>
      </c>
      <c r="AW100" s="474">
        <v>17525826.159097102</v>
      </c>
      <c r="AX100" s="474">
        <v>14923453.8724014</v>
      </c>
      <c r="AY100" s="474">
        <v>12066204.8061199</v>
      </c>
      <c r="AZ100" s="474">
        <v>15307698.55122</v>
      </c>
      <c r="BA100" s="474">
        <v>15307698.55122</v>
      </c>
    </row>
    <row r="101" spans="1:53">
      <c r="A101" s="475" t="s">
        <v>2905</v>
      </c>
      <c r="B101" s="474">
        <v>23195</v>
      </c>
      <c r="C101" s="474">
        <v>17413.919999999998</v>
      </c>
      <c r="D101" s="474">
        <v>28172.79</v>
      </c>
      <c r="E101" s="474">
        <v>8073.94</v>
      </c>
      <c r="F101" s="474">
        <v>3627.27</v>
      </c>
      <c r="G101" s="474">
        <v>-27595.48</v>
      </c>
      <c r="H101" s="474">
        <v>2069.21</v>
      </c>
      <c r="I101" s="474">
        <v>0.04</v>
      </c>
      <c r="J101" s="474">
        <v>3388.93</v>
      </c>
      <c r="K101" s="474">
        <v>3388.93</v>
      </c>
      <c r="L101" s="474">
        <v>3388.93</v>
      </c>
      <c r="M101" s="474">
        <v>3388.93</v>
      </c>
      <c r="N101" s="474">
        <v>3388.93</v>
      </c>
      <c r="O101" s="474">
        <v>3388.93</v>
      </c>
      <c r="P101" s="474">
        <v>3388.93</v>
      </c>
      <c r="Q101" s="474">
        <v>3388.93</v>
      </c>
      <c r="R101" s="474">
        <v>3388.93</v>
      </c>
      <c r="S101" s="474">
        <v>3388.93</v>
      </c>
      <c r="T101" s="474">
        <v>3388.93</v>
      </c>
      <c r="U101" s="474">
        <v>3388.93</v>
      </c>
      <c r="V101" s="474">
        <v>3388.93</v>
      </c>
      <c r="W101" s="474">
        <v>3388.93</v>
      </c>
      <c r="X101" s="474">
        <v>3388.93</v>
      </c>
      <c r="Y101" s="474">
        <v>3388.93</v>
      </c>
      <c r="Z101" s="474">
        <v>3388.93</v>
      </c>
      <c r="AA101" s="474">
        <v>3388.93</v>
      </c>
      <c r="AB101" s="474">
        <v>3388.93</v>
      </c>
      <c r="AC101" s="474">
        <v>3388.93</v>
      </c>
      <c r="AD101" s="474">
        <v>3388.93</v>
      </c>
      <c r="AE101" s="474">
        <v>3388.93</v>
      </c>
      <c r="AF101" s="474">
        <v>3388.93</v>
      </c>
      <c r="AG101" s="474">
        <v>3388.93</v>
      </c>
      <c r="AH101" s="474">
        <v>3388.93</v>
      </c>
      <c r="AI101" s="474">
        <v>3388.93</v>
      </c>
      <c r="AJ101" s="474">
        <v>3388.93</v>
      </c>
      <c r="AK101" s="474">
        <v>3388.93</v>
      </c>
      <c r="AL101" s="474">
        <v>3388.93</v>
      </c>
      <c r="AM101" s="474">
        <v>3388.93</v>
      </c>
      <c r="AN101" s="474">
        <v>3388.93</v>
      </c>
      <c r="AO101" s="474">
        <v>3388.93</v>
      </c>
      <c r="AP101" s="474">
        <v>3388.93</v>
      </c>
      <c r="AQ101" s="474">
        <v>3388.93</v>
      </c>
      <c r="AR101" s="474">
        <v>3388.93</v>
      </c>
      <c r="AS101" s="474">
        <v>3388.93</v>
      </c>
      <c r="AT101" s="474">
        <v>3388.93</v>
      </c>
      <c r="AU101" s="474">
        <v>3388.93</v>
      </c>
      <c r="AV101" s="474">
        <v>3388.93</v>
      </c>
      <c r="AW101" s="474">
        <v>3388.93</v>
      </c>
      <c r="AX101" s="474">
        <v>3388.93</v>
      </c>
      <c r="AY101" s="474">
        <v>3388.93</v>
      </c>
      <c r="AZ101" s="474">
        <v>3388.93</v>
      </c>
      <c r="BA101" s="474">
        <v>3388.93</v>
      </c>
    </row>
    <row r="102" spans="1:53">
      <c r="A102" s="475" t="s">
        <v>2904</v>
      </c>
      <c r="B102" s="474">
        <v>56643942</v>
      </c>
      <c r="C102" s="474">
        <v>56643942</v>
      </c>
      <c r="D102" s="474">
        <v>56643942</v>
      </c>
      <c r="E102" s="474">
        <v>56643942</v>
      </c>
      <c r="F102" s="474">
        <v>56643942</v>
      </c>
      <c r="G102" s="474">
        <v>56643942</v>
      </c>
      <c r="H102" s="474">
        <v>56394409.219999999</v>
      </c>
      <c r="I102" s="474">
        <v>56144876.439999998</v>
      </c>
      <c r="J102" s="474">
        <v>55895343.659999996</v>
      </c>
      <c r="K102" s="474">
        <v>55646905.659999996</v>
      </c>
      <c r="L102" s="474">
        <v>55398467.659999996</v>
      </c>
      <c r="M102" s="474">
        <v>55150029.659999996</v>
      </c>
      <c r="N102" s="474">
        <v>55150029.659999996</v>
      </c>
      <c r="O102" s="474">
        <v>54901591.659999996</v>
      </c>
      <c r="P102" s="474">
        <v>54653153.659999996</v>
      </c>
      <c r="Q102" s="474">
        <v>54404715.659999996</v>
      </c>
      <c r="R102" s="474">
        <v>54156277.659999996</v>
      </c>
      <c r="S102" s="474">
        <v>53907839.659999996</v>
      </c>
      <c r="T102" s="474">
        <v>53659401.659999996</v>
      </c>
      <c r="U102" s="474">
        <v>53410963.659999996</v>
      </c>
      <c r="V102" s="474">
        <v>53162525.659999996</v>
      </c>
      <c r="W102" s="474">
        <v>52914087.659999996</v>
      </c>
      <c r="X102" s="474">
        <v>52665649.659999996</v>
      </c>
      <c r="Y102" s="474">
        <v>52417211.659999996</v>
      </c>
      <c r="Z102" s="474">
        <v>52168773.659999996</v>
      </c>
      <c r="AA102" s="474">
        <v>52168773.659999996</v>
      </c>
      <c r="AB102" s="474">
        <v>51920335.659999996</v>
      </c>
      <c r="AC102" s="474">
        <v>51671897.659999996</v>
      </c>
      <c r="AD102" s="474">
        <v>51423459.659999996</v>
      </c>
      <c r="AE102" s="474">
        <v>51175021.659999996</v>
      </c>
      <c r="AF102" s="474">
        <v>50926583.659999996</v>
      </c>
      <c r="AG102" s="474">
        <v>50678145.659999996</v>
      </c>
      <c r="AH102" s="474">
        <v>50429707.659999996</v>
      </c>
      <c r="AI102" s="474">
        <v>50181269.659999996</v>
      </c>
      <c r="AJ102" s="474">
        <v>49932831.659999996</v>
      </c>
      <c r="AK102" s="474">
        <v>49684393.659999996</v>
      </c>
      <c r="AL102" s="474">
        <v>49435955.659999996</v>
      </c>
      <c r="AM102" s="474">
        <v>49187517.659999996</v>
      </c>
      <c r="AN102" s="474">
        <v>49187517.659999996</v>
      </c>
      <c r="AO102" s="474">
        <v>48939079.659999996</v>
      </c>
      <c r="AP102" s="474">
        <v>48690641.659999996</v>
      </c>
      <c r="AQ102" s="474">
        <v>48442203.659999996</v>
      </c>
      <c r="AR102" s="474">
        <v>48193765.659999996</v>
      </c>
      <c r="AS102" s="474">
        <v>47945327.659999996</v>
      </c>
      <c r="AT102" s="474">
        <v>47696889.659999996</v>
      </c>
      <c r="AU102" s="474">
        <v>47448451.659999996</v>
      </c>
      <c r="AV102" s="474">
        <v>47200013.659999996</v>
      </c>
      <c r="AW102" s="474">
        <v>46951575.659999996</v>
      </c>
      <c r="AX102" s="474">
        <v>46703137.659999996</v>
      </c>
      <c r="AY102" s="474">
        <v>46454699.659999996</v>
      </c>
      <c r="AZ102" s="474">
        <v>46206261.659999996</v>
      </c>
      <c r="BA102" s="474">
        <v>46206261.659999996</v>
      </c>
    </row>
    <row r="103" spans="1:53">
      <c r="A103" s="475" t="s">
        <v>2903</v>
      </c>
      <c r="B103" s="474">
        <v>0</v>
      </c>
      <c r="C103" s="474">
        <v>0</v>
      </c>
      <c r="D103" s="474">
        <v>0</v>
      </c>
      <c r="E103" s="474">
        <v>0</v>
      </c>
      <c r="F103" s="474">
        <v>0</v>
      </c>
      <c r="G103" s="474">
        <v>0</v>
      </c>
      <c r="H103" s="474">
        <v>0</v>
      </c>
      <c r="I103" s="474">
        <v>0</v>
      </c>
      <c r="J103" s="474">
        <v>0</v>
      </c>
      <c r="K103" s="474">
        <v>0</v>
      </c>
      <c r="L103" s="474">
        <v>0</v>
      </c>
      <c r="M103" s="474">
        <v>0</v>
      </c>
      <c r="N103" s="474">
        <v>0</v>
      </c>
      <c r="O103" s="474">
        <v>0</v>
      </c>
      <c r="P103" s="474">
        <v>0</v>
      </c>
      <c r="Q103" s="474">
        <v>0</v>
      </c>
      <c r="R103" s="474">
        <v>0</v>
      </c>
      <c r="S103" s="474">
        <v>0</v>
      </c>
      <c r="T103" s="474">
        <v>0</v>
      </c>
      <c r="U103" s="474">
        <v>0</v>
      </c>
      <c r="V103" s="474">
        <v>0</v>
      </c>
      <c r="W103" s="474">
        <v>0</v>
      </c>
      <c r="X103" s="474">
        <v>0</v>
      </c>
      <c r="Y103" s="474">
        <v>0</v>
      </c>
      <c r="Z103" s="474">
        <v>0</v>
      </c>
      <c r="AA103" s="474">
        <v>0</v>
      </c>
      <c r="AB103" s="474">
        <v>0</v>
      </c>
      <c r="AC103" s="474">
        <v>0</v>
      </c>
      <c r="AD103" s="474">
        <v>0</v>
      </c>
      <c r="AE103" s="474">
        <v>0</v>
      </c>
      <c r="AF103" s="474">
        <v>0</v>
      </c>
      <c r="AG103" s="474">
        <v>0</v>
      </c>
      <c r="AH103" s="474">
        <v>0</v>
      </c>
      <c r="AI103" s="474">
        <v>0</v>
      </c>
      <c r="AJ103" s="474">
        <v>0</v>
      </c>
      <c r="AK103" s="474">
        <v>0</v>
      </c>
      <c r="AL103" s="474">
        <v>0</v>
      </c>
      <c r="AM103" s="474">
        <v>0</v>
      </c>
      <c r="AN103" s="474">
        <v>0</v>
      </c>
      <c r="AO103" s="474">
        <v>0</v>
      </c>
      <c r="AP103" s="474">
        <v>0</v>
      </c>
      <c r="AQ103" s="474">
        <v>0</v>
      </c>
      <c r="AR103" s="474">
        <v>0</v>
      </c>
      <c r="AS103" s="474">
        <v>0</v>
      </c>
      <c r="AT103" s="474">
        <v>0</v>
      </c>
      <c r="AU103" s="474">
        <v>0</v>
      </c>
      <c r="AV103" s="474">
        <v>0</v>
      </c>
      <c r="AW103" s="474">
        <v>0</v>
      </c>
      <c r="AX103" s="474">
        <v>0</v>
      </c>
      <c r="AY103" s="474">
        <v>0</v>
      </c>
      <c r="AZ103" s="474">
        <v>0</v>
      </c>
      <c r="BA103" s="474">
        <v>0</v>
      </c>
    </row>
    <row r="104" spans="1:53">
      <c r="A104" s="475" t="s">
        <v>2902</v>
      </c>
      <c r="B104" s="474">
        <v>0</v>
      </c>
      <c r="C104" s="474">
        <v>0</v>
      </c>
      <c r="D104" s="474">
        <v>9555344.9000000004</v>
      </c>
      <c r="E104" s="474">
        <v>9854550.9900000002</v>
      </c>
      <c r="F104" s="474">
        <v>12485534.82</v>
      </c>
      <c r="G104" s="474">
        <v>38795501.93</v>
      </c>
      <c r="H104" s="474">
        <v>20915992.199999999</v>
      </c>
      <c r="I104" s="474">
        <v>30992755.57</v>
      </c>
      <c r="J104" s="474">
        <v>21823752.16</v>
      </c>
      <c r="K104" s="474">
        <v>21823752</v>
      </c>
      <c r="L104" s="474">
        <v>8656440</v>
      </c>
      <c r="M104" s="474">
        <v>0</v>
      </c>
      <c r="N104" s="474">
        <v>0</v>
      </c>
      <c r="O104" s="474">
        <v>0</v>
      </c>
      <c r="P104" s="474">
        <v>0</v>
      </c>
      <c r="Q104" s="474">
        <v>0</v>
      </c>
      <c r="R104" s="474">
        <v>0</v>
      </c>
      <c r="S104" s="474">
        <v>0</v>
      </c>
      <c r="T104" s="474">
        <v>0</v>
      </c>
      <c r="U104" s="474">
        <v>0</v>
      </c>
      <c r="V104" s="474">
        <v>0</v>
      </c>
      <c r="W104" s="474">
        <v>0</v>
      </c>
      <c r="X104" s="474">
        <v>0</v>
      </c>
      <c r="Y104" s="474">
        <v>0</v>
      </c>
      <c r="Z104" s="474">
        <v>0</v>
      </c>
      <c r="AA104" s="474">
        <v>0</v>
      </c>
      <c r="AB104" s="474">
        <v>0</v>
      </c>
      <c r="AC104" s="474">
        <v>0</v>
      </c>
      <c r="AD104" s="474">
        <v>0</v>
      </c>
      <c r="AE104" s="474">
        <v>0</v>
      </c>
      <c r="AF104" s="474">
        <v>0</v>
      </c>
      <c r="AG104" s="474">
        <v>0</v>
      </c>
      <c r="AH104" s="474">
        <v>0</v>
      </c>
      <c r="AI104" s="474">
        <v>0</v>
      </c>
      <c r="AJ104" s="474">
        <v>0</v>
      </c>
      <c r="AK104" s="474">
        <v>0</v>
      </c>
      <c r="AL104" s="474">
        <v>0</v>
      </c>
      <c r="AM104" s="474">
        <v>0</v>
      </c>
      <c r="AN104" s="474">
        <v>0</v>
      </c>
      <c r="AO104" s="474">
        <v>0</v>
      </c>
      <c r="AP104" s="474">
        <v>0</v>
      </c>
      <c r="AQ104" s="474">
        <v>0</v>
      </c>
      <c r="AR104" s="474">
        <v>0</v>
      </c>
      <c r="AS104" s="474">
        <v>0</v>
      </c>
      <c r="AT104" s="474">
        <v>0</v>
      </c>
      <c r="AU104" s="474">
        <v>0</v>
      </c>
      <c r="AV104" s="474">
        <v>0</v>
      </c>
      <c r="AW104" s="474">
        <v>0</v>
      </c>
      <c r="AX104" s="474">
        <v>0</v>
      </c>
      <c r="AY104" s="474">
        <v>0</v>
      </c>
      <c r="AZ104" s="474">
        <v>0</v>
      </c>
      <c r="BA104" s="474">
        <v>0</v>
      </c>
    </row>
    <row r="105" spans="1:53">
      <c r="A105" s="475" t="s">
        <v>2901</v>
      </c>
      <c r="B105" s="474">
        <v>5016725108.5699997</v>
      </c>
      <c r="C105" s="474">
        <v>4963059145.5599899</v>
      </c>
      <c r="D105" s="474">
        <v>4626593882.8999996</v>
      </c>
      <c r="E105" s="474">
        <v>4518590117.4499998</v>
      </c>
      <c r="F105" s="474">
        <v>4479091946.5900002</v>
      </c>
      <c r="G105" s="474">
        <v>4415596205.8400002</v>
      </c>
      <c r="H105" s="474">
        <v>4440829968.8199997</v>
      </c>
      <c r="I105" s="474">
        <v>4434707318.5100002</v>
      </c>
      <c r="J105" s="474">
        <v>5272900387.2200003</v>
      </c>
      <c r="K105" s="474">
        <v>5149480492.1287804</v>
      </c>
      <c r="L105" s="474">
        <v>5159560384.5586796</v>
      </c>
      <c r="M105" s="474">
        <v>5235029616.8644896</v>
      </c>
      <c r="N105" s="474">
        <v>5235029616.8644896</v>
      </c>
      <c r="O105" s="474">
        <v>5284500629.8138103</v>
      </c>
      <c r="P105" s="474">
        <v>5292300350.0067902</v>
      </c>
      <c r="Q105" s="474">
        <v>5348536830.2035599</v>
      </c>
      <c r="R105" s="474">
        <v>5334266337.3589296</v>
      </c>
      <c r="S105" s="474">
        <v>5362753409.6709805</v>
      </c>
      <c r="T105" s="474">
        <v>5360744769.6543798</v>
      </c>
      <c r="U105" s="474">
        <v>5351784188.8427601</v>
      </c>
      <c r="V105" s="474">
        <v>5343982122.8406</v>
      </c>
      <c r="W105" s="474">
        <v>5349200211.8173704</v>
      </c>
      <c r="X105" s="474">
        <v>5333577817.9590502</v>
      </c>
      <c r="Y105" s="474">
        <v>5355298546.0559998</v>
      </c>
      <c r="Z105" s="474">
        <v>5178138646.6718102</v>
      </c>
      <c r="AA105" s="474">
        <v>5178138646.6718102</v>
      </c>
      <c r="AB105" s="474">
        <v>5163804429.2131205</v>
      </c>
      <c r="AC105" s="474">
        <v>5115619459.9875898</v>
      </c>
      <c r="AD105" s="474">
        <v>5102140104.2606697</v>
      </c>
      <c r="AE105" s="474">
        <v>5089441018.8504801</v>
      </c>
      <c r="AF105" s="474">
        <v>5084389727.2324104</v>
      </c>
      <c r="AG105" s="474">
        <v>5073547772.18398</v>
      </c>
      <c r="AH105" s="474">
        <v>5062595780.9992704</v>
      </c>
      <c r="AI105" s="474">
        <v>5050207792.0371504</v>
      </c>
      <c r="AJ105" s="474">
        <v>5032267217.54356</v>
      </c>
      <c r="AK105" s="474">
        <v>5012026678.2527199</v>
      </c>
      <c r="AL105" s="474">
        <v>5011644570.9333601</v>
      </c>
      <c r="AM105" s="474">
        <v>5016755717.1430998</v>
      </c>
      <c r="AN105" s="474">
        <v>5016755717.1430998</v>
      </c>
      <c r="AO105" s="474">
        <v>5011698170.1235399</v>
      </c>
      <c r="AP105" s="474">
        <v>4975961777.9757099</v>
      </c>
      <c r="AQ105" s="474">
        <v>4977342861.9963903</v>
      </c>
      <c r="AR105" s="474">
        <v>4971038761.5455599</v>
      </c>
      <c r="AS105" s="474">
        <v>4984195197.3471699</v>
      </c>
      <c r="AT105" s="474">
        <v>4965455827.7739201</v>
      </c>
      <c r="AU105" s="474">
        <v>4947818404.3538799</v>
      </c>
      <c r="AV105" s="474">
        <v>4929134311.96768</v>
      </c>
      <c r="AW105" s="474">
        <v>4910263788.2794104</v>
      </c>
      <c r="AX105" s="474">
        <v>4893490046.5534801</v>
      </c>
      <c r="AY105" s="474">
        <v>4884058678.3276196</v>
      </c>
      <c r="AZ105" s="474">
        <v>4890320821.8941097</v>
      </c>
      <c r="BA105" s="474">
        <v>4890320821.8941097</v>
      </c>
    </row>
    <row r="106" spans="1:53">
      <c r="A106" s="475" t="s">
        <v>2900</v>
      </c>
      <c r="B106" s="474">
        <v>84353418.109999999</v>
      </c>
      <c r="C106" s="474">
        <v>85073184.260000005</v>
      </c>
      <c r="D106" s="474">
        <v>84365622.480000004</v>
      </c>
      <c r="E106" s="474">
        <v>83719782.329999998</v>
      </c>
      <c r="F106" s="474">
        <v>83565551.689999998</v>
      </c>
      <c r="G106" s="474">
        <v>83544119.480000004</v>
      </c>
      <c r="H106" s="474">
        <v>82902988.519999996</v>
      </c>
      <c r="I106" s="474">
        <v>82265245.920000002</v>
      </c>
      <c r="J106" s="474">
        <v>81627564.540000007</v>
      </c>
      <c r="K106" s="474">
        <v>81033937.651955307</v>
      </c>
      <c r="L106" s="474">
        <v>88623238.632949501</v>
      </c>
      <c r="M106" s="474">
        <v>87902600.902175203</v>
      </c>
      <c r="N106" s="474">
        <v>87902600.902175203</v>
      </c>
      <c r="O106" s="474">
        <v>87181963.171400905</v>
      </c>
      <c r="P106" s="474">
        <v>86461325.440626606</v>
      </c>
      <c r="Q106" s="474">
        <v>88336804.2147066</v>
      </c>
      <c r="R106" s="474">
        <v>87583875.478355497</v>
      </c>
      <c r="S106" s="474">
        <v>86830946.742004395</v>
      </c>
      <c r="T106" s="474">
        <v>86078018.005653307</v>
      </c>
      <c r="U106" s="474">
        <v>85325089.269302204</v>
      </c>
      <c r="V106" s="474">
        <v>84572160.532951102</v>
      </c>
      <c r="W106" s="474">
        <v>83819231.796599999</v>
      </c>
      <c r="X106" s="474">
        <v>83066303.060248896</v>
      </c>
      <c r="Y106" s="474">
        <v>82313374.323897794</v>
      </c>
      <c r="Z106" s="474">
        <v>81560445.587546602</v>
      </c>
      <c r="AA106" s="474">
        <v>81560445.587546602</v>
      </c>
      <c r="AB106" s="474">
        <v>80807516.851195499</v>
      </c>
      <c r="AC106" s="474">
        <v>80174009.868528694</v>
      </c>
      <c r="AD106" s="474">
        <v>83884030.393952399</v>
      </c>
      <c r="AE106" s="474">
        <v>83213371.735324293</v>
      </c>
      <c r="AF106" s="474">
        <v>82542713.076696098</v>
      </c>
      <c r="AG106" s="474">
        <v>81872054.418068007</v>
      </c>
      <c r="AH106" s="474">
        <v>81201395.759439796</v>
      </c>
      <c r="AI106" s="474">
        <v>80530737.100811705</v>
      </c>
      <c r="AJ106" s="474">
        <v>79860078.442183495</v>
      </c>
      <c r="AK106" s="474">
        <v>79189419.783555403</v>
      </c>
      <c r="AL106" s="474">
        <v>85537583.819472194</v>
      </c>
      <c r="AM106" s="474">
        <v>84876661.160905898</v>
      </c>
      <c r="AN106" s="474">
        <v>84876661.160905898</v>
      </c>
      <c r="AO106" s="474">
        <v>84215738.502339706</v>
      </c>
      <c r="AP106" s="474">
        <v>87923343.351863995</v>
      </c>
      <c r="AQ106" s="474">
        <v>87243032.888308704</v>
      </c>
      <c r="AR106" s="474">
        <v>86562722.424753398</v>
      </c>
      <c r="AS106" s="474">
        <v>85882411.961198002</v>
      </c>
      <c r="AT106" s="474">
        <v>85202101.497642696</v>
      </c>
      <c r="AU106" s="474">
        <v>84521791.0340873</v>
      </c>
      <c r="AV106" s="474">
        <v>83841480.570531994</v>
      </c>
      <c r="AW106" s="474">
        <v>83161170.106976599</v>
      </c>
      <c r="AX106" s="474">
        <v>82480859.643421307</v>
      </c>
      <c r="AY106" s="474">
        <v>87521271.058462098</v>
      </c>
      <c r="AZ106" s="474">
        <v>86908435.652313694</v>
      </c>
      <c r="BA106" s="474">
        <v>86908435.652313694</v>
      </c>
    </row>
    <row r="107" spans="1:53">
      <c r="A107" s="475" t="s">
        <v>2899</v>
      </c>
      <c r="B107" s="474">
        <v>83040204.590000004</v>
      </c>
      <c r="C107" s="474">
        <v>83794830.620000005</v>
      </c>
      <c r="D107" s="474">
        <v>83122128.719999999</v>
      </c>
      <c r="E107" s="474">
        <v>82511148.450000003</v>
      </c>
      <c r="F107" s="474">
        <v>82391777.689999998</v>
      </c>
      <c r="G107" s="474">
        <v>82405205.359999999</v>
      </c>
      <c r="H107" s="474">
        <v>81798934.280000001</v>
      </c>
      <c r="I107" s="474">
        <v>81184192.810000002</v>
      </c>
      <c r="J107" s="474">
        <v>80569512.560000002</v>
      </c>
      <c r="K107" s="474">
        <v>79998886.801955298</v>
      </c>
      <c r="L107" s="474">
        <v>87611188.912949502</v>
      </c>
      <c r="M107" s="474">
        <v>86913552.312175199</v>
      </c>
      <c r="N107" s="474">
        <v>86913552.312175199</v>
      </c>
      <c r="O107" s="474">
        <v>86215915.711400896</v>
      </c>
      <c r="P107" s="474">
        <v>85518279.110626593</v>
      </c>
      <c r="Q107" s="474">
        <v>87416759.014706597</v>
      </c>
      <c r="R107" s="474">
        <v>86686831.408355504</v>
      </c>
      <c r="S107" s="474">
        <v>85956903.802004397</v>
      </c>
      <c r="T107" s="474">
        <v>85226976.195653304</v>
      </c>
      <c r="U107" s="474">
        <v>84497048.589302197</v>
      </c>
      <c r="V107" s="474">
        <v>83767120.982951105</v>
      </c>
      <c r="W107" s="474">
        <v>83037193.376599997</v>
      </c>
      <c r="X107" s="474">
        <v>82307265.770248905</v>
      </c>
      <c r="Y107" s="474">
        <v>81577338.163897797</v>
      </c>
      <c r="Z107" s="474">
        <v>80847410.557546601</v>
      </c>
      <c r="AA107" s="474">
        <v>80847410.557546601</v>
      </c>
      <c r="AB107" s="474">
        <v>80117482.951195493</v>
      </c>
      <c r="AC107" s="474">
        <v>79506977.098528698</v>
      </c>
      <c r="AD107" s="474">
        <v>83239998.753952399</v>
      </c>
      <c r="AE107" s="474">
        <v>82592341.225324303</v>
      </c>
      <c r="AF107" s="474">
        <v>81944683.696696103</v>
      </c>
      <c r="AG107" s="474">
        <v>81297026.168068007</v>
      </c>
      <c r="AH107" s="474">
        <v>80649368.639439806</v>
      </c>
      <c r="AI107" s="474">
        <v>80001711.110811695</v>
      </c>
      <c r="AJ107" s="474">
        <v>79354053.582183495</v>
      </c>
      <c r="AK107" s="474">
        <v>78706396.053555399</v>
      </c>
      <c r="AL107" s="474">
        <v>85077561.2194722</v>
      </c>
      <c r="AM107" s="474">
        <v>84439639.690905899</v>
      </c>
      <c r="AN107" s="474">
        <v>84439639.690905899</v>
      </c>
      <c r="AO107" s="474">
        <v>83801718.162339702</v>
      </c>
      <c r="AP107" s="474">
        <v>87532324.141864002</v>
      </c>
      <c r="AQ107" s="474">
        <v>86875014.808308706</v>
      </c>
      <c r="AR107" s="474">
        <v>86217705.474753395</v>
      </c>
      <c r="AS107" s="474">
        <v>85560396.141197994</v>
      </c>
      <c r="AT107" s="474">
        <v>84903086.807642698</v>
      </c>
      <c r="AU107" s="474">
        <v>84245777.474087298</v>
      </c>
      <c r="AV107" s="474">
        <v>83588468.140532002</v>
      </c>
      <c r="AW107" s="474">
        <v>82931158.806976601</v>
      </c>
      <c r="AX107" s="474">
        <v>82273849.473421305</v>
      </c>
      <c r="AY107" s="474">
        <v>87337262.018462107</v>
      </c>
      <c r="AZ107" s="474">
        <v>86747427.742313698</v>
      </c>
      <c r="BA107" s="474">
        <v>86747427.742313698</v>
      </c>
    </row>
    <row r="108" spans="1:53">
      <c r="A108" s="475" t="s">
        <v>2898</v>
      </c>
      <c r="B108" s="474">
        <v>1313213.52</v>
      </c>
      <c r="C108" s="474">
        <v>1278353.6399999999</v>
      </c>
      <c r="D108" s="474">
        <v>1243493.76</v>
      </c>
      <c r="E108" s="474">
        <v>1208633.8799999999</v>
      </c>
      <c r="F108" s="474">
        <v>1173774</v>
      </c>
      <c r="G108" s="474">
        <v>1138914.1200000001</v>
      </c>
      <c r="H108" s="474">
        <v>1104054.24</v>
      </c>
      <c r="I108" s="474">
        <v>1081053.1100000001</v>
      </c>
      <c r="J108" s="474">
        <v>1058051.98</v>
      </c>
      <c r="K108" s="474">
        <v>1035050.85</v>
      </c>
      <c r="L108" s="474">
        <v>1012049.72</v>
      </c>
      <c r="M108" s="474">
        <v>989048.59</v>
      </c>
      <c r="N108" s="474">
        <v>989048.59</v>
      </c>
      <c r="O108" s="474">
        <v>966047.46</v>
      </c>
      <c r="P108" s="474">
        <v>943046.33</v>
      </c>
      <c r="Q108" s="474">
        <v>920045.2</v>
      </c>
      <c r="R108" s="474">
        <v>897044.07</v>
      </c>
      <c r="S108" s="474">
        <v>874042.94</v>
      </c>
      <c r="T108" s="474">
        <v>851041.80999999901</v>
      </c>
      <c r="U108" s="474">
        <v>828040.679999999</v>
      </c>
      <c r="V108" s="474">
        <v>805039.549999999</v>
      </c>
      <c r="W108" s="474">
        <v>782038.41999999899</v>
      </c>
      <c r="X108" s="474">
        <v>759037.28999999899</v>
      </c>
      <c r="Y108" s="474">
        <v>736036.15999999898</v>
      </c>
      <c r="Z108" s="474">
        <v>713035.02999999898</v>
      </c>
      <c r="AA108" s="474">
        <v>713035.02999999898</v>
      </c>
      <c r="AB108" s="474">
        <v>690033.89999999898</v>
      </c>
      <c r="AC108" s="474">
        <v>667032.76999999897</v>
      </c>
      <c r="AD108" s="474">
        <v>644031.63999999897</v>
      </c>
      <c r="AE108" s="474">
        <v>621030.50999999896</v>
      </c>
      <c r="AF108" s="474">
        <v>598029.37999999896</v>
      </c>
      <c r="AG108" s="474">
        <v>575028.24999999895</v>
      </c>
      <c r="AH108" s="474">
        <v>552027.11999999895</v>
      </c>
      <c r="AI108" s="474">
        <v>529025.98999999894</v>
      </c>
      <c r="AJ108" s="474">
        <v>506024.859999999</v>
      </c>
      <c r="AK108" s="474">
        <v>483023.72999999899</v>
      </c>
      <c r="AL108" s="474">
        <v>460022.59999999899</v>
      </c>
      <c r="AM108" s="474">
        <v>437021.46999999898</v>
      </c>
      <c r="AN108" s="474">
        <v>437021.46999999898</v>
      </c>
      <c r="AO108" s="474">
        <v>414020.33999999898</v>
      </c>
      <c r="AP108" s="474">
        <v>391019.20999999897</v>
      </c>
      <c r="AQ108" s="474">
        <v>368018.07999999903</v>
      </c>
      <c r="AR108" s="474">
        <v>345016.94999999902</v>
      </c>
      <c r="AS108" s="474">
        <v>322015.81999999902</v>
      </c>
      <c r="AT108" s="474">
        <v>299014.68999999901</v>
      </c>
      <c r="AU108" s="474">
        <v>276013.55999999901</v>
      </c>
      <c r="AV108" s="474">
        <v>253012.429999999</v>
      </c>
      <c r="AW108" s="474">
        <v>230011.299999999</v>
      </c>
      <c r="AX108" s="474">
        <v>207010.16999999899</v>
      </c>
      <c r="AY108" s="474">
        <v>184009.03999999899</v>
      </c>
      <c r="AZ108" s="474">
        <v>161007.90999999901</v>
      </c>
      <c r="BA108" s="474">
        <v>161007.90999999901</v>
      </c>
    </row>
    <row r="109" spans="1:53">
      <c r="A109" s="475" t="s">
        <v>2897</v>
      </c>
      <c r="B109" s="474">
        <v>1001840989</v>
      </c>
      <c r="C109" s="474">
        <v>994441030</v>
      </c>
      <c r="D109" s="474">
        <v>973663409</v>
      </c>
      <c r="E109" s="474">
        <v>974451447</v>
      </c>
      <c r="F109" s="474">
        <v>981901726</v>
      </c>
      <c r="G109" s="474">
        <v>990625389</v>
      </c>
      <c r="H109" s="474">
        <v>991326973</v>
      </c>
      <c r="I109" s="474">
        <v>993889001</v>
      </c>
      <c r="J109" s="474">
        <v>997702381</v>
      </c>
      <c r="K109" s="474">
        <v>996788405.45783103</v>
      </c>
      <c r="L109" s="474">
        <v>987434513.59358799</v>
      </c>
      <c r="M109" s="474">
        <v>979899781.34353602</v>
      </c>
      <c r="N109" s="474">
        <v>979899781.34353602</v>
      </c>
      <c r="O109" s="474">
        <v>977071352.43741298</v>
      </c>
      <c r="P109" s="474">
        <v>941712046.85609102</v>
      </c>
      <c r="Q109" s="474">
        <v>950365216.28441703</v>
      </c>
      <c r="R109" s="474">
        <v>953251331.95983303</v>
      </c>
      <c r="S109" s="474">
        <v>962398554.91191995</v>
      </c>
      <c r="T109" s="474">
        <v>970723558.22410405</v>
      </c>
      <c r="U109" s="474">
        <v>977025358.95215404</v>
      </c>
      <c r="V109" s="474">
        <v>984521990.39477503</v>
      </c>
      <c r="W109" s="474">
        <v>988331012.66475904</v>
      </c>
      <c r="X109" s="474">
        <v>989400310.16688001</v>
      </c>
      <c r="Y109" s="474">
        <v>992827724.22442496</v>
      </c>
      <c r="Z109" s="474">
        <v>999085087.91884899</v>
      </c>
      <c r="AA109" s="474">
        <v>999085087.91884899</v>
      </c>
      <c r="AB109" s="474">
        <v>1003747244.9102</v>
      </c>
      <c r="AC109" s="474">
        <v>971219150.06831002</v>
      </c>
      <c r="AD109" s="474">
        <v>967720765.73625696</v>
      </c>
      <c r="AE109" s="474">
        <v>967672546.25663805</v>
      </c>
      <c r="AF109" s="474">
        <v>976660961.42401898</v>
      </c>
      <c r="AG109" s="474">
        <v>984195670.28157103</v>
      </c>
      <c r="AH109" s="474">
        <v>992214948.58918297</v>
      </c>
      <c r="AI109" s="474">
        <v>999374551.08157206</v>
      </c>
      <c r="AJ109" s="474">
        <v>1002670053.27931</v>
      </c>
      <c r="AK109" s="474">
        <v>1000323734.70778</v>
      </c>
      <c r="AL109" s="474">
        <v>1007192037.3895299</v>
      </c>
      <c r="AM109" s="474">
        <v>1014389595.43582</v>
      </c>
      <c r="AN109" s="474">
        <v>1014389595.43582</v>
      </c>
      <c r="AO109" s="474">
        <v>1021558351.65092</v>
      </c>
      <c r="AP109" s="474">
        <v>990989682.07072902</v>
      </c>
      <c r="AQ109" s="474">
        <v>999033302.16064203</v>
      </c>
      <c r="AR109" s="474">
        <v>999576545.55753601</v>
      </c>
      <c r="AS109" s="474">
        <v>1012790098.78251</v>
      </c>
      <c r="AT109" s="474">
        <v>1017320363.56962</v>
      </c>
      <c r="AU109" s="474">
        <v>1022398953.52231</v>
      </c>
      <c r="AV109" s="474">
        <v>1026456393.8085901</v>
      </c>
      <c r="AW109" s="474">
        <v>1027840294.93523</v>
      </c>
      <c r="AX109" s="474">
        <v>1020826247.18367</v>
      </c>
      <c r="AY109" s="474">
        <v>1023466250.4130599</v>
      </c>
      <c r="AZ109" s="474">
        <v>1030606991.3341</v>
      </c>
      <c r="BA109" s="474">
        <v>1030606991.3341</v>
      </c>
    </row>
    <row r="110" spans="1:53">
      <c r="A110" s="475" t="s">
        <v>2896</v>
      </c>
      <c r="B110" s="474">
        <v>712499430</v>
      </c>
      <c r="C110" s="474">
        <v>712331642</v>
      </c>
      <c r="D110" s="474">
        <v>710284123</v>
      </c>
      <c r="E110" s="474">
        <v>709954752</v>
      </c>
      <c r="F110" s="474">
        <v>711926658</v>
      </c>
      <c r="G110" s="474">
        <v>713588529</v>
      </c>
      <c r="H110" s="474">
        <v>716474322</v>
      </c>
      <c r="I110" s="474">
        <v>718678427</v>
      </c>
      <c r="J110" s="474">
        <v>724037227</v>
      </c>
      <c r="K110" s="474">
        <v>722672319.01050401</v>
      </c>
      <c r="L110" s="474">
        <v>713892715.05552197</v>
      </c>
      <c r="M110" s="474">
        <v>707155814.40476203</v>
      </c>
      <c r="N110" s="474">
        <v>707155814.40476203</v>
      </c>
      <c r="O110" s="474">
        <v>702954526.12031603</v>
      </c>
      <c r="P110" s="474">
        <v>670886043.41589797</v>
      </c>
      <c r="Q110" s="474">
        <v>676602096.71728897</v>
      </c>
      <c r="R110" s="474">
        <v>677414581.54065895</v>
      </c>
      <c r="S110" s="474">
        <v>683637459.18628001</v>
      </c>
      <c r="T110" s="474">
        <v>689193135.87742698</v>
      </c>
      <c r="U110" s="474">
        <v>693048617.79539704</v>
      </c>
      <c r="V110" s="474">
        <v>697965205.149894</v>
      </c>
      <c r="W110" s="474">
        <v>699752640.39418197</v>
      </c>
      <c r="X110" s="474">
        <v>699228506.05280101</v>
      </c>
      <c r="Y110" s="474">
        <v>700757310.77400899</v>
      </c>
      <c r="Z110" s="474">
        <v>704742744.98926604</v>
      </c>
      <c r="AA110" s="474">
        <v>704742744.98926604</v>
      </c>
      <c r="AB110" s="474">
        <v>707338137.83389294</v>
      </c>
      <c r="AC110" s="474">
        <v>678072325.83940899</v>
      </c>
      <c r="AD110" s="474">
        <v>673727718.59587395</v>
      </c>
      <c r="AE110" s="474">
        <v>672367687.79895902</v>
      </c>
      <c r="AF110" s="474">
        <v>678784433.93528795</v>
      </c>
      <c r="AG110" s="474">
        <v>683981372.32106805</v>
      </c>
      <c r="AH110" s="474">
        <v>689618163.91954803</v>
      </c>
      <c r="AI110" s="474">
        <v>694544574.63559699</v>
      </c>
      <c r="AJ110" s="474">
        <v>696182240.63870704</v>
      </c>
      <c r="AK110" s="474">
        <v>693011111.09354496</v>
      </c>
      <c r="AL110" s="474">
        <v>697764508.05146801</v>
      </c>
      <c r="AM110" s="474">
        <v>702823667.068259</v>
      </c>
      <c r="AN110" s="474">
        <v>702823667.068259</v>
      </c>
      <c r="AO110" s="474">
        <v>707876362.02772999</v>
      </c>
      <c r="AP110" s="474">
        <v>680592900.69046104</v>
      </c>
      <c r="AQ110" s="474">
        <v>686440181.37954295</v>
      </c>
      <c r="AR110" s="474">
        <v>685877049.31194603</v>
      </c>
      <c r="AS110" s="474">
        <v>696200354.97546899</v>
      </c>
      <c r="AT110" s="474">
        <v>699099782.99682403</v>
      </c>
      <c r="AU110" s="474">
        <v>702488945.51084101</v>
      </c>
      <c r="AV110" s="474">
        <v>705024185.18694699</v>
      </c>
      <c r="AW110" s="474">
        <v>705287030.85441303</v>
      </c>
      <c r="AX110" s="474">
        <v>698372846.04005396</v>
      </c>
      <c r="AY110" s="474">
        <v>699755826.42303002</v>
      </c>
      <c r="AZ110" s="474">
        <v>705017278.43230295</v>
      </c>
      <c r="BA110" s="474">
        <v>705017278.43230295</v>
      </c>
    </row>
    <row r="111" spans="1:53">
      <c r="A111" s="475" t="s">
        <v>2895</v>
      </c>
      <c r="B111" s="474">
        <v>106278692</v>
      </c>
      <c r="C111" s="474">
        <v>99994761</v>
      </c>
      <c r="D111" s="474">
        <v>83702331</v>
      </c>
      <c r="E111" s="474">
        <v>84258133</v>
      </c>
      <c r="F111" s="474">
        <v>87962346</v>
      </c>
      <c r="G111" s="474">
        <v>93437261</v>
      </c>
      <c r="H111" s="474">
        <v>90130423</v>
      </c>
      <c r="I111" s="474">
        <v>90826920</v>
      </c>
      <c r="J111" s="474">
        <v>88149702</v>
      </c>
      <c r="K111" s="474">
        <v>88149702</v>
      </c>
      <c r="L111" s="474">
        <v>88149702</v>
      </c>
      <c r="M111" s="474">
        <v>88149702</v>
      </c>
      <c r="N111" s="474">
        <v>88149702</v>
      </c>
      <c r="O111" s="474">
        <v>88149702</v>
      </c>
      <c r="P111" s="474">
        <v>88149702</v>
      </c>
      <c r="Q111" s="474">
        <v>88149702</v>
      </c>
      <c r="R111" s="474">
        <v>88149702</v>
      </c>
      <c r="S111" s="474">
        <v>88149702</v>
      </c>
      <c r="T111" s="474">
        <v>88149702</v>
      </c>
      <c r="U111" s="474">
        <v>88149702</v>
      </c>
      <c r="V111" s="474">
        <v>88149702</v>
      </c>
      <c r="W111" s="474">
        <v>88149702</v>
      </c>
      <c r="X111" s="474">
        <v>88149702</v>
      </c>
      <c r="Y111" s="474">
        <v>88149702</v>
      </c>
      <c r="Z111" s="474">
        <v>88149702</v>
      </c>
      <c r="AA111" s="474">
        <v>88149702</v>
      </c>
      <c r="AB111" s="474">
        <v>88149702</v>
      </c>
      <c r="AC111" s="474">
        <v>88149702</v>
      </c>
      <c r="AD111" s="474">
        <v>88149702</v>
      </c>
      <c r="AE111" s="474">
        <v>88149702</v>
      </c>
      <c r="AF111" s="474">
        <v>88149702</v>
      </c>
      <c r="AG111" s="474">
        <v>88149702</v>
      </c>
      <c r="AH111" s="474">
        <v>88149702</v>
      </c>
      <c r="AI111" s="474">
        <v>88149702</v>
      </c>
      <c r="AJ111" s="474">
        <v>88149702</v>
      </c>
      <c r="AK111" s="474">
        <v>88149702</v>
      </c>
      <c r="AL111" s="474">
        <v>88149702</v>
      </c>
      <c r="AM111" s="474">
        <v>88149702</v>
      </c>
      <c r="AN111" s="474">
        <v>88149702</v>
      </c>
      <c r="AO111" s="474">
        <v>88149702</v>
      </c>
      <c r="AP111" s="474">
        <v>88149702</v>
      </c>
      <c r="AQ111" s="474">
        <v>88149702</v>
      </c>
      <c r="AR111" s="474">
        <v>88149702</v>
      </c>
      <c r="AS111" s="474">
        <v>88149702</v>
      </c>
      <c r="AT111" s="474">
        <v>88149702</v>
      </c>
      <c r="AU111" s="474">
        <v>88149702</v>
      </c>
      <c r="AV111" s="474">
        <v>88149702</v>
      </c>
      <c r="AW111" s="474">
        <v>88149702</v>
      </c>
      <c r="AX111" s="474">
        <v>88149702</v>
      </c>
      <c r="AY111" s="474">
        <v>88149702</v>
      </c>
      <c r="AZ111" s="474">
        <v>88149702</v>
      </c>
      <c r="BA111" s="474">
        <v>88149702</v>
      </c>
    </row>
    <row r="112" spans="1:53">
      <c r="A112" s="475" t="s">
        <v>2894</v>
      </c>
      <c r="B112" s="474">
        <v>40302026</v>
      </c>
      <c r="C112" s="474">
        <v>40408864</v>
      </c>
      <c r="D112" s="474">
        <v>40396163</v>
      </c>
      <c r="E112" s="474">
        <v>40433156</v>
      </c>
      <c r="F112" s="474">
        <v>40440414</v>
      </c>
      <c r="G112" s="474">
        <v>40473293</v>
      </c>
      <c r="H112" s="474">
        <v>40502817</v>
      </c>
      <c r="I112" s="474">
        <v>38870087</v>
      </c>
      <c r="J112" s="474">
        <v>38934854</v>
      </c>
      <c r="K112" s="474">
        <v>38962095.4902272</v>
      </c>
      <c r="L112" s="474">
        <v>38989355.107963599</v>
      </c>
      <c r="M112" s="474">
        <v>39016632.865271904</v>
      </c>
      <c r="N112" s="474">
        <v>39016632.865271904</v>
      </c>
      <c r="O112" s="474">
        <v>39046028.4595268</v>
      </c>
      <c r="P112" s="474">
        <v>39075445.119399302</v>
      </c>
      <c r="Q112" s="474">
        <v>39104882.859985799</v>
      </c>
      <c r="R112" s="474">
        <v>39134341.696393102</v>
      </c>
      <c r="S112" s="474">
        <v>39163821.643739</v>
      </c>
      <c r="T112" s="474">
        <v>39193322.717152201</v>
      </c>
      <c r="U112" s="474">
        <v>39222844.931772098</v>
      </c>
      <c r="V112" s="474">
        <v>39252388.302749097</v>
      </c>
      <c r="W112" s="474">
        <v>39281952.845244303</v>
      </c>
      <c r="X112" s="474">
        <v>39311538.574429803</v>
      </c>
      <c r="Y112" s="474">
        <v>39341145.5054885</v>
      </c>
      <c r="Z112" s="474">
        <v>39370773.653614096</v>
      </c>
      <c r="AA112" s="474">
        <v>39370773.653614096</v>
      </c>
      <c r="AB112" s="474">
        <v>39400423.034011401</v>
      </c>
      <c r="AC112" s="474">
        <v>39430093.661895901</v>
      </c>
      <c r="AD112" s="474">
        <v>39459785.552494101</v>
      </c>
      <c r="AE112" s="474">
        <v>39489498.7210434</v>
      </c>
      <c r="AF112" s="474">
        <v>39519233.182792202</v>
      </c>
      <c r="AG112" s="474">
        <v>39548988.952999502</v>
      </c>
      <c r="AH112" s="474">
        <v>39578766.0469357</v>
      </c>
      <c r="AI112" s="474">
        <v>39608564.479881898</v>
      </c>
      <c r="AJ112" s="474">
        <v>39638384.267130002</v>
      </c>
      <c r="AK112" s="474">
        <v>39668225.423983201</v>
      </c>
      <c r="AL112" s="474">
        <v>39698087.9657555</v>
      </c>
      <c r="AM112" s="474">
        <v>39727971.907771699</v>
      </c>
      <c r="AN112" s="474">
        <v>39727971.907771699</v>
      </c>
      <c r="AO112" s="474">
        <v>39757877.265367799</v>
      </c>
      <c r="AP112" s="474">
        <v>39787804.053890899</v>
      </c>
      <c r="AQ112" s="474">
        <v>39817752.2886988</v>
      </c>
      <c r="AR112" s="474">
        <v>39847721.985160403</v>
      </c>
      <c r="AS112" s="474">
        <v>39877713.1586558</v>
      </c>
      <c r="AT112" s="474">
        <v>39907725.824575901</v>
      </c>
      <c r="AU112" s="474">
        <v>39937759.998322703</v>
      </c>
      <c r="AV112" s="474">
        <v>39967815.695309199</v>
      </c>
      <c r="AW112" s="474">
        <v>39997892.930959597</v>
      </c>
      <c r="AX112" s="474">
        <v>40027991.720709004</v>
      </c>
      <c r="AY112" s="474">
        <v>40058112.080003701</v>
      </c>
      <c r="AZ112" s="474">
        <v>40088254.024300702</v>
      </c>
      <c r="BA112" s="474">
        <v>40088254.024300702</v>
      </c>
    </row>
    <row r="113" spans="1:53">
      <c r="A113" s="475" t="s">
        <v>2893</v>
      </c>
      <c r="B113" s="474">
        <v>118480625</v>
      </c>
      <c r="C113" s="474">
        <v>118452727</v>
      </c>
      <c r="D113" s="474">
        <v>118112244</v>
      </c>
      <c r="E113" s="474">
        <v>118057476</v>
      </c>
      <c r="F113" s="474">
        <v>118385381</v>
      </c>
      <c r="G113" s="474">
        <v>118661733</v>
      </c>
      <c r="H113" s="474">
        <v>119141607</v>
      </c>
      <c r="I113" s="474">
        <v>119508124</v>
      </c>
      <c r="J113" s="474">
        <v>120399231</v>
      </c>
      <c r="K113" s="474">
        <v>120172262.173326</v>
      </c>
      <c r="L113" s="474">
        <v>118712312.913994</v>
      </c>
      <c r="M113" s="474">
        <v>117592042.208652</v>
      </c>
      <c r="N113" s="474">
        <v>117592042.208652</v>
      </c>
      <c r="O113" s="474">
        <v>116893415.28304499</v>
      </c>
      <c r="P113" s="474">
        <v>111560787.773618</v>
      </c>
      <c r="Q113" s="474">
        <v>112511303.061832</v>
      </c>
      <c r="R113" s="474">
        <v>112646410.13752399</v>
      </c>
      <c r="S113" s="474">
        <v>113681204.60618401</v>
      </c>
      <c r="T113" s="474">
        <v>114605051.07032</v>
      </c>
      <c r="U113" s="474">
        <v>115246174.291751</v>
      </c>
      <c r="V113" s="474">
        <v>116063747.396807</v>
      </c>
      <c r="W113" s="474">
        <v>116360977.74733201</v>
      </c>
      <c r="X113" s="474">
        <v>116273820.109309</v>
      </c>
      <c r="Y113" s="474">
        <v>116528043.116615</v>
      </c>
      <c r="Z113" s="474">
        <v>117190775.941525</v>
      </c>
      <c r="AA113" s="474">
        <v>117190775.941525</v>
      </c>
      <c r="AB113" s="474">
        <v>117622360.541539</v>
      </c>
      <c r="AC113" s="474">
        <v>112755785.606704</v>
      </c>
      <c r="AD113" s="474">
        <v>112033326.352299</v>
      </c>
      <c r="AE113" s="474">
        <v>111807168.547823</v>
      </c>
      <c r="AF113" s="474">
        <v>112874201.163086</v>
      </c>
      <c r="AG113" s="474">
        <v>113738393.487252</v>
      </c>
      <c r="AH113" s="474">
        <v>114675728.44693901</v>
      </c>
      <c r="AI113" s="474">
        <v>115494935.066388</v>
      </c>
      <c r="AJ113" s="474">
        <v>115767260.478847</v>
      </c>
      <c r="AK113" s="474">
        <v>115239937.34964401</v>
      </c>
      <c r="AL113" s="474">
        <v>116030373.729646</v>
      </c>
      <c r="AM113" s="474">
        <v>116871654.89646</v>
      </c>
      <c r="AN113" s="474">
        <v>116871654.89646</v>
      </c>
      <c r="AO113" s="474">
        <v>117711861.163341</v>
      </c>
      <c r="AP113" s="474">
        <v>113174928.817008</v>
      </c>
      <c r="AQ113" s="474">
        <v>114147265.74187399</v>
      </c>
      <c r="AR113" s="474">
        <v>114053623.221185</v>
      </c>
      <c r="AS113" s="474">
        <v>115770272.689042</v>
      </c>
      <c r="AT113" s="474">
        <v>116252414.91481499</v>
      </c>
      <c r="AU113" s="474">
        <v>116815994.47119001</v>
      </c>
      <c r="AV113" s="474">
        <v>117237576.27674</v>
      </c>
      <c r="AW113" s="474">
        <v>117281284.550998</v>
      </c>
      <c r="AX113" s="474">
        <v>116131533.485874</v>
      </c>
      <c r="AY113" s="474">
        <v>116361507.54804701</v>
      </c>
      <c r="AZ113" s="474">
        <v>117236427.76122899</v>
      </c>
      <c r="BA113" s="474">
        <v>117236427.76122899</v>
      </c>
    </row>
    <row r="114" spans="1:53">
      <c r="A114" s="475" t="s">
        <v>2892</v>
      </c>
      <c r="B114" s="474">
        <v>17578445</v>
      </c>
      <c r="C114" s="474">
        <v>16533499</v>
      </c>
      <c r="D114" s="474">
        <v>13918759</v>
      </c>
      <c r="E114" s="474">
        <v>14011184</v>
      </c>
      <c r="F114" s="474">
        <v>14627152</v>
      </c>
      <c r="G114" s="474">
        <v>15537570</v>
      </c>
      <c r="H114" s="474">
        <v>14987679</v>
      </c>
      <c r="I114" s="474">
        <v>15103498</v>
      </c>
      <c r="J114" s="474">
        <v>14752814</v>
      </c>
      <c r="K114" s="474">
        <v>14752814</v>
      </c>
      <c r="L114" s="474">
        <v>14752814</v>
      </c>
      <c r="M114" s="474">
        <v>14752814</v>
      </c>
      <c r="N114" s="474">
        <v>14752814</v>
      </c>
      <c r="O114" s="474">
        <v>14752814</v>
      </c>
      <c r="P114" s="474">
        <v>14752814</v>
      </c>
      <c r="Q114" s="474">
        <v>14752814</v>
      </c>
      <c r="R114" s="474">
        <v>14752814</v>
      </c>
      <c r="S114" s="474">
        <v>14752814</v>
      </c>
      <c r="T114" s="474">
        <v>14752814</v>
      </c>
      <c r="U114" s="474">
        <v>14752814</v>
      </c>
      <c r="V114" s="474">
        <v>14752814</v>
      </c>
      <c r="W114" s="474">
        <v>14752814</v>
      </c>
      <c r="X114" s="474">
        <v>14752814</v>
      </c>
      <c r="Y114" s="474">
        <v>14752814</v>
      </c>
      <c r="Z114" s="474">
        <v>14752814</v>
      </c>
      <c r="AA114" s="474">
        <v>14752814</v>
      </c>
      <c r="AB114" s="474">
        <v>14752814</v>
      </c>
      <c r="AC114" s="474">
        <v>14752814</v>
      </c>
      <c r="AD114" s="474">
        <v>14752814</v>
      </c>
      <c r="AE114" s="474">
        <v>14752814</v>
      </c>
      <c r="AF114" s="474">
        <v>14752814</v>
      </c>
      <c r="AG114" s="474">
        <v>14752814</v>
      </c>
      <c r="AH114" s="474">
        <v>14752814</v>
      </c>
      <c r="AI114" s="474">
        <v>14752814</v>
      </c>
      <c r="AJ114" s="474">
        <v>14752814</v>
      </c>
      <c r="AK114" s="474">
        <v>14752814</v>
      </c>
      <c r="AL114" s="474">
        <v>14752814</v>
      </c>
      <c r="AM114" s="474">
        <v>14752814</v>
      </c>
      <c r="AN114" s="474">
        <v>14752814</v>
      </c>
      <c r="AO114" s="474">
        <v>14752814</v>
      </c>
      <c r="AP114" s="474">
        <v>14752814</v>
      </c>
      <c r="AQ114" s="474">
        <v>14752814</v>
      </c>
      <c r="AR114" s="474">
        <v>14752814</v>
      </c>
      <c r="AS114" s="474">
        <v>14752814</v>
      </c>
      <c r="AT114" s="474">
        <v>14752814</v>
      </c>
      <c r="AU114" s="474">
        <v>14752814</v>
      </c>
      <c r="AV114" s="474">
        <v>14752814</v>
      </c>
      <c r="AW114" s="474">
        <v>14752814</v>
      </c>
      <c r="AX114" s="474">
        <v>14752814</v>
      </c>
      <c r="AY114" s="474">
        <v>14752814</v>
      </c>
      <c r="AZ114" s="474">
        <v>14752814</v>
      </c>
      <c r="BA114" s="474">
        <v>14752814</v>
      </c>
    </row>
    <row r="115" spans="1:53">
      <c r="A115" s="475" t="s">
        <v>2891</v>
      </c>
      <c r="B115" s="474">
        <v>6701771</v>
      </c>
      <c r="C115" s="474">
        <v>6719537</v>
      </c>
      <c r="D115" s="474">
        <v>6717425</v>
      </c>
      <c r="E115" s="474">
        <v>6723576</v>
      </c>
      <c r="F115" s="474">
        <v>6724783</v>
      </c>
      <c r="G115" s="474">
        <v>6730251</v>
      </c>
      <c r="H115" s="474">
        <v>6735160</v>
      </c>
      <c r="I115" s="474">
        <v>6463656</v>
      </c>
      <c r="J115" s="474">
        <v>6474426</v>
      </c>
      <c r="K115" s="474">
        <v>6478955.9530234197</v>
      </c>
      <c r="L115" s="474">
        <v>6483488.9204474697</v>
      </c>
      <c r="M115" s="474">
        <v>6488024.9042780204</v>
      </c>
      <c r="N115" s="474">
        <v>6488024.9042780204</v>
      </c>
      <c r="O115" s="474">
        <v>6492913.0605411101</v>
      </c>
      <c r="P115" s="474">
        <v>6497804.7197791804</v>
      </c>
      <c r="Q115" s="474">
        <v>6502699.8845025497</v>
      </c>
      <c r="R115" s="474">
        <v>6507598.5572233396</v>
      </c>
      <c r="S115" s="474">
        <v>6512500.74045547</v>
      </c>
      <c r="T115" s="474">
        <v>6517406.4367146501</v>
      </c>
      <c r="U115" s="474">
        <v>6522315.6485184198</v>
      </c>
      <c r="V115" s="474">
        <v>6527228.3783860998</v>
      </c>
      <c r="W115" s="474">
        <v>6532144.6288388204</v>
      </c>
      <c r="X115" s="474">
        <v>6537064.4023995204</v>
      </c>
      <c r="Y115" s="474">
        <v>6541987.7015929502</v>
      </c>
      <c r="Z115" s="474">
        <v>6546914.5289456602</v>
      </c>
      <c r="AA115" s="474">
        <v>6546914.5289456602</v>
      </c>
      <c r="AB115" s="474">
        <v>6551844.8869860303</v>
      </c>
      <c r="AC115" s="474">
        <v>6556778.7782442197</v>
      </c>
      <c r="AD115" s="474">
        <v>6561716.2052522404</v>
      </c>
      <c r="AE115" s="474">
        <v>6566657.1705438904</v>
      </c>
      <c r="AF115" s="474">
        <v>6571601.6766547896</v>
      </c>
      <c r="AG115" s="474">
        <v>6576549.7261223802</v>
      </c>
      <c r="AH115" s="474">
        <v>6581501.3214859199</v>
      </c>
      <c r="AI115" s="474">
        <v>6586456.4652864803</v>
      </c>
      <c r="AJ115" s="474">
        <v>6591415.1600669799</v>
      </c>
      <c r="AK115" s="474">
        <v>6596377.40837212</v>
      </c>
      <c r="AL115" s="474">
        <v>6601343.2127484502</v>
      </c>
      <c r="AM115" s="474">
        <v>6606312.5757443504</v>
      </c>
      <c r="AN115" s="474">
        <v>6606312.5757443504</v>
      </c>
      <c r="AO115" s="474">
        <v>6611285.4999099998</v>
      </c>
      <c r="AP115" s="474">
        <v>6616261.9877974298</v>
      </c>
      <c r="AQ115" s="474">
        <v>6621242.0419604899</v>
      </c>
      <c r="AR115" s="474">
        <v>6626225.66495487</v>
      </c>
      <c r="AS115" s="474">
        <v>6631212.8593380796</v>
      </c>
      <c r="AT115" s="474">
        <v>6636203.6276694601</v>
      </c>
      <c r="AU115" s="474">
        <v>6641197.9725102</v>
      </c>
      <c r="AV115" s="474">
        <v>6646195.8964232998</v>
      </c>
      <c r="AW115" s="474">
        <v>6651197.4019736396</v>
      </c>
      <c r="AX115" s="474">
        <v>6656202.4917278802</v>
      </c>
      <c r="AY115" s="474">
        <v>6661211.1682545803</v>
      </c>
      <c r="AZ115" s="474">
        <v>6666223.4341240898</v>
      </c>
      <c r="BA115" s="474">
        <v>6666223.4341240898</v>
      </c>
    </row>
    <row r="116" spans="1:53">
      <c r="A116" s="475" t="s">
        <v>2890</v>
      </c>
      <c r="B116" s="474">
        <v>0</v>
      </c>
      <c r="C116" s="474">
        <v>0</v>
      </c>
      <c r="D116" s="474">
        <v>0</v>
      </c>
      <c r="E116" s="474">
        <v>0</v>
      </c>
      <c r="F116" s="474">
        <v>0</v>
      </c>
      <c r="G116" s="474">
        <v>0</v>
      </c>
      <c r="H116" s="474">
        <v>0</v>
      </c>
      <c r="I116" s="474">
        <v>0</v>
      </c>
      <c r="J116" s="474">
        <v>0</v>
      </c>
      <c r="K116" s="474">
        <v>0</v>
      </c>
      <c r="L116" s="474">
        <v>0</v>
      </c>
      <c r="M116" s="474">
        <v>0</v>
      </c>
      <c r="N116" s="474">
        <v>0</v>
      </c>
      <c r="O116" s="474">
        <v>0</v>
      </c>
      <c r="P116" s="474">
        <v>0</v>
      </c>
      <c r="Q116" s="474">
        <v>0</v>
      </c>
      <c r="R116" s="474">
        <v>0</v>
      </c>
      <c r="S116" s="474">
        <v>0</v>
      </c>
      <c r="T116" s="474">
        <v>0</v>
      </c>
      <c r="U116" s="474">
        <v>0</v>
      </c>
      <c r="V116" s="474">
        <v>0</v>
      </c>
      <c r="W116" s="474">
        <v>0</v>
      </c>
      <c r="X116" s="474">
        <v>0</v>
      </c>
      <c r="Y116" s="474">
        <v>0</v>
      </c>
      <c r="Z116" s="474">
        <v>0</v>
      </c>
      <c r="AA116" s="474">
        <v>0</v>
      </c>
      <c r="AB116" s="474">
        <v>0</v>
      </c>
      <c r="AC116" s="474">
        <v>0</v>
      </c>
      <c r="AD116" s="474">
        <v>0</v>
      </c>
      <c r="AE116" s="474">
        <v>0</v>
      </c>
      <c r="AF116" s="474">
        <v>0</v>
      </c>
      <c r="AG116" s="474">
        <v>0</v>
      </c>
      <c r="AH116" s="474">
        <v>0</v>
      </c>
      <c r="AI116" s="474">
        <v>0</v>
      </c>
      <c r="AJ116" s="474">
        <v>0</v>
      </c>
      <c r="AK116" s="474">
        <v>0</v>
      </c>
      <c r="AL116" s="474">
        <v>0</v>
      </c>
      <c r="AM116" s="474">
        <v>0</v>
      </c>
      <c r="AN116" s="474">
        <v>0</v>
      </c>
      <c r="AO116" s="474">
        <v>0</v>
      </c>
      <c r="AP116" s="474">
        <v>0</v>
      </c>
      <c r="AQ116" s="474">
        <v>0</v>
      </c>
      <c r="AR116" s="474">
        <v>0</v>
      </c>
      <c r="AS116" s="474">
        <v>0</v>
      </c>
      <c r="AT116" s="474">
        <v>0</v>
      </c>
      <c r="AU116" s="474">
        <v>0</v>
      </c>
      <c r="AV116" s="474">
        <v>0</v>
      </c>
      <c r="AW116" s="474">
        <v>0</v>
      </c>
      <c r="AX116" s="474">
        <v>0</v>
      </c>
      <c r="AY116" s="474">
        <v>0</v>
      </c>
      <c r="AZ116" s="474">
        <v>0</v>
      </c>
      <c r="BA116" s="474">
        <v>0</v>
      </c>
    </row>
    <row r="117" spans="1:53">
      <c r="A117" s="475" t="s">
        <v>2889</v>
      </c>
      <c r="B117" s="474">
        <v>0</v>
      </c>
      <c r="C117" s="474">
        <v>0</v>
      </c>
      <c r="D117" s="474">
        <v>532364</v>
      </c>
      <c r="E117" s="474">
        <v>1013170</v>
      </c>
      <c r="F117" s="474">
        <v>1834992</v>
      </c>
      <c r="G117" s="474">
        <v>2196752</v>
      </c>
      <c r="H117" s="474">
        <v>3354965</v>
      </c>
      <c r="I117" s="474">
        <v>4438289</v>
      </c>
      <c r="J117" s="474">
        <v>4954127</v>
      </c>
      <c r="K117" s="474">
        <v>5600256.8307504104</v>
      </c>
      <c r="L117" s="474">
        <v>6454125.59566034</v>
      </c>
      <c r="M117" s="474">
        <v>6744750.9605702702</v>
      </c>
      <c r="N117" s="474">
        <v>6744750.9605702702</v>
      </c>
      <c r="O117" s="474">
        <v>8781953.5139816608</v>
      </c>
      <c r="P117" s="474">
        <v>10789449.827392999</v>
      </c>
      <c r="Q117" s="474">
        <v>12741717.7608044</v>
      </c>
      <c r="R117" s="474">
        <v>14645884.0280327</v>
      </c>
      <c r="S117" s="474">
        <v>16501052.735261099</v>
      </c>
      <c r="T117" s="474">
        <v>18312126.1224894</v>
      </c>
      <c r="U117" s="474">
        <v>20082890.2847136</v>
      </c>
      <c r="V117" s="474">
        <v>21810905.166937701</v>
      </c>
      <c r="W117" s="474">
        <v>23500781.049161799</v>
      </c>
      <c r="X117" s="474">
        <v>25146865.027940299</v>
      </c>
      <c r="Y117" s="474">
        <v>26756721.126718801</v>
      </c>
      <c r="Z117" s="474">
        <v>28331362.8054973</v>
      </c>
      <c r="AA117" s="474">
        <v>28331362.8054973</v>
      </c>
      <c r="AB117" s="474">
        <v>29931962.613777101</v>
      </c>
      <c r="AC117" s="474">
        <v>31501650.1820569</v>
      </c>
      <c r="AD117" s="474">
        <v>33035703.0303367</v>
      </c>
      <c r="AE117" s="474">
        <v>34539018.018267497</v>
      </c>
      <c r="AF117" s="474">
        <v>36008975.466198303</v>
      </c>
      <c r="AG117" s="474">
        <v>37447849.794129103</v>
      </c>
      <c r="AH117" s="474">
        <v>38858272.854273997</v>
      </c>
      <c r="AI117" s="474">
        <v>40237504.434418902</v>
      </c>
      <c r="AJ117" s="474">
        <v>41588236.734563798</v>
      </c>
      <c r="AK117" s="474">
        <v>42905567.4322384</v>
      </c>
      <c r="AL117" s="474">
        <v>44195208.429912902</v>
      </c>
      <c r="AM117" s="474">
        <v>45457472.987587497</v>
      </c>
      <c r="AN117" s="474">
        <v>45457472.987587497</v>
      </c>
      <c r="AO117" s="474">
        <v>46698449.694580004</v>
      </c>
      <c r="AP117" s="474">
        <v>47915270.521572404</v>
      </c>
      <c r="AQ117" s="474">
        <v>49104344.7085649</v>
      </c>
      <c r="AR117" s="474">
        <v>50269409.374288797</v>
      </c>
      <c r="AS117" s="474">
        <v>51408029.1000126</v>
      </c>
      <c r="AT117" s="474">
        <v>52521720.205736399</v>
      </c>
      <c r="AU117" s="474">
        <v>53612539.569454297</v>
      </c>
      <c r="AV117" s="474">
        <v>54678104.7531721</v>
      </c>
      <c r="AW117" s="474">
        <v>55720373.1968899</v>
      </c>
      <c r="AX117" s="474">
        <v>56735157.445309997</v>
      </c>
      <c r="AY117" s="474">
        <v>57727077.193730198</v>
      </c>
      <c r="AZ117" s="474">
        <v>58696291.682150401</v>
      </c>
      <c r="BA117" s="474">
        <v>58696291.682150401</v>
      </c>
    </row>
    <row r="118" spans="1:53">
      <c r="A118" s="475" t="s">
        <v>2888</v>
      </c>
      <c r="B118" s="474">
        <v>0</v>
      </c>
      <c r="C118" s="474">
        <v>0</v>
      </c>
      <c r="D118" s="474">
        <v>0</v>
      </c>
      <c r="E118" s="474">
        <v>0</v>
      </c>
      <c r="F118" s="474">
        <v>0</v>
      </c>
      <c r="G118" s="474">
        <v>0</v>
      </c>
      <c r="H118" s="474">
        <v>0</v>
      </c>
      <c r="I118" s="474">
        <v>0</v>
      </c>
      <c r="J118" s="474">
        <v>0</v>
      </c>
      <c r="K118" s="474">
        <v>0</v>
      </c>
      <c r="L118" s="474">
        <v>0</v>
      </c>
      <c r="M118" s="474">
        <v>0</v>
      </c>
      <c r="N118" s="474">
        <v>0</v>
      </c>
      <c r="O118" s="474">
        <v>0</v>
      </c>
      <c r="P118" s="474">
        <v>0</v>
      </c>
      <c r="Q118" s="474">
        <v>0</v>
      </c>
      <c r="R118" s="474">
        <v>0</v>
      </c>
      <c r="S118" s="474">
        <v>0</v>
      </c>
      <c r="T118" s="474">
        <v>0</v>
      </c>
      <c r="U118" s="474">
        <v>0</v>
      </c>
      <c r="V118" s="474">
        <v>0</v>
      </c>
      <c r="W118" s="474">
        <v>0</v>
      </c>
      <c r="X118" s="474">
        <v>0</v>
      </c>
      <c r="Y118" s="474">
        <v>0</v>
      </c>
      <c r="Z118" s="474">
        <v>0</v>
      </c>
      <c r="AA118" s="474">
        <v>0</v>
      </c>
      <c r="AB118" s="474">
        <v>0</v>
      </c>
      <c r="AC118" s="474">
        <v>0</v>
      </c>
      <c r="AD118" s="474">
        <v>0</v>
      </c>
      <c r="AE118" s="474">
        <v>0</v>
      </c>
      <c r="AF118" s="474">
        <v>0</v>
      </c>
      <c r="AG118" s="474">
        <v>0</v>
      </c>
      <c r="AH118" s="474">
        <v>0</v>
      </c>
      <c r="AI118" s="474">
        <v>0</v>
      </c>
      <c r="AJ118" s="474">
        <v>0</v>
      </c>
      <c r="AK118" s="474">
        <v>0</v>
      </c>
      <c r="AL118" s="474">
        <v>0</v>
      </c>
      <c r="AM118" s="474">
        <v>0</v>
      </c>
      <c r="AN118" s="474">
        <v>0</v>
      </c>
      <c r="AO118" s="474">
        <v>0</v>
      </c>
      <c r="AP118" s="474">
        <v>0</v>
      </c>
      <c r="AQ118" s="474">
        <v>0</v>
      </c>
      <c r="AR118" s="474">
        <v>0</v>
      </c>
      <c r="AS118" s="474">
        <v>0</v>
      </c>
      <c r="AT118" s="474">
        <v>0</v>
      </c>
      <c r="AU118" s="474">
        <v>0</v>
      </c>
      <c r="AV118" s="474">
        <v>0</v>
      </c>
      <c r="AW118" s="474">
        <v>0</v>
      </c>
      <c r="AX118" s="474">
        <v>0</v>
      </c>
      <c r="AY118" s="474">
        <v>0</v>
      </c>
      <c r="AZ118" s="474">
        <v>0</v>
      </c>
      <c r="BA118" s="474">
        <v>0</v>
      </c>
    </row>
    <row r="119" spans="1:53">
      <c r="A119" s="475" t="s">
        <v>2887</v>
      </c>
      <c r="B119" s="474">
        <v>0</v>
      </c>
      <c r="C119" s="474">
        <v>0</v>
      </c>
      <c r="D119" s="474">
        <v>0</v>
      </c>
      <c r="E119" s="474">
        <v>0</v>
      </c>
      <c r="F119" s="474">
        <v>0</v>
      </c>
      <c r="G119" s="474">
        <v>0</v>
      </c>
      <c r="H119" s="474">
        <v>0</v>
      </c>
      <c r="I119" s="474">
        <v>0</v>
      </c>
      <c r="J119" s="474">
        <v>0</v>
      </c>
      <c r="K119" s="474">
        <v>0</v>
      </c>
      <c r="L119" s="474">
        <v>0</v>
      </c>
      <c r="M119" s="474">
        <v>0</v>
      </c>
      <c r="N119" s="474">
        <v>0</v>
      </c>
      <c r="O119" s="474">
        <v>0</v>
      </c>
      <c r="P119" s="474">
        <v>0</v>
      </c>
      <c r="Q119" s="474">
        <v>0</v>
      </c>
      <c r="R119" s="474">
        <v>0</v>
      </c>
      <c r="S119" s="474">
        <v>0</v>
      </c>
      <c r="T119" s="474">
        <v>0</v>
      </c>
      <c r="U119" s="474">
        <v>0</v>
      </c>
      <c r="V119" s="474">
        <v>0</v>
      </c>
      <c r="W119" s="474">
        <v>0</v>
      </c>
      <c r="X119" s="474">
        <v>0</v>
      </c>
      <c r="Y119" s="474">
        <v>0</v>
      </c>
      <c r="Z119" s="474">
        <v>0</v>
      </c>
      <c r="AA119" s="474">
        <v>0</v>
      </c>
      <c r="AB119" s="474">
        <v>0</v>
      </c>
      <c r="AC119" s="474">
        <v>0</v>
      </c>
      <c r="AD119" s="474">
        <v>0</v>
      </c>
      <c r="AE119" s="474">
        <v>0</v>
      </c>
      <c r="AF119" s="474">
        <v>0</v>
      </c>
      <c r="AG119" s="474">
        <v>0</v>
      </c>
      <c r="AH119" s="474">
        <v>0</v>
      </c>
      <c r="AI119" s="474">
        <v>0</v>
      </c>
      <c r="AJ119" s="474">
        <v>0</v>
      </c>
      <c r="AK119" s="474">
        <v>0</v>
      </c>
      <c r="AL119" s="474">
        <v>0</v>
      </c>
      <c r="AM119" s="474">
        <v>0</v>
      </c>
      <c r="AN119" s="474">
        <v>0</v>
      </c>
      <c r="AO119" s="474">
        <v>0</v>
      </c>
      <c r="AP119" s="474">
        <v>0</v>
      </c>
      <c r="AQ119" s="474">
        <v>0</v>
      </c>
      <c r="AR119" s="474">
        <v>0</v>
      </c>
      <c r="AS119" s="474">
        <v>0</v>
      </c>
      <c r="AT119" s="474">
        <v>0</v>
      </c>
      <c r="AU119" s="474">
        <v>0</v>
      </c>
      <c r="AV119" s="474">
        <v>0</v>
      </c>
      <c r="AW119" s="474">
        <v>0</v>
      </c>
      <c r="AX119" s="474">
        <v>0</v>
      </c>
      <c r="AY119" s="474">
        <v>0</v>
      </c>
      <c r="AZ119" s="474">
        <v>0</v>
      </c>
      <c r="BA119" s="474">
        <v>0</v>
      </c>
    </row>
    <row r="120" spans="1:53">
      <c r="A120" s="475" t="s">
        <v>2886</v>
      </c>
      <c r="B120" s="474">
        <v>3930530701.45999</v>
      </c>
      <c r="C120" s="474">
        <v>3883544931.2999902</v>
      </c>
      <c r="D120" s="474">
        <v>3568564851.4200001</v>
      </c>
      <c r="E120" s="474">
        <v>3460418888.1199899</v>
      </c>
      <c r="F120" s="474">
        <v>3413624668.9000001</v>
      </c>
      <c r="G120" s="474">
        <v>3341426697.3599901</v>
      </c>
      <c r="H120" s="474">
        <v>3366600007.2999902</v>
      </c>
      <c r="I120" s="474">
        <v>3358553071.5900002</v>
      </c>
      <c r="J120" s="474">
        <v>4193570441.6799998</v>
      </c>
      <c r="K120" s="474">
        <v>4071658149.01899</v>
      </c>
      <c r="L120" s="474">
        <v>4083502632.33214</v>
      </c>
      <c r="M120" s="474">
        <v>4167227234.6187701</v>
      </c>
      <c r="N120" s="474">
        <v>4167227234.6187701</v>
      </c>
      <c r="O120" s="474">
        <v>4220247314.2049899</v>
      </c>
      <c r="P120" s="474">
        <v>4264126977.7100701</v>
      </c>
      <c r="Q120" s="474">
        <v>4309834809.7044401</v>
      </c>
      <c r="R120" s="474">
        <v>4293431129.9207401</v>
      </c>
      <c r="S120" s="474">
        <v>4313523908.0170498</v>
      </c>
      <c r="T120" s="474">
        <v>4303943193.4246302</v>
      </c>
      <c r="U120" s="474">
        <v>4289433740.6213002</v>
      </c>
      <c r="V120" s="474">
        <v>4274887971.9128699</v>
      </c>
      <c r="W120" s="474">
        <v>4277049967.35601</v>
      </c>
      <c r="X120" s="474">
        <v>4261111204.7319198</v>
      </c>
      <c r="Y120" s="474">
        <v>4280157447.5076799</v>
      </c>
      <c r="Z120" s="474">
        <v>4097493113.16541</v>
      </c>
      <c r="AA120" s="474">
        <v>4097493113.16541</v>
      </c>
      <c r="AB120" s="474">
        <v>4079249667.4517202</v>
      </c>
      <c r="AC120" s="474">
        <v>4064226300.0507498</v>
      </c>
      <c r="AD120" s="474">
        <v>4050535308.1304598</v>
      </c>
      <c r="AE120" s="474">
        <v>4038555100.85852</v>
      </c>
      <c r="AF120" s="474">
        <v>4025186052.7316999</v>
      </c>
      <c r="AG120" s="474">
        <v>4007480047.4843402</v>
      </c>
      <c r="AH120" s="474">
        <v>3989179436.65065</v>
      </c>
      <c r="AI120" s="474">
        <v>3970302503.8547702</v>
      </c>
      <c r="AJ120" s="474">
        <v>3949737085.8220601</v>
      </c>
      <c r="AK120" s="474">
        <v>3932513523.7613802</v>
      </c>
      <c r="AL120" s="474">
        <v>3918914949.72436</v>
      </c>
      <c r="AM120" s="474">
        <v>3917489460.54637</v>
      </c>
      <c r="AN120" s="474">
        <v>3917489460.54637</v>
      </c>
      <c r="AO120" s="474">
        <v>3905924079.9702702</v>
      </c>
      <c r="AP120" s="474">
        <v>3897048752.5531201</v>
      </c>
      <c r="AQ120" s="474">
        <v>3891066526.9474401</v>
      </c>
      <c r="AR120" s="474">
        <v>3884899493.5632701</v>
      </c>
      <c r="AS120" s="474">
        <v>3885522686.6034498</v>
      </c>
      <c r="AT120" s="474">
        <v>3862933362.7066498</v>
      </c>
      <c r="AU120" s="474">
        <v>3840897659.7974701</v>
      </c>
      <c r="AV120" s="474">
        <v>3818836437.5885601</v>
      </c>
      <c r="AW120" s="474">
        <v>3799262323.2371998</v>
      </c>
      <c r="AX120" s="474">
        <v>3790182939.7263799</v>
      </c>
      <c r="AY120" s="474">
        <v>3773071156.8560901</v>
      </c>
      <c r="AZ120" s="474">
        <v>3772805394.90769</v>
      </c>
      <c r="BA120" s="474">
        <v>3772805394.90769</v>
      </c>
    </row>
    <row r="121" spans="1:53">
      <c r="A121" s="475" t="s">
        <v>2885</v>
      </c>
      <c r="B121" s="474">
        <v>0</v>
      </c>
      <c r="C121" s="474">
        <v>0</v>
      </c>
      <c r="D121" s="474">
        <v>0</v>
      </c>
      <c r="E121" s="474">
        <v>0</v>
      </c>
      <c r="F121" s="474">
        <v>0</v>
      </c>
      <c r="G121" s="474">
        <v>0</v>
      </c>
      <c r="H121" s="474">
        <v>0</v>
      </c>
      <c r="I121" s="474">
        <v>0</v>
      </c>
      <c r="J121" s="474">
        <v>0</v>
      </c>
      <c r="K121" s="474">
        <v>0</v>
      </c>
      <c r="L121" s="474">
        <v>0</v>
      </c>
      <c r="M121" s="474">
        <v>0</v>
      </c>
      <c r="N121" s="474">
        <v>0</v>
      </c>
      <c r="O121" s="474">
        <v>0</v>
      </c>
      <c r="P121" s="474">
        <v>0</v>
      </c>
      <c r="Q121" s="474">
        <v>0</v>
      </c>
      <c r="R121" s="474">
        <v>0</v>
      </c>
      <c r="S121" s="474">
        <v>0</v>
      </c>
      <c r="T121" s="474">
        <v>0</v>
      </c>
      <c r="U121" s="474">
        <v>0</v>
      </c>
      <c r="V121" s="474">
        <v>0</v>
      </c>
      <c r="W121" s="474">
        <v>0</v>
      </c>
      <c r="X121" s="474">
        <v>0</v>
      </c>
      <c r="Y121" s="474">
        <v>0</v>
      </c>
      <c r="Z121" s="474">
        <v>0</v>
      </c>
      <c r="AA121" s="474">
        <v>0</v>
      </c>
      <c r="AB121" s="474">
        <v>0</v>
      </c>
      <c r="AC121" s="474">
        <v>0</v>
      </c>
      <c r="AD121" s="474">
        <v>0</v>
      </c>
      <c r="AE121" s="474">
        <v>0</v>
      </c>
      <c r="AF121" s="474">
        <v>0</v>
      </c>
      <c r="AG121" s="474">
        <v>0</v>
      </c>
      <c r="AH121" s="474">
        <v>0</v>
      </c>
      <c r="AI121" s="474">
        <v>0</v>
      </c>
      <c r="AJ121" s="474">
        <v>0</v>
      </c>
      <c r="AK121" s="474">
        <v>0</v>
      </c>
      <c r="AL121" s="474">
        <v>0</v>
      </c>
      <c r="AM121" s="474">
        <v>0</v>
      </c>
      <c r="AN121" s="474">
        <v>0</v>
      </c>
      <c r="AO121" s="474">
        <v>0</v>
      </c>
      <c r="AP121" s="474">
        <v>0</v>
      </c>
      <c r="AQ121" s="474">
        <v>0</v>
      </c>
      <c r="AR121" s="474">
        <v>0</v>
      </c>
      <c r="AS121" s="474">
        <v>0</v>
      </c>
      <c r="AT121" s="474">
        <v>0</v>
      </c>
      <c r="AU121" s="474">
        <v>0</v>
      </c>
      <c r="AV121" s="474">
        <v>0</v>
      </c>
      <c r="AW121" s="474">
        <v>0</v>
      </c>
      <c r="AX121" s="474">
        <v>0</v>
      </c>
      <c r="AY121" s="474">
        <v>0</v>
      </c>
      <c r="AZ121" s="474">
        <v>0</v>
      </c>
      <c r="BA121" s="474">
        <v>0</v>
      </c>
    </row>
    <row r="122" spans="1:53">
      <c r="A122" s="475" t="s">
        <v>2884</v>
      </c>
      <c r="B122" s="474">
        <v>37465098.590000004</v>
      </c>
      <c r="C122" s="474">
        <v>37672090.780000001</v>
      </c>
      <c r="D122" s="474">
        <v>37879082.969999999</v>
      </c>
      <c r="E122" s="474">
        <v>38086075.149999999</v>
      </c>
      <c r="F122" s="474">
        <v>38293067.340000004</v>
      </c>
      <c r="G122" s="474">
        <v>38500059.530000001</v>
      </c>
      <c r="H122" s="474">
        <v>38707051.710000001</v>
      </c>
      <c r="I122" s="474">
        <v>38909243.009999998</v>
      </c>
      <c r="J122" s="474">
        <v>39111434.32</v>
      </c>
      <c r="K122" s="474">
        <v>39111434.32</v>
      </c>
      <c r="L122" s="474">
        <v>39111434.32</v>
      </c>
      <c r="M122" s="474">
        <v>39111434.32</v>
      </c>
      <c r="N122" s="474">
        <v>39111434.32</v>
      </c>
      <c r="O122" s="474">
        <v>39111434.32</v>
      </c>
      <c r="P122" s="474">
        <v>39111434.32</v>
      </c>
      <c r="Q122" s="474">
        <v>39111434.32</v>
      </c>
      <c r="R122" s="474">
        <v>39111434.32</v>
      </c>
      <c r="S122" s="474">
        <v>39111434.32</v>
      </c>
      <c r="T122" s="474">
        <v>39111434.32</v>
      </c>
      <c r="U122" s="474">
        <v>39111434.32</v>
      </c>
      <c r="V122" s="474">
        <v>39111434.32</v>
      </c>
      <c r="W122" s="474">
        <v>39111434.32</v>
      </c>
      <c r="X122" s="474">
        <v>39111434.32</v>
      </c>
      <c r="Y122" s="474">
        <v>39111434.32</v>
      </c>
      <c r="Z122" s="474">
        <v>39111434.32</v>
      </c>
      <c r="AA122" s="474">
        <v>39111434.32</v>
      </c>
      <c r="AB122" s="474">
        <v>39111434.32</v>
      </c>
      <c r="AC122" s="474">
        <v>39111434.32</v>
      </c>
      <c r="AD122" s="474">
        <v>39111434.32</v>
      </c>
      <c r="AE122" s="474">
        <v>39111434.32</v>
      </c>
      <c r="AF122" s="474">
        <v>39111434.32</v>
      </c>
      <c r="AG122" s="474">
        <v>39111434.32</v>
      </c>
      <c r="AH122" s="474">
        <v>39111434.32</v>
      </c>
      <c r="AI122" s="474">
        <v>39111434.32</v>
      </c>
      <c r="AJ122" s="474">
        <v>39111434.32</v>
      </c>
      <c r="AK122" s="474">
        <v>39111434.32</v>
      </c>
      <c r="AL122" s="474">
        <v>39111434.32</v>
      </c>
      <c r="AM122" s="474">
        <v>39111434.32</v>
      </c>
      <c r="AN122" s="474">
        <v>39111434.32</v>
      </c>
      <c r="AO122" s="474">
        <v>39111434.32</v>
      </c>
      <c r="AP122" s="474">
        <v>39111434.32</v>
      </c>
      <c r="AQ122" s="474">
        <v>39111434.32</v>
      </c>
      <c r="AR122" s="474">
        <v>39111434.32</v>
      </c>
      <c r="AS122" s="474">
        <v>39111434.32</v>
      </c>
      <c r="AT122" s="474">
        <v>39111434.32</v>
      </c>
      <c r="AU122" s="474">
        <v>39111434.32</v>
      </c>
      <c r="AV122" s="474">
        <v>39111434.32</v>
      </c>
      <c r="AW122" s="474">
        <v>39111434.32</v>
      </c>
      <c r="AX122" s="474">
        <v>39111434.32</v>
      </c>
      <c r="AY122" s="474">
        <v>39111434.32</v>
      </c>
      <c r="AZ122" s="474">
        <v>39111434.32</v>
      </c>
      <c r="BA122" s="474">
        <v>39111434.32</v>
      </c>
    </row>
    <row r="123" spans="1:53">
      <c r="A123" s="475" t="s">
        <v>2883</v>
      </c>
      <c r="B123" s="474">
        <v>-37465098.590000004</v>
      </c>
      <c r="C123" s="474">
        <v>-37672090.780000001</v>
      </c>
      <c r="D123" s="474">
        <v>-37879082.969999999</v>
      </c>
      <c r="E123" s="474">
        <v>-38086075.149999999</v>
      </c>
      <c r="F123" s="474">
        <v>-38293067.340000004</v>
      </c>
      <c r="G123" s="474">
        <v>-38500059.530000001</v>
      </c>
      <c r="H123" s="474">
        <v>-38707051.710000001</v>
      </c>
      <c r="I123" s="474">
        <v>-38909243.009999998</v>
      </c>
      <c r="J123" s="474">
        <v>-39111434.32</v>
      </c>
      <c r="K123" s="474">
        <v>-39111434.32</v>
      </c>
      <c r="L123" s="474">
        <v>-39111434.32</v>
      </c>
      <c r="M123" s="474">
        <v>-39111434.32</v>
      </c>
      <c r="N123" s="474">
        <v>-39111434.32</v>
      </c>
      <c r="O123" s="474">
        <v>-39111434.32</v>
      </c>
      <c r="P123" s="474">
        <v>-39111434.32</v>
      </c>
      <c r="Q123" s="474">
        <v>-39111434.32</v>
      </c>
      <c r="R123" s="474">
        <v>-39111434.32</v>
      </c>
      <c r="S123" s="474">
        <v>-39111434.32</v>
      </c>
      <c r="T123" s="474">
        <v>-39111434.32</v>
      </c>
      <c r="U123" s="474">
        <v>-39111434.32</v>
      </c>
      <c r="V123" s="474">
        <v>-39111434.32</v>
      </c>
      <c r="W123" s="474">
        <v>-39111434.32</v>
      </c>
      <c r="X123" s="474">
        <v>-39111434.32</v>
      </c>
      <c r="Y123" s="474">
        <v>-39111434.32</v>
      </c>
      <c r="Z123" s="474">
        <v>-39111434.32</v>
      </c>
      <c r="AA123" s="474">
        <v>-39111434.32</v>
      </c>
      <c r="AB123" s="474">
        <v>-39111434.32</v>
      </c>
      <c r="AC123" s="474">
        <v>-39111434.32</v>
      </c>
      <c r="AD123" s="474">
        <v>-39111434.32</v>
      </c>
      <c r="AE123" s="474">
        <v>-39111434.32</v>
      </c>
      <c r="AF123" s="474">
        <v>-39111434.32</v>
      </c>
      <c r="AG123" s="474">
        <v>-39111434.32</v>
      </c>
      <c r="AH123" s="474">
        <v>-39111434.32</v>
      </c>
      <c r="AI123" s="474">
        <v>-39111434.32</v>
      </c>
      <c r="AJ123" s="474">
        <v>-39111434.32</v>
      </c>
      <c r="AK123" s="474">
        <v>-39111434.32</v>
      </c>
      <c r="AL123" s="474">
        <v>-39111434.32</v>
      </c>
      <c r="AM123" s="474">
        <v>-39111434.32</v>
      </c>
      <c r="AN123" s="474">
        <v>-39111434.32</v>
      </c>
      <c r="AO123" s="474">
        <v>-39111434.32</v>
      </c>
      <c r="AP123" s="474">
        <v>-39111434.32</v>
      </c>
      <c r="AQ123" s="474">
        <v>-39111434.32</v>
      </c>
      <c r="AR123" s="474">
        <v>-39111434.32</v>
      </c>
      <c r="AS123" s="474">
        <v>-39111434.32</v>
      </c>
      <c r="AT123" s="474">
        <v>-39111434.32</v>
      </c>
      <c r="AU123" s="474">
        <v>-39111434.32</v>
      </c>
      <c r="AV123" s="474">
        <v>-39111434.32</v>
      </c>
      <c r="AW123" s="474">
        <v>-39111434.32</v>
      </c>
      <c r="AX123" s="474">
        <v>-39111434.32</v>
      </c>
      <c r="AY123" s="474">
        <v>-39111434.32</v>
      </c>
      <c r="AZ123" s="474">
        <v>-39111434.32</v>
      </c>
      <c r="BA123" s="474">
        <v>-39111434.32</v>
      </c>
    </row>
    <row r="124" spans="1:53">
      <c r="A124" s="475" t="s">
        <v>2882</v>
      </c>
      <c r="B124" s="474">
        <v>2322495175.8099999</v>
      </c>
      <c r="C124" s="474">
        <v>2276207454.3999901</v>
      </c>
      <c r="D124" s="474">
        <v>2248669115.6199999</v>
      </c>
      <c r="E124" s="474">
        <v>2137686539.0499899</v>
      </c>
      <c r="F124" s="474">
        <v>2086761278.8899901</v>
      </c>
      <c r="G124" s="474">
        <v>2011199175.6599901</v>
      </c>
      <c r="H124" s="474">
        <v>1950007475.3699999</v>
      </c>
      <c r="I124" s="474">
        <v>1939918732.75</v>
      </c>
      <c r="J124" s="474">
        <v>2678098766.5100002</v>
      </c>
      <c r="K124" s="474">
        <v>2639123544.8311701</v>
      </c>
      <c r="L124" s="474">
        <v>2649559396.4173298</v>
      </c>
      <c r="M124" s="474">
        <v>2703267758.7762599</v>
      </c>
      <c r="N124" s="474">
        <v>2703267758.7762599</v>
      </c>
      <c r="O124" s="474">
        <v>2754905165.0712399</v>
      </c>
      <c r="P124" s="474">
        <v>2767148887.2834601</v>
      </c>
      <c r="Q124" s="474">
        <v>2797941655.25492</v>
      </c>
      <c r="R124" s="474">
        <v>2772468711.41434</v>
      </c>
      <c r="S124" s="474">
        <v>2781383777.8930202</v>
      </c>
      <c r="T124" s="474">
        <v>2756332512.2120199</v>
      </c>
      <c r="U124" s="474">
        <v>2722910338.6787</v>
      </c>
      <c r="V124" s="474">
        <v>2693773554.2880001</v>
      </c>
      <c r="W124" s="474">
        <v>2665043156.6389999</v>
      </c>
      <c r="X124" s="474">
        <v>2627712228.1336198</v>
      </c>
      <c r="Y124" s="474">
        <v>2624116231.5858402</v>
      </c>
      <c r="Z124" s="474">
        <v>2602012388.7775798</v>
      </c>
      <c r="AA124" s="474">
        <v>2602012388.7775798</v>
      </c>
      <c r="AB124" s="474">
        <v>2583031572.7269402</v>
      </c>
      <c r="AC124" s="474">
        <v>2567509269.8499999</v>
      </c>
      <c r="AD124" s="474">
        <v>2551877480.5542302</v>
      </c>
      <c r="AE124" s="474">
        <v>2539179621.0201602</v>
      </c>
      <c r="AF124" s="474">
        <v>2525642297.89082</v>
      </c>
      <c r="AG124" s="474">
        <v>2507092186.5806098</v>
      </c>
      <c r="AH124" s="474">
        <v>2488596833.0211201</v>
      </c>
      <c r="AI124" s="474">
        <v>2469588764.5343699</v>
      </c>
      <c r="AJ124" s="474">
        <v>2447481983.4716301</v>
      </c>
      <c r="AK124" s="474">
        <v>2427737769.5033898</v>
      </c>
      <c r="AL124" s="474">
        <v>2411302122.3375101</v>
      </c>
      <c r="AM124" s="474">
        <v>2395032981.0395298</v>
      </c>
      <c r="AN124" s="474">
        <v>2395032981.0395298</v>
      </c>
      <c r="AO124" s="474">
        <v>2379387420.7142401</v>
      </c>
      <c r="AP124" s="474">
        <v>2366401428.3944802</v>
      </c>
      <c r="AQ124" s="474">
        <v>2356274622.5678301</v>
      </c>
      <c r="AR124" s="474">
        <v>2345942695.5889101</v>
      </c>
      <c r="AS124" s="474">
        <v>2342401414.5893698</v>
      </c>
      <c r="AT124" s="474">
        <v>2315649163.0260501</v>
      </c>
      <c r="AU124" s="474">
        <v>2289431442.50594</v>
      </c>
      <c r="AV124" s="474">
        <v>2263189431.9850602</v>
      </c>
      <c r="AW124" s="474">
        <v>2239445411.99895</v>
      </c>
      <c r="AX124" s="474">
        <v>2226174851.3013902</v>
      </c>
      <c r="AY124" s="474">
        <v>2204882019.3016901</v>
      </c>
      <c r="AZ124" s="474">
        <v>2188436990.30334</v>
      </c>
      <c r="BA124" s="474">
        <v>2188436990.30334</v>
      </c>
    </row>
    <row r="125" spans="1:53">
      <c r="A125" s="475" t="s">
        <v>2881</v>
      </c>
      <c r="B125" s="474">
        <v>5953153.6600000001</v>
      </c>
      <c r="C125" s="474">
        <v>5637681.2199999997</v>
      </c>
      <c r="D125" s="474">
        <v>5322208.78</v>
      </c>
      <c r="E125" s="474">
        <v>5006736.34</v>
      </c>
      <c r="F125" s="474">
        <v>4691263.9000000004</v>
      </c>
      <c r="G125" s="474">
        <v>4375791.46</v>
      </c>
      <c r="H125" s="474">
        <v>4060319.02</v>
      </c>
      <c r="I125" s="474">
        <v>3744846.58</v>
      </c>
      <c r="J125" s="474">
        <v>3429374.14</v>
      </c>
      <c r="K125" s="474">
        <v>3113901.5</v>
      </c>
      <c r="L125" s="474">
        <v>2798429.06</v>
      </c>
      <c r="M125" s="474">
        <v>2482956.62</v>
      </c>
      <c r="N125" s="474">
        <v>2482956.62</v>
      </c>
      <c r="O125" s="474">
        <v>2167484.1800000002</v>
      </c>
      <c r="P125" s="474">
        <v>1852011.74</v>
      </c>
      <c r="Q125" s="474">
        <v>1536539.3</v>
      </c>
      <c r="R125" s="474">
        <v>1221066.8600000001</v>
      </c>
      <c r="S125" s="474">
        <v>905594.42</v>
      </c>
      <c r="T125" s="474">
        <v>590121.98</v>
      </c>
      <c r="U125" s="474">
        <v>274648.53999999998</v>
      </c>
      <c r="V125" s="474">
        <v>-33678.9</v>
      </c>
      <c r="W125" s="474">
        <v>-32658.34</v>
      </c>
      <c r="X125" s="474">
        <v>-31637.78</v>
      </c>
      <c r="Y125" s="474">
        <v>-30617.22</v>
      </c>
      <c r="Z125" s="474">
        <v>-29596.66</v>
      </c>
      <c r="AA125" s="474">
        <v>-29596.66</v>
      </c>
      <c r="AB125" s="474">
        <v>-28576.1</v>
      </c>
      <c r="AC125" s="474">
        <v>-27555.54</v>
      </c>
      <c r="AD125" s="474">
        <v>-26534.98</v>
      </c>
      <c r="AE125" s="474">
        <v>-25514.42</v>
      </c>
      <c r="AF125" s="474">
        <v>-24493.86</v>
      </c>
      <c r="AG125" s="474">
        <v>-23473.3</v>
      </c>
      <c r="AH125" s="474">
        <v>-22452.74</v>
      </c>
      <c r="AI125" s="474">
        <v>-21432.18</v>
      </c>
      <c r="AJ125" s="474">
        <v>-20411.62</v>
      </c>
      <c r="AK125" s="474">
        <v>-19391.060000000001</v>
      </c>
      <c r="AL125" s="474">
        <v>-18370.5</v>
      </c>
      <c r="AM125" s="474">
        <v>-17349.939999999999</v>
      </c>
      <c r="AN125" s="474">
        <v>-17349.939999999999</v>
      </c>
      <c r="AO125" s="474">
        <v>-16329.38</v>
      </c>
      <c r="AP125" s="474">
        <v>-15308.82</v>
      </c>
      <c r="AQ125" s="474">
        <v>-14288.26</v>
      </c>
      <c r="AR125" s="474">
        <v>-13267.7</v>
      </c>
      <c r="AS125" s="474">
        <v>-12247.14</v>
      </c>
      <c r="AT125" s="474">
        <v>-11226.58</v>
      </c>
      <c r="AU125" s="474">
        <v>-10206.02</v>
      </c>
      <c r="AV125" s="474">
        <v>-9185.4599999999991</v>
      </c>
      <c r="AW125" s="474">
        <v>-8164.9</v>
      </c>
      <c r="AX125" s="474">
        <v>-7144.34</v>
      </c>
      <c r="AY125" s="474">
        <v>-6123.78</v>
      </c>
      <c r="AZ125" s="474">
        <v>-5103.22</v>
      </c>
      <c r="BA125" s="474">
        <v>-5103.22</v>
      </c>
    </row>
    <row r="126" spans="1:53">
      <c r="A126" s="475" t="s">
        <v>2880</v>
      </c>
      <c r="B126" s="474">
        <v>7161034.9199999999</v>
      </c>
      <c r="C126" s="474">
        <v>7070664.4400000004</v>
      </c>
      <c r="D126" s="474">
        <v>6980255.3600000003</v>
      </c>
      <c r="E126" s="474">
        <v>6869943.8899999997</v>
      </c>
      <c r="F126" s="474">
        <v>6825266.29</v>
      </c>
      <c r="G126" s="474">
        <v>7321130.1900000004</v>
      </c>
      <c r="H126" s="474">
        <v>8897953.7599999998</v>
      </c>
      <c r="I126" s="474">
        <v>10268719.9</v>
      </c>
      <c r="J126" s="474">
        <v>11608982.970000001</v>
      </c>
      <c r="K126" s="474">
        <v>11608982.970000001</v>
      </c>
      <c r="L126" s="474">
        <v>11608982.970000001</v>
      </c>
      <c r="M126" s="474">
        <v>11608982.970000001</v>
      </c>
      <c r="N126" s="474">
        <v>11608982.970000001</v>
      </c>
      <c r="O126" s="474">
        <v>11608982.970000001</v>
      </c>
      <c r="P126" s="474">
        <v>11608982.970000001</v>
      </c>
      <c r="Q126" s="474">
        <v>11608982.970000001</v>
      </c>
      <c r="R126" s="474">
        <v>11608982.970000001</v>
      </c>
      <c r="S126" s="474">
        <v>11608982.970000001</v>
      </c>
      <c r="T126" s="474">
        <v>11608982.970000001</v>
      </c>
      <c r="U126" s="474">
        <v>11608982.970000001</v>
      </c>
      <c r="V126" s="474">
        <v>11608982.970000001</v>
      </c>
      <c r="W126" s="474">
        <v>11608982.970000001</v>
      </c>
      <c r="X126" s="474">
        <v>11608982.970000001</v>
      </c>
      <c r="Y126" s="474">
        <v>11608982.970000001</v>
      </c>
      <c r="Z126" s="474">
        <v>11608982.970000001</v>
      </c>
      <c r="AA126" s="474">
        <v>11608982.970000001</v>
      </c>
      <c r="AB126" s="474">
        <v>11608982.970000001</v>
      </c>
      <c r="AC126" s="474">
        <v>11608982.970000001</v>
      </c>
      <c r="AD126" s="474">
        <v>11608982.970000001</v>
      </c>
      <c r="AE126" s="474">
        <v>11608982.970000001</v>
      </c>
      <c r="AF126" s="474">
        <v>11608982.970000001</v>
      </c>
      <c r="AG126" s="474">
        <v>11608982.970000001</v>
      </c>
      <c r="AH126" s="474">
        <v>11608982.970000001</v>
      </c>
      <c r="AI126" s="474">
        <v>11608982.970000001</v>
      </c>
      <c r="AJ126" s="474">
        <v>11608982.970000001</v>
      </c>
      <c r="AK126" s="474">
        <v>11608982.970000001</v>
      </c>
      <c r="AL126" s="474">
        <v>11608982.970000001</v>
      </c>
      <c r="AM126" s="474">
        <v>11608982.970000001</v>
      </c>
      <c r="AN126" s="474">
        <v>11608982.970000001</v>
      </c>
      <c r="AO126" s="474">
        <v>11608982.970000001</v>
      </c>
      <c r="AP126" s="474">
        <v>11608982.970000001</v>
      </c>
      <c r="AQ126" s="474">
        <v>11608982.970000001</v>
      </c>
      <c r="AR126" s="474">
        <v>11608982.970000001</v>
      </c>
      <c r="AS126" s="474">
        <v>11608982.970000001</v>
      </c>
      <c r="AT126" s="474">
        <v>11608982.970000001</v>
      </c>
      <c r="AU126" s="474">
        <v>11608982.970000001</v>
      </c>
      <c r="AV126" s="474">
        <v>11608982.970000001</v>
      </c>
      <c r="AW126" s="474">
        <v>11608982.970000001</v>
      </c>
      <c r="AX126" s="474">
        <v>11608982.970000001</v>
      </c>
      <c r="AY126" s="474">
        <v>11608982.970000001</v>
      </c>
      <c r="AZ126" s="474">
        <v>11608982.970000001</v>
      </c>
      <c r="BA126" s="474">
        <v>11608982.970000001</v>
      </c>
    </row>
    <row r="127" spans="1:53">
      <c r="A127" s="475" t="s">
        <v>2879</v>
      </c>
      <c r="B127" s="474">
        <v>262569905.52000001</v>
      </c>
      <c r="C127" s="474">
        <v>262569905.52000001</v>
      </c>
      <c r="D127" s="474">
        <v>265674436.52000001</v>
      </c>
      <c r="E127" s="474">
        <v>265674436.52000001</v>
      </c>
      <c r="F127" s="474">
        <v>265674436.52000001</v>
      </c>
      <c r="G127" s="474">
        <v>272215923.51999998</v>
      </c>
      <c r="H127" s="474">
        <v>272215923.51999998</v>
      </c>
      <c r="I127" s="474">
        <v>272215923.51999998</v>
      </c>
      <c r="J127" s="474">
        <v>280492810.51999998</v>
      </c>
      <c r="K127" s="474">
        <v>280492810.51999998</v>
      </c>
      <c r="L127" s="474">
        <v>280492810.51999998</v>
      </c>
      <c r="M127" s="474">
        <v>280492810.51999998</v>
      </c>
      <c r="N127" s="474">
        <v>280492810.51999998</v>
      </c>
      <c r="O127" s="474">
        <v>280492810.51999998</v>
      </c>
      <c r="P127" s="474">
        <v>280492810.51999998</v>
      </c>
      <c r="Q127" s="474">
        <v>280492810.51999998</v>
      </c>
      <c r="R127" s="474">
        <v>280492810.51999998</v>
      </c>
      <c r="S127" s="474">
        <v>280492810.51999998</v>
      </c>
      <c r="T127" s="474">
        <v>280492810.51999998</v>
      </c>
      <c r="U127" s="474">
        <v>280492810.51999998</v>
      </c>
      <c r="V127" s="474">
        <v>280492810.51999998</v>
      </c>
      <c r="W127" s="474">
        <v>280492810.51999998</v>
      </c>
      <c r="X127" s="474">
        <v>280492810.51999998</v>
      </c>
      <c r="Y127" s="474">
        <v>280492810.51999998</v>
      </c>
      <c r="Z127" s="474">
        <v>280492810.51999998</v>
      </c>
      <c r="AA127" s="474">
        <v>280492810.51999998</v>
      </c>
      <c r="AB127" s="474">
        <v>280492810.51999998</v>
      </c>
      <c r="AC127" s="474">
        <v>280492810.51999998</v>
      </c>
      <c r="AD127" s="474">
        <v>280492810.51999998</v>
      </c>
      <c r="AE127" s="474">
        <v>280492810.51999998</v>
      </c>
      <c r="AF127" s="474">
        <v>280492810.51999998</v>
      </c>
      <c r="AG127" s="474">
        <v>280492810.51999998</v>
      </c>
      <c r="AH127" s="474">
        <v>280492810.51999998</v>
      </c>
      <c r="AI127" s="474">
        <v>280492810.51999998</v>
      </c>
      <c r="AJ127" s="474">
        <v>280492810.51999998</v>
      </c>
      <c r="AK127" s="474">
        <v>280492810.51999998</v>
      </c>
      <c r="AL127" s="474">
        <v>280492810.51999998</v>
      </c>
      <c r="AM127" s="474">
        <v>280492810.51999998</v>
      </c>
      <c r="AN127" s="474">
        <v>280492810.51999998</v>
      </c>
      <c r="AO127" s="474">
        <v>280492810.51999998</v>
      </c>
      <c r="AP127" s="474">
        <v>280492810.51999998</v>
      </c>
      <c r="AQ127" s="474">
        <v>280492810.51999998</v>
      </c>
      <c r="AR127" s="474">
        <v>280492810.51999998</v>
      </c>
      <c r="AS127" s="474">
        <v>280492810.51999998</v>
      </c>
      <c r="AT127" s="474">
        <v>280492810.51999998</v>
      </c>
      <c r="AU127" s="474">
        <v>280492810.51999998</v>
      </c>
      <c r="AV127" s="474">
        <v>280492810.51999998</v>
      </c>
      <c r="AW127" s="474">
        <v>280492810.51999998</v>
      </c>
      <c r="AX127" s="474">
        <v>280492810.51999998</v>
      </c>
      <c r="AY127" s="474">
        <v>280492810.51999998</v>
      </c>
      <c r="AZ127" s="474">
        <v>280492810.51999998</v>
      </c>
      <c r="BA127" s="474">
        <v>280492810.51999998</v>
      </c>
    </row>
    <row r="128" spans="1:53">
      <c r="A128" s="475" t="s">
        <v>2878</v>
      </c>
      <c r="B128" s="474">
        <v>0</v>
      </c>
      <c r="C128" s="474">
        <v>0</v>
      </c>
      <c r="D128" s="474">
        <v>0</v>
      </c>
      <c r="E128" s="474">
        <v>0</v>
      </c>
      <c r="F128" s="474">
        <v>0</v>
      </c>
      <c r="G128" s="474">
        <v>0</v>
      </c>
      <c r="H128" s="474">
        <v>0</v>
      </c>
      <c r="I128" s="474">
        <v>0</v>
      </c>
      <c r="J128" s="474">
        <v>0</v>
      </c>
      <c r="K128" s="474">
        <v>0</v>
      </c>
      <c r="L128" s="474">
        <v>0</v>
      </c>
      <c r="M128" s="474">
        <v>0</v>
      </c>
      <c r="N128" s="474">
        <v>0</v>
      </c>
      <c r="O128" s="474">
        <v>0</v>
      </c>
      <c r="P128" s="474">
        <v>0</v>
      </c>
      <c r="Q128" s="474">
        <v>0</v>
      </c>
      <c r="R128" s="474">
        <v>0</v>
      </c>
      <c r="S128" s="474">
        <v>0</v>
      </c>
      <c r="T128" s="474">
        <v>0</v>
      </c>
      <c r="U128" s="474">
        <v>0</v>
      </c>
      <c r="V128" s="474">
        <v>0</v>
      </c>
      <c r="W128" s="474">
        <v>0</v>
      </c>
      <c r="X128" s="474">
        <v>0</v>
      </c>
      <c r="Y128" s="474">
        <v>0</v>
      </c>
      <c r="Z128" s="474">
        <v>0</v>
      </c>
      <c r="AA128" s="474">
        <v>0</v>
      </c>
      <c r="AB128" s="474">
        <v>0</v>
      </c>
      <c r="AC128" s="474">
        <v>0</v>
      </c>
      <c r="AD128" s="474">
        <v>0</v>
      </c>
      <c r="AE128" s="474">
        <v>0</v>
      </c>
      <c r="AF128" s="474">
        <v>0</v>
      </c>
      <c r="AG128" s="474">
        <v>0</v>
      </c>
      <c r="AH128" s="474">
        <v>0</v>
      </c>
      <c r="AI128" s="474">
        <v>0</v>
      </c>
      <c r="AJ128" s="474">
        <v>0</v>
      </c>
      <c r="AK128" s="474">
        <v>0</v>
      </c>
      <c r="AL128" s="474">
        <v>0</v>
      </c>
      <c r="AM128" s="474">
        <v>0</v>
      </c>
      <c r="AN128" s="474">
        <v>0</v>
      </c>
      <c r="AO128" s="474">
        <v>0</v>
      </c>
      <c r="AP128" s="474">
        <v>0</v>
      </c>
      <c r="AQ128" s="474">
        <v>0</v>
      </c>
      <c r="AR128" s="474">
        <v>0</v>
      </c>
      <c r="AS128" s="474">
        <v>0</v>
      </c>
      <c r="AT128" s="474">
        <v>0</v>
      </c>
      <c r="AU128" s="474">
        <v>0</v>
      </c>
      <c r="AV128" s="474">
        <v>0</v>
      </c>
      <c r="AW128" s="474">
        <v>0</v>
      </c>
      <c r="AX128" s="474">
        <v>0</v>
      </c>
      <c r="AY128" s="474">
        <v>0</v>
      </c>
      <c r="AZ128" s="474">
        <v>0</v>
      </c>
      <c r="BA128" s="474">
        <v>0</v>
      </c>
    </row>
    <row r="129" spans="1:53">
      <c r="A129" s="475" t="s">
        <v>2877</v>
      </c>
      <c r="B129" s="474">
        <v>0</v>
      </c>
      <c r="C129" s="474">
        <v>0</v>
      </c>
      <c r="D129" s="474">
        <v>0</v>
      </c>
      <c r="E129" s="474">
        <v>0</v>
      </c>
      <c r="F129" s="474">
        <v>0</v>
      </c>
      <c r="G129" s="474">
        <v>0</v>
      </c>
      <c r="H129" s="474">
        <v>0</v>
      </c>
      <c r="I129" s="474">
        <v>0</v>
      </c>
      <c r="J129" s="474">
        <v>0</v>
      </c>
      <c r="K129" s="474">
        <v>-82322.740000000005</v>
      </c>
      <c r="L129" s="474">
        <v>-164645.48000000001</v>
      </c>
      <c r="M129" s="474">
        <v>-246968.22</v>
      </c>
      <c r="N129" s="474">
        <v>-246968.22</v>
      </c>
      <c r="O129" s="474">
        <v>-246968.22</v>
      </c>
      <c r="P129" s="474">
        <v>-246968.22</v>
      </c>
      <c r="Q129" s="474">
        <v>-246968.22</v>
      </c>
      <c r="R129" s="474">
        <v>-246968.22</v>
      </c>
      <c r="S129" s="474">
        <v>-246968.22</v>
      </c>
      <c r="T129" s="474">
        <v>-246968.22</v>
      </c>
      <c r="U129" s="474">
        <v>-246968.22</v>
      </c>
      <c r="V129" s="474">
        <v>-246968.22</v>
      </c>
      <c r="W129" s="474">
        <v>-246968.22</v>
      </c>
      <c r="X129" s="474">
        <v>-246968.22</v>
      </c>
      <c r="Y129" s="474">
        <v>-246968.22</v>
      </c>
      <c r="Z129" s="474">
        <v>-246968.22</v>
      </c>
      <c r="AA129" s="474">
        <v>-246968.22</v>
      </c>
      <c r="AB129" s="474">
        <v>-246968.22</v>
      </c>
      <c r="AC129" s="474">
        <v>-246968.22</v>
      </c>
      <c r="AD129" s="474">
        <v>-246968.22</v>
      </c>
      <c r="AE129" s="474">
        <v>-246968.22</v>
      </c>
      <c r="AF129" s="474">
        <v>-246968.22</v>
      </c>
      <c r="AG129" s="474">
        <v>-246968.22</v>
      </c>
      <c r="AH129" s="474">
        <v>-246968.22</v>
      </c>
      <c r="AI129" s="474">
        <v>-246968.22</v>
      </c>
      <c r="AJ129" s="474">
        <v>-246968.22</v>
      </c>
      <c r="AK129" s="474">
        <v>-246968.22</v>
      </c>
      <c r="AL129" s="474">
        <v>-246968.22</v>
      </c>
      <c r="AM129" s="474">
        <v>-246968.22</v>
      </c>
      <c r="AN129" s="474">
        <v>-246968.22</v>
      </c>
      <c r="AO129" s="474">
        <v>-246968.22</v>
      </c>
      <c r="AP129" s="474">
        <v>-246968.22</v>
      </c>
      <c r="AQ129" s="474">
        <v>-246968.22</v>
      </c>
      <c r="AR129" s="474">
        <v>-246968.22</v>
      </c>
      <c r="AS129" s="474">
        <v>-246968.22</v>
      </c>
      <c r="AT129" s="474">
        <v>-246968.22</v>
      </c>
      <c r="AU129" s="474">
        <v>-246968.22</v>
      </c>
      <c r="AV129" s="474">
        <v>-246968.22</v>
      </c>
      <c r="AW129" s="474">
        <v>-246968.22</v>
      </c>
      <c r="AX129" s="474">
        <v>-246968.22</v>
      </c>
      <c r="AY129" s="474">
        <v>-246968.22</v>
      </c>
      <c r="AZ129" s="474">
        <v>-246968.22</v>
      </c>
      <c r="BA129" s="474">
        <v>-246968.22</v>
      </c>
    </row>
    <row r="130" spans="1:53">
      <c r="A130" s="475" t="s">
        <v>2876</v>
      </c>
      <c r="B130" s="474">
        <v>0</v>
      </c>
      <c r="C130" s="474">
        <v>0</v>
      </c>
      <c r="D130" s="474">
        <v>0</v>
      </c>
      <c r="E130" s="474">
        <v>0</v>
      </c>
      <c r="F130" s="474">
        <v>0</v>
      </c>
      <c r="G130" s="474">
        <v>0</v>
      </c>
      <c r="H130" s="474">
        <v>0</v>
      </c>
      <c r="I130" s="474">
        <v>0</v>
      </c>
      <c r="J130" s="474">
        <v>0</v>
      </c>
      <c r="K130" s="474">
        <v>0</v>
      </c>
      <c r="L130" s="474">
        <v>0</v>
      </c>
      <c r="M130" s="474">
        <v>0</v>
      </c>
      <c r="N130" s="474">
        <v>0</v>
      </c>
      <c r="O130" s="474">
        <v>0</v>
      </c>
      <c r="P130" s="474">
        <v>0</v>
      </c>
      <c r="Q130" s="474">
        <v>0</v>
      </c>
      <c r="R130" s="474">
        <v>0</v>
      </c>
      <c r="S130" s="474">
        <v>0</v>
      </c>
      <c r="T130" s="474">
        <v>0</v>
      </c>
      <c r="U130" s="474">
        <v>0</v>
      </c>
      <c r="V130" s="474">
        <v>0</v>
      </c>
      <c r="W130" s="474">
        <v>0</v>
      </c>
      <c r="X130" s="474">
        <v>0</v>
      </c>
      <c r="Y130" s="474">
        <v>0</v>
      </c>
      <c r="Z130" s="474">
        <v>0</v>
      </c>
      <c r="AA130" s="474">
        <v>0</v>
      </c>
      <c r="AB130" s="474">
        <v>0</v>
      </c>
      <c r="AC130" s="474">
        <v>0</v>
      </c>
      <c r="AD130" s="474">
        <v>0</v>
      </c>
      <c r="AE130" s="474">
        <v>0</v>
      </c>
      <c r="AF130" s="474">
        <v>0</v>
      </c>
      <c r="AG130" s="474">
        <v>0</v>
      </c>
      <c r="AH130" s="474">
        <v>0</v>
      </c>
      <c r="AI130" s="474">
        <v>0</v>
      </c>
      <c r="AJ130" s="474">
        <v>0</v>
      </c>
      <c r="AK130" s="474">
        <v>0</v>
      </c>
      <c r="AL130" s="474">
        <v>0</v>
      </c>
      <c r="AM130" s="474">
        <v>0</v>
      </c>
      <c r="AN130" s="474">
        <v>0</v>
      </c>
      <c r="AO130" s="474">
        <v>0</v>
      </c>
      <c r="AP130" s="474">
        <v>0</v>
      </c>
      <c r="AQ130" s="474">
        <v>0</v>
      </c>
      <c r="AR130" s="474">
        <v>0</v>
      </c>
      <c r="AS130" s="474">
        <v>0</v>
      </c>
      <c r="AT130" s="474">
        <v>0</v>
      </c>
      <c r="AU130" s="474">
        <v>0</v>
      </c>
      <c r="AV130" s="474">
        <v>0</v>
      </c>
      <c r="AW130" s="474">
        <v>0</v>
      </c>
      <c r="AX130" s="474">
        <v>0</v>
      </c>
      <c r="AY130" s="474">
        <v>0</v>
      </c>
      <c r="AZ130" s="474">
        <v>0</v>
      </c>
      <c r="BA130" s="474">
        <v>0</v>
      </c>
    </row>
    <row r="131" spans="1:53">
      <c r="A131" s="475" t="s">
        <v>2875</v>
      </c>
      <c r="B131" s="474">
        <v>0</v>
      </c>
      <c r="C131" s="474">
        <v>0</v>
      </c>
      <c r="D131" s="474">
        <v>0</v>
      </c>
      <c r="E131" s="474">
        <v>0</v>
      </c>
      <c r="F131" s="474">
        <v>0</v>
      </c>
      <c r="G131" s="474">
        <v>0</v>
      </c>
      <c r="H131" s="474">
        <v>0</v>
      </c>
      <c r="I131" s="474">
        <v>0</v>
      </c>
      <c r="J131" s="474">
        <v>0</v>
      </c>
      <c r="K131" s="474">
        <v>0</v>
      </c>
      <c r="L131" s="474">
        <v>0</v>
      </c>
      <c r="M131" s="474">
        <v>0</v>
      </c>
      <c r="N131" s="474">
        <v>0</v>
      </c>
      <c r="O131" s="474">
        <v>0</v>
      </c>
      <c r="P131" s="474">
        <v>0</v>
      </c>
      <c r="Q131" s="474">
        <v>0</v>
      </c>
      <c r="R131" s="474">
        <v>0</v>
      </c>
      <c r="S131" s="474">
        <v>0</v>
      </c>
      <c r="T131" s="474">
        <v>0</v>
      </c>
      <c r="U131" s="474">
        <v>0</v>
      </c>
      <c r="V131" s="474">
        <v>0</v>
      </c>
      <c r="W131" s="474">
        <v>0</v>
      </c>
      <c r="X131" s="474">
        <v>0</v>
      </c>
      <c r="Y131" s="474">
        <v>0</v>
      </c>
      <c r="Z131" s="474">
        <v>0</v>
      </c>
      <c r="AA131" s="474">
        <v>0</v>
      </c>
      <c r="AB131" s="474">
        <v>0</v>
      </c>
      <c r="AC131" s="474">
        <v>0</v>
      </c>
      <c r="AD131" s="474">
        <v>0</v>
      </c>
      <c r="AE131" s="474">
        <v>0</v>
      </c>
      <c r="AF131" s="474">
        <v>0</v>
      </c>
      <c r="AG131" s="474">
        <v>0</v>
      </c>
      <c r="AH131" s="474">
        <v>0</v>
      </c>
      <c r="AI131" s="474">
        <v>0</v>
      </c>
      <c r="AJ131" s="474">
        <v>0</v>
      </c>
      <c r="AK131" s="474">
        <v>0</v>
      </c>
      <c r="AL131" s="474">
        <v>0</v>
      </c>
      <c r="AM131" s="474">
        <v>0</v>
      </c>
      <c r="AN131" s="474">
        <v>0</v>
      </c>
      <c r="AO131" s="474">
        <v>0</v>
      </c>
      <c r="AP131" s="474">
        <v>0</v>
      </c>
      <c r="AQ131" s="474">
        <v>0</v>
      </c>
      <c r="AR131" s="474">
        <v>0</v>
      </c>
      <c r="AS131" s="474">
        <v>0</v>
      </c>
      <c r="AT131" s="474">
        <v>0</v>
      </c>
      <c r="AU131" s="474">
        <v>0</v>
      </c>
      <c r="AV131" s="474">
        <v>0</v>
      </c>
      <c r="AW131" s="474">
        <v>0</v>
      </c>
      <c r="AX131" s="474">
        <v>0</v>
      </c>
      <c r="AY131" s="474">
        <v>0</v>
      </c>
      <c r="AZ131" s="474">
        <v>0</v>
      </c>
      <c r="BA131" s="474">
        <v>0</v>
      </c>
    </row>
    <row r="132" spans="1:53">
      <c r="A132" s="475" t="s">
        <v>2874</v>
      </c>
      <c r="B132" s="474">
        <v>390734934</v>
      </c>
      <c r="C132" s="474">
        <v>365853651</v>
      </c>
      <c r="D132" s="474">
        <v>360112721</v>
      </c>
      <c r="E132" s="474">
        <v>340338549</v>
      </c>
      <c r="F132" s="474">
        <v>279978117</v>
      </c>
      <c r="G132" s="474">
        <v>219782754</v>
      </c>
      <c r="H132" s="474">
        <v>192499209</v>
      </c>
      <c r="I132" s="474">
        <v>194536415</v>
      </c>
      <c r="J132" s="474">
        <v>212380423</v>
      </c>
      <c r="K132" s="474">
        <v>212380423</v>
      </c>
      <c r="L132" s="474">
        <v>212380423</v>
      </c>
      <c r="M132" s="474">
        <v>212380423</v>
      </c>
      <c r="N132" s="474">
        <v>212380423</v>
      </c>
      <c r="O132" s="474">
        <v>212380423</v>
      </c>
      <c r="P132" s="474">
        <v>212380423</v>
      </c>
      <c r="Q132" s="474">
        <v>212380423</v>
      </c>
      <c r="R132" s="474">
        <v>212380423</v>
      </c>
      <c r="S132" s="474">
        <v>212380423</v>
      </c>
      <c r="T132" s="474">
        <v>212380423</v>
      </c>
      <c r="U132" s="474">
        <v>212380423</v>
      </c>
      <c r="V132" s="474">
        <v>212380423</v>
      </c>
      <c r="W132" s="474">
        <v>212380423</v>
      </c>
      <c r="X132" s="474">
        <v>212380423</v>
      </c>
      <c r="Y132" s="474">
        <v>212380423</v>
      </c>
      <c r="Z132" s="474">
        <v>212380423</v>
      </c>
      <c r="AA132" s="474">
        <v>212380423</v>
      </c>
      <c r="AB132" s="474">
        <v>212380423</v>
      </c>
      <c r="AC132" s="474">
        <v>212380423</v>
      </c>
      <c r="AD132" s="474">
        <v>212380423</v>
      </c>
      <c r="AE132" s="474">
        <v>212380423</v>
      </c>
      <c r="AF132" s="474">
        <v>212380423</v>
      </c>
      <c r="AG132" s="474">
        <v>212380423</v>
      </c>
      <c r="AH132" s="474">
        <v>212380423</v>
      </c>
      <c r="AI132" s="474">
        <v>212380423</v>
      </c>
      <c r="AJ132" s="474">
        <v>212380423</v>
      </c>
      <c r="AK132" s="474">
        <v>212380423</v>
      </c>
      <c r="AL132" s="474">
        <v>212380423</v>
      </c>
      <c r="AM132" s="474">
        <v>212380423</v>
      </c>
      <c r="AN132" s="474">
        <v>212380423</v>
      </c>
      <c r="AO132" s="474">
        <v>212380423</v>
      </c>
      <c r="AP132" s="474">
        <v>212380423</v>
      </c>
      <c r="AQ132" s="474">
        <v>212380423</v>
      </c>
      <c r="AR132" s="474">
        <v>212380423</v>
      </c>
      <c r="AS132" s="474">
        <v>212380423</v>
      </c>
      <c r="AT132" s="474">
        <v>212380423</v>
      </c>
      <c r="AU132" s="474">
        <v>212380423</v>
      </c>
      <c r="AV132" s="474">
        <v>212380423</v>
      </c>
      <c r="AW132" s="474">
        <v>212380423</v>
      </c>
      <c r="AX132" s="474">
        <v>212380423</v>
      </c>
      <c r="AY132" s="474">
        <v>212380423</v>
      </c>
      <c r="AZ132" s="474">
        <v>212380423</v>
      </c>
      <c r="BA132" s="474">
        <v>212380423</v>
      </c>
    </row>
    <row r="133" spans="1:53">
      <c r="A133" s="475" t="s">
        <v>2873</v>
      </c>
      <c r="B133" s="474">
        <v>1813171</v>
      </c>
      <c r="C133" s="474">
        <v>5726097</v>
      </c>
      <c r="D133" s="474">
        <v>11024773</v>
      </c>
      <c r="E133" s="474">
        <v>8711730</v>
      </c>
      <c r="F133" s="474">
        <v>7640454</v>
      </c>
      <c r="G133" s="474">
        <v>0</v>
      </c>
      <c r="H133" s="474">
        <v>3716040</v>
      </c>
      <c r="I133" s="474">
        <v>11571644</v>
      </c>
      <c r="J133" s="474">
        <v>17679044</v>
      </c>
      <c r="K133" s="474">
        <v>17679044</v>
      </c>
      <c r="L133" s="474">
        <v>17679044</v>
      </c>
      <c r="M133" s="474">
        <v>17679044</v>
      </c>
      <c r="N133" s="474">
        <v>17679044</v>
      </c>
      <c r="O133" s="474">
        <v>17679044</v>
      </c>
      <c r="P133" s="474">
        <v>17679044</v>
      </c>
      <c r="Q133" s="474">
        <v>17679044</v>
      </c>
      <c r="R133" s="474">
        <v>17679044</v>
      </c>
      <c r="S133" s="474">
        <v>17679044</v>
      </c>
      <c r="T133" s="474">
        <v>17679044</v>
      </c>
      <c r="U133" s="474">
        <v>17679044</v>
      </c>
      <c r="V133" s="474">
        <v>17679044</v>
      </c>
      <c r="W133" s="474">
        <v>17679044</v>
      </c>
      <c r="X133" s="474">
        <v>17679044</v>
      </c>
      <c r="Y133" s="474">
        <v>17679044</v>
      </c>
      <c r="Z133" s="474">
        <v>17679044</v>
      </c>
      <c r="AA133" s="474">
        <v>17679044</v>
      </c>
      <c r="AB133" s="474">
        <v>17679044</v>
      </c>
      <c r="AC133" s="474">
        <v>17679044</v>
      </c>
      <c r="AD133" s="474">
        <v>17679044</v>
      </c>
      <c r="AE133" s="474">
        <v>17679044</v>
      </c>
      <c r="AF133" s="474">
        <v>17679044</v>
      </c>
      <c r="AG133" s="474">
        <v>17679044</v>
      </c>
      <c r="AH133" s="474">
        <v>17679044</v>
      </c>
      <c r="AI133" s="474">
        <v>17679044</v>
      </c>
      <c r="AJ133" s="474">
        <v>17679044</v>
      </c>
      <c r="AK133" s="474">
        <v>17679044</v>
      </c>
      <c r="AL133" s="474">
        <v>17679044</v>
      </c>
      <c r="AM133" s="474">
        <v>17679044</v>
      </c>
      <c r="AN133" s="474">
        <v>17679044</v>
      </c>
      <c r="AO133" s="474">
        <v>17679044</v>
      </c>
      <c r="AP133" s="474">
        <v>17679044</v>
      </c>
      <c r="AQ133" s="474">
        <v>17679044</v>
      </c>
      <c r="AR133" s="474">
        <v>17679044</v>
      </c>
      <c r="AS133" s="474">
        <v>17679044</v>
      </c>
      <c r="AT133" s="474">
        <v>17679044</v>
      </c>
      <c r="AU133" s="474">
        <v>17679044</v>
      </c>
      <c r="AV133" s="474">
        <v>17679044</v>
      </c>
      <c r="AW133" s="474">
        <v>17679044</v>
      </c>
      <c r="AX133" s="474">
        <v>17679044</v>
      </c>
      <c r="AY133" s="474">
        <v>17679044</v>
      </c>
      <c r="AZ133" s="474">
        <v>17679044</v>
      </c>
      <c r="BA133" s="474">
        <v>17679044</v>
      </c>
    </row>
    <row r="134" spans="1:53">
      <c r="A134" s="475" t="s">
        <v>2872</v>
      </c>
      <c r="B134" s="474">
        <v>12811787.16</v>
      </c>
      <c r="C134" s="474">
        <v>12444011.800000001</v>
      </c>
      <c r="D134" s="474">
        <v>12083951.869999999</v>
      </c>
      <c r="E134" s="474">
        <v>11717943.890000001</v>
      </c>
      <c r="F134" s="474">
        <v>11351935.91</v>
      </c>
      <c r="G134" s="474">
        <v>10985928.560000001</v>
      </c>
      <c r="H134" s="474">
        <v>10619920.58</v>
      </c>
      <c r="I134" s="474">
        <v>10253912.6</v>
      </c>
      <c r="J134" s="474">
        <v>9887904.6199999992</v>
      </c>
      <c r="K134" s="474">
        <v>9521896.6399999894</v>
      </c>
      <c r="L134" s="474">
        <v>9155888.6599999908</v>
      </c>
      <c r="M134" s="474">
        <v>8789880.6799999904</v>
      </c>
      <c r="N134" s="474">
        <v>8789880.6799999904</v>
      </c>
      <c r="O134" s="474">
        <v>8423872.6999999899</v>
      </c>
      <c r="P134" s="474">
        <v>8057864.7199999904</v>
      </c>
      <c r="Q134" s="474">
        <v>7691856.73999999</v>
      </c>
      <c r="R134" s="474">
        <v>7325848.7599999905</v>
      </c>
      <c r="S134" s="474">
        <v>6959840.77999999</v>
      </c>
      <c r="T134" s="474">
        <v>6593832.7999999896</v>
      </c>
      <c r="U134" s="474">
        <v>6227824.8199999901</v>
      </c>
      <c r="V134" s="474">
        <v>5861816.8399999896</v>
      </c>
      <c r="W134" s="474">
        <v>5495808.8599999901</v>
      </c>
      <c r="X134" s="474">
        <v>5129800.8799999896</v>
      </c>
      <c r="Y134" s="474">
        <v>4763792.8999999901</v>
      </c>
      <c r="Z134" s="474">
        <v>4397784.9199999897</v>
      </c>
      <c r="AA134" s="474">
        <v>4397784.9199999897</v>
      </c>
      <c r="AB134" s="474">
        <v>4031776.9399999902</v>
      </c>
      <c r="AC134" s="474">
        <v>3665768.9599999902</v>
      </c>
      <c r="AD134" s="474">
        <v>3299760.9799999902</v>
      </c>
      <c r="AE134" s="474">
        <v>2933752.9999999902</v>
      </c>
      <c r="AF134" s="474">
        <v>2567745.0199999898</v>
      </c>
      <c r="AG134" s="474">
        <v>2201737.0399999898</v>
      </c>
      <c r="AH134" s="474">
        <v>1835729.05999999</v>
      </c>
      <c r="AI134" s="474">
        <v>1469721.0799999901</v>
      </c>
      <c r="AJ134" s="474">
        <v>1103713.0999999901</v>
      </c>
      <c r="AK134" s="474">
        <v>737705.11999999196</v>
      </c>
      <c r="AL134" s="474">
        <v>371697.13999999198</v>
      </c>
      <c r="AM134" s="474">
        <v>5689.1599999926902</v>
      </c>
      <c r="AN134" s="474">
        <v>5689.1599999926902</v>
      </c>
      <c r="AO134" s="474">
        <v>5689.1599999926902</v>
      </c>
      <c r="AP134" s="474">
        <v>5689.1599999926902</v>
      </c>
      <c r="AQ134" s="474">
        <v>5689.1599999926902</v>
      </c>
      <c r="AR134" s="474">
        <v>5689.1599999926902</v>
      </c>
      <c r="AS134" s="474">
        <v>5689.1599999926902</v>
      </c>
      <c r="AT134" s="474">
        <v>5689.1599999926902</v>
      </c>
      <c r="AU134" s="474">
        <v>5689.1599999926902</v>
      </c>
      <c r="AV134" s="474">
        <v>5689.1599999926902</v>
      </c>
      <c r="AW134" s="474">
        <v>5689.1599999926902</v>
      </c>
      <c r="AX134" s="474">
        <v>5689.1599999926902</v>
      </c>
      <c r="AY134" s="474">
        <v>5689.1599999926902</v>
      </c>
      <c r="AZ134" s="474">
        <v>5689.1599999926902</v>
      </c>
      <c r="BA134" s="474">
        <v>5689.1599999926902</v>
      </c>
    </row>
    <row r="135" spans="1:53">
      <c r="A135" s="475" t="s">
        <v>2871</v>
      </c>
      <c r="B135" s="474">
        <v>347025</v>
      </c>
      <c r="C135" s="474">
        <v>347025</v>
      </c>
      <c r="D135" s="474">
        <v>347025</v>
      </c>
      <c r="E135" s="474">
        <v>347025</v>
      </c>
      <c r="F135" s="474">
        <v>347025</v>
      </c>
      <c r="G135" s="474">
        <v>347025</v>
      </c>
      <c r="H135" s="474">
        <v>347025</v>
      </c>
      <c r="I135" s="474">
        <v>347025</v>
      </c>
      <c r="J135" s="474">
        <v>347025</v>
      </c>
      <c r="K135" s="474">
        <v>347025</v>
      </c>
      <c r="L135" s="474">
        <v>347025</v>
      </c>
      <c r="M135" s="474">
        <v>347025</v>
      </c>
      <c r="N135" s="474">
        <v>347025</v>
      </c>
      <c r="O135" s="474">
        <v>347025</v>
      </c>
      <c r="P135" s="474">
        <v>347025</v>
      </c>
      <c r="Q135" s="474">
        <v>347025</v>
      </c>
      <c r="R135" s="474">
        <v>347025</v>
      </c>
      <c r="S135" s="474">
        <v>347025</v>
      </c>
      <c r="T135" s="474">
        <v>347025</v>
      </c>
      <c r="U135" s="474">
        <v>347025</v>
      </c>
      <c r="V135" s="474">
        <v>347025</v>
      </c>
      <c r="W135" s="474">
        <v>347025</v>
      </c>
      <c r="X135" s="474">
        <v>347025</v>
      </c>
      <c r="Y135" s="474">
        <v>347025</v>
      </c>
      <c r="Z135" s="474">
        <v>347025</v>
      </c>
      <c r="AA135" s="474">
        <v>347025</v>
      </c>
      <c r="AB135" s="474">
        <v>347025</v>
      </c>
      <c r="AC135" s="474">
        <v>347025</v>
      </c>
      <c r="AD135" s="474">
        <v>347025</v>
      </c>
      <c r="AE135" s="474">
        <v>347025</v>
      </c>
      <c r="AF135" s="474">
        <v>347025</v>
      </c>
      <c r="AG135" s="474">
        <v>347025</v>
      </c>
      <c r="AH135" s="474">
        <v>347025</v>
      </c>
      <c r="AI135" s="474">
        <v>347025</v>
      </c>
      <c r="AJ135" s="474">
        <v>347025</v>
      </c>
      <c r="AK135" s="474">
        <v>347025</v>
      </c>
      <c r="AL135" s="474">
        <v>347025</v>
      </c>
      <c r="AM135" s="474">
        <v>347025</v>
      </c>
      <c r="AN135" s="474">
        <v>347025</v>
      </c>
      <c r="AO135" s="474">
        <v>347025</v>
      </c>
      <c r="AP135" s="474">
        <v>347025</v>
      </c>
      <c r="AQ135" s="474">
        <v>347025</v>
      </c>
      <c r="AR135" s="474">
        <v>347025</v>
      </c>
      <c r="AS135" s="474">
        <v>347025</v>
      </c>
      <c r="AT135" s="474">
        <v>347025</v>
      </c>
      <c r="AU135" s="474">
        <v>347025</v>
      </c>
      <c r="AV135" s="474">
        <v>347025</v>
      </c>
      <c r="AW135" s="474">
        <v>347025</v>
      </c>
      <c r="AX135" s="474">
        <v>347025</v>
      </c>
      <c r="AY135" s="474">
        <v>347025</v>
      </c>
      <c r="AZ135" s="474">
        <v>347025</v>
      </c>
      <c r="BA135" s="474">
        <v>347025</v>
      </c>
    </row>
    <row r="136" spans="1:53">
      <c r="A136" s="475" t="s">
        <v>2870</v>
      </c>
      <c r="B136" s="474">
        <v>889139652</v>
      </c>
      <c r="C136" s="474">
        <v>894452514.69000006</v>
      </c>
      <c r="D136" s="474">
        <v>891515625</v>
      </c>
      <c r="E136" s="474">
        <v>817144320</v>
      </c>
      <c r="F136" s="474">
        <v>833689423</v>
      </c>
      <c r="G136" s="474">
        <v>825803291</v>
      </c>
      <c r="H136" s="474">
        <v>819508926</v>
      </c>
      <c r="I136" s="474">
        <v>818111174</v>
      </c>
      <c r="J136" s="474">
        <v>711258568</v>
      </c>
      <c r="K136" s="474">
        <v>692357842.69941998</v>
      </c>
      <c r="L136" s="474">
        <v>739446976.81795597</v>
      </c>
      <c r="M136" s="474">
        <v>838490770.69731903</v>
      </c>
      <c r="N136" s="474">
        <v>838490770.69731903</v>
      </c>
      <c r="O136" s="474">
        <v>894452514.69000006</v>
      </c>
      <c r="P136" s="474">
        <v>894452514.69000006</v>
      </c>
      <c r="Q136" s="474">
        <v>894452514.69000006</v>
      </c>
      <c r="R136" s="474">
        <v>894452514.69000006</v>
      </c>
      <c r="S136" s="474">
        <v>894452514.69000006</v>
      </c>
      <c r="T136" s="474">
        <v>894452514.69000006</v>
      </c>
      <c r="U136" s="474">
        <v>894452514.69000006</v>
      </c>
      <c r="V136" s="474">
        <v>894452514.69000006</v>
      </c>
      <c r="W136" s="474">
        <v>894452514.69000006</v>
      </c>
      <c r="X136" s="474">
        <v>894452514.69000006</v>
      </c>
      <c r="Y136" s="474">
        <v>894452514.69000006</v>
      </c>
      <c r="Z136" s="474">
        <v>894452514.69000006</v>
      </c>
      <c r="AA136" s="474">
        <v>894452514.69000006</v>
      </c>
      <c r="AB136" s="474">
        <v>894452514.69000006</v>
      </c>
      <c r="AC136" s="474">
        <v>894452514.69000006</v>
      </c>
      <c r="AD136" s="474">
        <v>894452514.69000006</v>
      </c>
      <c r="AE136" s="474">
        <v>894452514.69000006</v>
      </c>
      <c r="AF136" s="474">
        <v>894452514.69000006</v>
      </c>
      <c r="AG136" s="474">
        <v>894452514.69000006</v>
      </c>
      <c r="AH136" s="474">
        <v>894452514.69000006</v>
      </c>
      <c r="AI136" s="474">
        <v>894452514.69000006</v>
      </c>
      <c r="AJ136" s="474">
        <v>894452514.69000006</v>
      </c>
      <c r="AK136" s="474">
        <v>894452514.69000006</v>
      </c>
      <c r="AL136" s="474">
        <v>894452514.69000006</v>
      </c>
      <c r="AM136" s="474">
        <v>894452514.69000006</v>
      </c>
      <c r="AN136" s="474">
        <v>894452514.69000006</v>
      </c>
      <c r="AO136" s="474">
        <v>894452514.69000006</v>
      </c>
      <c r="AP136" s="474">
        <v>894452514.69000006</v>
      </c>
      <c r="AQ136" s="474">
        <v>894452514.69000006</v>
      </c>
      <c r="AR136" s="474">
        <v>894452514.69000006</v>
      </c>
      <c r="AS136" s="474">
        <v>894452514.69000006</v>
      </c>
      <c r="AT136" s="474">
        <v>894452514.69000006</v>
      </c>
      <c r="AU136" s="474">
        <v>894452514.69000006</v>
      </c>
      <c r="AV136" s="474">
        <v>894452514.69000006</v>
      </c>
      <c r="AW136" s="474">
        <v>894452514.69000006</v>
      </c>
      <c r="AX136" s="474">
        <v>894452514.69000006</v>
      </c>
      <c r="AY136" s="474">
        <v>894452514.69000006</v>
      </c>
      <c r="AZ136" s="474">
        <v>894452514.69000006</v>
      </c>
      <c r="BA136" s="474">
        <v>894452514.69000006</v>
      </c>
    </row>
    <row r="137" spans="1:53">
      <c r="A137" s="475" t="s">
        <v>2869</v>
      </c>
      <c r="B137" s="474">
        <v>0</v>
      </c>
      <c r="C137" s="474">
        <v>0</v>
      </c>
      <c r="D137" s="474">
        <v>0</v>
      </c>
      <c r="E137" s="474">
        <v>0</v>
      </c>
      <c r="F137" s="474">
        <v>0</v>
      </c>
      <c r="G137" s="474">
        <v>0</v>
      </c>
      <c r="H137" s="474">
        <v>0</v>
      </c>
      <c r="I137" s="474">
        <v>0</v>
      </c>
      <c r="J137" s="474">
        <v>0</v>
      </c>
      <c r="K137" s="474">
        <v>0</v>
      </c>
      <c r="L137" s="474">
        <v>0</v>
      </c>
      <c r="M137" s="474">
        <v>0</v>
      </c>
      <c r="N137" s="474">
        <v>0</v>
      </c>
      <c r="O137" s="474">
        <v>0</v>
      </c>
      <c r="P137" s="474">
        <v>0</v>
      </c>
      <c r="Q137" s="474">
        <v>0</v>
      </c>
      <c r="R137" s="474">
        <v>0</v>
      </c>
      <c r="S137" s="474">
        <v>0</v>
      </c>
      <c r="T137" s="474">
        <v>0</v>
      </c>
      <c r="U137" s="474">
        <v>0</v>
      </c>
      <c r="V137" s="474">
        <v>0</v>
      </c>
      <c r="W137" s="474">
        <v>0</v>
      </c>
      <c r="X137" s="474">
        <v>0</v>
      </c>
      <c r="Y137" s="474">
        <v>0</v>
      </c>
      <c r="Z137" s="474">
        <v>0</v>
      </c>
      <c r="AA137" s="474">
        <v>0</v>
      </c>
      <c r="AB137" s="474">
        <v>0</v>
      </c>
      <c r="AC137" s="474">
        <v>0</v>
      </c>
      <c r="AD137" s="474">
        <v>0</v>
      </c>
      <c r="AE137" s="474">
        <v>0</v>
      </c>
      <c r="AF137" s="474">
        <v>0</v>
      </c>
      <c r="AG137" s="474">
        <v>0</v>
      </c>
      <c r="AH137" s="474">
        <v>0</v>
      </c>
      <c r="AI137" s="474">
        <v>0</v>
      </c>
      <c r="AJ137" s="474">
        <v>0</v>
      </c>
      <c r="AK137" s="474">
        <v>0</v>
      </c>
      <c r="AL137" s="474">
        <v>0</v>
      </c>
      <c r="AM137" s="474">
        <v>0</v>
      </c>
      <c r="AN137" s="474">
        <v>0</v>
      </c>
      <c r="AO137" s="474">
        <v>0</v>
      </c>
      <c r="AP137" s="474">
        <v>0</v>
      </c>
      <c r="AQ137" s="474">
        <v>0</v>
      </c>
      <c r="AR137" s="474">
        <v>0</v>
      </c>
      <c r="AS137" s="474">
        <v>0</v>
      </c>
      <c r="AT137" s="474">
        <v>0</v>
      </c>
      <c r="AU137" s="474">
        <v>0</v>
      </c>
      <c r="AV137" s="474">
        <v>0</v>
      </c>
      <c r="AW137" s="474">
        <v>0</v>
      </c>
      <c r="AX137" s="474">
        <v>0</v>
      </c>
      <c r="AY137" s="474">
        <v>0</v>
      </c>
      <c r="AZ137" s="474">
        <v>0</v>
      </c>
      <c r="BA137" s="474">
        <v>0</v>
      </c>
    </row>
    <row r="138" spans="1:53">
      <c r="A138" s="475" t="s">
        <v>2868</v>
      </c>
      <c r="B138" s="474">
        <v>296915131.80000001</v>
      </c>
      <c r="C138" s="474">
        <v>292333485.88999999</v>
      </c>
      <c r="D138" s="474">
        <v>287751839.98000002</v>
      </c>
      <c r="E138" s="474">
        <v>283170194.06999999</v>
      </c>
      <c r="F138" s="474">
        <v>278588548.16000003</v>
      </c>
      <c r="G138" s="474">
        <v>274006902.25</v>
      </c>
      <c r="H138" s="474">
        <v>269425256.32999998</v>
      </c>
      <c r="I138" s="474">
        <v>264063961.30000001</v>
      </c>
      <c r="J138" s="474">
        <v>258702666.27000001</v>
      </c>
      <c r="K138" s="474">
        <v>252652888.68355101</v>
      </c>
      <c r="L138" s="474">
        <v>247942438.71180299</v>
      </c>
      <c r="M138" s="474">
        <v>243339892.02675501</v>
      </c>
      <c r="N138" s="474">
        <v>243339892.02675501</v>
      </c>
      <c r="O138" s="474">
        <v>239087006.560866</v>
      </c>
      <c r="P138" s="474">
        <v>235623009.31590599</v>
      </c>
      <c r="Q138" s="474">
        <v>229132307.39326099</v>
      </c>
      <c r="R138" s="474">
        <v>222441708.20261499</v>
      </c>
      <c r="S138" s="474">
        <v>214299216.96556899</v>
      </c>
      <c r="T138" s="474">
        <v>205739525.053004</v>
      </c>
      <c r="U138" s="474">
        <v>196365252.54391801</v>
      </c>
      <c r="V138" s="474">
        <v>186775224.64082199</v>
      </c>
      <c r="W138" s="474">
        <v>177910879.62404701</v>
      </c>
      <c r="X138" s="474">
        <v>170065705.23202199</v>
      </c>
      <c r="Y138" s="474">
        <v>163763994.134747</v>
      </c>
      <c r="Z138" s="474">
        <v>157590373.77764201</v>
      </c>
      <c r="AA138" s="474">
        <v>157590373.77764201</v>
      </c>
      <c r="AB138" s="474">
        <v>152630337.69666401</v>
      </c>
      <c r="AC138" s="474">
        <v>148643922.52594501</v>
      </c>
      <c r="AD138" s="474">
        <v>144548020.936389</v>
      </c>
      <c r="AE138" s="474">
        <v>140242736.04528299</v>
      </c>
      <c r="AF138" s="474">
        <v>134842108.26262</v>
      </c>
      <c r="AG138" s="474">
        <v>128514127.95366</v>
      </c>
      <c r="AH138" s="474">
        <v>121515833.840648</v>
      </c>
      <c r="AI138" s="474">
        <v>114324795.207248</v>
      </c>
      <c r="AJ138" s="474">
        <v>107284959.675597</v>
      </c>
      <c r="AK138" s="474">
        <v>101113995.299981</v>
      </c>
      <c r="AL138" s="474">
        <v>96259764.369414195</v>
      </c>
      <c r="AM138" s="474">
        <v>91526510.777642697</v>
      </c>
      <c r="AN138" s="474">
        <v>91526510.777642697</v>
      </c>
      <c r="AO138" s="474">
        <v>86277489.939865097</v>
      </c>
      <c r="AP138" s="474">
        <v>82025456.5125245</v>
      </c>
      <c r="AQ138" s="474">
        <v>77638184.029138103</v>
      </c>
      <c r="AR138" s="474">
        <v>73019333.856844798</v>
      </c>
      <c r="AS138" s="474">
        <v>67274808.091577694</v>
      </c>
      <c r="AT138" s="474">
        <v>60586997.327054404</v>
      </c>
      <c r="AU138" s="474">
        <v>53219273.211619101</v>
      </c>
      <c r="AV138" s="474">
        <v>45655681.442534499</v>
      </c>
      <c r="AW138" s="474">
        <v>38244680.278948098</v>
      </c>
      <c r="AX138" s="474">
        <v>31721358.377268702</v>
      </c>
      <c r="AY138" s="474">
        <v>26540379.797970399</v>
      </c>
      <c r="AZ138" s="474">
        <v>21473971.777642701</v>
      </c>
      <c r="BA138" s="474">
        <v>21473971.777642701</v>
      </c>
    </row>
    <row r="139" spans="1:53">
      <c r="A139" s="475" t="s">
        <v>2867</v>
      </c>
      <c r="B139" s="474">
        <v>186463186.05000001</v>
      </c>
      <c r="C139" s="474">
        <v>183585904.96000001</v>
      </c>
      <c r="D139" s="474">
        <v>180708623.87</v>
      </c>
      <c r="E139" s="474">
        <v>177831342.78</v>
      </c>
      <c r="F139" s="474">
        <v>174954061.69</v>
      </c>
      <c r="G139" s="474">
        <v>172076780.59999999</v>
      </c>
      <c r="H139" s="474">
        <v>169199499.5</v>
      </c>
      <c r="I139" s="474">
        <v>165832597.49000001</v>
      </c>
      <c r="J139" s="474">
        <v>162465695.47999999</v>
      </c>
      <c r="K139" s="474">
        <v>159425318.616061</v>
      </c>
      <c r="L139" s="474">
        <v>156384941.75212201</v>
      </c>
      <c r="M139" s="474">
        <v>153344564.888183</v>
      </c>
      <c r="N139" s="474">
        <v>153344564.888183</v>
      </c>
      <c r="O139" s="474">
        <v>150094752.867805</v>
      </c>
      <c r="P139" s="474">
        <v>146844940.847426</v>
      </c>
      <c r="Q139" s="474">
        <v>143595128.827048</v>
      </c>
      <c r="R139" s="474">
        <v>140345316.806669</v>
      </c>
      <c r="S139" s="474">
        <v>137095504.786291</v>
      </c>
      <c r="T139" s="474">
        <v>133845692.765912</v>
      </c>
      <c r="U139" s="474">
        <v>130595880.745534</v>
      </c>
      <c r="V139" s="474">
        <v>127346068.725155</v>
      </c>
      <c r="W139" s="474">
        <v>124096256.704777</v>
      </c>
      <c r="X139" s="474">
        <v>120846444.684398</v>
      </c>
      <c r="Y139" s="474">
        <v>117596632.66402</v>
      </c>
      <c r="Z139" s="474">
        <v>114346820.643641</v>
      </c>
      <c r="AA139" s="474">
        <v>114346820.643641</v>
      </c>
      <c r="AB139" s="474">
        <v>110904122.21456601</v>
      </c>
      <c r="AC139" s="474">
        <v>107461423.785492</v>
      </c>
      <c r="AD139" s="474">
        <v>104018725.356417</v>
      </c>
      <c r="AE139" s="474">
        <v>100576026.927342</v>
      </c>
      <c r="AF139" s="474">
        <v>97133328.4982678</v>
      </c>
      <c r="AG139" s="474">
        <v>93690630.069193095</v>
      </c>
      <c r="AH139" s="474">
        <v>90247931.640118301</v>
      </c>
      <c r="AI139" s="474">
        <v>86805233.211043596</v>
      </c>
      <c r="AJ139" s="474">
        <v>83362534.781968802</v>
      </c>
      <c r="AK139" s="474">
        <v>79919836.352894098</v>
      </c>
      <c r="AL139" s="474">
        <v>76477137.923819393</v>
      </c>
      <c r="AM139" s="474">
        <v>73034439.494744599</v>
      </c>
      <c r="AN139" s="474">
        <v>73034439.494744599</v>
      </c>
      <c r="AO139" s="474">
        <v>69382999.813872293</v>
      </c>
      <c r="AP139" s="474">
        <v>65731560.132999897</v>
      </c>
      <c r="AQ139" s="474">
        <v>62080120.452127598</v>
      </c>
      <c r="AR139" s="474">
        <v>58428680.771255299</v>
      </c>
      <c r="AS139" s="474">
        <v>54777241.090382896</v>
      </c>
      <c r="AT139" s="474">
        <v>51125801.409510598</v>
      </c>
      <c r="AU139" s="474">
        <v>47474361.728638202</v>
      </c>
      <c r="AV139" s="474">
        <v>43822922.047765903</v>
      </c>
      <c r="AW139" s="474">
        <v>40171482.366893597</v>
      </c>
      <c r="AX139" s="474">
        <v>36520042.686021201</v>
      </c>
      <c r="AY139" s="474">
        <v>32868603.005148899</v>
      </c>
      <c r="AZ139" s="474">
        <v>29217163.3242766</v>
      </c>
      <c r="BA139" s="474">
        <v>29217163.3242766</v>
      </c>
    </row>
    <row r="140" spans="1:53">
      <c r="A140" s="475" t="s">
        <v>2866</v>
      </c>
      <c r="B140" s="474">
        <v>59657645.649999999</v>
      </c>
      <c r="C140" s="474">
        <v>59987250.189999998</v>
      </c>
      <c r="D140" s="474">
        <v>60316854.729999997</v>
      </c>
      <c r="E140" s="474">
        <v>60646459.270000003</v>
      </c>
      <c r="F140" s="474">
        <v>60976063.810000002</v>
      </c>
      <c r="G140" s="474">
        <v>61305668.350000001</v>
      </c>
      <c r="H140" s="474">
        <v>61635272.880000003</v>
      </c>
      <c r="I140" s="474">
        <v>61957232.719999999</v>
      </c>
      <c r="J140" s="474">
        <v>62279192.560000002</v>
      </c>
      <c r="K140" s="474">
        <v>62279192.560000002</v>
      </c>
      <c r="L140" s="474">
        <v>62279192.560000002</v>
      </c>
      <c r="M140" s="474">
        <v>62279192.560000002</v>
      </c>
      <c r="N140" s="474">
        <v>62279192.560000002</v>
      </c>
      <c r="O140" s="474">
        <v>62279192.560000002</v>
      </c>
      <c r="P140" s="474">
        <v>62279192.560000002</v>
      </c>
      <c r="Q140" s="474">
        <v>62279192.560000002</v>
      </c>
      <c r="R140" s="474">
        <v>62279192.560000002</v>
      </c>
      <c r="S140" s="474">
        <v>62279192.560000002</v>
      </c>
      <c r="T140" s="474">
        <v>62279192.560000002</v>
      </c>
      <c r="U140" s="474">
        <v>62279192.560000002</v>
      </c>
      <c r="V140" s="474">
        <v>62279192.560000002</v>
      </c>
      <c r="W140" s="474">
        <v>62279192.560000002</v>
      </c>
      <c r="X140" s="474">
        <v>62279192.560000002</v>
      </c>
      <c r="Y140" s="474">
        <v>62279192.560000002</v>
      </c>
      <c r="Z140" s="474">
        <v>62279192.560000002</v>
      </c>
      <c r="AA140" s="474">
        <v>62279192.560000002</v>
      </c>
      <c r="AB140" s="474">
        <v>62279192.560000002</v>
      </c>
      <c r="AC140" s="474">
        <v>62279192.560000002</v>
      </c>
      <c r="AD140" s="474">
        <v>62279192.560000002</v>
      </c>
      <c r="AE140" s="474">
        <v>62279192.560000002</v>
      </c>
      <c r="AF140" s="474">
        <v>62279192.560000002</v>
      </c>
      <c r="AG140" s="474">
        <v>62279192.560000002</v>
      </c>
      <c r="AH140" s="474">
        <v>62279192.560000002</v>
      </c>
      <c r="AI140" s="474">
        <v>62279192.560000002</v>
      </c>
      <c r="AJ140" s="474">
        <v>62279192.560000002</v>
      </c>
      <c r="AK140" s="474">
        <v>62279192.560000002</v>
      </c>
      <c r="AL140" s="474">
        <v>62279192.560000002</v>
      </c>
      <c r="AM140" s="474">
        <v>62279192.560000002</v>
      </c>
      <c r="AN140" s="474">
        <v>62279192.560000002</v>
      </c>
      <c r="AO140" s="474">
        <v>62279192.560000002</v>
      </c>
      <c r="AP140" s="474">
        <v>62279192.560000002</v>
      </c>
      <c r="AQ140" s="474">
        <v>62279192.560000002</v>
      </c>
      <c r="AR140" s="474">
        <v>62279192.560000002</v>
      </c>
      <c r="AS140" s="474">
        <v>62279192.560000002</v>
      </c>
      <c r="AT140" s="474">
        <v>62279192.560000002</v>
      </c>
      <c r="AU140" s="474">
        <v>62279192.560000002</v>
      </c>
      <c r="AV140" s="474">
        <v>62279192.560000002</v>
      </c>
      <c r="AW140" s="474">
        <v>62279192.560000002</v>
      </c>
      <c r="AX140" s="474">
        <v>62279192.560000002</v>
      </c>
      <c r="AY140" s="474">
        <v>62279192.560000002</v>
      </c>
      <c r="AZ140" s="474">
        <v>62279192.560000002</v>
      </c>
      <c r="BA140" s="474">
        <v>62279192.560000002</v>
      </c>
    </row>
    <row r="141" spans="1:53">
      <c r="A141" s="475" t="s">
        <v>2865</v>
      </c>
      <c r="B141" s="474">
        <v>-59657645.649999999</v>
      </c>
      <c r="C141" s="474">
        <v>-59987250.189999998</v>
      </c>
      <c r="D141" s="474">
        <v>-60316854.729999997</v>
      </c>
      <c r="E141" s="474">
        <v>-60646459.270000003</v>
      </c>
      <c r="F141" s="474">
        <v>-60976063.810000002</v>
      </c>
      <c r="G141" s="474">
        <v>-61305668.350000001</v>
      </c>
      <c r="H141" s="474">
        <v>-61635272.880000003</v>
      </c>
      <c r="I141" s="474">
        <v>-61957232.719999999</v>
      </c>
      <c r="J141" s="474">
        <v>-62279192.560000002</v>
      </c>
      <c r="K141" s="474">
        <v>-62279192.560000002</v>
      </c>
      <c r="L141" s="474">
        <v>-62279192.560000002</v>
      </c>
      <c r="M141" s="474">
        <v>-62279192.560000002</v>
      </c>
      <c r="N141" s="474">
        <v>-62279192.560000002</v>
      </c>
      <c r="O141" s="474">
        <v>-62279192.560000002</v>
      </c>
      <c r="P141" s="474">
        <v>-62279192.560000002</v>
      </c>
      <c r="Q141" s="474">
        <v>-62279192.560000002</v>
      </c>
      <c r="R141" s="474">
        <v>-62279192.560000002</v>
      </c>
      <c r="S141" s="474">
        <v>-62279192.560000002</v>
      </c>
      <c r="T141" s="474">
        <v>-62279192.560000002</v>
      </c>
      <c r="U141" s="474">
        <v>-62279192.560000002</v>
      </c>
      <c r="V141" s="474">
        <v>-62279192.560000002</v>
      </c>
      <c r="W141" s="474">
        <v>-62279192.560000002</v>
      </c>
      <c r="X141" s="474">
        <v>-62279192.560000002</v>
      </c>
      <c r="Y141" s="474">
        <v>-62279192.560000002</v>
      </c>
      <c r="Z141" s="474">
        <v>-62279192.560000002</v>
      </c>
      <c r="AA141" s="474">
        <v>-62279192.560000002</v>
      </c>
      <c r="AB141" s="474">
        <v>-62279192.560000002</v>
      </c>
      <c r="AC141" s="474">
        <v>-62279192.560000002</v>
      </c>
      <c r="AD141" s="474">
        <v>-62279192.560000002</v>
      </c>
      <c r="AE141" s="474">
        <v>-62279192.560000002</v>
      </c>
      <c r="AF141" s="474">
        <v>-62279192.560000002</v>
      </c>
      <c r="AG141" s="474">
        <v>-62279192.560000002</v>
      </c>
      <c r="AH141" s="474">
        <v>-62279192.560000002</v>
      </c>
      <c r="AI141" s="474">
        <v>-62279192.560000002</v>
      </c>
      <c r="AJ141" s="474">
        <v>-62279192.560000002</v>
      </c>
      <c r="AK141" s="474">
        <v>-62279192.560000002</v>
      </c>
      <c r="AL141" s="474">
        <v>-62279192.560000002</v>
      </c>
      <c r="AM141" s="474">
        <v>-62279192.560000002</v>
      </c>
      <c r="AN141" s="474">
        <v>-62279192.560000002</v>
      </c>
      <c r="AO141" s="474">
        <v>-62279192.560000002</v>
      </c>
      <c r="AP141" s="474">
        <v>-62279192.560000002</v>
      </c>
      <c r="AQ141" s="474">
        <v>-62279192.560000002</v>
      </c>
      <c r="AR141" s="474">
        <v>-62279192.560000002</v>
      </c>
      <c r="AS141" s="474">
        <v>-62279192.560000002</v>
      </c>
      <c r="AT141" s="474">
        <v>-62279192.560000002</v>
      </c>
      <c r="AU141" s="474">
        <v>-62279192.560000002</v>
      </c>
      <c r="AV141" s="474">
        <v>-62279192.560000002</v>
      </c>
      <c r="AW141" s="474">
        <v>-62279192.560000002</v>
      </c>
      <c r="AX141" s="474">
        <v>-62279192.560000002</v>
      </c>
      <c r="AY141" s="474">
        <v>-62279192.560000002</v>
      </c>
      <c r="AZ141" s="474">
        <v>-62279192.560000002</v>
      </c>
      <c r="BA141" s="474">
        <v>-62279192.560000002</v>
      </c>
    </row>
    <row r="142" spans="1:53">
      <c r="A142" s="475" t="s">
        <v>2864</v>
      </c>
      <c r="B142" s="474">
        <v>196827.94</v>
      </c>
      <c r="C142" s="474">
        <v>1426065.37</v>
      </c>
      <c r="D142" s="474">
        <v>1294434.3500000001</v>
      </c>
      <c r="E142" s="474">
        <v>815907.31</v>
      </c>
      <c r="F142" s="474">
        <v>52604.36</v>
      </c>
      <c r="G142" s="474">
        <v>-1259683.57</v>
      </c>
      <c r="H142" s="474">
        <v>-2906413.1</v>
      </c>
      <c r="I142" s="474">
        <v>-4001960.1</v>
      </c>
      <c r="J142" s="474">
        <v>-3820037.08</v>
      </c>
      <c r="K142" s="474">
        <v>-3820037.08</v>
      </c>
      <c r="L142" s="474">
        <v>-3820037.08</v>
      </c>
      <c r="M142" s="474">
        <v>-3820037.08</v>
      </c>
      <c r="N142" s="474">
        <v>-3820037.08</v>
      </c>
      <c r="O142" s="474">
        <v>-3820037.08</v>
      </c>
      <c r="P142" s="474">
        <v>-3820037.08</v>
      </c>
      <c r="Q142" s="474">
        <v>-3820037.08</v>
      </c>
      <c r="R142" s="474">
        <v>-3820037.08</v>
      </c>
      <c r="S142" s="474">
        <v>-3820037.08</v>
      </c>
      <c r="T142" s="474">
        <v>-3820037.08</v>
      </c>
      <c r="U142" s="474">
        <v>-3820037.08</v>
      </c>
      <c r="V142" s="474">
        <v>-3820037.08</v>
      </c>
      <c r="W142" s="474">
        <v>-3820037.08</v>
      </c>
      <c r="X142" s="474">
        <v>-3820037.08</v>
      </c>
      <c r="Y142" s="474">
        <v>-3820037.08</v>
      </c>
      <c r="Z142" s="474">
        <v>-3820037.08</v>
      </c>
      <c r="AA142" s="474">
        <v>-3820037.08</v>
      </c>
      <c r="AB142" s="474">
        <v>-3820037.08</v>
      </c>
      <c r="AC142" s="474">
        <v>-3820037.08</v>
      </c>
      <c r="AD142" s="474">
        <v>-3820037.08</v>
      </c>
      <c r="AE142" s="474">
        <v>-3820037.08</v>
      </c>
      <c r="AF142" s="474">
        <v>-3820037.08</v>
      </c>
      <c r="AG142" s="474">
        <v>-3820037.08</v>
      </c>
      <c r="AH142" s="474">
        <v>-3820037.08</v>
      </c>
      <c r="AI142" s="474">
        <v>-3820037.08</v>
      </c>
      <c r="AJ142" s="474">
        <v>-3820037.08</v>
      </c>
      <c r="AK142" s="474">
        <v>-3820037.08</v>
      </c>
      <c r="AL142" s="474">
        <v>-3820037.08</v>
      </c>
      <c r="AM142" s="474">
        <v>-3820037.08</v>
      </c>
      <c r="AN142" s="474">
        <v>-3820037.08</v>
      </c>
      <c r="AO142" s="474">
        <v>-3820037.08</v>
      </c>
      <c r="AP142" s="474">
        <v>-3820037.08</v>
      </c>
      <c r="AQ142" s="474">
        <v>-3820037.08</v>
      </c>
      <c r="AR142" s="474">
        <v>-3820037.08</v>
      </c>
      <c r="AS142" s="474">
        <v>-3820037.08</v>
      </c>
      <c r="AT142" s="474">
        <v>-3820037.08</v>
      </c>
      <c r="AU142" s="474">
        <v>-3820037.08</v>
      </c>
      <c r="AV142" s="474">
        <v>-3820037.08</v>
      </c>
      <c r="AW142" s="474">
        <v>-3820037.08</v>
      </c>
      <c r="AX142" s="474">
        <v>-3820037.08</v>
      </c>
      <c r="AY142" s="474">
        <v>-3820037.08</v>
      </c>
      <c r="AZ142" s="474">
        <v>-3820037.08</v>
      </c>
      <c r="BA142" s="474">
        <v>-3820037.08</v>
      </c>
    </row>
    <row r="143" spans="1:53">
      <c r="A143" s="475" t="s">
        <v>2863</v>
      </c>
      <c r="B143" s="474">
        <v>188161.47</v>
      </c>
      <c r="C143" s="474">
        <v>2600741</v>
      </c>
      <c r="D143" s="474">
        <v>2378790.11</v>
      </c>
      <c r="E143" s="474">
        <v>1429994.22</v>
      </c>
      <c r="F143" s="474">
        <v>-128248.27</v>
      </c>
      <c r="G143" s="474">
        <v>-2837880.46</v>
      </c>
      <c r="H143" s="474">
        <v>-6285475.46</v>
      </c>
      <c r="I143" s="474">
        <v>-8869328.1799999997</v>
      </c>
      <c r="J143" s="474">
        <v>-8216769.5</v>
      </c>
      <c r="K143" s="474">
        <v>-8216769.5</v>
      </c>
      <c r="L143" s="474">
        <v>-8216769.5</v>
      </c>
      <c r="M143" s="474">
        <v>-8216769.5</v>
      </c>
      <c r="N143" s="474">
        <v>-8216769.5</v>
      </c>
      <c r="O143" s="474">
        <v>-8216769.5</v>
      </c>
      <c r="P143" s="474">
        <v>-8216769.5</v>
      </c>
      <c r="Q143" s="474">
        <v>-8216769.5</v>
      </c>
      <c r="R143" s="474">
        <v>-8216769.5</v>
      </c>
      <c r="S143" s="474">
        <v>-8216769.5</v>
      </c>
      <c r="T143" s="474">
        <v>-8216769.5</v>
      </c>
      <c r="U143" s="474">
        <v>-8216769.5</v>
      </c>
      <c r="V143" s="474">
        <v>-8216769.5</v>
      </c>
      <c r="W143" s="474">
        <v>-8216769.5</v>
      </c>
      <c r="X143" s="474">
        <v>-8216769.5</v>
      </c>
      <c r="Y143" s="474">
        <v>-8216769.5</v>
      </c>
      <c r="Z143" s="474">
        <v>-8216769.5</v>
      </c>
      <c r="AA143" s="474">
        <v>-8216769.5</v>
      </c>
      <c r="AB143" s="474">
        <v>-8216769.5</v>
      </c>
      <c r="AC143" s="474">
        <v>-8216769.5</v>
      </c>
      <c r="AD143" s="474">
        <v>-8216769.5</v>
      </c>
      <c r="AE143" s="474">
        <v>-8216769.5</v>
      </c>
      <c r="AF143" s="474">
        <v>-8216769.5</v>
      </c>
      <c r="AG143" s="474">
        <v>-8216769.5</v>
      </c>
      <c r="AH143" s="474">
        <v>-8216769.5</v>
      </c>
      <c r="AI143" s="474">
        <v>-8216769.5</v>
      </c>
      <c r="AJ143" s="474">
        <v>-8216769.5</v>
      </c>
      <c r="AK143" s="474">
        <v>-8216769.5</v>
      </c>
      <c r="AL143" s="474">
        <v>-8216769.5</v>
      </c>
      <c r="AM143" s="474">
        <v>-8216769.5</v>
      </c>
      <c r="AN143" s="474">
        <v>-8216769.5</v>
      </c>
      <c r="AO143" s="474">
        <v>-8216769.5</v>
      </c>
      <c r="AP143" s="474">
        <v>-8216769.5</v>
      </c>
      <c r="AQ143" s="474">
        <v>-8216769.5</v>
      </c>
      <c r="AR143" s="474">
        <v>-8216769.5</v>
      </c>
      <c r="AS143" s="474">
        <v>-8216769.5</v>
      </c>
      <c r="AT143" s="474">
        <v>-8216769.5</v>
      </c>
      <c r="AU143" s="474">
        <v>-8216769.5</v>
      </c>
      <c r="AV143" s="474">
        <v>-8216769.5</v>
      </c>
      <c r="AW143" s="474">
        <v>-8216769.5</v>
      </c>
      <c r="AX143" s="474">
        <v>-8216769.5</v>
      </c>
      <c r="AY143" s="474">
        <v>-8216769.5</v>
      </c>
      <c r="AZ143" s="474">
        <v>-8216769.5</v>
      </c>
      <c r="BA143" s="474">
        <v>-8216769.5</v>
      </c>
    </row>
    <row r="144" spans="1:53">
      <c r="A144" s="475" t="s">
        <v>2862</v>
      </c>
      <c r="B144" s="474">
        <v>6059784.4400000004</v>
      </c>
      <c r="C144" s="474">
        <v>8225212.4299999997</v>
      </c>
      <c r="D144" s="474">
        <v>7687463.3899999997</v>
      </c>
      <c r="E144" s="474">
        <v>8645804.1799999997</v>
      </c>
      <c r="F144" s="474">
        <v>10091573.699999999</v>
      </c>
      <c r="G144" s="474">
        <v>12100469.09</v>
      </c>
      <c r="H144" s="474">
        <v>13734859.01</v>
      </c>
      <c r="I144" s="474">
        <v>14580582.949999999</v>
      </c>
      <c r="J144" s="474">
        <v>13691060.630000001</v>
      </c>
      <c r="K144" s="474">
        <v>13406067.7861277</v>
      </c>
      <c r="L144" s="474">
        <v>13327511.2881028</v>
      </c>
      <c r="M144" s="474">
        <v>15204702.2497412</v>
      </c>
      <c r="N144" s="474">
        <v>15204702.2497412</v>
      </c>
      <c r="O144" s="474">
        <v>11967230.6665204</v>
      </c>
      <c r="P144" s="474">
        <v>9887608.3818053007</v>
      </c>
      <c r="Q144" s="474">
        <v>8550545.6047536507</v>
      </c>
      <c r="R144" s="474">
        <v>8560666.0199115798</v>
      </c>
      <c r="S144" s="474">
        <v>7397951.9017756497</v>
      </c>
      <c r="T144" s="474">
        <v>8187162.3770561703</v>
      </c>
      <c r="U144" s="474">
        <v>6516857.8272321904</v>
      </c>
      <c r="V144" s="474">
        <v>5420297.9837340303</v>
      </c>
      <c r="W144" s="474">
        <v>5145781.92194869</v>
      </c>
      <c r="X144" s="474">
        <v>3954301.8837673301</v>
      </c>
      <c r="Y144" s="474">
        <v>2428914.1172653502</v>
      </c>
      <c r="Z144" s="474">
        <v>2253386.28950318</v>
      </c>
      <c r="AA144" s="474">
        <v>2253386.28950318</v>
      </c>
      <c r="AB144" s="474">
        <v>0</v>
      </c>
      <c r="AC144" s="474">
        <v>0</v>
      </c>
      <c r="AD144" s="474">
        <v>0</v>
      </c>
      <c r="AE144" s="474">
        <v>0</v>
      </c>
      <c r="AF144" s="474">
        <v>0</v>
      </c>
      <c r="AG144" s="474">
        <v>0</v>
      </c>
      <c r="AH144" s="474">
        <v>0</v>
      </c>
      <c r="AI144" s="474">
        <v>0</v>
      </c>
      <c r="AJ144" s="474">
        <v>295500.21184728597</v>
      </c>
      <c r="AK144" s="474">
        <v>45528.529091835997</v>
      </c>
      <c r="AL144" s="474">
        <v>-1.45519152283668E-11</v>
      </c>
      <c r="AM144" s="474">
        <v>-1.45519152283668E-11</v>
      </c>
      <c r="AN144" s="474">
        <v>-1.45519152283668E-11</v>
      </c>
      <c r="AO144" s="474">
        <v>-1.45519152283668E-11</v>
      </c>
      <c r="AP144" s="474">
        <v>-1.45519152283668E-11</v>
      </c>
      <c r="AQ144" s="474">
        <v>-1.45519152283668E-11</v>
      </c>
      <c r="AR144" s="474">
        <v>-1.45519152283668E-11</v>
      </c>
      <c r="AS144" s="474">
        <v>-1.45519152283668E-11</v>
      </c>
      <c r="AT144" s="474">
        <v>-1.45519152283668E-11</v>
      </c>
      <c r="AU144" s="474">
        <v>-1.45519152283668E-11</v>
      </c>
      <c r="AV144" s="474">
        <v>-1.45519152283668E-11</v>
      </c>
      <c r="AW144" s="474">
        <v>-1.45519152283668E-11</v>
      </c>
      <c r="AX144" s="474">
        <v>-1.45519152283668E-11</v>
      </c>
      <c r="AY144" s="474">
        <v>-1.45519152283668E-11</v>
      </c>
      <c r="AZ144" s="474">
        <v>-1.45519152283668E-11</v>
      </c>
      <c r="BA144" s="474">
        <v>-1.45519152283668E-11</v>
      </c>
    </row>
    <row r="145" spans="1:53">
      <c r="A145" s="475" t="s">
        <v>2861</v>
      </c>
      <c r="B145" s="474">
        <v>209633713.18000001</v>
      </c>
      <c r="C145" s="474">
        <v>164061556.40000001</v>
      </c>
      <c r="D145" s="474">
        <v>151683731.47999999</v>
      </c>
      <c r="E145" s="474">
        <v>140489862.77000001</v>
      </c>
      <c r="F145" s="474">
        <v>141697903.75999999</v>
      </c>
      <c r="G145" s="474">
        <v>147021229.38999999</v>
      </c>
      <c r="H145" s="474">
        <v>126662430.7</v>
      </c>
      <c r="I145" s="474">
        <v>119967757.97</v>
      </c>
      <c r="J145" s="474">
        <v>101498026.79000001</v>
      </c>
      <c r="K145" s="474">
        <v>97194868.689999998</v>
      </c>
      <c r="L145" s="474">
        <v>72887689.310000002</v>
      </c>
      <c r="M145" s="474">
        <v>36943353.020000003</v>
      </c>
      <c r="N145" s="474">
        <v>36943353.020000003</v>
      </c>
      <c r="O145" s="474">
        <v>0</v>
      </c>
      <c r="P145" s="474">
        <v>0</v>
      </c>
      <c r="Q145" s="474">
        <v>0</v>
      </c>
      <c r="R145" s="474">
        <v>0</v>
      </c>
      <c r="S145" s="474">
        <v>0</v>
      </c>
      <c r="T145" s="474">
        <v>0</v>
      </c>
      <c r="U145" s="474">
        <v>0</v>
      </c>
      <c r="V145" s="474">
        <v>0</v>
      </c>
      <c r="W145" s="474">
        <v>0</v>
      </c>
      <c r="X145" s="474">
        <v>12000876.161781</v>
      </c>
      <c r="Y145" s="474">
        <v>4544982.6251927596</v>
      </c>
      <c r="Z145" s="474">
        <v>231505.97394184399</v>
      </c>
      <c r="AA145" s="474">
        <v>231505.97394184399</v>
      </c>
      <c r="AB145" s="474">
        <v>0</v>
      </c>
      <c r="AC145" s="474">
        <v>0</v>
      </c>
      <c r="AD145" s="474">
        <v>0</v>
      </c>
      <c r="AE145" s="474">
        <v>0</v>
      </c>
      <c r="AF145" s="474">
        <v>0</v>
      </c>
      <c r="AG145" s="474">
        <v>0</v>
      </c>
      <c r="AH145" s="474">
        <v>0</v>
      </c>
      <c r="AI145" s="474">
        <v>0</v>
      </c>
      <c r="AJ145" s="474">
        <v>0</v>
      </c>
      <c r="AK145" s="474">
        <v>0</v>
      </c>
      <c r="AL145" s="474">
        <v>0</v>
      </c>
      <c r="AM145" s="474">
        <v>0</v>
      </c>
      <c r="AN145" s="474">
        <v>0</v>
      </c>
      <c r="AO145" s="474">
        <v>0</v>
      </c>
      <c r="AP145" s="474">
        <v>0</v>
      </c>
      <c r="AQ145" s="474">
        <v>0</v>
      </c>
      <c r="AR145" s="474">
        <v>0</v>
      </c>
      <c r="AS145" s="474">
        <v>12699749.188973499</v>
      </c>
      <c r="AT145" s="474">
        <v>7479291.1408333797</v>
      </c>
      <c r="AU145" s="474">
        <v>6124759.2462887401</v>
      </c>
      <c r="AV145" s="474">
        <v>3321667.9224376199</v>
      </c>
      <c r="AW145" s="474">
        <v>0</v>
      </c>
      <c r="AX145" s="474">
        <v>4363824.9140279898</v>
      </c>
      <c r="AY145" s="474">
        <v>0</v>
      </c>
      <c r="AZ145" s="474">
        <v>0</v>
      </c>
      <c r="BA145" s="474">
        <v>0</v>
      </c>
    </row>
    <row r="146" spans="1:53">
      <c r="A146" s="475" t="s">
        <v>2860</v>
      </c>
      <c r="B146" s="474">
        <v>0</v>
      </c>
      <c r="C146" s="474">
        <v>0</v>
      </c>
      <c r="D146" s="474">
        <v>874026.41</v>
      </c>
      <c r="E146" s="474">
        <v>4097174.49</v>
      </c>
      <c r="F146" s="474">
        <v>3872894.53</v>
      </c>
      <c r="G146" s="474">
        <v>0</v>
      </c>
      <c r="H146" s="474">
        <v>0</v>
      </c>
      <c r="I146" s="474">
        <v>0</v>
      </c>
      <c r="J146" s="474">
        <v>0</v>
      </c>
      <c r="K146" s="474">
        <v>0</v>
      </c>
      <c r="L146" s="474">
        <v>0</v>
      </c>
      <c r="M146" s="474">
        <v>0</v>
      </c>
      <c r="N146" s="474">
        <v>0</v>
      </c>
      <c r="O146" s="474">
        <v>0</v>
      </c>
      <c r="P146" s="474">
        <v>1630779.5214990999</v>
      </c>
      <c r="Q146" s="474">
        <v>6041221.5151238497</v>
      </c>
      <c r="R146" s="474">
        <v>9823487.8588388003</v>
      </c>
      <c r="S146" s="474">
        <v>10595372.484077901</v>
      </c>
      <c r="T146" s="474">
        <v>8047348.9017167902</v>
      </c>
      <c r="U146" s="474">
        <v>1834228.1374826401</v>
      </c>
      <c r="V146" s="474">
        <v>-2.3283064365386901E-10</v>
      </c>
      <c r="W146" s="474">
        <v>-2.3283064365386901E-10</v>
      </c>
      <c r="X146" s="474">
        <v>-2.3283064365386901E-10</v>
      </c>
      <c r="Y146" s="474">
        <v>-2.3283064365386901E-10</v>
      </c>
      <c r="Z146" s="474">
        <v>-2.3283064365386901E-10</v>
      </c>
      <c r="AA146" s="474">
        <v>-2.3283064365386901E-10</v>
      </c>
      <c r="AB146" s="474">
        <v>-2.3283064365386901E-10</v>
      </c>
      <c r="AC146" s="474">
        <v>-2.3283064365386901E-10</v>
      </c>
      <c r="AD146" s="474">
        <v>-2.3283064365386901E-10</v>
      </c>
      <c r="AE146" s="474">
        <v>273966.53557631699</v>
      </c>
      <c r="AF146" s="474">
        <v>1227801.9907634901</v>
      </c>
      <c r="AG146" s="474">
        <v>22655.382752864101</v>
      </c>
      <c r="AH146" s="474">
        <v>-1.7462298274040199E-10</v>
      </c>
      <c r="AI146" s="474">
        <v>-1.7462298274040199E-10</v>
      </c>
      <c r="AJ146" s="474">
        <v>-1.7462298274040199E-10</v>
      </c>
      <c r="AK146" s="474">
        <v>-1.7462298274040199E-10</v>
      </c>
      <c r="AL146" s="474">
        <v>-1.7462298274040199E-10</v>
      </c>
      <c r="AM146" s="474">
        <v>-1.7462298274040199E-10</v>
      </c>
      <c r="AN146" s="474">
        <v>-1.7462298274040199E-10</v>
      </c>
      <c r="AO146" s="474">
        <v>-1.7462298274040199E-10</v>
      </c>
      <c r="AP146" s="474">
        <v>-1.7462298274040199E-10</v>
      </c>
      <c r="AQ146" s="474">
        <v>3142609.4543097601</v>
      </c>
      <c r="AR146" s="474">
        <v>6617898.9125390099</v>
      </c>
      <c r="AS146" s="474">
        <v>6717468.5866677202</v>
      </c>
      <c r="AT146" s="474">
        <v>4765819.5638501504</v>
      </c>
      <c r="AU146" s="474">
        <v>1418571.8015250701</v>
      </c>
      <c r="AV146" s="474">
        <v>0</v>
      </c>
      <c r="AW146" s="474">
        <v>0</v>
      </c>
      <c r="AX146" s="474">
        <v>0</v>
      </c>
      <c r="AY146" s="474">
        <v>0</v>
      </c>
      <c r="AZ146" s="474">
        <v>0</v>
      </c>
      <c r="BA146" s="474">
        <v>0</v>
      </c>
    </row>
    <row r="147" spans="1:53">
      <c r="A147" s="475" t="s">
        <v>2859</v>
      </c>
      <c r="B147" s="474">
        <v>2479282.67</v>
      </c>
      <c r="C147" s="474">
        <v>8881039.3699999992</v>
      </c>
      <c r="D147" s="474">
        <v>13546670.5</v>
      </c>
      <c r="E147" s="474">
        <v>15885978.59</v>
      </c>
      <c r="F147" s="474">
        <v>18097366.34</v>
      </c>
      <c r="G147" s="474">
        <v>20095804.629999999</v>
      </c>
      <c r="H147" s="474">
        <v>19321234.510000002</v>
      </c>
      <c r="I147" s="474">
        <v>18477636.719999999</v>
      </c>
      <c r="J147" s="474">
        <v>18240109.670000002</v>
      </c>
      <c r="K147" s="474">
        <v>19948499.431375399</v>
      </c>
      <c r="L147" s="474">
        <v>24311209.101631001</v>
      </c>
      <c r="M147" s="474">
        <v>29177851.4756933</v>
      </c>
      <c r="N147" s="474">
        <v>29177851.4756933</v>
      </c>
      <c r="O147" s="474">
        <v>25532653.993503001</v>
      </c>
      <c r="P147" s="474">
        <v>23496828.361641798</v>
      </c>
      <c r="Q147" s="474">
        <v>25842490.412661001</v>
      </c>
      <c r="R147" s="474">
        <v>27535250.024046801</v>
      </c>
      <c r="S147" s="474">
        <v>26810769.722451098</v>
      </c>
      <c r="T147" s="474">
        <v>23737503.358623601</v>
      </c>
      <c r="U147" s="474">
        <v>19232522.945964899</v>
      </c>
      <c r="V147" s="474">
        <v>14268903.736862</v>
      </c>
      <c r="W147" s="474">
        <v>6020368.4639449297</v>
      </c>
      <c r="X147" s="474">
        <v>0</v>
      </c>
      <c r="Y147" s="474">
        <v>0</v>
      </c>
      <c r="Z147" s="474">
        <v>0</v>
      </c>
      <c r="AA147" s="474">
        <v>0</v>
      </c>
      <c r="AB147" s="474">
        <v>0</v>
      </c>
      <c r="AC147" s="474">
        <v>0</v>
      </c>
      <c r="AD147" s="474">
        <v>0</v>
      </c>
      <c r="AE147" s="474">
        <v>2869346.5276808701</v>
      </c>
      <c r="AF147" s="474">
        <v>5314703.43203473</v>
      </c>
      <c r="AG147" s="474">
        <v>5833606.74500327</v>
      </c>
      <c r="AH147" s="474">
        <v>5895090.3875026498</v>
      </c>
      <c r="AI147" s="474">
        <v>5613948.24036479</v>
      </c>
      <c r="AJ147" s="474">
        <v>1787390.2036514401</v>
      </c>
      <c r="AK147" s="474">
        <v>0</v>
      </c>
      <c r="AL147" s="474">
        <v>0</v>
      </c>
      <c r="AM147" s="474">
        <v>0</v>
      </c>
      <c r="AN147" s="474">
        <v>0</v>
      </c>
      <c r="AO147" s="474">
        <v>982081.49050226097</v>
      </c>
      <c r="AP147" s="474">
        <v>3626743.5761005799</v>
      </c>
      <c r="AQ147" s="474">
        <v>6123221.75654242</v>
      </c>
      <c r="AR147" s="474">
        <v>8121773.8714958197</v>
      </c>
      <c r="AS147" s="474">
        <v>8095791.4539103499</v>
      </c>
      <c r="AT147" s="474">
        <v>6913768.9913930399</v>
      </c>
      <c r="AU147" s="474">
        <v>4252454.0418915804</v>
      </c>
      <c r="AV147" s="474">
        <v>1364492.35580835</v>
      </c>
      <c r="AW147" s="474">
        <v>3.8882717490196202E-8</v>
      </c>
      <c r="AX147" s="474">
        <v>3.8882717490196202E-8</v>
      </c>
      <c r="AY147" s="474">
        <v>3.8882717490196202E-8</v>
      </c>
      <c r="AZ147" s="474">
        <v>3.8882717490196202E-8</v>
      </c>
      <c r="BA147" s="474">
        <v>3.8882717490196202E-8</v>
      </c>
    </row>
    <row r="148" spans="1:53">
      <c r="A148" s="475" t="s">
        <v>2858</v>
      </c>
      <c r="B148" s="474">
        <v>0</v>
      </c>
      <c r="C148" s="474">
        <v>0</v>
      </c>
      <c r="D148" s="474">
        <v>0</v>
      </c>
      <c r="E148" s="474">
        <v>0</v>
      </c>
      <c r="F148" s="474">
        <v>0</v>
      </c>
      <c r="G148" s="474">
        <v>0</v>
      </c>
      <c r="H148" s="474">
        <v>0</v>
      </c>
      <c r="I148" s="474">
        <v>0</v>
      </c>
      <c r="J148" s="474">
        <v>0</v>
      </c>
      <c r="K148" s="474">
        <v>387424.47178101301</v>
      </c>
      <c r="L148" s="474">
        <v>0</v>
      </c>
      <c r="M148" s="474">
        <v>0</v>
      </c>
      <c r="N148" s="474">
        <v>0</v>
      </c>
      <c r="O148" s="474">
        <v>0</v>
      </c>
      <c r="P148" s="474">
        <v>0</v>
      </c>
      <c r="Q148" s="474">
        <v>0</v>
      </c>
      <c r="R148" s="474">
        <v>0</v>
      </c>
      <c r="S148" s="474">
        <v>0</v>
      </c>
      <c r="T148" s="474">
        <v>0</v>
      </c>
      <c r="U148" s="474">
        <v>0</v>
      </c>
      <c r="V148" s="474">
        <v>0</v>
      </c>
      <c r="W148" s="474">
        <v>0</v>
      </c>
      <c r="X148" s="474">
        <v>418893.54234771599</v>
      </c>
      <c r="Y148" s="474">
        <v>98216.6746167081</v>
      </c>
      <c r="Z148" s="474">
        <v>-3.8693542592227399E-8</v>
      </c>
      <c r="AA148" s="474">
        <v>-3.8693542592227399E-8</v>
      </c>
      <c r="AB148" s="474">
        <v>-3.8693542592227399E-8</v>
      </c>
      <c r="AC148" s="474">
        <v>-3.8693542592227399E-8</v>
      </c>
      <c r="AD148" s="474">
        <v>-3.8693542592227399E-8</v>
      </c>
      <c r="AE148" s="474">
        <v>-3.8693542592227399E-8</v>
      </c>
      <c r="AF148" s="474">
        <v>-3.8693542592227399E-8</v>
      </c>
      <c r="AG148" s="474">
        <v>-3.8693542592227399E-8</v>
      </c>
      <c r="AH148" s="474">
        <v>-3.8693542592227399E-8</v>
      </c>
      <c r="AI148" s="474">
        <v>-3.8693542592227399E-8</v>
      </c>
      <c r="AJ148" s="474">
        <v>-3.8693542592227399E-8</v>
      </c>
      <c r="AK148" s="474">
        <v>-3.8693542592227399E-8</v>
      </c>
      <c r="AL148" s="474">
        <v>-3.8693542592227399E-8</v>
      </c>
      <c r="AM148" s="474">
        <v>-3.8693542592227399E-8</v>
      </c>
      <c r="AN148" s="474">
        <v>-3.8693542592227399E-8</v>
      </c>
      <c r="AO148" s="474">
        <v>-3.8693542592227399E-8</v>
      </c>
      <c r="AP148" s="474">
        <v>-3.8693542592227399E-8</v>
      </c>
      <c r="AQ148" s="474">
        <v>-3.8693542592227399E-8</v>
      </c>
      <c r="AR148" s="474">
        <v>191702.59820906501</v>
      </c>
      <c r="AS148" s="474">
        <v>1000231.8964285</v>
      </c>
      <c r="AT148" s="474">
        <v>668541.60912885901</v>
      </c>
      <c r="AU148" s="474">
        <v>560260.78884091496</v>
      </c>
      <c r="AV148" s="474">
        <v>370087.82651400001</v>
      </c>
      <c r="AW148" s="474">
        <v>101850.260259524</v>
      </c>
      <c r="AX148" s="474">
        <v>369407.52836468897</v>
      </c>
      <c r="AY148" s="474">
        <v>-3.8649886846542299E-8</v>
      </c>
      <c r="AZ148" s="474">
        <v>-3.8649886846542299E-8</v>
      </c>
      <c r="BA148" s="474">
        <v>-3.8649886846542299E-8</v>
      </c>
    </row>
    <row r="149" spans="1:53">
      <c r="A149" s="475" t="s">
        <v>2857</v>
      </c>
      <c r="B149" s="474">
        <v>0</v>
      </c>
      <c r="C149" s="474">
        <v>0</v>
      </c>
      <c r="D149" s="474">
        <v>0</v>
      </c>
      <c r="E149" s="474">
        <v>0</v>
      </c>
      <c r="F149" s="474">
        <v>0</v>
      </c>
      <c r="G149" s="474">
        <v>0</v>
      </c>
      <c r="H149" s="474">
        <v>0</v>
      </c>
      <c r="I149" s="474">
        <v>0</v>
      </c>
      <c r="J149" s="474">
        <v>0</v>
      </c>
      <c r="K149" s="474">
        <v>0</v>
      </c>
      <c r="L149" s="474">
        <v>0</v>
      </c>
      <c r="M149" s="474">
        <v>0</v>
      </c>
      <c r="N149" s="474">
        <v>0</v>
      </c>
      <c r="O149" s="474">
        <v>0</v>
      </c>
      <c r="P149" s="474">
        <v>0</v>
      </c>
      <c r="Q149" s="474">
        <v>0</v>
      </c>
      <c r="R149" s="474">
        <v>0</v>
      </c>
      <c r="S149" s="474">
        <v>0</v>
      </c>
      <c r="T149" s="474">
        <v>0</v>
      </c>
      <c r="U149" s="474">
        <v>0</v>
      </c>
      <c r="V149" s="474">
        <v>0</v>
      </c>
      <c r="W149" s="474">
        <v>0</v>
      </c>
      <c r="X149" s="474">
        <v>0</v>
      </c>
      <c r="Y149" s="474">
        <v>0</v>
      </c>
      <c r="Z149" s="474">
        <v>0</v>
      </c>
      <c r="AA149" s="474">
        <v>0</v>
      </c>
      <c r="AB149" s="474">
        <v>0</v>
      </c>
      <c r="AC149" s="474">
        <v>0</v>
      </c>
      <c r="AD149" s="474">
        <v>0</v>
      </c>
      <c r="AE149" s="474">
        <v>0</v>
      </c>
      <c r="AF149" s="474">
        <v>0</v>
      </c>
      <c r="AG149" s="474">
        <v>0</v>
      </c>
      <c r="AH149" s="474">
        <v>0</v>
      </c>
      <c r="AI149" s="474">
        <v>0</v>
      </c>
      <c r="AJ149" s="474">
        <v>0</v>
      </c>
      <c r="AK149" s="474">
        <v>0</v>
      </c>
      <c r="AL149" s="474">
        <v>0</v>
      </c>
      <c r="AM149" s="474">
        <v>0</v>
      </c>
      <c r="AN149" s="474">
        <v>0</v>
      </c>
      <c r="AO149" s="474">
        <v>0</v>
      </c>
      <c r="AP149" s="474">
        <v>0</v>
      </c>
      <c r="AQ149" s="474">
        <v>0</v>
      </c>
      <c r="AR149" s="474">
        <v>0</v>
      </c>
      <c r="AS149" s="474">
        <v>0</v>
      </c>
      <c r="AT149" s="474">
        <v>0</v>
      </c>
      <c r="AU149" s="474">
        <v>0</v>
      </c>
      <c r="AV149" s="474">
        <v>0</v>
      </c>
      <c r="AW149" s="474">
        <v>0</v>
      </c>
      <c r="AX149" s="474">
        <v>0</v>
      </c>
      <c r="AY149" s="474">
        <v>0</v>
      </c>
      <c r="AZ149" s="474">
        <v>0</v>
      </c>
      <c r="BA149" s="474">
        <v>0</v>
      </c>
    </row>
    <row r="150" spans="1:53">
      <c r="A150" s="475" t="s">
        <v>2856</v>
      </c>
      <c r="B150" s="474">
        <v>0</v>
      </c>
      <c r="C150" s="474">
        <v>0</v>
      </c>
      <c r="D150" s="474">
        <v>0</v>
      </c>
      <c r="E150" s="474">
        <v>0</v>
      </c>
      <c r="F150" s="474">
        <v>0</v>
      </c>
      <c r="G150" s="474">
        <v>0</v>
      </c>
      <c r="H150" s="474">
        <v>0</v>
      </c>
      <c r="I150" s="474">
        <v>0</v>
      </c>
      <c r="J150" s="474">
        <v>0</v>
      </c>
      <c r="K150" s="474">
        <v>0</v>
      </c>
      <c r="L150" s="474">
        <v>0</v>
      </c>
      <c r="M150" s="474">
        <v>0</v>
      </c>
      <c r="N150" s="474">
        <v>0</v>
      </c>
      <c r="O150" s="474">
        <v>0</v>
      </c>
      <c r="P150" s="474">
        <v>0</v>
      </c>
      <c r="Q150" s="474">
        <v>0</v>
      </c>
      <c r="R150" s="474">
        <v>0</v>
      </c>
      <c r="S150" s="474">
        <v>0</v>
      </c>
      <c r="T150" s="474">
        <v>0</v>
      </c>
      <c r="U150" s="474">
        <v>0</v>
      </c>
      <c r="V150" s="474">
        <v>0</v>
      </c>
      <c r="W150" s="474">
        <v>0</v>
      </c>
      <c r="X150" s="474">
        <v>0</v>
      </c>
      <c r="Y150" s="474">
        <v>0</v>
      </c>
      <c r="Z150" s="474">
        <v>0</v>
      </c>
      <c r="AA150" s="474">
        <v>0</v>
      </c>
      <c r="AB150" s="474">
        <v>0</v>
      </c>
      <c r="AC150" s="474">
        <v>0</v>
      </c>
      <c r="AD150" s="474">
        <v>0</v>
      </c>
      <c r="AE150" s="474">
        <v>0</v>
      </c>
      <c r="AF150" s="474">
        <v>0</v>
      </c>
      <c r="AG150" s="474">
        <v>0</v>
      </c>
      <c r="AH150" s="474">
        <v>0</v>
      </c>
      <c r="AI150" s="474">
        <v>0</v>
      </c>
      <c r="AJ150" s="474">
        <v>0</v>
      </c>
      <c r="AK150" s="474">
        <v>0</v>
      </c>
      <c r="AL150" s="474">
        <v>0</v>
      </c>
      <c r="AM150" s="474">
        <v>0</v>
      </c>
      <c r="AN150" s="474">
        <v>0</v>
      </c>
      <c r="AO150" s="474">
        <v>0</v>
      </c>
      <c r="AP150" s="474">
        <v>0</v>
      </c>
      <c r="AQ150" s="474">
        <v>0</v>
      </c>
      <c r="AR150" s="474">
        <v>0</v>
      </c>
      <c r="AS150" s="474">
        <v>0</v>
      </c>
      <c r="AT150" s="474">
        <v>0</v>
      </c>
      <c r="AU150" s="474">
        <v>0</v>
      </c>
      <c r="AV150" s="474">
        <v>0</v>
      </c>
      <c r="AW150" s="474">
        <v>0</v>
      </c>
      <c r="AX150" s="474">
        <v>0</v>
      </c>
      <c r="AY150" s="474">
        <v>0</v>
      </c>
      <c r="AZ150" s="474">
        <v>0</v>
      </c>
      <c r="BA150" s="474">
        <v>0</v>
      </c>
    </row>
    <row r="151" spans="1:53">
      <c r="A151" s="475" t="s">
        <v>2855</v>
      </c>
      <c r="B151" s="474">
        <v>11383684</v>
      </c>
      <c r="C151" s="474">
        <v>11345355</v>
      </c>
      <c r="D151" s="474">
        <v>11307026</v>
      </c>
      <c r="E151" s="474">
        <v>11268697</v>
      </c>
      <c r="F151" s="474">
        <v>11230368</v>
      </c>
      <c r="G151" s="474">
        <v>11192039</v>
      </c>
      <c r="H151" s="474">
        <v>11153710</v>
      </c>
      <c r="I151" s="474">
        <v>11115381</v>
      </c>
      <c r="J151" s="474">
        <v>11077052</v>
      </c>
      <c r="K151" s="474">
        <v>11038723</v>
      </c>
      <c r="L151" s="474">
        <v>11000394</v>
      </c>
      <c r="M151" s="474">
        <v>10962065</v>
      </c>
      <c r="N151" s="474">
        <v>10962065</v>
      </c>
      <c r="O151" s="474">
        <v>10923736</v>
      </c>
      <c r="P151" s="474">
        <v>10885407</v>
      </c>
      <c r="Q151" s="474">
        <v>10847078</v>
      </c>
      <c r="R151" s="474">
        <v>10808749</v>
      </c>
      <c r="S151" s="474">
        <v>10770420</v>
      </c>
      <c r="T151" s="474">
        <v>10732091</v>
      </c>
      <c r="U151" s="474">
        <v>10693762</v>
      </c>
      <c r="V151" s="474">
        <v>10655433</v>
      </c>
      <c r="W151" s="474">
        <v>10617104</v>
      </c>
      <c r="X151" s="474">
        <v>10578775</v>
      </c>
      <c r="Y151" s="474">
        <v>10540446</v>
      </c>
      <c r="Z151" s="474">
        <v>10502117</v>
      </c>
      <c r="AA151" s="474">
        <v>10502117</v>
      </c>
      <c r="AB151" s="474">
        <v>10463788</v>
      </c>
      <c r="AC151" s="474">
        <v>10425459</v>
      </c>
      <c r="AD151" s="474">
        <v>10387130</v>
      </c>
      <c r="AE151" s="474">
        <v>10348801</v>
      </c>
      <c r="AF151" s="474">
        <v>10310472</v>
      </c>
      <c r="AG151" s="474">
        <v>10272143</v>
      </c>
      <c r="AH151" s="474">
        <v>10233814</v>
      </c>
      <c r="AI151" s="474">
        <v>10195485</v>
      </c>
      <c r="AJ151" s="474">
        <v>10157156</v>
      </c>
      <c r="AK151" s="474">
        <v>10118827</v>
      </c>
      <c r="AL151" s="474">
        <v>10080498</v>
      </c>
      <c r="AM151" s="474">
        <v>10042169</v>
      </c>
      <c r="AN151" s="474">
        <v>10042169</v>
      </c>
      <c r="AO151" s="474">
        <v>10003840</v>
      </c>
      <c r="AP151" s="474">
        <v>9965511</v>
      </c>
      <c r="AQ151" s="474">
        <v>9927182</v>
      </c>
      <c r="AR151" s="474">
        <v>9888853</v>
      </c>
      <c r="AS151" s="474">
        <v>9850524</v>
      </c>
      <c r="AT151" s="474">
        <v>9812195</v>
      </c>
      <c r="AU151" s="474">
        <v>9773866</v>
      </c>
      <c r="AV151" s="474">
        <v>9735537</v>
      </c>
      <c r="AW151" s="474">
        <v>9697208</v>
      </c>
      <c r="AX151" s="474">
        <v>9658879</v>
      </c>
      <c r="AY151" s="474">
        <v>9620550</v>
      </c>
      <c r="AZ151" s="474">
        <v>9582221</v>
      </c>
      <c r="BA151" s="474">
        <v>9582221</v>
      </c>
    </row>
    <row r="152" spans="1:53">
      <c r="A152" s="475" t="s">
        <v>2854</v>
      </c>
      <c r="B152" s="474">
        <v>4862180</v>
      </c>
      <c r="C152" s="474">
        <v>4846107</v>
      </c>
      <c r="D152" s="474">
        <v>4830034</v>
      </c>
      <c r="E152" s="474">
        <v>4813961</v>
      </c>
      <c r="F152" s="474">
        <v>4797888</v>
      </c>
      <c r="G152" s="474">
        <v>4781815</v>
      </c>
      <c r="H152" s="474">
        <v>4765742</v>
      </c>
      <c r="I152" s="474">
        <v>4749669</v>
      </c>
      <c r="J152" s="474">
        <v>4733596</v>
      </c>
      <c r="K152" s="474">
        <v>4717523</v>
      </c>
      <c r="L152" s="474">
        <v>4701450</v>
      </c>
      <c r="M152" s="474">
        <v>4685377</v>
      </c>
      <c r="N152" s="474">
        <v>4685377</v>
      </c>
      <c r="O152" s="474">
        <v>4669304</v>
      </c>
      <c r="P152" s="474">
        <v>4653231</v>
      </c>
      <c r="Q152" s="474">
        <v>4637158</v>
      </c>
      <c r="R152" s="474">
        <v>4621085</v>
      </c>
      <c r="S152" s="474">
        <v>4605012</v>
      </c>
      <c r="T152" s="474">
        <v>4588939</v>
      </c>
      <c r="U152" s="474">
        <v>4572866</v>
      </c>
      <c r="V152" s="474">
        <v>4556793</v>
      </c>
      <c r="W152" s="474">
        <v>4540720</v>
      </c>
      <c r="X152" s="474">
        <v>4524647</v>
      </c>
      <c r="Y152" s="474">
        <v>4508574</v>
      </c>
      <c r="Z152" s="474">
        <v>4492501</v>
      </c>
      <c r="AA152" s="474">
        <v>4492501</v>
      </c>
      <c r="AB152" s="474">
        <v>4476428</v>
      </c>
      <c r="AC152" s="474">
        <v>4460355</v>
      </c>
      <c r="AD152" s="474">
        <v>4444282</v>
      </c>
      <c r="AE152" s="474">
        <v>4428209</v>
      </c>
      <c r="AF152" s="474">
        <v>4412136</v>
      </c>
      <c r="AG152" s="474">
        <v>4396063</v>
      </c>
      <c r="AH152" s="474">
        <v>4379990</v>
      </c>
      <c r="AI152" s="474">
        <v>4363917</v>
      </c>
      <c r="AJ152" s="474">
        <v>4347844</v>
      </c>
      <c r="AK152" s="474">
        <v>4331771</v>
      </c>
      <c r="AL152" s="474">
        <v>4315698</v>
      </c>
      <c r="AM152" s="474">
        <v>4299625</v>
      </c>
      <c r="AN152" s="474">
        <v>4299625</v>
      </c>
      <c r="AO152" s="474">
        <v>4283552</v>
      </c>
      <c r="AP152" s="474">
        <v>4267479</v>
      </c>
      <c r="AQ152" s="474">
        <v>4251406</v>
      </c>
      <c r="AR152" s="474">
        <v>4235333</v>
      </c>
      <c r="AS152" s="474">
        <v>4219260</v>
      </c>
      <c r="AT152" s="474">
        <v>4203187</v>
      </c>
      <c r="AU152" s="474">
        <v>4187114</v>
      </c>
      <c r="AV152" s="474">
        <v>4171041</v>
      </c>
      <c r="AW152" s="474">
        <v>4154968</v>
      </c>
      <c r="AX152" s="474">
        <v>4138895</v>
      </c>
      <c r="AY152" s="474">
        <v>4122822</v>
      </c>
      <c r="AZ152" s="474">
        <v>4106749</v>
      </c>
      <c r="BA152" s="474">
        <v>4106749</v>
      </c>
    </row>
    <row r="153" spans="1:53">
      <c r="A153" s="475" t="s">
        <v>2853</v>
      </c>
      <c r="B153" s="474">
        <v>33496715</v>
      </c>
      <c r="C153" s="474">
        <v>33388762</v>
      </c>
      <c r="D153" s="474">
        <v>33280809</v>
      </c>
      <c r="E153" s="474">
        <v>33172856</v>
      </c>
      <c r="F153" s="474">
        <v>33064903</v>
      </c>
      <c r="G153" s="474">
        <v>32956950</v>
      </c>
      <c r="H153" s="474">
        <v>32848997</v>
      </c>
      <c r="I153" s="474">
        <v>32741044</v>
      </c>
      <c r="J153" s="474">
        <v>32633091</v>
      </c>
      <c r="K153" s="474">
        <v>32525138</v>
      </c>
      <c r="L153" s="474">
        <v>32417185</v>
      </c>
      <c r="M153" s="474">
        <v>32309232</v>
      </c>
      <c r="N153" s="474">
        <v>32309232</v>
      </c>
      <c r="O153" s="474">
        <v>32201279</v>
      </c>
      <c r="P153" s="474">
        <v>32093326</v>
      </c>
      <c r="Q153" s="474">
        <v>31985373</v>
      </c>
      <c r="R153" s="474">
        <v>31877420</v>
      </c>
      <c r="S153" s="474">
        <v>31769467</v>
      </c>
      <c r="T153" s="474">
        <v>31661514</v>
      </c>
      <c r="U153" s="474">
        <v>31553561</v>
      </c>
      <c r="V153" s="474">
        <v>31445608</v>
      </c>
      <c r="W153" s="474">
        <v>31337655</v>
      </c>
      <c r="X153" s="474">
        <v>31229702</v>
      </c>
      <c r="Y153" s="474">
        <v>31121749</v>
      </c>
      <c r="Z153" s="474">
        <v>31013796</v>
      </c>
      <c r="AA153" s="474">
        <v>31013796</v>
      </c>
      <c r="AB153" s="474">
        <v>30905843</v>
      </c>
      <c r="AC153" s="474">
        <v>30797890</v>
      </c>
      <c r="AD153" s="474">
        <v>30689937</v>
      </c>
      <c r="AE153" s="474">
        <v>30581984</v>
      </c>
      <c r="AF153" s="474">
        <v>30474031</v>
      </c>
      <c r="AG153" s="474">
        <v>30366078</v>
      </c>
      <c r="AH153" s="474">
        <v>30258125</v>
      </c>
      <c r="AI153" s="474">
        <v>30150172</v>
      </c>
      <c r="AJ153" s="474">
        <v>30042219</v>
      </c>
      <c r="AK153" s="474">
        <v>29934266</v>
      </c>
      <c r="AL153" s="474">
        <v>29826313</v>
      </c>
      <c r="AM153" s="474">
        <v>29718360</v>
      </c>
      <c r="AN153" s="474">
        <v>29718360</v>
      </c>
      <c r="AO153" s="474">
        <v>29610407</v>
      </c>
      <c r="AP153" s="474">
        <v>29502454</v>
      </c>
      <c r="AQ153" s="474">
        <v>29394501</v>
      </c>
      <c r="AR153" s="474">
        <v>29286548</v>
      </c>
      <c r="AS153" s="474">
        <v>29178595</v>
      </c>
      <c r="AT153" s="474">
        <v>29070642</v>
      </c>
      <c r="AU153" s="474">
        <v>28962689</v>
      </c>
      <c r="AV153" s="474">
        <v>28854736</v>
      </c>
      <c r="AW153" s="474">
        <v>28746783</v>
      </c>
      <c r="AX153" s="474">
        <v>28638830</v>
      </c>
      <c r="AY153" s="474">
        <v>28530877</v>
      </c>
      <c r="AZ153" s="474">
        <v>28422924</v>
      </c>
      <c r="BA153" s="474">
        <v>28422924</v>
      </c>
    </row>
    <row r="154" spans="1:53">
      <c r="A154" s="475" t="s">
        <v>2852</v>
      </c>
      <c r="B154" s="474">
        <v>0</v>
      </c>
      <c r="C154" s="474">
        <v>0</v>
      </c>
      <c r="D154" s="474">
        <v>0</v>
      </c>
      <c r="E154" s="474">
        <v>0</v>
      </c>
      <c r="F154" s="474">
        <v>0</v>
      </c>
      <c r="G154" s="474">
        <v>0</v>
      </c>
      <c r="H154" s="474">
        <v>0</v>
      </c>
      <c r="I154" s="474">
        <v>0</v>
      </c>
      <c r="J154" s="474">
        <v>0</v>
      </c>
      <c r="K154" s="474">
        <v>0</v>
      </c>
      <c r="L154" s="474">
        <v>0</v>
      </c>
      <c r="M154" s="474">
        <v>0</v>
      </c>
      <c r="N154" s="474">
        <v>0</v>
      </c>
      <c r="O154" s="474">
        <v>0</v>
      </c>
      <c r="P154" s="474">
        <v>0</v>
      </c>
      <c r="Q154" s="474">
        <v>0</v>
      </c>
      <c r="R154" s="474">
        <v>0</v>
      </c>
      <c r="S154" s="474">
        <v>0</v>
      </c>
      <c r="T154" s="474">
        <v>0</v>
      </c>
      <c r="U154" s="474">
        <v>0</v>
      </c>
      <c r="V154" s="474">
        <v>0</v>
      </c>
      <c r="W154" s="474">
        <v>0</v>
      </c>
      <c r="X154" s="474">
        <v>0</v>
      </c>
      <c r="Y154" s="474">
        <v>0</v>
      </c>
      <c r="Z154" s="474">
        <v>0</v>
      </c>
      <c r="AA154" s="474">
        <v>0</v>
      </c>
      <c r="AB154" s="474">
        <v>0</v>
      </c>
      <c r="AC154" s="474">
        <v>0</v>
      </c>
      <c r="AD154" s="474">
        <v>0</v>
      </c>
      <c r="AE154" s="474">
        <v>0</v>
      </c>
      <c r="AF154" s="474">
        <v>0</v>
      </c>
      <c r="AG154" s="474">
        <v>0</v>
      </c>
      <c r="AH154" s="474">
        <v>0</v>
      </c>
      <c r="AI154" s="474">
        <v>0</v>
      </c>
      <c r="AJ154" s="474">
        <v>0</v>
      </c>
      <c r="AK154" s="474">
        <v>0</v>
      </c>
      <c r="AL154" s="474">
        <v>0</v>
      </c>
      <c r="AM154" s="474">
        <v>0</v>
      </c>
      <c r="AN154" s="474">
        <v>0</v>
      </c>
      <c r="AO154" s="474">
        <v>0</v>
      </c>
      <c r="AP154" s="474">
        <v>0</v>
      </c>
      <c r="AQ154" s="474">
        <v>0</v>
      </c>
      <c r="AR154" s="474">
        <v>0</v>
      </c>
      <c r="AS154" s="474">
        <v>0</v>
      </c>
      <c r="AT154" s="474">
        <v>0</v>
      </c>
      <c r="AU154" s="474">
        <v>0</v>
      </c>
      <c r="AV154" s="474">
        <v>0</v>
      </c>
      <c r="AW154" s="474">
        <v>0</v>
      </c>
      <c r="AX154" s="474">
        <v>0</v>
      </c>
      <c r="AY154" s="474">
        <v>0</v>
      </c>
      <c r="AZ154" s="474">
        <v>0</v>
      </c>
      <c r="BA154" s="474">
        <v>0</v>
      </c>
    </row>
    <row r="155" spans="1:53">
      <c r="A155" s="475" t="s">
        <v>2851</v>
      </c>
      <c r="B155" s="474">
        <v>0</v>
      </c>
      <c r="C155" s="474">
        <v>0</v>
      </c>
      <c r="D155" s="474">
        <v>0</v>
      </c>
      <c r="E155" s="474">
        <v>0</v>
      </c>
      <c r="F155" s="474">
        <v>0</v>
      </c>
      <c r="G155" s="474">
        <v>0</v>
      </c>
      <c r="H155" s="474">
        <v>0</v>
      </c>
      <c r="I155" s="474">
        <v>0</v>
      </c>
      <c r="J155" s="474">
        <v>0</v>
      </c>
      <c r="K155" s="474">
        <v>0</v>
      </c>
      <c r="L155" s="474">
        <v>0</v>
      </c>
      <c r="M155" s="474">
        <v>0</v>
      </c>
      <c r="N155" s="474">
        <v>0</v>
      </c>
      <c r="O155" s="474">
        <v>0</v>
      </c>
      <c r="P155" s="474">
        <v>0</v>
      </c>
      <c r="Q155" s="474">
        <v>0</v>
      </c>
      <c r="R155" s="474">
        <v>0</v>
      </c>
      <c r="S155" s="474">
        <v>0</v>
      </c>
      <c r="T155" s="474">
        <v>0</v>
      </c>
      <c r="U155" s="474">
        <v>0</v>
      </c>
      <c r="V155" s="474">
        <v>0</v>
      </c>
      <c r="W155" s="474">
        <v>0</v>
      </c>
      <c r="X155" s="474">
        <v>0</v>
      </c>
      <c r="Y155" s="474">
        <v>0</v>
      </c>
      <c r="Z155" s="474">
        <v>0</v>
      </c>
      <c r="AA155" s="474">
        <v>0</v>
      </c>
      <c r="AB155" s="474">
        <v>0</v>
      </c>
      <c r="AC155" s="474">
        <v>0</v>
      </c>
      <c r="AD155" s="474">
        <v>0</v>
      </c>
      <c r="AE155" s="474">
        <v>0</v>
      </c>
      <c r="AF155" s="474">
        <v>0</v>
      </c>
      <c r="AG155" s="474">
        <v>0</v>
      </c>
      <c r="AH155" s="474">
        <v>0</v>
      </c>
      <c r="AI155" s="474">
        <v>0</v>
      </c>
      <c r="AJ155" s="474">
        <v>0</v>
      </c>
      <c r="AK155" s="474">
        <v>0</v>
      </c>
      <c r="AL155" s="474">
        <v>0</v>
      </c>
      <c r="AM155" s="474">
        <v>0</v>
      </c>
      <c r="AN155" s="474">
        <v>0</v>
      </c>
      <c r="AO155" s="474">
        <v>0</v>
      </c>
      <c r="AP155" s="474">
        <v>0</v>
      </c>
      <c r="AQ155" s="474">
        <v>0</v>
      </c>
      <c r="AR155" s="474">
        <v>0</v>
      </c>
      <c r="AS155" s="474">
        <v>0</v>
      </c>
      <c r="AT155" s="474">
        <v>0</v>
      </c>
      <c r="AU155" s="474">
        <v>0</v>
      </c>
      <c r="AV155" s="474">
        <v>0</v>
      </c>
      <c r="AW155" s="474">
        <v>0</v>
      </c>
      <c r="AX155" s="474">
        <v>0</v>
      </c>
      <c r="AY155" s="474">
        <v>0</v>
      </c>
      <c r="AZ155" s="474">
        <v>0</v>
      </c>
      <c r="BA155" s="474">
        <v>0</v>
      </c>
    </row>
    <row r="156" spans="1:53">
      <c r="A156" s="475" t="s">
        <v>2850</v>
      </c>
      <c r="B156" s="474">
        <v>0</v>
      </c>
      <c r="C156" s="474">
        <v>0</v>
      </c>
      <c r="D156" s="474">
        <v>0</v>
      </c>
      <c r="E156" s="474">
        <v>0</v>
      </c>
      <c r="F156" s="474">
        <v>0</v>
      </c>
      <c r="G156" s="474">
        <v>0</v>
      </c>
      <c r="H156" s="474">
        <v>0</v>
      </c>
      <c r="I156" s="474">
        <v>0</v>
      </c>
      <c r="J156" s="474">
        <v>0</v>
      </c>
      <c r="K156" s="474">
        <v>0</v>
      </c>
      <c r="L156" s="474">
        <v>0</v>
      </c>
      <c r="M156" s="474">
        <v>0</v>
      </c>
      <c r="N156" s="474">
        <v>0</v>
      </c>
      <c r="O156" s="474">
        <v>0</v>
      </c>
      <c r="P156" s="474">
        <v>0</v>
      </c>
      <c r="Q156" s="474">
        <v>0</v>
      </c>
      <c r="R156" s="474">
        <v>0</v>
      </c>
      <c r="S156" s="474">
        <v>0</v>
      </c>
      <c r="T156" s="474">
        <v>0</v>
      </c>
      <c r="U156" s="474">
        <v>0</v>
      </c>
      <c r="V156" s="474">
        <v>0</v>
      </c>
      <c r="W156" s="474">
        <v>0</v>
      </c>
      <c r="X156" s="474">
        <v>0</v>
      </c>
      <c r="Y156" s="474">
        <v>0</v>
      </c>
      <c r="Z156" s="474">
        <v>0</v>
      </c>
      <c r="AA156" s="474">
        <v>0</v>
      </c>
      <c r="AB156" s="474">
        <v>0</v>
      </c>
      <c r="AC156" s="474">
        <v>0</v>
      </c>
      <c r="AD156" s="474">
        <v>0</v>
      </c>
      <c r="AE156" s="474">
        <v>0</v>
      </c>
      <c r="AF156" s="474">
        <v>0</v>
      </c>
      <c r="AG156" s="474">
        <v>0</v>
      </c>
      <c r="AH156" s="474">
        <v>0</v>
      </c>
      <c r="AI156" s="474">
        <v>0</v>
      </c>
      <c r="AJ156" s="474">
        <v>0</v>
      </c>
      <c r="AK156" s="474">
        <v>0</v>
      </c>
      <c r="AL156" s="474">
        <v>0</v>
      </c>
      <c r="AM156" s="474">
        <v>0</v>
      </c>
      <c r="AN156" s="474">
        <v>0</v>
      </c>
      <c r="AO156" s="474">
        <v>0</v>
      </c>
      <c r="AP156" s="474">
        <v>0</v>
      </c>
      <c r="AQ156" s="474">
        <v>0</v>
      </c>
      <c r="AR156" s="474">
        <v>0</v>
      </c>
      <c r="AS156" s="474">
        <v>0</v>
      </c>
      <c r="AT156" s="474">
        <v>0</v>
      </c>
      <c r="AU156" s="474">
        <v>0</v>
      </c>
      <c r="AV156" s="474">
        <v>0</v>
      </c>
      <c r="AW156" s="474">
        <v>0</v>
      </c>
      <c r="AX156" s="474">
        <v>0</v>
      </c>
      <c r="AY156" s="474">
        <v>0</v>
      </c>
      <c r="AZ156" s="474">
        <v>0</v>
      </c>
      <c r="BA156" s="474">
        <v>0</v>
      </c>
    </row>
    <row r="157" spans="1:53">
      <c r="A157" s="475" t="s">
        <v>2849</v>
      </c>
      <c r="B157" s="474">
        <v>285846</v>
      </c>
      <c r="C157" s="474">
        <v>275258</v>
      </c>
      <c r="D157" s="474">
        <v>264670</v>
      </c>
      <c r="E157" s="474">
        <v>254082</v>
      </c>
      <c r="F157" s="474">
        <v>243494</v>
      </c>
      <c r="G157" s="474">
        <v>232906</v>
      </c>
      <c r="H157" s="474">
        <v>222318</v>
      </c>
      <c r="I157" s="474">
        <v>211730</v>
      </c>
      <c r="J157" s="474">
        <v>201142</v>
      </c>
      <c r="K157" s="474">
        <v>201142</v>
      </c>
      <c r="L157" s="474">
        <v>201142</v>
      </c>
      <c r="M157" s="474">
        <v>201142</v>
      </c>
      <c r="N157" s="474">
        <v>201142</v>
      </c>
      <c r="O157" s="474">
        <v>201142</v>
      </c>
      <c r="P157" s="474">
        <v>201142</v>
      </c>
      <c r="Q157" s="474">
        <v>201142</v>
      </c>
      <c r="R157" s="474">
        <v>201142</v>
      </c>
      <c r="S157" s="474">
        <v>201142</v>
      </c>
      <c r="T157" s="474">
        <v>201142</v>
      </c>
      <c r="U157" s="474">
        <v>201142</v>
      </c>
      <c r="V157" s="474">
        <v>201142</v>
      </c>
      <c r="W157" s="474">
        <v>201142</v>
      </c>
      <c r="X157" s="474">
        <v>201142</v>
      </c>
      <c r="Y157" s="474">
        <v>201142</v>
      </c>
      <c r="Z157" s="474">
        <v>201142</v>
      </c>
      <c r="AA157" s="474">
        <v>201142</v>
      </c>
      <c r="AB157" s="474">
        <v>201142</v>
      </c>
      <c r="AC157" s="474">
        <v>201142</v>
      </c>
      <c r="AD157" s="474">
        <v>201142</v>
      </c>
      <c r="AE157" s="474">
        <v>201142</v>
      </c>
      <c r="AF157" s="474">
        <v>201142</v>
      </c>
      <c r="AG157" s="474">
        <v>201142</v>
      </c>
      <c r="AH157" s="474">
        <v>201142</v>
      </c>
      <c r="AI157" s="474">
        <v>201142</v>
      </c>
      <c r="AJ157" s="474">
        <v>201142</v>
      </c>
      <c r="AK157" s="474">
        <v>201142</v>
      </c>
      <c r="AL157" s="474">
        <v>201142</v>
      </c>
      <c r="AM157" s="474">
        <v>201142</v>
      </c>
      <c r="AN157" s="474">
        <v>201142</v>
      </c>
      <c r="AO157" s="474">
        <v>201142</v>
      </c>
      <c r="AP157" s="474">
        <v>201142</v>
      </c>
      <c r="AQ157" s="474">
        <v>201142</v>
      </c>
      <c r="AR157" s="474">
        <v>201142</v>
      </c>
      <c r="AS157" s="474">
        <v>201142</v>
      </c>
      <c r="AT157" s="474">
        <v>201142</v>
      </c>
      <c r="AU157" s="474">
        <v>201142</v>
      </c>
      <c r="AV157" s="474">
        <v>201142</v>
      </c>
      <c r="AW157" s="474">
        <v>201142</v>
      </c>
      <c r="AX157" s="474">
        <v>201142</v>
      </c>
      <c r="AY157" s="474">
        <v>201142</v>
      </c>
      <c r="AZ157" s="474">
        <v>201142</v>
      </c>
      <c r="BA157" s="474">
        <v>201142</v>
      </c>
    </row>
    <row r="158" spans="1:53">
      <c r="A158" s="475" t="s">
        <v>2848</v>
      </c>
      <c r="B158" s="474">
        <v>0</v>
      </c>
      <c r="C158" s="474">
        <v>0</v>
      </c>
      <c r="D158" s="474">
        <v>0</v>
      </c>
      <c r="E158" s="474">
        <v>0</v>
      </c>
      <c r="F158" s="474">
        <v>0</v>
      </c>
      <c r="G158" s="474">
        <v>-10628757</v>
      </c>
      <c r="H158" s="474">
        <v>-9108056</v>
      </c>
      <c r="I158" s="474">
        <v>-12041760</v>
      </c>
      <c r="J158" s="474">
        <v>-9654042</v>
      </c>
      <c r="K158" s="474">
        <v>-9654042</v>
      </c>
      <c r="L158" s="474">
        <v>-9654042</v>
      </c>
      <c r="M158" s="474">
        <v>-9654042</v>
      </c>
      <c r="N158" s="474">
        <v>-9654042</v>
      </c>
      <c r="O158" s="474">
        <v>-9654042</v>
      </c>
      <c r="P158" s="474">
        <v>-9654042</v>
      </c>
      <c r="Q158" s="474">
        <v>-9654042</v>
      </c>
      <c r="R158" s="474">
        <v>-9654042</v>
      </c>
      <c r="S158" s="474">
        <v>-9654042</v>
      </c>
      <c r="T158" s="474">
        <v>-9654042</v>
      </c>
      <c r="U158" s="474">
        <v>-9654042</v>
      </c>
      <c r="V158" s="474">
        <v>-9654042</v>
      </c>
      <c r="W158" s="474">
        <v>-9654042</v>
      </c>
      <c r="X158" s="474">
        <v>-9654042</v>
      </c>
      <c r="Y158" s="474">
        <v>-9654042</v>
      </c>
      <c r="Z158" s="474">
        <v>-9654042</v>
      </c>
      <c r="AA158" s="474">
        <v>-9654042</v>
      </c>
      <c r="AB158" s="474">
        <v>-9654042</v>
      </c>
      <c r="AC158" s="474">
        <v>-9654042</v>
      </c>
      <c r="AD158" s="474">
        <v>-9654042</v>
      </c>
      <c r="AE158" s="474">
        <v>-9654042</v>
      </c>
      <c r="AF158" s="474">
        <v>-9654042</v>
      </c>
      <c r="AG158" s="474">
        <v>-9654042</v>
      </c>
      <c r="AH158" s="474">
        <v>-9654042</v>
      </c>
      <c r="AI158" s="474">
        <v>-9654042</v>
      </c>
      <c r="AJ158" s="474">
        <v>-9654042</v>
      </c>
      <c r="AK158" s="474">
        <v>-9654042</v>
      </c>
      <c r="AL158" s="474">
        <v>-9654042</v>
      </c>
      <c r="AM158" s="474">
        <v>-9654042</v>
      </c>
      <c r="AN158" s="474">
        <v>-9654042</v>
      </c>
      <c r="AO158" s="474">
        <v>-9654042</v>
      </c>
      <c r="AP158" s="474">
        <v>-9654042</v>
      </c>
      <c r="AQ158" s="474">
        <v>-9654042</v>
      </c>
      <c r="AR158" s="474">
        <v>-9654042</v>
      </c>
      <c r="AS158" s="474">
        <v>-9654042</v>
      </c>
      <c r="AT158" s="474">
        <v>-9654042</v>
      </c>
      <c r="AU158" s="474">
        <v>-9654042</v>
      </c>
      <c r="AV158" s="474">
        <v>-9654042</v>
      </c>
      <c r="AW158" s="474">
        <v>-9654042</v>
      </c>
      <c r="AX158" s="474">
        <v>-9654042</v>
      </c>
      <c r="AY158" s="474">
        <v>-9654042</v>
      </c>
      <c r="AZ158" s="474">
        <v>-9654042</v>
      </c>
      <c r="BA158" s="474">
        <v>-9654042</v>
      </c>
    </row>
    <row r="159" spans="1:53">
      <c r="A159" s="475" t="s">
        <v>2847</v>
      </c>
      <c r="B159" s="474">
        <v>0</v>
      </c>
      <c r="C159" s="474">
        <v>0</v>
      </c>
      <c r="D159" s="474">
        <v>0</v>
      </c>
      <c r="E159" s="474">
        <v>0</v>
      </c>
      <c r="F159" s="474">
        <v>0</v>
      </c>
      <c r="G159" s="474">
        <v>10628757</v>
      </c>
      <c r="H159" s="474">
        <v>9108056</v>
      </c>
      <c r="I159" s="474">
        <v>12041760</v>
      </c>
      <c r="J159" s="474">
        <v>9654042</v>
      </c>
      <c r="K159" s="474">
        <v>9654042</v>
      </c>
      <c r="L159" s="474">
        <v>9654042</v>
      </c>
      <c r="M159" s="474">
        <v>9654042</v>
      </c>
      <c r="N159" s="474">
        <v>9654042</v>
      </c>
      <c r="O159" s="474">
        <v>9654042</v>
      </c>
      <c r="P159" s="474">
        <v>9654042</v>
      </c>
      <c r="Q159" s="474">
        <v>9654042</v>
      </c>
      <c r="R159" s="474">
        <v>9654042</v>
      </c>
      <c r="S159" s="474">
        <v>9654042</v>
      </c>
      <c r="T159" s="474">
        <v>9654042</v>
      </c>
      <c r="U159" s="474">
        <v>9654042</v>
      </c>
      <c r="V159" s="474">
        <v>9654042</v>
      </c>
      <c r="W159" s="474">
        <v>9654042</v>
      </c>
      <c r="X159" s="474">
        <v>9654042</v>
      </c>
      <c r="Y159" s="474">
        <v>9654042</v>
      </c>
      <c r="Z159" s="474">
        <v>9654042</v>
      </c>
      <c r="AA159" s="474">
        <v>9654042</v>
      </c>
      <c r="AB159" s="474">
        <v>9654042</v>
      </c>
      <c r="AC159" s="474">
        <v>9654042</v>
      </c>
      <c r="AD159" s="474">
        <v>9654042</v>
      </c>
      <c r="AE159" s="474">
        <v>9654042</v>
      </c>
      <c r="AF159" s="474">
        <v>9654042</v>
      </c>
      <c r="AG159" s="474">
        <v>9654042</v>
      </c>
      <c r="AH159" s="474">
        <v>9654042</v>
      </c>
      <c r="AI159" s="474">
        <v>9654042</v>
      </c>
      <c r="AJ159" s="474">
        <v>9654042</v>
      </c>
      <c r="AK159" s="474">
        <v>9654042</v>
      </c>
      <c r="AL159" s="474">
        <v>9654042</v>
      </c>
      <c r="AM159" s="474">
        <v>9654042</v>
      </c>
      <c r="AN159" s="474">
        <v>9654042</v>
      </c>
      <c r="AO159" s="474">
        <v>9654042</v>
      </c>
      <c r="AP159" s="474">
        <v>9654042</v>
      </c>
      <c r="AQ159" s="474">
        <v>9654042</v>
      </c>
      <c r="AR159" s="474">
        <v>9654042</v>
      </c>
      <c r="AS159" s="474">
        <v>9654042</v>
      </c>
      <c r="AT159" s="474">
        <v>9654042</v>
      </c>
      <c r="AU159" s="474">
        <v>9654042</v>
      </c>
      <c r="AV159" s="474">
        <v>9654042</v>
      </c>
      <c r="AW159" s="474">
        <v>9654042</v>
      </c>
      <c r="AX159" s="474">
        <v>9654042</v>
      </c>
      <c r="AY159" s="474">
        <v>9654042</v>
      </c>
      <c r="AZ159" s="474">
        <v>9654042</v>
      </c>
      <c r="BA159" s="474">
        <v>9654042</v>
      </c>
    </row>
    <row r="160" spans="1:53">
      <c r="A160" s="475" t="s">
        <v>2846</v>
      </c>
      <c r="B160" s="474">
        <v>0</v>
      </c>
      <c r="C160" s="474">
        <v>0</v>
      </c>
      <c r="D160" s="474">
        <v>0</v>
      </c>
      <c r="E160" s="474">
        <v>0</v>
      </c>
      <c r="F160" s="474">
        <v>0</v>
      </c>
      <c r="G160" s="474">
        <v>0</v>
      </c>
      <c r="H160" s="474">
        <v>0</v>
      </c>
      <c r="I160" s="474">
        <v>0</v>
      </c>
      <c r="J160" s="474">
        <v>0</v>
      </c>
      <c r="K160" s="474">
        <v>0</v>
      </c>
      <c r="L160" s="474">
        <v>0</v>
      </c>
      <c r="M160" s="474">
        <v>0</v>
      </c>
      <c r="N160" s="474">
        <v>0</v>
      </c>
      <c r="O160" s="474">
        <v>0</v>
      </c>
      <c r="P160" s="474">
        <v>0</v>
      </c>
      <c r="Q160" s="474">
        <v>0</v>
      </c>
      <c r="R160" s="474">
        <v>0</v>
      </c>
      <c r="S160" s="474">
        <v>0</v>
      </c>
      <c r="T160" s="474">
        <v>0</v>
      </c>
      <c r="U160" s="474">
        <v>0</v>
      </c>
      <c r="V160" s="474">
        <v>0</v>
      </c>
      <c r="W160" s="474">
        <v>0</v>
      </c>
      <c r="X160" s="474">
        <v>0</v>
      </c>
      <c r="Y160" s="474">
        <v>0</v>
      </c>
      <c r="Z160" s="474">
        <v>0</v>
      </c>
      <c r="AA160" s="474">
        <v>0</v>
      </c>
      <c r="AB160" s="474">
        <v>0</v>
      </c>
      <c r="AC160" s="474">
        <v>0</v>
      </c>
      <c r="AD160" s="474">
        <v>0</v>
      </c>
      <c r="AE160" s="474">
        <v>0</v>
      </c>
      <c r="AF160" s="474">
        <v>0</v>
      </c>
      <c r="AG160" s="474">
        <v>0</v>
      </c>
      <c r="AH160" s="474">
        <v>0</v>
      </c>
      <c r="AI160" s="474">
        <v>0</v>
      </c>
      <c r="AJ160" s="474">
        <v>0</v>
      </c>
      <c r="AK160" s="474">
        <v>0</v>
      </c>
      <c r="AL160" s="474">
        <v>0</v>
      </c>
      <c r="AM160" s="474">
        <v>0</v>
      </c>
      <c r="AN160" s="474">
        <v>0</v>
      </c>
      <c r="AO160" s="474">
        <v>0</v>
      </c>
      <c r="AP160" s="474">
        <v>0</v>
      </c>
      <c r="AQ160" s="474">
        <v>0</v>
      </c>
      <c r="AR160" s="474">
        <v>0</v>
      </c>
      <c r="AS160" s="474">
        <v>0</v>
      </c>
      <c r="AT160" s="474">
        <v>0</v>
      </c>
      <c r="AU160" s="474">
        <v>0</v>
      </c>
      <c r="AV160" s="474">
        <v>0</v>
      </c>
      <c r="AW160" s="474">
        <v>0</v>
      </c>
      <c r="AX160" s="474">
        <v>0</v>
      </c>
      <c r="AY160" s="474">
        <v>0</v>
      </c>
      <c r="AZ160" s="474">
        <v>0</v>
      </c>
      <c r="BA160" s="474">
        <v>0</v>
      </c>
    </row>
    <row r="161" spans="1:53">
      <c r="A161" s="475" t="s">
        <v>2845</v>
      </c>
      <c r="B161" s="474">
        <v>0</v>
      </c>
      <c r="C161" s="474">
        <v>0</v>
      </c>
      <c r="D161" s="474">
        <v>0</v>
      </c>
      <c r="E161" s="474">
        <v>0</v>
      </c>
      <c r="F161" s="474">
        <v>0</v>
      </c>
      <c r="G161" s="474">
        <v>0</v>
      </c>
      <c r="H161" s="474">
        <v>0</v>
      </c>
      <c r="I161" s="474">
        <v>0</v>
      </c>
      <c r="J161" s="474">
        <v>0</v>
      </c>
      <c r="K161" s="474">
        <v>0</v>
      </c>
      <c r="L161" s="474">
        <v>0</v>
      </c>
      <c r="M161" s="474">
        <v>0</v>
      </c>
      <c r="N161" s="474">
        <v>0</v>
      </c>
      <c r="O161" s="474">
        <v>0</v>
      </c>
      <c r="P161" s="474">
        <v>0</v>
      </c>
      <c r="Q161" s="474">
        <v>0</v>
      </c>
      <c r="R161" s="474">
        <v>0</v>
      </c>
      <c r="S161" s="474">
        <v>0</v>
      </c>
      <c r="T161" s="474">
        <v>0</v>
      </c>
      <c r="U161" s="474">
        <v>0</v>
      </c>
      <c r="V161" s="474">
        <v>0</v>
      </c>
      <c r="W161" s="474">
        <v>0</v>
      </c>
      <c r="X161" s="474">
        <v>0</v>
      </c>
      <c r="Y161" s="474">
        <v>0</v>
      </c>
      <c r="Z161" s="474">
        <v>0</v>
      </c>
      <c r="AA161" s="474">
        <v>0</v>
      </c>
      <c r="AB161" s="474">
        <v>0</v>
      </c>
      <c r="AC161" s="474">
        <v>0</v>
      </c>
      <c r="AD161" s="474">
        <v>0</v>
      </c>
      <c r="AE161" s="474">
        <v>0</v>
      </c>
      <c r="AF161" s="474">
        <v>0</v>
      </c>
      <c r="AG161" s="474">
        <v>0</v>
      </c>
      <c r="AH161" s="474">
        <v>0</v>
      </c>
      <c r="AI161" s="474">
        <v>0</v>
      </c>
      <c r="AJ161" s="474">
        <v>0</v>
      </c>
      <c r="AK161" s="474">
        <v>0</v>
      </c>
      <c r="AL161" s="474">
        <v>0</v>
      </c>
      <c r="AM161" s="474">
        <v>0</v>
      </c>
      <c r="AN161" s="474">
        <v>0</v>
      </c>
      <c r="AO161" s="474">
        <v>0</v>
      </c>
      <c r="AP161" s="474">
        <v>0</v>
      </c>
      <c r="AQ161" s="474">
        <v>0</v>
      </c>
      <c r="AR161" s="474">
        <v>0</v>
      </c>
      <c r="AS161" s="474">
        <v>0</v>
      </c>
      <c r="AT161" s="474">
        <v>0</v>
      </c>
      <c r="AU161" s="474">
        <v>0</v>
      </c>
      <c r="AV161" s="474">
        <v>0</v>
      </c>
      <c r="AW161" s="474">
        <v>0</v>
      </c>
      <c r="AX161" s="474">
        <v>0</v>
      </c>
      <c r="AY161" s="474">
        <v>0</v>
      </c>
      <c r="AZ161" s="474">
        <v>0</v>
      </c>
      <c r="BA161" s="474">
        <v>0</v>
      </c>
    </row>
    <row r="162" spans="1:53">
      <c r="A162" s="475" t="s">
        <v>2844</v>
      </c>
      <c r="B162" s="474">
        <v>0</v>
      </c>
      <c r="C162" s="474">
        <v>0</v>
      </c>
      <c r="D162" s="474">
        <v>0</v>
      </c>
      <c r="E162" s="474">
        <v>0</v>
      </c>
      <c r="F162" s="474">
        <v>0</v>
      </c>
      <c r="G162" s="474">
        <v>0</v>
      </c>
      <c r="H162" s="474">
        <v>0</v>
      </c>
      <c r="I162" s="474">
        <v>0</v>
      </c>
      <c r="J162" s="474">
        <v>0</v>
      </c>
      <c r="K162" s="474">
        <v>0</v>
      </c>
      <c r="L162" s="474">
        <v>0</v>
      </c>
      <c r="M162" s="474">
        <v>0</v>
      </c>
      <c r="N162" s="474">
        <v>0</v>
      </c>
      <c r="O162" s="474">
        <v>0</v>
      </c>
      <c r="P162" s="474">
        <v>0</v>
      </c>
      <c r="Q162" s="474">
        <v>0</v>
      </c>
      <c r="R162" s="474">
        <v>0</v>
      </c>
      <c r="S162" s="474">
        <v>0</v>
      </c>
      <c r="T162" s="474">
        <v>0</v>
      </c>
      <c r="U162" s="474">
        <v>0</v>
      </c>
      <c r="V162" s="474">
        <v>0</v>
      </c>
      <c r="W162" s="474">
        <v>0</v>
      </c>
      <c r="X162" s="474">
        <v>0</v>
      </c>
      <c r="Y162" s="474">
        <v>0</v>
      </c>
      <c r="Z162" s="474">
        <v>0</v>
      </c>
      <c r="AA162" s="474">
        <v>0</v>
      </c>
      <c r="AB162" s="474">
        <v>0</v>
      </c>
      <c r="AC162" s="474">
        <v>0</v>
      </c>
      <c r="AD162" s="474">
        <v>0</v>
      </c>
      <c r="AE162" s="474">
        <v>0</v>
      </c>
      <c r="AF162" s="474">
        <v>0</v>
      </c>
      <c r="AG162" s="474">
        <v>0</v>
      </c>
      <c r="AH162" s="474">
        <v>0</v>
      </c>
      <c r="AI162" s="474">
        <v>0</v>
      </c>
      <c r="AJ162" s="474">
        <v>0</v>
      </c>
      <c r="AK162" s="474">
        <v>0</v>
      </c>
      <c r="AL162" s="474">
        <v>0</v>
      </c>
      <c r="AM162" s="474">
        <v>0</v>
      </c>
      <c r="AN162" s="474">
        <v>0</v>
      </c>
      <c r="AO162" s="474">
        <v>0</v>
      </c>
      <c r="AP162" s="474">
        <v>0</v>
      </c>
      <c r="AQ162" s="474">
        <v>0</v>
      </c>
      <c r="AR162" s="474">
        <v>0</v>
      </c>
      <c r="AS162" s="474">
        <v>0</v>
      </c>
      <c r="AT162" s="474">
        <v>0</v>
      </c>
      <c r="AU162" s="474">
        <v>0</v>
      </c>
      <c r="AV162" s="474">
        <v>0</v>
      </c>
      <c r="AW162" s="474">
        <v>0</v>
      </c>
      <c r="AX162" s="474">
        <v>0</v>
      </c>
      <c r="AY162" s="474">
        <v>0</v>
      </c>
      <c r="AZ162" s="474">
        <v>0</v>
      </c>
      <c r="BA162" s="474">
        <v>0</v>
      </c>
    </row>
    <row r="163" spans="1:53">
      <c r="A163" s="475" t="s">
        <v>2843</v>
      </c>
      <c r="B163" s="474">
        <v>0</v>
      </c>
      <c r="C163" s="474">
        <v>0</v>
      </c>
      <c r="D163" s="474">
        <v>0</v>
      </c>
      <c r="E163" s="474">
        <v>0</v>
      </c>
      <c r="F163" s="474">
        <v>0</v>
      </c>
      <c r="G163" s="474">
        <v>0</v>
      </c>
      <c r="H163" s="474">
        <v>0</v>
      </c>
      <c r="I163" s="474">
        <v>0</v>
      </c>
      <c r="J163" s="474">
        <v>0</v>
      </c>
      <c r="K163" s="474">
        <v>0</v>
      </c>
      <c r="L163" s="474">
        <v>0</v>
      </c>
      <c r="M163" s="474">
        <v>0</v>
      </c>
      <c r="N163" s="474">
        <v>0</v>
      </c>
      <c r="O163" s="474">
        <v>0</v>
      </c>
      <c r="P163" s="474">
        <v>0</v>
      </c>
      <c r="Q163" s="474">
        <v>0</v>
      </c>
      <c r="R163" s="474">
        <v>0</v>
      </c>
      <c r="S163" s="474">
        <v>0</v>
      </c>
      <c r="T163" s="474">
        <v>0</v>
      </c>
      <c r="U163" s="474">
        <v>0</v>
      </c>
      <c r="V163" s="474">
        <v>0</v>
      </c>
      <c r="W163" s="474">
        <v>0</v>
      </c>
      <c r="X163" s="474">
        <v>0</v>
      </c>
      <c r="Y163" s="474">
        <v>0</v>
      </c>
      <c r="Z163" s="474">
        <v>0</v>
      </c>
      <c r="AA163" s="474">
        <v>0</v>
      </c>
      <c r="AB163" s="474">
        <v>0</v>
      </c>
      <c r="AC163" s="474">
        <v>0</v>
      </c>
      <c r="AD163" s="474">
        <v>0</v>
      </c>
      <c r="AE163" s="474">
        <v>0</v>
      </c>
      <c r="AF163" s="474">
        <v>0</v>
      </c>
      <c r="AG163" s="474">
        <v>0</v>
      </c>
      <c r="AH163" s="474">
        <v>0</v>
      </c>
      <c r="AI163" s="474">
        <v>0</v>
      </c>
      <c r="AJ163" s="474">
        <v>0</v>
      </c>
      <c r="AK163" s="474">
        <v>0</v>
      </c>
      <c r="AL163" s="474">
        <v>0</v>
      </c>
      <c r="AM163" s="474">
        <v>0</v>
      </c>
      <c r="AN163" s="474">
        <v>0</v>
      </c>
      <c r="AO163" s="474">
        <v>0</v>
      </c>
      <c r="AP163" s="474">
        <v>0</v>
      </c>
      <c r="AQ163" s="474">
        <v>0</v>
      </c>
      <c r="AR163" s="474">
        <v>0</v>
      </c>
      <c r="AS163" s="474">
        <v>0</v>
      </c>
      <c r="AT163" s="474">
        <v>0</v>
      </c>
      <c r="AU163" s="474">
        <v>0</v>
      </c>
      <c r="AV163" s="474">
        <v>0</v>
      </c>
      <c r="AW163" s="474">
        <v>0</v>
      </c>
      <c r="AX163" s="474">
        <v>0</v>
      </c>
      <c r="AY163" s="474">
        <v>0</v>
      </c>
      <c r="AZ163" s="474">
        <v>0</v>
      </c>
      <c r="BA163" s="474">
        <v>0</v>
      </c>
    </row>
    <row r="164" spans="1:53">
      <c r="A164" s="475" t="s">
        <v>2842</v>
      </c>
      <c r="B164" s="474">
        <v>0</v>
      </c>
      <c r="C164" s="474">
        <v>11136416.310000001</v>
      </c>
      <c r="D164" s="474">
        <v>0</v>
      </c>
      <c r="E164" s="474">
        <v>0</v>
      </c>
      <c r="F164" s="474">
        <v>0</v>
      </c>
      <c r="G164" s="474">
        <v>0</v>
      </c>
      <c r="H164" s="474">
        <v>0</v>
      </c>
      <c r="I164" s="474">
        <v>0</v>
      </c>
      <c r="J164" s="474">
        <v>0</v>
      </c>
      <c r="K164" s="474">
        <v>0</v>
      </c>
      <c r="L164" s="474">
        <v>0</v>
      </c>
      <c r="M164" s="474">
        <v>0</v>
      </c>
      <c r="N164" s="474">
        <v>0</v>
      </c>
      <c r="O164" s="474">
        <v>55414064.151124202</v>
      </c>
      <c r="P164" s="474">
        <v>85265946.300901696</v>
      </c>
      <c r="Q164" s="474">
        <v>128789869.224935</v>
      </c>
      <c r="R164" s="474">
        <v>116181872.502266</v>
      </c>
      <c r="S164" s="474">
        <v>146014234.31</v>
      </c>
      <c r="T164" s="474">
        <v>146014234.31</v>
      </c>
      <c r="U164" s="474">
        <v>146014234.31</v>
      </c>
      <c r="V164" s="474">
        <v>146014234.31</v>
      </c>
      <c r="W164" s="474">
        <v>146014234.31</v>
      </c>
      <c r="X164" s="474">
        <v>122663560.29216599</v>
      </c>
      <c r="Y164" s="474">
        <v>146014234.31</v>
      </c>
      <c r="Z164" s="474">
        <v>146014234.31</v>
      </c>
      <c r="AA164" s="474">
        <v>146014234.31</v>
      </c>
      <c r="AB164" s="474">
        <v>146014234.31</v>
      </c>
      <c r="AC164" s="474">
        <v>146014234.31</v>
      </c>
      <c r="AD164" s="474">
        <v>146014234.31</v>
      </c>
      <c r="AE164" s="474">
        <v>146014234.31</v>
      </c>
      <c r="AF164" s="474">
        <v>146014234.31</v>
      </c>
      <c r="AG164" s="474">
        <v>146014234.31</v>
      </c>
      <c r="AH164" s="474">
        <v>146014234.31</v>
      </c>
      <c r="AI164" s="474">
        <v>146014234.31</v>
      </c>
      <c r="AJ164" s="474">
        <v>146014234.31</v>
      </c>
      <c r="AK164" s="474">
        <v>146014234.31</v>
      </c>
      <c r="AL164" s="474">
        <v>146014234.31</v>
      </c>
      <c r="AM164" s="474">
        <v>146014234.31</v>
      </c>
      <c r="AN164" s="474">
        <v>146014234.31</v>
      </c>
      <c r="AO164" s="474">
        <v>146014234.31</v>
      </c>
      <c r="AP164" s="474">
        <v>146014234.31</v>
      </c>
      <c r="AQ164" s="474">
        <v>146014234.31</v>
      </c>
      <c r="AR164" s="474">
        <v>146014234.31</v>
      </c>
      <c r="AS164" s="474">
        <v>146014234.31</v>
      </c>
      <c r="AT164" s="474">
        <v>146014234.31</v>
      </c>
      <c r="AU164" s="474">
        <v>146014234.31</v>
      </c>
      <c r="AV164" s="474">
        <v>146014234.31</v>
      </c>
      <c r="AW164" s="474">
        <v>146014234.31</v>
      </c>
      <c r="AX164" s="474">
        <v>146014234.31</v>
      </c>
      <c r="AY164" s="474">
        <v>146014234.31</v>
      </c>
      <c r="AZ164" s="474">
        <v>146014234.31</v>
      </c>
      <c r="BA164" s="474">
        <v>146014234.31</v>
      </c>
    </row>
    <row r="165" spans="1:53">
      <c r="A165" s="475" t="s">
        <v>2841</v>
      </c>
      <c r="B165" s="474">
        <v>0</v>
      </c>
      <c r="C165" s="474">
        <v>0</v>
      </c>
      <c r="D165" s="474">
        <v>0</v>
      </c>
      <c r="E165" s="474">
        <v>0</v>
      </c>
      <c r="F165" s="474">
        <v>0</v>
      </c>
      <c r="G165" s="474">
        <v>0</v>
      </c>
      <c r="H165" s="474">
        <v>0</v>
      </c>
      <c r="I165" s="474">
        <v>0</v>
      </c>
      <c r="J165" s="474">
        <v>0</v>
      </c>
      <c r="K165" s="474">
        <v>0</v>
      </c>
      <c r="L165" s="474">
        <v>0</v>
      </c>
      <c r="M165" s="474">
        <v>0</v>
      </c>
      <c r="N165" s="474">
        <v>0</v>
      </c>
      <c r="O165" s="474">
        <v>0</v>
      </c>
      <c r="P165" s="474">
        <v>0</v>
      </c>
      <c r="Q165" s="474">
        <v>0</v>
      </c>
      <c r="R165" s="474">
        <v>0</v>
      </c>
      <c r="S165" s="474">
        <v>0</v>
      </c>
      <c r="T165" s="474">
        <v>0</v>
      </c>
      <c r="U165" s="474">
        <v>0</v>
      </c>
      <c r="V165" s="474">
        <v>0</v>
      </c>
      <c r="W165" s="474">
        <v>0</v>
      </c>
      <c r="X165" s="474">
        <v>0</v>
      </c>
      <c r="Y165" s="474">
        <v>0</v>
      </c>
      <c r="Z165" s="474">
        <v>0</v>
      </c>
      <c r="AA165" s="474">
        <v>0</v>
      </c>
      <c r="AB165" s="474">
        <v>0</v>
      </c>
      <c r="AC165" s="474">
        <v>0</v>
      </c>
      <c r="AD165" s="474">
        <v>0</v>
      </c>
      <c r="AE165" s="474">
        <v>0</v>
      </c>
      <c r="AF165" s="474">
        <v>0</v>
      </c>
      <c r="AG165" s="474">
        <v>0</v>
      </c>
      <c r="AH165" s="474">
        <v>0</v>
      </c>
      <c r="AI165" s="474">
        <v>0</v>
      </c>
      <c r="AJ165" s="474">
        <v>0</v>
      </c>
      <c r="AK165" s="474">
        <v>0</v>
      </c>
      <c r="AL165" s="474">
        <v>0</v>
      </c>
      <c r="AM165" s="474">
        <v>0</v>
      </c>
      <c r="AN165" s="474">
        <v>0</v>
      </c>
      <c r="AO165" s="474">
        <v>0</v>
      </c>
      <c r="AP165" s="474">
        <v>0</v>
      </c>
      <c r="AQ165" s="474">
        <v>0</v>
      </c>
      <c r="AR165" s="474">
        <v>0</v>
      </c>
      <c r="AS165" s="474">
        <v>0</v>
      </c>
      <c r="AT165" s="474">
        <v>0</v>
      </c>
      <c r="AU165" s="474">
        <v>0</v>
      </c>
      <c r="AV165" s="474">
        <v>0</v>
      </c>
      <c r="AW165" s="474">
        <v>0</v>
      </c>
      <c r="AX165" s="474">
        <v>0</v>
      </c>
      <c r="AY165" s="474">
        <v>0</v>
      </c>
      <c r="AZ165" s="474">
        <v>0</v>
      </c>
      <c r="BA165" s="474">
        <v>0</v>
      </c>
    </row>
    <row r="166" spans="1:53">
      <c r="A166" s="475" t="s">
        <v>2840</v>
      </c>
      <c r="B166" s="474">
        <v>0</v>
      </c>
      <c r="C166" s="474">
        <v>0</v>
      </c>
      <c r="D166" s="474">
        <v>0</v>
      </c>
      <c r="E166" s="474">
        <v>0</v>
      </c>
      <c r="F166" s="474">
        <v>0</v>
      </c>
      <c r="G166" s="474">
        <v>0</v>
      </c>
      <c r="H166" s="474">
        <v>0</v>
      </c>
      <c r="I166" s="474">
        <v>0</v>
      </c>
      <c r="J166" s="474">
        <v>0</v>
      </c>
      <c r="K166" s="474">
        <v>0</v>
      </c>
      <c r="L166" s="474">
        <v>0</v>
      </c>
      <c r="M166" s="474">
        <v>0</v>
      </c>
      <c r="N166" s="474">
        <v>0</v>
      </c>
      <c r="O166" s="474">
        <v>0</v>
      </c>
      <c r="P166" s="474">
        <v>0</v>
      </c>
      <c r="Q166" s="474">
        <v>0</v>
      </c>
      <c r="R166" s="474">
        <v>0</v>
      </c>
      <c r="S166" s="474">
        <v>0</v>
      </c>
      <c r="T166" s="474">
        <v>0</v>
      </c>
      <c r="U166" s="474">
        <v>0</v>
      </c>
      <c r="V166" s="474">
        <v>0</v>
      </c>
      <c r="W166" s="474">
        <v>0</v>
      </c>
      <c r="X166" s="474">
        <v>0</v>
      </c>
      <c r="Y166" s="474">
        <v>0</v>
      </c>
      <c r="Z166" s="474">
        <v>0</v>
      </c>
      <c r="AA166" s="474">
        <v>0</v>
      </c>
      <c r="AB166" s="474">
        <v>0</v>
      </c>
      <c r="AC166" s="474">
        <v>0</v>
      </c>
      <c r="AD166" s="474">
        <v>0</v>
      </c>
      <c r="AE166" s="474">
        <v>0</v>
      </c>
      <c r="AF166" s="474">
        <v>0</v>
      </c>
      <c r="AG166" s="474">
        <v>0</v>
      </c>
      <c r="AH166" s="474">
        <v>0</v>
      </c>
      <c r="AI166" s="474">
        <v>0</v>
      </c>
      <c r="AJ166" s="474">
        <v>0</v>
      </c>
      <c r="AK166" s="474">
        <v>0</v>
      </c>
      <c r="AL166" s="474">
        <v>0</v>
      </c>
      <c r="AM166" s="474">
        <v>0</v>
      </c>
      <c r="AN166" s="474">
        <v>0</v>
      </c>
      <c r="AO166" s="474">
        <v>0</v>
      </c>
      <c r="AP166" s="474">
        <v>0</v>
      </c>
      <c r="AQ166" s="474">
        <v>0</v>
      </c>
      <c r="AR166" s="474">
        <v>0</v>
      </c>
      <c r="AS166" s="474">
        <v>0</v>
      </c>
      <c r="AT166" s="474">
        <v>0</v>
      </c>
      <c r="AU166" s="474">
        <v>0</v>
      </c>
      <c r="AV166" s="474">
        <v>0</v>
      </c>
      <c r="AW166" s="474">
        <v>0</v>
      </c>
      <c r="AX166" s="474">
        <v>0</v>
      </c>
      <c r="AY166" s="474">
        <v>0</v>
      </c>
      <c r="AZ166" s="474">
        <v>0</v>
      </c>
      <c r="BA166" s="474">
        <v>0</v>
      </c>
    </row>
    <row r="167" spans="1:53">
      <c r="A167" s="475" t="s">
        <v>2839</v>
      </c>
      <c r="B167" s="474">
        <v>0</v>
      </c>
      <c r="C167" s="474">
        <v>0</v>
      </c>
      <c r="D167" s="474">
        <v>0</v>
      </c>
      <c r="E167" s="474">
        <v>0</v>
      </c>
      <c r="F167" s="474">
        <v>0</v>
      </c>
      <c r="G167" s="474">
        <v>0</v>
      </c>
      <c r="H167" s="474">
        <v>0</v>
      </c>
      <c r="I167" s="474">
        <v>0</v>
      </c>
      <c r="J167" s="474">
        <v>0</v>
      </c>
      <c r="K167" s="474">
        <v>0</v>
      </c>
      <c r="L167" s="474">
        <v>0</v>
      </c>
      <c r="M167" s="474">
        <v>0</v>
      </c>
      <c r="N167" s="474">
        <v>0</v>
      </c>
      <c r="O167" s="474">
        <v>0</v>
      </c>
      <c r="P167" s="474">
        <v>0</v>
      </c>
      <c r="Q167" s="474">
        <v>0</v>
      </c>
      <c r="R167" s="474">
        <v>0</v>
      </c>
      <c r="S167" s="474">
        <v>0</v>
      </c>
      <c r="T167" s="474">
        <v>0</v>
      </c>
      <c r="U167" s="474">
        <v>0</v>
      </c>
      <c r="V167" s="474">
        <v>0</v>
      </c>
      <c r="W167" s="474">
        <v>0</v>
      </c>
      <c r="X167" s="474">
        <v>0</v>
      </c>
      <c r="Y167" s="474">
        <v>0</v>
      </c>
      <c r="Z167" s="474">
        <v>0</v>
      </c>
      <c r="AA167" s="474">
        <v>0</v>
      </c>
      <c r="AB167" s="474">
        <v>0</v>
      </c>
      <c r="AC167" s="474">
        <v>0</v>
      </c>
      <c r="AD167" s="474">
        <v>0</v>
      </c>
      <c r="AE167" s="474">
        <v>0</v>
      </c>
      <c r="AF167" s="474">
        <v>0</v>
      </c>
      <c r="AG167" s="474">
        <v>0</v>
      </c>
      <c r="AH167" s="474">
        <v>0</v>
      </c>
      <c r="AI167" s="474">
        <v>0</v>
      </c>
      <c r="AJ167" s="474">
        <v>0</v>
      </c>
      <c r="AK167" s="474">
        <v>0</v>
      </c>
      <c r="AL167" s="474">
        <v>0</v>
      </c>
      <c r="AM167" s="474">
        <v>0</v>
      </c>
      <c r="AN167" s="474">
        <v>0</v>
      </c>
      <c r="AO167" s="474">
        <v>0</v>
      </c>
      <c r="AP167" s="474">
        <v>0</v>
      </c>
      <c r="AQ167" s="474">
        <v>0</v>
      </c>
      <c r="AR167" s="474">
        <v>0</v>
      </c>
      <c r="AS167" s="474">
        <v>0</v>
      </c>
      <c r="AT167" s="474">
        <v>0</v>
      </c>
      <c r="AU167" s="474">
        <v>0</v>
      </c>
      <c r="AV167" s="474">
        <v>0</v>
      </c>
      <c r="AW167" s="474">
        <v>0</v>
      </c>
      <c r="AX167" s="474">
        <v>0</v>
      </c>
      <c r="AY167" s="474">
        <v>0</v>
      </c>
      <c r="AZ167" s="474">
        <v>0</v>
      </c>
      <c r="BA167" s="474">
        <v>0</v>
      </c>
    </row>
    <row r="168" spans="1:53">
      <c r="A168" s="475" t="s">
        <v>2838</v>
      </c>
      <c r="B168" s="474">
        <v>0</v>
      </c>
      <c r="C168" s="474">
        <v>0</v>
      </c>
      <c r="D168" s="474">
        <v>0</v>
      </c>
      <c r="E168" s="474">
        <v>0</v>
      </c>
      <c r="F168" s="474">
        <v>0</v>
      </c>
      <c r="G168" s="474">
        <v>0</v>
      </c>
      <c r="H168" s="474">
        <v>0</v>
      </c>
      <c r="I168" s="474">
        <v>0</v>
      </c>
      <c r="J168" s="474">
        <v>0</v>
      </c>
      <c r="K168" s="474">
        <v>0</v>
      </c>
      <c r="L168" s="474">
        <v>0</v>
      </c>
      <c r="M168" s="474">
        <v>0</v>
      </c>
      <c r="N168" s="474">
        <v>0</v>
      </c>
      <c r="O168" s="474">
        <v>0</v>
      </c>
      <c r="P168" s="474">
        <v>0</v>
      </c>
      <c r="Q168" s="474">
        <v>0</v>
      </c>
      <c r="R168" s="474">
        <v>0</v>
      </c>
      <c r="S168" s="474">
        <v>0</v>
      </c>
      <c r="T168" s="474">
        <v>0</v>
      </c>
      <c r="U168" s="474">
        <v>0</v>
      </c>
      <c r="V168" s="474">
        <v>0</v>
      </c>
      <c r="W168" s="474">
        <v>0</v>
      </c>
      <c r="X168" s="474">
        <v>0</v>
      </c>
      <c r="Y168" s="474">
        <v>0</v>
      </c>
      <c r="Z168" s="474">
        <v>0</v>
      </c>
      <c r="AA168" s="474">
        <v>0</v>
      </c>
      <c r="AB168" s="474">
        <v>0</v>
      </c>
      <c r="AC168" s="474">
        <v>0</v>
      </c>
      <c r="AD168" s="474">
        <v>0</v>
      </c>
      <c r="AE168" s="474">
        <v>0</v>
      </c>
      <c r="AF168" s="474">
        <v>0</v>
      </c>
      <c r="AG168" s="474">
        <v>0</v>
      </c>
      <c r="AH168" s="474">
        <v>0</v>
      </c>
      <c r="AI168" s="474">
        <v>0</v>
      </c>
      <c r="AJ168" s="474">
        <v>0</v>
      </c>
      <c r="AK168" s="474">
        <v>0</v>
      </c>
      <c r="AL168" s="474">
        <v>0</v>
      </c>
      <c r="AM168" s="474">
        <v>0</v>
      </c>
      <c r="AN168" s="474">
        <v>0</v>
      </c>
      <c r="AO168" s="474">
        <v>0</v>
      </c>
      <c r="AP168" s="474">
        <v>0</v>
      </c>
      <c r="AQ168" s="474">
        <v>0</v>
      </c>
      <c r="AR168" s="474">
        <v>0</v>
      </c>
      <c r="AS168" s="474">
        <v>0</v>
      </c>
      <c r="AT168" s="474">
        <v>0</v>
      </c>
      <c r="AU168" s="474">
        <v>0</v>
      </c>
      <c r="AV168" s="474">
        <v>0</v>
      </c>
      <c r="AW168" s="474">
        <v>0</v>
      </c>
      <c r="AX168" s="474">
        <v>0</v>
      </c>
      <c r="AY168" s="474">
        <v>0</v>
      </c>
      <c r="AZ168" s="474">
        <v>0</v>
      </c>
      <c r="BA168" s="474">
        <v>0</v>
      </c>
    </row>
    <row r="169" spans="1:53">
      <c r="A169" s="475" t="s">
        <v>2837</v>
      </c>
      <c r="B169" s="474">
        <v>0</v>
      </c>
      <c r="C169" s="474">
        <v>0</v>
      </c>
      <c r="D169" s="474">
        <v>0</v>
      </c>
      <c r="E169" s="474">
        <v>0</v>
      </c>
      <c r="F169" s="474">
        <v>0</v>
      </c>
      <c r="G169" s="474">
        <v>0</v>
      </c>
      <c r="H169" s="474">
        <v>0</v>
      </c>
      <c r="I169" s="474">
        <v>0</v>
      </c>
      <c r="J169" s="474">
        <v>46660714</v>
      </c>
      <c r="K169" s="474">
        <v>46660714</v>
      </c>
      <c r="L169" s="474">
        <v>46660714</v>
      </c>
      <c r="M169" s="474">
        <v>46660714</v>
      </c>
      <c r="N169" s="474">
        <v>46660714</v>
      </c>
      <c r="O169" s="474">
        <v>46660714</v>
      </c>
      <c r="P169" s="474">
        <v>46660714</v>
      </c>
      <c r="Q169" s="474">
        <v>46660714</v>
      </c>
      <c r="R169" s="474">
        <v>46660714</v>
      </c>
      <c r="S169" s="474">
        <v>46660714</v>
      </c>
      <c r="T169" s="474">
        <v>46660714</v>
      </c>
      <c r="U169" s="474">
        <v>46660714</v>
      </c>
      <c r="V169" s="474">
        <v>46660714</v>
      </c>
      <c r="W169" s="474">
        <v>46660714</v>
      </c>
      <c r="X169" s="474">
        <v>46660714</v>
      </c>
      <c r="Y169" s="474">
        <v>46660714</v>
      </c>
      <c r="Z169" s="474">
        <v>46660714</v>
      </c>
      <c r="AA169" s="474">
        <v>46660714</v>
      </c>
      <c r="AB169" s="474">
        <v>55767857</v>
      </c>
      <c r="AC169" s="474">
        <v>55767857</v>
      </c>
      <c r="AD169" s="474">
        <v>55767857</v>
      </c>
      <c r="AE169" s="474">
        <v>55767857</v>
      </c>
      <c r="AF169" s="474">
        <v>55767857</v>
      </c>
      <c r="AG169" s="474">
        <v>55767857</v>
      </c>
      <c r="AH169" s="474">
        <v>55767857</v>
      </c>
      <c r="AI169" s="474">
        <v>55767857</v>
      </c>
      <c r="AJ169" s="474">
        <v>55767857</v>
      </c>
      <c r="AK169" s="474">
        <v>55767857</v>
      </c>
      <c r="AL169" s="474">
        <v>55767857</v>
      </c>
      <c r="AM169" s="474">
        <v>55767857</v>
      </c>
      <c r="AN169" s="474">
        <v>55767857</v>
      </c>
      <c r="AO169" s="474">
        <v>55767857</v>
      </c>
      <c r="AP169" s="474">
        <v>55767857</v>
      </c>
      <c r="AQ169" s="474">
        <v>55767857</v>
      </c>
      <c r="AR169" s="474">
        <v>55767857</v>
      </c>
      <c r="AS169" s="474">
        <v>55767857</v>
      </c>
      <c r="AT169" s="474">
        <v>55767857</v>
      </c>
      <c r="AU169" s="474">
        <v>55767857</v>
      </c>
      <c r="AV169" s="474">
        <v>55767857</v>
      </c>
      <c r="AW169" s="474">
        <v>55767857</v>
      </c>
      <c r="AX169" s="474">
        <v>55767857</v>
      </c>
      <c r="AY169" s="474">
        <v>55767857</v>
      </c>
      <c r="AZ169" s="474">
        <v>55767857</v>
      </c>
      <c r="BA169" s="474">
        <v>55767857</v>
      </c>
    </row>
    <row r="170" spans="1:53">
      <c r="A170" s="475" t="s">
        <v>2836</v>
      </c>
      <c r="B170" s="474">
        <v>0</v>
      </c>
      <c r="C170" s="474">
        <v>0</v>
      </c>
      <c r="D170" s="474">
        <v>0</v>
      </c>
      <c r="E170" s="474">
        <v>0</v>
      </c>
      <c r="F170" s="474">
        <v>0</v>
      </c>
      <c r="G170" s="474">
        <v>0</v>
      </c>
      <c r="H170" s="474">
        <v>0</v>
      </c>
      <c r="I170" s="474">
        <v>0</v>
      </c>
      <c r="J170" s="474">
        <v>9107143</v>
      </c>
      <c r="K170" s="474">
        <v>9107143</v>
      </c>
      <c r="L170" s="474">
        <v>9107143</v>
      </c>
      <c r="M170" s="474">
        <v>9107143</v>
      </c>
      <c r="N170" s="474">
        <v>9107143</v>
      </c>
      <c r="O170" s="474">
        <v>9107143</v>
      </c>
      <c r="P170" s="474">
        <v>9107143</v>
      </c>
      <c r="Q170" s="474">
        <v>9107143</v>
      </c>
      <c r="R170" s="474">
        <v>9107143</v>
      </c>
      <c r="S170" s="474">
        <v>9107143</v>
      </c>
      <c r="T170" s="474">
        <v>9107143</v>
      </c>
      <c r="U170" s="474">
        <v>9107143</v>
      </c>
      <c r="V170" s="474">
        <v>9107143</v>
      </c>
      <c r="W170" s="474">
        <v>9107143</v>
      </c>
      <c r="X170" s="474">
        <v>9107143</v>
      </c>
      <c r="Y170" s="474">
        <v>9107143</v>
      </c>
      <c r="Z170" s="474">
        <v>9107143</v>
      </c>
      <c r="AA170" s="474">
        <v>9107143</v>
      </c>
      <c r="AB170" s="474">
        <v>0</v>
      </c>
      <c r="AC170" s="474">
        <v>0</v>
      </c>
      <c r="AD170" s="474">
        <v>0</v>
      </c>
      <c r="AE170" s="474">
        <v>0</v>
      </c>
      <c r="AF170" s="474">
        <v>0</v>
      </c>
      <c r="AG170" s="474">
        <v>0</v>
      </c>
      <c r="AH170" s="474">
        <v>0</v>
      </c>
      <c r="AI170" s="474">
        <v>0</v>
      </c>
      <c r="AJ170" s="474">
        <v>0</v>
      </c>
      <c r="AK170" s="474">
        <v>0</v>
      </c>
      <c r="AL170" s="474">
        <v>0</v>
      </c>
      <c r="AM170" s="474">
        <v>0</v>
      </c>
      <c r="AN170" s="474">
        <v>0</v>
      </c>
      <c r="AO170" s="474">
        <v>0</v>
      </c>
      <c r="AP170" s="474">
        <v>0</v>
      </c>
      <c r="AQ170" s="474">
        <v>0</v>
      </c>
      <c r="AR170" s="474">
        <v>0</v>
      </c>
      <c r="AS170" s="474">
        <v>0</v>
      </c>
      <c r="AT170" s="474">
        <v>0</v>
      </c>
      <c r="AU170" s="474">
        <v>0</v>
      </c>
      <c r="AV170" s="474">
        <v>0</v>
      </c>
      <c r="AW170" s="474">
        <v>0</v>
      </c>
      <c r="AX170" s="474">
        <v>0</v>
      </c>
      <c r="AY170" s="474">
        <v>0</v>
      </c>
      <c r="AZ170" s="474">
        <v>0</v>
      </c>
      <c r="BA170" s="474">
        <v>0</v>
      </c>
    </row>
    <row r="171" spans="1:53">
      <c r="A171" s="475" t="s">
        <v>2835</v>
      </c>
      <c r="B171" s="474">
        <v>0</v>
      </c>
      <c r="C171" s="474">
        <v>0</v>
      </c>
      <c r="D171" s="474">
        <v>0</v>
      </c>
      <c r="E171" s="474">
        <v>0</v>
      </c>
      <c r="F171" s="474">
        <v>0</v>
      </c>
      <c r="G171" s="474">
        <v>0</v>
      </c>
      <c r="H171" s="474">
        <v>0</v>
      </c>
      <c r="I171" s="474">
        <v>0</v>
      </c>
      <c r="J171" s="474">
        <v>29303005</v>
      </c>
      <c r="K171" s="474">
        <v>29303005</v>
      </c>
      <c r="L171" s="474">
        <v>29303005</v>
      </c>
      <c r="M171" s="474">
        <v>29303005</v>
      </c>
      <c r="N171" s="474">
        <v>29303005</v>
      </c>
      <c r="O171" s="474">
        <v>29303005</v>
      </c>
      <c r="P171" s="474">
        <v>29303005</v>
      </c>
      <c r="Q171" s="474">
        <v>29303005</v>
      </c>
      <c r="R171" s="474">
        <v>29303005</v>
      </c>
      <c r="S171" s="474">
        <v>29303005</v>
      </c>
      <c r="T171" s="474">
        <v>29303005</v>
      </c>
      <c r="U171" s="474">
        <v>29303005</v>
      </c>
      <c r="V171" s="474">
        <v>29303005</v>
      </c>
      <c r="W171" s="474">
        <v>29303005</v>
      </c>
      <c r="X171" s="474">
        <v>29303005</v>
      </c>
      <c r="Y171" s="474">
        <v>29303005</v>
      </c>
      <c r="Z171" s="474">
        <v>29303005</v>
      </c>
      <c r="AA171" s="474">
        <v>29303005</v>
      </c>
      <c r="AB171" s="474">
        <v>35022306</v>
      </c>
      <c r="AC171" s="474">
        <v>35022306</v>
      </c>
      <c r="AD171" s="474">
        <v>35022306</v>
      </c>
      <c r="AE171" s="474">
        <v>35022306</v>
      </c>
      <c r="AF171" s="474">
        <v>35022306</v>
      </c>
      <c r="AG171" s="474">
        <v>35022306</v>
      </c>
      <c r="AH171" s="474">
        <v>35022306</v>
      </c>
      <c r="AI171" s="474">
        <v>35022306</v>
      </c>
      <c r="AJ171" s="474">
        <v>35022306</v>
      </c>
      <c r="AK171" s="474">
        <v>35022306</v>
      </c>
      <c r="AL171" s="474">
        <v>35022306</v>
      </c>
      <c r="AM171" s="474">
        <v>35022306</v>
      </c>
      <c r="AN171" s="474">
        <v>35022306</v>
      </c>
      <c r="AO171" s="474">
        <v>35022306</v>
      </c>
      <c r="AP171" s="474">
        <v>35022306</v>
      </c>
      <c r="AQ171" s="474">
        <v>35022306</v>
      </c>
      <c r="AR171" s="474">
        <v>35022306</v>
      </c>
      <c r="AS171" s="474">
        <v>35022306</v>
      </c>
      <c r="AT171" s="474">
        <v>35022306</v>
      </c>
      <c r="AU171" s="474">
        <v>35022306</v>
      </c>
      <c r="AV171" s="474">
        <v>35022306</v>
      </c>
      <c r="AW171" s="474">
        <v>35022306</v>
      </c>
      <c r="AX171" s="474">
        <v>35022306</v>
      </c>
      <c r="AY171" s="474">
        <v>35022306</v>
      </c>
      <c r="AZ171" s="474">
        <v>35022306</v>
      </c>
      <c r="BA171" s="474">
        <v>35022306</v>
      </c>
    </row>
    <row r="172" spans="1:53">
      <c r="A172" s="475" t="s">
        <v>2834</v>
      </c>
      <c r="B172" s="474">
        <v>0</v>
      </c>
      <c r="C172" s="474">
        <v>0</v>
      </c>
      <c r="D172" s="474">
        <v>0</v>
      </c>
      <c r="E172" s="474">
        <v>0</v>
      </c>
      <c r="F172" s="474">
        <v>0</v>
      </c>
      <c r="G172" s="474">
        <v>0</v>
      </c>
      <c r="H172" s="474">
        <v>0</v>
      </c>
      <c r="I172" s="474">
        <v>0</v>
      </c>
      <c r="J172" s="474">
        <v>5719301</v>
      </c>
      <c r="K172" s="474">
        <v>5719301</v>
      </c>
      <c r="L172" s="474">
        <v>5719301</v>
      </c>
      <c r="M172" s="474">
        <v>5719301</v>
      </c>
      <c r="N172" s="474">
        <v>5719301</v>
      </c>
      <c r="O172" s="474">
        <v>5719301</v>
      </c>
      <c r="P172" s="474">
        <v>5719301</v>
      </c>
      <c r="Q172" s="474">
        <v>5719301</v>
      </c>
      <c r="R172" s="474">
        <v>5719301</v>
      </c>
      <c r="S172" s="474">
        <v>5719301</v>
      </c>
      <c r="T172" s="474">
        <v>5719301</v>
      </c>
      <c r="U172" s="474">
        <v>5719301</v>
      </c>
      <c r="V172" s="474">
        <v>5719301</v>
      </c>
      <c r="W172" s="474">
        <v>5719301</v>
      </c>
      <c r="X172" s="474">
        <v>5719301</v>
      </c>
      <c r="Y172" s="474">
        <v>5719301</v>
      </c>
      <c r="Z172" s="474">
        <v>5719301</v>
      </c>
      <c r="AA172" s="474">
        <v>5719301</v>
      </c>
      <c r="AB172" s="474">
        <v>0</v>
      </c>
      <c r="AC172" s="474">
        <v>0</v>
      </c>
      <c r="AD172" s="474">
        <v>0</v>
      </c>
      <c r="AE172" s="474">
        <v>0</v>
      </c>
      <c r="AF172" s="474">
        <v>0</v>
      </c>
      <c r="AG172" s="474">
        <v>0</v>
      </c>
      <c r="AH172" s="474">
        <v>0</v>
      </c>
      <c r="AI172" s="474">
        <v>0</v>
      </c>
      <c r="AJ172" s="474">
        <v>0</v>
      </c>
      <c r="AK172" s="474">
        <v>0</v>
      </c>
      <c r="AL172" s="474">
        <v>0</v>
      </c>
      <c r="AM172" s="474">
        <v>0</v>
      </c>
      <c r="AN172" s="474">
        <v>0</v>
      </c>
      <c r="AO172" s="474">
        <v>0</v>
      </c>
      <c r="AP172" s="474">
        <v>0</v>
      </c>
      <c r="AQ172" s="474">
        <v>0</v>
      </c>
      <c r="AR172" s="474">
        <v>0</v>
      </c>
      <c r="AS172" s="474">
        <v>0</v>
      </c>
      <c r="AT172" s="474">
        <v>0</v>
      </c>
      <c r="AU172" s="474">
        <v>0</v>
      </c>
      <c r="AV172" s="474">
        <v>0</v>
      </c>
      <c r="AW172" s="474">
        <v>0</v>
      </c>
      <c r="AX172" s="474">
        <v>0</v>
      </c>
      <c r="AY172" s="474">
        <v>0</v>
      </c>
      <c r="AZ172" s="474">
        <v>0</v>
      </c>
      <c r="BA172" s="474">
        <v>0</v>
      </c>
    </row>
    <row r="173" spans="1:53">
      <c r="A173" s="475" t="s">
        <v>2833</v>
      </c>
      <c r="B173" s="474">
        <v>0</v>
      </c>
      <c r="C173" s="474">
        <v>0</v>
      </c>
      <c r="D173" s="474">
        <v>0</v>
      </c>
      <c r="E173" s="474">
        <v>0</v>
      </c>
      <c r="F173" s="474">
        <v>0</v>
      </c>
      <c r="G173" s="474">
        <v>0</v>
      </c>
      <c r="H173" s="474">
        <v>0</v>
      </c>
      <c r="I173" s="474">
        <v>0</v>
      </c>
      <c r="J173" s="474">
        <v>384950893</v>
      </c>
      <c r="K173" s="474">
        <v>381062500.14285702</v>
      </c>
      <c r="L173" s="474">
        <v>377174107.28571397</v>
      </c>
      <c r="M173" s="474">
        <v>373285714.42857099</v>
      </c>
      <c r="N173" s="474">
        <v>373285714.42857099</v>
      </c>
      <c r="O173" s="474">
        <v>369397321.571428</v>
      </c>
      <c r="P173" s="474">
        <v>365508928.71428502</v>
      </c>
      <c r="Q173" s="474">
        <v>361620535.85714197</v>
      </c>
      <c r="R173" s="474">
        <v>357732142.99999899</v>
      </c>
      <c r="S173" s="474">
        <v>353843750.14285702</v>
      </c>
      <c r="T173" s="474">
        <v>349955357.28571397</v>
      </c>
      <c r="U173" s="474">
        <v>346066964.42857099</v>
      </c>
      <c r="V173" s="474">
        <v>342178571.571428</v>
      </c>
      <c r="W173" s="474">
        <v>338290178.71428502</v>
      </c>
      <c r="X173" s="474">
        <v>334401785.85714197</v>
      </c>
      <c r="Y173" s="474">
        <v>330513392.99999899</v>
      </c>
      <c r="Z173" s="474">
        <v>326625000.14285702</v>
      </c>
      <c r="AA173" s="474">
        <v>326625000.14285702</v>
      </c>
      <c r="AB173" s="474">
        <v>385727678.14285702</v>
      </c>
      <c r="AC173" s="474">
        <v>381080356.71428502</v>
      </c>
      <c r="AD173" s="474">
        <v>376433035.28571397</v>
      </c>
      <c r="AE173" s="474">
        <v>371785713.85714197</v>
      </c>
      <c r="AF173" s="474">
        <v>367138392.42857099</v>
      </c>
      <c r="AG173" s="474">
        <v>362491071</v>
      </c>
      <c r="AH173" s="474">
        <v>357843749.571428</v>
      </c>
      <c r="AI173" s="474">
        <v>353196428.14285702</v>
      </c>
      <c r="AJ173" s="474">
        <v>348549106.71428502</v>
      </c>
      <c r="AK173" s="474">
        <v>343901785.28571397</v>
      </c>
      <c r="AL173" s="474">
        <v>339254463.85714298</v>
      </c>
      <c r="AM173" s="474">
        <v>334607142.42857099</v>
      </c>
      <c r="AN173" s="474">
        <v>334607142.42857099</v>
      </c>
      <c r="AO173" s="474">
        <v>329959821</v>
      </c>
      <c r="AP173" s="474">
        <v>325312499.571428</v>
      </c>
      <c r="AQ173" s="474">
        <v>320665178.14285702</v>
      </c>
      <c r="AR173" s="474">
        <v>316017856.71428502</v>
      </c>
      <c r="AS173" s="474">
        <v>311370535.28571397</v>
      </c>
      <c r="AT173" s="474">
        <v>306723213.85714298</v>
      </c>
      <c r="AU173" s="474">
        <v>302075892.42857099</v>
      </c>
      <c r="AV173" s="474">
        <v>297428571</v>
      </c>
      <c r="AW173" s="474">
        <v>292781249.571428</v>
      </c>
      <c r="AX173" s="474">
        <v>288133928.14285702</v>
      </c>
      <c r="AY173" s="474">
        <v>283486606.71428603</v>
      </c>
      <c r="AZ173" s="474">
        <v>278839285.28571397</v>
      </c>
      <c r="BA173" s="474">
        <v>278839285.28571397</v>
      </c>
    </row>
    <row r="174" spans="1:53">
      <c r="A174" s="475" t="s">
        <v>2832</v>
      </c>
      <c r="B174" s="474">
        <v>0</v>
      </c>
      <c r="C174" s="474">
        <v>0</v>
      </c>
      <c r="D174" s="474">
        <v>0</v>
      </c>
      <c r="E174" s="474">
        <v>0</v>
      </c>
      <c r="F174" s="474">
        <v>0</v>
      </c>
      <c r="G174" s="474">
        <v>0</v>
      </c>
      <c r="H174" s="474">
        <v>0</v>
      </c>
      <c r="I174" s="474">
        <v>0</v>
      </c>
      <c r="J174" s="474">
        <v>75133928</v>
      </c>
      <c r="K174" s="474">
        <v>74374999.428571403</v>
      </c>
      <c r="L174" s="474">
        <v>73616070.857142806</v>
      </c>
      <c r="M174" s="474">
        <v>72857142.285714298</v>
      </c>
      <c r="N174" s="474">
        <v>72857142.285714298</v>
      </c>
      <c r="O174" s="474">
        <v>72098213.714285702</v>
      </c>
      <c r="P174" s="474">
        <v>71339285.142857105</v>
      </c>
      <c r="Q174" s="474">
        <v>70580356.571428597</v>
      </c>
      <c r="R174" s="474">
        <v>69821428</v>
      </c>
      <c r="S174" s="474">
        <v>69062499.428571403</v>
      </c>
      <c r="T174" s="474">
        <v>68303570.857142895</v>
      </c>
      <c r="U174" s="474">
        <v>67544642.285714298</v>
      </c>
      <c r="V174" s="474">
        <v>66785713.714285702</v>
      </c>
      <c r="W174" s="474">
        <v>66026785.142857097</v>
      </c>
      <c r="X174" s="474">
        <v>65267856.571428597</v>
      </c>
      <c r="Y174" s="474">
        <v>64508928</v>
      </c>
      <c r="Z174" s="474">
        <v>63749999.428571403</v>
      </c>
      <c r="AA174" s="474">
        <v>63749999.428571403</v>
      </c>
      <c r="AB174" s="474">
        <v>0</v>
      </c>
      <c r="AC174" s="474">
        <v>0</v>
      </c>
      <c r="AD174" s="474">
        <v>0</v>
      </c>
      <c r="AE174" s="474">
        <v>0</v>
      </c>
      <c r="AF174" s="474">
        <v>0</v>
      </c>
      <c r="AG174" s="474">
        <v>0</v>
      </c>
      <c r="AH174" s="474">
        <v>0</v>
      </c>
      <c r="AI174" s="474">
        <v>0</v>
      </c>
      <c r="AJ174" s="474">
        <v>0</v>
      </c>
      <c r="AK174" s="474">
        <v>0</v>
      </c>
      <c r="AL174" s="474">
        <v>0</v>
      </c>
      <c r="AM174" s="474">
        <v>0</v>
      </c>
      <c r="AN174" s="474">
        <v>0</v>
      </c>
      <c r="AO174" s="474">
        <v>0</v>
      </c>
      <c r="AP174" s="474">
        <v>0</v>
      </c>
      <c r="AQ174" s="474">
        <v>0</v>
      </c>
      <c r="AR174" s="474">
        <v>0</v>
      </c>
      <c r="AS174" s="474">
        <v>0</v>
      </c>
      <c r="AT174" s="474">
        <v>0</v>
      </c>
      <c r="AU174" s="474">
        <v>0</v>
      </c>
      <c r="AV174" s="474">
        <v>0</v>
      </c>
      <c r="AW174" s="474">
        <v>0</v>
      </c>
      <c r="AX174" s="474">
        <v>0</v>
      </c>
      <c r="AY174" s="474">
        <v>0</v>
      </c>
      <c r="AZ174" s="474">
        <v>0</v>
      </c>
      <c r="BA174" s="474">
        <v>0</v>
      </c>
    </row>
    <row r="175" spans="1:53">
      <c r="A175" s="475" t="s">
        <v>2831</v>
      </c>
      <c r="B175" s="474">
        <v>0</v>
      </c>
      <c r="C175" s="474">
        <v>0</v>
      </c>
      <c r="D175" s="474">
        <v>0</v>
      </c>
      <c r="E175" s="474">
        <v>0</v>
      </c>
      <c r="F175" s="474">
        <v>0</v>
      </c>
      <c r="G175" s="474">
        <v>0</v>
      </c>
      <c r="H175" s="474">
        <v>0</v>
      </c>
      <c r="I175" s="474">
        <v>0</v>
      </c>
      <c r="J175" s="474">
        <v>241749788</v>
      </c>
      <c r="K175" s="474">
        <v>239307870.946428</v>
      </c>
      <c r="L175" s="474">
        <v>236865953.89285699</v>
      </c>
      <c r="M175" s="474">
        <v>234424036.83928499</v>
      </c>
      <c r="N175" s="474">
        <v>234424036.83928499</v>
      </c>
      <c r="O175" s="474">
        <v>231982119.785714</v>
      </c>
      <c r="P175" s="474">
        <v>229540202.732142</v>
      </c>
      <c r="Q175" s="474">
        <v>227098285.67857099</v>
      </c>
      <c r="R175" s="474">
        <v>224656368.62499899</v>
      </c>
      <c r="S175" s="474">
        <v>222214451.571428</v>
      </c>
      <c r="T175" s="474">
        <v>219772534.51785699</v>
      </c>
      <c r="U175" s="474">
        <v>217330617.46428499</v>
      </c>
      <c r="V175" s="474">
        <v>214888700.410714</v>
      </c>
      <c r="W175" s="474">
        <v>212446783.357142</v>
      </c>
      <c r="X175" s="474">
        <v>210004866.30357099</v>
      </c>
      <c r="Y175" s="474">
        <v>207562949.24999899</v>
      </c>
      <c r="Z175" s="474">
        <v>205121032.196428</v>
      </c>
      <c r="AA175" s="474">
        <v>205121032.196428</v>
      </c>
      <c r="AB175" s="474">
        <v>242237610.14285699</v>
      </c>
      <c r="AC175" s="474">
        <v>239319084.71428499</v>
      </c>
      <c r="AD175" s="474">
        <v>236400559.285714</v>
      </c>
      <c r="AE175" s="474">
        <v>233482033.857142</v>
      </c>
      <c r="AF175" s="474">
        <v>230563508.42857099</v>
      </c>
      <c r="AG175" s="474">
        <v>227644982.99999899</v>
      </c>
      <c r="AH175" s="474">
        <v>224726457.571428</v>
      </c>
      <c r="AI175" s="474">
        <v>221807932.14285699</v>
      </c>
      <c r="AJ175" s="474">
        <v>218889406.71428499</v>
      </c>
      <c r="AK175" s="474">
        <v>215970881.285714</v>
      </c>
      <c r="AL175" s="474">
        <v>213052355.857142</v>
      </c>
      <c r="AM175" s="474">
        <v>210133830.42857099</v>
      </c>
      <c r="AN175" s="474">
        <v>210133830.42857099</v>
      </c>
      <c r="AO175" s="474">
        <v>207215304.99999899</v>
      </c>
      <c r="AP175" s="474">
        <v>204296779.571428</v>
      </c>
      <c r="AQ175" s="474">
        <v>201378254.14285699</v>
      </c>
      <c r="AR175" s="474">
        <v>198459728.71428499</v>
      </c>
      <c r="AS175" s="474">
        <v>195541203.285714</v>
      </c>
      <c r="AT175" s="474">
        <v>192622677.857142</v>
      </c>
      <c r="AU175" s="474">
        <v>189704152.42857099</v>
      </c>
      <c r="AV175" s="474">
        <v>186785626.99999899</v>
      </c>
      <c r="AW175" s="474">
        <v>183867101.571428</v>
      </c>
      <c r="AX175" s="474">
        <v>180948576.14285699</v>
      </c>
      <c r="AY175" s="474">
        <v>178030050.71428499</v>
      </c>
      <c r="AZ175" s="474">
        <v>175111525.285714</v>
      </c>
      <c r="BA175" s="474">
        <v>175111525.285714</v>
      </c>
    </row>
    <row r="176" spans="1:53">
      <c r="A176" s="475" t="s">
        <v>2830</v>
      </c>
      <c r="B176" s="474">
        <v>0</v>
      </c>
      <c r="C176" s="474">
        <v>0</v>
      </c>
      <c r="D176" s="474">
        <v>0</v>
      </c>
      <c r="E176" s="474">
        <v>0</v>
      </c>
      <c r="F176" s="474">
        <v>0</v>
      </c>
      <c r="G176" s="474">
        <v>0</v>
      </c>
      <c r="H176" s="474">
        <v>0</v>
      </c>
      <c r="I176" s="474">
        <v>0</v>
      </c>
      <c r="J176" s="474">
        <v>47184229</v>
      </c>
      <c r="K176" s="474">
        <v>46707620.625</v>
      </c>
      <c r="L176" s="474">
        <v>46231012.25</v>
      </c>
      <c r="M176" s="474">
        <v>45754403.875</v>
      </c>
      <c r="N176" s="474">
        <v>45754403.875</v>
      </c>
      <c r="O176" s="474">
        <v>45277795.5</v>
      </c>
      <c r="P176" s="474">
        <v>44801187.125</v>
      </c>
      <c r="Q176" s="474">
        <v>44324578.75</v>
      </c>
      <c r="R176" s="474">
        <v>43847970.375</v>
      </c>
      <c r="S176" s="474">
        <v>43371362</v>
      </c>
      <c r="T176" s="474">
        <v>42894753.625</v>
      </c>
      <c r="U176" s="474">
        <v>42418145.25</v>
      </c>
      <c r="V176" s="474">
        <v>41941536.875</v>
      </c>
      <c r="W176" s="474">
        <v>41464928.5</v>
      </c>
      <c r="X176" s="474">
        <v>40988320.125</v>
      </c>
      <c r="Y176" s="474">
        <v>40511711.75</v>
      </c>
      <c r="Z176" s="474">
        <v>40035103.375</v>
      </c>
      <c r="AA176" s="474">
        <v>40035103.375</v>
      </c>
      <c r="AB176" s="474">
        <v>0</v>
      </c>
      <c r="AC176" s="474">
        <v>0</v>
      </c>
      <c r="AD176" s="474">
        <v>0</v>
      </c>
      <c r="AE176" s="474">
        <v>0</v>
      </c>
      <c r="AF176" s="474">
        <v>0</v>
      </c>
      <c r="AG176" s="474">
        <v>0</v>
      </c>
      <c r="AH176" s="474">
        <v>0</v>
      </c>
      <c r="AI176" s="474">
        <v>0</v>
      </c>
      <c r="AJ176" s="474">
        <v>0</v>
      </c>
      <c r="AK176" s="474">
        <v>0</v>
      </c>
      <c r="AL176" s="474">
        <v>0</v>
      </c>
      <c r="AM176" s="474">
        <v>0</v>
      </c>
      <c r="AN176" s="474">
        <v>0</v>
      </c>
      <c r="AO176" s="474">
        <v>0</v>
      </c>
      <c r="AP176" s="474">
        <v>0</v>
      </c>
      <c r="AQ176" s="474">
        <v>0</v>
      </c>
      <c r="AR176" s="474">
        <v>0</v>
      </c>
      <c r="AS176" s="474">
        <v>0</v>
      </c>
      <c r="AT176" s="474">
        <v>0</v>
      </c>
      <c r="AU176" s="474">
        <v>0</v>
      </c>
      <c r="AV176" s="474">
        <v>0</v>
      </c>
      <c r="AW176" s="474">
        <v>0</v>
      </c>
      <c r="AX176" s="474">
        <v>0</v>
      </c>
      <c r="AY176" s="474">
        <v>0</v>
      </c>
      <c r="AZ176" s="474">
        <v>0</v>
      </c>
      <c r="BA176" s="474">
        <v>0</v>
      </c>
    </row>
    <row r="177" spans="1:53">
      <c r="A177" s="475" t="s">
        <v>2829</v>
      </c>
      <c r="B177" s="474">
        <v>11308306.189999999</v>
      </c>
      <c r="C177" s="474">
        <v>7652095.0899999999</v>
      </c>
      <c r="D177" s="474">
        <v>8076787.0699999901</v>
      </c>
      <c r="E177" s="474">
        <v>8259288.5700000003</v>
      </c>
      <c r="F177" s="474">
        <v>8782573.4399999995</v>
      </c>
      <c r="G177" s="474">
        <v>9189161.5</v>
      </c>
      <c r="H177" s="474">
        <v>9466822.5199999996</v>
      </c>
      <c r="I177" s="474">
        <v>9800380.8200000003</v>
      </c>
      <c r="J177" s="474">
        <v>10543113.609999999</v>
      </c>
      <c r="K177" s="474">
        <v>10916408.930084599</v>
      </c>
      <c r="L177" s="474">
        <v>11217744.0826756</v>
      </c>
      <c r="M177" s="474">
        <v>11844395.7693009</v>
      </c>
      <c r="N177" s="474">
        <v>11844395.7693009</v>
      </c>
      <c r="O177" s="474">
        <v>12017170.902796401</v>
      </c>
      <c r="P177" s="474">
        <v>43161714.037914596</v>
      </c>
      <c r="Q177" s="474">
        <v>57697546.569752298</v>
      </c>
      <c r="R177" s="474">
        <v>65386437.000558898</v>
      </c>
      <c r="S177" s="474">
        <v>75453274.992130905</v>
      </c>
      <c r="T177" s="474">
        <v>90185452.454625994</v>
      </c>
      <c r="U177" s="474">
        <v>108028632.89188699</v>
      </c>
      <c r="V177" s="474">
        <v>120814108.281416</v>
      </c>
      <c r="W177" s="474">
        <v>150483127.74748099</v>
      </c>
      <c r="X177" s="474">
        <v>172006920.00270101</v>
      </c>
      <c r="Y177" s="474">
        <v>193982785.70017201</v>
      </c>
      <c r="Z177" s="474">
        <v>8467473.2067537997</v>
      </c>
      <c r="AA177" s="474">
        <v>8467473.2067537997</v>
      </c>
      <c r="AB177" s="474">
        <v>8909560.1809665207</v>
      </c>
      <c r="AC177" s="474">
        <v>9053545.6275334693</v>
      </c>
      <c r="AD177" s="474">
        <v>9028392.9736035597</v>
      </c>
      <c r="AE177" s="474">
        <v>9092761.8729954995</v>
      </c>
      <c r="AF177" s="474">
        <v>9085086.8461079095</v>
      </c>
      <c r="AG177" s="474">
        <v>8977576.2129018009</v>
      </c>
      <c r="AH177" s="474">
        <v>8966535.5759558696</v>
      </c>
      <c r="AI177" s="474">
        <v>8891887.9040864091</v>
      </c>
      <c r="AJ177" s="474">
        <v>8855134.2380460296</v>
      </c>
      <c r="AK177" s="474">
        <v>8843002.7828663904</v>
      </c>
      <c r="AL177" s="474">
        <v>8819125.8823145498</v>
      </c>
      <c r="AM177" s="474">
        <v>8801827.9729124904</v>
      </c>
      <c r="AN177" s="474">
        <v>8801827.9729124904</v>
      </c>
      <c r="AO177" s="474">
        <v>8699129.5260288604</v>
      </c>
      <c r="AP177" s="474">
        <v>8626916.2325647194</v>
      </c>
      <c r="AQ177" s="474">
        <v>8588618.2574618701</v>
      </c>
      <c r="AR177" s="474">
        <v>8570633.65614211</v>
      </c>
      <c r="AS177" s="474">
        <v>8552229.4997943994</v>
      </c>
      <c r="AT177" s="474">
        <v>8532278.97023708</v>
      </c>
      <c r="AU177" s="474">
        <v>8531418.3850980401</v>
      </c>
      <c r="AV177" s="474">
        <v>8529328.50099371</v>
      </c>
      <c r="AW177" s="474">
        <v>8516355.9396677092</v>
      </c>
      <c r="AX177" s="474">
        <v>8524654.9303428605</v>
      </c>
      <c r="AY177" s="474">
        <v>8522825.8636858091</v>
      </c>
      <c r="AZ177" s="474">
        <v>8519214.7175512407</v>
      </c>
      <c r="BA177" s="474">
        <v>8519214.7175512407</v>
      </c>
    </row>
    <row r="178" spans="1:53">
      <c r="A178" s="475" t="s">
        <v>2828</v>
      </c>
      <c r="B178" s="474">
        <v>0</v>
      </c>
      <c r="C178" s="474">
        <v>0</v>
      </c>
      <c r="D178" s="474">
        <v>0</v>
      </c>
      <c r="E178" s="474">
        <v>0</v>
      </c>
      <c r="F178" s="474">
        <v>0</v>
      </c>
      <c r="G178" s="474">
        <v>0</v>
      </c>
      <c r="H178" s="474">
        <v>0</v>
      </c>
      <c r="I178" s="474">
        <v>0</v>
      </c>
      <c r="J178" s="474">
        <v>0</v>
      </c>
      <c r="K178" s="474">
        <v>0</v>
      </c>
      <c r="L178" s="474">
        <v>0</v>
      </c>
      <c r="M178" s="474">
        <v>0</v>
      </c>
      <c r="N178" s="474">
        <v>0</v>
      </c>
      <c r="O178" s="474">
        <v>0</v>
      </c>
      <c r="P178" s="474">
        <v>0</v>
      </c>
      <c r="Q178" s="474">
        <v>0</v>
      </c>
      <c r="R178" s="474">
        <v>0</v>
      </c>
      <c r="S178" s="474">
        <v>0</v>
      </c>
      <c r="T178" s="474">
        <v>0</v>
      </c>
      <c r="U178" s="474">
        <v>0</v>
      </c>
      <c r="V178" s="474">
        <v>0</v>
      </c>
      <c r="W178" s="474">
        <v>0</v>
      </c>
      <c r="X178" s="474">
        <v>0</v>
      </c>
      <c r="Y178" s="474">
        <v>0</v>
      </c>
      <c r="Z178" s="474">
        <v>0</v>
      </c>
      <c r="AA178" s="474">
        <v>0</v>
      </c>
      <c r="AB178" s="474">
        <v>0</v>
      </c>
      <c r="AC178" s="474">
        <v>0</v>
      </c>
      <c r="AD178" s="474">
        <v>0</v>
      </c>
      <c r="AE178" s="474">
        <v>0</v>
      </c>
      <c r="AF178" s="474">
        <v>0</v>
      </c>
      <c r="AG178" s="474">
        <v>0</v>
      </c>
      <c r="AH178" s="474">
        <v>0</v>
      </c>
      <c r="AI178" s="474">
        <v>0</v>
      </c>
      <c r="AJ178" s="474">
        <v>0</v>
      </c>
      <c r="AK178" s="474">
        <v>0</v>
      </c>
      <c r="AL178" s="474">
        <v>0</v>
      </c>
      <c r="AM178" s="474">
        <v>0</v>
      </c>
      <c r="AN178" s="474">
        <v>0</v>
      </c>
      <c r="AO178" s="474">
        <v>0</v>
      </c>
      <c r="AP178" s="474">
        <v>0</v>
      </c>
      <c r="AQ178" s="474">
        <v>0</v>
      </c>
      <c r="AR178" s="474">
        <v>0</v>
      </c>
      <c r="AS178" s="474">
        <v>0</v>
      </c>
      <c r="AT178" s="474">
        <v>0</v>
      </c>
      <c r="AU178" s="474">
        <v>0</v>
      </c>
      <c r="AV178" s="474">
        <v>0</v>
      </c>
      <c r="AW178" s="474">
        <v>0</v>
      </c>
      <c r="AX178" s="474">
        <v>0</v>
      </c>
      <c r="AY178" s="474">
        <v>0</v>
      </c>
      <c r="AZ178" s="474">
        <v>0</v>
      </c>
      <c r="BA178" s="474">
        <v>0</v>
      </c>
    </row>
    <row r="179" spans="1:53">
      <c r="A179" s="475" t="s">
        <v>2827</v>
      </c>
      <c r="B179" s="474">
        <v>2484695.6800000002</v>
      </c>
      <c r="C179" s="474">
        <v>51686.06</v>
      </c>
      <c r="D179" s="474">
        <v>50974.86</v>
      </c>
      <c r="E179" s="474">
        <v>31536.03</v>
      </c>
      <c r="F179" s="474">
        <v>9258.06</v>
      </c>
      <c r="G179" s="474">
        <v>6983.24</v>
      </c>
      <c r="H179" s="474">
        <v>8516.48</v>
      </c>
      <c r="I179" s="474">
        <v>12657.86</v>
      </c>
      <c r="J179" s="474">
        <v>6983.24</v>
      </c>
      <c r="K179" s="474">
        <v>6983.24</v>
      </c>
      <c r="L179" s="474">
        <v>6983.24</v>
      </c>
      <c r="M179" s="474">
        <v>6983.24</v>
      </c>
      <c r="N179" s="474">
        <v>6983.24</v>
      </c>
      <c r="O179" s="474">
        <v>6983.24</v>
      </c>
      <c r="P179" s="474">
        <v>6983.24</v>
      </c>
      <c r="Q179" s="474">
        <v>6983.24</v>
      </c>
      <c r="R179" s="474">
        <v>6983.24</v>
      </c>
      <c r="S179" s="474">
        <v>6983.24</v>
      </c>
      <c r="T179" s="474">
        <v>6983.24</v>
      </c>
      <c r="U179" s="474">
        <v>6983.24</v>
      </c>
      <c r="V179" s="474">
        <v>6983.24</v>
      </c>
      <c r="W179" s="474">
        <v>6983.24</v>
      </c>
      <c r="X179" s="474">
        <v>6983.24</v>
      </c>
      <c r="Y179" s="474">
        <v>6983.24</v>
      </c>
      <c r="Z179" s="474">
        <v>6983.24</v>
      </c>
      <c r="AA179" s="474">
        <v>6983.24</v>
      </c>
      <c r="AB179" s="474">
        <v>6983.24</v>
      </c>
      <c r="AC179" s="474">
        <v>6983.24</v>
      </c>
      <c r="AD179" s="474">
        <v>6983.24</v>
      </c>
      <c r="AE179" s="474">
        <v>6983.24</v>
      </c>
      <c r="AF179" s="474">
        <v>6983.24</v>
      </c>
      <c r="AG179" s="474">
        <v>6983.24</v>
      </c>
      <c r="AH179" s="474">
        <v>6983.24</v>
      </c>
      <c r="AI179" s="474">
        <v>6983.24</v>
      </c>
      <c r="AJ179" s="474">
        <v>6983.24</v>
      </c>
      <c r="AK179" s="474">
        <v>6983.24</v>
      </c>
      <c r="AL179" s="474">
        <v>6983.24</v>
      </c>
      <c r="AM179" s="474">
        <v>6983.24</v>
      </c>
      <c r="AN179" s="474">
        <v>6983.24</v>
      </c>
      <c r="AO179" s="474">
        <v>6983.24</v>
      </c>
      <c r="AP179" s="474">
        <v>6983.24</v>
      </c>
      <c r="AQ179" s="474">
        <v>6983.24</v>
      </c>
      <c r="AR179" s="474">
        <v>6983.24</v>
      </c>
      <c r="AS179" s="474">
        <v>6983.24</v>
      </c>
      <c r="AT179" s="474">
        <v>6983.24</v>
      </c>
      <c r="AU179" s="474">
        <v>6983.24</v>
      </c>
      <c r="AV179" s="474">
        <v>6983.24</v>
      </c>
      <c r="AW179" s="474">
        <v>6983.24</v>
      </c>
      <c r="AX179" s="474">
        <v>6983.24</v>
      </c>
      <c r="AY179" s="474">
        <v>6983.24</v>
      </c>
      <c r="AZ179" s="474">
        <v>6983.24</v>
      </c>
      <c r="BA179" s="474">
        <v>6983.24</v>
      </c>
    </row>
    <row r="180" spans="1:53">
      <c r="A180" s="475" t="s">
        <v>2826</v>
      </c>
      <c r="B180" s="474">
        <v>0</v>
      </c>
      <c r="C180" s="474">
        <v>0</v>
      </c>
      <c r="D180" s="474">
        <v>0</v>
      </c>
      <c r="E180" s="474">
        <v>0</v>
      </c>
      <c r="F180" s="474">
        <v>0</v>
      </c>
      <c r="G180" s="474">
        <v>0</v>
      </c>
      <c r="H180" s="474">
        <v>0</v>
      </c>
      <c r="I180" s="474">
        <v>0</v>
      </c>
      <c r="J180" s="474">
        <v>0</v>
      </c>
      <c r="K180" s="474">
        <v>0</v>
      </c>
      <c r="L180" s="474">
        <v>0</v>
      </c>
      <c r="M180" s="474">
        <v>0</v>
      </c>
      <c r="N180" s="474">
        <v>0</v>
      </c>
      <c r="O180" s="474">
        <v>0</v>
      </c>
      <c r="P180" s="474">
        <v>0</v>
      </c>
      <c r="Q180" s="474">
        <v>0</v>
      </c>
      <c r="R180" s="474">
        <v>0</v>
      </c>
      <c r="S180" s="474">
        <v>0</v>
      </c>
      <c r="T180" s="474">
        <v>0</v>
      </c>
      <c r="U180" s="474">
        <v>0</v>
      </c>
      <c r="V180" s="474">
        <v>0</v>
      </c>
      <c r="W180" s="474">
        <v>0</v>
      </c>
      <c r="X180" s="474">
        <v>0</v>
      </c>
      <c r="Y180" s="474">
        <v>0</v>
      </c>
      <c r="Z180" s="474">
        <v>0</v>
      </c>
      <c r="AA180" s="474">
        <v>0</v>
      </c>
      <c r="AB180" s="474">
        <v>0</v>
      </c>
      <c r="AC180" s="474">
        <v>0</v>
      </c>
      <c r="AD180" s="474">
        <v>0</v>
      </c>
      <c r="AE180" s="474">
        <v>0</v>
      </c>
      <c r="AF180" s="474">
        <v>0</v>
      </c>
      <c r="AG180" s="474">
        <v>0</v>
      </c>
      <c r="AH180" s="474">
        <v>0</v>
      </c>
      <c r="AI180" s="474">
        <v>0</v>
      </c>
      <c r="AJ180" s="474">
        <v>0</v>
      </c>
      <c r="AK180" s="474">
        <v>0</v>
      </c>
      <c r="AL180" s="474">
        <v>0</v>
      </c>
      <c r="AM180" s="474">
        <v>0</v>
      </c>
      <c r="AN180" s="474">
        <v>0</v>
      </c>
      <c r="AO180" s="474">
        <v>0</v>
      </c>
      <c r="AP180" s="474">
        <v>0</v>
      </c>
      <c r="AQ180" s="474">
        <v>0</v>
      </c>
      <c r="AR180" s="474">
        <v>0</v>
      </c>
      <c r="AS180" s="474">
        <v>0</v>
      </c>
      <c r="AT180" s="474">
        <v>0</v>
      </c>
      <c r="AU180" s="474">
        <v>0</v>
      </c>
      <c r="AV180" s="474">
        <v>0</v>
      </c>
      <c r="AW180" s="474">
        <v>0</v>
      </c>
      <c r="AX180" s="474">
        <v>0</v>
      </c>
      <c r="AY180" s="474">
        <v>0</v>
      </c>
      <c r="AZ180" s="474">
        <v>0</v>
      </c>
      <c r="BA180" s="474">
        <v>0</v>
      </c>
    </row>
    <row r="181" spans="1:53">
      <c r="A181" s="475" t="s">
        <v>2825</v>
      </c>
      <c r="B181" s="474">
        <v>0</v>
      </c>
      <c r="C181" s="474">
        <v>0</v>
      </c>
      <c r="D181" s="474">
        <v>0</v>
      </c>
      <c r="E181" s="474">
        <v>0</v>
      </c>
      <c r="F181" s="474">
        <v>0</v>
      </c>
      <c r="G181" s="474">
        <v>0</v>
      </c>
      <c r="H181" s="474">
        <v>0</v>
      </c>
      <c r="I181" s="474">
        <v>0</v>
      </c>
      <c r="J181" s="474">
        <v>0</v>
      </c>
      <c r="K181" s="474">
        <v>0</v>
      </c>
      <c r="L181" s="474">
        <v>0</v>
      </c>
      <c r="M181" s="474">
        <v>0</v>
      </c>
      <c r="N181" s="474">
        <v>0</v>
      </c>
      <c r="O181" s="474">
        <v>0</v>
      </c>
      <c r="P181" s="474">
        <v>0</v>
      </c>
      <c r="Q181" s="474">
        <v>0</v>
      </c>
      <c r="R181" s="474">
        <v>0</v>
      </c>
      <c r="S181" s="474">
        <v>0</v>
      </c>
      <c r="T181" s="474">
        <v>0</v>
      </c>
      <c r="U181" s="474">
        <v>0</v>
      </c>
      <c r="V181" s="474">
        <v>0</v>
      </c>
      <c r="W181" s="474">
        <v>0</v>
      </c>
      <c r="X181" s="474">
        <v>0</v>
      </c>
      <c r="Y181" s="474">
        <v>0</v>
      </c>
      <c r="Z181" s="474">
        <v>0</v>
      </c>
      <c r="AA181" s="474">
        <v>0</v>
      </c>
      <c r="AB181" s="474">
        <v>0</v>
      </c>
      <c r="AC181" s="474">
        <v>0</v>
      </c>
      <c r="AD181" s="474">
        <v>0</v>
      </c>
      <c r="AE181" s="474">
        <v>0</v>
      </c>
      <c r="AF181" s="474">
        <v>0</v>
      </c>
      <c r="AG181" s="474">
        <v>0</v>
      </c>
      <c r="AH181" s="474">
        <v>0</v>
      </c>
      <c r="AI181" s="474">
        <v>0</v>
      </c>
      <c r="AJ181" s="474">
        <v>0</v>
      </c>
      <c r="AK181" s="474">
        <v>0</v>
      </c>
      <c r="AL181" s="474">
        <v>0</v>
      </c>
      <c r="AM181" s="474">
        <v>0</v>
      </c>
      <c r="AN181" s="474">
        <v>0</v>
      </c>
      <c r="AO181" s="474">
        <v>0</v>
      </c>
      <c r="AP181" s="474">
        <v>0</v>
      </c>
      <c r="AQ181" s="474">
        <v>0</v>
      </c>
      <c r="AR181" s="474">
        <v>0</v>
      </c>
      <c r="AS181" s="474">
        <v>0</v>
      </c>
      <c r="AT181" s="474">
        <v>0</v>
      </c>
      <c r="AU181" s="474">
        <v>0</v>
      </c>
      <c r="AV181" s="474">
        <v>0</v>
      </c>
      <c r="AW181" s="474">
        <v>0</v>
      </c>
      <c r="AX181" s="474">
        <v>0</v>
      </c>
      <c r="AY181" s="474">
        <v>0</v>
      </c>
      <c r="AZ181" s="474">
        <v>0</v>
      </c>
      <c r="BA181" s="474">
        <v>0</v>
      </c>
    </row>
    <row r="182" spans="1:53">
      <c r="A182" s="475" t="s">
        <v>2824</v>
      </c>
      <c r="B182" s="474">
        <v>307638.09999999998</v>
      </c>
      <c r="C182" s="474">
        <v>307638.09999999998</v>
      </c>
      <c r="D182" s="474">
        <v>307638.09999999998</v>
      </c>
      <c r="E182" s="474">
        <v>307638.09999999998</v>
      </c>
      <c r="F182" s="474">
        <v>307638.09999999998</v>
      </c>
      <c r="G182" s="474">
        <v>307638.09999999998</v>
      </c>
      <c r="H182" s="474">
        <v>307638.09999999998</v>
      </c>
      <c r="I182" s="474">
        <v>307638.09999999998</v>
      </c>
      <c r="J182" s="474">
        <v>307638.09999999998</v>
      </c>
      <c r="K182" s="474">
        <v>307638.09999999998</v>
      </c>
      <c r="L182" s="474">
        <v>307638.09999999998</v>
      </c>
      <c r="M182" s="474">
        <v>307638.09999999998</v>
      </c>
      <c r="N182" s="474">
        <v>307638.09999999998</v>
      </c>
      <c r="O182" s="474">
        <v>307638.09999999998</v>
      </c>
      <c r="P182" s="474">
        <v>307638.09999999998</v>
      </c>
      <c r="Q182" s="474">
        <v>307638.09999999998</v>
      </c>
      <c r="R182" s="474">
        <v>307638.09999999998</v>
      </c>
      <c r="S182" s="474">
        <v>307638.09999999998</v>
      </c>
      <c r="T182" s="474">
        <v>307638.09999999998</v>
      </c>
      <c r="U182" s="474">
        <v>307638.09999999998</v>
      </c>
      <c r="V182" s="474">
        <v>307638.09999999998</v>
      </c>
      <c r="W182" s="474">
        <v>307638.09999999998</v>
      </c>
      <c r="X182" s="474">
        <v>307638.09999999998</v>
      </c>
      <c r="Y182" s="474">
        <v>307638.09999999998</v>
      </c>
      <c r="Z182" s="474">
        <v>307638.09999999998</v>
      </c>
      <c r="AA182" s="474">
        <v>307638.09999999998</v>
      </c>
      <c r="AB182" s="474">
        <v>307638.09999999998</v>
      </c>
      <c r="AC182" s="474">
        <v>307638.09999999998</v>
      </c>
      <c r="AD182" s="474">
        <v>307638.09999999998</v>
      </c>
      <c r="AE182" s="474">
        <v>307638.09999999998</v>
      </c>
      <c r="AF182" s="474">
        <v>307638.09999999998</v>
      </c>
      <c r="AG182" s="474">
        <v>307638.09999999998</v>
      </c>
      <c r="AH182" s="474">
        <v>307638.09999999998</v>
      </c>
      <c r="AI182" s="474">
        <v>307638.09999999998</v>
      </c>
      <c r="AJ182" s="474">
        <v>307638.09999999998</v>
      </c>
      <c r="AK182" s="474">
        <v>307638.09999999998</v>
      </c>
      <c r="AL182" s="474">
        <v>307638.09999999998</v>
      </c>
      <c r="AM182" s="474">
        <v>307638.09999999998</v>
      </c>
      <c r="AN182" s="474">
        <v>307638.09999999998</v>
      </c>
      <c r="AO182" s="474">
        <v>307638.09999999998</v>
      </c>
      <c r="AP182" s="474">
        <v>307638.09999999998</v>
      </c>
      <c r="AQ182" s="474">
        <v>307638.09999999998</v>
      </c>
      <c r="AR182" s="474">
        <v>307638.09999999998</v>
      </c>
      <c r="AS182" s="474">
        <v>307638.09999999998</v>
      </c>
      <c r="AT182" s="474">
        <v>307638.09999999998</v>
      </c>
      <c r="AU182" s="474">
        <v>307638.09999999998</v>
      </c>
      <c r="AV182" s="474">
        <v>307638.09999999998</v>
      </c>
      <c r="AW182" s="474">
        <v>307638.09999999998</v>
      </c>
      <c r="AX182" s="474">
        <v>307638.09999999998</v>
      </c>
      <c r="AY182" s="474">
        <v>307638.09999999998</v>
      </c>
      <c r="AZ182" s="474">
        <v>307638.09999999998</v>
      </c>
      <c r="BA182" s="474">
        <v>307638.09999999998</v>
      </c>
    </row>
    <row r="183" spans="1:53">
      <c r="A183" s="475" t="s">
        <v>2823</v>
      </c>
      <c r="B183" s="474">
        <v>0</v>
      </c>
      <c r="C183" s="474">
        <v>0</v>
      </c>
      <c r="D183" s="474">
        <v>0</v>
      </c>
      <c r="E183" s="474">
        <v>0</v>
      </c>
      <c r="F183" s="474">
        <v>0</v>
      </c>
      <c r="G183" s="474">
        <v>0</v>
      </c>
      <c r="H183" s="474">
        <v>0</v>
      </c>
      <c r="I183" s="474">
        <v>0</v>
      </c>
      <c r="J183" s="474">
        <v>0</v>
      </c>
      <c r="K183" s="474">
        <v>0</v>
      </c>
      <c r="L183" s="474">
        <v>0</v>
      </c>
      <c r="M183" s="474">
        <v>0</v>
      </c>
      <c r="N183" s="474">
        <v>0</v>
      </c>
      <c r="O183" s="474">
        <v>0</v>
      </c>
      <c r="P183" s="474">
        <v>0</v>
      </c>
      <c r="Q183" s="474">
        <v>0</v>
      </c>
      <c r="R183" s="474">
        <v>0</v>
      </c>
      <c r="S183" s="474">
        <v>0</v>
      </c>
      <c r="T183" s="474">
        <v>0</v>
      </c>
      <c r="U183" s="474">
        <v>0</v>
      </c>
      <c r="V183" s="474">
        <v>0</v>
      </c>
      <c r="W183" s="474">
        <v>0</v>
      </c>
      <c r="X183" s="474">
        <v>0</v>
      </c>
      <c r="Y183" s="474">
        <v>0</v>
      </c>
      <c r="Z183" s="474">
        <v>0</v>
      </c>
      <c r="AA183" s="474">
        <v>0</v>
      </c>
      <c r="AB183" s="474">
        <v>0</v>
      </c>
      <c r="AC183" s="474">
        <v>0</v>
      </c>
      <c r="AD183" s="474">
        <v>0</v>
      </c>
      <c r="AE183" s="474">
        <v>0</v>
      </c>
      <c r="AF183" s="474">
        <v>0</v>
      </c>
      <c r="AG183" s="474">
        <v>0</v>
      </c>
      <c r="AH183" s="474">
        <v>0</v>
      </c>
      <c r="AI183" s="474">
        <v>0</v>
      </c>
      <c r="AJ183" s="474">
        <v>0</v>
      </c>
      <c r="AK183" s="474">
        <v>0</v>
      </c>
      <c r="AL183" s="474">
        <v>0</v>
      </c>
      <c r="AM183" s="474">
        <v>0</v>
      </c>
      <c r="AN183" s="474">
        <v>0</v>
      </c>
      <c r="AO183" s="474">
        <v>0</v>
      </c>
      <c r="AP183" s="474">
        <v>0</v>
      </c>
      <c r="AQ183" s="474">
        <v>0</v>
      </c>
      <c r="AR183" s="474">
        <v>0</v>
      </c>
      <c r="AS183" s="474">
        <v>0</v>
      </c>
      <c r="AT183" s="474">
        <v>0</v>
      </c>
      <c r="AU183" s="474">
        <v>0</v>
      </c>
      <c r="AV183" s="474">
        <v>0</v>
      </c>
      <c r="AW183" s="474">
        <v>0</v>
      </c>
      <c r="AX183" s="474">
        <v>0</v>
      </c>
      <c r="AY183" s="474">
        <v>0</v>
      </c>
      <c r="AZ183" s="474">
        <v>0</v>
      </c>
      <c r="BA183" s="474">
        <v>0</v>
      </c>
    </row>
    <row r="184" spans="1:53">
      <c r="A184" s="475" t="s">
        <v>2822</v>
      </c>
      <c r="B184" s="474">
        <v>0</v>
      </c>
      <c r="C184" s="474">
        <v>0</v>
      </c>
      <c r="D184" s="474">
        <v>0</v>
      </c>
      <c r="E184" s="474">
        <v>0</v>
      </c>
      <c r="F184" s="474">
        <v>0</v>
      </c>
      <c r="G184" s="474">
        <v>0</v>
      </c>
      <c r="H184" s="474">
        <v>0</v>
      </c>
      <c r="I184" s="474">
        <v>0</v>
      </c>
      <c r="J184" s="474">
        <v>0</v>
      </c>
      <c r="K184" s="474">
        <v>0</v>
      </c>
      <c r="L184" s="474">
        <v>0</v>
      </c>
      <c r="M184" s="474">
        <v>0</v>
      </c>
      <c r="N184" s="474">
        <v>0</v>
      </c>
      <c r="O184" s="474">
        <v>0</v>
      </c>
      <c r="P184" s="474">
        <v>0</v>
      </c>
      <c r="Q184" s="474">
        <v>0</v>
      </c>
      <c r="R184" s="474">
        <v>0</v>
      </c>
      <c r="S184" s="474">
        <v>0</v>
      </c>
      <c r="T184" s="474">
        <v>0</v>
      </c>
      <c r="U184" s="474">
        <v>0</v>
      </c>
      <c r="V184" s="474">
        <v>0</v>
      </c>
      <c r="W184" s="474">
        <v>0</v>
      </c>
      <c r="X184" s="474">
        <v>0</v>
      </c>
      <c r="Y184" s="474">
        <v>0</v>
      </c>
      <c r="Z184" s="474">
        <v>0</v>
      </c>
      <c r="AA184" s="474">
        <v>0</v>
      </c>
      <c r="AB184" s="474">
        <v>0</v>
      </c>
      <c r="AC184" s="474">
        <v>0</v>
      </c>
      <c r="AD184" s="474">
        <v>0</v>
      </c>
      <c r="AE184" s="474">
        <v>0</v>
      </c>
      <c r="AF184" s="474">
        <v>0</v>
      </c>
      <c r="AG184" s="474">
        <v>0</v>
      </c>
      <c r="AH184" s="474">
        <v>0</v>
      </c>
      <c r="AI184" s="474">
        <v>0</v>
      </c>
      <c r="AJ184" s="474">
        <v>0</v>
      </c>
      <c r="AK184" s="474">
        <v>0</v>
      </c>
      <c r="AL184" s="474">
        <v>0</v>
      </c>
      <c r="AM184" s="474">
        <v>0</v>
      </c>
      <c r="AN184" s="474">
        <v>0</v>
      </c>
      <c r="AO184" s="474">
        <v>0</v>
      </c>
      <c r="AP184" s="474">
        <v>0</v>
      </c>
      <c r="AQ184" s="474">
        <v>0</v>
      </c>
      <c r="AR184" s="474">
        <v>0</v>
      </c>
      <c r="AS184" s="474">
        <v>0</v>
      </c>
      <c r="AT184" s="474">
        <v>0</v>
      </c>
      <c r="AU184" s="474">
        <v>0</v>
      </c>
      <c r="AV184" s="474">
        <v>0</v>
      </c>
      <c r="AW184" s="474">
        <v>0</v>
      </c>
      <c r="AX184" s="474">
        <v>0</v>
      </c>
      <c r="AY184" s="474">
        <v>0</v>
      </c>
      <c r="AZ184" s="474">
        <v>0</v>
      </c>
      <c r="BA184" s="474">
        <v>0</v>
      </c>
    </row>
    <row r="185" spans="1:53">
      <c r="A185" s="475" t="s">
        <v>2821</v>
      </c>
      <c r="B185" s="474">
        <v>2966790.34</v>
      </c>
      <c r="C185" s="474">
        <v>2988551.04</v>
      </c>
      <c r="D185" s="474">
        <v>3013499.4</v>
      </c>
      <c r="E185" s="474">
        <v>3021169.79</v>
      </c>
      <c r="F185" s="474">
        <v>3029840.99</v>
      </c>
      <c r="G185" s="474">
        <v>3034279.7</v>
      </c>
      <c r="H185" s="474">
        <v>3044807.21</v>
      </c>
      <c r="I185" s="474">
        <v>3058516.26</v>
      </c>
      <c r="J185" s="474">
        <v>3098895.01</v>
      </c>
      <c r="K185" s="474">
        <v>3098895.01</v>
      </c>
      <c r="L185" s="474">
        <v>3098895.01</v>
      </c>
      <c r="M185" s="474">
        <v>3098895.01</v>
      </c>
      <c r="N185" s="474">
        <v>3098895.01</v>
      </c>
      <c r="O185" s="474">
        <v>3098895.01</v>
      </c>
      <c r="P185" s="474">
        <v>3098895.01</v>
      </c>
      <c r="Q185" s="474">
        <v>3098895.01</v>
      </c>
      <c r="R185" s="474">
        <v>3098895.01</v>
      </c>
      <c r="S185" s="474">
        <v>3098895.01</v>
      </c>
      <c r="T185" s="474">
        <v>3098895.01</v>
      </c>
      <c r="U185" s="474">
        <v>3098895.01</v>
      </c>
      <c r="V185" s="474">
        <v>3098895.01</v>
      </c>
      <c r="W185" s="474">
        <v>3098895.01</v>
      </c>
      <c r="X185" s="474">
        <v>3098895.01</v>
      </c>
      <c r="Y185" s="474">
        <v>3098895.01</v>
      </c>
      <c r="Z185" s="474">
        <v>3098895.01</v>
      </c>
      <c r="AA185" s="474">
        <v>3098895.01</v>
      </c>
      <c r="AB185" s="474">
        <v>3098895.01</v>
      </c>
      <c r="AC185" s="474">
        <v>3098895.01</v>
      </c>
      <c r="AD185" s="474">
        <v>3098895.01</v>
      </c>
      <c r="AE185" s="474">
        <v>3098895.01</v>
      </c>
      <c r="AF185" s="474">
        <v>3098895.01</v>
      </c>
      <c r="AG185" s="474">
        <v>3098895.01</v>
      </c>
      <c r="AH185" s="474">
        <v>3098895.01</v>
      </c>
      <c r="AI185" s="474">
        <v>3098895.01</v>
      </c>
      <c r="AJ185" s="474">
        <v>3098895.01</v>
      </c>
      <c r="AK185" s="474">
        <v>3098895.01</v>
      </c>
      <c r="AL185" s="474">
        <v>3098895.01</v>
      </c>
      <c r="AM185" s="474">
        <v>3098895.01</v>
      </c>
      <c r="AN185" s="474">
        <v>3098895.01</v>
      </c>
      <c r="AO185" s="474">
        <v>3098895.01</v>
      </c>
      <c r="AP185" s="474">
        <v>3098895.01</v>
      </c>
      <c r="AQ185" s="474">
        <v>3098895.01</v>
      </c>
      <c r="AR185" s="474">
        <v>3098895.01</v>
      </c>
      <c r="AS185" s="474">
        <v>3098895.01</v>
      </c>
      <c r="AT185" s="474">
        <v>3098895.01</v>
      </c>
      <c r="AU185" s="474">
        <v>3098895.01</v>
      </c>
      <c r="AV185" s="474">
        <v>3098895.01</v>
      </c>
      <c r="AW185" s="474">
        <v>3098895.01</v>
      </c>
      <c r="AX185" s="474">
        <v>3098895.01</v>
      </c>
      <c r="AY185" s="474">
        <v>3098895.01</v>
      </c>
      <c r="AZ185" s="474">
        <v>3098895.01</v>
      </c>
      <c r="BA185" s="474">
        <v>3098895.01</v>
      </c>
    </row>
    <row r="186" spans="1:53">
      <c r="A186" s="475" t="s">
        <v>2820</v>
      </c>
      <c r="B186" s="474">
        <v>52308.58</v>
      </c>
      <c r="C186" s="474">
        <v>52308.58</v>
      </c>
      <c r="D186" s="474">
        <v>52308.58</v>
      </c>
      <c r="E186" s="474">
        <v>52308.58</v>
      </c>
      <c r="F186" s="474">
        <v>52308.58</v>
      </c>
      <c r="G186" s="474">
        <v>52308.58</v>
      </c>
      <c r="H186" s="474">
        <v>52308.58</v>
      </c>
      <c r="I186" s="474">
        <v>52308.58</v>
      </c>
      <c r="J186" s="474">
        <v>52308.58</v>
      </c>
      <c r="K186" s="474">
        <v>52308.58</v>
      </c>
      <c r="L186" s="474">
        <v>52308.58</v>
      </c>
      <c r="M186" s="474">
        <v>52308.58</v>
      </c>
      <c r="N186" s="474">
        <v>52308.58</v>
      </c>
      <c r="O186" s="474">
        <v>52308.58</v>
      </c>
      <c r="P186" s="474">
        <v>52308.58</v>
      </c>
      <c r="Q186" s="474">
        <v>52308.58</v>
      </c>
      <c r="R186" s="474">
        <v>52308.58</v>
      </c>
      <c r="S186" s="474">
        <v>52308.58</v>
      </c>
      <c r="T186" s="474">
        <v>52308.58</v>
      </c>
      <c r="U186" s="474">
        <v>52308.58</v>
      </c>
      <c r="V186" s="474">
        <v>52308.58</v>
      </c>
      <c r="W186" s="474">
        <v>52308.58</v>
      </c>
      <c r="X186" s="474">
        <v>52308.58</v>
      </c>
      <c r="Y186" s="474">
        <v>52308.58</v>
      </c>
      <c r="Z186" s="474">
        <v>52308.58</v>
      </c>
      <c r="AA186" s="474">
        <v>52308.58</v>
      </c>
      <c r="AB186" s="474">
        <v>52308.58</v>
      </c>
      <c r="AC186" s="474">
        <v>52308.58</v>
      </c>
      <c r="AD186" s="474">
        <v>52308.58</v>
      </c>
      <c r="AE186" s="474">
        <v>52308.58</v>
      </c>
      <c r="AF186" s="474">
        <v>52308.58</v>
      </c>
      <c r="AG186" s="474">
        <v>52308.58</v>
      </c>
      <c r="AH186" s="474">
        <v>52308.58</v>
      </c>
      <c r="AI186" s="474">
        <v>52308.58</v>
      </c>
      <c r="AJ186" s="474">
        <v>52308.58</v>
      </c>
      <c r="AK186" s="474">
        <v>52308.58</v>
      </c>
      <c r="AL186" s="474">
        <v>52308.58</v>
      </c>
      <c r="AM186" s="474">
        <v>52308.58</v>
      </c>
      <c r="AN186" s="474">
        <v>52308.58</v>
      </c>
      <c r="AO186" s="474">
        <v>52308.58</v>
      </c>
      <c r="AP186" s="474">
        <v>52308.58</v>
      </c>
      <c r="AQ186" s="474">
        <v>52308.58</v>
      </c>
      <c r="AR186" s="474">
        <v>52308.58</v>
      </c>
      <c r="AS186" s="474">
        <v>52308.58</v>
      </c>
      <c r="AT186" s="474">
        <v>52308.58</v>
      </c>
      <c r="AU186" s="474">
        <v>52308.58</v>
      </c>
      <c r="AV186" s="474">
        <v>52308.58</v>
      </c>
      <c r="AW186" s="474">
        <v>52308.58</v>
      </c>
      <c r="AX186" s="474">
        <v>52308.58</v>
      </c>
      <c r="AY186" s="474">
        <v>52308.58</v>
      </c>
      <c r="AZ186" s="474">
        <v>52308.58</v>
      </c>
      <c r="BA186" s="474">
        <v>52308.58</v>
      </c>
    </row>
    <row r="187" spans="1:53">
      <c r="A187" s="475" t="s">
        <v>2819</v>
      </c>
      <c r="B187" s="474">
        <v>0</v>
      </c>
      <c r="C187" s="474">
        <v>0</v>
      </c>
      <c r="D187" s="474">
        <v>0</v>
      </c>
      <c r="E187" s="474">
        <v>0</v>
      </c>
      <c r="F187" s="474">
        <v>0</v>
      </c>
      <c r="G187" s="474">
        <v>0</v>
      </c>
      <c r="H187" s="474">
        <v>0</v>
      </c>
      <c r="I187" s="474">
        <v>0</v>
      </c>
      <c r="J187" s="474">
        <v>0</v>
      </c>
      <c r="K187" s="474">
        <v>0</v>
      </c>
      <c r="L187" s="474">
        <v>0</v>
      </c>
      <c r="M187" s="474">
        <v>0</v>
      </c>
      <c r="N187" s="474">
        <v>0</v>
      </c>
      <c r="O187" s="474">
        <v>0</v>
      </c>
      <c r="P187" s="474">
        <v>0</v>
      </c>
      <c r="Q187" s="474">
        <v>0</v>
      </c>
      <c r="R187" s="474">
        <v>0</v>
      </c>
      <c r="S187" s="474">
        <v>0</v>
      </c>
      <c r="T187" s="474">
        <v>0</v>
      </c>
      <c r="U187" s="474">
        <v>0</v>
      </c>
      <c r="V187" s="474">
        <v>0</v>
      </c>
      <c r="W187" s="474">
        <v>0</v>
      </c>
      <c r="X187" s="474">
        <v>0</v>
      </c>
      <c r="Y187" s="474">
        <v>0</v>
      </c>
      <c r="Z187" s="474">
        <v>0</v>
      </c>
      <c r="AA187" s="474">
        <v>0</v>
      </c>
      <c r="AB187" s="474">
        <v>0</v>
      </c>
      <c r="AC187" s="474">
        <v>0</v>
      </c>
      <c r="AD187" s="474">
        <v>0</v>
      </c>
      <c r="AE187" s="474">
        <v>0</v>
      </c>
      <c r="AF187" s="474">
        <v>0</v>
      </c>
      <c r="AG187" s="474">
        <v>0</v>
      </c>
      <c r="AH187" s="474">
        <v>0</v>
      </c>
      <c r="AI187" s="474">
        <v>0</v>
      </c>
      <c r="AJ187" s="474">
        <v>0</v>
      </c>
      <c r="AK187" s="474">
        <v>0</v>
      </c>
      <c r="AL187" s="474">
        <v>0</v>
      </c>
      <c r="AM187" s="474">
        <v>0</v>
      </c>
      <c r="AN187" s="474">
        <v>0</v>
      </c>
      <c r="AO187" s="474">
        <v>0</v>
      </c>
      <c r="AP187" s="474">
        <v>0</v>
      </c>
      <c r="AQ187" s="474">
        <v>0</v>
      </c>
      <c r="AR187" s="474">
        <v>0</v>
      </c>
      <c r="AS187" s="474">
        <v>0</v>
      </c>
      <c r="AT187" s="474">
        <v>0</v>
      </c>
      <c r="AU187" s="474">
        <v>0</v>
      </c>
      <c r="AV187" s="474">
        <v>0</v>
      </c>
      <c r="AW187" s="474">
        <v>0</v>
      </c>
      <c r="AX187" s="474">
        <v>0</v>
      </c>
      <c r="AY187" s="474">
        <v>0</v>
      </c>
      <c r="AZ187" s="474">
        <v>0</v>
      </c>
      <c r="BA187" s="474">
        <v>0</v>
      </c>
    </row>
    <row r="188" spans="1:53">
      <c r="A188" s="475" t="s">
        <v>2818</v>
      </c>
      <c r="B188" s="474">
        <v>797925.34</v>
      </c>
      <c r="C188" s="474">
        <v>51959.32</v>
      </c>
      <c r="D188" s="474">
        <v>57983.74</v>
      </c>
      <c r="E188" s="474">
        <v>7345.63</v>
      </c>
      <c r="F188" s="474">
        <v>2465.62</v>
      </c>
      <c r="G188" s="474">
        <v>30906.560000000001</v>
      </c>
      <c r="H188" s="474">
        <v>-10676.09</v>
      </c>
      <c r="I188" s="474">
        <v>3599</v>
      </c>
      <c r="J188" s="474">
        <v>3211.43</v>
      </c>
      <c r="K188" s="474">
        <v>3211.43</v>
      </c>
      <c r="L188" s="474">
        <v>3211.43</v>
      </c>
      <c r="M188" s="474">
        <v>3211.43</v>
      </c>
      <c r="N188" s="474">
        <v>3211.43</v>
      </c>
      <c r="O188" s="474">
        <v>3211.43</v>
      </c>
      <c r="P188" s="474">
        <v>3211.43</v>
      </c>
      <c r="Q188" s="474">
        <v>3211.43</v>
      </c>
      <c r="R188" s="474">
        <v>3211.43</v>
      </c>
      <c r="S188" s="474">
        <v>3211.43</v>
      </c>
      <c r="T188" s="474">
        <v>3211.43</v>
      </c>
      <c r="U188" s="474">
        <v>3211.43</v>
      </c>
      <c r="V188" s="474">
        <v>3211.43</v>
      </c>
      <c r="W188" s="474">
        <v>3211.43</v>
      </c>
      <c r="X188" s="474">
        <v>3211.43</v>
      </c>
      <c r="Y188" s="474">
        <v>3211.43</v>
      </c>
      <c r="Z188" s="474">
        <v>3211.43</v>
      </c>
      <c r="AA188" s="474">
        <v>3211.43</v>
      </c>
      <c r="AB188" s="474">
        <v>3211.43</v>
      </c>
      <c r="AC188" s="474">
        <v>3211.43</v>
      </c>
      <c r="AD188" s="474">
        <v>3211.43</v>
      </c>
      <c r="AE188" s="474">
        <v>3211.43</v>
      </c>
      <c r="AF188" s="474">
        <v>3211.43</v>
      </c>
      <c r="AG188" s="474">
        <v>3211.43</v>
      </c>
      <c r="AH188" s="474">
        <v>3211.43</v>
      </c>
      <c r="AI188" s="474">
        <v>3211.43</v>
      </c>
      <c r="AJ188" s="474">
        <v>3211.43</v>
      </c>
      <c r="AK188" s="474">
        <v>3211.43</v>
      </c>
      <c r="AL188" s="474">
        <v>3211.43</v>
      </c>
      <c r="AM188" s="474">
        <v>3211.43</v>
      </c>
      <c r="AN188" s="474">
        <v>3211.43</v>
      </c>
      <c r="AO188" s="474">
        <v>3211.43</v>
      </c>
      <c r="AP188" s="474">
        <v>3211.43</v>
      </c>
      <c r="AQ188" s="474">
        <v>3211.43</v>
      </c>
      <c r="AR188" s="474">
        <v>3211.43</v>
      </c>
      <c r="AS188" s="474">
        <v>3211.43</v>
      </c>
      <c r="AT188" s="474">
        <v>3211.43</v>
      </c>
      <c r="AU188" s="474">
        <v>3211.43</v>
      </c>
      <c r="AV188" s="474">
        <v>3211.43</v>
      </c>
      <c r="AW188" s="474">
        <v>3211.43</v>
      </c>
      <c r="AX188" s="474">
        <v>3211.43</v>
      </c>
      <c r="AY188" s="474">
        <v>3211.43</v>
      </c>
      <c r="AZ188" s="474">
        <v>3211.43</v>
      </c>
      <c r="BA188" s="474">
        <v>3211.43</v>
      </c>
    </row>
    <row r="189" spans="1:53">
      <c r="A189" s="475" t="s">
        <v>2817</v>
      </c>
      <c r="B189" s="474">
        <v>1235070.81</v>
      </c>
      <c r="C189" s="474">
        <v>62097.87</v>
      </c>
      <c r="D189" s="474">
        <v>48335.58</v>
      </c>
      <c r="E189" s="474">
        <v>29332.49</v>
      </c>
      <c r="F189" s="474">
        <v>13344.93</v>
      </c>
      <c r="G189" s="474">
        <v>8525.02</v>
      </c>
      <c r="H189" s="474">
        <v>10829.63</v>
      </c>
      <c r="I189" s="474">
        <v>13244.4</v>
      </c>
      <c r="J189" s="474">
        <v>8329.58</v>
      </c>
      <c r="K189" s="474">
        <v>8329.58</v>
      </c>
      <c r="L189" s="474">
        <v>8329.58</v>
      </c>
      <c r="M189" s="474">
        <v>8329.58</v>
      </c>
      <c r="N189" s="474">
        <v>8329.58</v>
      </c>
      <c r="O189" s="474">
        <v>8329.58</v>
      </c>
      <c r="P189" s="474">
        <v>8329.58</v>
      </c>
      <c r="Q189" s="474">
        <v>8329.58</v>
      </c>
      <c r="R189" s="474">
        <v>8329.58</v>
      </c>
      <c r="S189" s="474">
        <v>8329.58</v>
      </c>
      <c r="T189" s="474">
        <v>8329.58</v>
      </c>
      <c r="U189" s="474">
        <v>8329.58</v>
      </c>
      <c r="V189" s="474">
        <v>8329.58</v>
      </c>
      <c r="W189" s="474">
        <v>8329.58</v>
      </c>
      <c r="X189" s="474">
        <v>8329.58</v>
      </c>
      <c r="Y189" s="474">
        <v>8329.58</v>
      </c>
      <c r="Z189" s="474">
        <v>8329.58</v>
      </c>
      <c r="AA189" s="474">
        <v>8329.58</v>
      </c>
      <c r="AB189" s="474">
        <v>8329.58</v>
      </c>
      <c r="AC189" s="474">
        <v>8329.58</v>
      </c>
      <c r="AD189" s="474">
        <v>8329.58</v>
      </c>
      <c r="AE189" s="474">
        <v>8329.58</v>
      </c>
      <c r="AF189" s="474">
        <v>8329.58</v>
      </c>
      <c r="AG189" s="474">
        <v>8329.58</v>
      </c>
      <c r="AH189" s="474">
        <v>8329.58</v>
      </c>
      <c r="AI189" s="474">
        <v>8329.58</v>
      </c>
      <c r="AJ189" s="474">
        <v>8329.58</v>
      </c>
      <c r="AK189" s="474">
        <v>8329.58</v>
      </c>
      <c r="AL189" s="474">
        <v>8329.58</v>
      </c>
      <c r="AM189" s="474">
        <v>8329.58</v>
      </c>
      <c r="AN189" s="474">
        <v>8329.58</v>
      </c>
      <c r="AO189" s="474">
        <v>8329.58</v>
      </c>
      <c r="AP189" s="474">
        <v>8329.58</v>
      </c>
      <c r="AQ189" s="474">
        <v>8329.58</v>
      </c>
      <c r="AR189" s="474">
        <v>8329.58</v>
      </c>
      <c r="AS189" s="474">
        <v>8329.58</v>
      </c>
      <c r="AT189" s="474">
        <v>8329.58</v>
      </c>
      <c r="AU189" s="474">
        <v>8329.58</v>
      </c>
      <c r="AV189" s="474">
        <v>8329.58</v>
      </c>
      <c r="AW189" s="474">
        <v>8329.58</v>
      </c>
      <c r="AX189" s="474">
        <v>8329.58</v>
      </c>
      <c r="AY189" s="474">
        <v>8329.58</v>
      </c>
      <c r="AZ189" s="474">
        <v>8329.58</v>
      </c>
      <c r="BA189" s="474">
        <v>8329.58</v>
      </c>
    </row>
    <row r="190" spans="1:53">
      <c r="A190" s="475" t="s">
        <v>2816</v>
      </c>
      <c r="B190" s="474">
        <v>0</v>
      </c>
      <c r="C190" s="474">
        <v>0</v>
      </c>
      <c r="D190" s="474">
        <v>0</v>
      </c>
      <c r="E190" s="474">
        <v>0</v>
      </c>
      <c r="F190" s="474">
        <v>0</v>
      </c>
      <c r="G190" s="474">
        <v>0</v>
      </c>
      <c r="H190" s="474">
        <v>0</v>
      </c>
      <c r="I190" s="474">
        <v>0</v>
      </c>
      <c r="J190" s="474">
        <v>0</v>
      </c>
      <c r="K190" s="474">
        <v>0</v>
      </c>
      <c r="L190" s="474">
        <v>0</v>
      </c>
      <c r="M190" s="474">
        <v>0</v>
      </c>
      <c r="N190" s="474">
        <v>0</v>
      </c>
      <c r="O190" s="474">
        <v>0</v>
      </c>
      <c r="P190" s="474">
        <v>0</v>
      </c>
      <c r="Q190" s="474">
        <v>0</v>
      </c>
      <c r="R190" s="474">
        <v>0</v>
      </c>
      <c r="S190" s="474">
        <v>0</v>
      </c>
      <c r="T190" s="474">
        <v>0</v>
      </c>
      <c r="U190" s="474">
        <v>0</v>
      </c>
      <c r="V190" s="474">
        <v>0</v>
      </c>
      <c r="W190" s="474">
        <v>0</v>
      </c>
      <c r="X190" s="474">
        <v>0</v>
      </c>
      <c r="Y190" s="474">
        <v>0</v>
      </c>
      <c r="Z190" s="474">
        <v>0</v>
      </c>
      <c r="AA190" s="474">
        <v>0</v>
      </c>
      <c r="AB190" s="474">
        <v>0</v>
      </c>
      <c r="AC190" s="474">
        <v>0</v>
      </c>
      <c r="AD190" s="474">
        <v>0</v>
      </c>
      <c r="AE190" s="474">
        <v>0</v>
      </c>
      <c r="AF190" s="474">
        <v>0</v>
      </c>
      <c r="AG190" s="474">
        <v>0</v>
      </c>
      <c r="AH190" s="474">
        <v>0</v>
      </c>
      <c r="AI190" s="474">
        <v>0</v>
      </c>
      <c r="AJ190" s="474">
        <v>0</v>
      </c>
      <c r="AK190" s="474">
        <v>0</v>
      </c>
      <c r="AL190" s="474">
        <v>0</v>
      </c>
      <c r="AM190" s="474">
        <v>0</v>
      </c>
      <c r="AN190" s="474">
        <v>0</v>
      </c>
      <c r="AO190" s="474">
        <v>0</v>
      </c>
      <c r="AP190" s="474">
        <v>0</v>
      </c>
      <c r="AQ190" s="474">
        <v>0</v>
      </c>
      <c r="AR190" s="474">
        <v>0</v>
      </c>
      <c r="AS190" s="474">
        <v>0</v>
      </c>
      <c r="AT190" s="474">
        <v>0</v>
      </c>
      <c r="AU190" s="474">
        <v>0</v>
      </c>
      <c r="AV190" s="474">
        <v>0</v>
      </c>
      <c r="AW190" s="474">
        <v>0</v>
      </c>
      <c r="AX190" s="474">
        <v>0</v>
      </c>
      <c r="AY190" s="474">
        <v>0</v>
      </c>
      <c r="AZ190" s="474">
        <v>0</v>
      </c>
      <c r="BA190" s="474">
        <v>0</v>
      </c>
    </row>
    <row r="191" spans="1:53">
      <c r="A191" s="475" t="s">
        <v>2815</v>
      </c>
      <c r="B191" s="474">
        <v>100089.93</v>
      </c>
      <c r="C191" s="474">
        <v>84928.63</v>
      </c>
      <c r="D191" s="474">
        <v>100842.28</v>
      </c>
      <c r="E191" s="474">
        <v>12899.59</v>
      </c>
      <c r="F191" s="474">
        <v>12901.25</v>
      </c>
      <c r="G191" s="474">
        <v>8513.49</v>
      </c>
      <c r="H191" s="474">
        <v>10532.15</v>
      </c>
      <c r="I191" s="474">
        <v>12458.42</v>
      </c>
      <c r="J191" s="474">
        <v>9484.5300000000007</v>
      </c>
      <c r="K191" s="474">
        <v>9484.5300000000007</v>
      </c>
      <c r="L191" s="474">
        <v>9484.5300000000007</v>
      </c>
      <c r="M191" s="474">
        <v>9484.5300000000007</v>
      </c>
      <c r="N191" s="474">
        <v>9484.5300000000007</v>
      </c>
      <c r="O191" s="474">
        <v>9484.5300000000007</v>
      </c>
      <c r="P191" s="474">
        <v>9484.5300000000007</v>
      </c>
      <c r="Q191" s="474">
        <v>9484.5300000000007</v>
      </c>
      <c r="R191" s="474">
        <v>9484.5300000000007</v>
      </c>
      <c r="S191" s="474">
        <v>9484.5300000000007</v>
      </c>
      <c r="T191" s="474">
        <v>9484.5300000000007</v>
      </c>
      <c r="U191" s="474">
        <v>9484.5300000000007</v>
      </c>
      <c r="V191" s="474">
        <v>9484.5300000000007</v>
      </c>
      <c r="W191" s="474">
        <v>9484.5300000000007</v>
      </c>
      <c r="X191" s="474">
        <v>9484.5300000000007</v>
      </c>
      <c r="Y191" s="474">
        <v>9484.5300000000007</v>
      </c>
      <c r="Z191" s="474">
        <v>9484.5300000000007</v>
      </c>
      <c r="AA191" s="474">
        <v>9484.5300000000007</v>
      </c>
      <c r="AB191" s="474">
        <v>9484.5300000000007</v>
      </c>
      <c r="AC191" s="474">
        <v>9484.5300000000007</v>
      </c>
      <c r="AD191" s="474">
        <v>9484.5300000000007</v>
      </c>
      <c r="AE191" s="474">
        <v>9484.5300000000007</v>
      </c>
      <c r="AF191" s="474">
        <v>9484.5300000000007</v>
      </c>
      <c r="AG191" s="474">
        <v>9484.5300000000007</v>
      </c>
      <c r="AH191" s="474">
        <v>9484.5300000000007</v>
      </c>
      <c r="AI191" s="474">
        <v>9484.5300000000007</v>
      </c>
      <c r="AJ191" s="474">
        <v>9484.5300000000007</v>
      </c>
      <c r="AK191" s="474">
        <v>9484.5300000000007</v>
      </c>
      <c r="AL191" s="474">
        <v>9484.5300000000007</v>
      </c>
      <c r="AM191" s="474">
        <v>9484.5300000000007</v>
      </c>
      <c r="AN191" s="474">
        <v>9484.5300000000007</v>
      </c>
      <c r="AO191" s="474">
        <v>9484.5300000000007</v>
      </c>
      <c r="AP191" s="474">
        <v>9484.5300000000007</v>
      </c>
      <c r="AQ191" s="474">
        <v>9484.5300000000007</v>
      </c>
      <c r="AR191" s="474">
        <v>9484.5300000000007</v>
      </c>
      <c r="AS191" s="474">
        <v>9484.5300000000007</v>
      </c>
      <c r="AT191" s="474">
        <v>9484.5300000000007</v>
      </c>
      <c r="AU191" s="474">
        <v>9484.5300000000007</v>
      </c>
      <c r="AV191" s="474">
        <v>9484.5300000000007</v>
      </c>
      <c r="AW191" s="474">
        <v>9484.5300000000007</v>
      </c>
      <c r="AX191" s="474">
        <v>9484.5300000000007</v>
      </c>
      <c r="AY191" s="474">
        <v>9484.5300000000007</v>
      </c>
      <c r="AZ191" s="474">
        <v>9484.5300000000007</v>
      </c>
      <c r="BA191" s="474">
        <v>9484.5300000000007</v>
      </c>
    </row>
    <row r="192" spans="1:53">
      <c r="A192" s="475" t="s">
        <v>2814</v>
      </c>
      <c r="B192" s="474">
        <v>0</v>
      </c>
      <c r="C192" s="474">
        <v>0</v>
      </c>
      <c r="D192" s="474">
        <v>0</v>
      </c>
      <c r="E192" s="474">
        <v>0</v>
      </c>
      <c r="F192" s="474">
        <v>0</v>
      </c>
      <c r="G192" s="474">
        <v>0</v>
      </c>
      <c r="H192" s="474">
        <v>0</v>
      </c>
      <c r="I192" s="474">
        <v>0</v>
      </c>
      <c r="J192" s="474">
        <v>0</v>
      </c>
      <c r="K192" s="474">
        <v>0</v>
      </c>
      <c r="L192" s="474">
        <v>0</v>
      </c>
      <c r="M192" s="474">
        <v>0</v>
      </c>
      <c r="N192" s="474">
        <v>0</v>
      </c>
      <c r="O192" s="474">
        <v>0</v>
      </c>
      <c r="P192" s="474">
        <v>0</v>
      </c>
      <c r="Q192" s="474">
        <v>0</v>
      </c>
      <c r="R192" s="474">
        <v>0</v>
      </c>
      <c r="S192" s="474">
        <v>0</v>
      </c>
      <c r="T192" s="474">
        <v>0</v>
      </c>
      <c r="U192" s="474">
        <v>0</v>
      </c>
      <c r="V192" s="474">
        <v>0</v>
      </c>
      <c r="W192" s="474">
        <v>0</v>
      </c>
      <c r="X192" s="474">
        <v>0</v>
      </c>
      <c r="Y192" s="474">
        <v>0</v>
      </c>
      <c r="Z192" s="474">
        <v>0</v>
      </c>
      <c r="AA192" s="474">
        <v>0</v>
      </c>
      <c r="AB192" s="474">
        <v>0</v>
      </c>
      <c r="AC192" s="474">
        <v>0</v>
      </c>
      <c r="AD192" s="474">
        <v>0</v>
      </c>
      <c r="AE192" s="474">
        <v>0</v>
      </c>
      <c r="AF192" s="474">
        <v>0</v>
      </c>
      <c r="AG192" s="474">
        <v>0</v>
      </c>
      <c r="AH192" s="474">
        <v>0</v>
      </c>
      <c r="AI192" s="474">
        <v>0</v>
      </c>
      <c r="AJ192" s="474">
        <v>0</v>
      </c>
      <c r="AK192" s="474">
        <v>0</v>
      </c>
      <c r="AL192" s="474">
        <v>0</v>
      </c>
      <c r="AM192" s="474">
        <v>0</v>
      </c>
      <c r="AN192" s="474">
        <v>0</v>
      </c>
      <c r="AO192" s="474">
        <v>0</v>
      </c>
      <c r="AP192" s="474">
        <v>0</v>
      </c>
      <c r="AQ192" s="474">
        <v>0</v>
      </c>
      <c r="AR192" s="474">
        <v>0</v>
      </c>
      <c r="AS192" s="474">
        <v>0</v>
      </c>
      <c r="AT192" s="474">
        <v>0</v>
      </c>
      <c r="AU192" s="474">
        <v>0</v>
      </c>
      <c r="AV192" s="474">
        <v>0</v>
      </c>
      <c r="AW192" s="474">
        <v>0</v>
      </c>
      <c r="AX192" s="474">
        <v>0</v>
      </c>
      <c r="AY192" s="474">
        <v>0</v>
      </c>
      <c r="AZ192" s="474">
        <v>0</v>
      </c>
      <c r="BA192" s="474">
        <v>0</v>
      </c>
    </row>
    <row r="193" spans="1:53">
      <c r="A193" s="475" t="s">
        <v>2813</v>
      </c>
      <c r="B193" s="474">
        <v>0</v>
      </c>
      <c r="C193" s="474">
        <v>0</v>
      </c>
      <c r="D193" s="474">
        <v>0</v>
      </c>
      <c r="E193" s="474">
        <v>0</v>
      </c>
      <c r="F193" s="474">
        <v>0</v>
      </c>
      <c r="G193" s="474">
        <v>0</v>
      </c>
      <c r="H193" s="474">
        <v>0</v>
      </c>
      <c r="I193" s="474">
        <v>0</v>
      </c>
      <c r="J193" s="474">
        <v>0</v>
      </c>
      <c r="K193" s="474">
        <v>0</v>
      </c>
      <c r="L193" s="474">
        <v>0</v>
      </c>
      <c r="M193" s="474">
        <v>0</v>
      </c>
      <c r="N193" s="474">
        <v>0</v>
      </c>
      <c r="O193" s="474">
        <v>0</v>
      </c>
      <c r="P193" s="474">
        <v>0</v>
      </c>
      <c r="Q193" s="474">
        <v>0</v>
      </c>
      <c r="R193" s="474">
        <v>0</v>
      </c>
      <c r="S193" s="474">
        <v>0</v>
      </c>
      <c r="T193" s="474">
        <v>0</v>
      </c>
      <c r="U193" s="474">
        <v>0</v>
      </c>
      <c r="V193" s="474">
        <v>0</v>
      </c>
      <c r="W193" s="474">
        <v>0</v>
      </c>
      <c r="X193" s="474">
        <v>0</v>
      </c>
      <c r="Y193" s="474">
        <v>0</v>
      </c>
      <c r="Z193" s="474">
        <v>0</v>
      </c>
      <c r="AA193" s="474">
        <v>0</v>
      </c>
      <c r="AB193" s="474">
        <v>0</v>
      </c>
      <c r="AC193" s="474">
        <v>0</v>
      </c>
      <c r="AD193" s="474">
        <v>0</v>
      </c>
      <c r="AE193" s="474">
        <v>0</v>
      </c>
      <c r="AF193" s="474">
        <v>0</v>
      </c>
      <c r="AG193" s="474">
        <v>0</v>
      </c>
      <c r="AH193" s="474">
        <v>0</v>
      </c>
      <c r="AI193" s="474">
        <v>0</v>
      </c>
      <c r="AJ193" s="474">
        <v>0</v>
      </c>
      <c r="AK193" s="474">
        <v>0</v>
      </c>
      <c r="AL193" s="474">
        <v>0</v>
      </c>
      <c r="AM193" s="474">
        <v>0</v>
      </c>
      <c r="AN193" s="474">
        <v>0</v>
      </c>
      <c r="AO193" s="474">
        <v>0</v>
      </c>
      <c r="AP193" s="474">
        <v>0</v>
      </c>
      <c r="AQ193" s="474">
        <v>0</v>
      </c>
      <c r="AR193" s="474">
        <v>0</v>
      </c>
      <c r="AS193" s="474">
        <v>0</v>
      </c>
      <c r="AT193" s="474">
        <v>0</v>
      </c>
      <c r="AU193" s="474">
        <v>0</v>
      </c>
      <c r="AV193" s="474">
        <v>0</v>
      </c>
      <c r="AW193" s="474">
        <v>0</v>
      </c>
      <c r="AX193" s="474">
        <v>0</v>
      </c>
      <c r="AY193" s="474">
        <v>0</v>
      </c>
      <c r="AZ193" s="474">
        <v>0</v>
      </c>
      <c r="BA193" s="474">
        <v>0</v>
      </c>
    </row>
    <row r="194" spans="1:53">
      <c r="A194" s="475" t="s">
        <v>2812</v>
      </c>
      <c r="B194" s="474">
        <v>0</v>
      </c>
      <c r="C194" s="474">
        <v>0</v>
      </c>
      <c r="D194" s="474">
        <v>0</v>
      </c>
      <c r="E194" s="474">
        <v>0</v>
      </c>
      <c r="F194" s="474">
        <v>0</v>
      </c>
      <c r="G194" s="474">
        <v>0</v>
      </c>
      <c r="H194" s="474">
        <v>0</v>
      </c>
      <c r="I194" s="474">
        <v>0</v>
      </c>
      <c r="J194" s="474">
        <v>0</v>
      </c>
      <c r="K194" s="474">
        <v>0</v>
      </c>
      <c r="L194" s="474">
        <v>0</v>
      </c>
      <c r="M194" s="474">
        <v>0</v>
      </c>
      <c r="N194" s="474">
        <v>0</v>
      </c>
      <c r="O194" s="474">
        <v>0</v>
      </c>
      <c r="P194" s="474">
        <v>0</v>
      </c>
      <c r="Q194" s="474">
        <v>0</v>
      </c>
      <c r="R194" s="474">
        <v>0</v>
      </c>
      <c r="S194" s="474">
        <v>0</v>
      </c>
      <c r="T194" s="474">
        <v>0</v>
      </c>
      <c r="U194" s="474">
        <v>0</v>
      </c>
      <c r="V194" s="474">
        <v>0</v>
      </c>
      <c r="W194" s="474">
        <v>0</v>
      </c>
      <c r="X194" s="474">
        <v>0</v>
      </c>
      <c r="Y194" s="474">
        <v>0</v>
      </c>
      <c r="Z194" s="474">
        <v>0</v>
      </c>
      <c r="AA194" s="474">
        <v>0</v>
      </c>
      <c r="AB194" s="474">
        <v>0</v>
      </c>
      <c r="AC194" s="474">
        <v>0</v>
      </c>
      <c r="AD194" s="474">
        <v>0</v>
      </c>
      <c r="AE194" s="474">
        <v>0</v>
      </c>
      <c r="AF194" s="474">
        <v>0</v>
      </c>
      <c r="AG194" s="474">
        <v>0</v>
      </c>
      <c r="AH194" s="474">
        <v>0</v>
      </c>
      <c r="AI194" s="474">
        <v>0</v>
      </c>
      <c r="AJ194" s="474">
        <v>0</v>
      </c>
      <c r="AK194" s="474">
        <v>0</v>
      </c>
      <c r="AL194" s="474">
        <v>0</v>
      </c>
      <c r="AM194" s="474">
        <v>0</v>
      </c>
      <c r="AN194" s="474">
        <v>0</v>
      </c>
      <c r="AO194" s="474">
        <v>0</v>
      </c>
      <c r="AP194" s="474">
        <v>0</v>
      </c>
      <c r="AQ194" s="474">
        <v>0</v>
      </c>
      <c r="AR194" s="474">
        <v>0</v>
      </c>
      <c r="AS194" s="474">
        <v>0</v>
      </c>
      <c r="AT194" s="474">
        <v>0</v>
      </c>
      <c r="AU194" s="474">
        <v>0</v>
      </c>
      <c r="AV194" s="474">
        <v>0</v>
      </c>
      <c r="AW194" s="474">
        <v>0</v>
      </c>
      <c r="AX194" s="474">
        <v>0</v>
      </c>
      <c r="AY194" s="474">
        <v>0</v>
      </c>
      <c r="AZ194" s="474">
        <v>0</v>
      </c>
      <c r="BA194" s="474">
        <v>0</v>
      </c>
    </row>
    <row r="195" spans="1:53">
      <c r="A195" s="475" t="s">
        <v>2811</v>
      </c>
      <c r="B195" s="474">
        <v>0</v>
      </c>
      <c r="C195" s="474">
        <v>0</v>
      </c>
      <c r="D195" s="474">
        <v>-153.55000000000001</v>
      </c>
      <c r="E195" s="474">
        <v>0</v>
      </c>
      <c r="F195" s="474">
        <v>0</v>
      </c>
      <c r="G195" s="474">
        <v>0</v>
      </c>
      <c r="H195" s="474">
        <v>0</v>
      </c>
      <c r="I195" s="474">
        <v>0</v>
      </c>
      <c r="J195" s="474">
        <v>0</v>
      </c>
      <c r="K195" s="474">
        <v>0</v>
      </c>
      <c r="L195" s="474">
        <v>0</v>
      </c>
      <c r="M195" s="474">
        <v>0</v>
      </c>
      <c r="N195" s="474">
        <v>0</v>
      </c>
      <c r="O195" s="474">
        <v>0</v>
      </c>
      <c r="P195" s="474">
        <v>0</v>
      </c>
      <c r="Q195" s="474">
        <v>0</v>
      </c>
      <c r="R195" s="474">
        <v>0</v>
      </c>
      <c r="S195" s="474">
        <v>0</v>
      </c>
      <c r="T195" s="474">
        <v>0</v>
      </c>
      <c r="U195" s="474">
        <v>0</v>
      </c>
      <c r="V195" s="474">
        <v>0</v>
      </c>
      <c r="W195" s="474">
        <v>0</v>
      </c>
      <c r="X195" s="474">
        <v>0</v>
      </c>
      <c r="Y195" s="474">
        <v>0</v>
      </c>
      <c r="Z195" s="474">
        <v>0</v>
      </c>
      <c r="AA195" s="474">
        <v>0</v>
      </c>
      <c r="AB195" s="474">
        <v>0</v>
      </c>
      <c r="AC195" s="474">
        <v>0</v>
      </c>
      <c r="AD195" s="474">
        <v>0</v>
      </c>
      <c r="AE195" s="474">
        <v>0</v>
      </c>
      <c r="AF195" s="474">
        <v>0</v>
      </c>
      <c r="AG195" s="474">
        <v>0</v>
      </c>
      <c r="AH195" s="474">
        <v>0</v>
      </c>
      <c r="AI195" s="474">
        <v>0</v>
      </c>
      <c r="AJ195" s="474">
        <v>0</v>
      </c>
      <c r="AK195" s="474">
        <v>0</v>
      </c>
      <c r="AL195" s="474">
        <v>0</v>
      </c>
      <c r="AM195" s="474">
        <v>0</v>
      </c>
      <c r="AN195" s="474">
        <v>0</v>
      </c>
      <c r="AO195" s="474">
        <v>0</v>
      </c>
      <c r="AP195" s="474">
        <v>0</v>
      </c>
      <c r="AQ195" s="474">
        <v>0</v>
      </c>
      <c r="AR195" s="474">
        <v>0</v>
      </c>
      <c r="AS195" s="474">
        <v>0</v>
      </c>
      <c r="AT195" s="474">
        <v>0</v>
      </c>
      <c r="AU195" s="474">
        <v>0</v>
      </c>
      <c r="AV195" s="474">
        <v>0</v>
      </c>
      <c r="AW195" s="474">
        <v>0</v>
      </c>
      <c r="AX195" s="474">
        <v>0</v>
      </c>
      <c r="AY195" s="474">
        <v>0</v>
      </c>
      <c r="AZ195" s="474">
        <v>0</v>
      </c>
      <c r="BA195" s="474">
        <v>0</v>
      </c>
    </row>
    <row r="196" spans="1:53">
      <c r="A196" s="475" t="s">
        <v>2810</v>
      </c>
      <c r="B196" s="474">
        <v>0</v>
      </c>
      <c r="C196" s="474">
        <v>0</v>
      </c>
      <c r="D196" s="474">
        <v>0</v>
      </c>
      <c r="E196" s="474">
        <v>0</v>
      </c>
      <c r="F196" s="474">
        <v>0</v>
      </c>
      <c r="G196" s="474">
        <v>0</v>
      </c>
      <c r="H196" s="474">
        <v>0</v>
      </c>
      <c r="I196" s="474">
        <v>0</v>
      </c>
      <c r="J196" s="474">
        <v>0</v>
      </c>
      <c r="K196" s="474">
        <v>0</v>
      </c>
      <c r="L196" s="474">
        <v>0</v>
      </c>
      <c r="M196" s="474">
        <v>0</v>
      </c>
      <c r="N196" s="474">
        <v>0</v>
      </c>
      <c r="O196" s="474">
        <v>0</v>
      </c>
      <c r="P196" s="474">
        <v>0</v>
      </c>
      <c r="Q196" s="474">
        <v>0</v>
      </c>
      <c r="R196" s="474">
        <v>0</v>
      </c>
      <c r="S196" s="474">
        <v>0</v>
      </c>
      <c r="T196" s="474">
        <v>0</v>
      </c>
      <c r="U196" s="474">
        <v>0</v>
      </c>
      <c r="V196" s="474">
        <v>0</v>
      </c>
      <c r="W196" s="474">
        <v>0</v>
      </c>
      <c r="X196" s="474">
        <v>0</v>
      </c>
      <c r="Y196" s="474">
        <v>0</v>
      </c>
      <c r="Z196" s="474">
        <v>0</v>
      </c>
      <c r="AA196" s="474">
        <v>0</v>
      </c>
      <c r="AB196" s="474">
        <v>0</v>
      </c>
      <c r="AC196" s="474">
        <v>0</v>
      </c>
      <c r="AD196" s="474">
        <v>0</v>
      </c>
      <c r="AE196" s="474">
        <v>0</v>
      </c>
      <c r="AF196" s="474">
        <v>0</v>
      </c>
      <c r="AG196" s="474">
        <v>0</v>
      </c>
      <c r="AH196" s="474">
        <v>0</v>
      </c>
      <c r="AI196" s="474">
        <v>0</v>
      </c>
      <c r="AJ196" s="474">
        <v>0</v>
      </c>
      <c r="AK196" s="474">
        <v>0</v>
      </c>
      <c r="AL196" s="474">
        <v>0</v>
      </c>
      <c r="AM196" s="474">
        <v>0</v>
      </c>
      <c r="AN196" s="474">
        <v>0</v>
      </c>
      <c r="AO196" s="474">
        <v>0</v>
      </c>
      <c r="AP196" s="474">
        <v>0</v>
      </c>
      <c r="AQ196" s="474">
        <v>0</v>
      </c>
      <c r="AR196" s="474">
        <v>0</v>
      </c>
      <c r="AS196" s="474">
        <v>0</v>
      </c>
      <c r="AT196" s="474">
        <v>0</v>
      </c>
      <c r="AU196" s="474">
        <v>0</v>
      </c>
      <c r="AV196" s="474">
        <v>0</v>
      </c>
      <c r="AW196" s="474">
        <v>0</v>
      </c>
      <c r="AX196" s="474">
        <v>0</v>
      </c>
      <c r="AY196" s="474">
        <v>0</v>
      </c>
      <c r="AZ196" s="474">
        <v>0</v>
      </c>
      <c r="BA196" s="474">
        <v>0</v>
      </c>
    </row>
    <row r="197" spans="1:53">
      <c r="A197" s="475" t="s">
        <v>2809</v>
      </c>
      <c r="B197" s="474">
        <v>2968481.77</v>
      </c>
      <c r="C197" s="474">
        <v>3263260.79</v>
      </c>
      <c r="D197" s="474">
        <v>3337184.1</v>
      </c>
      <c r="E197" s="474">
        <v>3399294.62</v>
      </c>
      <c r="F197" s="474">
        <v>3450766.17</v>
      </c>
      <c r="G197" s="474">
        <v>3607624.67</v>
      </c>
      <c r="H197" s="474">
        <v>3621444.9</v>
      </c>
      <c r="I197" s="474">
        <v>3581551.65</v>
      </c>
      <c r="J197" s="474">
        <v>3818901.63</v>
      </c>
      <c r="K197" s="474">
        <v>3818901.63</v>
      </c>
      <c r="L197" s="474">
        <v>3818901.63</v>
      </c>
      <c r="M197" s="474">
        <v>3818901.63</v>
      </c>
      <c r="N197" s="474">
        <v>3818901.63</v>
      </c>
      <c r="O197" s="474">
        <v>3818901.63</v>
      </c>
      <c r="P197" s="474">
        <v>3818901.63</v>
      </c>
      <c r="Q197" s="474">
        <v>3818901.63</v>
      </c>
      <c r="R197" s="474">
        <v>3818901.63</v>
      </c>
      <c r="S197" s="474">
        <v>3818901.63</v>
      </c>
      <c r="T197" s="474">
        <v>3818901.63</v>
      </c>
      <c r="U197" s="474">
        <v>3818901.63</v>
      </c>
      <c r="V197" s="474">
        <v>3818901.63</v>
      </c>
      <c r="W197" s="474">
        <v>3818901.63</v>
      </c>
      <c r="X197" s="474">
        <v>3818901.63</v>
      </c>
      <c r="Y197" s="474">
        <v>3818901.63</v>
      </c>
      <c r="Z197" s="474">
        <v>3818901.63</v>
      </c>
      <c r="AA197" s="474">
        <v>3818901.63</v>
      </c>
      <c r="AB197" s="474">
        <v>3818901.63</v>
      </c>
      <c r="AC197" s="474">
        <v>3818901.63</v>
      </c>
      <c r="AD197" s="474">
        <v>3818901.63</v>
      </c>
      <c r="AE197" s="474">
        <v>3818901.63</v>
      </c>
      <c r="AF197" s="474">
        <v>3818901.63</v>
      </c>
      <c r="AG197" s="474">
        <v>3818901.63</v>
      </c>
      <c r="AH197" s="474">
        <v>3818901.63</v>
      </c>
      <c r="AI197" s="474">
        <v>3818901.63</v>
      </c>
      <c r="AJ197" s="474">
        <v>3818901.63</v>
      </c>
      <c r="AK197" s="474">
        <v>3818901.63</v>
      </c>
      <c r="AL197" s="474">
        <v>3818901.63</v>
      </c>
      <c r="AM197" s="474">
        <v>3818901.63</v>
      </c>
      <c r="AN197" s="474">
        <v>3818901.63</v>
      </c>
      <c r="AO197" s="474">
        <v>3818901.63</v>
      </c>
      <c r="AP197" s="474">
        <v>3818901.63</v>
      </c>
      <c r="AQ197" s="474">
        <v>3818901.63</v>
      </c>
      <c r="AR197" s="474">
        <v>3818901.63</v>
      </c>
      <c r="AS197" s="474">
        <v>3818901.63</v>
      </c>
      <c r="AT197" s="474">
        <v>3818901.63</v>
      </c>
      <c r="AU197" s="474">
        <v>3818901.63</v>
      </c>
      <c r="AV197" s="474">
        <v>3818901.63</v>
      </c>
      <c r="AW197" s="474">
        <v>3818901.63</v>
      </c>
      <c r="AX197" s="474">
        <v>3818901.63</v>
      </c>
      <c r="AY197" s="474">
        <v>3818901.63</v>
      </c>
      <c r="AZ197" s="474">
        <v>3818901.63</v>
      </c>
      <c r="BA197" s="474">
        <v>3818901.63</v>
      </c>
    </row>
    <row r="198" spans="1:53">
      <c r="A198" s="475" t="s">
        <v>2808</v>
      </c>
      <c r="B198" s="474">
        <v>0</v>
      </c>
      <c r="C198" s="474">
        <v>0</v>
      </c>
      <c r="D198" s="474">
        <v>0</v>
      </c>
      <c r="E198" s="474">
        <v>0</v>
      </c>
      <c r="F198" s="474">
        <v>0</v>
      </c>
      <c r="G198" s="474">
        <v>0</v>
      </c>
      <c r="H198" s="474">
        <v>0</v>
      </c>
      <c r="I198" s="474">
        <v>0</v>
      </c>
      <c r="J198" s="474">
        <v>0</v>
      </c>
      <c r="K198" s="474">
        <v>0</v>
      </c>
      <c r="L198" s="474">
        <v>0</v>
      </c>
      <c r="M198" s="474">
        <v>0</v>
      </c>
      <c r="N198" s="474">
        <v>0</v>
      </c>
      <c r="O198" s="474">
        <v>0</v>
      </c>
      <c r="P198" s="474">
        <v>0</v>
      </c>
      <c r="Q198" s="474">
        <v>0</v>
      </c>
      <c r="R198" s="474">
        <v>0</v>
      </c>
      <c r="S198" s="474">
        <v>0</v>
      </c>
      <c r="T198" s="474">
        <v>0</v>
      </c>
      <c r="U198" s="474">
        <v>0</v>
      </c>
      <c r="V198" s="474">
        <v>0</v>
      </c>
      <c r="W198" s="474">
        <v>0</v>
      </c>
      <c r="X198" s="474">
        <v>0</v>
      </c>
      <c r="Y198" s="474">
        <v>0</v>
      </c>
      <c r="Z198" s="474">
        <v>0</v>
      </c>
      <c r="AA198" s="474">
        <v>0</v>
      </c>
      <c r="AB198" s="474">
        <v>0</v>
      </c>
      <c r="AC198" s="474">
        <v>0</v>
      </c>
      <c r="AD198" s="474">
        <v>0</v>
      </c>
      <c r="AE198" s="474">
        <v>0</v>
      </c>
      <c r="AF198" s="474">
        <v>0</v>
      </c>
      <c r="AG198" s="474">
        <v>0</v>
      </c>
      <c r="AH198" s="474">
        <v>0</v>
      </c>
      <c r="AI198" s="474">
        <v>0</v>
      </c>
      <c r="AJ198" s="474">
        <v>0</v>
      </c>
      <c r="AK198" s="474">
        <v>0</v>
      </c>
      <c r="AL198" s="474">
        <v>0</v>
      </c>
      <c r="AM198" s="474">
        <v>0</v>
      </c>
      <c r="AN198" s="474">
        <v>0</v>
      </c>
      <c r="AO198" s="474">
        <v>0</v>
      </c>
      <c r="AP198" s="474">
        <v>0</v>
      </c>
      <c r="AQ198" s="474">
        <v>0</v>
      </c>
      <c r="AR198" s="474">
        <v>0</v>
      </c>
      <c r="AS198" s="474">
        <v>0</v>
      </c>
      <c r="AT198" s="474">
        <v>0</v>
      </c>
      <c r="AU198" s="474">
        <v>0</v>
      </c>
      <c r="AV198" s="474">
        <v>0</v>
      </c>
      <c r="AW198" s="474">
        <v>0</v>
      </c>
      <c r="AX198" s="474">
        <v>0</v>
      </c>
      <c r="AY198" s="474">
        <v>0</v>
      </c>
      <c r="AZ198" s="474">
        <v>0</v>
      </c>
      <c r="BA198" s="474">
        <v>0</v>
      </c>
    </row>
    <row r="199" spans="1:53">
      <c r="A199" s="475" t="s">
        <v>2807</v>
      </c>
      <c r="B199" s="474">
        <v>-297625.48</v>
      </c>
      <c r="C199" s="474">
        <v>-16351.91</v>
      </c>
      <c r="D199" s="474">
        <v>0</v>
      </c>
      <c r="E199" s="474">
        <v>0</v>
      </c>
      <c r="F199" s="474">
        <v>0</v>
      </c>
      <c r="G199" s="474">
        <v>0</v>
      </c>
      <c r="H199" s="474">
        <v>0</v>
      </c>
      <c r="I199" s="474">
        <v>0</v>
      </c>
      <c r="J199" s="474">
        <v>0</v>
      </c>
      <c r="K199" s="474">
        <v>0</v>
      </c>
      <c r="L199" s="474">
        <v>0</v>
      </c>
      <c r="M199" s="474">
        <v>0</v>
      </c>
      <c r="N199" s="474">
        <v>0</v>
      </c>
      <c r="O199" s="474">
        <v>0</v>
      </c>
      <c r="P199" s="474">
        <v>0</v>
      </c>
      <c r="Q199" s="474">
        <v>0</v>
      </c>
      <c r="R199" s="474">
        <v>0</v>
      </c>
      <c r="S199" s="474">
        <v>0</v>
      </c>
      <c r="T199" s="474">
        <v>0</v>
      </c>
      <c r="U199" s="474">
        <v>0</v>
      </c>
      <c r="V199" s="474">
        <v>0</v>
      </c>
      <c r="W199" s="474">
        <v>0</v>
      </c>
      <c r="X199" s="474">
        <v>0</v>
      </c>
      <c r="Y199" s="474">
        <v>0</v>
      </c>
      <c r="Z199" s="474">
        <v>0</v>
      </c>
      <c r="AA199" s="474">
        <v>0</v>
      </c>
      <c r="AB199" s="474">
        <v>0</v>
      </c>
      <c r="AC199" s="474">
        <v>0</v>
      </c>
      <c r="AD199" s="474">
        <v>0</v>
      </c>
      <c r="AE199" s="474">
        <v>0</v>
      </c>
      <c r="AF199" s="474">
        <v>0</v>
      </c>
      <c r="AG199" s="474">
        <v>0</v>
      </c>
      <c r="AH199" s="474">
        <v>0</v>
      </c>
      <c r="AI199" s="474">
        <v>0</v>
      </c>
      <c r="AJ199" s="474">
        <v>0</v>
      </c>
      <c r="AK199" s="474">
        <v>0</v>
      </c>
      <c r="AL199" s="474">
        <v>0</v>
      </c>
      <c r="AM199" s="474">
        <v>0</v>
      </c>
      <c r="AN199" s="474">
        <v>0</v>
      </c>
      <c r="AO199" s="474">
        <v>0</v>
      </c>
      <c r="AP199" s="474">
        <v>0</v>
      </c>
      <c r="AQ199" s="474">
        <v>0</v>
      </c>
      <c r="AR199" s="474">
        <v>0</v>
      </c>
      <c r="AS199" s="474">
        <v>0</v>
      </c>
      <c r="AT199" s="474">
        <v>0</v>
      </c>
      <c r="AU199" s="474">
        <v>0</v>
      </c>
      <c r="AV199" s="474">
        <v>0</v>
      </c>
      <c r="AW199" s="474">
        <v>0</v>
      </c>
      <c r="AX199" s="474">
        <v>0</v>
      </c>
      <c r="AY199" s="474">
        <v>0</v>
      </c>
      <c r="AZ199" s="474">
        <v>0</v>
      </c>
      <c r="BA199" s="474">
        <v>0</v>
      </c>
    </row>
    <row r="200" spans="1:53">
      <c r="A200" s="475" t="s">
        <v>2806</v>
      </c>
      <c r="B200" s="474">
        <v>457297.95</v>
      </c>
      <c r="C200" s="474">
        <v>570383.43999999994</v>
      </c>
      <c r="D200" s="474">
        <v>832085.93</v>
      </c>
      <c r="E200" s="474">
        <v>950826.61</v>
      </c>
      <c r="F200" s="474">
        <v>1130814.56</v>
      </c>
      <c r="G200" s="474">
        <v>1364572.08</v>
      </c>
      <c r="H200" s="474">
        <v>1573218.43</v>
      </c>
      <c r="I200" s="474">
        <v>1730888</v>
      </c>
      <c r="J200" s="474">
        <v>2206792.36</v>
      </c>
      <c r="K200" s="474">
        <v>2206792.36</v>
      </c>
      <c r="L200" s="474">
        <v>2206792.36</v>
      </c>
      <c r="M200" s="474">
        <v>2206792.36</v>
      </c>
      <c r="N200" s="474">
        <v>2206792.36</v>
      </c>
      <c r="O200" s="474">
        <v>2206792.36</v>
      </c>
      <c r="P200" s="474">
        <v>2206792.36</v>
      </c>
      <c r="Q200" s="474">
        <v>2206792.36</v>
      </c>
      <c r="R200" s="474">
        <v>2206792.36</v>
      </c>
      <c r="S200" s="474">
        <v>2206792.36</v>
      </c>
      <c r="T200" s="474">
        <v>2206792.36</v>
      </c>
      <c r="U200" s="474">
        <v>2206792.36</v>
      </c>
      <c r="V200" s="474">
        <v>2206792.36</v>
      </c>
      <c r="W200" s="474">
        <v>2206792.36</v>
      </c>
      <c r="X200" s="474">
        <v>2206792.36</v>
      </c>
      <c r="Y200" s="474">
        <v>2206792.36</v>
      </c>
      <c r="Z200" s="474">
        <v>2206792.36</v>
      </c>
      <c r="AA200" s="474">
        <v>2206792.36</v>
      </c>
      <c r="AB200" s="474">
        <v>2206792.36</v>
      </c>
      <c r="AC200" s="474">
        <v>2206792.36</v>
      </c>
      <c r="AD200" s="474">
        <v>2206792.36</v>
      </c>
      <c r="AE200" s="474">
        <v>2206792.36</v>
      </c>
      <c r="AF200" s="474">
        <v>2206792.36</v>
      </c>
      <c r="AG200" s="474">
        <v>2206792.36</v>
      </c>
      <c r="AH200" s="474">
        <v>2206792.36</v>
      </c>
      <c r="AI200" s="474">
        <v>2206792.36</v>
      </c>
      <c r="AJ200" s="474">
        <v>2206792.36</v>
      </c>
      <c r="AK200" s="474">
        <v>2206792.36</v>
      </c>
      <c r="AL200" s="474">
        <v>2206792.36</v>
      </c>
      <c r="AM200" s="474">
        <v>2206792.36</v>
      </c>
      <c r="AN200" s="474">
        <v>2206792.36</v>
      </c>
      <c r="AO200" s="474">
        <v>2206792.36</v>
      </c>
      <c r="AP200" s="474">
        <v>2206792.36</v>
      </c>
      <c r="AQ200" s="474">
        <v>2206792.36</v>
      </c>
      <c r="AR200" s="474">
        <v>2206792.36</v>
      </c>
      <c r="AS200" s="474">
        <v>2206792.36</v>
      </c>
      <c r="AT200" s="474">
        <v>2206792.36</v>
      </c>
      <c r="AU200" s="474">
        <v>2206792.36</v>
      </c>
      <c r="AV200" s="474">
        <v>2206792.36</v>
      </c>
      <c r="AW200" s="474">
        <v>2206792.36</v>
      </c>
      <c r="AX200" s="474">
        <v>2206792.36</v>
      </c>
      <c r="AY200" s="474">
        <v>2206792.36</v>
      </c>
      <c r="AZ200" s="474">
        <v>2206792.36</v>
      </c>
      <c r="BA200" s="474">
        <v>2206792.36</v>
      </c>
    </row>
    <row r="201" spans="1:53">
      <c r="A201" s="475" t="s">
        <v>2805</v>
      </c>
      <c r="B201" s="474">
        <v>150</v>
      </c>
      <c r="C201" s="474">
        <v>150</v>
      </c>
      <c r="D201" s="474">
        <v>150</v>
      </c>
      <c r="E201" s="474">
        <v>33095.03</v>
      </c>
      <c r="F201" s="474">
        <v>34226.25</v>
      </c>
      <c r="G201" s="474">
        <v>44776.25</v>
      </c>
      <c r="H201" s="474">
        <v>47118.33</v>
      </c>
      <c r="I201" s="474">
        <v>47664.65</v>
      </c>
      <c r="J201" s="474">
        <v>49364.65</v>
      </c>
      <c r="K201" s="474">
        <v>49364.65</v>
      </c>
      <c r="L201" s="474">
        <v>49364.65</v>
      </c>
      <c r="M201" s="474">
        <v>49364.65</v>
      </c>
      <c r="N201" s="474">
        <v>49364.65</v>
      </c>
      <c r="O201" s="474">
        <v>49364.65</v>
      </c>
      <c r="P201" s="474">
        <v>49364.65</v>
      </c>
      <c r="Q201" s="474">
        <v>49364.65</v>
      </c>
      <c r="R201" s="474">
        <v>49364.65</v>
      </c>
      <c r="S201" s="474">
        <v>49364.65</v>
      </c>
      <c r="T201" s="474">
        <v>49364.65</v>
      </c>
      <c r="U201" s="474">
        <v>49364.65</v>
      </c>
      <c r="V201" s="474">
        <v>49364.65</v>
      </c>
      <c r="W201" s="474">
        <v>49364.65</v>
      </c>
      <c r="X201" s="474">
        <v>49364.65</v>
      </c>
      <c r="Y201" s="474">
        <v>49364.65</v>
      </c>
      <c r="Z201" s="474">
        <v>49364.65</v>
      </c>
      <c r="AA201" s="474">
        <v>49364.65</v>
      </c>
      <c r="AB201" s="474">
        <v>49364.65</v>
      </c>
      <c r="AC201" s="474">
        <v>49364.65</v>
      </c>
      <c r="AD201" s="474">
        <v>49364.65</v>
      </c>
      <c r="AE201" s="474">
        <v>49364.65</v>
      </c>
      <c r="AF201" s="474">
        <v>49364.65</v>
      </c>
      <c r="AG201" s="474">
        <v>49364.65</v>
      </c>
      <c r="AH201" s="474">
        <v>49364.65</v>
      </c>
      <c r="AI201" s="474">
        <v>49364.65</v>
      </c>
      <c r="AJ201" s="474">
        <v>49364.65</v>
      </c>
      <c r="AK201" s="474">
        <v>49364.65</v>
      </c>
      <c r="AL201" s="474">
        <v>49364.65</v>
      </c>
      <c r="AM201" s="474">
        <v>49364.65</v>
      </c>
      <c r="AN201" s="474">
        <v>49364.65</v>
      </c>
      <c r="AO201" s="474">
        <v>49364.65</v>
      </c>
      <c r="AP201" s="474">
        <v>49364.65</v>
      </c>
      <c r="AQ201" s="474">
        <v>49364.65</v>
      </c>
      <c r="AR201" s="474">
        <v>49364.65</v>
      </c>
      <c r="AS201" s="474">
        <v>49364.65</v>
      </c>
      <c r="AT201" s="474">
        <v>49364.65</v>
      </c>
      <c r="AU201" s="474">
        <v>49364.65</v>
      </c>
      <c r="AV201" s="474">
        <v>49364.65</v>
      </c>
      <c r="AW201" s="474">
        <v>49364.65</v>
      </c>
      <c r="AX201" s="474">
        <v>49364.65</v>
      </c>
      <c r="AY201" s="474">
        <v>49364.65</v>
      </c>
      <c r="AZ201" s="474">
        <v>49364.65</v>
      </c>
      <c r="BA201" s="474">
        <v>49364.65</v>
      </c>
    </row>
    <row r="202" spans="1:53">
      <c r="A202" s="475" t="s">
        <v>2804</v>
      </c>
      <c r="B202" s="474">
        <v>30210.97</v>
      </c>
      <c r="C202" s="474">
        <v>30210.97</v>
      </c>
      <c r="D202" s="474">
        <v>32760.97</v>
      </c>
      <c r="E202" s="474">
        <v>63468.65</v>
      </c>
      <c r="F202" s="474">
        <v>73253.88</v>
      </c>
      <c r="G202" s="474">
        <v>56453.88</v>
      </c>
      <c r="H202" s="474">
        <v>74953.88</v>
      </c>
      <c r="I202" s="474">
        <v>74953.88</v>
      </c>
      <c r="J202" s="474">
        <v>75886.67</v>
      </c>
      <c r="K202" s="474">
        <v>75886.67</v>
      </c>
      <c r="L202" s="474">
        <v>75886.67</v>
      </c>
      <c r="M202" s="474">
        <v>75886.67</v>
      </c>
      <c r="N202" s="474">
        <v>75886.67</v>
      </c>
      <c r="O202" s="474">
        <v>75886.67</v>
      </c>
      <c r="P202" s="474">
        <v>75886.67</v>
      </c>
      <c r="Q202" s="474">
        <v>75886.67</v>
      </c>
      <c r="R202" s="474">
        <v>75886.67</v>
      </c>
      <c r="S202" s="474">
        <v>75886.67</v>
      </c>
      <c r="T202" s="474">
        <v>75886.67</v>
      </c>
      <c r="U202" s="474">
        <v>75886.67</v>
      </c>
      <c r="V202" s="474">
        <v>75886.67</v>
      </c>
      <c r="W202" s="474">
        <v>75886.67</v>
      </c>
      <c r="X202" s="474">
        <v>75886.67</v>
      </c>
      <c r="Y202" s="474">
        <v>75886.67</v>
      </c>
      <c r="Z202" s="474">
        <v>75886.67</v>
      </c>
      <c r="AA202" s="474">
        <v>75886.67</v>
      </c>
      <c r="AB202" s="474">
        <v>75886.67</v>
      </c>
      <c r="AC202" s="474">
        <v>75886.67</v>
      </c>
      <c r="AD202" s="474">
        <v>75886.67</v>
      </c>
      <c r="AE202" s="474">
        <v>75886.67</v>
      </c>
      <c r="AF202" s="474">
        <v>75886.67</v>
      </c>
      <c r="AG202" s="474">
        <v>75886.67</v>
      </c>
      <c r="AH202" s="474">
        <v>75886.67</v>
      </c>
      <c r="AI202" s="474">
        <v>75886.67</v>
      </c>
      <c r="AJ202" s="474">
        <v>75886.67</v>
      </c>
      <c r="AK202" s="474">
        <v>75886.67</v>
      </c>
      <c r="AL202" s="474">
        <v>75886.67</v>
      </c>
      <c r="AM202" s="474">
        <v>75886.67</v>
      </c>
      <c r="AN202" s="474">
        <v>75886.67</v>
      </c>
      <c r="AO202" s="474">
        <v>75886.67</v>
      </c>
      <c r="AP202" s="474">
        <v>75886.67</v>
      </c>
      <c r="AQ202" s="474">
        <v>75886.67</v>
      </c>
      <c r="AR202" s="474">
        <v>75886.67</v>
      </c>
      <c r="AS202" s="474">
        <v>75886.67</v>
      </c>
      <c r="AT202" s="474">
        <v>75886.67</v>
      </c>
      <c r="AU202" s="474">
        <v>75886.67</v>
      </c>
      <c r="AV202" s="474">
        <v>75886.67</v>
      </c>
      <c r="AW202" s="474">
        <v>75886.67</v>
      </c>
      <c r="AX202" s="474">
        <v>75886.67</v>
      </c>
      <c r="AY202" s="474">
        <v>75886.67</v>
      </c>
      <c r="AZ202" s="474">
        <v>75886.67</v>
      </c>
      <c r="BA202" s="474">
        <v>75886.67</v>
      </c>
    </row>
    <row r="203" spans="1:53">
      <c r="A203" s="475" t="s">
        <v>2803</v>
      </c>
      <c r="B203" s="474">
        <v>205231.82</v>
      </c>
      <c r="C203" s="474">
        <v>205231.82</v>
      </c>
      <c r="D203" s="474">
        <v>205663.66</v>
      </c>
      <c r="E203" s="474">
        <v>215826.25</v>
      </c>
      <c r="F203" s="474">
        <v>229746.82</v>
      </c>
      <c r="G203" s="474">
        <v>229930.85</v>
      </c>
      <c r="H203" s="474">
        <v>232953.7</v>
      </c>
      <c r="I203" s="474">
        <v>233682.15</v>
      </c>
      <c r="J203" s="474">
        <v>233682.15</v>
      </c>
      <c r="K203" s="474">
        <v>233682.15</v>
      </c>
      <c r="L203" s="474">
        <v>233682.15</v>
      </c>
      <c r="M203" s="474">
        <v>233682.15</v>
      </c>
      <c r="N203" s="474">
        <v>233682.15</v>
      </c>
      <c r="O203" s="474">
        <v>233682.15</v>
      </c>
      <c r="P203" s="474">
        <v>233682.15</v>
      </c>
      <c r="Q203" s="474">
        <v>233682.15</v>
      </c>
      <c r="R203" s="474">
        <v>233682.15</v>
      </c>
      <c r="S203" s="474">
        <v>233682.15</v>
      </c>
      <c r="T203" s="474">
        <v>233682.15</v>
      </c>
      <c r="U203" s="474">
        <v>233682.15</v>
      </c>
      <c r="V203" s="474">
        <v>233682.15</v>
      </c>
      <c r="W203" s="474">
        <v>233682.15</v>
      </c>
      <c r="X203" s="474">
        <v>233682.15</v>
      </c>
      <c r="Y203" s="474">
        <v>233682.15</v>
      </c>
      <c r="Z203" s="474">
        <v>233682.15</v>
      </c>
      <c r="AA203" s="474">
        <v>233682.15</v>
      </c>
      <c r="AB203" s="474">
        <v>233682.15</v>
      </c>
      <c r="AC203" s="474">
        <v>233682.15</v>
      </c>
      <c r="AD203" s="474">
        <v>233682.15</v>
      </c>
      <c r="AE203" s="474">
        <v>233682.15</v>
      </c>
      <c r="AF203" s="474">
        <v>233682.15</v>
      </c>
      <c r="AG203" s="474">
        <v>233682.15</v>
      </c>
      <c r="AH203" s="474">
        <v>233682.15</v>
      </c>
      <c r="AI203" s="474">
        <v>233682.15</v>
      </c>
      <c r="AJ203" s="474">
        <v>233682.15</v>
      </c>
      <c r="AK203" s="474">
        <v>233682.15</v>
      </c>
      <c r="AL203" s="474">
        <v>233682.15</v>
      </c>
      <c r="AM203" s="474">
        <v>233682.15</v>
      </c>
      <c r="AN203" s="474">
        <v>233682.15</v>
      </c>
      <c r="AO203" s="474">
        <v>233682.15</v>
      </c>
      <c r="AP203" s="474">
        <v>233682.15</v>
      </c>
      <c r="AQ203" s="474">
        <v>233682.15</v>
      </c>
      <c r="AR203" s="474">
        <v>233682.15</v>
      </c>
      <c r="AS203" s="474">
        <v>233682.15</v>
      </c>
      <c r="AT203" s="474">
        <v>233682.15</v>
      </c>
      <c r="AU203" s="474">
        <v>233682.15</v>
      </c>
      <c r="AV203" s="474">
        <v>233682.15</v>
      </c>
      <c r="AW203" s="474">
        <v>233682.15</v>
      </c>
      <c r="AX203" s="474">
        <v>233682.15</v>
      </c>
      <c r="AY203" s="474">
        <v>233682.15</v>
      </c>
      <c r="AZ203" s="474">
        <v>233682.15</v>
      </c>
      <c r="BA203" s="474">
        <v>233682.15</v>
      </c>
    </row>
    <row r="204" spans="1:53">
      <c r="A204" s="475" t="s">
        <v>2802</v>
      </c>
      <c r="B204" s="474">
        <v>0</v>
      </c>
      <c r="C204" s="474">
        <v>0</v>
      </c>
      <c r="D204" s="474">
        <v>0</v>
      </c>
      <c r="E204" s="474">
        <v>0</v>
      </c>
      <c r="F204" s="474">
        <v>0</v>
      </c>
      <c r="G204" s="474">
        <v>0</v>
      </c>
      <c r="H204" s="474">
        <v>0</v>
      </c>
      <c r="I204" s="474">
        <v>0</v>
      </c>
      <c r="J204" s="474">
        <v>0</v>
      </c>
      <c r="K204" s="474">
        <v>373295.32008460298</v>
      </c>
      <c r="L204" s="474">
        <v>674630.47267561394</v>
      </c>
      <c r="M204" s="474">
        <v>1301282.1593009699</v>
      </c>
      <c r="N204" s="474">
        <v>1301282.1593009699</v>
      </c>
      <c r="O204" s="474">
        <v>1474057.2927964299</v>
      </c>
      <c r="P204" s="474">
        <v>32618600.427914601</v>
      </c>
      <c r="Q204" s="474">
        <v>47154432.959752299</v>
      </c>
      <c r="R204" s="474">
        <v>54843323.390558898</v>
      </c>
      <c r="S204" s="474">
        <v>64910161.382130899</v>
      </c>
      <c r="T204" s="474">
        <v>79642338.844625995</v>
      </c>
      <c r="U204" s="474">
        <v>97485519.2818878</v>
      </c>
      <c r="V204" s="474">
        <v>110270994.671416</v>
      </c>
      <c r="W204" s="474">
        <v>139940014.137481</v>
      </c>
      <c r="X204" s="474">
        <v>161463806.392701</v>
      </c>
      <c r="Y204" s="474">
        <v>183439672.09017199</v>
      </c>
      <c r="Z204" s="474">
        <v>-2075640.4032461899</v>
      </c>
      <c r="AA204" s="474">
        <v>-2075640.4032461899</v>
      </c>
      <c r="AB204" s="474">
        <v>-1633553.4290334701</v>
      </c>
      <c r="AC204" s="474">
        <v>-1489567.98246652</v>
      </c>
      <c r="AD204" s="474">
        <v>-1514720.63639642</v>
      </c>
      <c r="AE204" s="474">
        <v>-1450351.7370044901</v>
      </c>
      <c r="AF204" s="474">
        <v>-1458026.7638920799</v>
      </c>
      <c r="AG204" s="474">
        <v>-1565537.3970981899</v>
      </c>
      <c r="AH204" s="474">
        <v>-1576578.03404412</v>
      </c>
      <c r="AI204" s="474">
        <v>-1651225.70591357</v>
      </c>
      <c r="AJ204" s="474">
        <v>-1687979.37195395</v>
      </c>
      <c r="AK204" s="474">
        <v>-1700110.8271335999</v>
      </c>
      <c r="AL204" s="474">
        <v>-1723987.7276854401</v>
      </c>
      <c r="AM204" s="474">
        <v>-1741285.6370875</v>
      </c>
      <c r="AN204" s="474">
        <v>-1741285.6370875</v>
      </c>
      <c r="AO204" s="474">
        <v>-1843984.08397113</v>
      </c>
      <c r="AP204" s="474">
        <v>-1916197.37743527</v>
      </c>
      <c r="AQ204" s="474">
        <v>-1954495.35253812</v>
      </c>
      <c r="AR204" s="474">
        <v>-1972479.9538578801</v>
      </c>
      <c r="AS204" s="474">
        <v>-1990884.11020559</v>
      </c>
      <c r="AT204" s="474">
        <v>-2010834.6397629101</v>
      </c>
      <c r="AU204" s="474">
        <v>-2011695.22490195</v>
      </c>
      <c r="AV204" s="474">
        <v>-2013785.1090062801</v>
      </c>
      <c r="AW204" s="474">
        <v>-2026757.67033228</v>
      </c>
      <c r="AX204" s="474">
        <v>-2018458.67965713</v>
      </c>
      <c r="AY204" s="474">
        <v>-2020287.7463141901</v>
      </c>
      <c r="AZ204" s="474">
        <v>-2023898.8924487501</v>
      </c>
      <c r="BA204" s="474">
        <v>-2023898.8924487501</v>
      </c>
    </row>
    <row r="205" spans="1:53">
      <c r="A205" s="475" t="s">
        <v>2801</v>
      </c>
      <c r="B205" s="474">
        <v>40.380000000000003</v>
      </c>
      <c r="C205" s="474">
        <v>40.380000000000003</v>
      </c>
      <c r="D205" s="474">
        <v>0</v>
      </c>
      <c r="E205" s="474">
        <v>0</v>
      </c>
      <c r="F205" s="474">
        <v>0</v>
      </c>
      <c r="G205" s="474">
        <v>0</v>
      </c>
      <c r="H205" s="474">
        <v>0</v>
      </c>
      <c r="I205" s="474">
        <v>0</v>
      </c>
      <c r="J205" s="474">
        <v>0</v>
      </c>
      <c r="K205" s="474">
        <v>0</v>
      </c>
      <c r="L205" s="474">
        <v>0</v>
      </c>
      <c r="M205" s="474">
        <v>0</v>
      </c>
      <c r="N205" s="474">
        <v>0</v>
      </c>
      <c r="O205" s="474">
        <v>0</v>
      </c>
      <c r="P205" s="474">
        <v>0</v>
      </c>
      <c r="Q205" s="474">
        <v>0</v>
      </c>
      <c r="R205" s="474">
        <v>0</v>
      </c>
      <c r="S205" s="474">
        <v>0</v>
      </c>
      <c r="T205" s="474">
        <v>0</v>
      </c>
      <c r="U205" s="474">
        <v>0</v>
      </c>
      <c r="V205" s="474">
        <v>0</v>
      </c>
      <c r="W205" s="474">
        <v>0</v>
      </c>
      <c r="X205" s="474">
        <v>0</v>
      </c>
      <c r="Y205" s="474">
        <v>0</v>
      </c>
      <c r="Z205" s="474">
        <v>0</v>
      </c>
      <c r="AA205" s="474">
        <v>0</v>
      </c>
      <c r="AB205" s="474">
        <v>0</v>
      </c>
      <c r="AC205" s="474">
        <v>0</v>
      </c>
      <c r="AD205" s="474">
        <v>0</v>
      </c>
      <c r="AE205" s="474">
        <v>0</v>
      </c>
      <c r="AF205" s="474">
        <v>0</v>
      </c>
      <c r="AG205" s="474">
        <v>0</v>
      </c>
      <c r="AH205" s="474">
        <v>0</v>
      </c>
      <c r="AI205" s="474">
        <v>0</v>
      </c>
      <c r="AJ205" s="474">
        <v>0</v>
      </c>
      <c r="AK205" s="474">
        <v>0</v>
      </c>
      <c r="AL205" s="474">
        <v>0</v>
      </c>
      <c r="AM205" s="474">
        <v>0</v>
      </c>
      <c r="AN205" s="474">
        <v>0</v>
      </c>
      <c r="AO205" s="474">
        <v>0</v>
      </c>
      <c r="AP205" s="474">
        <v>0</v>
      </c>
      <c r="AQ205" s="474">
        <v>0</v>
      </c>
      <c r="AR205" s="474">
        <v>0</v>
      </c>
      <c r="AS205" s="474">
        <v>0</v>
      </c>
      <c r="AT205" s="474">
        <v>0</v>
      </c>
      <c r="AU205" s="474">
        <v>0</v>
      </c>
      <c r="AV205" s="474">
        <v>0</v>
      </c>
      <c r="AW205" s="474">
        <v>0</v>
      </c>
      <c r="AX205" s="474">
        <v>0</v>
      </c>
      <c r="AY205" s="474">
        <v>0</v>
      </c>
      <c r="AZ205" s="474">
        <v>0</v>
      </c>
      <c r="BA205" s="474">
        <v>0</v>
      </c>
    </row>
    <row r="206" spans="1:53">
      <c r="A206" s="475" t="s">
        <v>2800</v>
      </c>
      <c r="B206" s="474">
        <v>0</v>
      </c>
      <c r="C206" s="474">
        <v>0</v>
      </c>
      <c r="D206" s="474">
        <v>28933.32</v>
      </c>
      <c r="E206" s="474">
        <v>131589.87</v>
      </c>
      <c r="F206" s="474">
        <v>291171.20000000001</v>
      </c>
      <c r="G206" s="474">
        <v>298218.75</v>
      </c>
      <c r="H206" s="474">
        <v>355471.08</v>
      </c>
      <c r="I206" s="474">
        <v>532122.24</v>
      </c>
      <c r="J206" s="474">
        <v>532122.24</v>
      </c>
      <c r="K206" s="474">
        <v>532122.24</v>
      </c>
      <c r="L206" s="474">
        <v>532122.24</v>
      </c>
      <c r="M206" s="474">
        <v>532122.24</v>
      </c>
      <c r="N206" s="474">
        <v>532122.24</v>
      </c>
      <c r="O206" s="474">
        <v>532122.24</v>
      </c>
      <c r="P206" s="474">
        <v>532122.24</v>
      </c>
      <c r="Q206" s="474">
        <v>532122.24</v>
      </c>
      <c r="R206" s="474">
        <v>532122.24</v>
      </c>
      <c r="S206" s="474">
        <v>532122.24</v>
      </c>
      <c r="T206" s="474">
        <v>532122.24</v>
      </c>
      <c r="U206" s="474">
        <v>532122.24</v>
      </c>
      <c r="V206" s="474">
        <v>532122.24</v>
      </c>
      <c r="W206" s="474">
        <v>532122.24</v>
      </c>
      <c r="X206" s="474">
        <v>532122.24</v>
      </c>
      <c r="Y206" s="474">
        <v>532122.24</v>
      </c>
      <c r="Z206" s="474">
        <v>532122.24</v>
      </c>
      <c r="AA206" s="474">
        <v>532122.24</v>
      </c>
      <c r="AB206" s="474">
        <v>532122.24</v>
      </c>
      <c r="AC206" s="474">
        <v>532122.24</v>
      </c>
      <c r="AD206" s="474">
        <v>532122.24</v>
      </c>
      <c r="AE206" s="474">
        <v>532122.24</v>
      </c>
      <c r="AF206" s="474">
        <v>532122.24</v>
      </c>
      <c r="AG206" s="474">
        <v>532122.24</v>
      </c>
      <c r="AH206" s="474">
        <v>532122.24</v>
      </c>
      <c r="AI206" s="474">
        <v>532122.24</v>
      </c>
      <c r="AJ206" s="474">
        <v>532122.24</v>
      </c>
      <c r="AK206" s="474">
        <v>532122.24</v>
      </c>
      <c r="AL206" s="474">
        <v>532122.24</v>
      </c>
      <c r="AM206" s="474">
        <v>532122.24</v>
      </c>
      <c r="AN206" s="474">
        <v>532122.24</v>
      </c>
      <c r="AO206" s="474">
        <v>532122.24</v>
      </c>
      <c r="AP206" s="474">
        <v>532122.24</v>
      </c>
      <c r="AQ206" s="474">
        <v>532122.24</v>
      </c>
      <c r="AR206" s="474">
        <v>532122.24</v>
      </c>
      <c r="AS206" s="474">
        <v>532122.24</v>
      </c>
      <c r="AT206" s="474">
        <v>532122.24</v>
      </c>
      <c r="AU206" s="474">
        <v>532122.24</v>
      </c>
      <c r="AV206" s="474">
        <v>532122.24</v>
      </c>
      <c r="AW206" s="474">
        <v>532122.24</v>
      </c>
      <c r="AX206" s="474">
        <v>532122.24</v>
      </c>
      <c r="AY206" s="474">
        <v>532122.24</v>
      </c>
      <c r="AZ206" s="474">
        <v>532122.24</v>
      </c>
      <c r="BA206" s="474">
        <v>532122.24</v>
      </c>
    </row>
    <row r="207" spans="1:53">
      <c r="A207" s="475" t="s">
        <v>2799</v>
      </c>
      <c r="B207" s="474">
        <v>0</v>
      </c>
      <c r="C207" s="474">
        <v>0</v>
      </c>
      <c r="D207" s="474">
        <v>8580.1</v>
      </c>
      <c r="E207" s="474">
        <v>2957.33</v>
      </c>
      <c r="F207" s="474">
        <v>6587.04</v>
      </c>
      <c r="G207" s="474">
        <v>0</v>
      </c>
      <c r="H207" s="474">
        <v>0</v>
      </c>
      <c r="I207" s="474">
        <v>0</v>
      </c>
      <c r="J207" s="474">
        <v>0</v>
      </c>
      <c r="K207" s="474">
        <v>0</v>
      </c>
      <c r="L207" s="474">
        <v>0</v>
      </c>
      <c r="M207" s="474">
        <v>0</v>
      </c>
      <c r="N207" s="474">
        <v>0</v>
      </c>
      <c r="O207" s="474">
        <v>0</v>
      </c>
      <c r="P207" s="474">
        <v>0</v>
      </c>
      <c r="Q207" s="474">
        <v>0</v>
      </c>
      <c r="R207" s="474">
        <v>0</v>
      </c>
      <c r="S207" s="474">
        <v>0</v>
      </c>
      <c r="T207" s="474">
        <v>0</v>
      </c>
      <c r="U207" s="474">
        <v>0</v>
      </c>
      <c r="V207" s="474">
        <v>0</v>
      </c>
      <c r="W207" s="474">
        <v>0</v>
      </c>
      <c r="X207" s="474">
        <v>0</v>
      </c>
      <c r="Y207" s="474">
        <v>0</v>
      </c>
      <c r="Z207" s="474">
        <v>0</v>
      </c>
      <c r="AA207" s="474">
        <v>0</v>
      </c>
      <c r="AB207" s="474">
        <v>0</v>
      </c>
      <c r="AC207" s="474">
        <v>0</v>
      </c>
      <c r="AD207" s="474">
        <v>0</v>
      </c>
      <c r="AE207" s="474">
        <v>0</v>
      </c>
      <c r="AF207" s="474">
        <v>0</v>
      </c>
      <c r="AG207" s="474">
        <v>0</v>
      </c>
      <c r="AH207" s="474">
        <v>0</v>
      </c>
      <c r="AI207" s="474">
        <v>0</v>
      </c>
      <c r="AJ207" s="474">
        <v>0</v>
      </c>
      <c r="AK207" s="474">
        <v>0</v>
      </c>
      <c r="AL207" s="474">
        <v>0</v>
      </c>
      <c r="AM207" s="474">
        <v>0</v>
      </c>
      <c r="AN207" s="474">
        <v>0</v>
      </c>
      <c r="AO207" s="474">
        <v>0</v>
      </c>
      <c r="AP207" s="474">
        <v>0</v>
      </c>
      <c r="AQ207" s="474">
        <v>0</v>
      </c>
      <c r="AR207" s="474">
        <v>0</v>
      </c>
      <c r="AS207" s="474">
        <v>0</v>
      </c>
      <c r="AT207" s="474">
        <v>0</v>
      </c>
      <c r="AU207" s="474">
        <v>0</v>
      </c>
      <c r="AV207" s="474">
        <v>0</v>
      </c>
      <c r="AW207" s="474">
        <v>0</v>
      </c>
      <c r="AX207" s="474">
        <v>0</v>
      </c>
      <c r="AY207" s="474">
        <v>0</v>
      </c>
      <c r="AZ207" s="474">
        <v>0</v>
      </c>
      <c r="BA207" s="474">
        <v>0</v>
      </c>
    </row>
    <row r="208" spans="1:53">
      <c r="A208" s="475" t="s">
        <v>2798</v>
      </c>
      <c r="B208" s="474">
        <v>0</v>
      </c>
      <c r="C208" s="474">
        <v>0</v>
      </c>
      <c r="D208" s="474">
        <v>0</v>
      </c>
      <c r="E208" s="474">
        <v>0</v>
      </c>
      <c r="F208" s="474">
        <v>12349.75</v>
      </c>
      <c r="G208" s="474">
        <v>1855.74</v>
      </c>
      <c r="H208" s="474">
        <v>295.68</v>
      </c>
      <c r="I208" s="474">
        <v>0</v>
      </c>
      <c r="J208" s="474">
        <v>0</v>
      </c>
      <c r="K208" s="474">
        <v>0</v>
      </c>
      <c r="L208" s="474">
        <v>0</v>
      </c>
      <c r="M208" s="474">
        <v>0</v>
      </c>
      <c r="N208" s="474">
        <v>0</v>
      </c>
      <c r="O208" s="474">
        <v>0</v>
      </c>
      <c r="P208" s="474">
        <v>0</v>
      </c>
      <c r="Q208" s="474">
        <v>0</v>
      </c>
      <c r="R208" s="474">
        <v>0</v>
      </c>
      <c r="S208" s="474">
        <v>0</v>
      </c>
      <c r="T208" s="474">
        <v>0</v>
      </c>
      <c r="U208" s="474">
        <v>0</v>
      </c>
      <c r="V208" s="474">
        <v>0</v>
      </c>
      <c r="W208" s="474">
        <v>0</v>
      </c>
      <c r="X208" s="474">
        <v>0</v>
      </c>
      <c r="Y208" s="474">
        <v>0</v>
      </c>
      <c r="Z208" s="474">
        <v>0</v>
      </c>
      <c r="AA208" s="474">
        <v>0</v>
      </c>
      <c r="AB208" s="474">
        <v>0</v>
      </c>
      <c r="AC208" s="474">
        <v>0</v>
      </c>
      <c r="AD208" s="474">
        <v>0</v>
      </c>
      <c r="AE208" s="474">
        <v>0</v>
      </c>
      <c r="AF208" s="474">
        <v>0</v>
      </c>
      <c r="AG208" s="474">
        <v>0</v>
      </c>
      <c r="AH208" s="474">
        <v>0</v>
      </c>
      <c r="AI208" s="474">
        <v>0</v>
      </c>
      <c r="AJ208" s="474">
        <v>0</v>
      </c>
      <c r="AK208" s="474">
        <v>0</v>
      </c>
      <c r="AL208" s="474">
        <v>0</v>
      </c>
      <c r="AM208" s="474">
        <v>0</v>
      </c>
      <c r="AN208" s="474">
        <v>0</v>
      </c>
      <c r="AO208" s="474">
        <v>0</v>
      </c>
      <c r="AP208" s="474">
        <v>0</v>
      </c>
      <c r="AQ208" s="474">
        <v>0</v>
      </c>
      <c r="AR208" s="474">
        <v>0</v>
      </c>
      <c r="AS208" s="474">
        <v>0</v>
      </c>
      <c r="AT208" s="474">
        <v>0</v>
      </c>
      <c r="AU208" s="474">
        <v>0</v>
      </c>
      <c r="AV208" s="474">
        <v>0</v>
      </c>
      <c r="AW208" s="474">
        <v>0</v>
      </c>
      <c r="AX208" s="474">
        <v>0</v>
      </c>
      <c r="AY208" s="474">
        <v>0</v>
      </c>
      <c r="AZ208" s="474">
        <v>0</v>
      </c>
      <c r="BA208" s="474">
        <v>0</v>
      </c>
    </row>
    <row r="209" spans="1:53">
      <c r="A209" s="475" t="s">
        <v>2797</v>
      </c>
      <c r="B209" s="474">
        <v>0</v>
      </c>
      <c r="C209" s="474">
        <v>0</v>
      </c>
      <c r="D209" s="474">
        <v>0</v>
      </c>
      <c r="E209" s="474">
        <v>0</v>
      </c>
      <c r="F209" s="474">
        <v>125900.24</v>
      </c>
      <c r="G209" s="474">
        <v>136574.59</v>
      </c>
      <c r="H209" s="474">
        <v>137410.46</v>
      </c>
      <c r="I209" s="474">
        <v>139095.63</v>
      </c>
      <c r="J209" s="474">
        <v>139513.44</v>
      </c>
      <c r="K209" s="474">
        <v>139513.44</v>
      </c>
      <c r="L209" s="474">
        <v>139513.44</v>
      </c>
      <c r="M209" s="474">
        <v>139513.44</v>
      </c>
      <c r="N209" s="474">
        <v>139513.44</v>
      </c>
      <c r="O209" s="474">
        <v>139513.44</v>
      </c>
      <c r="P209" s="474">
        <v>139513.44</v>
      </c>
      <c r="Q209" s="474">
        <v>139513.44</v>
      </c>
      <c r="R209" s="474">
        <v>139513.44</v>
      </c>
      <c r="S209" s="474">
        <v>139513.44</v>
      </c>
      <c r="T209" s="474">
        <v>139513.44</v>
      </c>
      <c r="U209" s="474">
        <v>139513.44</v>
      </c>
      <c r="V209" s="474">
        <v>139513.44</v>
      </c>
      <c r="W209" s="474">
        <v>139513.44</v>
      </c>
      <c r="X209" s="474">
        <v>139513.44</v>
      </c>
      <c r="Y209" s="474">
        <v>139513.44</v>
      </c>
      <c r="Z209" s="474">
        <v>139513.44</v>
      </c>
      <c r="AA209" s="474">
        <v>139513.44</v>
      </c>
      <c r="AB209" s="474">
        <v>139513.44</v>
      </c>
      <c r="AC209" s="474">
        <v>139513.44</v>
      </c>
      <c r="AD209" s="474">
        <v>139513.44</v>
      </c>
      <c r="AE209" s="474">
        <v>139513.44</v>
      </c>
      <c r="AF209" s="474">
        <v>139513.44</v>
      </c>
      <c r="AG209" s="474">
        <v>139513.44</v>
      </c>
      <c r="AH209" s="474">
        <v>139513.44</v>
      </c>
      <c r="AI209" s="474">
        <v>139513.44</v>
      </c>
      <c r="AJ209" s="474">
        <v>139513.44</v>
      </c>
      <c r="AK209" s="474">
        <v>139513.44</v>
      </c>
      <c r="AL209" s="474">
        <v>139513.44</v>
      </c>
      <c r="AM209" s="474">
        <v>139513.44</v>
      </c>
      <c r="AN209" s="474">
        <v>139513.44</v>
      </c>
      <c r="AO209" s="474">
        <v>139513.44</v>
      </c>
      <c r="AP209" s="474">
        <v>139513.44</v>
      </c>
      <c r="AQ209" s="474">
        <v>139513.44</v>
      </c>
      <c r="AR209" s="474">
        <v>139513.44</v>
      </c>
      <c r="AS209" s="474">
        <v>139513.44</v>
      </c>
      <c r="AT209" s="474">
        <v>139513.44</v>
      </c>
      <c r="AU209" s="474">
        <v>139513.44</v>
      </c>
      <c r="AV209" s="474">
        <v>139513.44</v>
      </c>
      <c r="AW209" s="474">
        <v>139513.44</v>
      </c>
      <c r="AX209" s="474">
        <v>139513.44</v>
      </c>
      <c r="AY209" s="474">
        <v>139513.44</v>
      </c>
      <c r="AZ209" s="474">
        <v>139513.44</v>
      </c>
      <c r="BA209" s="474">
        <v>139513.44</v>
      </c>
    </row>
    <row r="210" spans="1:53">
      <c r="A210" s="475" t="s">
        <v>2796</v>
      </c>
      <c r="B210" s="474">
        <v>105044.22</v>
      </c>
      <c r="C210" s="474">
        <v>68985.63</v>
      </c>
      <c r="D210" s="474">
        <v>101174.16</v>
      </c>
      <c r="E210" s="474">
        <v>76671.92</v>
      </c>
      <c r="F210" s="474">
        <v>155216.01999999999</v>
      </c>
      <c r="G210" s="474">
        <v>108356.56</v>
      </c>
      <c r="H210" s="474">
        <v>9514.66</v>
      </c>
      <c r="I210" s="474">
        <v>7369.79</v>
      </c>
      <c r="J210" s="474">
        <v>164.91</v>
      </c>
      <c r="K210" s="474">
        <v>164.91</v>
      </c>
      <c r="L210" s="474">
        <v>164.91</v>
      </c>
      <c r="M210" s="474">
        <v>164.91</v>
      </c>
      <c r="N210" s="474">
        <v>164.91</v>
      </c>
      <c r="O210" s="474">
        <v>164.91</v>
      </c>
      <c r="P210" s="474">
        <v>164.91</v>
      </c>
      <c r="Q210" s="474">
        <v>164.91</v>
      </c>
      <c r="R210" s="474">
        <v>164.91</v>
      </c>
      <c r="S210" s="474">
        <v>164.91</v>
      </c>
      <c r="T210" s="474">
        <v>164.91</v>
      </c>
      <c r="U210" s="474">
        <v>164.91</v>
      </c>
      <c r="V210" s="474">
        <v>164.91</v>
      </c>
      <c r="W210" s="474">
        <v>164.91</v>
      </c>
      <c r="X210" s="474">
        <v>164.91</v>
      </c>
      <c r="Y210" s="474">
        <v>164.91</v>
      </c>
      <c r="Z210" s="474">
        <v>164.91</v>
      </c>
      <c r="AA210" s="474">
        <v>164.91</v>
      </c>
      <c r="AB210" s="474">
        <v>164.91</v>
      </c>
      <c r="AC210" s="474">
        <v>164.91</v>
      </c>
      <c r="AD210" s="474">
        <v>164.91</v>
      </c>
      <c r="AE210" s="474">
        <v>164.91</v>
      </c>
      <c r="AF210" s="474">
        <v>164.91</v>
      </c>
      <c r="AG210" s="474">
        <v>164.91</v>
      </c>
      <c r="AH210" s="474">
        <v>164.91</v>
      </c>
      <c r="AI210" s="474">
        <v>164.91</v>
      </c>
      <c r="AJ210" s="474">
        <v>164.91</v>
      </c>
      <c r="AK210" s="474">
        <v>164.91</v>
      </c>
      <c r="AL210" s="474">
        <v>164.91</v>
      </c>
      <c r="AM210" s="474">
        <v>164.91</v>
      </c>
      <c r="AN210" s="474">
        <v>164.91</v>
      </c>
      <c r="AO210" s="474">
        <v>164.91</v>
      </c>
      <c r="AP210" s="474">
        <v>164.91</v>
      </c>
      <c r="AQ210" s="474">
        <v>164.91</v>
      </c>
      <c r="AR210" s="474">
        <v>164.91</v>
      </c>
      <c r="AS210" s="474">
        <v>164.91</v>
      </c>
      <c r="AT210" s="474">
        <v>164.91</v>
      </c>
      <c r="AU210" s="474">
        <v>164.91</v>
      </c>
      <c r="AV210" s="474">
        <v>164.91</v>
      </c>
      <c r="AW210" s="474">
        <v>164.91</v>
      </c>
      <c r="AX210" s="474">
        <v>164.91</v>
      </c>
      <c r="AY210" s="474">
        <v>164.91</v>
      </c>
      <c r="AZ210" s="474">
        <v>164.91</v>
      </c>
      <c r="BA210" s="474">
        <v>164.91</v>
      </c>
    </row>
    <row r="211" spans="1:53">
      <c r="A211" s="475" t="s">
        <v>2795</v>
      </c>
      <c r="B211" s="474">
        <v>105044.22</v>
      </c>
      <c r="C211" s="474">
        <v>68985.63</v>
      </c>
      <c r="D211" s="474">
        <v>101174.16</v>
      </c>
      <c r="E211" s="474">
        <v>76671.92</v>
      </c>
      <c r="F211" s="474">
        <v>155216.01999999999</v>
      </c>
      <c r="G211" s="474">
        <v>108356.56</v>
      </c>
      <c r="H211" s="474">
        <v>9514.66</v>
      </c>
      <c r="I211" s="474">
        <v>7369.79</v>
      </c>
      <c r="J211" s="474">
        <v>164.91</v>
      </c>
      <c r="K211" s="474">
        <v>164.91</v>
      </c>
      <c r="L211" s="474">
        <v>164.91</v>
      </c>
      <c r="M211" s="474">
        <v>164.91</v>
      </c>
      <c r="N211" s="474">
        <v>164.91</v>
      </c>
      <c r="O211" s="474">
        <v>164.91</v>
      </c>
      <c r="P211" s="474">
        <v>164.91</v>
      </c>
      <c r="Q211" s="474">
        <v>164.91</v>
      </c>
      <c r="R211" s="474">
        <v>164.91</v>
      </c>
      <c r="S211" s="474">
        <v>164.91</v>
      </c>
      <c r="T211" s="474">
        <v>164.91</v>
      </c>
      <c r="U211" s="474">
        <v>164.91</v>
      </c>
      <c r="V211" s="474">
        <v>164.91</v>
      </c>
      <c r="W211" s="474">
        <v>164.91</v>
      </c>
      <c r="X211" s="474">
        <v>164.91</v>
      </c>
      <c r="Y211" s="474">
        <v>164.91</v>
      </c>
      <c r="Z211" s="474">
        <v>164.91</v>
      </c>
      <c r="AA211" s="474">
        <v>164.91</v>
      </c>
      <c r="AB211" s="474">
        <v>164.91</v>
      </c>
      <c r="AC211" s="474">
        <v>164.91</v>
      </c>
      <c r="AD211" s="474">
        <v>164.91</v>
      </c>
      <c r="AE211" s="474">
        <v>164.91</v>
      </c>
      <c r="AF211" s="474">
        <v>164.91</v>
      </c>
      <c r="AG211" s="474">
        <v>164.91</v>
      </c>
      <c r="AH211" s="474">
        <v>164.91</v>
      </c>
      <c r="AI211" s="474">
        <v>164.91</v>
      </c>
      <c r="AJ211" s="474">
        <v>164.91</v>
      </c>
      <c r="AK211" s="474">
        <v>164.91</v>
      </c>
      <c r="AL211" s="474">
        <v>164.91</v>
      </c>
      <c r="AM211" s="474">
        <v>164.91</v>
      </c>
      <c r="AN211" s="474">
        <v>164.91</v>
      </c>
      <c r="AO211" s="474">
        <v>164.91</v>
      </c>
      <c r="AP211" s="474">
        <v>164.91</v>
      </c>
      <c r="AQ211" s="474">
        <v>164.91</v>
      </c>
      <c r="AR211" s="474">
        <v>164.91</v>
      </c>
      <c r="AS211" s="474">
        <v>164.91</v>
      </c>
      <c r="AT211" s="474">
        <v>164.91</v>
      </c>
      <c r="AU211" s="474">
        <v>164.91</v>
      </c>
      <c r="AV211" s="474">
        <v>164.91</v>
      </c>
      <c r="AW211" s="474">
        <v>164.91</v>
      </c>
      <c r="AX211" s="474">
        <v>164.91</v>
      </c>
      <c r="AY211" s="474">
        <v>164.91</v>
      </c>
      <c r="AZ211" s="474">
        <v>164.91</v>
      </c>
      <c r="BA211" s="474">
        <v>164.91</v>
      </c>
    </row>
    <row r="212" spans="1:53">
      <c r="A212" s="475" t="s">
        <v>2794</v>
      </c>
      <c r="B212" s="474">
        <v>0</v>
      </c>
      <c r="C212" s="474">
        <v>0</v>
      </c>
      <c r="D212" s="474">
        <v>0</v>
      </c>
      <c r="E212" s="474">
        <v>0</v>
      </c>
      <c r="F212" s="474">
        <v>0</v>
      </c>
      <c r="G212" s="474">
        <v>0</v>
      </c>
      <c r="H212" s="474">
        <v>0</v>
      </c>
      <c r="I212" s="474">
        <v>0</v>
      </c>
      <c r="J212" s="474">
        <v>0</v>
      </c>
      <c r="K212" s="474">
        <v>0</v>
      </c>
      <c r="L212" s="474">
        <v>0</v>
      </c>
      <c r="M212" s="474">
        <v>0</v>
      </c>
      <c r="N212" s="474">
        <v>0</v>
      </c>
      <c r="O212" s="474">
        <v>0</v>
      </c>
      <c r="P212" s="474">
        <v>0</v>
      </c>
      <c r="Q212" s="474">
        <v>0</v>
      </c>
      <c r="R212" s="474">
        <v>0</v>
      </c>
      <c r="S212" s="474">
        <v>0</v>
      </c>
      <c r="T212" s="474">
        <v>0</v>
      </c>
      <c r="U212" s="474">
        <v>0</v>
      </c>
      <c r="V212" s="474">
        <v>0</v>
      </c>
      <c r="W212" s="474">
        <v>0</v>
      </c>
      <c r="X212" s="474">
        <v>0</v>
      </c>
      <c r="Y212" s="474">
        <v>0</v>
      </c>
      <c r="Z212" s="474">
        <v>0</v>
      </c>
      <c r="AA212" s="474">
        <v>0</v>
      </c>
      <c r="AB212" s="474">
        <v>0</v>
      </c>
      <c r="AC212" s="474">
        <v>0</v>
      </c>
      <c r="AD212" s="474">
        <v>0</v>
      </c>
      <c r="AE212" s="474">
        <v>0</v>
      </c>
      <c r="AF212" s="474">
        <v>0</v>
      </c>
      <c r="AG212" s="474">
        <v>0</v>
      </c>
      <c r="AH212" s="474">
        <v>0</v>
      </c>
      <c r="AI212" s="474">
        <v>0</v>
      </c>
      <c r="AJ212" s="474">
        <v>0</v>
      </c>
      <c r="AK212" s="474">
        <v>0</v>
      </c>
      <c r="AL212" s="474">
        <v>0</v>
      </c>
      <c r="AM212" s="474">
        <v>0</v>
      </c>
      <c r="AN212" s="474">
        <v>0</v>
      </c>
      <c r="AO212" s="474">
        <v>0</v>
      </c>
      <c r="AP212" s="474">
        <v>0</v>
      </c>
      <c r="AQ212" s="474">
        <v>0</v>
      </c>
      <c r="AR212" s="474">
        <v>0</v>
      </c>
      <c r="AS212" s="474">
        <v>0</v>
      </c>
      <c r="AT212" s="474">
        <v>0</v>
      </c>
      <c r="AU212" s="474">
        <v>0</v>
      </c>
      <c r="AV212" s="474">
        <v>0</v>
      </c>
      <c r="AW212" s="474">
        <v>0</v>
      </c>
      <c r="AX212" s="474">
        <v>0</v>
      </c>
      <c r="AY212" s="474">
        <v>0</v>
      </c>
      <c r="AZ212" s="474">
        <v>0</v>
      </c>
      <c r="BA212" s="474">
        <v>0</v>
      </c>
    </row>
    <row r="213" spans="1:53">
      <c r="A213" s="475" t="s">
        <v>2793</v>
      </c>
      <c r="B213" s="474">
        <v>0</v>
      </c>
      <c r="C213" s="474">
        <v>0</v>
      </c>
      <c r="D213" s="474">
        <v>0</v>
      </c>
      <c r="E213" s="474">
        <v>0</v>
      </c>
      <c r="F213" s="474">
        <v>0</v>
      </c>
      <c r="G213" s="474">
        <v>0</v>
      </c>
      <c r="H213" s="474">
        <v>0</v>
      </c>
      <c r="I213" s="474">
        <v>0</v>
      </c>
      <c r="J213" s="474">
        <v>0</v>
      </c>
      <c r="K213" s="474">
        <v>0</v>
      </c>
      <c r="L213" s="474">
        <v>0</v>
      </c>
      <c r="M213" s="474">
        <v>0</v>
      </c>
      <c r="N213" s="474">
        <v>0</v>
      </c>
      <c r="O213" s="474">
        <v>0</v>
      </c>
      <c r="P213" s="474">
        <v>0</v>
      </c>
      <c r="Q213" s="474">
        <v>0</v>
      </c>
      <c r="R213" s="474">
        <v>0</v>
      </c>
      <c r="S213" s="474">
        <v>0</v>
      </c>
      <c r="T213" s="474">
        <v>0</v>
      </c>
      <c r="U213" s="474">
        <v>0</v>
      </c>
      <c r="V213" s="474">
        <v>0</v>
      </c>
      <c r="W213" s="474">
        <v>0</v>
      </c>
      <c r="X213" s="474">
        <v>0</v>
      </c>
      <c r="Y213" s="474">
        <v>0</v>
      </c>
      <c r="Z213" s="474">
        <v>0</v>
      </c>
      <c r="AA213" s="474">
        <v>0</v>
      </c>
      <c r="AB213" s="474">
        <v>0</v>
      </c>
      <c r="AC213" s="474">
        <v>0</v>
      </c>
      <c r="AD213" s="474">
        <v>0</v>
      </c>
      <c r="AE213" s="474">
        <v>0</v>
      </c>
      <c r="AF213" s="474">
        <v>0</v>
      </c>
      <c r="AG213" s="474">
        <v>0</v>
      </c>
      <c r="AH213" s="474">
        <v>0</v>
      </c>
      <c r="AI213" s="474">
        <v>0</v>
      </c>
      <c r="AJ213" s="474">
        <v>0</v>
      </c>
      <c r="AK213" s="474">
        <v>0</v>
      </c>
      <c r="AL213" s="474">
        <v>0</v>
      </c>
      <c r="AM213" s="474">
        <v>0</v>
      </c>
      <c r="AN213" s="474">
        <v>0</v>
      </c>
      <c r="AO213" s="474">
        <v>0</v>
      </c>
      <c r="AP213" s="474">
        <v>0</v>
      </c>
      <c r="AQ213" s="474">
        <v>0</v>
      </c>
      <c r="AR213" s="474">
        <v>0</v>
      </c>
      <c r="AS213" s="474">
        <v>0</v>
      </c>
      <c r="AT213" s="474">
        <v>0</v>
      </c>
      <c r="AU213" s="474">
        <v>0</v>
      </c>
      <c r="AV213" s="474">
        <v>0</v>
      </c>
      <c r="AW213" s="474">
        <v>0</v>
      </c>
      <c r="AX213" s="474">
        <v>0</v>
      </c>
      <c r="AY213" s="474">
        <v>0</v>
      </c>
      <c r="AZ213" s="474">
        <v>0</v>
      </c>
      <c r="BA213" s="474">
        <v>0</v>
      </c>
    </row>
    <row r="214" spans="1:53">
      <c r="A214" s="475" t="s">
        <v>2792</v>
      </c>
      <c r="B214" s="474">
        <v>1581548767.43999</v>
      </c>
      <c r="C214" s="474">
        <v>1584730295.74</v>
      </c>
      <c r="D214" s="474">
        <v>1297018981.49</v>
      </c>
      <c r="E214" s="474">
        <v>1299884902.8599999</v>
      </c>
      <c r="F214" s="474">
        <v>1303601422.1900001</v>
      </c>
      <c r="G214" s="474">
        <v>1306793132.6399901</v>
      </c>
      <c r="H214" s="474">
        <v>1393166631.1099999</v>
      </c>
      <c r="I214" s="474">
        <v>1395064331.95</v>
      </c>
      <c r="J214" s="474">
        <v>1399678832.28</v>
      </c>
      <c r="K214" s="474">
        <v>1316943203.9166601</v>
      </c>
      <c r="L214" s="474">
        <v>1318625238.4300001</v>
      </c>
      <c r="M214" s="474">
        <v>1348589564.6099999</v>
      </c>
      <c r="N214" s="474">
        <v>1348589564.6099999</v>
      </c>
      <c r="O214" s="474">
        <v>1350374200.70666</v>
      </c>
      <c r="P214" s="474">
        <v>1351440336.8033299</v>
      </c>
      <c r="Q214" s="474">
        <v>1352394306.23333</v>
      </c>
      <c r="R214" s="474">
        <v>1354290775.6633301</v>
      </c>
      <c r="S214" s="474">
        <v>1355917745.0933299</v>
      </c>
      <c r="T214" s="474">
        <v>1357172214.52333</v>
      </c>
      <c r="U214" s="474">
        <v>1358757850.6199999</v>
      </c>
      <c r="V214" s="474">
        <v>1361079486.71666</v>
      </c>
      <c r="W214" s="474">
        <v>1362818956.1466601</v>
      </c>
      <c r="X214" s="474">
        <v>1363203425.5766599</v>
      </c>
      <c r="Y214" s="474">
        <v>1364385895.00666</v>
      </c>
      <c r="Z214" s="474">
        <v>1389856811.77</v>
      </c>
      <c r="AA214" s="474">
        <v>1389856811.77</v>
      </c>
      <c r="AB214" s="474">
        <v>1390668190.9366601</v>
      </c>
      <c r="AC214" s="474">
        <v>1391539236.77</v>
      </c>
      <c r="AD214" s="474">
        <v>1394021282.6033299</v>
      </c>
      <c r="AE214" s="474">
        <v>1395190661.77</v>
      </c>
      <c r="AF214" s="474">
        <v>1395882707.6033299</v>
      </c>
      <c r="AG214" s="474">
        <v>1397350420.1033299</v>
      </c>
      <c r="AH214" s="474">
        <v>1398072299.27</v>
      </c>
      <c r="AI214" s="474">
        <v>1398794178.4366601</v>
      </c>
      <c r="AJ214" s="474">
        <v>1400888390.9366601</v>
      </c>
      <c r="AK214" s="474">
        <v>1403937270.1033299</v>
      </c>
      <c r="AL214" s="474">
        <v>1407314315.9366601</v>
      </c>
      <c r="AM214" s="474">
        <v>1422691361.77</v>
      </c>
      <c r="AN214" s="474">
        <v>1422691361.77</v>
      </c>
      <c r="AO214" s="474">
        <v>1427390335.77</v>
      </c>
      <c r="AP214" s="474">
        <v>1432089309.77</v>
      </c>
      <c r="AQ214" s="474">
        <v>1436788283.77</v>
      </c>
      <c r="AR214" s="474">
        <v>1441487257.77</v>
      </c>
      <c r="AS214" s="474">
        <v>1446186231.77</v>
      </c>
      <c r="AT214" s="474">
        <v>1450885205.77</v>
      </c>
      <c r="AU214" s="474">
        <v>1455584179.77</v>
      </c>
      <c r="AV214" s="474">
        <v>1460283153.77</v>
      </c>
      <c r="AW214" s="474">
        <v>1464982127.77</v>
      </c>
      <c r="AX214" s="474">
        <v>1469681101.77</v>
      </c>
      <c r="AY214" s="474">
        <v>1474380075.77</v>
      </c>
      <c r="AZ214" s="474">
        <v>1491079049.77</v>
      </c>
      <c r="BA214" s="474">
        <v>1491079049.77</v>
      </c>
    </row>
    <row r="215" spans="1:53">
      <c r="A215" s="475" t="s">
        <v>2791</v>
      </c>
      <c r="B215" s="474">
        <v>339335646.86000001</v>
      </c>
      <c r="C215" s="474">
        <v>339265046.35000002</v>
      </c>
      <c r="D215" s="474">
        <v>47009216.700000003</v>
      </c>
      <c r="E215" s="474">
        <v>47006014.149999999</v>
      </c>
      <c r="F215" s="474">
        <v>47293498.219999999</v>
      </c>
      <c r="G215" s="474">
        <v>46466468.630000003</v>
      </c>
      <c r="H215" s="474">
        <v>130098782.2</v>
      </c>
      <c r="I215" s="474">
        <v>128264167.84999999</v>
      </c>
      <c r="J215" s="474">
        <v>126789195.23999999</v>
      </c>
      <c r="K215" s="474">
        <v>40611361.906666599</v>
      </c>
      <c r="L215" s="474">
        <v>38851195.239999898</v>
      </c>
      <c r="M215" s="474">
        <v>37866695.239999898</v>
      </c>
      <c r="N215" s="474">
        <v>37866695.239999898</v>
      </c>
      <c r="O215" s="474">
        <v>36941861.906666599</v>
      </c>
      <c r="P215" s="474">
        <v>35211528.573333301</v>
      </c>
      <c r="Q215" s="474">
        <v>33332028.573333301</v>
      </c>
      <c r="R215" s="474">
        <v>32437028.573333301</v>
      </c>
      <c r="S215" s="474">
        <v>31094528.573333301</v>
      </c>
      <c r="T215" s="474">
        <v>29304528.573333301</v>
      </c>
      <c r="U215" s="474">
        <v>27663695.239999998</v>
      </c>
      <c r="V215" s="474">
        <v>26738861.906666599</v>
      </c>
      <c r="W215" s="474">
        <v>25127861.906666599</v>
      </c>
      <c r="X215" s="474">
        <v>22800861.906666599</v>
      </c>
      <c r="Y215" s="474">
        <v>21368861.906666599</v>
      </c>
      <c r="Z215" s="474">
        <v>20951195.239999998</v>
      </c>
      <c r="AA215" s="474">
        <v>20951195.239999998</v>
      </c>
      <c r="AB215" s="474">
        <v>18385528.573333301</v>
      </c>
      <c r="AC215" s="474">
        <v>15879528.573333301</v>
      </c>
      <c r="AD215" s="474">
        <v>14984528.573333301</v>
      </c>
      <c r="AE215" s="474">
        <v>12776861.906666599</v>
      </c>
      <c r="AF215" s="474">
        <v>10091861.906666599</v>
      </c>
      <c r="AG215" s="474">
        <v>8182528.5733333305</v>
      </c>
      <c r="AH215" s="474">
        <v>5527361.9066666598</v>
      </c>
      <c r="AI215" s="474">
        <v>2872195.23999999</v>
      </c>
      <c r="AJ215" s="474">
        <v>1589361.90666666</v>
      </c>
      <c r="AK215" s="474">
        <v>1261195.23999999</v>
      </c>
      <c r="AL215" s="474">
        <v>1261195.23999999</v>
      </c>
      <c r="AM215" s="474">
        <v>1261195.23999999</v>
      </c>
      <c r="AN215" s="474">
        <v>1261195.23999999</v>
      </c>
      <c r="AO215" s="474">
        <v>1261195.23999999</v>
      </c>
      <c r="AP215" s="474">
        <v>1261195.23999999</v>
      </c>
      <c r="AQ215" s="474">
        <v>1261195.23999999</v>
      </c>
      <c r="AR215" s="474">
        <v>1261195.23999999</v>
      </c>
      <c r="AS215" s="474">
        <v>1261195.23999999</v>
      </c>
      <c r="AT215" s="474">
        <v>1261195.23999999</v>
      </c>
      <c r="AU215" s="474">
        <v>1261195.23999999</v>
      </c>
      <c r="AV215" s="474">
        <v>1261195.23999999</v>
      </c>
      <c r="AW215" s="474">
        <v>1261195.23999999</v>
      </c>
      <c r="AX215" s="474">
        <v>1261195.23999999</v>
      </c>
      <c r="AY215" s="474">
        <v>1261195.23999999</v>
      </c>
      <c r="AZ215" s="474">
        <v>1261195.23999999</v>
      </c>
      <c r="BA215" s="474">
        <v>1261195.23999999</v>
      </c>
    </row>
    <row r="216" spans="1:53">
      <c r="A216" s="475" t="s">
        <v>2790</v>
      </c>
      <c r="B216" s="474">
        <v>981106</v>
      </c>
      <c r="C216" s="474">
        <v>981106</v>
      </c>
      <c r="D216" s="474">
        <v>981106</v>
      </c>
      <c r="E216" s="474">
        <v>981106</v>
      </c>
      <c r="F216" s="474">
        <v>981106</v>
      </c>
      <c r="G216" s="474">
        <v>981106</v>
      </c>
      <c r="H216" s="474">
        <v>981106</v>
      </c>
      <c r="I216" s="474">
        <v>981106</v>
      </c>
      <c r="J216" s="474">
        <v>981106</v>
      </c>
      <c r="K216" s="474">
        <v>981106</v>
      </c>
      <c r="L216" s="474">
        <v>981106</v>
      </c>
      <c r="M216" s="474">
        <v>981106</v>
      </c>
      <c r="N216" s="474">
        <v>981106</v>
      </c>
      <c r="O216" s="474">
        <v>981106</v>
      </c>
      <c r="P216" s="474">
        <v>981106</v>
      </c>
      <c r="Q216" s="474">
        <v>981106</v>
      </c>
      <c r="R216" s="474">
        <v>981106</v>
      </c>
      <c r="S216" s="474">
        <v>981106</v>
      </c>
      <c r="T216" s="474">
        <v>981106</v>
      </c>
      <c r="U216" s="474">
        <v>981106</v>
      </c>
      <c r="V216" s="474">
        <v>981106</v>
      </c>
      <c r="W216" s="474">
        <v>981106</v>
      </c>
      <c r="X216" s="474">
        <v>981106</v>
      </c>
      <c r="Y216" s="474">
        <v>981106</v>
      </c>
      <c r="Z216" s="474">
        <v>981106</v>
      </c>
      <c r="AA216" s="474">
        <v>981106</v>
      </c>
      <c r="AB216" s="474">
        <v>981106</v>
      </c>
      <c r="AC216" s="474">
        <v>981106</v>
      </c>
      <c r="AD216" s="474">
        <v>981106</v>
      </c>
      <c r="AE216" s="474">
        <v>981106</v>
      </c>
      <c r="AF216" s="474">
        <v>981106</v>
      </c>
      <c r="AG216" s="474">
        <v>981106</v>
      </c>
      <c r="AH216" s="474">
        <v>981106</v>
      </c>
      <c r="AI216" s="474">
        <v>981106</v>
      </c>
      <c r="AJ216" s="474">
        <v>981106</v>
      </c>
      <c r="AK216" s="474">
        <v>981106</v>
      </c>
      <c r="AL216" s="474">
        <v>981106</v>
      </c>
      <c r="AM216" s="474">
        <v>981106</v>
      </c>
      <c r="AN216" s="474">
        <v>981106</v>
      </c>
      <c r="AO216" s="474">
        <v>981106</v>
      </c>
      <c r="AP216" s="474">
        <v>981106</v>
      </c>
      <c r="AQ216" s="474">
        <v>981106</v>
      </c>
      <c r="AR216" s="474">
        <v>981106</v>
      </c>
      <c r="AS216" s="474">
        <v>981106</v>
      </c>
      <c r="AT216" s="474">
        <v>981106</v>
      </c>
      <c r="AU216" s="474">
        <v>981106</v>
      </c>
      <c r="AV216" s="474">
        <v>981106</v>
      </c>
      <c r="AW216" s="474">
        <v>981106</v>
      </c>
      <c r="AX216" s="474">
        <v>981106</v>
      </c>
      <c r="AY216" s="474">
        <v>981106</v>
      </c>
      <c r="AZ216" s="474">
        <v>981106</v>
      </c>
      <c r="BA216" s="474">
        <v>981106</v>
      </c>
    </row>
    <row r="217" spans="1:53">
      <c r="A217" s="475" t="s">
        <v>2789</v>
      </c>
      <c r="B217" s="474">
        <v>323509</v>
      </c>
      <c r="C217" s="474">
        <v>323509</v>
      </c>
      <c r="D217" s="474">
        <v>323509</v>
      </c>
      <c r="E217" s="474">
        <v>323509</v>
      </c>
      <c r="F217" s="474">
        <v>272401</v>
      </c>
      <c r="G217" s="474">
        <v>272401</v>
      </c>
      <c r="H217" s="474">
        <v>272401</v>
      </c>
      <c r="I217" s="474">
        <v>272401</v>
      </c>
      <c r="J217" s="474">
        <v>272401</v>
      </c>
      <c r="K217" s="474">
        <v>272401</v>
      </c>
      <c r="L217" s="474">
        <v>272401</v>
      </c>
      <c r="M217" s="474">
        <v>272401</v>
      </c>
      <c r="N217" s="474">
        <v>272401</v>
      </c>
      <c r="O217" s="474">
        <v>272401</v>
      </c>
      <c r="P217" s="474">
        <v>272401</v>
      </c>
      <c r="Q217" s="474">
        <v>272401</v>
      </c>
      <c r="R217" s="474">
        <v>272401</v>
      </c>
      <c r="S217" s="474">
        <v>272401</v>
      </c>
      <c r="T217" s="474">
        <v>272401</v>
      </c>
      <c r="U217" s="474">
        <v>272401</v>
      </c>
      <c r="V217" s="474">
        <v>272401</v>
      </c>
      <c r="W217" s="474">
        <v>272401</v>
      </c>
      <c r="X217" s="474">
        <v>272401</v>
      </c>
      <c r="Y217" s="474">
        <v>272401</v>
      </c>
      <c r="Z217" s="474">
        <v>272401</v>
      </c>
      <c r="AA217" s="474">
        <v>272401</v>
      </c>
      <c r="AB217" s="474">
        <v>272401</v>
      </c>
      <c r="AC217" s="474">
        <v>272401</v>
      </c>
      <c r="AD217" s="474">
        <v>272401</v>
      </c>
      <c r="AE217" s="474">
        <v>272401</v>
      </c>
      <c r="AF217" s="474">
        <v>272401</v>
      </c>
      <c r="AG217" s="474">
        <v>272401</v>
      </c>
      <c r="AH217" s="474">
        <v>272401</v>
      </c>
      <c r="AI217" s="474">
        <v>272401</v>
      </c>
      <c r="AJ217" s="474">
        <v>272401</v>
      </c>
      <c r="AK217" s="474">
        <v>272401</v>
      </c>
      <c r="AL217" s="474">
        <v>272401</v>
      </c>
      <c r="AM217" s="474">
        <v>272401</v>
      </c>
      <c r="AN217" s="474">
        <v>272401</v>
      </c>
      <c r="AO217" s="474">
        <v>272401</v>
      </c>
      <c r="AP217" s="474">
        <v>272401</v>
      </c>
      <c r="AQ217" s="474">
        <v>272401</v>
      </c>
      <c r="AR217" s="474">
        <v>272401</v>
      </c>
      <c r="AS217" s="474">
        <v>272401</v>
      </c>
      <c r="AT217" s="474">
        <v>272401</v>
      </c>
      <c r="AU217" s="474">
        <v>272401</v>
      </c>
      <c r="AV217" s="474">
        <v>272401</v>
      </c>
      <c r="AW217" s="474">
        <v>272401</v>
      </c>
      <c r="AX217" s="474">
        <v>272401</v>
      </c>
      <c r="AY217" s="474">
        <v>272401</v>
      </c>
      <c r="AZ217" s="474">
        <v>272401</v>
      </c>
      <c r="BA217" s="474">
        <v>272401</v>
      </c>
    </row>
    <row r="218" spans="1:53">
      <c r="A218" s="475" t="s">
        <v>2788</v>
      </c>
      <c r="B218" s="474">
        <v>0</v>
      </c>
      <c r="C218" s="474">
        <v>0</v>
      </c>
      <c r="D218" s="474">
        <v>0</v>
      </c>
      <c r="E218" s="474">
        <v>0</v>
      </c>
      <c r="F218" s="474">
        <v>0</v>
      </c>
      <c r="G218" s="474">
        <v>0</v>
      </c>
      <c r="H218" s="474">
        <v>0</v>
      </c>
      <c r="I218" s="474">
        <v>0</v>
      </c>
      <c r="J218" s="474">
        <v>0</v>
      </c>
      <c r="K218" s="474">
        <v>0</v>
      </c>
      <c r="L218" s="474">
        <v>0</v>
      </c>
      <c r="M218" s="474">
        <v>0</v>
      </c>
      <c r="N218" s="474">
        <v>0</v>
      </c>
      <c r="O218" s="474">
        <v>0</v>
      </c>
      <c r="P218" s="474">
        <v>0</v>
      </c>
      <c r="Q218" s="474">
        <v>0</v>
      </c>
      <c r="R218" s="474">
        <v>0</v>
      </c>
      <c r="S218" s="474">
        <v>0</v>
      </c>
      <c r="T218" s="474">
        <v>0</v>
      </c>
      <c r="U218" s="474">
        <v>0</v>
      </c>
      <c r="V218" s="474">
        <v>0</v>
      </c>
      <c r="W218" s="474">
        <v>0</v>
      </c>
      <c r="X218" s="474">
        <v>0</v>
      </c>
      <c r="Y218" s="474">
        <v>0</v>
      </c>
      <c r="Z218" s="474">
        <v>0</v>
      </c>
      <c r="AA218" s="474">
        <v>0</v>
      </c>
      <c r="AB218" s="474">
        <v>0</v>
      </c>
      <c r="AC218" s="474">
        <v>0</v>
      </c>
      <c r="AD218" s="474">
        <v>0</v>
      </c>
      <c r="AE218" s="474">
        <v>0</v>
      </c>
      <c r="AF218" s="474">
        <v>0</v>
      </c>
      <c r="AG218" s="474">
        <v>0</v>
      </c>
      <c r="AH218" s="474">
        <v>0</v>
      </c>
      <c r="AI218" s="474">
        <v>0</v>
      </c>
      <c r="AJ218" s="474">
        <v>0</v>
      </c>
      <c r="AK218" s="474">
        <v>0</v>
      </c>
      <c r="AL218" s="474">
        <v>0</v>
      </c>
      <c r="AM218" s="474">
        <v>0</v>
      </c>
      <c r="AN218" s="474">
        <v>0</v>
      </c>
      <c r="AO218" s="474">
        <v>0</v>
      </c>
      <c r="AP218" s="474">
        <v>0</v>
      </c>
      <c r="AQ218" s="474">
        <v>0</v>
      </c>
      <c r="AR218" s="474">
        <v>0</v>
      </c>
      <c r="AS218" s="474">
        <v>0</v>
      </c>
      <c r="AT218" s="474">
        <v>0</v>
      </c>
      <c r="AU218" s="474">
        <v>0</v>
      </c>
      <c r="AV218" s="474">
        <v>0</v>
      </c>
      <c r="AW218" s="474">
        <v>0</v>
      </c>
      <c r="AX218" s="474">
        <v>0</v>
      </c>
      <c r="AY218" s="474">
        <v>0</v>
      </c>
      <c r="AZ218" s="474">
        <v>0</v>
      </c>
      <c r="BA218" s="474">
        <v>0</v>
      </c>
    </row>
    <row r="219" spans="1:53">
      <c r="A219" s="475" t="s">
        <v>2787</v>
      </c>
      <c r="B219" s="474">
        <v>92354203.200000003</v>
      </c>
      <c r="C219" s="474">
        <v>92354203.200000003</v>
      </c>
      <c r="D219" s="474">
        <v>92354203.200000003</v>
      </c>
      <c r="E219" s="474">
        <v>92354203.200000003</v>
      </c>
      <c r="F219" s="474">
        <v>92354236.370000005</v>
      </c>
      <c r="G219" s="474">
        <v>92354236.370000005</v>
      </c>
      <c r="H219" s="474">
        <v>92354203.200000003</v>
      </c>
      <c r="I219" s="474">
        <v>97613353.870000005</v>
      </c>
      <c r="J219" s="474">
        <v>97479769.829999998</v>
      </c>
      <c r="K219" s="474">
        <v>97479769.829999998</v>
      </c>
      <c r="L219" s="474">
        <v>97479769.829999998</v>
      </c>
      <c r="M219" s="474">
        <v>97479769.829999998</v>
      </c>
      <c r="N219" s="474">
        <v>97479769.829999998</v>
      </c>
      <c r="O219" s="474">
        <v>97479769.829999998</v>
      </c>
      <c r="P219" s="474">
        <v>97479769.829999998</v>
      </c>
      <c r="Q219" s="474">
        <v>97479769.829999998</v>
      </c>
      <c r="R219" s="474">
        <v>97479769.829999998</v>
      </c>
      <c r="S219" s="474">
        <v>97479769.829999998</v>
      </c>
      <c r="T219" s="474">
        <v>97479769.829999998</v>
      </c>
      <c r="U219" s="474">
        <v>97479769.829999998</v>
      </c>
      <c r="V219" s="474">
        <v>97479769.829999998</v>
      </c>
      <c r="W219" s="474">
        <v>97479769.829999998</v>
      </c>
      <c r="X219" s="474">
        <v>97479769.829999998</v>
      </c>
      <c r="Y219" s="474">
        <v>97479769.829999998</v>
      </c>
      <c r="Z219" s="474">
        <v>97479769.829999998</v>
      </c>
      <c r="AA219" s="474">
        <v>97479769.829999998</v>
      </c>
      <c r="AB219" s="474">
        <v>97479769.829999998</v>
      </c>
      <c r="AC219" s="474">
        <v>97479769.829999998</v>
      </c>
      <c r="AD219" s="474">
        <v>97479769.829999998</v>
      </c>
      <c r="AE219" s="474">
        <v>97479769.829999998</v>
      </c>
      <c r="AF219" s="474">
        <v>97479769.829999998</v>
      </c>
      <c r="AG219" s="474">
        <v>97479769.829999998</v>
      </c>
      <c r="AH219" s="474">
        <v>97479769.829999998</v>
      </c>
      <c r="AI219" s="474">
        <v>97479769.829999998</v>
      </c>
      <c r="AJ219" s="474">
        <v>97479769.829999998</v>
      </c>
      <c r="AK219" s="474">
        <v>97479769.829999998</v>
      </c>
      <c r="AL219" s="474">
        <v>97479769.829999998</v>
      </c>
      <c r="AM219" s="474">
        <v>97479769.829999998</v>
      </c>
      <c r="AN219" s="474">
        <v>97479769.829999998</v>
      </c>
      <c r="AO219" s="474">
        <v>97479769.829999998</v>
      </c>
      <c r="AP219" s="474">
        <v>97479769.829999998</v>
      </c>
      <c r="AQ219" s="474">
        <v>97479769.829999998</v>
      </c>
      <c r="AR219" s="474">
        <v>97479769.829999998</v>
      </c>
      <c r="AS219" s="474">
        <v>97479769.829999998</v>
      </c>
      <c r="AT219" s="474">
        <v>97479769.829999998</v>
      </c>
      <c r="AU219" s="474">
        <v>97479769.829999998</v>
      </c>
      <c r="AV219" s="474">
        <v>97479769.829999998</v>
      </c>
      <c r="AW219" s="474">
        <v>97479769.829999998</v>
      </c>
      <c r="AX219" s="474">
        <v>97479769.829999998</v>
      </c>
      <c r="AY219" s="474">
        <v>97479769.829999998</v>
      </c>
      <c r="AZ219" s="474">
        <v>97479769.829999998</v>
      </c>
      <c r="BA219" s="474">
        <v>97479769.829999998</v>
      </c>
    </row>
    <row r="220" spans="1:53">
      <c r="A220" s="475" t="s">
        <v>2786</v>
      </c>
      <c r="B220" s="474">
        <v>-92369474.659999996</v>
      </c>
      <c r="C220" s="474">
        <v>-92369474.659999996</v>
      </c>
      <c r="D220" s="474">
        <v>-92369474.659999996</v>
      </c>
      <c r="E220" s="474">
        <v>-92354203.200000003</v>
      </c>
      <c r="F220" s="474">
        <v>-92354203.200000003</v>
      </c>
      <c r="G220" s="474">
        <v>-92354170.030000001</v>
      </c>
      <c r="H220" s="474">
        <v>-92354203.200000003</v>
      </c>
      <c r="I220" s="474">
        <v>-97612654.730000004</v>
      </c>
      <c r="J220" s="474">
        <v>-97479769.829999998</v>
      </c>
      <c r="K220" s="474">
        <v>-97479769.829999998</v>
      </c>
      <c r="L220" s="474">
        <v>-97479769.829999998</v>
      </c>
      <c r="M220" s="474">
        <v>-97479769.829999998</v>
      </c>
      <c r="N220" s="474">
        <v>-97479769.829999998</v>
      </c>
      <c r="O220" s="474">
        <v>-97479769.829999998</v>
      </c>
      <c r="P220" s="474">
        <v>-97479769.829999998</v>
      </c>
      <c r="Q220" s="474">
        <v>-97479769.829999998</v>
      </c>
      <c r="R220" s="474">
        <v>-97479769.829999998</v>
      </c>
      <c r="S220" s="474">
        <v>-97479769.829999998</v>
      </c>
      <c r="T220" s="474">
        <v>-97479769.829999998</v>
      </c>
      <c r="U220" s="474">
        <v>-97479769.829999998</v>
      </c>
      <c r="V220" s="474">
        <v>-97479769.829999998</v>
      </c>
      <c r="W220" s="474">
        <v>-97479769.829999998</v>
      </c>
      <c r="X220" s="474">
        <v>-97479769.829999998</v>
      </c>
      <c r="Y220" s="474">
        <v>-97479769.829999998</v>
      </c>
      <c r="Z220" s="474">
        <v>-97479769.829999998</v>
      </c>
      <c r="AA220" s="474">
        <v>-97479769.829999998</v>
      </c>
      <c r="AB220" s="474">
        <v>-97479769.829999998</v>
      </c>
      <c r="AC220" s="474">
        <v>-97479769.829999998</v>
      </c>
      <c r="AD220" s="474">
        <v>-97479769.829999998</v>
      </c>
      <c r="AE220" s="474">
        <v>-97479769.829999998</v>
      </c>
      <c r="AF220" s="474">
        <v>-97479769.829999998</v>
      </c>
      <c r="AG220" s="474">
        <v>-97479769.829999998</v>
      </c>
      <c r="AH220" s="474">
        <v>-97479769.829999998</v>
      </c>
      <c r="AI220" s="474">
        <v>-97479769.829999998</v>
      </c>
      <c r="AJ220" s="474">
        <v>-97479769.829999998</v>
      </c>
      <c r="AK220" s="474">
        <v>-97479769.829999998</v>
      </c>
      <c r="AL220" s="474">
        <v>-97479769.829999998</v>
      </c>
      <c r="AM220" s="474">
        <v>-97479769.829999998</v>
      </c>
      <c r="AN220" s="474">
        <v>-97479769.829999998</v>
      </c>
      <c r="AO220" s="474">
        <v>-97479769.829999998</v>
      </c>
      <c r="AP220" s="474">
        <v>-97479769.829999998</v>
      </c>
      <c r="AQ220" s="474">
        <v>-97479769.829999998</v>
      </c>
      <c r="AR220" s="474">
        <v>-97479769.829999998</v>
      </c>
      <c r="AS220" s="474">
        <v>-97479769.829999998</v>
      </c>
      <c r="AT220" s="474">
        <v>-97479769.829999998</v>
      </c>
      <c r="AU220" s="474">
        <v>-97479769.829999998</v>
      </c>
      <c r="AV220" s="474">
        <v>-97479769.829999998</v>
      </c>
      <c r="AW220" s="474">
        <v>-97479769.829999998</v>
      </c>
      <c r="AX220" s="474">
        <v>-97479769.829999998</v>
      </c>
      <c r="AY220" s="474">
        <v>-97479769.829999998</v>
      </c>
      <c r="AZ220" s="474">
        <v>-97479769.829999998</v>
      </c>
      <c r="BA220" s="474">
        <v>-97479769.829999998</v>
      </c>
    </row>
    <row r="221" spans="1:53">
      <c r="A221" s="475" t="s">
        <v>2785</v>
      </c>
      <c r="B221" s="474">
        <v>1193495806.8199999</v>
      </c>
      <c r="C221" s="474">
        <v>1197819053.8199999</v>
      </c>
      <c r="D221" s="474">
        <v>1202696079.8199999</v>
      </c>
      <c r="E221" s="474">
        <v>1207203919.8199999</v>
      </c>
      <c r="F221" s="474">
        <v>1211711759.8199999</v>
      </c>
      <c r="G221" s="474">
        <v>1216219599.8199999</v>
      </c>
      <c r="H221" s="474">
        <v>1220727439.8199999</v>
      </c>
      <c r="I221" s="474">
        <v>1225235279.8199999</v>
      </c>
      <c r="J221" s="474">
        <v>1229743119.8199999</v>
      </c>
      <c r="K221" s="474">
        <v>1234250960</v>
      </c>
      <c r="L221" s="474">
        <v>1238758800</v>
      </c>
      <c r="M221" s="474">
        <v>1243266640</v>
      </c>
      <c r="N221" s="474">
        <v>1243266640</v>
      </c>
      <c r="O221" s="474">
        <v>1248136849</v>
      </c>
      <c r="P221" s="474">
        <v>1253007058</v>
      </c>
      <c r="Q221" s="474">
        <v>1257877267</v>
      </c>
      <c r="R221" s="474">
        <v>1262747476</v>
      </c>
      <c r="S221" s="474">
        <v>1267617685</v>
      </c>
      <c r="T221" s="474">
        <v>1272487894</v>
      </c>
      <c r="U221" s="474">
        <v>1277358103</v>
      </c>
      <c r="V221" s="474">
        <v>1282228312</v>
      </c>
      <c r="W221" s="474">
        <v>1287098521</v>
      </c>
      <c r="X221" s="474">
        <v>1291968730</v>
      </c>
      <c r="Y221" s="474">
        <v>1296838939</v>
      </c>
      <c r="Z221" s="474">
        <v>1301709148</v>
      </c>
      <c r="AA221" s="474">
        <v>1301709148</v>
      </c>
      <c r="AB221" s="474">
        <v>1307028120</v>
      </c>
      <c r="AC221" s="474">
        <v>1312347092</v>
      </c>
      <c r="AD221" s="474">
        <v>1317666064</v>
      </c>
      <c r="AE221" s="474">
        <v>1322985036</v>
      </c>
      <c r="AF221" s="474">
        <v>1328304008</v>
      </c>
      <c r="AG221" s="474">
        <v>1333622980</v>
      </c>
      <c r="AH221" s="474">
        <v>1338941952</v>
      </c>
      <c r="AI221" s="474">
        <v>1344260924</v>
      </c>
      <c r="AJ221" s="474">
        <v>1349579896</v>
      </c>
      <c r="AK221" s="474">
        <v>1354898868</v>
      </c>
      <c r="AL221" s="474">
        <v>1360217840</v>
      </c>
      <c r="AM221" s="474">
        <v>1365536812</v>
      </c>
      <c r="AN221" s="474">
        <v>1365536812</v>
      </c>
      <c r="AO221" s="474">
        <v>1371235786</v>
      </c>
      <c r="AP221" s="474">
        <v>1376934760</v>
      </c>
      <c r="AQ221" s="474">
        <v>1382633734</v>
      </c>
      <c r="AR221" s="474">
        <v>1388332708</v>
      </c>
      <c r="AS221" s="474">
        <v>1394031682</v>
      </c>
      <c r="AT221" s="474">
        <v>1399730656</v>
      </c>
      <c r="AU221" s="474">
        <v>1405429630</v>
      </c>
      <c r="AV221" s="474">
        <v>1411128604</v>
      </c>
      <c r="AW221" s="474">
        <v>1416827578</v>
      </c>
      <c r="AX221" s="474">
        <v>1422526552</v>
      </c>
      <c r="AY221" s="474">
        <v>1428225526</v>
      </c>
      <c r="AZ221" s="474">
        <v>1433924500</v>
      </c>
      <c r="BA221" s="474">
        <v>1433924500</v>
      </c>
    </row>
    <row r="222" spans="1:53">
      <c r="A222" s="475" t="s">
        <v>2784</v>
      </c>
      <c r="B222" s="474">
        <v>815776.98</v>
      </c>
      <c r="C222" s="474">
        <v>833341.64</v>
      </c>
      <c r="D222" s="474">
        <v>850906.31</v>
      </c>
      <c r="E222" s="474">
        <v>868470.98</v>
      </c>
      <c r="F222" s="474">
        <v>886035.65</v>
      </c>
      <c r="G222" s="474">
        <v>903600.32</v>
      </c>
      <c r="H222" s="474">
        <v>921164.99</v>
      </c>
      <c r="I222" s="474">
        <v>938729.66</v>
      </c>
      <c r="J222" s="474">
        <v>956294.33</v>
      </c>
      <c r="K222" s="474">
        <v>956294.33</v>
      </c>
      <c r="L222" s="474">
        <v>956294.33</v>
      </c>
      <c r="M222" s="474">
        <v>956294.33</v>
      </c>
      <c r="N222" s="474">
        <v>956294.33</v>
      </c>
      <c r="O222" s="474">
        <v>956294.33</v>
      </c>
      <c r="P222" s="474">
        <v>956294.33</v>
      </c>
      <c r="Q222" s="474">
        <v>956294.33</v>
      </c>
      <c r="R222" s="474">
        <v>956294.33</v>
      </c>
      <c r="S222" s="474">
        <v>956294.33</v>
      </c>
      <c r="T222" s="474">
        <v>956294.33</v>
      </c>
      <c r="U222" s="474">
        <v>956294.33</v>
      </c>
      <c r="V222" s="474">
        <v>956294.33</v>
      </c>
      <c r="W222" s="474">
        <v>956294.33</v>
      </c>
      <c r="X222" s="474">
        <v>956294.33</v>
      </c>
      <c r="Y222" s="474">
        <v>956294.33</v>
      </c>
      <c r="Z222" s="474">
        <v>956294.33</v>
      </c>
      <c r="AA222" s="474">
        <v>956294.33</v>
      </c>
      <c r="AB222" s="474">
        <v>956294.33</v>
      </c>
      <c r="AC222" s="474">
        <v>956294.33</v>
      </c>
      <c r="AD222" s="474">
        <v>956294.33</v>
      </c>
      <c r="AE222" s="474">
        <v>956294.33</v>
      </c>
      <c r="AF222" s="474">
        <v>956294.33</v>
      </c>
      <c r="AG222" s="474">
        <v>956294.33</v>
      </c>
      <c r="AH222" s="474">
        <v>956294.33</v>
      </c>
      <c r="AI222" s="474">
        <v>956294.33</v>
      </c>
      <c r="AJ222" s="474">
        <v>956294.33</v>
      </c>
      <c r="AK222" s="474">
        <v>956294.33</v>
      </c>
      <c r="AL222" s="474">
        <v>956294.33</v>
      </c>
      <c r="AM222" s="474">
        <v>956294.33</v>
      </c>
      <c r="AN222" s="474">
        <v>956294.33</v>
      </c>
      <c r="AO222" s="474">
        <v>956294.33</v>
      </c>
      <c r="AP222" s="474">
        <v>956294.33</v>
      </c>
      <c r="AQ222" s="474">
        <v>956294.33</v>
      </c>
      <c r="AR222" s="474">
        <v>956294.33</v>
      </c>
      <c r="AS222" s="474">
        <v>956294.33</v>
      </c>
      <c r="AT222" s="474">
        <v>956294.33</v>
      </c>
      <c r="AU222" s="474">
        <v>956294.33</v>
      </c>
      <c r="AV222" s="474">
        <v>956294.33</v>
      </c>
      <c r="AW222" s="474">
        <v>956294.33</v>
      </c>
      <c r="AX222" s="474">
        <v>956294.33</v>
      </c>
      <c r="AY222" s="474">
        <v>956294.33</v>
      </c>
      <c r="AZ222" s="474">
        <v>956294.33</v>
      </c>
      <c r="BA222" s="474">
        <v>956294.33</v>
      </c>
    </row>
    <row r="223" spans="1:53">
      <c r="A223" s="475" t="s">
        <v>2783</v>
      </c>
      <c r="B223" s="474">
        <v>33732507</v>
      </c>
      <c r="C223" s="474">
        <v>33732507</v>
      </c>
      <c r="D223" s="474">
        <v>33732507</v>
      </c>
      <c r="E223" s="474">
        <v>33732507</v>
      </c>
      <c r="F223" s="474">
        <v>33732507</v>
      </c>
      <c r="G223" s="474">
        <v>33732507</v>
      </c>
      <c r="H223" s="474">
        <v>33732507</v>
      </c>
      <c r="I223" s="474">
        <v>33732507</v>
      </c>
      <c r="J223" s="474">
        <v>33732507</v>
      </c>
      <c r="K223" s="474">
        <v>33732507</v>
      </c>
      <c r="L223" s="474">
        <v>33732507</v>
      </c>
      <c r="M223" s="474">
        <v>33732507</v>
      </c>
      <c r="N223" s="474">
        <v>33732507</v>
      </c>
      <c r="O223" s="474">
        <v>33732507</v>
      </c>
      <c r="P223" s="474">
        <v>33732507</v>
      </c>
      <c r="Q223" s="474">
        <v>33732507</v>
      </c>
      <c r="R223" s="474">
        <v>33732507</v>
      </c>
      <c r="S223" s="474">
        <v>33732507</v>
      </c>
      <c r="T223" s="474">
        <v>33732507</v>
      </c>
      <c r="U223" s="474">
        <v>33732507</v>
      </c>
      <c r="V223" s="474">
        <v>33732507</v>
      </c>
      <c r="W223" s="474">
        <v>33732507</v>
      </c>
      <c r="X223" s="474">
        <v>33732507</v>
      </c>
      <c r="Y223" s="474">
        <v>33732507</v>
      </c>
      <c r="Z223" s="474">
        <v>33732507</v>
      </c>
      <c r="AA223" s="474">
        <v>33732507</v>
      </c>
      <c r="AB223" s="474">
        <v>33732507</v>
      </c>
      <c r="AC223" s="474">
        <v>33732507</v>
      </c>
      <c r="AD223" s="474">
        <v>33732507</v>
      </c>
      <c r="AE223" s="474">
        <v>33732507</v>
      </c>
      <c r="AF223" s="474">
        <v>33732507</v>
      </c>
      <c r="AG223" s="474">
        <v>33732507</v>
      </c>
      <c r="AH223" s="474">
        <v>33732507</v>
      </c>
      <c r="AI223" s="474">
        <v>33732507</v>
      </c>
      <c r="AJ223" s="474">
        <v>33732507</v>
      </c>
      <c r="AK223" s="474">
        <v>33732507</v>
      </c>
      <c r="AL223" s="474">
        <v>33732507</v>
      </c>
      <c r="AM223" s="474">
        <v>33732507</v>
      </c>
      <c r="AN223" s="474">
        <v>33732507</v>
      </c>
      <c r="AO223" s="474">
        <v>33732507</v>
      </c>
      <c r="AP223" s="474">
        <v>33732507</v>
      </c>
      <c r="AQ223" s="474">
        <v>33732507</v>
      </c>
      <c r="AR223" s="474">
        <v>33732507</v>
      </c>
      <c r="AS223" s="474">
        <v>33732507</v>
      </c>
      <c r="AT223" s="474">
        <v>33732507</v>
      </c>
      <c r="AU223" s="474">
        <v>33732507</v>
      </c>
      <c r="AV223" s="474">
        <v>33732507</v>
      </c>
      <c r="AW223" s="474">
        <v>33732507</v>
      </c>
      <c r="AX223" s="474">
        <v>33732507</v>
      </c>
      <c r="AY223" s="474">
        <v>33732507</v>
      </c>
      <c r="AZ223" s="474">
        <v>33732507</v>
      </c>
      <c r="BA223" s="474">
        <v>33732507</v>
      </c>
    </row>
    <row r="224" spans="1:53">
      <c r="A224" s="475" t="s">
        <v>2782</v>
      </c>
      <c r="B224" s="474">
        <v>94553.56</v>
      </c>
      <c r="C224" s="474">
        <v>64009.54</v>
      </c>
      <c r="D224" s="474">
        <v>751743.54</v>
      </c>
      <c r="E224" s="474">
        <v>178798.2</v>
      </c>
      <c r="F224" s="474">
        <v>169365.2</v>
      </c>
      <c r="G224" s="474">
        <v>727450.24</v>
      </c>
      <c r="H224" s="474">
        <v>18865.96</v>
      </c>
      <c r="I224" s="474">
        <v>171438.22</v>
      </c>
      <c r="J224" s="474">
        <v>2583941.21</v>
      </c>
      <c r="K224" s="474">
        <v>2583941.21</v>
      </c>
      <c r="L224" s="474">
        <v>2583941.21</v>
      </c>
      <c r="M224" s="474">
        <v>2583941.21</v>
      </c>
      <c r="N224" s="474">
        <v>2583941.21</v>
      </c>
      <c r="O224" s="474">
        <v>2583941.21</v>
      </c>
      <c r="P224" s="474">
        <v>2583941.21</v>
      </c>
      <c r="Q224" s="474">
        <v>2583941.21</v>
      </c>
      <c r="R224" s="474">
        <v>2583941.21</v>
      </c>
      <c r="S224" s="474">
        <v>2583941.21</v>
      </c>
      <c r="T224" s="474">
        <v>2583941.21</v>
      </c>
      <c r="U224" s="474">
        <v>2583941.21</v>
      </c>
      <c r="V224" s="474">
        <v>2583941.21</v>
      </c>
      <c r="W224" s="474">
        <v>2583941.21</v>
      </c>
      <c r="X224" s="474">
        <v>2583941.21</v>
      </c>
      <c r="Y224" s="474">
        <v>2583941.21</v>
      </c>
      <c r="Z224" s="474">
        <v>2583941.21</v>
      </c>
      <c r="AA224" s="474">
        <v>2583941.21</v>
      </c>
      <c r="AB224" s="474">
        <v>2583941.21</v>
      </c>
      <c r="AC224" s="474">
        <v>2583941.21</v>
      </c>
      <c r="AD224" s="474">
        <v>2583941.21</v>
      </c>
      <c r="AE224" s="474">
        <v>2583941.21</v>
      </c>
      <c r="AF224" s="474">
        <v>2583941.21</v>
      </c>
      <c r="AG224" s="474">
        <v>2583941.21</v>
      </c>
      <c r="AH224" s="474">
        <v>2583941.21</v>
      </c>
      <c r="AI224" s="474">
        <v>2583941.21</v>
      </c>
      <c r="AJ224" s="474">
        <v>2583941.21</v>
      </c>
      <c r="AK224" s="474">
        <v>2583941.21</v>
      </c>
      <c r="AL224" s="474">
        <v>2583941.21</v>
      </c>
      <c r="AM224" s="474">
        <v>2583941.21</v>
      </c>
      <c r="AN224" s="474">
        <v>2583941.21</v>
      </c>
      <c r="AO224" s="474">
        <v>2583941.21</v>
      </c>
      <c r="AP224" s="474">
        <v>2583941.21</v>
      </c>
      <c r="AQ224" s="474">
        <v>2583941.21</v>
      </c>
      <c r="AR224" s="474">
        <v>2583941.21</v>
      </c>
      <c r="AS224" s="474">
        <v>2583941.21</v>
      </c>
      <c r="AT224" s="474">
        <v>2583941.21</v>
      </c>
      <c r="AU224" s="474">
        <v>2583941.21</v>
      </c>
      <c r="AV224" s="474">
        <v>2583941.21</v>
      </c>
      <c r="AW224" s="474">
        <v>2583941.21</v>
      </c>
      <c r="AX224" s="474">
        <v>2583941.21</v>
      </c>
      <c r="AY224" s="474">
        <v>2583941.21</v>
      </c>
      <c r="AZ224" s="474">
        <v>2583941.21</v>
      </c>
      <c r="BA224" s="474">
        <v>2583941.21</v>
      </c>
    </row>
    <row r="225" spans="1:53">
      <c r="A225" s="475" t="s">
        <v>2781</v>
      </c>
      <c r="B225" s="474">
        <v>81855.59</v>
      </c>
      <c r="C225" s="474">
        <v>89355.59</v>
      </c>
      <c r="D225" s="474">
        <v>117185.15</v>
      </c>
      <c r="E225" s="474">
        <v>84217.11</v>
      </c>
      <c r="F225" s="474">
        <v>113994.36</v>
      </c>
      <c r="G225" s="474">
        <v>114850.35</v>
      </c>
      <c r="H225" s="474">
        <v>104920.03</v>
      </c>
      <c r="I225" s="474">
        <v>224197.98</v>
      </c>
      <c r="J225" s="474">
        <v>442101.23</v>
      </c>
      <c r="K225" s="474">
        <v>442101.23</v>
      </c>
      <c r="L225" s="474">
        <v>442101.23</v>
      </c>
      <c r="M225" s="474">
        <v>442101.23</v>
      </c>
      <c r="N225" s="474">
        <v>442101.23</v>
      </c>
      <c r="O225" s="474">
        <v>442101.23</v>
      </c>
      <c r="P225" s="474">
        <v>442101.23</v>
      </c>
      <c r="Q225" s="474">
        <v>442101.23</v>
      </c>
      <c r="R225" s="474">
        <v>442101.23</v>
      </c>
      <c r="S225" s="474">
        <v>442101.23</v>
      </c>
      <c r="T225" s="474">
        <v>442101.23</v>
      </c>
      <c r="U225" s="474">
        <v>442101.23</v>
      </c>
      <c r="V225" s="474">
        <v>442101.23</v>
      </c>
      <c r="W225" s="474">
        <v>442101.23</v>
      </c>
      <c r="X225" s="474">
        <v>442101.23</v>
      </c>
      <c r="Y225" s="474">
        <v>442101.23</v>
      </c>
      <c r="Z225" s="474">
        <v>442101.23</v>
      </c>
      <c r="AA225" s="474">
        <v>442101.23</v>
      </c>
      <c r="AB225" s="474">
        <v>442101.23</v>
      </c>
      <c r="AC225" s="474">
        <v>442101.23</v>
      </c>
      <c r="AD225" s="474">
        <v>442101.23</v>
      </c>
      <c r="AE225" s="474">
        <v>442101.23</v>
      </c>
      <c r="AF225" s="474">
        <v>442101.23</v>
      </c>
      <c r="AG225" s="474">
        <v>442101.23</v>
      </c>
      <c r="AH225" s="474">
        <v>442101.23</v>
      </c>
      <c r="AI225" s="474">
        <v>442101.23</v>
      </c>
      <c r="AJ225" s="474">
        <v>442101.23</v>
      </c>
      <c r="AK225" s="474">
        <v>442101.23</v>
      </c>
      <c r="AL225" s="474">
        <v>442101.23</v>
      </c>
      <c r="AM225" s="474">
        <v>442101.23</v>
      </c>
      <c r="AN225" s="474">
        <v>442101.23</v>
      </c>
      <c r="AO225" s="474">
        <v>442101.23</v>
      </c>
      <c r="AP225" s="474">
        <v>442101.23</v>
      </c>
      <c r="AQ225" s="474">
        <v>442101.23</v>
      </c>
      <c r="AR225" s="474">
        <v>442101.23</v>
      </c>
      <c r="AS225" s="474">
        <v>442101.23</v>
      </c>
      <c r="AT225" s="474">
        <v>442101.23</v>
      </c>
      <c r="AU225" s="474">
        <v>442101.23</v>
      </c>
      <c r="AV225" s="474">
        <v>442101.23</v>
      </c>
      <c r="AW225" s="474">
        <v>442101.23</v>
      </c>
      <c r="AX225" s="474">
        <v>442101.23</v>
      </c>
      <c r="AY225" s="474">
        <v>442101.23</v>
      </c>
      <c r="AZ225" s="474">
        <v>442101.23</v>
      </c>
      <c r="BA225" s="474">
        <v>442101.23</v>
      </c>
    </row>
    <row r="226" spans="1:53">
      <c r="A226" s="475" t="s">
        <v>2780</v>
      </c>
      <c r="B226" s="474">
        <v>10822548</v>
      </c>
      <c r="C226" s="474">
        <v>9838680</v>
      </c>
      <c r="D226" s="474">
        <v>8854812</v>
      </c>
      <c r="E226" s="474">
        <v>7870944</v>
      </c>
      <c r="F226" s="474">
        <v>6887076</v>
      </c>
      <c r="G226" s="474">
        <v>5903208</v>
      </c>
      <c r="H226" s="474">
        <v>4919340</v>
      </c>
      <c r="I226" s="474">
        <v>3935472</v>
      </c>
      <c r="J226" s="474">
        <v>2951604</v>
      </c>
      <c r="K226" s="474">
        <v>1967736</v>
      </c>
      <c r="L226" s="474">
        <v>983868</v>
      </c>
      <c r="M226" s="474">
        <v>26783625</v>
      </c>
      <c r="N226" s="474">
        <v>26783625</v>
      </c>
      <c r="O226" s="474">
        <v>24551656.25</v>
      </c>
      <c r="P226" s="474">
        <v>22319687.5</v>
      </c>
      <c r="Q226" s="474">
        <v>20087718.75</v>
      </c>
      <c r="R226" s="474">
        <v>17855750</v>
      </c>
      <c r="S226" s="474">
        <v>15623781.25</v>
      </c>
      <c r="T226" s="474">
        <v>13391812.5</v>
      </c>
      <c r="U226" s="474">
        <v>11159843.75</v>
      </c>
      <c r="V226" s="474">
        <v>8927875</v>
      </c>
      <c r="W226" s="474">
        <v>6695906.25</v>
      </c>
      <c r="X226" s="474">
        <v>4463937.5</v>
      </c>
      <c r="Y226" s="474">
        <v>2231968.75</v>
      </c>
      <c r="Z226" s="474">
        <v>23303114</v>
      </c>
      <c r="AA226" s="474">
        <v>23303114</v>
      </c>
      <c r="AB226" s="474">
        <v>21361187.833333299</v>
      </c>
      <c r="AC226" s="474">
        <v>19419261.666666601</v>
      </c>
      <c r="AD226" s="474">
        <v>17477335.499999899</v>
      </c>
      <c r="AE226" s="474">
        <v>15535409.3333333</v>
      </c>
      <c r="AF226" s="474">
        <v>13593483.166666601</v>
      </c>
      <c r="AG226" s="474">
        <v>11651556.999999899</v>
      </c>
      <c r="AH226" s="474">
        <v>9709630.8333333302</v>
      </c>
      <c r="AI226" s="474">
        <v>7767704.6666666605</v>
      </c>
      <c r="AJ226" s="474">
        <v>5825778.4999999898</v>
      </c>
      <c r="AK226" s="474">
        <v>3883852.3333333302</v>
      </c>
      <c r="AL226" s="474">
        <v>1941926.16666666</v>
      </c>
      <c r="AM226" s="474">
        <v>11999999.999999899</v>
      </c>
      <c r="AN226" s="474">
        <v>11999999.999999899</v>
      </c>
      <c r="AO226" s="474">
        <v>10999999.999999899</v>
      </c>
      <c r="AP226" s="474">
        <v>9999999.9999999907</v>
      </c>
      <c r="AQ226" s="474">
        <v>8999999.9999999907</v>
      </c>
      <c r="AR226" s="474">
        <v>7999999.9999999898</v>
      </c>
      <c r="AS226" s="474">
        <v>6999999.9999999898</v>
      </c>
      <c r="AT226" s="474">
        <v>5999999.9999999898</v>
      </c>
      <c r="AU226" s="474">
        <v>4999999.9999999898</v>
      </c>
      <c r="AV226" s="474">
        <v>3999999.9999999902</v>
      </c>
      <c r="AW226" s="474">
        <v>2999999.9999999902</v>
      </c>
      <c r="AX226" s="474">
        <v>1999999.99999999</v>
      </c>
      <c r="AY226" s="474">
        <v>999999.99999999802</v>
      </c>
      <c r="AZ226" s="474">
        <v>11999999.999999899</v>
      </c>
      <c r="BA226" s="474">
        <v>11999999.999999899</v>
      </c>
    </row>
    <row r="227" spans="1:53">
      <c r="A227" s="475" t="s">
        <v>2779</v>
      </c>
      <c r="B227" s="474">
        <v>0</v>
      </c>
      <c r="C227" s="474">
        <v>0</v>
      </c>
      <c r="D227" s="474">
        <v>0</v>
      </c>
      <c r="E227" s="474">
        <v>0</v>
      </c>
      <c r="F227" s="474">
        <v>0</v>
      </c>
      <c r="G227" s="474">
        <v>0</v>
      </c>
      <c r="H227" s="474">
        <v>0</v>
      </c>
      <c r="I227" s="474">
        <v>0</v>
      </c>
      <c r="J227" s="474">
        <v>0</v>
      </c>
      <c r="K227" s="474">
        <v>0</v>
      </c>
      <c r="L227" s="474">
        <v>0</v>
      </c>
      <c r="M227" s="474">
        <v>0</v>
      </c>
      <c r="N227" s="474">
        <v>0</v>
      </c>
      <c r="O227" s="474">
        <v>0</v>
      </c>
      <c r="P227" s="474">
        <v>0</v>
      </c>
      <c r="Q227" s="474">
        <v>0</v>
      </c>
      <c r="R227" s="474">
        <v>0</v>
      </c>
      <c r="S227" s="474">
        <v>0</v>
      </c>
      <c r="T227" s="474">
        <v>0</v>
      </c>
      <c r="U227" s="474">
        <v>0</v>
      </c>
      <c r="V227" s="474">
        <v>0</v>
      </c>
      <c r="W227" s="474">
        <v>0</v>
      </c>
      <c r="X227" s="474">
        <v>0</v>
      </c>
      <c r="Y227" s="474">
        <v>0</v>
      </c>
      <c r="Z227" s="474">
        <v>0</v>
      </c>
      <c r="AA227" s="474">
        <v>0</v>
      </c>
      <c r="AB227" s="474">
        <v>0</v>
      </c>
      <c r="AC227" s="474">
        <v>0</v>
      </c>
      <c r="AD227" s="474">
        <v>0</v>
      </c>
      <c r="AE227" s="474">
        <v>0</v>
      </c>
      <c r="AF227" s="474">
        <v>0</v>
      </c>
      <c r="AG227" s="474">
        <v>0</v>
      </c>
      <c r="AH227" s="474">
        <v>0</v>
      </c>
      <c r="AI227" s="474">
        <v>0</v>
      </c>
      <c r="AJ227" s="474">
        <v>0</v>
      </c>
      <c r="AK227" s="474">
        <v>0</v>
      </c>
      <c r="AL227" s="474">
        <v>0</v>
      </c>
      <c r="AM227" s="474">
        <v>0</v>
      </c>
      <c r="AN227" s="474">
        <v>0</v>
      </c>
      <c r="AO227" s="474">
        <v>0</v>
      </c>
      <c r="AP227" s="474">
        <v>0</v>
      </c>
      <c r="AQ227" s="474">
        <v>0</v>
      </c>
      <c r="AR227" s="474">
        <v>0</v>
      </c>
      <c r="AS227" s="474">
        <v>0</v>
      </c>
      <c r="AT227" s="474">
        <v>0</v>
      </c>
      <c r="AU227" s="474">
        <v>0</v>
      </c>
      <c r="AV227" s="474">
        <v>0</v>
      </c>
      <c r="AW227" s="474">
        <v>0</v>
      </c>
      <c r="AX227" s="474">
        <v>0</v>
      </c>
      <c r="AY227" s="474">
        <v>0</v>
      </c>
      <c r="AZ227" s="474">
        <v>0</v>
      </c>
      <c r="BA227" s="474">
        <v>0</v>
      </c>
    </row>
    <row r="228" spans="1:53">
      <c r="A228" s="475" t="s">
        <v>2778</v>
      </c>
      <c r="B228" s="474">
        <v>1880729.09</v>
      </c>
      <c r="C228" s="474">
        <v>1798958.26</v>
      </c>
      <c r="D228" s="474">
        <v>1717187.43</v>
      </c>
      <c r="E228" s="474">
        <v>1635416.6</v>
      </c>
      <c r="F228" s="474">
        <v>1553645.77</v>
      </c>
      <c r="G228" s="474">
        <v>1471874.94</v>
      </c>
      <c r="H228" s="474">
        <v>1390104.11</v>
      </c>
      <c r="I228" s="474">
        <v>1308333.28</v>
      </c>
      <c r="J228" s="474">
        <v>1226562.45</v>
      </c>
      <c r="K228" s="474">
        <v>1144795.23999999</v>
      </c>
      <c r="L228" s="474">
        <v>1063024.4199999899</v>
      </c>
      <c r="M228" s="474">
        <v>1704253.6</v>
      </c>
      <c r="N228" s="474">
        <v>1704253.6</v>
      </c>
      <c r="O228" s="474">
        <v>1775482.78</v>
      </c>
      <c r="P228" s="474">
        <v>1933711.96</v>
      </c>
      <c r="Q228" s="474">
        <v>2128941.14</v>
      </c>
      <c r="R228" s="474">
        <v>2282170.3199999998</v>
      </c>
      <c r="S228" s="474">
        <v>2613399.5</v>
      </c>
      <c r="T228" s="474">
        <v>3019628.68</v>
      </c>
      <c r="U228" s="474">
        <v>3607857.86</v>
      </c>
      <c r="V228" s="474">
        <v>4216087.04</v>
      </c>
      <c r="W228" s="474">
        <v>4928316.22</v>
      </c>
      <c r="X228" s="474">
        <v>5001545.4000000004</v>
      </c>
      <c r="Y228" s="474">
        <v>4977774.58</v>
      </c>
      <c r="Z228" s="474">
        <v>4925003.76</v>
      </c>
      <c r="AA228" s="474">
        <v>4925003.76</v>
      </c>
      <c r="AB228" s="474">
        <v>4925003.76</v>
      </c>
      <c r="AC228" s="474">
        <v>4925003.76</v>
      </c>
      <c r="AD228" s="474">
        <v>4925003.76</v>
      </c>
      <c r="AE228" s="474">
        <v>4925003.76</v>
      </c>
      <c r="AF228" s="474">
        <v>4925003.76</v>
      </c>
      <c r="AG228" s="474">
        <v>4925003.76</v>
      </c>
      <c r="AH228" s="474">
        <v>4925003.76</v>
      </c>
      <c r="AI228" s="474">
        <v>4925003.76</v>
      </c>
      <c r="AJ228" s="474">
        <v>4925003.76</v>
      </c>
      <c r="AK228" s="474">
        <v>4925003.76</v>
      </c>
      <c r="AL228" s="474">
        <v>4925003.76</v>
      </c>
      <c r="AM228" s="474">
        <v>4925003.76</v>
      </c>
      <c r="AN228" s="474">
        <v>4925003.76</v>
      </c>
      <c r="AO228" s="474">
        <v>4925003.76</v>
      </c>
      <c r="AP228" s="474">
        <v>4925003.76</v>
      </c>
      <c r="AQ228" s="474">
        <v>4925003.76</v>
      </c>
      <c r="AR228" s="474">
        <v>4925003.76</v>
      </c>
      <c r="AS228" s="474">
        <v>4925003.76</v>
      </c>
      <c r="AT228" s="474">
        <v>4925003.76</v>
      </c>
      <c r="AU228" s="474">
        <v>4925003.76</v>
      </c>
      <c r="AV228" s="474">
        <v>4925003.76</v>
      </c>
      <c r="AW228" s="474">
        <v>4925003.76</v>
      </c>
      <c r="AX228" s="474">
        <v>4925003.76</v>
      </c>
      <c r="AY228" s="474">
        <v>4925003.76</v>
      </c>
      <c r="AZ228" s="474">
        <v>4925003.76</v>
      </c>
      <c r="BA228" s="474">
        <v>4925003.76</v>
      </c>
    </row>
    <row r="229" spans="1:53">
      <c r="A229" s="475" t="s">
        <v>2777</v>
      </c>
      <c r="B229" s="474">
        <v>0</v>
      </c>
      <c r="C229" s="474">
        <v>0</v>
      </c>
      <c r="D229" s="474">
        <v>0</v>
      </c>
      <c r="E229" s="474">
        <v>0</v>
      </c>
      <c r="F229" s="474">
        <v>0</v>
      </c>
      <c r="G229" s="474">
        <v>0</v>
      </c>
      <c r="H229" s="474">
        <v>0</v>
      </c>
      <c r="I229" s="474">
        <v>0</v>
      </c>
      <c r="J229" s="474">
        <v>0</v>
      </c>
      <c r="K229" s="474">
        <v>0</v>
      </c>
      <c r="L229" s="474">
        <v>0</v>
      </c>
      <c r="M229" s="474">
        <v>0</v>
      </c>
      <c r="N229" s="474">
        <v>0</v>
      </c>
      <c r="O229" s="474">
        <v>0</v>
      </c>
      <c r="P229" s="474">
        <v>0</v>
      </c>
      <c r="Q229" s="474">
        <v>0</v>
      </c>
      <c r="R229" s="474">
        <v>0</v>
      </c>
      <c r="S229" s="474">
        <v>0</v>
      </c>
      <c r="T229" s="474">
        <v>0</v>
      </c>
      <c r="U229" s="474">
        <v>0</v>
      </c>
      <c r="V229" s="474">
        <v>0</v>
      </c>
      <c r="W229" s="474">
        <v>0</v>
      </c>
      <c r="X229" s="474">
        <v>0</v>
      </c>
      <c r="Y229" s="474">
        <v>0</v>
      </c>
      <c r="Z229" s="474">
        <v>0</v>
      </c>
      <c r="AA229" s="474">
        <v>0</v>
      </c>
      <c r="AB229" s="474">
        <v>0</v>
      </c>
      <c r="AC229" s="474">
        <v>0</v>
      </c>
      <c r="AD229" s="474">
        <v>0</v>
      </c>
      <c r="AE229" s="474">
        <v>0</v>
      </c>
      <c r="AF229" s="474">
        <v>0</v>
      </c>
      <c r="AG229" s="474">
        <v>0</v>
      </c>
      <c r="AH229" s="474">
        <v>0</v>
      </c>
      <c r="AI229" s="474">
        <v>0</v>
      </c>
      <c r="AJ229" s="474">
        <v>0</v>
      </c>
      <c r="AK229" s="474">
        <v>0</v>
      </c>
      <c r="AL229" s="474">
        <v>0</v>
      </c>
      <c r="AM229" s="474">
        <v>0</v>
      </c>
      <c r="AN229" s="474">
        <v>0</v>
      </c>
      <c r="AO229" s="474">
        <v>0</v>
      </c>
      <c r="AP229" s="474">
        <v>0</v>
      </c>
      <c r="AQ229" s="474">
        <v>0</v>
      </c>
      <c r="AR229" s="474">
        <v>0</v>
      </c>
      <c r="AS229" s="474">
        <v>0</v>
      </c>
      <c r="AT229" s="474">
        <v>0</v>
      </c>
      <c r="AU229" s="474">
        <v>0</v>
      </c>
      <c r="AV229" s="474">
        <v>0</v>
      </c>
      <c r="AW229" s="474">
        <v>0</v>
      </c>
      <c r="AX229" s="474">
        <v>0</v>
      </c>
      <c r="AY229" s="474">
        <v>0</v>
      </c>
      <c r="AZ229" s="474">
        <v>0</v>
      </c>
      <c r="BA229" s="474">
        <v>0</v>
      </c>
    </row>
    <row r="230" spans="1:53">
      <c r="A230" s="475" t="s">
        <v>2776</v>
      </c>
      <c r="B230" s="474">
        <v>0</v>
      </c>
      <c r="C230" s="474">
        <v>0</v>
      </c>
      <c r="D230" s="474">
        <v>0</v>
      </c>
      <c r="E230" s="474">
        <v>0</v>
      </c>
      <c r="F230" s="474">
        <v>0</v>
      </c>
      <c r="G230" s="474">
        <v>0</v>
      </c>
      <c r="H230" s="474">
        <v>0</v>
      </c>
      <c r="I230" s="474">
        <v>0</v>
      </c>
      <c r="J230" s="474">
        <v>0</v>
      </c>
      <c r="K230" s="474">
        <v>0</v>
      </c>
      <c r="L230" s="474">
        <v>0</v>
      </c>
      <c r="M230" s="474">
        <v>0</v>
      </c>
      <c r="N230" s="474">
        <v>0</v>
      </c>
      <c r="O230" s="474">
        <v>0</v>
      </c>
      <c r="P230" s="474">
        <v>0</v>
      </c>
      <c r="Q230" s="474">
        <v>0</v>
      </c>
      <c r="R230" s="474">
        <v>0</v>
      </c>
      <c r="S230" s="474">
        <v>0</v>
      </c>
      <c r="T230" s="474">
        <v>0</v>
      </c>
      <c r="U230" s="474">
        <v>0</v>
      </c>
      <c r="V230" s="474">
        <v>0</v>
      </c>
      <c r="W230" s="474">
        <v>0</v>
      </c>
      <c r="X230" s="474">
        <v>0</v>
      </c>
      <c r="Y230" s="474">
        <v>0</v>
      </c>
      <c r="Z230" s="474">
        <v>0</v>
      </c>
      <c r="AA230" s="474">
        <v>0</v>
      </c>
      <c r="AB230" s="474">
        <v>0</v>
      </c>
      <c r="AC230" s="474">
        <v>0</v>
      </c>
      <c r="AD230" s="474">
        <v>0</v>
      </c>
      <c r="AE230" s="474">
        <v>0</v>
      </c>
      <c r="AF230" s="474">
        <v>0</v>
      </c>
      <c r="AG230" s="474">
        <v>0</v>
      </c>
      <c r="AH230" s="474">
        <v>0</v>
      </c>
      <c r="AI230" s="474">
        <v>0</v>
      </c>
      <c r="AJ230" s="474">
        <v>0</v>
      </c>
      <c r="AK230" s="474">
        <v>0</v>
      </c>
      <c r="AL230" s="474">
        <v>0</v>
      </c>
      <c r="AM230" s="474">
        <v>0</v>
      </c>
      <c r="AN230" s="474">
        <v>0</v>
      </c>
      <c r="AO230" s="474">
        <v>0</v>
      </c>
      <c r="AP230" s="474">
        <v>0</v>
      </c>
      <c r="AQ230" s="474">
        <v>0</v>
      </c>
      <c r="AR230" s="474">
        <v>0</v>
      </c>
      <c r="AS230" s="474">
        <v>0</v>
      </c>
      <c r="AT230" s="474">
        <v>0</v>
      </c>
      <c r="AU230" s="474">
        <v>0</v>
      </c>
      <c r="AV230" s="474">
        <v>0</v>
      </c>
      <c r="AW230" s="474">
        <v>0</v>
      </c>
      <c r="AX230" s="474">
        <v>0</v>
      </c>
      <c r="AY230" s="474">
        <v>0</v>
      </c>
      <c r="AZ230" s="474">
        <v>0</v>
      </c>
      <c r="BA230" s="474">
        <v>0</v>
      </c>
    </row>
    <row r="231" spans="1:53">
      <c r="A231" s="475" t="s">
        <v>2775</v>
      </c>
      <c r="B231" s="474">
        <v>15073407.800000001</v>
      </c>
      <c r="C231" s="474">
        <v>14886100.439999999</v>
      </c>
      <c r="D231" s="474">
        <v>14698793.08</v>
      </c>
      <c r="E231" s="474">
        <v>14511485.720000001</v>
      </c>
      <c r="F231" s="474">
        <v>14324178.359999999</v>
      </c>
      <c r="G231" s="474">
        <v>14136871</v>
      </c>
      <c r="H231" s="474">
        <v>13949563.640000001</v>
      </c>
      <c r="I231" s="474">
        <v>13762256.279999999</v>
      </c>
      <c r="J231" s="474">
        <v>105249564.37</v>
      </c>
      <c r="K231" s="474">
        <v>104674826.431071</v>
      </c>
      <c r="L231" s="474">
        <v>104100088.49214301</v>
      </c>
      <c r="M231" s="474">
        <v>103525350.553214</v>
      </c>
      <c r="N231" s="474">
        <v>103525350.553214</v>
      </c>
      <c r="O231" s="474">
        <v>102950612.61428601</v>
      </c>
      <c r="P231" s="474">
        <v>102375874.675357</v>
      </c>
      <c r="Q231" s="474">
        <v>101801136.73642901</v>
      </c>
      <c r="R231" s="474">
        <v>101285040.932501</v>
      </c>
      <c r="S231" s="474">
        <v>100768945.128572</v>
      </c>
      <c r="T231" s="474">
        <v>100252849.324644</v>
      </c>
      <c r="U231" s="474">
        <v>99736753.520715803</v>
      </c>
      <c r="V231" s="474">
        <v>99220657.716787398</v>
      </c>
      <c r="W231" s="474">
        <v>98704561.912858993</v>
      </c>
      <c r="X231" s="474">
        <v>98188466.108930603</v>
      </c>
      <c r="Y231" s="474">
        <v>97672370.305002093</v>
      </c>
      <c r="Z231" s="474">
        <v>97156274.501073703</v>
      </c>
      <c r="AA231" s="474">
        <v>97156274.501073703</v>
      </c>
      <c r="AB231" s="474">
        <v>96640178.697145298</v>
      </c>
      <c r="AC231" s="474">
        <v>96124082.893216893</v>
      </c>
      <c r="AD231" s="474">
        <v>95607987.089288503</v>
      </c>
      <c r="AE231" s="474">
        <v>95091891.285359994</v>
      </c>
      <c r="AF231" s="474">
        <v>94575795.481431603</v>
      </c>
      <c r="AG231" s="474">
        <v>94059699.677503198</v>
      </c>
      <c r="AH231" s="474">
        <v>93543603.873574793</v>
      </c>
      <c r="AI231" s="474">
        <v>93027508.069646403</v>
      </c>
      <c r="AJ231" s="474">
        <v>92511412.265717894</v>
      </c>
      <c r="AK231" s="474">
        <v>91995316.461789504</v>
      </c>
      <c r="AL231" s="474">
        <v>91479220.657861099</v>
      </c>
      <c r="AM231" s="474">
        <v>90963124.853932694</v>
      </c>
      <c r="AN231" s="474">
        <v>90963124.853932694</v>
      </c>
      <c r="AO231" s="474">
        <v>90447029.050004303</v>
      </c>
      <c r="AP231" s="474">
        <v>89930933.246075794</v>
      </c>
      <c r="AQ231" s="474">
        <v>89414837.442147404</v>
      </c>
      <c r="AR231" s="474">
        <v>88898741.638218999</v>
      </c>
      <c r="AS231" s="474">
        <v>88382645.834290594</v>
      </c>
      <c r="AT231" s="474">
        <v>87866550.030362204</v>
      </c>
      <c r="AU231" s="474">
        <v>87350454.226433694</v>
      </c>
      <c r="AV231" s="474">
        <v>86834358.422505304</v>
      </c>
      <c r="AW231" s="474">
        <v>86318262.618576899</v>
      </c>
      <c r="AX231" s="474">
        <v>85802166.814648494</v>
      </c>
      <c r="AY231" s="474">
        <v>85286071.010720104</v>
      </c>
      <c r="AZ231" s="474">
        <v>84769975.206791595</v>
      </c>
      <c r="BA231" s="474">
        <v>84769975.206791595</v>
      </c>
    </row>
    <row r="232" spans="1:53">
      <c r="A232" s="475" t="s">
        <v>2774</v>
      </c>
      <c r="B232" s="474">
        <v>15073407.800000001</v>
      </c>
      <c r="C232" s="474">
        <v>14886100.439999999</v>
      </c>
      <c r="D232" s="474">
        <v>14698793.08</v>
      </c>
      <c r="E232" s="474">
        <v>14511485.720000001</v>
      </c>
      <c r="F232" s="474">
        <v>14324178.359999999</v>
      </c>
      <c r="G232" s="474">
        <v>14136871</v>
      </c>
      <c r="H232" s="474">
        <v>13949563.640000001</v>
      </c>
      <c r="I232" s="474">
        <v>13762256.279999999</v>
      </c>
      <c r="J232" s="474">
        <v>105249564.37</v>
      </c>
      <c r="K232" s="474">
        <v>104674826.431071</v>
      </c>
      <c r="L232" s="474">
        <v>104100088.49214301</v>
      </c>
      <c r="M232" s="474">
        <v>103525350.553214</v>
      </c>
      <c r="N232" s="474">
        <v>103525350.553214</v>
      </c>
      <c r="O232" s="474">
        <v>102950612.61428601</v>
      </c>
      <c r="P232" s="474">
        <v>102375874.675357</v>
      </c>
      <c r="Q232" s="474">
        <v>101801136.73642901</v>
      </c>
      <c r="R232" s="474">
        <v>101285040.932501</v>
      </c>
      <c r="S232" s="474">
        <v>100768945.128572</v>
      </c>
      <c r="T232" s="474">
        <v>100252849.324644</v>
      </c>
      <c r="U232" s="474">
        <v>99736753.520715803</v>
      </c>
      <c r="V232" s="474">
        <v>99220657.716787398</v>
      </c>
      <c r="W232" s="474">
        <v>98704561.912858993</v>
      </c>
      <c r="X232" s="474">
        <v>98188466.108930603</v>
      </c>
      <c r="Y232" s="474">
        <v>97672370.305002093</v>
      </c>
      <c r="Z232" s="474">
        <v>97156274.501073703</v>
      </c>
      <c r="AA232" s="474">
        <v>97156274.501073703</v>
      </c>
      <c r="AB232" s="474">
        <v>96640178.697145298</v>
      </c>
      <c r="AC232" s="474">
        <v>96124082.893216893</v>
      </c>
      <c r="AD232" s="474">
        <v>95607987.089288503</v>
      </c>
      <c r="AE232" s="474">
        <v>95091891.285359994</v>
      </c>
      <c r="AF232" s="474">
        <v>94575795.481431603</v>
      </c>
      <c r="AG232" s="474">
        <v>94059699.677503198</v>
      </c>
      <c r="AH232" s="474">
        <v>93543603.873574793</v>
      </c>
      <c r="AI232" s="474">
        <v>93027508.069646403</v>
      </c>
      <c r="AJ232" s="474">
        <v>92511412.265717894</v>
      </c>
      <c r="AK232" s="474">
        <v>91995316.461789504</v>
      </c>
      <c r="AL232" s="474">
        <v>91479220.657861099</v>
      </c>
      <c r="AM232" s="474">
        <v>90963124.853932694</v>
      </c>
      <c r="AN232" s="474">
        <v>90963124.853932694</v>
      </c>
      <c r="AO232" s="474">
        <v>90447029.050004303</v>
      </c>
      <c r="AP232" s="474">
        <v>89930933.246075794</v>
      </c>
      <c r="AQ232" s="474">
        <v>89414837.442147404</v>
      </c>
      <c r="AR232" s="474">
        <v>88898741.638218999</v>
      </c>
      <c r="AS232" s="474">
        <v>88382645.834290594</v>
      </c>
      <c r="AT232" s="474">
        <v>87866550.030362204</v>
      </c>
      <c r="AU232" s="474">
        <v>87350454.226433694</v>
      </c>
      <c r="AV232" s="474">
        <v>86834358.422505304</v>
      </c>
      <c r="AW232" s="474">
        <v>86318262.618576899</v>
      </c>
      <c r="AX232" s="474">
        <v>85802166.814648494</v>
      </c>
      <c r="AY232" s="474">
        <v>85286071.010720104</v>
      </c>
      <c r="AZ232" s="474">
        <v>84769975.206791595</v>
      </c>
      <c r="BA232" s="474">
        <v>84769975.206791595</v>
      </c>
    </row>
    <row r="233" spans="1:53">
      <c r="A233" s="475" t="s">
        <v>2773</v>
      </c>
      <c r="B233" s="474">
        <v>0</v>
      </c>
      <c r="C233" s="474">
        <v>0</v>
      </c>
      <c r="D233" s="474">
        <v>0</v>
      </c>
      <c r="E233" s="474">
        <v>0</v>
      </c>
      <c r="F233" s="474">
        <v>0</v>
      </c>
      <c r="G233" s="474">
        <v>0</v>
      </c>
      <c r="H233" s="474">
        <v>0</v>
      </c>
      <c r="I233" s="474">
        <v>0</v>
      </c>
      <c r="J233" s="474">
        <v>0</v>
      </c>
      <c r="K233" s="474">
        <v>0</v>
      </c>
      <c r="L233" s="474">
        <v>0</v>
      </c>
      <c r="M233" s="474">
        <v>0</v>
      </c>
      <c r="N233" s="474">
        <v>0</v>
      </c>
      <c r="O233" s="474">
        <v>0</v>
      </c>
      <c r="P233" s="474">
        <v>0</v>
      </c>
      <c r="Q233" s="474">
        <v>0</v>
      </c>
      <c r="R233" s="474">
        <v>0</v>
      </c>
      <c r="S233" s="474">
        <v>0</v>
      </c>
      <c r="T233" s="474">
        <v>0</v>
      </c>
      <c r="U233" s="474">
        <v>0</v>
      </c>
      <c r="V233" s="474">
        <v>0</v>
      </c>
      <c r="W233" s="474">
        <v>0</v>
      </c>
      <c r="X233" s="474">
        <v>0</v>
      </c>
      <c r="Y233" s="474">
        <v>0</v>
      </c>
      <c r="Z233" s="474">
        <v>0</v>
      </c>
      <c r="AA233" s="474">
        <v>0</v>
      </c>
      <c r="AB233" s="474">
        <v>0</v>
      </c>
      <c r="AC233" s="474">
        <v>0</v>
      </c>
      <c r="AD233" s="474">
        <v>0</v>
      </c>
      <c r="AE233" s="474">
        <v>0</v>
      </c>
      <c r="AF233" s="474">
        <v>0</v>
      </c>
      <c r="AG233" s="474">
        <v>0</v>
      </c>
      <c r="AH233" s="474">
        <v>0</v>
      </c>
      <c r="AI233" s="474">
        <v>0</v>
      </c>
      <c r="AJ233" s="474">
        <v>0</v>
      </c>
      <c r="AK233" s="474">
        <v>0</v>
      </c>
      <c r="AL233" s="474">
        <v>0</v>
      </c>
      <c r="AM233" s="474">
        <v>0</v>
      </c>
      <c r="AN233" s="474">
        <v>0</v>
      </c>
      <c r="AO233" s="474">
        <v>0</v>
      </c>
      <c r="AP233" s="474">
        <v>0</v>
      </c>
      <c r="AQ233" s="474">
        <v>0</v>
      </c>
      <c r="AR233" s="474">
        <v>0</v>
      </c>
      <c r="AS233" s="474">
        <v>0</v>
      </c>
      <c r="AT233" s="474">
        <v>0</v>
      </c>
      <c r="AU233" s="474">
        <v>0</v>
      </c>
      <c r="AV233" s="474">
        <v>0</v>
      </c>
      <c r="AW233" s="474">
        <v>0</v>
      </c>
      <c r="AX233" s="474">
        <v>0</v>
      </c>
      <c r="AY233" s="474">
        <v>0</v>
      </c>
      <c r="AZ233" s="474">
        <v>0</v>
      </c>
      <c r="BA233" s="474">
        <v>0</v>
      </c>
    </row>
    <row r="234" spans="1:53">
      <c r="A234" s="475" t="s">
        <v>2772</v>
      </c>
      <c r="B234" s="474">
        <v>0</v>
      </c>
      <c r="C234" s="474">
        <v>0</v>
      </c>
      <c r="D234" s="474">
        <v>0</v>
      </c>
      <c r="E234" s="474">
        <v>0</v>
      </c>
      <c r="F234" s="474">
        <v>0</v>
      </c>
      <c r="G234" s="474">
        <v>0</v>
      </c>
      <c r="H234" s="474">
        <v>0</v>
      </c>
      <c r="I234" s="474">
        <v>0</v>
      </c>
      <c r="J234" s="474">
        <v>0</v>
      </c>
      <c r="K234" s="474">
        <v>0</v>
      </c>
      <c r="L234" s="474">
        <v>0</v>
      </c>
      <c r="M234" s="474">
        <v>0</v>
      </c>
      <c r="N234" s="474">
        <v>0</v>
      </c>
      <c r="O234" s="474">
        <v>0</v>
      </c>
      <c r="P234" s="474">
        <v>0</v>
      </c>
      <c r="Q234" s="474">
        <v>0</v>
      </c>
      <c r="R234" s="474">
        <v>0</v>
      </c>
      <c r="S234" s="474">
        <v>0</v>
      </c>
      <c r="T234" s="474">
        <v>0</v>
      </c>
      <c r="U234" s="474">
        <v>0</v>
      </c>
      <c r="V234" s="474">
        <v>0</v>
      </c>
      <c r="W234" s="474">
        <v>0</v>
      </c>
      <c r="X234" s="474">
        <v>0</v>
      </c>
      <c r="Y234" s="474">
        <v>0</v>
      </c>
      <c r="Z234" s="474">
        <v>0</v>
      </c>
      <c r="AA234" s="474">
        <v>0</v>
      </c>
      <c r="AB234" s="474">
        <v>0</v>
      </c>
      <c r="AC234" s="474">
        <v>0</v>
      </c>
      <c r="AD234" s="474">
        <v>0</v>
      </c>
      <c r="AE234" s="474">
        <v>0</v>
      </c>
      <c r="AF234" s="474">
        <v>0</v>
      </c>
      <c r="AG234" s="474">
        <v>0</v>
      </c>
      <c r="AH234" s="474">
        <v>0</v>
      </c>
      <c r="AI234" s="474">
        <v>0</v>
      </c>
      <c r="AJ234" s="474">
        <v>0</v>
      </c>
      <c r="AK234" s="474">
        <v>0</v>
      </c>
      <c r="AL234" s="474">
        <v>0</v>
      </c>
      <c r="AM234" s="474">
        <v>0</v>
      </c>
      <c r="AN234" s="474">
        <v>0</v>
      </c>
      <c r="AO234" s="474">
        <v>0</v>
      </c>
      <c r="AP234" s="474">
        <v>0</v>
      </c>
      <c r="AQ234" s="474">
        <v>0</v>
      </c>
      <c r="AR234" s="474">
        <v>0</v>
      </c>
      <c r="AS234" s="474">
        <v>0</v>
      </c>
      <c r="AT234" s="474">
        <v>0</v>
      </c>
      <c r="AU234" s="474">
        <v>0</v>
      </c>
      <c r="AV234" s="474">
        <v>0</v>
      </c>
      <c r="AW234" s="474">
        <v>0</v>
      </c>
      <c r="AX234" s="474">
        <v>0</v>
      </c>
      <c r="AY234" s="474">
        <v>0</v>
      </c>
      <c r="AZ234" s="474">
        <v>0</v>
      </c>
      <c r="BA234" s="474">
        <v>0</v>
      </c>
    </row>
    <row r="235" spans="1:53">
      <c r="A235" s="475" t="s">
        <v>2771</v>
      </c>
      <c r="B235" s="474">
        <v>28659766109.599998</v>
      </c>
      <c r="C235" s="474">
        <v>28742323368.599998</v>
      </c>
      <c r="D235" s="474">
        <v>29189773823.41</v>
      </c>
      <c r="E235" s="474">
        <v>29372187722.189899</v>
      </c>
      <c r="F235" s="474">
        <v>29526423855.269901</v>
      </c>
      <c r="G235" s="474">
        <v>29774581106.330002</v>
      </c>
      <c r="H235" s="474">
        <v>30035878568.919998</v>
      </c>
      <c r="I235" s="474">
        <v>30224270095.380001</v>
      </c>
      <c r="J235" s="474">
        <v>30468043532.630001</v>
      </c>
      <c r="K235" s="474">
        <v>30777079232.353901</v>
      </c>
      <c r="L235" s="474">
        <v>31042700505.230099</v>
      </c>
      <c r="M235" s="474">
        <v>31158902888.035599</v>
      </c>
      <c r="N235" s="474">
        <v>31158902888.035599</v>
      </c>
      <c r="O235" s="474">
        <v>31298946107.867599</v>
      </c>
      <c r="P235" s="474">
        <v>31482784465.795898</v>
      </c>
      <c r="Q235" s="474">
        <v>31753345373.058998</v>
      </c>
      <c r="R235" s="474">
        <v>32003556044.7197</v>
      </c>
      <c r="S235" s="474">
        <v>32262224762.7416</v>
      </c>
      <c r="T235" s="474">
        <v>32511720151.697498</v>
      </c>
      <c r="U235" s="474">
        <v>32749562906.891998</v>
      </c>
      <c r="V235" s="474">
        <v>32962397243.8283</v>
      </c>
      <c r="W235" s="474">
        <v>33134856283.082802</v>
      </c>
      <c r="X235" s="474">
        <v>33327364471.816799</v>
      </c>
      <c r="Y235" s="474">
        <v>33539591115.885502</v>
      </c>
      <c r="Z235" s="474">
        <v>33911195205.615101</v>
      </c>
      <c r="AA235" s="474">
        <v>33911195205.615101</v>
      </c>
      <c r="AB235" s="474">
        <v>34083896128.308102</v>
      </c>
      <c r="AC235" s="474">
        <v>34274355478.535301</v>
      </c>
      <c r="AD235" s="474">
        <v>34566003714.848198</v>
      </c>
      <c r="AE235" s="474">
        <v>34830276762.853699</v>
      </c>
      <c r="AF235" s="474">
        <v>35056139771.8964</v>
      </c>
      <c r="AG235" s="474">
        <v>35261840732.612801</v>
      </c>
      <c r="AH235" s="474">
        <v>35453891845.662102</v>
      </c>
      <c r="AI235" s="474">
        <v>35675268199.1371</v>
      </c>
      <c r="AJ235" s="474">
        <v>35887124438.0289</v>
      </c>
      <c r="AK235" s="474">
        <v>36096039222.598701</v>
      </c>
      <c r="AL235" s="474">
        <v>36270483548.046303</v>
      </c>
      <c r="AM235" s="474">
        <v>36419432628.902397</v>
      </c>
      <c r="AN235" s="474">
        <v>36419432628.902397</v>
      </c>
      <c r="AO235" s="474">
        <v>36549995121.4067</v>
      </c>
      <c r="AP235" s="474">
        <v>36777415225.525299</v>
      </c>
      <c r="AQ235" s="474">
        <v>36962538832.5336</v>
      </c>
      <c r="AR235" s="474">
        <v>37160504033.979202</v>
      </c>
      <c r="AS235" s="474">
        <v>37350873577.738899</v>
      </c>
      <c r="AT235" s="474">
        <v>37511575807.2155</v>
      </c>
      <c r="AU235" s="474">
        <v>37624269957.419403</v>
      </c>
      <c r="AV235" s="474">
        <v>37765334205.510696</v>
      </c>
      <c r="AW235" s="474">
        <v>37913891861.734001</v>
      </c>
      <c r="AX235" s="474">
        <v>38045895829.139702</v>
      </c>
      <c r="AY235" s="474">
        <v>38147318535.941399</v>
      </c>
      <c r="AZ235" s="474">
        <v>38233135611.000603</v>
      </c>
      <c r="BA235" s="474">
        <v>38233135611.000603</v>
      </c>
    </row>
    <row r="236" spans="1:53">
      <c r="A236" s="475" t="s">
        <v>2770</v>
      </c>
      <c r="B236" s="474">
        <v>1902366806.5599999</v>
      </c>
      <c r="C236" s="474">
        <v>1913490962.9000001</v>
      </c>
      <c r="D236" s="474">
        <v>2224521882.6999998</v>
      </c>
      <c r="E236" s="474">
        <v>2282223160.6399999</v>
      </c>
      <c r="F236" s="474">
        <v>2394689279.0799999</v>
      </c>
      <c r="G236" s="474">
        <v>2533995564.8899999</v>
      </c>
      <c r="H236" s="474">
        <v>2656426500.3600001</v>
      </c>
      <c r="I236" s="474">
        <v>2808806052.2199998</v>
      </c>
      <c r="J236" s="474">
        <v>2912537464.5599999</v>
      </c>
      <c r="K236" s="474">
        <v>2919464175.3446898</v>
      </c>
      <c r="L236" s="474">
        <v>2999678807.2706299</v>
      </c>
      <c r="M236" s="474">
        <v>2964145191.6479402</v>
      </c>
      <c r="N236" s="474">
        <v>2964145191.6479402</v>
      </c>
      <c r="O236" s="474">
        <v>2996026877.61374</v>
      </c>
      <c r="P236" s="474">
        <v>3039675119.63658</v>
      </c>
      <c r="Q236" s="474">
        <v>3094323668.5318799</v>
      </c>
      <c r="R236" s="474">
        <v>2065484954.4974401</v>
      </c>
      <c r="S236" s="474">
        <v>2107708461.0047901</v>
      </c>
      <c r="T236" s="474">
        <v>2234586529.04355</v>
      </c>
      <c r="U236" s="474">
        <v>2327448477.8329401</v>
      </c>
      <c r="V236" s="474">
        <v>2391726333.4260402</v>
      </c>
      <c r="W236" s="474">
        <v>2393184077.97334</v>
      </c>
      <c r="X236" s="474">
        <v>2425784221.55832</v>
      </c>
      <c r="Y236" s="474">
        <v>2079307260.3927701</v>
      </c>
      <c r="Z236" s="474">
        <v>1385628895.7850201</v>
      </c>
      <c r="AA236" s="474">
        <v>1385628895.7850201</v>
      </c>
      <c r="AB236" s="474">
        <v>1449949110.2163799</v>
      </c>
      <c r="AC236" s="474">
        <v>1521051466.8167</v>
      </c>
      <c r="AD236" s="474">
        <v>1631772983.44519</v>
      </c>
      <c r="AE236" s="474">
        <v>1720411968.44906</v>
      </c>
      <c r="AF236" s="474">
        <v>1748136787.66891</v>
      </c>
      <c r="AG236" s="474">
        <v>1795418928.15132</v>
      </c>
      <c r="AH236" s="474">
        <v>1852056393.4273901</v>
      </c>
      <c r="AI236" s="474">
        <v>1912508758.23735</v>
      </c>
      <c r="AJ236" s="474">
        <v>1993236673.6536901</v>
      </c>
      <c r="AK236" s="474">
        <v>2082503528.71419</v>
      </c>
      <c r="AL236" s="474">
        <v>2160788918.3647199</v>
      </c>
      <c r="AM236" s="474">
        <v>2051868254.91102</v>
      </c>
      <c r="AN236" s="474">
        <v>2051868254.91102</v>
      </c>
      <c r="AO236" s="474">
        <v>2097182701.2072699</v>
      </c>
      <c r="AP236" s="474">
        <v>2176131372.6062698</v>
      </c>
      <c r="AQ236" s="474">
        <v>2260389462.0146599</v>
      </c>
      <c r="AR236" s="474">
        <v>2331146683.9546299</v>
      </c>
      <c r="AS236" s="474">
        <v>2251299731.2569098</v>
      </c>
      <c r="AT236" s="474">
        <v>2266799899.3243499</v>
      </c>
      <c r="AU236" s="474">
        <v>2276972648.41572</v>
      </c>
      <c r="AV236" s="474">
        <v>2302620743.4892402</v>
      </c>
      <c r="AW236" s="474">
        <v>2357296748.8464499</v>
      </c>
      <c r="AX236" s="474">
        <v>2393116648.2982702</v>
      </c>
      <c r="AY236" s="474">
        <v>2285090556.7985001</v>
      </c>
      <c r="AZ236" s="474">
        <v>2184057873.02279</v>
      </c>
      <c r="BA236" s="474">
        <v>2184057873.02279</v>
      </c>
    </row>
    <row r="237" spans="1:53">
      <c r="A237" s="475" t="s">
        <v>2769</v>
      </c>
      <c r="B237" s="474">
        <v>-8819306.1899999995</v>
      </c>
      <c r="C237" s="474">
        <v>618182.98</v>
      </c>
      <c r="D237" s="474">
        <v>1402680.04</v>
      </c>
      <c r="E237" s="474">
        <v>492561.89</v>
      </c>
      <c r="F237" s="474">
        <v>-128732.39</v>
      </c>
      <c r="G237" s="474">
        <v>-4611249.43</v>
      </c>
      <c r="H237" s="474">
        <v>301371.71000000002</v>
      </c>
      <c r="I237" s="474">
        <v>1992836.56</v>
      </c>
      <c r="J237" s="474">
        <v>-4355022.0599999996</v>
      </c>
      <c r="K237" s="474">
        <v>-4355022.0599999996</v>
      </c>
      <c r="L237" s="474">
        <v>-4355022.0599999996</v>
      </c>
      <c r="M237" s="474">
        <v>-4355022.0599999996</v>
      </c>
      <c r="N237" s="474">
        <v>-4355022.0599999996</v>
      </c>
      <c r="O237" s="474">
        <v>-4355022.0599999996</v>
      </c>
      <c r="P237" s="474">
        <v>-4355022.0599999996</v>
      </c>
      <c r="Q237" s="474">
        <v>-4355022.0599999996</v>
      </c>
      <c r="R237" s="474">
        <v>-4355022.0599999996</v>
      </c>
      <c r="S237" s="474">
        <v>-4355022.0599999996</v>
      </c>
      <c r="T237" s="474">
        <v>-4355022.0599999996</v>
      </c>
      <c r="U237" s="474">
        <v>-4355022.0599999996</v>
      </c>
      <c r="V237" s="474">
        <v>-4355022.0599999996</v>
      </c>
      <c r="W237" s="474">
        <v>-4355022.0599999996</v>
      </c>
      <c r="X237" s="474">
        <v>-4355022.0599999996</v>
      </c>
      <c r="Y237" s="474">
        <v>-4355022.0599999996</v>
      </c>
      <c r="Z237" s="474">
        <v>-4355022.0599999996</v>
      </c>
      <c r="AA237" s="474">
        <v>-4355022.0599999996</v>
      </c>
      <c r="AB237" s="474">
        <v>-4355022.0599999996</v>
      </c>
      <c r="AC237" s="474">
        <v>-4355022.0599999996</v>
      </c>
      <c r="AD237" s="474">
        <v>-4355022.0599999996</v>
      </c>
      <c r="AE237" s="474">
        <v>-4355022.0599999996</v>
      </c>
      <c r="AF237" s="474">
        <v>-4355022.0599999996</v>
      </c>
      <c r="AG237" s="474">
        <v>-4355022.0599999996</v>
      </c>
      <c r="AH237" s="474">
        <v>-4355022.0599999996</v>
      </c>
      <c r="AI237" s="474">
        <v>-4355022.0599999996</v>
      </c>
      <c r="AJ237" s="474">
        <v>-4355022.0599999996</v>
      </c>
      <c r="AK237" s="474">
        <v>-4355022.0599999996</v>
      </c>
      <c r="AL237" s="474">
        <v>-4355022.0599999996</v>
      </c>
      <c r="AM237" s="474">
        <v>-4355022.0599999996</v>
      </c>
      <c r="AN237" s="474">
        <v>-4355022.0599999996</v>
      </c>
      <c r="AO237" s="474">
        <v>-4355022.0599999996</v>
      </c>
      <c r="AP237" s="474">
        <v>-4355022.0599999996</v>
      </c>
      <c r="AQ237" s="474">
        <v>-4355022.0599999996</v>
      </c>
      <c r="AR237" s="474">
        <v>-4355022.0599999996</v>
      </c>
      <c r="AS237" s="474">
        <v>-4355022.0599999996</v>
      </c>
      <c r="AT237" s="474">
        <v>-4355022.0599999996</v>
      </c>
      <c r="AU237" s="474">
        <v>-4355022.0599999996</v>
      </c>
      <c r="AV237" s="474">
        <v>-4355022.0599999996</v>
      </c>
      <c r="AW237" s="474">
        <v>-4355022.0599999996</v>
      </c>
      <c r="AX237" s="474">
        <v>-4355022.0599999996</v>
      </c>
      <c r="AY237" s="474">
        <v>-4355022.0599999996</v>
      </c>
      <c r="AZ237" s="474">
        <v>-4355022.0599999996</v>
      </c>
      <c r="BA237" s="474">
        <v>-4355022.0599999996</v>
      </c>
    </row>
    <row r="238" spans="1:53">
      <c r="A238" s="475" t="s">
        <v>2768</v>
      </c>
      <c r="B238" s="474">
        <v>1911186112.75</v>
      </c>
      <c r="C238" s="474">
        <v>1912872779.9200001</v>
      </c>
      <c r="D238" s="474">
        <v>2223119202.6599998</v>
      </c>
      <c r="E238" s="474">
        <v>2281730598.75</v>
      </c>
      <c r="F238" s="474">
        <v>2394818011.4699998</v>
      </c>
      <c r="G238" s="474">
        <v>2515345419.98</v>
      </c>
      <c r="H238" s="474">
        <v>2648284748</v>
      </c>
      <c r="I238" s="474">
        <v>2787191474.1599998</v>
      </c>
      <c r="J238" s="474">
        <v>2884206740.9299998</v>
      </c>
      <c r="K238" s="474">
        <v>2923819197.8746901</v>
      </c>
      <c r="L238" s="474">
        <v>3004033829.8006301</v>
      </c>
      <c r="M238" s="474">
        <v>2968500214.1779399</v>
      </c>
      <c r="N238" s="474">
        <v>2968500214.1779399</v>
      </c>
      <c r="O238" s="474">
        <v>3000381900.1437402</v>
      </c>
      <c r="P238" s="474">
        <v>3044030141.1665802</v>
      </c>
      <c r="Q238" s="474">
        <v>3098678690.0618801</v>
      </c>
      <c r="R238" s="474">
        <v>2069839976.0274401</v>
      </c>
      <c r="S238" s="474">
        <v>2112063481.53479</v>
      </c>
      <c r="T238" s="474">
        <v>2238941549.5735502</v>
      </c>
      <c r="U238" s="474">
        <v>2331803498.3629398</v>
      </c>
      <c r="V238" s="474">
        <v>2396081352.9560399</v>
      </c>
      <c r="W238" s="474">
        <v>2397539097.5033398</v>
      </c>
      <c r="X238" s="474">
        <v>2430139241.0883198</v>
      </c>
      <c r="Y238" s="474">
        <v>2083662278.92277</v>
      </c>
      <c r="Z238" s="474">
        <v>1389983914.3150201</v>
      </c>
      <c r="AA238" s="474">
        <v>1389983914.3150201</v>
      </c>
      <c r="AB238" s="474">
        <v>1454304128.7463801</v>
      </c>
      <c r="AC238" s="474">
        <v>1525406484.3467</v>
      </c>
      <c r="AD238" s="474">
        <v>1636128000.9751899</v>
      </c>
      <c r="AE238" s="474">
        <v>1724766985.9790599</v>
      </c>
      <c r="AF238" s="474">
        <v>1752491804.19891</v>
      </c>
      <c r="AG238" s="474">
        <v>1799773944.68132</v>
      </c>
      <c r="AH238" s="474">
        <v>1856411409.9573901</v>
      </c>
      <c r="AI238" s="474">
        <v>1916863773.76735</v>
      </c>
      <c r="AJ238" s="474">
        <v>1997591689.1836901</v>
      </c>
      <c r="AK238" s="474">
        <v>2086858544.24419</v>
      </c>
      <c r="AL238" s="474">
        <v>2165143932.8947201</v>
      </c>
      <c r="AM238" s="474">
        <v>2056223269.44102</v>
      </c>
      <c r="AN238" s="474">
        <v>2056223269.44102</v>
      </c>
      <c r="AO238" s="474">
        <v>2101537715.7372701</v>
      </c>
      <c r="AP238" s="474">
        <v>2180486386.13627</v>
      </c>
      <c r="AQ238" s="474">
        <v>2264744475.5446601</v>
      </c>
      <c r="AR238" s="474">
        <v>2335501697.4846301</v>
      </c>
      <c r="AS238" s="474">
        <v>2255654743.7869101</v>
      </c>
      <c r="AT238" s="474">
        <v>2271154911.8543501</v>
      </c>
      <c r="AU238" s="474">
        <v>2281327660.9457102</v>
      </c>
      <c r="AV238" s="474">
        <v>2306975755.0192399</v>
      </c>
      <c r="AW238" s="474">
        <v>2361651760.3764501</v>
      </c>
      <c r="AX238" s="474">
        <v>2397471659.82827</v>
      </c>
      <c r="AY238" s="474">
        <v>2289445567.3284998</v>
      </c>
      <c r="AZ238" s="474">
        <v>2188412883.5527902</v>
      </c>
      <c r="BA238" s="474">
        <v>2188412883.5527902</v>
      </c>
    </row>
    <row r="239" spans="1:53">
      <c r="A239" s="475" t="s">
        <v>2767</v>
      </c>
      <c r="B239" s="474">
        <v>0</v>
      </c>
      <c r="C239" s="474">
        <v>0</v>
      </c>
      <c r="D239" s="474">
        <v>0</v>
      </c>
      <c r="E239" s="474">
        <v>0</v>
      </c>
      <c r="F239" s="474">
        <v>0</v>
      </c>
      <c r="G239" s="474">
        <v>0</v>
      </c>
      <c r="H239" s="474">
        <v>0</v>
      </c>
      <c r="I239" s="474">
        <v>0</v>
      </c>
      <c r="J239" s="474">
        <v>0</v>
      </c>
      <c r="K239" s="474">
        <v>0</v>
      </c>
      <c r="L239" s="474">
        <v>0</v>
      </c>
      <c r="M239" s="474">
        <v>0</v>
      </c>
      <c r="N239" s="474">
        <v>0</v>
      </c>
      <c r="O239" s="474">
        <v>0</v>
      </c>
      <c r="P239" s="474">
        <v>0</v>
      </c>
      <c r="Q239" s="474">
        <v>0</v>
      </c>
      <c r="R239" s="474">
        <v>0</v>
      </c>
      <c r="S239" s="474">
        <v>0</v>
      </c>
      <c r="T239" s="474">
        <v>0</v>
      </c>
      <c r="U239" s="474">
        <v>0</v>
      </c>
      <c r="V239" s="474">
        <v>0</v>
      </c>
      <c r="W239" s="474">
        <v>0</v>
      </c>
      <c r="X239" s="474">
        <v>0</v>
      </c>
      <c r="Y239" s="474">
        <v>0</v>
      </c>
      <c r="Z239" s="474">
        <v>0</v>
      </c>
      <c r="AA239" s="474">
        <v>0</v>
      </c>
      <c r="AB239" s="474">
        <v>0</v>
      </c>
      <c r="AC239" s="474">
        <v>0</v>
      </c>
      <c r="AD239" s="474">
        <v>0</v>
      </c>
      <c r="AE239" s="474">
        <v>0</v>
      </c>
      <c r="AF239" s="474">
        <v>0</v>
      </c>
      <c r="AG239" s="474">
        <v>0</v>
      </c>
      <c r="AH239" s="474">
        <v>0</v>
      </c>
      <c r="AI239" s="474">
        <v>0</v>
      </c>
      <c r="AJ239" s="474">
        <v>0</v>
      </c>
      <c r="AK239" s="474">
        <v>0</v>
      </c>
      <c r="AL239" s="474">
        <v>0</v>
      </c>
      <c r="AM239" s="474">
        <v>0</v>
      </c>
      <c r="AN239" s="474">
        <v>0</v>
      </c>
      <c r="AO239" s="474">
        <v>0</v>
      </c>
      <c r="AP239" s="474">
        <v>0</v>
      </c>
      <c r="AQ239" s="474">
        <v>0</v>
      </c>
      <c r="AR239" s="474">
        <v>0</v>
      </c>
      <c r="AS239" s="474">
        <v>0</v>
      </c>
      <c r="AT239" s="474">
        <v>0</v>
      </c>
      <c r="AU239" s="474">
        <v>0</v>
      </c>
      <c r="AV239" s="474">
        <v>0</v>
      </c>
      <c r="AW239" s="474">
        <v>0</v>
      </c>
      <c r="AX239" s="474">
        <v>0</v>
      </c>
      <c r="AY239" s="474">
        <v>0</v>
      </c>
      <c r="AZ239" s="474">
        <v>0</v>
      </c>
      <c r="BA239" s="474">
        <v>0</v>
      </c>
    </row>
    <row r="240" spans="1:53">
      <c r="A240" s="475" t="s">
        <v>2766</v>
      </c>
      <c r="B240" s="474">
        <v>0</v>
      </c>
      <c r="C240" s="474">
        <v>0</v>
      </c>
      <c r="D240" s="474">
        <v>0</v>
      </c>
      <c r="E240" s="474">
        <v>0</v>
      </c>
      <c r="F240" s="474">
        <v>0</v>
      </c>
      <c r="G240" s="474">
        <v>0</v>
      </c>
      <c r="H240" s="474">
        <v>0</v>
      </c>
      <c r="I240" s="474">
        <v>0</v>
      </c>
      <c r="J240" s="474">
        <v>0</v>
      </c>
      <c r="K240" s="474">
        <v>0</v>
      </c>
      <c r="L240" s="474">
        <v>0</v>
      </c>
      <c r="M240" s="474">
        <v>0</v>
      </c>
      <c r="N240" s="474">
        <v>0</v>
      </c>
      <c r="O240" s="474">
        <v>0</v>
      </c>
      <c r="P240" s="474">
        <v>0</v>
      </c>
      <c r="Q240" s="474">
        <v>0</v>
      </c>
      <c r="R240" s="474">
        <v>0</v>
      </c>
      <c r="S240" s="474">
        <v>0</v>
      </c>
      <c r="T240" s="474">
        <v>0</v>
      </c>
      <c r="U240" s="474">
        <v>0</v>
      </c>
      <c r="V240" s="474">
        <v>0</v>
      </c>
      <c r="W240" s="474">
        <v>0</v>
      </c>
      <c r="X240" s="474">
        <v>0</v>
      </c>
      <c r="Y240" s="474">
        <v>0</v>
      </c>
      <c r="Z240" s="474">
        <v>0</v>
      </c>
      <c r="AA240" s="474">
        <v>0</v>
      </c>
      <c r="AB240" s="474">
        <v>0</v>
      </c>
      <c r="AC240" s="474">
        <v>0</v>
      </c>
      <c r="AD240" s="474">
        <v>0</v>
      </c>
      <c r="AE240" s="474">
        <v>0</v>
      </c>
      <c r="AF240" s="474">
        <v>0</v>
      </c>
      <c r="AG240" s="474">
        <v>0</v>
      </c>
      <c r="AH240" s="474">
        <v>0</v>
      </c>
      <c r="AI240" s="474">
        <v>0</v>
      </c>
      <c r="AJ240" s="474">
        <v>0</v>
      </c>
      <c r="AK240" s="474">
        <v>0</v>
      </c>
      <c r="AL240" s="474">
        <v>0</v>
      </c>
      <c r="AM240" s="474">
        <v>0</v>
      </c>
      <c r="AN240" s="474">
        <v>0</v>
      </c>
      <c r="AO240" s="474">
        <v>0</v>
      </c>
      <c r="AP240" s="474">
        <v>0</v>
      </c>
      <c r="AQ240" s="474">
        <v>0</v>
      </c>
      <c r="AR240" s="474">
        <v>0</v>
      </c>
      <c r="AS240" s="474">
        <v>0</v>
      </c>
      <c r="AT240" s="474">
        <v>0</v>
      </c>
      <c r="AU240" s="474">
        <v>0</v>
      </c>
      <c r="AV240" s="474">
        <v>0</v>
      </c>
      <c r="AW240" s="474">
        <v>0</v>
      </c>
      <c r="AX240" s="474">
        <v>0</v>
      </c>
      <c r="AY240" s="474">
        <v>0</v>
      </c>
      <c r="AZ240" s="474">
        <v>0</v>
      </c>
      <c r="BA240" s="474">
        <v>0</v>
      </c>
    </row>
    <row r="241" spans="1:53">
      <c r="A241" s="475" t="s">
        <v>2765</v>
      </c>
      <c r="B241" s="474">
        <v>0</v>
      </c>
      <c r="C241" s="474">
        <v>0</v>
      </c>
      <c r="D241" s="474">
        <v>0</v>
      </c>
      <c r="E241" s="474">
        <v>0</v>
      </c>
      <c r="F241" s="474">
        <v>0</v>
      </c>
      <c r="G241" s="474">
        <v>0</v>
      </c>
      <c r="H241" s="474">
        <v>0</v>
      </c>
      <c r="I241" s="474">
        <v>0</v>
      </c>
      <c r="J241" s="474">
        <v>0</v>
      </c>
      <c r="K241" s="474">
        <v>0</v>
      </c>
      <c r="L241" s="474">
        <v>0</v>
      </c>
      <c r="M241" s="474">
        <v>0</v>
      </c>
      <c r="N241" s="474">
        <v>0</v>
      </c>
      <c r="O241" s="474">
        <v>0</v>
      </c>
      <c r="P241" s="474">
        <v>0</v>
      </c>
      <c r="Q241" s="474">
        <v>0</v>
      </c>
      <c r="R241" s="474">
        <v>0</v>
      </c>
      <c r="S241" s="474">
        <v>0</v>
      </c>
      <c r="T241" s="474">
        <v>0</v>
      </c>
      <c r="U241" s="474">
        <v>0</v>
      </c>
      <c r="V241" s="474">
        <v>0</v>
      </c>
      <c r="W241" s="474">
        <v>0</v>
      </c>
      <c r="X241" s="474">
        <v>0</v>
      </c>
      <c r="Y241" s="474">
        <v>0</v>
      </c>
      <c r="Z241" s="474">
        <v>0</v>
      </c>
      <c r="AA241" s="474">
        <v>0</v>
      </c>
      <c r="AB241" s="474">
        <v>0</v>
      </c>
      <c r="AC241" s="474">
        <v>0</v>
      </c>
      <c r="AD241" s="474">
        <v>0</v>
      </c>
      <c r="AE241" s="474">
        <v>0</v>
      </c>
      <c r="AF241" s="474">
        <v>0</v>
      </c>
      <c r="AG241" s="474">
        <v>0</v>
      </c>
      <c r="AH241" s="474">
        <v>0</v>
      </c>
      <c r="AI241" s="474">
        <v>0</v>
      </c>
      <c r="AJ241" s="474">
        <v>0</v>
      </c>
      <c r="AK241" s="474">
        <v>0</v>
      </c>
      <c r="AL241" s="474">
        <v>0</v>
      </c>
      <c r="AM241" s="474">
        <v>0</v>
      </c>
      <c r="AN241" s="474">
        <v>0</v>
      </c>
      <c r="AO241" s="474">
        <v>0</v>
      </c>
      <c r="AP241" s="474">
        <v>0</v>
      </c>
      <c r="AQ241" s="474">
        <v>0</v>
      </c>
      <c r="AR241" s="474">
        <v>0</v>
      </c>
      <c r="AS241" s="474">
        <v>0</v>
      </c>
      <c r="AT241" s="474">
        <v>0</v>
      </c>
      <c r="AU241" s="474">
        <v>0</v>
      </c>
      <c r="AV241" s="474">
        <v>0</v>
      </c>
      <c r="AW241" s="474">
        <v>0</v>
      </c>
      <c r="AX241" s="474">
        <v>0</v>
      </c>
      <c r="AY241" s="474">
        <v>0</v>
      </c>
      <c r="AZ241" s="474">
        <v>0</v>
      </c>
      <c r="BA241" s="474">
        <v>0</v>
      </c>
    </row>
    <row r="242" spans="1:53">
      <c r="A242" s="475" t="s">
        <v>2764</v>
      </c>
      <c r="B242" s="474">
        <v>0</v>
      </c>
      <c r="C242" s="474">
        <v>0</v>
      </c>
      <c r="D242" s="474">
        <v>0</v>
      </c>
      <c r="E242" s="474">
        <v>0</v>
      </c>
      <c r="F242" s="474">
        <v>0</v>
      </c>
      <c r="G242" s="474">
        <v>0</v>
      </c>
      <c r="H242" s="474">
        <v>0</v>
      </c>
      <c r="I242" s="474">
        <v>0</v>
      </c>
      <c r="J242" s="474">
        <v>0</v>
      </c>
      <c r="K242" s="474">
        <v>0</v>
      </c>
      <c r="L242" s="474">
        <v>0</v>
      </c>
      <c r="M242" s="474">
        <v>0</v>
      </c>
      <c r="N242" s="474">
        <v>0</v>
      </c>
      <c r="O242" s="474">
        <v>0</v>
      </c>
      <c r="P242" s="474">
        <v>0</v>
      </c>
      <c r="Q242" s="474">
        <v>0</v>
      </c>
      <c r="R242" s="474">
        <v>0</v>
      </c>
      <c r="S242" s="474">
        <v>0</v>
      </c>
      <c r="T242" s="474">
        <v>0</v>
      </c>
      <c r="U242" s="474">
        <v>0</v>
      </c>
      <c r="V242" s="474">
        <v>0</v>
      </c>
      <c r="W242" s="474">
        <v>0</v>
      </c>
      <c r="X242" s="474">
        <v>0</v>
      </c>
      <c r="Y242" s="474">
        <v>0</v>
      </c>
      <c r="Z242" s="474">
        <v>0</v>
      </c>
      <c r="AA242" s="474">
        <v>0</v>
      </c>
      <c r="AB242" s="474">
        <v>0</v>
      </c>
      <c r="AC242" s="474">
        <v>0</v>
      </c>
      <c r="AD242" s="474">
        <v>0</v>
      </c>
      <c r="AE242" s="474">
        <v>0</v>
      </c>
      <c r="AF242" s="474">
        <v>0</v>
      </c>
      <c r="AG242" s="474">
        <v>0</v>
      </c>
      <c r="AH242" s="474">
        <v>0</v>
      </c>
      <c r="AI242" s="474">
        <v>0</v>
      </c>
      <c r="AJ242" s="474">
        <v>0</v>
      </c>
      <c r="AK242" s="474">
        <v>0</v>
      </c>
      <c r="AL242" s="474">
        <v>0</v>
      </c>
      <c r="AM242" s="474">
        <v>0</v>
      </c>
      <c r="AN242" s="474">
        <v>0</v>
      </c>
      <c r="AO242" s="474">
        <v>0</v>
      </c>
      <c r="AP242" s="474">
        <v>0</v>
      </c>
      <c r="AQ242" s="474">
        <v>0</v>
      </c>
      <c r="AR242" s="474">
        <v>0</v>
      </c>
      <c r="AS242" s="474">
        <v>0</v>
      </c>
      <c r="AT242" s="474">
        <v>0</v>
      </c>
      <c r="AU242" s="474">
        <v>0</v>
      </c>
      <c r="AV242" s="474">
        <v>0</v>
      </c>
      <c r="AW242" s="474">
        <v>0</v>
      </c>
      <c r="AX242" s="474">
        <v>0</v>
      </c>
      <c r="AY242" s="474">
        <v>0</v>
      </c>
      <c r="AZ242" s="474">
        <v>0</v>
      </c>
      <c r="BA242" s="474">
        <v>0</v>
      </c>
    </row>
    <row r="243" spans="1:53">
      <c r="A243" s="475" t="s">
        <v>2763</v>
      </c>
      <c r="B243" s="474">
        <v>0</v>
      </c>
      <c r="C243" s="474">
        <v>0</v>
      </c>
      <c r="D243" s="474">
        <v>0</v>
      </c>
      <c r="E243" s="474">
        <v>0</v>
      </c>
      <c r="F243" s="474">
        <v>0</v>
      </c>
      <c r="G243" s="474">
        <v>0</v>
      </c>
      <c r="H243" s="474">
        <v>0</v>
      </c>
      <c r="I243" s="474">
        <v>0</v>
      </c>
      <c r="J243" s="474">
        <v>0</v>
      </c>
      <c r="K243" s="474">
        <v>0</v>
      </c>
      <c r="L243" s="474">
        <v>0</v>
      </c>
      <c r="M243" s="474">
        <v>0</v>
      </c>
      <c r="N243" s="474">
        <v>0</v>
      </c>
      <c r="O243" s="474">
        <v>0</v>
      </c>
      <c r="P243" s="474">
        <v>0</v>
      </c>
      <c r="Q243" s="474">
        <v>0</v>
      </c>
      <c r="R243" s="474">
        <v>0</v>
      </c>
      <c r="S243" s="474">
        <v>0</v>
      </c>
      <c r="T243" s="474">
        <v>0</v>
      </c>
      <c r="U243" s="474">
        <v>0</v>
      </c>
      <c r="V243" s="474">
        <v>0</v>
      </c>
      <c r="W243" s="474">
        <v>0</v>
      </c>
      <c r="X243" s="474">
        <v>0</v>
      </c>
      <c r="Y243" s="474">
        <v>0</v>
      </c>
      <c r="Z243" s="474">
        <v>0</v>
      </c>
      <c r="AA243" s="474">
        <v>0</v>
      </c>
      <c r="AB243" s="474">
        <v>0</v>
      </c>
      <c r="AC243" s="474">
        <v>0</v>
      </c>
      <c r="AD243" s="474">
        <v>0</v>
      </c>
      <c r="AE243" s="474">
        <v>0</v>
      </c>
      <c r="AF243" s="474">
        <v>0</v>
      </c>
      <c r="AG243" s="474">
        <v>0</v>
      </c>
      <c r="AH243" s="474">
        <v>0</v>
      </c>
      <c r="AI243" s="474">
        <v>0</v>
      </c>
      <c r="AJ243" s="474">
        <v>0</v>
      </c>
      <c r="AK243" s="474">
        <v>0</v>
      </c>
      <c r="AL243" s="474">
        <v>0</v>
      </c>
      <c r="AM243" s="474">
        <v>0</v>
      </c>
      <c r="AN243" s="474">
        <v>0</v>
      </c>
      <c r="AO243" s="474">
        <v>0</v>
      </c>
      <c r="AP243" s="474">
        <v>0</v>
      </c>
      <c r="AQ243" s="474">
        <v>0</v>
      </c>
      <c r="AR243" s="474">
        <v>0</v>
      </c>
      <c r="AS243" s="474">
        <v>0</v>
      </c>
      <c r="AT243" s="474">
        <v>0</v>
      </c>
      <c r="AU243" s="474">
        <v>0</v>
      </c>
      <c r="AV243" s="474">
        <v>0</v>
      </c>
      <c r="AW243" s="474">
        <v>0</v>
      </c>
      <c r="AX243" s="474">
        <v>0</v>
      </c>
      <c r="AY243" s="474">
        <v>0</v>
      </c>
      <c r="AZ243" s="474">
        <v>0</v>
      </c>
      <c r="BA243" s="474">
        <v>0</v>
      </c>
    </row>
    <row r="244" spans="1:53">
      <c r="A244" s="475" t="s">
        <v>2762</v>
      </c>
      <c r="B244" s="474">
        <v>0</v>
      </c>
      <c r="C244" s="474">
        <v>0</v>
      </c>
      <c r="D244" s="474">
        <v>0</v>
      </c>
      <c r="E244" s="474">
        <v>0</v>
      </c>
      <c r="F244" s="474">
        <v>0</v>
      </c>
      <c r="G244" s="474">
        <v>0</v>
      </c>
      <c r="H244" s="474">
        <v>0</v>
      </c>
      <c r="I244" s="474">
        <v>0</v>
      </c>
      <c r="J244" s="474">
        <v>0</v>
      </c>
      <c r="K244" s="474">
        <v>0</v>
      </c>
      <c r="L244" s="474">
        <v>0</v>
      </c>
      <c r="M244" s="474">
        <v>0</v>
      </c>
      <c r="N244" s="474">
        <v>0</v>
      </c>
      <c r="O244" s="474">
        <v>0</v>
      </c>
      <c r="P244" s="474">
        <v>0</v>
      </c>
      <c r="Q244" s="474">
        <v>0</v>
      </c>
      <c r="R244" s="474">
        <v>0</v>
      </c>
      <c r="S244" s="474">
        <v>0</v>
      </c>
      <c r="T244" s="474">
        <v>0</v>
      </c>
      <c r="U244" s="474">
        <v>0</v>
      </c>
      <c r="V244" s="474">
        <v>0</v>
      </c>
      <c r="W244" s="474">
        <v>0</v>
      </c>
      <c r="X244" s="474">
        <v>0</v>
      </c>
      <c r="Y244" s="474">
        <v>0</v>
      </c>
      <c r="Z244" s="474">
        <v>0</v>
      </c>
      <c r="AA244" s="474">
        <v>0</v>
      </c>
      <c r="AB244" s="474">
        <v>0</v>
      </c>
      <c r="AC244" s="474">
        <v>0</v>
      </c>
      <c r="AD244" s="474">
        <v>0</v>
      </c>
      <c r="AE244" s="474">
        <v>0</v>
      </c>
      <c r="AF244" s="474">
        <v>0</v>
      </c>
      <c r="AG244" s="474">
        <v>0</v>
      </c>
      <c r="AH244" s="474">
        <v>0</v>
      </c>
      <c r="AI244" s="474">
        <v>0</v>
      </c>
      <c r="AJ244" s="474">
        <v>0</v>
      </c>
      <c r="AK244" s="474">
        <v>0</v>
      </c>
      <c r="AL244" s="474">
        <v>0</v>
      </c>
      <c r="AM244" s="474">
        <v>0</v>
      </c>
      <c r="AN244" s="474">
        <v>0</v>
      </c>
      <c r="AO244" s="474">
        <v>0</v>
      </c>
      <c r="AP244" s="474">
        <v>0</v>
      </c>
      <c r="AQ244" s="474">
        <v>0</v>
      </c>
      <c r="AR244" s="474">
        <v>0</v>
      </c>
      <c r="AS244" s="474">
        <v>0</v>
      </c>
      <c r="AT244" s="474">
        <v>0</v>
      </c>
      <c r="AU244" s="474">
        <v>0</v>
      </c>
      <c r="AV244" s="474">
        <v>0</v>
      </c>
      <c r="AW244" s="474">
        <v>0</v>
      </c>
      <c r="AX244" s="474">
        <v>0</v>
      </c>
      <c r="AY244" s="474">
        <v>0</v>
      </c>
      <c r="AZ244" s="474">
        <v>0</v>
      </c>
      <c r="BA244" s="474">
        <v>0</v>
      </c>
    </row>
    <row r="245" spans="1:53">
      <c r="A245" s="475" t="s">
        <v>2761</v>
      </c>
      <c r="B245" s="474">
        <v>0</v>
      </c>
      <c r="C245" s="474">
        <v>0</v>
      </c>
      <c r="D245" s="474">
        <v>0</v>
      </c>
      <c r="E245" s="474">
        <v>0</v>
      </c>
      <c r="F245" s="474">
        <v>0</v>
      </c>
      <c r="G245" s="474">
        <v>0</v>
      </c>
      <c r="H245" s="474">
        <v>0</v>
      </c>
      <c r="I245" s="474">
        <v>0</v>
      </c>
      <c r="J245" s="474">
        <v>0</v>
      </c>
      <c r="K245" s="474">
        <v>0</v>
      </c>
      <c r="L245" s="474">
        <v>0</v>
      </c>
      <c r="M245" s="474">
        <v>0</v>
      </c>
      <c r="N245" s="474">
        <v>0</v>
      </c>
      <c r="O245" s="474">
        <v>0</v>
      </c>
      <c r="P245" s="474">
        <v>0</v>
      </c>
      <c r="Q245" s="474">
        <v>0</v>
      </c>
      <c r="R245" s="474">
        <v>0</v>
      </c>
      <c r="S245" s="474">
        <v>0</v>
      </c>
      <c r="T245" s="474">
        <v>0</v>
      </c>
      <c r="U245" s="474">
        <v>0</v>
      </c>
      <c r="V245" s="474">
        <v>0</v>
      </c>
      <c r="W245" s="474">
        <v>0</v>
      </c>
      <c r="X245" s="474">
        <v>0</v>
      </c>
      <c r="Y245" s="474">
        <v>0</v>
      </c>
      <c r="Z245" s="474">
        <v>0</v>
      </c>
      <c r="AA245" s="474">
        <v>0</v>
      </c>
      <c r="AB245" s="474">
        <v>0</v>
      </c>
      <c r="AC245" s="474">
        <v>0</v>
      </c>
      <c r="AD245" s="474">
        <v>0</v>
      </c>
      <c r="AE245" s="474">
        <v>0</v>
      </c>
      <c r="AF245" s="474">
        <v>0</v>
      </c>
      <c r="AG245" s="474">
        <v>0</v>
      </c>
      <c r="AH245" s="474">
        <v>0</v>
      </c>
      <c r="AI245" s="474">
        <v>0</v>
      </c>
      <c r="AJ245" s="474">
        <v>0</v>
      </c>
      <c r="AK245" s="474">
        <v>0</v>
      </c>
      <c r="AL245" s="474">
        <v>0</v>
      </c>
      <c r="AM245" s="474">
        <v>0</v>
      </c>
      <c r="AN245" s="474">
        <v>0</v>
      </c>
      <c r="AO245" s="474">
        <v>0</v>
      </c>
      <c r="AP245" s="474">
        <v>0</v>
      </c>
      <c r="AQ245" s="474">
        <v>0</v>
      </c>
      <c r="AR245" s="474">
        <v>0</v>
      </c>
      <c r="AS245" s="474">
        <v>0</v>
      </c>
      <c r="AT245" s="474">
        <v>0</v>
      </c>
      <c r="AU245" s="474">
        <v>0</v>
      </c>
      <c r="AV245" s="474">
        <v>0</v>
      </c>
      <c r="AW245" s="474">
        <v>0</v>
      </c>
      <c r="AX245" s="474">
        <v>0</v>
      </c>
      <c r="AY245" s="474">
        <v>0</v>
      </c>
      <c r="AZ245" s="474">
        <v>0</v>
      </c>
      <c r="BA245" s="474">
        <v>0</v>
      </c>
    </row>
    <row r="246" spans="1:53">
      <c r="A246" s="475" t="s">
        <v>2760</v>
      </c>
      <c r="B246" s="474">
        <v>0</v>
      </c>
      <c r="C246" s="474">
        <v>0</v>
      </c>
      <c r="D246" s="474">
        <v>0</v>
      </c>
      <c r="E246" s="474">
        <v>0</v>
      </c>
      <c r="F246" s="474">
        <v>0</v>
      </c>
      <c r="G246" s="474">
        <v>23261394.34</v>
      </c>
      <c r="H246" s="474">
        <v>7840380.6500000004</v>
      </c>
      <c r="I246" s="474">
        <v>19621741.5</v>
      </c>
      <c r="J246" s="474">
        <v>32685745.690000001</v>
      </c>
      <c r="K246" s="474">
        <v>-0.46999999508261597</v>
      </c>
      <c r="L246" s="474">
        <v>-0.46999999508261597</v>
      </c>
      <c r="M246" s="474">
        <v>-0.46999999508261597</v>
      </c>
      <c r="N246" s="474">
        <v>-0.46999999508261597</v>
      </c>
      <c r="O246" s="474">
        <v>-0.46999999508261597</v>
      </c>
      <c r="P246" s="474">
        <v>0.53000000491738297</v>
      </c>
      <c r="Q246" s="474">
        <v>0.53000000491738297</v>
      </c>
      <c r="R246" s="474">
        <v>0.53000000491738297</v>
      </c>
      <c r="S246" s="474">
        <v>1.5300000049173801</v>
      </c>
      <c r="T246" s="474">
        <v>1.5300000049173801</v>
      </c>
      <c r="U246" s="474">
        <v>1.5300000049173801</v>
      </c>
      <c r="V246" s="474">
        <v>2.5300000049173801</v>
      </c>
      <c r="W246" s="474">
        <v>2.5300000049173801</v>
      </c>
      <c r="X246" s="474">
        <v>2.5299999900162198</v>
      </c>
      <c r="Y246" s="474">
        <v>3.5299999900162198</v>
      </c>
      <c r="Z246" s="474">
        <v>3.5300000198185399</v>
      </c>
      <c r="AA246" s="474">
        <v>3.5300000198185399</v>
      </c>
      <c r="AB246" s="474">
        <v>3.5300000049173801</v>
      </c>
      <c r="AC246" s="474">
        <v>4.5300000049173796</v>
      </c>
      <c r="AD246" s="474">
        <v>4.5300000049173796</v>
      </c>
      <c r="AE246" s="474">
        <v>4.5300000049173796</v>
      </c>
      <c r="AF246" s="474">
        <v>5.5300000049173796</v>
      </c>
      <c r="AG246" s="474">
        <v>5.5300000049173796</v>
      </c>
      <c r="AH246" s="474">
        <v>5.5300000049173796</v>
      </c>
      <c r="AI246" s="474">
        <v>6.5300000049173796</v>
      </c>
      <c r="AJ246" s="474">
        <v>6.5300000049173796</v>
      </c>
      <c r="AK246" s="474">
        <v>6.5300000049173796</v>
      </c>
      <c r="AL246" s="474">
        <v>7.5300000049173796</v>
      </c>
      <c r="AM246" s="474">
        <v>7.5300000049173796</v>
      </c>
      <c r="AN246" s="474">
        <v>7.5300000049173796</v>
      </c>
      <c r="AO246" s="474">
        <v>7.5300000049173796</v>
      </c>
      <c r="AP246" s="474">
        <v>8.5300000049173796</v>
      </c>
      <c r="AQ246" s="474">
        <v>8.5300000049173796</v>
      </c>
      <c r="AR246" s="474">
        <v>8.5300000049173796</v>
      </c>
      <c r="AS246" s="474">
        <v>9.5300000049173796</v>
      </c>
      <c r="AT246" s="474">
        <v>9.5300000049173796</v>
      </c>
      <c r="AU246" s="474">
        <v>9.5300000049173796</v>
      </c>
      <c r="AV246" s="474">
        <v>10.5300000049173</v>
      </c>
      <c r="AW246" s="474">
        <v>10.5300000049173</v>
      </c>
      <c r="AX246" s="474">
        <v>10.5300000049173</v>
      </c>
      <c r="AY246" s="474">
        <v>11.5300000049173</v>
      </c>
      <c r="AZ246" s="474">
        <v>11.5300000049173</v>
      </c>
      <c r="BA246" s="474">
        <v>11.5300000049173</v>
      </c>
    </row>
    <row r="247" spans="1:53">
      <c r="A247" s="475" t="s">
        <v>2759</v>
      </c>
      <c r="B247" s="474">
        <v>-519214249.38999999</v>
      </c>
      <c r="C247" s="474">
        <v>-535197898.51999998</v>
      </c>
      <c r="D247" s="474">
        <v>-551174193.69000006</v>
      </c>
      <c r="E247" s="474">
        <v>-516970445.29000002</v>
      </c>
      <c r="F247" s="474">
        <v>-533646160.99000001</v>
      </c>
      <c r="G247" s="474">
        <v>-551949872.33000004</v>
      </c>
      <c r="H247" s="474">
        <v>-570865784.79999995</v>
      </c>
      <c r="I247" s="474">
        <v>-589381828.49000001</v>
      </c>
      <c r="J247" s="474">
        <v>-604041921.78999996</v>
      </c>
      <c r="K247" s="474">
        <v>-558044783.44109595</v>
      </c>
      <c r="L247" s="474">
        <v>-572543622.34722805</v>
      </c>
      <c r="M247" s="474">
        <v>-589443636.99832404</v>
      </c>
      <c r="N247" s="474">
        <v>-589443636.99832404</v>
      </c>
      <c r="O247" s="474">
        <v>-606906985.90445697</v>
      </c>
      <c r="P247" s="474">
        <v>-624370334.81059003</v>
      </c>
      <c r="Q247" s="474">
        <v>-640707016.20664895</v>
      </c>
      <c r="R247" s="474">
        <v>-605267824.112782</v>
      </c>
      <c r="S247" s="474">
        <v>-579718904.76387799</v>
      </c>
      <c r="T247" s="474">
        <v>-596965204.67001104</v>
      </c>
      <c r="U247" s="474">
        <v>-613655172.32110703</v>
      </c>
      <c r="V247" s="474">
        <v>-630901472.22723997</v>
      </c>
      <c r="W247" s="474">
        <v>-647834007.623299</v>
      </c>
      <c r="X247" s="474">
        <v>-598592073.53363001</v>
      </c>
      <c r="Y247" s="474">
        <v>-615705217.75386906</v>
      </c>
      <c r="Z247" s="474">
        <v>-632266325.06377697</v>
      </c>
      <c r="AA247" s="474">
        <v>-632266325.06377697</v>
      </c>
      <c r="AB247" s="474">
        <v>-649379469.28401697</v>
      </c>
      <c r="AC247" s="474">
        <v>-666492613.50425601</v>
      </c>
      <c r="AD247" s="474">
        <v>-678975236.99350405</v>
      </c>
      <c r="AE247" s="474">
        <v>-604576651.21374297</v>
      </c>
      <c r="AF247" s="474">
        <v>-621088194.52365196</v>
      </c>
      <c r="AG247" s="474">
        <v>-638150122.743891</v>
      </c>
      <c r="AH247" s="474">
        <v>-654661666.05379903</v>
      </c>
      <c r="AI247" s="474">
        <v>-671723594.27403796</v>
      </c>
      <c r="AJ247" s="474">
        <v>-688785522.494277</v>
      </c>
      <c r="AK247" s="474">
        <v>-555791338.80418599</v>
      </c>
      <c r="AL247" s="474">
        <v>-572526444.02442503</v>
      </c>
      <c r="AM247" s="474">
        <v>-588721707.33433402</v>
      </c>
      <c r="AN247" s="474">
        <v>-588721707.33433402</v>
      </c>
      <c r="AO247" s="474">
        <v>-605456812.55457306</v>
      </c>
      <c r="AP247" s="474">
        <v>-622191917.77481198</v>
      </c>
      <c r="AQ247" s="474">
        <v>-637002323.44340003</v>
      </c>
      <c r="AR247" s="474">
        <v>-568206066.75402403</v>
      </c>
      <c r="AS247" s="474">
        <v>-584205325.16886604</v>
      </c>
      <c r="AT247" s="474">
        <v>-600737891.99753499</v>
      </c>
      <c r="AU247" s="474">
        <v>-616737150.412377</v>
      </c>
      <c r="AV247" s="474">
        <v>-633269717.24104702</v>
      </c>
      <c r="AW247" s="474">
        <v>-646293116.06971598</v>
      </c>
      <c r="AX247" s="474">
        <v>-579580395.48455799</v>
      </c>
      <c r="AY247" s="474">
        <v>-595029198.31322801</v>
      </c>
      <c r="AZ247" s="474">
        <v>-609979652.72806895</v>
      </c>
      <c r="BA247" s="474">
        <v>-609979652.72806895</v>
      </c>
    </row>
    <row r="248" spans="1:53">
      <c r="A248" s="475" t="s">
        <v>2758</v>
      </c>
      <c r="B248" s="474">
        <v>-519214249.38999999</v>
      </c>
      <c r="C248" s="474">
        <v>-535197898.51999998</v>
      </c>
      <c r="D248" s="474">
        <v>-551174193.69000006</v>
      </c>
      <c r="E248" s="474">
        <v>-516970445.29000002</v>
      </c>
      <c r="F248" s="474">
        <v>-533646160.99000001</v>
      </c>
      <c r="G248" s="474">
        <v>-551949872.33000004</v>
      </c>
      <c r="H248" s="474">
        <v>-570865784.79999995</v>
      </c>
      <c r="I248" s="474">
        <v>-589381828.49000001</v>
      </c>
      <c r="J248" s="474">
        <v>-604041921.78999996</v>
      </c>
      <c r="K248" s="474">
        <v>-558044783.44109595</v>
      </c>
      <c r="L248" s="474">
        <v>-572543622.34722805</v>
      </c>
      <c r="M248" s="474">
        <v>-589443636.99832404</v>
      </c>
      <c r="N248" s="474">
        <v>-589443636.99832404</v>
      </c>
      <c r="O248" s="474">
        <v>-606906985.90445697</v>
      </c>
      <c r="P248" s="474">
        <v>-624370334.81059003</v>
      </c>
      <c r="Q248" s="474">
        <v>-640707016.20664895</v>
      </c>
      <c r="R248" s="474">
        <v>-605267824.112782</v>
      </c>
      <c r="S248" s="474">
        <v>-579718904.76387799</v>
      </c>
      <c r="T248" s="474">
        <v>-596965204.67001104</v>
      </c>
      <c r="U248" s="474">
        <v>-613655172.32110703</v>
      </c>
      <c r="V248" s="474">
        <v>-630901472.22723997</v>
      </c>
      <c r="W248" s="474">
        <v>-647834007.623299</v>
      </c>
      <c r="X248" s="474">
        <v>-598592073.53363001</v>
      </c>
      <c r="Y248" s="474">
        <v>-615705217.75386906</v>
      </c>
      <c r="Z248" s="474">
        <v>-632266325.06377697</v>
      </c>
      <c r="AA248" s="474">
        <v>-632266325.06377697</v>
      </c>
      <c r="AB248" s="474">
        <v>-649379469.28401697</v>
      </c>
      <c r="AC248" s="474">
        <v>-666492613.50425601</v>
      </c>
      <c r="AD248" s="474">
        <v>-678975236.99350405</v>
      </c>
      <c r="AE248" s="474">
        <v>-604576651.21374297</v>
      </c>
      <c r="AF248" s="474">
        <v>-621088194.52365196</v>
      </c>
      <c r="AG248" s="474">
        <v>-638150122.743891</v>
      </c>
      <c r="AH248" s="474">
        <v>-654661666.05379903</v>
      </c>
      <c r="AI248" s="474">
        <v>-671723594.27403796</v>
      </c>
      <c r="AJ248" s="474">
        <v>-688785522.494277</v>
      </c>
      <c r="AK248" s="474">
        <v>-555791338.80418599</v>
      </c>
      <c r="AL248" s="474">
        <v>-572526444.02442503</v>
      </c>
      <c r="AM248" s="474">
        <v>-588721707.33433402</v>
      </c>
      <c r="AN248" s="474">
        <v>-588721707.33433402</v>
      </c>
      <c r="AO248" s="474">
        <v>-605456812.55457306</v>
      </c>
      <c r="AP248" s="474">
        <v>-622191917.77481198</v>
      </c>
      <c r="AQ248" s="474">
        <v>-637002323.44340003</v>
      </c>
      <c r="AR248" s="474">
        <v>-568206066.75402403</v>
      </c>
      <c r="AS248" s="474">
        <v>-584205325.16886604</v>
      </c>
      <c r="AT248" s="474">
        <v>-600737891.99753499</v>
      </c>
      <c r="AU248" s="474">
        <v>-616737150.412377</v>
      </c>
      <c r="AV248" s="474">
        <v>-633269717.24104702</v>
      </c>
      <c r="AW248" s="474">
        <v>-646293116.06971598</v>
      </c>
      <c r="AX248" s="474">
        <v>-579580395.48455799</v>
      </c>
      <c r="AY248" s="474">
        <v>-595029198.31322801</v>
      </c>
      <c r="AZ248" s="474">
        <v>-609979652.72806895</v>
      </c>
      <c r="BA248" s="474">
        <v>-609979652.72806895</v>
      </c>
    </row>
    <row r="249" spans="1:53">
      <c r="A249" s="475" t="s">
        <v>2757</v>
      </c>
      <c r="B249" s="474">
        <v>-13433927877.7899</v>
      </c>
      <c r="C249" s="474">
        <v>-13505581356.239901</v>
      </c>
      <c r="D249" s="474">
        <v>-13564164757.059999</v>
      </c>
      <c r="E249" s="474">
        <v>-13605083980.450001</v>
      </c>
      <c r="F249" s="474">
        <v>-13652681465.75</v>
      </c>
      <c r="G249" s="474">
        <v>-13724669697.7799</v>
      </c>
      <c r="H249" s="474">
        <v>-13781529561.120001</v>
      </c>
      <c r="I249" s="474">
        <v>-13829382612.239901</v>
      </c>
      <c r="J249" s="474">
        <v>-13759566499.219999</v>
      </c>
      <c r="K249" s="474">
        <v>-13814221790.8974</v>
      </c>
      <c r="L249" s="474">
        <v>-13879899974.7351</v>
      </c>
      <c r="M249" s="474">
        <v>-14048662187.2619</v>
      </c>
      <c r="N249" s="474">
        <v>-14048662187.2619</v>
      </c>
      <c r="O249" s="474">
        <v>-14107174791.0198</v>
      </c>
      <c r="P249" s="474">
        <v>-14188557581.9478</v>
      </c>
      <c r="Q249" s="474">
        <v>-14276122582.749399</v>
      </c>
      <c r="R249" s="474">
        <v>-14369309119.9939</v>
      </c>
      <c r="S249" s="474">
        <v>-14453967518.747499</v>
      </c>
      <c r="T249" s="474">
        <v>-14410829922.0343</v>
      </c>
      <c r="U249" s="474">
        <v>-14485000438.517599</v>
      </c>
      <c r="V249" s="474">
        <v>-14583784261.6549</v>
      </c>
      <c r="W249" s="474">
        <v>-14685758726.766701</v>
      </c>
      <c r="X249" s="474">
        <v>-14631943806.445299</v>
      </c>
      <c r="Y249" s="474">
        <v>-14712432617.636101</v>
      </c>
      <c r="Z249" s="474">
        <v>-14758534988.1248</v>
      </c>
      <c r="AA249" s="474">
        <v>-14758534988.1248</v>
      </c>
      <c r="AB249" s="474">
        <v>-14833414143.1908</v>
      </c>
      <c r="AC249" s="474">
        <v>-14927359973.869499</v>
      </c>
      <c r="AD249" s="474">
        <v>-14999151253.757601</v>
      </c>
      <c r="AE249" s="474">
        <v>-15087176534.176901</v>
      </c>
      <c r="AF249" s="474">
        <v>-15189022968.4037</v>
      </c>
      <c r="AG249" s="474">
        <v>-15299295291.7239</v>
      </c>
      <c r="AH249" s="474">
        <v>-15400168517.2082</v>
      </c>
      <c r="AI249" s="474">
        <v>-15515839263.7911</v>
      </c>
      <c r="AJ249" s="474">
        <v>-15625098021.2115</v>
      </c>
      <c r="AK249" s="474">
        <v>-15719909460.807899</v>
      </c>
      <c r="AL249" s="474">
        <v>-15810825147.891899</v>
      </c>
      <c r="AM249" s="474">
        <v>-15898354445.641199</v>
      </c>
      <c r="AN249" s="474">
        <v>-15898354445.641199</v>
      </c>
      <c r="AO249" s="474">
        <v>-15975546885.057699</v>
      </c>
      <c r="AP249" s="474">
        <v>-16081930346.610001</v>
      </c>
      <c r="AQ249" s="474">
        <v>-16183323741.273899</v>
      </c>
      <c r="AR249" s="474">
        <v>-16294047253.628401</v>
      </c>
      <c r="AS249" s="474">
        <v>-16388964987.430201</v>
      </c>
      <c r="AT249" s="474">
        <v>-16500472157.057199</v>
      </c>
      <c r="AU249" s="474">
        <v>-16619165854.6229</v>
      </c>
      <c r="AV249" s="474">
        <v>-16740415035.3904</v>
      </c>
      <c r="AW249" s="474">
        <v>-16849196289.774099</v>
      </c>
      <c r="AX249" s="474">
        <v>-16965132447.822701</v>
      </c>
      <c r="AY249" s="474">
        <v>-17075717427.190399</v>
      </c>
      <c r="AZ249" s="474">
        <v>-17189242220.013599</v>
      </c>
      <c r="BA249" s="474">
        <v>-17189242220.013599</v>
      </c>
    </row>
    <row r="250" spans="1:53">
      <c r="A250" s="475" t="s">
        <v>2756</v>
      </c>
      <c r="B250" s="474">
        <v>-12979321673.3799</v>
      </c>
      <c r="C250" s="474">
        <v>-13040653188.659901</v>
      </c>
      <c r="D250" s="474">
        <v>-13093058078.66</v>
      </c>
      <c r="E250" s="474">
        <v>-13122649175.190001</v>
      </c>
      <c r="F250" s="474">
        <v>-13159031227.18</v>
      </c>
      <c r="G250" s="474">
        <v>-13219250032.679899</v>
      </c>
      <c r="H250" s="474">
        <v>-13278919570.73</v>
      </c>
      <c r="I250" s="474">
        <v>-13346480145.7899</v>
      </c>
      <c r="J250" s="474">
        <v>-13267332664.459999</v>
      </c>
      <c r="K250" s="474">
        <v>-13309895149.204201</v>
      </c>
      <c r="L250" s="474">
        <v>-13373715731.780701</v>
      </c>
      <c r="M250" s="474">
        <v>-13537592323.9914</v>
      </c>
      <c r="N250" s="474">
        <v>-13537592323.9914</v>
      </c>
      <c r="O250" s="474">
        <v>-13618064182.6429</v>
      </c>
      <c r="P250" s="474">
        <v>-13687692761.070601</v>
      </c>
      <c r="Q250" s="474">
        <v>-13763620942.933201</v>
      </c>
      <c r="R250" s="474">
        <v>-13841527094.736</v>
      </c>
      <c r="S250" s="474">
        <v>-13909999292.4443</v>
      </c>
      <c r="T250" s="474">
        <v>-13850941087.281</v>
      </c>
      <c r="U250" s="474">
        <v>-13935605119.387699</v>
      </c>
      <c r="V250" s="474">
        <v>-14017710180.438499</v>
      </c>
      <c r="W250" s="474">
        <v>-14101740857.7122</v>
      </c>
      <c r="X250" s="474">
        <v>-14033661039.9258</v>
      </c>
      <c r="Y250" s="474">
        <v>-14100331796.278099</v>
      </c>
      <c r="Z250" s="474">
        <v>-14130918647.354601</v>
      </c>
      <c r="AA250" s="474">
        <v>-14130918647.354601</v>
      </c>
      <c r="AB250" s="474">
        <v>-14191602399.870501</v>
      </c>
      <c r="AC250" s="474">
        <v>-14271293656.443001</v>
      </c>
      <c r="AD250" s="474">
        <v>-14326395459.437</v>
      </c>
      <c r="AE250" s="474">
        <v>-14394128462.4415</v>
      </c>
      <c r="AF250" s="474">
        <v>-14473680052.325001</v>
      </c>
      <c r="AG250" s="474">
        <v>-14561883957.110201</v>
      </c>
      <c r="AH250" s="474">
        <v>-14647842398.9415</v>
      </c>
      <c r="AI250" s="474">
        <v>-14741746128.731199</v>
      </c>
      <c r="AJ250" s="474">
        <v>-14830624989.268499</v>
      </c>
      <c r="AK250" s="474">
        <v>-14913642045.749201</v>
      </c>
      <c r="AL250" s="474">
        <v>-15002507438.365801</v>
      </c>
      <c r="AM250" s="474">
        <v>-15096317980.962999</v>
      </c>
      <c r="AN250" s="474">
        <v>-15096317980.962999</v>
      </c>
      <c r="AO250" s="474">
        <v>-15186466309.2349</v>
      </c>
      <c r="AP250" s="474">
        <v>-15275783149.2304</v>
      </c>
      <c r="AQ250" s="474">
        <v>-15354859724.714199</v>
      </c>
      <c r="AR250" s="474">
        <v>-15441398668.655899</v>
      </c>
      <c r="AS250" s="474">
        <v>-15518684287.8557</v>
      </c>
      <c r="AT250" s="474">
        <v>-15606109368.513201</v>
      </c>
      <c r="AU250" s="474">
        <v>-15705352123.7922</v>
      </c>
      <c r="AV250" s="474">
        <v>-15803724969.930201</v>
      </c>
      <c r="AW250" s="474">
        <v>-15889117796.4128</v>
      </c>
      <c r="AX250" s="474">
        <v>-15979475701.2258</v>
      </c>
      <c r="AY250" s="474">
        <v>-16072383312.392599</v>
      </c>
      <c r="AZ250" s="474">
        <v>-16175298687.028</v>
      </c>
      <c r="BA250" s="474">
        <v>-16175298687.028</v>
      </c>
    </row>
    <row r="251" spans="1:53">
      <c r="A251" s="475" t="s">
        <v>2755</v>
      </c>
      <c r="B251" s="474">
        <v>2794822.49</v>
      </c>
      <c r="C251" s="474">
        <v>2274822.4900000002</v>
      </c>
      <c r="D251" s="474">
        <v>2817371.36</v>
      </c>
      <c r="E251" s="474">
        <v>2471781.5499999998</v>
      </c>
      <c r="F251" s="474">
        <v>2389243.31</v>
      </c>
      <c r="G251" s="474">
        <v>2795769.68</v>
      </c>
      <c r="H251" s="474">
        <v>24383960.969999999</v>
      </c>
      <c r="I251" s="474">
        <v>2808862.83</v>
      </c>
      <c r="J251" s="474">
        <v>2824478.23</v>
      </c>
      <c r="K251" s="474">
        <v>2824478.23</v>
      </c>
      <c r="L251" s="474">
        <v>2824478.23</v>
      </c>
      <c r="M251" s="474">
        <v>-91513539.089999899</v>
      </c>
      <c r="N251" s="474">
        <v>-91513539.089999899</v>
      </c>
      <c r="O251" s="474">
        <v>-91513539.089999899</v>
      </c>
      <c r="P251" s="474">
        <v>-91513539.089999899</v>
      </c>
      <c r="Q251" s="474">
        <v>-91513539.089999899</v>
      </c>
      <c r="R251" s="474">
        <v>-91513539.089999899</v>
      </c>
      <c r="S251" s="474">
        <v>-91513539.089999899</v>
      </c>
      <c r="T251" s="474">
        <v>-91513539.089999899</v>
      </c>
      <c r="U251" s="474">
        <v>-91513539.089999899</v>
      </c>
      <c r="V251" s="474">
        <v>-91513539.089999899</v>
      </c>
      <c r="W251" s="474">
        <v>-91513539.089999899</v>
      </c>
      <c r="X251" s="474">
        <v>-91513539.089999899</v>
      </c>
      <c r="Y251" s="474">
        <v>-91513539.089999899</v>
      </c>
      <c r="Z251" s="474">
        <v>-91513539.089999899</v>
      </c>
      <c r="AA251" s="474">
        <v>-91513539.089999899</v>
      </c>
      <c r="AB251" s="474">
        <v>-91513539.089999899</v>
      </c>
      <c r="AC251" s="474">
        <v>-91513539.089999899</v>
      </c>
      <c r="AD251" s="474">
        <v>-91513539.089999899</v>
      </c>
      <c r="AE251" s="474">
        <v>-91513539.089999899</v>
      </c>
      <c r="AF251" s="474">
        <v>-91513539.089999899</v>
      </c>
      <c r="AG251" s="474">
        <v>-91513539.089999899</v>
      </c>
      <c r="AH251" s="474">
        <v>-91513539.089999899</v>
      </c>
      <c r="AI251" s="474">
        <v>-91513539.089999899</v>
      </c>
      <c r="AJ251" s="474">
        <v>-91513539.089999899</v>
      </c>
      <c r="AK251" s="474">
        <v>-91513539.089999899</v>
      </c>
      <c r="AL251" s="474">
        <v>-91513539.089999899</v>
      </c>
      <c r="AM251" s="474">
        <v>-91513539.089999899</v>
      </c>
      <c r="AN251" s="474">
        <v>-91513539.089999899</v>
      </c>
      <c r="AO251" s="474">
        <v>-91513539.089999899</v>
      </c>
      <c r="AP251" s="474">
        <v>-91513539.089999899</v>
      </c>
      <c r="AQ251" s="474">
        <v>-91513539.089999899</v>
      </c>
      <c r="AR251" s="474">
        <v>-91513539.089999899</v>
      </c>
      <c r="AS251" s="474">
        <v>-91513539.089999899</v>
      </c>
      <c r="AT251" s="474">
        <v>-91513539.089999899</v>
      </c>
      <c r="AU251" s="474">
        <v>-91513539.089999899</v>
      </c>
      <c r="AV251" s="474">
        <v>-91513539.089999899</v>
      </c>
      <c r="AW251" s="474">
        <v>-91513539.089999899</v>
      </c>
      <c r="AX251" s="474">
        <v>-91513539.089999899</v>
      </c>
      <c r="AY251" s="474">
        <v>-91513539.089999899</v>
      </c>
      <c r="AZ251" s="474">
        <v>-91513539.089999899</v>
      </c>
      <c r="BA251" s="474">
        <v>-91513539.089999899</v>
      </c>
    </row>
    <row r="252" spans="1:53">
      <c r="A252" s="475" t="s">
        <v>2754</v>
      </c>
      <c r="B252" s="474">
        <v>-11066879058.209999</v>
      </c>
      <c r="C252" s="474">
        <v>-11121688482.129999</v>
      </c>
      <c r="D252" s="474">
        <v>-11153537252.73</v>
      </c>
      <c r="E252" s="474">
        <v>-11187695831.58</v>
      </c>
      <c r="F252" s="474">
        <v>-11214912196.9</v>
      </c>
      <c r="G252" s="474">
        <v>-11272127516.83</v>
      </c>
      <c r="H252" s="474">
        <v>-11349297295.370001</v>
      </c>
      <c r="I252" s="474">
        <v>-11391142337.280001</v>
      </c>
      <c r="J252" s="474">
        <v>-11313641458.27</v>
      </c>
      <c r="K252" s="474">
        <v>-11352742871.9515</v>
      </c>
      <c r="L252" s="474">
        <v>-11412733535.8363</v>
      </c>
      <c r="M252" s="474">
        <v>-11477622954.477699</v>
      </c>
      <c r="N252" s="474">
        <v>-11477622954.477699</v>
      </c>
      <c r="O252" s="474">
        <v>-11544556242.121799</v>
      </c>
      <c r="P252" s="474">
        <v>-11600979700.814199</v>
      </c>
      <c r="Q252" s="474">
        <v>-11663792856.6528</v>
      </c>
      <c r="R252" s="474">
        <v>-11729100229.572201</v>
      </c>
      <c r="S252" s="474">
        <v>-11795971692.6012</v>
      </c>
      <c r="T252" s="474">
        <v>-11731975695.2554</v>
      </c>
      <c r="U252" s="474">
        <v>-11804951375.618799</v>
      </c>
      <c r="V252" s="474">
        <v>-11874062076.4161</v>
      </c>
      <c r="W252" s="474">
        <v>-11944881960.399799</v>
      </c>
      <c r="X252" s="474">
        <v>-11864850863.557501</v>
      </c>
      <c r="Y252" s="474">
        <v>-11918389380.349899</v>
      </c>
      <c r="Z252" s="474">
        <v>-11942380865.578899</v>
      </c>
      <c r="AA252" s="474">
        <v>-11942380865.578899</v>
      </c>
      <c r="AB252" s="474">
        <v>-11993750155.9443</v>
      </c>
      <c r="AC252" s="474">
        <v>-12062116698.511499</v>
      </c>
      <c r="AD252" s="474">
        <v>-12108423268.350201</v>
      </c>
      <c r="AE252" s="474">
        <v>-12166324192.243</v>
      </c>
      <c r="AF252" s="474">
        <v>-12235780435.509501</v>
      </c>
      <c r="AG252" s="474">
        <v>-12315100341.3104</v>
      </c>
      <c r="AH252" s="474">
        <v>-12389099127.769899</v>
      </c>
      <c r="AI252" s="474">
        <v>-12471061507.704901</v>
      </c>
      <c r="AJ252" s="474">
        <v>-12550946941.5987</v>
      </c>
      <c r="AK252" s="474">
        <v>-12622010199.1548</v>
      </c>
      <c r="AL252" s="474">
        <v>-12699417209.4911</v>
      </c>
      <c r="AM252" s="474">
        <v>-12781520663.225401</v>
      </c>
      <c r="AN252" s="474">
        <v>-12781520663.225401</v>
      </c>
      <c r="AO252" s="474">
        <v>-12859783206.6091</v>
      </c>
      <c r="AP252" s="474">
        <v>-12936605228.569099</v>
      </c>
      <c r="AQ252" s="474">
        <v>-13003200585.438801</v>
      </c>
      <c r="AR252" s="474">
        <v>-13077236890.4886</v>
      </c>
      <c r="AS252" s="474">
        <v>-13154955836.515301</v>
      </c>
      <c r="AT252" s="474">
        <v>-13229912442.199699</v>
      </c>
      <c r="AU252" s="474">
        <v>-13316579973.848</v>
      </c>
      <c r="AV252" s="474">
        <v>-13402477273.6854</v>
      </c>
      <c r="AW252" s="474">
        <v>-13475192560.0161</v>
      </c>
      <c r="AX252" s="474">
        <v>-13552864713.6429</v>
      </c>
      <c r="AY252" s="474">
        <v>-13633758642.5557</v>
      </c>
      <c r="AZ252" s="474">
        <v>-13724121288.075199</v>
      </c>
      <c r="BA252" s="474">
        <v>-13724121288.075199</v>
      </c>
    </row>
    <row r="253" spans="1:53">
      <c r="A253" s="475" t="s">
        <v>2753</v>
      </c>
      <c r="B253" s="474">
        <v>-2756342.75</v>
      </c>
      <c r="C253" s="474">
        <v>-2850268.8</v>
      </c>
      <c r="D253" s="474">
        <v>-2944194.77</v>
      </c>
      <c r="E253" s="474">
        <v>-3038120.77</v>
      </c>
      <c r="F253" s="474">
        <v>-3132046.78</v>
      </c>
      <c r="G253" s="474">
        <v>-3225972.79</v>
      </c>
      <c r="H253" s="474">
        <v>-3319898.77</v>
      </c>
      <c r="I253" s="474">
        <v>-3413824.75</v>
      </c>
      <c r="J253" s="474">
        <v>-3771830.53</v>
      </c>
      <c r="K253" s="474">
        <v>-3865756.5469618901</v>
      </c>
      <c r="L253" s="474">
        <v>-3959682.5639237799</v>
      </c>
      <c r="M253" s="474">
        <v>-4053608.5808856799</v>
      </c>
      <c r="N253" s="474">
        <v>-4053608.5808856799</v>
      </c>
      <c r="O253" s="474">
        <v>-4147534.5978475702</v>
      </c>
      <c r="P253" s="474">
        <v>-4241460.61480946</v>
      </c>
      <c r="Q253" s="474">
        <v>-4335386.6317713596</v>
      </c>
      <c r="R253" s="474">
        <v>-4429312.6487332499</v>
      </c>
      <c r="S253" s="474">
        <v>-4523238.6656951401</v>
      </c>
      <c r="T253" s="474">
        <v>-4617164.6826570397</v>
      </c>
      <c r="U253" s="474">
        <v>-4711090.69961893</v>
      </c>
      <c r="V253" s="474">
        <v>-4805016.7165808203</v>
      </c>
      <c r="W253" s="474">
        <v>-4898942.7335427096</v>
      </c>
      <c r="X253" s="474">
        <v>-4992868.7505046101</v>
      </c>
      <c r="Y253" s="474">
        <v>-5086794.7674665004</v>
      </c>
      <c r="Z253" s="474">
        <v>-5180720.7844283897</v>
      </c>
      <c r="AA253" s="474">
        <v>-5180720.7844283897</v>
      </c>
      <c r="AB253" s="474">
        <v>-5274646.8013902903</v>
      </c>
      <c r="AC253" s="474">
        <v>-5368572.8183521796</v>
      </c>
      <c r="AD253" s="474">
        <v>-5462498.8353140699</v>
      </c>
      <c r="AE253" s="474">
        <v>-5556424.8522759704</v>
      </c>
      <c r="AF253" s="474">
        <v>-5650350.8692378597</v>
      </c>
      <c r="AG253" s="474">
        <v>-5744276.88619975</v>
      </c>
      <c r="AH253" s="474">
        <v>-5838202.9031616496</v>
      </c>
      <c r="AI253" s="474">
        <v>-5932128.9201235399</v>
      </c>
      <c r="AJ253" s="474">
        <v>-6026054.9370854301</v>
      </c>
      <c r="AK253" s="474">
        <v>-6119980.9540473204</v>
      </c>
      <c r="AL253" s="474">
        <v>-6213906.97100922</v>
      </c>
      <c r="AM253" s="474">
        <v>-6307832.9879711103</v>
      </c>
      <c r="AN253" s="474">
        <v>-6307832.9879711103</v>
      </c>
      <c r="AO253" s="474">
        <v>-6397929.0397478202</v>
      </c>
      <c r="AP253" s="474">
        <v>-6488025.0915245302</v>
      </c>
      <c r="AQ253" s="474">
        <v>-6578121.1433012299</v>
      </c>
      <c r="AR253" s="474">
        <v>-6668217.1950779399</v>
      </c>
      <c r="AS253" s="474">
        <v>-6758313.2468546499</v>
      </c>
      <c r="AT253" s="474">
        <v>-6848409.2986313598</v>
      </c>
      <c r="AU253" s="474">
        <v>-6938505.3504080698</v>
      </c>
      <c r="AV253" s="474">
        <v>-7028601.4021847798</v>
      </c>
      <c r="AW253" s="474">
        <v>-7118697.4539614804</v>
      </c>
      <c r="AX253" s="474">
        <v>-7208793.5057381904</v>
      </c>
      <c r="AY253" s="474">
        <v>-7298889.5575149003</v>
      </c>
      <c r="AZ253" s="474">
        <v>-7388985.6092916103</v>
      </c>
      <c r="BA253" s="474">
        <v>-7388985.6092916103</v>
      </c>
    </row>
    <row r="254" spans="1:53">
      <c r="A254" s="475" t="s">
        <v>2752</v>
      </c>
      <c r="B254" s="474">
        <v>0</v>
      </c>
      <c r="C254" s="474">
        <v>0</v>
      </c>
      <c r="D254" s="474">
        <v>0</v>
      </c>
      <c r="E254" s="474">
        <v>0</v>
      </c>
      <c r="F254" s="474">
        <v>0</v>
      </c>
      <c r="G254" s="474">
        <v>0</v>
      </c>
      <c r="H254" s="474">
        <v>0</v>
      </c>
      <c r="I254" s="474">
        <v>0</v>
      </c>
      <c r="J254" s="474">
        <v>0</v>
      </c>
      <c r="K254" s="474">
        <v>0</v>
      </c>
      <c r="L254" s="474">
        <v>0</v>
      </c>
      <c r="M254" s="474">
        <v>0</v>
      </c>
      <c r="N254" s="474">
        <v>0</v>
      </c>
      <c r="O254" s="474">
        <v>0</v>
      </c>
      <c r="P254" s="474">
        <v>0</v>
      </c>
      <c r="Q254" s="474">
        <v>0</v>
      </c>
      <c r="R254" s="474">
        <v>0</v>
      </c>
      <c r="S254" s="474">
        <v>0</v>
      </c>
      <c r="T254" s="474">
        <v>0</v>
      </c>
      <c r="U254" s="474">
        <v>0</v>
      </c>
      <c r="V254" s="474">
        <v>0</v>
      </c>
      <c r="W254" s="474">
        <v>0</v>
      </c>
      <c r="X254" s="474">
        <v>0</v>
      </c>
      <c r="Y254" s="474">
        <v>0</v>
      </c>
      <c r="Z254" s="474">
        <v>0</v>
      </c>
      <c r="AA254" s="474">
        <v>0</v>
      </c>
      <c r="AB254" s="474">
        <v>0</v>
      </c>
      <c r="AC254" s="474">
        <v>0</v>
      </c>
      <c r="AD254" s="474">
        <v>0</v>
      </c>
      <c r="AE254" s="474">
        <v>0</v>
      </c>
      <c r="AF254" s="474">
        <v>0</v>
      </c>
      <c r="AG254" s="474">
        <v>0</v>
      </c>
      <c r="AH254" s="474">
        <v>0</v>
      </c>
      <c r="AI254" s="474">
        <v>0</v>
      </c>
      <c r="AJ254" s="474">
        <v>0</v>
      </c>
      <c r="AK254" s="474">
        <v>0</v>
      </c>
      <c r="AL254" s="474">
        <v>0</v>
      </c>
      <c r="AM254" s="474">
        <v>0</v>
      </c>
      <c r="AN254" s="474">
        <v>0</v>
      </c>
      <c r="AO254" s="474">
        <v>0</v>
      </c>
      <c r="AP254" s="474">
        <v>0</v>
      </c>
      <c r="AQ254" s="474">
        <v>0</v>
      </c>
      <c r="AR254" s="474">
        <v>0</v>
      </c>
      <c r="AS254" s="474">
        <v>0</v>
      </c>
      <c r="AT254" s="474">
        <v>0</v>
      </c>
      <c r="AU254" s="474">
        <v>0</v>
      </c>
      <c r="AV254" s="474">
        <v>0</v>
      </c>
      <c r="AW254" s="474">
        <v>0</v>
      </c>
      <c r="AX254" s="474">
        <v>0</v>
      </c>
      <c r="AY254" s="474">
        <v>0</v>
      </c>
      <c r="AZ254" s="474">
        <v>0</v>
      </c>
      <c r="BA254" s="474">
        <v>0</v>
      </c>
    </row>
    <row r="255" spans="1:53">
      <c r="A255" s="475" t="s">
        <v>2751</v>
      </c>
      <c r="B255" s="474">
        <v>-145886698.38999999</v>
      </c>
      <c r="C255" s="474">
        <v>-150971587.72</v>
      </c>
      <c r="D255" s="474">
        <v>-156074963.03</v>
      </c>
      <c r="E255" s="474">
        <v>-161188391.66</v>
      </c>
      <c r="F255" s="474">
        <v>-166310389.84</v>
      </c>
      <c r="G255" s="474">
        <v>-173368693.13</v>
      </c>
      <c r="H255" s="474">
        <v>-176552625.78</v>
      </c>
      <c r="I255" s="474">
        <v>-181592793.97</v>
      </c>
      <c r="J255" s="474">
        <v>-186675217.84</v>
      </c>
      <c r="K255" s="474">
        <v>-191606334.00858399</v>
      </c>
      <c r="L255" s="474">
        <v>-196519334.55016601</v>
      </c>
      <c r="M255" s="474">
        <v>-201199429.555235</v>
      </c>
      <c r="N255" s="474">
        <v>-201199429.555235</v>
      </c>
      <c r="O255" s="474">
        <v>-206210858.64523</v>
      </c>
      <c r="P255" s="474">
        <v>-211155853.67800799</v>
      </c>
      <c r="Q255" s="474">
        <v>-216109540.60640901</v>
      </c>
      <c r="R255" s="474">
        <v>-220976552.29261801</v>
      </c>
      <c r="S255" s="474">
        <v>-225931581.87255299</v>
      </c>
      <c r="T255" s="474">
        <v>-230839773.47613499</v>
      </c>
      <c r="U255" s="474">
        <v>-235855991.44658399</v>
      </c>
      <c r="V255" s="474">
        <v>-240851133.632579</v>
      </c>
      <c r="W255" s="474">
        <v>-245875153.554353</v>
      </c>
      <c r="X255" s="474">
        <v>-249756415.03029799</v>
      </c>
      <c r="Y255" s="474">
        <v>-254773803.91677499</v>
      </c>
      <c r="Z255" s="474">
        <v>-253096288.83574</v>
      </c>
      <c r="AA255" s="474">
        <v>-253096288.83574</v>
      </c>
      <c r="AB255" s="474">
        <v>-256738866.90197599</v>
      </c>
      <c r="AC255" s="474">
        <v>-260374042.15127501</v>
      </c>
      <c r="AD255" s="474">
        <v>-264014691.209566</v>
      </c>
      <c r="AE255" s="474">
        <v>-267620564.32039401</v>
      </c>
      <c r="AF255" s="474">
        <v>-271253346.58173603</v>
      </c>
      <c r="AG255" s="474">
        <v>-274865971.30461699</v>
      </c>
      <c r="AH255" s="474">
        <v>-278505657.72000998</v>
      </c>
      <c r="AI255" s="474">
        <v>-282167636.04499799</v>
      </c>
      <c r="AJ255" s="474">
        <v>-285830821.062168</v>
      </c>
      <c r="AK255" s="474">
        <v>-289436994.08799398</v>
      </c>
      <c r="AL255" s="474">
        <v>-293108112.59593701</v>
      </c>
      <c r="AM255" s="474">
        <v>-296742443.49422997</v>
      </c>
      <c r="AN255" s="474">
        <v>-296742443.49422997</v>
      </c>
      <c r="AO255" s="474">
        <v>-300472777.66727799</v>
      </c>
      <c r="AP255" s="474">
        <v>-303997013.20629501</v>
      </c>
      <c r="AQ255" s="474">
        <v>-307523414.78190398</v>
      </c>
      <c r="AR255" s="474">
        <v>-311010227.24221897</v>
      </c>
      <c r="AS255" s="474">
        <v>-314547443.50124902</v>
      </c>
      <c r="AT255" s="474">
        <v>-318089426.14778697</v>
      </c>
      <c r="AU255" s="474">
        <v>-321639831.43094099</v>
      </c>
      <c r="AV255" s="474">
        <v>-325193560.86666697</v>
      </c>
      <c r="AW255" s="474">
        <v>-328751630.311544</v>
      </c>
      <c r="AX255" s="474">
        <v>-332295543.945391</v>
      </c>
      <c r="AY255" s="474">
        <v>-335859481.58119798</v>
      </c>
      <c r="AZ255" s="474">
        <v>-339233819.49979502</v>
      </c>
      <c r="BA255" s="474">
        <v>-339233819.49979502</v>
      </c>
    </row>
    <row r="256" spans="1:53">
      <c r="A256" s="475" t="s">
        <v>2750</v>
      </c>
      <c r="B256" s="474">
        <v>0</v>
      </c>
      <c r="C256" s="474">
        <v>0</v>
      </c>
      <c r="D256" s="474">
        <v>0</v>
      </c>
      <c r="E256" s="474">
        <v>0</v>
      </c>
      <c r="F256" s="474">
        <v>0</v>
      </c>
      <c r="G256" s="474">
        <v>0</v>
      </c>
      <c r="H256" s="474">
        <v>0</v>
      </c>
      <c r="I256" s="474">
        <v>0</v>
      </c>
      <c r="J256" s="474">
        <v>0</v>
      </c>
      <c r="K256" s="474">
        <v>0</v>
      </c>
      <c r="L256" s="474">
        <v>0</v>
      </c>
      <c r="M256" s="474">
        <v>0</v>
      </c>
      <c r="N256" s="474">
        <v>0</v>
      </c>
      <c r="O256" s="474">
        <v>0</v>
      </c>
      <c r="P256" s="474">
        <v>0</v>
      </c>
      <c r="Q256" s="474">
        <v>0</v>
      </c>
      <c r="R256" s="474">
        <v>0</v>
      </c>
      <c r="S256" s="474">
        <v>0</v>
      </c>
      <c r="T256" s="474">
        <v>0</v>
      </c>
      <c r="U256" s="474">
        <v>0</v>
      </c>
      <c r="V256" s="474">
        <v>0</v>
      </c>
      <c r="W256" s="474">
        <v>0</v>
      </c>
      <c r="X256" s="474">
        <v>0</v>
      </c>
      <c r="Y256" s="474">
        <v>0</v>
      </c>
      <c r="Z256" s="474">
        <v>0</v>
      </c>
      <c r="AA256" s="474">
        <v>0</v>
      </c>
      <c r="AB256" s="474">
        <v>0</v>
      </c>
      <c r="AC256" s="474">
        <v>0</v>
      </c>
      <c r="AD256" s="474">
        <v>0</v>
      </c>
      <c r="AE256" s="474">
        <v>0</v>
      </c>
      <c r="AF256" s="474">
        <v>0</v>
      </c>
      <c r="AG256" s="474">
        <v>0</v>
      </c>
      <c r="AH256" s="474">
        <v>0</v>
      </c>
      <c r="AI256" s="474">
        <v>0</v>
      </c>
      <c r="AJ256" s="474">
        <v>0</v>
      </c>
      <c r="AK256" s="474">
        <v>0</v>
      </c>
      <c r="AL256" s="474">
        <v>0</v>
      </c>
      <c r="AM256" s="474">
        <v>0</v>
      </c>
      <c r="AN256" s="474">
        <v>0</v>
      </c>
      <c r="AO256" s="474">
        <v>0</v>
      </c>
      <c r="AP256" s="474">
        <v>0</v>
      </c>
      <c r="AQ256" s="474">
        <v>0</v>
      </c>
      <c r="AR256" s="474">
        <v>0</v>
      </c>
      <c r="AS256" s="474">
        <v>0</v>
      </c>
      <c r="AT256" s="474">
        <v>0</v>
      </c>
      <c r="AU256" s="474">
        <v>0</v>
      </c>
      <c r="AV256" s="474">
        <v>0</v>
      </c>
      <c r="AW256" s="474">
        <v>0</v>
      </c>
      <c r="AX256" s="474">
        <v>0</v>
      </c>
      <c r="AY256" s="474">
        <v>0</v>
      </c>
      <c r="AZ256" s="474">
        <v>0</v>
      </c>
      <c r="BA256" s="474">
        <v>0</v>
      </c>
    </row>
    <row r="257" spans="1:53">
      <c r="A257" s="475" t="s">
        <v>2749</v>
      </c>
      <c r="B257" s="474">
        <v>65386.12</v>
      </c>
      <c r="C257" s="474">
        <v>58641.64</v>
      </c>
      <c r="D257" s="474">
        <v>50772.34</v>
      </c>
      <c r="E257" s="474">
        <v>36271.75</v>
      </c>
      <c r="F257" s="474">
        <v>14606.9</v>
      </c>
      <c r="G257" s="474">
        <v>-10083.209999999999</v>
      </c>
      <c r="H257" s="474">
        <v>-40746.22</v>
      </c>
      <c r="I257" s="474">
        <v>-78393.210000000006</v>
      </c>
      <c r="J257" s="474">
        <v>-122437.64</v>
      </c>
      <c r="K257" s="474">
        <v>-188322.78065297499</v>
      </c>
      <c r="L257" s="474">
        <v>-254207.92130595</v>
      </c>
      <c r="M257" s="474">
        <v>-320093.06195892498</v>
      </c>
      <c r="N257" s="474">
        <v>-320093.06195892498</v>
      </c>
      <c r="O257" s="474">
        <v>-385978.20261189999</v>
      </c>
      <c r="P257" s="474">
        <v>-451863.343264875</v>
      </c>
      <c r="Q257" s="474">
        <v>-517748.48391785001</v>
      </c>
      <c r="R257" s="474">
        <v>-583633.62457082502</v>
      </c>
      <c r="S257" s="474">
        <v>-649518.76522379997</v>
      </c>
      <c r="T257" s="474">
        <v>-715403.90587677504</v>
      </c>
      <c r="U257" s="474">
        <v>-781289.04652974999</v>
      </c>
      <c r="V257" s="474">
        <v>-847174.18718272506</v>
      </c>
      <c r="W257" s="474">
        <v>-913059.32783570001</v>
      </c>
      <c r="X257" s="474">
        <v>-978944.46848867496</v>
      </c>
      <c r="Y257" s="474">
        <v>-1044829.60914165</v>
      </c>
      <c r="Z257" s="474">
        <v>-1110714.7497946201</v>
      </c>
      <c r="AA257" s="474">
        <v>-1110714.7497946201</v>
      </c>
      <c r="AB257" s="474">
        <v>-1176599.8904476</v>
      </c>
      <c r="AC257" s="474">
        <v>-1242485.03110057</v>
      </c>
      <c r="AD257" s="474">
        <v>-1308370.1717535499</v>
      </c>
      <c r="AE257" s="474">
        <v>-1374255.3124065199</v>
      </c>
      <c r="AF257" s="474">
        <v>-1440140.4530595001</v>
      </c>
      <c r="AG257" s="474">
        <v>-1506025.59371247</v>
      </c>
      <c r="AH257" s="474">
        <v>-1571910.73436545</v>
      </c>
      <c r="AI257" s="474">
        <v>-1637795.8750184199</v>
      </c>
      <c r="AJ257" s="474">
        <v>-1703681.0156713999</v>
      </c>
      <c r="AK257" s="474">
        <v>-1769566.1563243701</v>
      </c>
      <c r="AL257" s="474">
        <v>-1835451.29697735</v>
      </c>
      <c r="AM257" s="474">
        <v>-1901336.43763032</v>
      </c>
      <c r="AN257" s="474">
        <v>-1901336.43763032</v>
      </c>
      <c r="AO257" s="474">
        <v>-1967221.5782832999</v>
      </c>
      <c r="AP257" s="474">
        <v>-2033106.7189362701</v>
      </c>
      <c r="AQ257" s="474">
        <v>-2098991.8595892498</v>
      </c>
      <c r="AR257" s="474">
        <v>-2164877.0002422198</v>
      </c>
      <c r="AS257" s="474">
        <v>-2230762.1408952</v>
      </c>
      <c r="AT257" s="474">
        <v>-2296647.2815481699</v>
      </c>
      <c r="AU257" s="474">
        <v>-2362532.4222011501</v>
      </c>
      <c r="AV257" s="474">
        <v>-2428417.56285412</v>
      </c>
      <c r="AW257" s="474">
        <v>-2494302.7035071002</v>
      </c>
      <c r="AX257" s="474">
        <v>-2560187.8441600702</v>
      </c>
      <c r="AY257" s="474">
        <v>-2626072.9848130499</v>
      </c>
      <c r="AZ257" s="474">
        <v>-2691958.1254660198</v>
      </c>
      <c r="BA257" s="474">
        <v>-2691958.1254660198</v>
      </c>
    </row>
    <row r="258" spans="1:53">
      <c r="A258" s="475" t="s">
        <v>2748</v>
      </c>
      <c r="B258" s="474">
        <v>-20441551.5</v>
      </c>
      <c r="C258" s="474">
        <v>-21040720.510000002</v>
      </c>
      <c r="D258" s="474">
        <v>-21696767.690000001</v>
      </c>
      <c r="E258" s="474">
        <v>-22461832.829999998</v>
      </c>
      <c r="F258" s="474">
        <v>-23232917.030000001</v>
      </c>
      <c r="G258" s="474">
        <v>-24016659.77</v>
      </c>
      <c r="H258" s="474">
        <v>-24747700.530000001</v>
      </c>
      <c r="I258" s="474">
        <v>-24035376.710000001</v>
      </c>
      <c r="J258" s="474">
        <v>-24834958.850000001</v>
      </c>
      <c r="K258" s="474">
        <v>-25650382.199038599</v>
      </c>
      <c r="L258" s="474">
        <v>-26485476.059282001</v>
      </c>
      <c r="M258" s="474">
        <v>-27278845.021136101</v>
      </c>
      <c r="N258" s="474">
        <v>-27278845.021136101</v>
      </c>
      <c r="O258" s="474">
        <v>-28080547.6555604</v>
      </c>
      <c r="P258" s="474">
        <v>-28952747.751855001</v>
      </c>
      <c r="Q258" s="474">
        <v>-29771664.001131698</v>
      </c>
      <c r="R258" s="474">
        <v>-30601834.803413399</v>
      </c>
      <c r="S258" s="474">
        <v>-26463914.9975353</v>
      </c>
      <c r="T258" s="474">
        <v>-19190488.7241892</v>
      </c>
      <c r="U258" s="474">
        <v>-18538702.813681599</v>
      </c>
      <c r="V258" s="474">
        <v>-19132086.524381299</v>
      </c>
      <c r="W258" s="474">
        <v>-19882546.2982614</v>
      </c>
      <c r="X258" s="474">
        <v>-20466690.990196001</v>
      </c>
      <c r="Y258" s="474">
        <v>-21093285.441042099</v>
      </c>
      <c r="Z258" s="474">
        <v>-21851894.9846645</v>
      </c>
      <c r="AA258" s="474">
        <v>-21851894.9846645</v>
      </c>
      <c r="AB258" s="474">
        <v>-19610569.6358096</v>
      </c>
      <c r="AC258" s="474">
        <v>-19371255.663872998</v>
      </c>
      <c r="AD258" s="474">
        <v>-20046839.859210201</v>
      </c>
      <c r="AE258" s="474">
        <v>-20793214.241306301</v>
      </c>
      <c r="AF258" s="474">
        <v>-19751213.871741898</v>
      </c>
      <c r="AG258" s="474">
        <v>-20515761.283489499</v>
      </c>
      <c r="AH258" s="474">
        <v>-21299609.377681799</v>
      </c>
      <c r="AI258" s="474">
        <v>-22027038.022598699</v>
      </c>
      <c r="AJ258" s="474">
        <v>-22802982.8067559</v>
      </c>
      <c r="AK258" s="474">
        <v>-23566928.955366399</v>
      </c>
      <c r="AL258" s="474">
        <v>-24237478.590799902</v>
      </c>
      <c r="AM258" s="474">
        <v>-24685092.2923453</v>
      </c>
      <c r="AN258" s="474">
        <v>-24685092.2923453</v>
      </c>
      <c r="AO258" s="474">
        <v>-24747881.542215101</v>
      </c>
      <c r="AP258" s="474">
        <v>-25609217.6803867</v>
      </c>
      <c r="AQ258" s="474">
        <v>-26439629.365716401</v>
      </c>
      <c r="AR258" s="474">
        <v>-27314114.038847301</v>
      </c>
      <c r="AS258" s="474">
        <v>-24782317.268775601</v>
      </c>
      <c r="AT258" s="474">
        <v>-25639580.152245902</v>
      </c>
      <c r="AU258" s="474">
        <v>-26474980.4205002</v>
      </c>
      <c r="AV258" s="474">
        <v>-27197957.6756397</v>
      </c>
      <c r="AW258" s="474">
        <v>-28095614.4098223</v>
      </c>
      <c r="AX258" s="474">
        <v>-28999688.192626599</v>
      </c>
      <c r="AY258" s="474">
        <v>-29198485.128614999</v>
      </c>
      <c r="AZ258" s="474">
        <v>-30106245.459701698</v>
      </c>
      <c r="BA258" s="474">
        <v>-30106245.459701698</v>
      </c>
    </row>
    <row r="259" spans="1:53">
      <c r="A259" s="475" t="s">
        <v>2747</v>
      </c>
      <c r="B259" s="474">
        <v>-359371859.10000002</v>
      </c>
      <c r="C259" s="474">
        <v>-359112479.41000003</v>
      </c>
      <c r="D259" s="474">
        <v>-359643846.75</v>
      </c>
      <c r="E259" s="474">
        <v>-360311381.64999998</v>
      </c>
      <c r="F259" s="474">
        <v>-361933137.38</v>
      </c>
      <c r="G259" s="474">
        <v>-362133113.58999997</v>
      </c>
      <c r="H259" s="474">
        <v>-361990295.82999998</v>
      </c>
      <c r="I259" s="474">
        <v>-362086845.99000001</v>
      </c>
      <c r="J259" s="474">
        <v>-363051213.00999999</v>
      </c>
      <c r="K259" s="474">
        <v>-362411595.20999998</v>
      </c>
      <c r="L259" s="474">
        <v>-362156324.90999901</v>
      </c>
      <c r="M259" s="474">
        <v>-363013662.669999</v>
      </c>
      <c r="N259" s="474">
        <v>-363013662.669999</v>
      </c>
      <c r="O259" s="474">
        <v>-364509987.95999998</v>
      </c>
      <c r="P259" s="474">
        <v>-365653513.25</v>
      </c>
      <c r="Q259" s="474">
        <v>-366763438.54000002</v>
      </c>
      <c r="R259" s="474">
        <v>-367419462.25999999</v>
      </c>
      <c r="S259" s="474">
        <v>-361942139.51999998</v>
      </c>
      <c r="T259" s="474">
        <v>-362968814.81</v>
      </c>
      <c r="U259" s="474">
        <v>-364012290.10000002</v>
      </c>
      <c r="V259" s="474">
        <v>-365122215.38999999</v>
      </c>
      <c r="W259" s="474">
        <v>-366248940.68000001</v>
      </c>
      <c r="X259" s="474">
        <v>-367392465.97000003</v>
      </c>
      <c r="Y259" s="474">
        <v>-368519191.25999999</v>
      </c>
      <c r="Z259" s="474">
        <v>-369645916.56</v>
      </c>
      <c r="AA259" s="474">
        <v>-369645916.56</v>
      </c>
      <c r="AB259" s="474">
        <v>-371144625.56</v>
      </c>
      <c r="AC259" s="474">
        <v>-372643334.56</v>
      </c>
      <c r="AD259" s="474">
        <v>-370676518.56</v>
      </c>
      <c r="AE259" s="474">
        <v>-369714202.56</v>
      </c>
      <c r="AF259" s="474">
        <v>-370760886.56</v>
      </c>
      <c r="AG259" s="474">
        <v>-368794070.56</v>
      </c>
      <c r="AH259" s="474">
        <v>-369840754.56</v>
      </c>
      <c r="AI259" s="474">
        <v>-370887438.56</v>
      </c>
      <c r="AJ259" s="474">
        <v>-368920622.56</v>
      </c>
      <c r="AK259" s="474">
        <v>-369967306.56</v>
      </c>
      <c r="AL259" s="474">
        <v>-370511740.56</v>
      </c>
      <c r="AM259" s="474">
        <v>-371558424.56</v>
      </c>
      <c r="AN259" s="474">
        <v>-371558424.56</v>
      </c>
      <c r="AO259" s="474">
        <v>-373050719.18000001</v>
      </c>
      <c r="AP259" s="474">
        <v>-374543596.89999998</v>
      </c>
      <c r="AQ259" s="474">
        <v>-376035599.92000002</v>
      </c>
      <c r="AR259" s="474">
        <v>-377528477.63999999</v>
      </c>
      <c r="AS259" s="474">
        <v>-369429280.66000003</v>
      </c>
      <c r="AT259" s="474">
        <v>-370817829.79000002</v>
      </c>
      <c r="AU259" s="474">
        <v>-372310415.95999998</v>
      </c>
      <c r="AV259" s="474">
        <v>-373802418.98000002</v>
      </c>
      <c r="AW259" s="474">
        <v>-375295005.14999998</v>
      </c>
      <c r="AX259" s="474">
        <v>-376787299.76999998</v>
      </c>
      <c r="AY259" s="474">
        <v>-378279594.38999999</v>
      </c>
      <c r="AZ259" s="474">
        <v>-379772180.55000001</v>
      </c>
      <c r="BA259" s="474">
        <v>-379772180.55000001</v>
      </c>
    </row>
    <row r="260" spans="1:53">
      <c r="A260" s="475" t="s">
        <v>2746</v>
      </c>
      <c r="B260" s="474">
        <v>-254871446.91999999</v>
      </c>
      <c r="C260" s="474">
        <v>-254665598.36000001</v>
      </c>
      <c r="D260" s="474">
        <v>-254580410.81999999</v>
      </c>
      <c r="E260" s="474">
        <v>-254562454.19</v>
      </c>
      <c r="F260" s="474">
        <v>-254359839.19999999</v>
      </c>
      <c r="G260" s="474">
        <v>-254355121.77000001</v>
      </c>
      <c r="H260" s="474">
        <v>-254132332.97</v>
      </c>
      <c r="I260" s="474">
        <v>-253184167.69999999</v>
      </c>
      <c r="J260" s="474">
        <v>-253116295.24000001</v>
      </c>
      <c r="K260" s="474">
        <v>-253100510.55990699</v>
      </c>
      <c r="L260" s="474">
        <v>-253087700.439814</v>
      </c>
      <c r="M260" s="474">
        <v>-253076283.40972099</v>
      </c>
      <c r="N260" s="474">
        <v>-253076283.40972099</v>
      </c>
      <c r="O260" s="474">
        <v>-253086856.01962799</v>
      </c>
      <c r="P260" s="474">
        <v>-253097428.62953499</v>
      </c>
      <c r="Q260" s="474">
        <v>-253080785.23944199</v>
      </c>
      <c r="R260" s="474">
        <v>-253061873.84934899</v>
      </c>
      <c r="S260" s="474">
        <v>-253042962.45925599</v>
      </c>
      <c r="T260" s="474">
        <v>-253024051.06916299</v>
      </c>
      <c r="U260" s="474">
        <v>-252993799.67907</v>
      </c>
      <c r="V260" s="474">
        <v>-252963548.288977</v>
      </c>
      <c r="W260" s="474">
        <v>-252931482.49888399</v>
      </c>
      <c r="X260" s="474">
        <v>-252916653.508791</v>
      </c>
      <c r="Y260" s="474">
        <v>-252905453.31869799</v>
      </c>
      <c r="Z260" s="474">
        <v>-252904685.92860499</v>
      </c>
      <c r="AA260" s="474">
        <v>-252904685.92860499</v>
      </c>
      <c r="AB260" s="474">
        <v>-252915258.53851199</v>
      </c>
      <c r="AC260" s="474">
        <v>-252925831.14841899</v>
      </c>
      <c r="AD260" s="474">
        <v>-252936403.75832599</v>
      </c>
      <c r="AE260" s="474">
        <v>-252927603.858233</v>
      </c>
      <c r="AF260" s="474">
        <v>-252918803.96814001</v>
      </c>
      <c r="AG260" s="474">
        <v>-252910004.07804701</v>
      </c>
      <c r="AH260" s="474">
        <v>-252901204.18795401</v>
      </c>
      <c r="AI260" s="474">
        <v>-252892404.29786101</v>
      </c>
      <c r="AJ260" s="474">
        <v>-252883604.40776801</v>
      </c>
      <c r="AK260" s="474">
        <v>-252874804.51767501</v>
      </c>
      <c r="AL260" s="474">
        <v>-252885377.12758201</v>
      </c>
      <c r="AM260" s="474">
        <v>-252886185.99748901</v>
      </c>
      <c r="AN260" s="474">
        <v>-252886185.99748901</v>
      </c>
      <c r="AO260" s="474">
        <v>-252896758.60739601</v>
      </c>
      <c r="AP260" s="474">
        <v>-252907331.21730301</v>
      </c>
      <c r="AQ260" s="474">
        <v>-252917903.82721001</v>
      </c>
      <c r="AR260" s="474">
        <v>-252928476.43711701</v>
      </c>
      <c r="AS260" s="474">
        <v>-252934941.98702401</v>
      </c>
      <c r="AT260" s="474">
        <v>-252945514.59693101</v>
      </c>
      <c r="AU260" s="474">
        <v>-252956087.20683801</v>
      </c>
      <c r="AV260" s="474">
        <v>-252960481.06674501</v>
      </c>
      <c r="AW260" s="474">
        <v>-252971053.67665201</v>
      </c>
      <c r="AX260" s="474">
        <v>-252981626.28655899</v>
      </c>
      <c r="AY260" s="474">
        <v>-252989109.51646599</v>
      </c>
      <c r="AZ260" s="474">
        <v>-252999682.12637299</v>
      </c>
      <c r="BA260" s="474">
        <v>-252999682.12637299</v>
      </c>
    </row>
    <row r="261" spans="1:53">
      <c r="A261" s="475" t="s">
        <v>2745</v>
      </c>
      <c r="B261" s="474">
        <v>51267050</v>
      </c>
      <c r="C261" s="474">
        <v>51432998</v>
      </c>
      <c r="D261" s="474">
        <v>51598946</v>
      </c>
      <c r="E261" s="474">
        <v>51764894</v>
      </c>
      <c r="F261" s="474">
        <v>51930842</v>
      </c>
      <c r="G261" s="474">
        <v>52096790</v>
      </c>
      <c r="H261" s="474">
        <v>52262738</v>
      </c>
      <c r="I261" s="474">
        <v>52428686</v>
      </c>
      <c r="J261" s="474">
        <v>52594634</v>
      </c>
      <c r="K261" s="474">
        <v>52760582</v>
      </c>
      <c r="L261" s="474">
        <v>52926530</v>
      </c>
      <c r="M261" s="474">
        <v>53092478</v>
      </c>
      <c r="N261" s="474">
        <v>53092478</v>
      </c>
      <c r="O261" s="474">
        <v>53258426</v>
      </c>
      <c r="P261" s="474">
        <v>53424374</v>
      </c>
      <c r="Q261" s="474">
        <v>53590322</v>
      </c>
      <c r="R261" s="474">
        <v>53756270</v>
      </c>
      <c r="S261" s="474">
        <v>53922218</v>
      </c>
      <c r="T261" s="474">
        <v>54088166</v>
      </c>
      <c r="U261" s="474">
        <v>54254114</v>
      </c>
      <c r="V261" s="474">
        <v>54420062</v>
      </c>
      <c r="W261" s="474">
        <v>54586010</v>
      </c>
      <c r="X261" s="474">
        <v>54751958</v>
      </c>
      <c r="Y261" s="474">
        <v>54917906</v>
      </c>
      <c r="Z261" s="474">
        <v>55083854</v>
      </c>
      <c r="AA261" s="474">
        <v>55083854</v>
      </c>
      <c r="AB261" s="474">
        <v>55249802</v>
      </c>
      <c r="AC261" s="474">
        <v>55415750</v>
      </c>
      <c r="AD261" s="474">
        <v>55581698</v>
      </c>
      <c r="AE261" s="474">
        <v>55747646</v>
      </c>
      <c r="AF261" s="474">
        <v>55913594</v>
      </c>
      <c r="AG261" s="474">
        <v>56079542</v>
      </c>
      <c r="AH261" s="474">
        <v>56245490</v>
      </c>
      <c r="AI261" s="474">
        <v>56411438</v>
      </c>
      <c r="AJ261" s="474">
        <v>56577386</v>
      </c>
      <c r="AK261" s="474">
        <v>56743334</v>
      </c>
      <c r="AL261" s="474">
        <v>56909282</v>
      </c>
      <c r="AM261" s="474">
        <v>57075230</v>
      </c>
      <c r="AN261" s="474">
        <v>57075230</v>
      </c>
      <c r="AO261" s="474">
        <v>57241178</v>
      </c>
      <c r="AP261" s="474">
        <v>57407126</v>
      </c>
      <c r="AQ261" s="474">
        <v>57573074</v>
      </c>
      <c r="AR261" s="474">
        <v>57739022</v>
      </c>
      <c r="AS261" s="474">
        <v>57904970</v>
      </c>
      <c r="AT261" s="474">
        <v>58070918</v>
      </c>
      <c r="AU261" s="474">
        <v>58236866</v>
      </c>
      <c r="AV261" s="474">
        <v>58402814</v>
      </c>
      <c r="AW261" s="474">
        <v>58568762</v>
      </c>
      <c r="AX261" s="474">
        <v>58734710</v>
      </c>
      <c r="AY261" s="474">
        <v>58900658</v>
      </c>
      <c r="AZ261" s="474">
        <v>59066606</v>
      </c>
      <c r="BA261" s="474">
        <v>59066606</v>
      </c>
    </row>
    <row r="262" spans="1:53">
      <c r="A262" s="475" t="s">
        <v>2744</v>
      </c>
      <c r="B262" s="474">
        <v>-5626736.1100000003</v>
      </c>
      <c r="C262" s="474">
        <v>-5626736.1100000003</v>
      </c>
      <c r="D262" s="474">
        <v>-7549086.6500000004</v>
      </c>
      <c r="E262" s="474">
        <v>-7549086.6500000004</v>
      </c>
      <c r="F262" s="474">
        <v>-7549086.6500000004</v>
      </c>
      <c r="G262" s="474">
        <v>-2000073.69</v>
      </c>
      <c r="H262" s="474">
        <v>-2000073.69</v>
      </c>
      <c r="I262" s="474">
        <v>-2000073.69</v>
      </c>
      <c r="J262" s="474">
        <v>-717160.46</v>
      </c>
      <c r="K262" s="474">
        <v>-717160.46</v>
      </c>
      <c r="L262" s="474">
        <v>-717160.46</v>
      </c>
      <c r="M262" s="474">
        <v>-717160.46</v>
      </c>
      <c r="N262" s="474">
        <v>-717160.46</v>
      </c>
      <c r="O262" s="474">
        <v>-717160.46</v>
      </c>
      <c r="P262" s="474">
        <v>-717160.46</v>
      </c>
      <c r="Q262" s="474">
        <v>-717160.46</v>
      </c>
      <c r="R262" s="474">
        <v>-717160.46</v>
      </c>
      <c r="S262" s="474">
        <v>-717160.46</v>
      </c>
      <c r="T262" s="474">
        <v>-717160.46</v>
      </c>
      <c r="U262" s="474">
        <v>-717160.46</v>
      </c>
      <c r="V262" s="474">
        <v>-717160.46</v>
      </c>
      <c r="W262" s="474">
        <v>-717160.46</v>
      </c>
      <c r="X262" s="474">
        <v>-717160.46</v>
      </c>
      <c r="Y262" s="474">
        <v>-717160.46</v>
      </c>
      <c r="Z262" s="474">
        <v>-717160.46</v>
      </c>
      <c r="AA262" s="474">
        <v>-717160.46</v>
      </c>
      <c r="AB262" s="474">
        <v>-717160.46</v>
      </c>
      <c r="AC262" s="474">
        <v>-717160.46</v>
      </c>
      <c r="AD262" s="474">
        <v>-717160.46</v>
      </c>
      <c r="AE262" s="474">
        <v>-717160.46</v>
      </c>
      <c r="AF262" s="474">
        <v>-717160.46</v>
      </c>
      <c r="AG262" s="474">
        <v>-717160.46</v>
      </c>
      <c r="AH262" s="474">
        <v>-717160.46</v>
      </c>
      <c r="AI262" s="474">
        <v>-717160.46</v>
      </c>
      <c r="AJ262" s="474">
        <v>-717160.46</v>
      </c>
      <c r="AK262" s="474">
        <v>-717160.46</v>
      </c>
      <c r="AL262" s="474">
        <v>-717160.46</v>
      </c>
      <c r="AM262" s="474">
        <v>-717160.46</v>
      </c>
      <c r="AN262" s="474">
        <v>-717160.46</v>
      </c>
      <c r="AO262" s="474">
        <v>-717160.46</v>
      </c>
      <c r="AP262" s="474">
        <v>-717160.46</v>
      </c>
      <c r="AQ262" s="474">
        <v>-717160.46</v>
      </c>
      <c r="AR262" s="474">
        <v>-717160.46</v>
      </c>
      <c r="AS262" s="474">
        <v>-717160.46</v>
      </c>
      <c r="AT262" s="474">
        <v>-717160.46</v>
      </c>
      <c r="AU262" s="474">
        <v>-717160.46</v>
      </c>
      <c r="AV262" s="474">
        <v>-717160.46</v>
      </c>
      <c r="AW262" s="474">
        <v>-717160.46</v>
      </c>
      <c r="AX262" s="474">
        <v>-717160.46</v>
      </c>
      <c r="AY262" s="474">
        <v>-717160.46</v>
      </c>
      <c r="AZ262" s="474">
        <v>-717160.46</v>
      </c>
      <c r="BA262" s="474">
        <v>-717160.46</v>
      </c>
    </row>
    <row r="263" spans="1:53">
      <c r="A263" s="475" t="s">
        <v>2743</v>
      </c>
      <c r="B263" s="474">
        <v>-356332180.02999997</v>
      </c>
      <c r="C263" s="474">
        <v>-356332180.02999997</v>
      </c>
      <c r="D263" s="474">
        <v>-356332180.02999997</v>
      </c>
      <c r="E263" s="474">
        <v>-356332180.02999997</v>
      </c>
      <c r="F263" s="474">
        <v>-356332180.02999997</v>
      </c>
      <c r="G263" s="474">
        <v>-356332180.02999997</v>
      </c>
      <c r="H263" s="474">
        <v>-356332180.02999997</v>
      </c>
      <c r="I263" s="474">
        <v>-356332180.02999997</v>
      </c>
      <c r="J263" s="474">
        <v>-356332180.02999997</v>
      </c>
      <c r="K263" s="474">
        <v>-356332180.02999997</v>
      </c>
      <c r="L263" s="474">
        <v>-356332180.02999997</v>
      </c>
      <c r="M263" s="474">
        <v>-356332180.02999997</v>
      </c>
      <c r="N263" s="474">
        <v>-356332180.02999997</v>
      </c>
      <c r="O263" s="474">
        <v>-356332180.02999997</v>
      </c>
      <c r="P263" s="474">
        <v>-356332180.02999997</v>
      </c>
      <c r="Q263" s="474">
        <v>-356332180.02999997</v>
      </c>
      <c r="R263" s="474">
        <v>-356332180.02999997</v>
      </c>
      <c r="S263" s="474">
        <v>-356332180.02999997</v>
      </c>
      <c r="T263" s="474">
        <v>-356332180.02999997</v>
      </c>
      <c r="U263" s="474">
        <v>-356332180.02999997</v>
      </c>
      <c r="V263" s="474">
        <v>-356332180.02999997</v>
      </c>
      <c r="W263" s="474">
        <v>-356332180.02999997</v>
      </c>
      <c r="X263" s="474">
        <v>-356332180.02999997</v>
      </c>
      <c r="Y263" s="474">
        <v>-356332180.02999997</v>
      </c>
      <c r="Z263" s="474">
        <v>-356332180.02999997</v>
      </c>
      <c r="AA263" s="474">
        <v>-356332180.02999997</v>
      </c>
      <c r="AB263" s="474">
        <v>-356332180.02999997</v>
      </c>
      <c r="AC263" s="474">
        <v>-356332180.02999997</v>
      </c>
      <c r="AD263" s="474">
        <v>-356332180.02999997</v>
      </c>
      <c r="AE263" s="474">
        <v>-356332180.02999997</v>
      </c>
      <c r="AF263" s="474">
        <v>-356332180.02999997</v>
      </c>
      <c r="AG263" s="474">
        <v>-356332180.02999997</v>
      </c>
      <c r="AH263" s="474">
        <v>-356332180.02999997</v>
      </c>
      <c r="AI263" s="474">
        <v>-356332180.02999997</v>
      </c>
      <c r="AJ263" s="474">
        <v>-356332180.02999997</v>
      </c>
      <c r="AK263" s="474">
        <v>-356332180.02999997</v>
      </c>
      <c r="AL263" s="474">
        <v>-356332180.02999997</v>
      </c>
      <c r="AM263" s="474">
        <v>-356332180.02999997</v>
      </c>
      <c r="AN263" s="474">
        <v>-356332180.02999997</v>
      </c>
      <c r="AO263" s="474">
        <v>-356332180.02999997</v>
      </c>
      <c r="AP263" s="474">
        <v>-356332180.02999997</v>
      </c>
      <c r="AQ263" s="474">
        <v>-356332180.02999997</v>
      </c>
      <c r="AR263" s="474">
        <v>-356332180.02999997</v>
      </c>
      <c r="AS263" s="474">
        <v>-356332180.02999997</v>
      </c>
      <c r="AT263" s="474">
        <v>-356332180.02999997</v>
      </c>
      <c r="AU263" s="474">
        <v>-356332180.02999997</v>
      </c>
      <c r="AV263" s="474">
        <v>-356332180.02999997</v>
      </c>
      <c r="AW263" s="474">
        <v>-356332180.02999997</v>
      </c>
      <c r="AX263" s="474">
        <v>-356332180.02999997</v>
      </c>
      <c r="AY263" s="474">
        <v>-356332180.02999997</v>
      </c>
      <c r="AZ263" s="474">
        <v>-356332180.02999997</v>
      </c>
      <c r="BA263" s="474">
        <v>-356332180.02999997</v>
      </c>
    </row>
    <row r="264" spans="1:53">
      <c r="A264" s="475" t="s">
        <v>2742</v>
      </c>
      <c r="B264" s="474">
        <v>-912004688.33000004</v>
      </c>
      <c r="C264" s="474">
        <v>-912004688.33000004</v>
      </c>
      <c r="D264" s="474">
        <v>-912004688.33000004</v>
      </c>
      <c r="E264" s="474">
        <v>-912004688.33000004</v>
      </c>
      <c r="F264" s="474">
        <v>-912004688.33000004</v>
      </c>
      <c r="G264" s="474">
        <v>-912004688.33000004</v>
      </c>
      <c r="H264" s="474">
        <v>-912004688.33000004</v>
      </c>
      <c r="I264" s="474">
        <v>-912004688.33000004</v>
      </c>
      <c r="J264" s="474">
        <v>-912004688.33000004</v>
      </c>
      <c r="K264" s="474">
        <v>-912004688.33000004</v>
      </c>
      <c r="L264" s="474">
        <v>-912004688.33000004</v>
      </c>
      <c r="M264" s="474">
        <v>-912004688.33000004</v>
      </c>
      <c r="N264" s="474">
        <v>-912004688.33000004</v>
      </c>
      <c r="O264" s="474">
        <v>-912004688.33000004</v>
      </c>
      <c r="P264" s="474">
        <v>-912004688.33000004</v>
      </c>
      <c r="Q264" s="474">
        <v>-912004688.33000004</v>
      </c>
      <c r="R264" s="474">
        <v>-912004688.33000004</v>
      </c>
      <c r="S264" s="474">
        <v>-912004688.33000004</v>
      </c>
      <c r="T264" s="474">
        <v>-912004688.33000004</v>
      </c>
      <c r="U264" s="474">
        <v>-912004688.33000004</v>
      </c>
      <c r="V264" s="474">
        <v>-912004688.33000004</v>
      </c>
      <c r="W264" s="474">
        <v>-912004688.33000004</v>
      </c>
      <c r="X264" s="474">
        <v>-912004688.33000004</v>
      </c>
      <c r="Y264" s="474">
        <v>-912004688.33000004</v>
      </c>
      <c r="Z264" s="474">
        <v>-912004688.33000004</v>
      </c>
      <c r="AA264" s="474">
        <v>-912004688.33000004</v>
      </c>
      <c r="AB264" s="474">
        <v>-912004688.33000004</v>
      </c>
      <c r="AC264" s="474">
        <v>-912004688.33000004</v>
      </c>
      <c r="AD264" s="474">
        <v>-912004688.33000004</v>
      </c>
      <c r="AE264" s="474">
        <v>-912004688.33000004</v>
      </c>
      <c r="AF264" s="474">
        <v>-912004688.33000004</v>
      </c>
      <c r="AG264" s="474">
        <v>-912004688.33000004</v>
      </c>
      <c r="AH264" s="474">
        <v>-912004688.33000004</v>
      </c>
      <c r="AI264" s="474">
        <v>-912004688.33000004</v>
      </c>
      <c r="AJ264" s="474">
        <v>-912004688.33000004</v>
      </c>
      <c r="AK264" s="474">
        <v>-912004688.33000004</v>
      </c>
      <c r="AL264" s="474">
        <v>-912004688.33000004</v>
      </c>
      <c r="AM264" s="474">
        <v>-912004688.33000004</v>
      </c>
      <c r="AN264" s="474">
        <v>-912004688.33000004</v>
      </c>
      <c r="AO264" s="474">
        <v>-912004688.33000004</v>
      </c>
      <c r="AP264" s="474">
        <v>-912004688.33000004</v>
      </c>
      <c r="AQ264" s="474">
        <v>-912004688.33000004</v>
      </c>
      <c r="AR264" s="474">
        <v>-912004688.33000004</v>
      </c>
      <c r="AS264" s="474">
        <v>-912004688.33000004</v>
      </c>
      <c r="AT264" s="474">
        <v>-912004688.33000004</v>
      </c>
      <c r="AU264" s="474">
        <v>-912004688.33000004</v>
      </c>
      <c r="AV264" s="474">
        <v>-912004688.33000004</v>
      </c>
      <c r="AW264" s="474">
        <v>-912004688.33000004</v>
      </c>
      <c r="AX264" s="474">
        <v>-912004688.33000004</v>
      </c>
      <c r="AY264" s="474">
        <v>-912004688.33000004</v>
      </c>
      <c r="AZ264" s="474">
        <v>-912004688.33000004</v>
      </c>
      <c r="BA264" s="474">
        <v>-912004688.33000004</v>
      </c>
    </row>
    <row r="265" spans="1:53">
      <c r="A265" s="475" t="s">
        <v>2741</v>
      </c>
      <c r="B265" s="474">
        <v>-612556898.29999995</v>
      </c>
      <c r="C265" s="474">
        <v>-616661616.38</v>
      </c>
      <c r="D265" s="474">
        <v>-618898153.67999995</v>
      </c>
      <c r="E265" s="474">
        <v>-624276356</v>
      </c>
      <c r="F265" s="474">
        <v>-627079652.61000001</v>
      </c>
      <c r="G265" s="474">
        <v>-627584646.53999996</v>
      </c>
      <c r="H265" s="474">
        <v>-630634181.98000002</v>
      </c>
      <c r="I265" s="474">
        <v>-635176809.83000004</v>
      </c>
      <c r="J265" s="474">
        <v>-641746948.14999998</v>
      </c>
      <c r="K265" s="474">
        <v>-641977395.62619805</v>
      </c>
      <c r="L265" s="474">
        <v>-642207897.97132504</v>
      </c>
      <c r="M265" s="474">
        <v>-642438455.19844306</v>
      </c>
      <c r="N265" s="474">
        <v>-642438455.19844306</v>
      </c>
      <c r="O265" s="474">
        <v>-644636057.473544</v>
      </c>
      <c r="P265" s="474">
        <v>-646838645.95876503</v>
      </c>
      <c r="Q265" s="474">
        <v>-649046231.96747899</v>
      </c>
      <c r="R265" s="474">
        <v>-651258826.83872604</v>
      </c>
      <c r="S265" s="474">
        <v>-653476441.93727505</v>
      </c>
      <c r="T265" s="474">
        <v>-655699088.65367997</v>
      </c>
      <c r="U265" s="474">
        <v>-657926778.40434003</v>
      </c>
      <c r="V265" s="474">
        <v>-660159522.63155699</v>
      </c>
      <c r="W265" s="474">
        <v>-662397332.80359399</v>
      </c>
      <c r="X265" s="474">
        <v>-664640220.41473496</v>
      </c>
      <c r="Y265" s="474">
        <v>-666888196.98534596</v>
      </c>
      <c r="Z265" s="474">
        <v>-669141274.06192696</v>
      </c>
      <c r="AA265" s="474">
        <v>-669141274.06192696</v>
      </c>
      <c r="AB265" s="474">
        <v>-671399463.21718204</v>
      </c>
      <c r="AC265" s="474">
        <v>-673662776.05006897</v>
      </c>
      <c r="AD265" s="474">
        <v>-675931224.18586302</v>
      </c>
      <c r="AE265" s="474">
        <v>-678204819.27621806</v>
      </c>
      <c r="AF265" s="474">
        <v>-680483572.99922395</v>
      </c>
      <c r="AG265" s="474">
        <v>-682767497.05946696</v>
      </c>
      <c r="AH265" s="474">
        <v>-685056603.18809199</v>
      </c>
      <c r="AI265" s="474">
        <v>-687350903.14285803</v>
      </c>
      <c r="AJ265" s="474">
        <v>-689650408.70820498</v>
      </c>
      <c r="AK265" s="474">
        <v>-691955131.69530797</v>
      </c>
      <c r="AL265" s="474">
        <v>-694265083.94214296</v>
      </c>
      <c r="AM265" s="474">
        <v>-696580277.31354499</v>
      </c>
      <c r="AN265" s="474">
        <v>-696580277.31354499</v>
      </c>
      <c r="AO265" s="474">
        <v>-698900723.70126796</v>
      </c>
      <c r="AP265" s="474">
        <v>-701226435.02405</v>
      </c>
      <c r="AQ265" s="474">
        <v>-703557423.22766995</v>
      </c>
      <c r="AR265" s="474">
        <v>-705893700.28501201</v>
      </c>
      <c r="AS265" s="474">
        <v>-708235278.19612503</v>
      </c>
      <c r="AT265" s="474">
        <v>-710582168.98828602</v>
      </c>
      <c r="AU265" s="474">
        <v>-712934384.71606195</v>
      </c>
      <c r="AV265" s="474">
        <v>-715291937.46136796</v>
      </c>
      <c r="AW265" s="474">
        <v>-717654839.33353496</v>
      </c>
      <c r="AX265" s="474">
        <v>-720023102.46936703</v>
      </c>
      <c r="AY265" s="474">
        <v>-722396739.03320801</v>
      </c>
      <c r="AZ265" s="474">
        <v>-724775761.21700001</v>
      </c>
      <c r="BA265" s="474">
        <v>-724775761.21700001</v>
      </c>
    </row>
    <row r="266" spans="1:53">
      <c r="A266" s="475" t="s">
        <v>2740</v>
      </c>
      <c r="B266" s="474">
        <v>-1005536743.74</v>
      </c>
      <c r="C266" s="474">
        <v>-1012522411.79</v>
      </c>
      <c r="D266" s="474">
        <v>-1019191101.16</v>
      </c>
      <c r="E266" s="474">
        <v>-1026551464.84</v>
      </c>
      <c r="F266" s="474">
        <v>-1047999380.21</v>
      </c>
      <c r="G266" s="474">
        <v>-1054605756.48</v>
      </c>
      <c r="H266" s="474">
        <v>-1058963066.66</v>
      </c>
      <c r="I266" s="474">
        <v>-1063476242.99</v>
      </c>
      <c r="J266" s="474">
        <v>-1066263324.59</v>
      </c>
      <c r="K266" s="474">
        <v>-1070358575.25134</v>
      </c>
      <c r="L266" s="474">
        <v>-1074459968.7886701</v>
      </c>
      <c r="M266" s="474">
        <v>-1078567514.4163101</v>
      </c>
      <c r="N266" s="474">
        <v>-1078567514.4163101</v>
      </c>
      <c r="O266" s="474">
        <v>-1088623242.5067201</v>
      </c>
      <c r="P266" s="474">
        <v>-1098715841.6001401</v>
      </c>
      <c r="Q266" s="474">
        <v>-1108845446.8902299</v>
      </c>
      <c r="R266" s="474">
        <v>-1119012194.06638</v>
      </c>
      <c r="S266" s="474">
        <v>-1129216219.31551</v>
      </c>
      <c r="T266" s="474">
        <v>-1139457659.32389</v>
      </c>
      <c r="U266" s="474">
        <v>-1149736651.27897</v>
      </c>
      <c r="V266" s="474">
        <v>-1160053332.8712201</v>
      </c>
      <c r="W266" s="474">
        <v>-1170407842.29597</v>
      </c>
      <c r="X266" s="474">
        <v>-1180800318.25528</v>
      </c>
      <c r="Y266" s="474">
        <v>-1191230899.95977</v>
      </c>
      <c r="Z266" s="474">
        <v>-1201699727.1305101</v>
      </c>
      <c r="AA266" s="474">
        <v>-1201699727.1305101</v>
      </c>
      <c r="AB266" s="474">
        <v>-1212206940.00088</v>
      </c>
      <c r="AC266" s="474">
        <v>-1222752679.31844</v>
      </c>
      <c r="AD266" s="474">
        <v>-1233337086.3468299</v>
      </c>
      <c r="AE266" s="474">
        <v>-1243960302.86766</v>
      </c>
      <c r="AF266" s="474">
        <v>-1254622471.1824</v>
      </c>
      <c r="AG266" s="474">
        <v>-1265323734.11429</v>
      </c>
      <c r="AH266" s="474">
        <v>-1276064235.0102701</v>
      </c>
      <c r="AI266" s="474">
        <v>-1286844117.7428601</v>
      </c>
      <c r="AJ266" s="474">
        <v>-1297663526.7121401</v>
      </c>
      <c r="AK266" s="474">
        <v>-1308522606.84764</v>
      </c>
      <c r="AL266" s="474">
        <v>-1319421503.6103101</v>
      </c>
      <c r="AM266" s="474">
        <v>-1330360362.9944401</v>
      </c>
      <c r="AN266" s="474">
        <v>-1330360362.9944401</v>
      </c>
      <c r="AO266" s="474">
        <v>-1341339331.52964</v>
      </c>
      <c r="AP266" s="474">
        <v>-1352358556.2828</v>
      </c>
      <c r="AQ266" s="474">
        <v>-1363418184.86006</v>
      </c>
      <c r="AR266" s="474">
        <v>-1374518365.4087701</v>
      </c>
      <c r="AS266" s="474">
        <v>-1385659246.6194999</v>
      </c>
      <c r="AT266" s="474">
        <v>-1396840977.7279899</v>
      </c>
      <c r="AU266" s="474">
        <v>-1408063708.51722</v>
      </c>
      <c r="AV266" s="474">
        <v>-1419327589.31934</v>
      </c>
      <c r="AW266" s="474">
        <v>-1430632771.01773</v>
      </c>
      <c r="AX266" s="474">
        <v>-1441979405.0490201</v>
      </c>
      <c r="AY266" s="474">
        <v>-1453367643.4050901</v>
      </c>
      <c r="AZ266" s="474">
        <v>-1464797638.6351299</v>
      </c>
      <c r="BA266" s="474">
        <v>-1464797638.6351299</v>
      </c>
    </row>
    <row r="267" spans="1:53">
      <c r="A267" s="475" t="s">
        <v>2739</v>
      </c>
      <c r="B267" s="474">
        <v>-935583992.16999996</v>
      </c>
      <c r="C267" s="474">
        <v>-935583992.16999996</v>
      </c>
      <c r="D267" s="474">
        <v>-959854588.57000005</v>
      </c>
      <c r="E267" s="474">
        <v>-959854588.57000005</v>
      </c>
      <c r="F267" s="474">
        <v>-959854588.57000005</v>
      </c>
      <c r="G267" s="474">
        <v>-895078349.47000003</v>
      </c>
      <c r="H267" s="474">
        <v>-895078349.47000003</v>
      </c>
      <c r="I267" s="474">
        <v>-895078349.47000003</v>
      </c>
      <c r="J267" s="474">
        <v>-767362335.24000001</v>
      </c>
      <c r="K267" s="474">
        <v>-767362335.24000001</v>
      </c>
      <c r="L267" s="474">
        <v>-767362335.24000001</v>
      </c>
      <c r="M267" s="474">
        <v>-767362335.24000001</v>
      </c>
      <c r="N267" s="474">
        <v>-767362335.24000001</v>
      </c>
      <c r="O267" s="474">
        <v>-767362335.24000001</v>
      </c>
      <c r="P267" s="474">
        <v>-767362335.24000001</v>
      </c>
      <c r="Q267" s="474">
        <v>-767362335.24000001</v>
      </c>
      <c r="R267" s="474">
        <v>-767362335.24000001</v>
      </c>
      <c r="S267" s="474">
        <v>-767362335.24000001</v>
      </c>
      <c r="T267" s="474">
        <v>-767362335.24000001</v>
      </c>
      <c r="U267" s="474">
        <v>-767362335.24000001</v>
      </c>
      <c r="V267" s="474">
        <v>-767362335.24000001</v>
      </c>
      <c r="W267" s="474">
        <v>-767362335.24000001</v>
      </c>
      <c r="X267" s="474">
        <v>-767362335.24000001</v>
      </c>
      <c r="Y267" s="474">
        <v>-767362335.24000001</v>
      </c>
      <c r="Z267" s="474">
        <v>-767362335.24000001</v>
      </c>
      <c r="AA267" s="474">
        <v>-767362335.24000001</v>
      </c>
      <c r="AB267" s="474">
        <v>-767362335.24000001</v>
      </c>
      <c r="AC267" s="474">
        <v>-767362335.24000001</v>
      </c>
      <c r="AD267" s="474">
        <v>-767362335.24000001</v>
      </c>
      <c r="AE267" s="474">
        <v>-767362335.24000001</v>
      </c>
      <c r="AF267" s="474">
        <v>-767362335.24000001</v>
      </c>
      <c r="AG267" s="474">
        <v>-767362335.24000001</v>
      </c>
      <c r="AH267" s="474">
        <v>-767362335.24000001</v>
      </c>
      <c r="AI267" s="474">
        <v>-767362335.24000001</v>
      </c>
      <c r="AJ267" s="474">
        <v>-767362335.24000001</v>
      </c>
      <c r="AK267" s="474">
        <v>-767362335.24000001</v>
      </c>
      <c r="AL267" s="474">
        <v>-767362335.24000001</v>
      </c>
      <c r="AM267" s="474">
        <v>-767362335.24000001</v>
      </c>
      <c r="AN267" s="474">
        <v>-767362335.24000001</v>
      </c>
      <c r="AO267" s="474">
        <v>-767362335.24000001</v>
      </c>
      <c r="AP267" s="474">
        <v>-767362335.24000001</v>
      </c>
      <c r="AQ267" s="474">
        <v>-767362335.24000001</v>
      </c>
      <c r="AR267" s="474">
        <v>-767362335.24000001</v>
      </c>
      <c r="AS267" s="474">
        <v>-767362335.24000001</v>
      </c>
      <c r="AT267" s="474">
        <v>-767362335.24000001</v>
      </c>
      <c r="AU267" s="474">
        <v>-767362335.24000001</v>
      </c>
      <c r="AV267" s="474">
        <v>-767362335.24000001</v>
      </c>
      <c r="AW267" s="474">
        <v>-767362335.24000001</v>
      </c>
      <c r="AX267" s="474">
        <v>-767362335.24000001</v>
      </c>
      <c r="AY267" s="474">
        <v>-767362335.24000001</v>
      </c>
      <c r="AZ267" s="474">
        <v>-767362335.24000001</v>
      </c>
      <c r="BA267" s="474">
        <v>-767362335.24000001</v>
      </c>
    </row>
    <row r="268" spans="1:53">
      <c r="A268" s="475" t="s">
        <v>2738</v>
      </c>
      <c r="B268" s="474">
        <v>3547612404.6300001</v>
      </c>
      <c r="C268" s="474">
        <v>3557892070.02</v>
      </c>
      <c r="D268" s="474">
        <v>3578070939.5999999</v>
      </c>
      <c r="E268" s="474">
        <v>3602231043.04</v>
      </c>
      <c r="F268" s="474">
        <v>3624698887.25</v>
      </c>
      <c r="G268" s="474">
        <v>3566103433.4899998</v>
      </c>
      <c r="H268" s="474">
        <v>3572969355.6900001</v>
      </c>
      <c r="I268" s="474">
        <v>3581365202.7199998</v>
      </c>
      <c r="J268" s="474">
        <v>3470407708.5100002</v>
      </c>
      <c r="K268" s="474">
        <v>3476395959.8299999</v>
      </c>
      <c r="L268" s="474">
        <v>3482410437.1599998</v>
      </c>
      <c r="M268" s="474">
        <v>3488451255.6199999</v>
      </c>
      <c r="N268" s="474">
        <v>3488451255.6199999</v>
      </c>
      <c r="O268" s="474">
        <v>3494518530.7600002</v>
      </c>
      <c r="P268" s="474">
        <v>3500612378.79</v>
      </c>
      <c r="Q268" s="474">
        <v>3506732916.3000002</v>
      </c>
      <c r="R268" s="474">
        <v>3512880260.4400001</v>
      </c>
      <c r="S268" s="474">
        <v>3519054528.9099998</v>
      </c>
      <c r="T268" s="474">
        <v>3525255839.8400002</v>
      </c>
      <c r="U268" s="474">
        <v>3531484311.9200001</v>
      </c>
      <c r="V268" s="474">
        <v>3537740064.4400001</v>
      </c>
      <c r="W268" s="474">
        <v>3544023217.0999999</v>
      </c>
      <c r="X268" s="474">
        <v>3550333890.2399998</v>
      </c>
      <c r="Y268" s="474">
        <v>3556672204.5499902</v>
      </c>
      <c r="Z268" s="474">
        <v>3563038281.47999</v>
      </c>
      <c r="AA268" s="474">
        <v>3563038281.47999</v>
      </c>
      <c r="AB268" s="474">
        <v>3569432242.8399901</v>
      </c>
      <c r="AC268" s="474">
        <v>3575854211.0299902</v>
      </c>
      <c r="AD268" s="474">
        <v>3582304309.0599999</v>
      </c>
      <c r="AE268" s="474">
        <v>3588782660.3099999</v>
      </c>
      <c r="AF268" s="474">
        <v>3595289388.8899999</v>
      </c>
      <c r="AG268" s="474">
        <v>3601824619.2999902</v>
      </c>
      <c r="AH268" s="474">
        <v>3608388476.72999</v>
      </c>
      <c r="AI268" s="474">
        <v>3614981086.7999902</v>
      </c>
      <c r="AJ268" s="474">
        <v>3621602575.7599902</v>
      </c>
      <c r="AK268" s="474">
        <v>3628253070.3999901</v>
      </c>
      <c r="AL268" s="474">
        <v>3634932698.0399899</v>
      </c>
      <c r="AM268" s="474">
        <v>3641641586.5599899</v>
      </c>
      <c r="AN268" s="474">
        <v>3641641586.5599899</v>
      </c>
      <c r="AO268" s="474">
        <v>3648379864.43999</v>
      </c>
      <c r="AP268" s="474">
        <v>3655147660.6799898</v>
      </c>
      <c r="AQ268" s="474">
        <v>3661945104.9299898</v>
      </c>
      <c r="AR268" s="474">
        <v>3668772327.2999902</v>
      </c>
      <c r="AS268" s="474">
        <v>3675629458.49999</v>
      </c>
      <c r="AT268" s="474">
        <v>3682516629.8899899</v>
      </c>
      <c r="AU268" s="474">
        <v>3689433973.2999902</v>
      </c>
      <c r="AV268" s="474">
        <v>3696381621.3099899</v>
      </c>
      <c r="AW268" s="474">
        <v>3703359706.8799901</v>
      </c>
      <c r="AX268" s="474">
        <v>3710368363.6999898</v>
      </c>
      <c r="AY268" s="474">
        <v>3717407725.97999</v>
      </c>
      <c r="AZ268" s="474">
        <v>3724477928.4899998</v>
      </c>
      <c r="BA268" s="474">
        <v>3724477928.4899998</v>
      </c>
    </row>
    <row r="269" spans="1:53">
      <c r="A269" s="475" t="s">
        <v>2737</v>
      </c>
      <c r="B269" s="474">
        <v>-6779781.3799999999</v>
      </c>
      <c r="C269" s="474">
        <v>-6779781.3799999999</v>
      </c>
      <c r="D269" s="474">
        <v>-6779781.3799999999</v>
      </c>
      <c r="E269" s="474">
        <v>-6779781.3799999999</v>
      </c>
      <c r="F269" s="474">
        <v>-6779781.3799999999</v>
      </c>
      <c r="G269" s="474">
        <v>-6779781.3799999999</v>
      </c>
      <c r="H269" s="474">
        <v>-6779781.3799999999</v>
      </c>
      <c r="I269" s="474">
        <v>-6779781.3799999999</v>
      </c>
      <c r="J269" s="474">
        <v>-6779781.3799999999</v>
      </c>
      <c r="K269" s="474">
        <v>-6779781.3799999999</v>
      </c>
      <c r="L269" s="474">
        <v>-6779781.3799999999</v>
      </c>
      <c r="M269" s="474">
        <v>-6779781.3799999999</v>
      </c>
      <c r="N269" s="474">
        <v>-6779781.3799999999</v>
      </c>
      <c r="O269" s="474">
        <v>-6779781.3799999999</v>
      </c>
      <c r="P269" s="474">
        <v>-6779781.3799999999</v>
      </c>
      <c r="Q269" s="474">
        <v>-6779781.3799999999</v>
      </c>
      <c r="R269" s="474">
        <v>-6779781.3799999999</v>
      </c>
      <c r="S269" s="474">
        <v>-6779781.3799999999</v>
      </c>
      <c r="T269" s="474">
        <v>-6779781.3799999999</v>
      </c>
      <c r="U269" s="474">
        <v>-6779781.3799999999</v>
      </c>
      <c r="V269" s="474">
        <v>-6779781.3799999999</v>
      </c>
      <c r="W269" s="474">
        <v>-6779781.3799999999</v>
      </c>
      <c r="X269" s="474">
        <v>-6779781.3799999999</v>
      </c>
      <c r="Y269" s="474">
        <v>-6779781.3799999999</v>
      </c>
      <c r="Z269" s="474">
        <v>-6779781.3799999999</v>
      </c>
      <c r="AA269" s="474">
        <v>-6779781.3799999999</v>
      </c>
      <c r="AB269" s="474">
        <v>-6779781.3799999999</v>
      </c>
      <c r="AC269" s="474">
        <v>-6779781.3799999999</v>
      </c>
      <c r="AD269" s="474">
        <v>-6779781.3799999999</v>
      </c>
      <c r="AE269" s="474">
        <v>-6779781.3799999999</v>
      </c>
      <c r="AF269" s="474">
        <v>-6779781.3799999999</v>
      </c>
      <c r="AG269" s="474">
        <v>-6779781.3799999999</v>
      </c>
      <c r="AH269" s="474">
        <v>-6779781.3799999999</v>
      </c>
      <c r="AI269" s="474">
        <v>-6779781.3799999999</v>
      </c>
      <c r="AJ269" s="474">
        <v>-6779781.3799999999</v>
      </c>
      <c r="AK269" s="474">
        <v>-6779781.3799999999</v>
      </c>
      <c r="AL269" s="474">
        <v>-6779781.3799999999</v>
      </c>
      <c r="AM269" s="474">
        <v>-6779781.3799999999</v>
      </c>
      <c r="AN269" s="474">
        <v>-6779781.3799999999</v>
      </c>
      <c r="AO269" s="474">
        <v>-6779781.3799999999</v>
      </c>
      <c r="AP269" s="474">
        <v>-6779781.3799999999</v>
      </c>
      <c r="AQ269" s="474">
        <v>-6779781.3799999999</v>
      </c>
      <c r="AR269" s="474">
        <v>-6779781.3799999999</v>
      </c>
      <c r="AS269" s="474">
        <v>-6779781.3799999999</v>
      </c>
      <c r="AT269" s="474">
        <v>-6779781.3799999999</v>
      </c>
      <c r="AU269" s="474">
        <v>-6779781.3799999999</v>
      </c>
      <c r="AV269" s="474">
        <v>-6779781.3799999999</v>
      </c>
      <c r="AW269" s="474">
        <v>-6779781.3799999999</v>
      </c>
      <c r="AX269" s="474">
        <v>-6779781.3799999999</v>
      </c>
      <c r="AY269" s="474">
        <v>-6779781.3799999999</v>
      </c>
      <c r="AZ269" s="474">
        <v>-6779781.3799999999</v>
      </c>
      <c r="BA269" s="474">
        <v>-6779781.3799999999</v>
      </c>
    </row>
    <row r="270" spans="1:53">
      <c r="A270" s="475" t="s">
        <v>2736</v>
      </c>
      <c r="B270" s="474">
        <v>-1980845</v>
      </c>
      <c r="C270" s="474">
        <v>-2018663</v>
      </c>
      <c r="D270" s="474">
        <v>-2056481</v>
      </c>
      <c r="E270" s="474">
        <v>-2094299</v>
      </c>
      <c r="F270" s="474">
        <v>-2132117</v>
      </c>
      <c r="G270" s="474">
        <v>-2169935</v>
      </c>
      <c r="H270" s="474">
        <v>-2207753</v>
      </c>
      <c r="I270" s="474">
        <v>-2245571</v>
      </c>
      <c r="J270" s="474">
        <v>-2283389</v>
      </c>
      <c r="K270" s="474">
        <v>-2321207</v>
      </c>
      <c r="L270" s="474">
        <v>-2359025</v>
      </c>
      <c r="M270" s="474">
        <v>-2396843</v>
      </c>
      <c r="N270" s="474">
        <v>-2396843</v>
      </c>
      <c r="O270" s="474">
        <v>-2434661</v>
      </c>
      <c r="P270" s="474">
        <v>-2472479</v>
      </c>
      <c r="Q270" s="474">
        <v>-2510297</v>
      </c>
      <c r="R270" s="474">
        <v>-2548115</v>
      </c>
      <c r="S270" s="474">
        <v>-2585933</v>
      </c>
      <c r="T270" s="474">
        <v>-2623751</v>
      </c>
      <c r="U270" s="474">
        <v>-2661569</v>
      </c>
      <c r="V270" s="474">
        <v>-2699387</v>
      </c>
      <c r="W270" s="474">
        <v>-2737205</v>
      </c>
      <c r="X270" s="474">
        <v>-2775023</v>
      </c>
      <c r="Y270" s="474">
        <v>-2812841</v>
      </c>
      <c r="Z270" s="474">
        <v>-2850659</v>
      </c>
      <c r="AA270" s="474">
        <v>-2850659</v>
      </c>
      <c r="AB270" s="474">
        <v>-2888477</v>
      </c>
      <c r="AC270" s="474">
        <v>-2926295</v>
      </c>
      <c r="AD270" s="474">
        <v>-2964113</v>
      </c>
      <c r="AE270" s="474">
        <v>-3001931</v>
      </c>
      <c r="AF270" s="474">
        <v>-3039749</v>
      </c>
      <c r="AG270" s="474">
        <v>-3077567</v>
      </c>
      <c r="AH270" s="474">
        <v>-3115385</v>
      </c>
      <c r="AI270" s="474">
        <v>-3153203</v>
      </c>
      <c r="AJ270" s="474">
        <v>-3191021</v>
      </c>
      <c r="AK270" s="474">
        <v>-3228839</v>
      </c>
      <c r="AL270" s="474">
        <v>-3266657</v>
      </c>
      <c r="AM270" s="474">
        <v>-3304475</v>
      </c>
      <c r="AN270" s="474">
        <v>-3304475</v>
      </c>
      <c r="AO270" s="474">
        <v>-3342293</v>
      </c>
      <c r="AP270" s="474">
        <v>-3380111</v>
      </c>
      <c r="AQ270" s="474">
        <v>-3417929</v>
      </c>
      <c r="AR270" s="474">
        <v>-3455747</v>
      </c>
      <c r="AS270" s="474">
        <v>-3493565</v>
      </c>
      <c r="AT270" s="474">
        <v>-3531383</v>
      </c>
      <c r="AU270" s="474">
        <v>-3569201</v>
      </c>
      <c r="AV270" s="474">
        <v>-3607019</v>
      </c>
      <c r="AW270" s="474">
        <v>-3644837</v>
      </c>
      <c r="AX270" s="474">
        <v>-3682655</v>
      </c>
      <c r="AY270" s="474">
        <v>-3720473</v>
      </c>
      <c r="AZ270" s="474">
        <v>-3758291</v>
      </c>
      <c r="BA270" s="474">
        <v>-3758291</v>
      </c>
    </row>
    <row r="271" spans="1:53">
      <c r="A271" s="475" t="s">
        <v>2735</v>
      </c>
      <c r="B271" s="474">
        <v>-894452514.69000006</v>
      </c>
      <c r="C271" s="474">
        <v>-894452514.69000006</v>
      </c>
      <c r="D271" s="474">
        <v>-894452514.69000006</v>
      </c>
      <c r="E271" s="474">
        <v>-894452514.69000006</v>
      </c>
      <c r="F271" s="474">
        <v>-894452514.69000006</v>
      </c>
      <c r="G271" s="474">
        <v>-894452514.69000006</v>
      </c>
      <c r="H271" s="474">
        <v>-894452514.69000006</v>
      </c>
      <c r="I271" s="474">
        <v>-894452514.69000006</v>
      </c>
      <c r="J271" s="474">
        <v>-894452514.69000006</v>
      </c>
      <c r="K271" s="474">
        <v>-894452514.69000006</v>
      </c>
      <c r="L271" s="474">
        <v>-894452514.69000006</v>
      </c>
      <c r="M271" s="474">
        <v>-894452514.69000006</v>
      </c>
      <c r="N271" s="474">
        <v>-894452514.69000006</v>
      </c>
      <c r="O271" s="474">
        <v>-894452514.69000006</v>
      </c>
      <c r="P271" s="474">
        <v>-894452514.69000006</v>
      </c>
      <c r="Q271" s="474">
        <v>-894452514.69000006</v>
      </c>
      <c r="R271" s="474">
        <v>-894452514.69000006</v>
      </c>
      <c r="S271" s="474">
        <v>-894452514.69000006</v>
      </c>
      <c r="T271" s="474">
        <v>-894452514.69000006</v>
      </c>
      <c r="U271" s="474">
        <v>-894452514.69000006</v>
      </c>
      <c r="V271" s="474">
        <v>-894452514.69000006</v>
      </c>
      <c r="W271" s="474">
        <v>-894452514.69000006</v>
      </c>
      <c r="X271" s="474">
        <v>-894452514.69000006</v>
      </c>
      <c r="Y271" s="474">
        <v>-894452514.69000006</v>
      </c>
      <c r="Z271" s="474">
        <v>-894452514.69000006</v>
      </c>
      <c r="AA271" s="474">
        <v>-894452514.69000006</v>
      </c>
      <c r="AB271" s="474">
        <v>-894452514.69000006</v>
      </c>
      <c r="AC271" s="474">
        <v>-894452514.69000006</v>
      </c>
      <c r="AD271" s="474">
        <v>-894452514.69000006</v>
      </c>
      <c r="AE271" s="474">
        <v>-894452514.69000006</v>
      </c>
      <c r="AF271" s="474">
        <v>-894452514.69000006</v>
      </c>
      <c r="AG271" s="474">
        <v>-894452514.69000006</v>
      </c>
      <c r="AH271" s="474">
        <v>-894452514.69000006</v>
      </c>
      <c r="AI271" s="474">
        <v>-894452514.69000006</v>
      </c>
      <c r="AJ271" s="474">
        <v>-894452514.69000006</v>
      </c>
      <c r="AK271" s="474">
        <v>-894452514.69000006</v>
      </c>
      <c r="AL271" s="474">
        <v>-894452514.69000006</v>
      </c>
      <c r="AM271" s="474">
        <v>-894452514.69000006</v>
      </c>
      <c r="AN271" s="474">
        <v>-894452514.69000006</v>
      </c>
      <c r="AO271" s="474">
        <v>-894452514.69000006</v>
      </c>
      <c r="AP271" s="474">
        <v>-894452514.69000006</v>
      </c>
      <c r="AQ271" s="474">
        <v>-894452514.69000006</v>
      </c>
      <c r="AR271" s="474">
        <v>-894452514.69000006</v>
      </c>
      <c r="AS271" s="474">
        <v>-894452514.69000006</v>
      </c>
      <c r="AT271" s="474">
        <v>-894452514.69000006</v>
      </c>
      <c r="AU271" s="474">
        <v>-894452514.69000006</v>
      </c>
      <c r="AV271" s="474">
        <v>-894452514.69000006</v>
      </c>
      <c r="AW271" s="474">
        <v>-894452514.69000006</v>
      </c>
      <c r="AX271" s="474">
        <v>-894452514.69000006</v>
      </c>
      <c r="AY271" s="474">
        <v>-894452514.69000006</v>
      </c>
      <c r="AZ271" s="474">
        <v>-894452514.69000006</v>
      </c>
      <c r="BA271" s="474">
        <v>-894452514.69000006</v>
      </c>
    </row>
    <row r="272" spans="1:53">
      <c r="A272" s="475" t="s">
        <v>2734</v>
      </c>
      <c r="B272" s="474">
        <v>0</v>
      </c>
      <c r="C272" s="474">
        <v>0</v>
      </c>
      <c r="D272" s="474">
        <v>0</v>
      </c>
      <c r="E272" s="474">
        <v>0</v>
      </c>
      <c r="F272" s="474">
        <v>0</v>
      </c>
      <c r="G272" s="474">
        <v>0</v>
      </c>
      <c r="H272" s="474">
        <v>0</v>
      </c>
      <c r="I272" s="474">
        <v>0</v>
      </c>
      <c r="J272" s="474">
        <v>0</v>
      </c>
      <c r="K272" s="474">
        <v>0</v>
      </c>
      <c r="L272" s="474">
        <v>0</v>
      </c>
      <c r="M272" s="474">
        <v>0</v>
      </c>
      <c r="N272" s="474">
        <v>0</v>
      </c>
      <c r="O272" s="474">
        <v>0</v>
      </c>
      <c r="P272" s="474">
        <v>0</v>
      </c>
      <c r="Q272" s="474">
        <v>0</v>
      </c>
      <c r="R272" s="474">
        <v>0</v>
      </c>
      <c r="S272" s="474">
        <v>0</v>
      </c>
      <c r="T272" s="474">
        <v>0</v>
      </c>
      <c r="U272" s="474">
        <v>0</v>
      </c>
      <c r="V272" s="474">
        <v>0</v>
      </c>
      <c r="W272" s="474">
        <v>0</v>
      </c>
      <c r="X272" s="474">
        <v>0</v>
      </c>
      <c r="Y272" s="474">
        <v>0</v>
      </c>
      <c r="Z272" s="474">
        <v>0</v>
      </c>
      <c r="AA272" s="474">
        <v>0</v>
      </c>
      <c r="AB272" s="474">
        <v>0</v>
      </c>
      <c r="AC272" s="474">
        <v>0</v>
      </c>
      <c r="AD272" s="474">
        <v>0</v>
      </c>
      <c r="AE272" s="474">
        <v>0</v>
      </c>
      <c r="AF272" s="474">
        <v>0</v>
      </c>
      <c r="AG272" s="474">
        <v>0</v>
      </c>
      <c r="AH272" s="474">
        <v>0</v>
      </c>
      <c r="AI272" s="474">
        <v>0</v>
      </c>
      <c r="AJ272" s="474">
        <v>0</v>
      </c>
      <c r="AK272" s="474">
        <v>0</v>
      </c>
      <c r="AL272" s="474">
        <v>0</v>
      </c>
      <c r="AM272" s="474">
        <v>0</v>
      </c>
      <c r="AN272" s="474">
        <v>0</v>
      </c>
      <c r="AO272" s="474">
        <v>0</v>
      </c>
      <c r="AP272" s="474">
        <v>0</v>
      </c>
      <c r="AQ272" s="474">
        <v>0</v>
      </c>
      <c r="AR272" s="474">
        <v>0</v>
      </c>
      <c r="AS272" s="474">
        <v>0</v>
      </c>
      <c r="AT272" s="474">
        <v>0</v>
      </c>
      <c r="AU272" s="474">
        <v>0</v>
      </c>
      <c r="AV272" s="474">
        <v>0</v>
      </c>
      <c r="AW272" s="474">
        <v>0</v>
      </c>
      <c r="AX272" s="474">
        <v>0</v>
      </c>
      <c r="AY272" s="474">
        <v>0</v>
      </c>
      <c r="AZ272" s="474">
        <v>0</v>
      </c>
      <c r="BA272" s="474">
        <v>0</v>
      </c>
    </row>
    <row r="273" spans="1:53">
      <c r="A273" s="475" t="s">
        <v>2733</v>
      </c>
      <c r="B273" s="474">
        <v>0</v>
      </c>
      <c r="C273" s="474">
        <v>0</v>
      </c>
      <c r="D273" s="474">
        <v>0</v>
      </c>
      <c r="E273" s="474">
        <v>0</v>
      </c>
      <c r="F273" s="474">
        <v>0</v>
      </c>
      <c r="G273" s="474">
        <v>0</v>
      </c>
      <c r="H273" s="474">
        <v>0</v>
      </c>
      <c r="I273" s="474">
        <v>0</v>
      </c>
      <c r="J273" s="474">
        <v>0</v>
      </c>
      <c r="K273" s="474">
        <v>0</v>
      </c>
      <c r="L273" s="474">
        <v>0</v>
      </c>
      <c r="M273" s="474">
        <v>0</v>
      </c>
      <c r="N273" s="474">
        <v>0</v>
      </c>
      <c r="O273" s="474">
        <v>0</v>
      </c>
      <c r="P273" s="474">
        <v>0</v>
      </c>
      <c r="Q273" s="474">
        <v>0</v>
      </c>
      <c r="R273" s="474">
        <v>0</v>
      </c>
      <c r="S273" s="474">
        <v>0</v>
      </c>
      <c r="T273" s="474">
        <v>0</v>
      </c>
      <c r="U273" s="474">
        <v>0</v>
      </c>
      <c r="V273" s="474">
        <v>0</v>
      </c>
      <c r="W273" s="474">
        <v>0</v>
      </c>
      <c r="X273" s="474">
        <v>0</v>
      </c>
      <c r="Y273" s="474">
        <v>0</v>
      </c>
      <c r="Z273" s="474">
        <v>0</v>
      </c>
      <c r="AA273" s="474">
        <v>0</v>
      </c>
      <c r="AB273" s="474">
        <v>0</v>
      </c>
      <c r="AC273" s="474">
        <v>0</v>
      </c>
      <c r="AD273" s="474">
        <v>0</v>
      </c>
      <c r="AE273" s="474">
        <v>0</v>
      </c>
      <c r="AF273" s="474">
        <v>0</v>
      </c>
      <c r="AG273" s="474">
        <v>0</v>
      </c>
      <c r="AH273" s="474">
        <v>0</v>
      </c>
      <c r="AI273" s="474">
        <v>0</v>
      </c>
      <c r="AJ273" s="474">
        <v>0</v>
      </c>
      <c r="AK273" s="474">
        <v>0</v>
      </c>
      <c r="AL273" s="474">
        <v>0</v>
      </c>
      <c r="AM273" s="474">
        <v>0</v>
      </c>
      <c r="AN273" s="474">
        <v>0</v>
      </c>
      <c r="AO273" s="474">
        <v>0</v>
      </c>
      <c r="AP273" s="474">
        <v>0</v>
      </c>
      <c r="AQ273" s="474">
        <v>0</v>
      </c>
      <c r="AR273" s="474">
        <v>0</v>
      </c>
      <c r="AS273" s="474">
        <v>0</v>
      </c>
      <c r="AT273" s="474">
        <v>0</v>
      </c>
      <c r="AU273" s="474">
        <v>0</v>
      </c>
      <c r="AV273" s="474">
        <v>0</v>
      </c>
      <c r="AW273" s="474">
        <v>0</v>
      </c>
      <c r="AX273" s="474">
        <v>0</v>
      </c>
      <c r="AY273" s="474">
        <v>0</v>
      </c>
      <c r="AZ273" s="474">
        <v>0</v>
      </c>
      <c r="BA273" s="474">
        <v>0</v>
      </c>
    </row>
    <row r="274" spans="1:53">
      <c r="A274" s="475" t="s">
        <v>2732</v>
      </c>
      <c r="B274" s="474">
        <v>0</v>
      </c>
      <c r="C274" s="474">
        <v>0</v>
      </c>
      <c r="D274" s="474">
        <v>0</v>
      </c>
      <c r="E274" s="474">
        <v>0</v>
      </c>
      <c r="F274" s="474">
        <v>0</v>
      </c>
      <c r="G274" s="474">
        <v>0</v>
      </c>
      <c r="H274" s="474">
        <v>0</v>
      </c>
      <c r="I274" s="474">
        <v>0</v>
      </c>
      <c r="J274" s="474">
        <v>0</v>
      </c>
      <c r="K274" s="474">
        <v>0</v>
      </c>
      <c r="L274" s="474">
        <v>0</v>
      </c>
      <c r="M274" s="474">
        <v>0</v>
      </c>
      <c r="N274" s="474">
        <v>0</v>
      </c>
      <c r="O274" s="474">
        <v>0</v>
      </c>
      <c r="P274" s="474">
        <v>0</v>
      </c>
      <c r="Q274" s="474">
        <v>0</v>
      </c>
      <c r="R274" s="474">
        <v>0</v>
      </c>
      <c r="S274" s="474">
        <v>0</v>
      </c>
      <c r="T274" s="474">
        <v>0</v>
      </c>
      <c r="U274" s="474">
        <v>0</v>
      </c>
      <c r="V274" s="474">
        <v>0</v>
      </c>
      <c r="W274" s="474">
        <v>0</v>
      </c>
      <c r="X274" s="474">
        <v>0</v>
      </c>
      <c r="Y274" s="474">
        <v>0</v>
      </c>
      <c r="Z274" s="474">
        <v>0</v>
      </c>
      <c r="AA274" s="474">
        <v>0</v>
      </c>
      <c r="AB274" s="474">
        <v>0</v>
      </c>
      <c r="AC274" s="474">
        <v>0</v>
      </c>
      <c r="AD274" s="474">
        <v>0</v>
      </c>
      <c r="AE274" s="474">
        <v>0</v>
      </c>
      <c r="AF274" s="474">
        <v>0</v>
      </c>
      <c r="AG274" s="474">
        <v>0</v>
      </c>
      <c r="AH274" s="474">
        <v>0</v>
      </c>
      <c r="AI274" s="474">
        <v>0</v>
      </c>
      <c r="AJ274" s="474">
        <v>0</v>
      </c>
      <c r="AK274" s="474">
        <v>0</v>
      </c>
      <c r="AL274" s="474">
        <v>0</v>
      </c>
      <c r="AM274" s="474">
        <v>0</v>
      </c>
      <c r="AN274" s="474">
        <v>0</v>
      </c>
      <c r="AO274" s="474">
        <v>0</v>
      </c>
      <c r="AP274" s="474">
        <v>0</v>
      </c>
      <c r="AQ274" s="474">
        <v>0</v>
      </c>
      <c r="AR274" s="474">
        <v>0</v>
      </c>
      <c r="AS274" s="474">
        <v>0</v>
      </c>
      <c r="AT274" s="474">
        <v>0</v>
      </c>
      <c r="AU274" s="474">
        <v>0</v>
      </c>
      <c r="AV274" s="474">
        <v>0</v>
      </c>
      <c r="AW274" s="474">
        <v>0</v>
      </c>
      <c r="AX274" s="474">
        <v>0</v>
      </c>
      <c r="AY274" s="474">
        <v>0</v>
      </c>
      <c r="AZ274" s="474">
        <v>0</v>
      </c>
      <c r="BA274" s="474">
        <v>0</v>
      </c>
    </row>
    <row r="275" spans="1:53">
      <c r="A275" s="475" t="s">
        <v>2731</v>
      </c>
      <c r="B275" s="474">
        <v>0</v>
      </c>
      <c r="C275" s="474">
        <v>0</v>
      </c>
      <c r="D275" s="474">
        <v>0</v>
      </c>
      <c r="E275" s="474">
        <v>0</v>
      </c>
      <c r="F275" s="474">
        <v>0</v>
      </c>
      <c r="G275" s="474">
        <v>0</v>
      </c>
      <c r="H275" s="474">
        <v>0</v>
      </c>
      <c r="I275" s="474">
        <v>0</v>
      </c>
      <c r="J275" s="474">
        <v>0</v>
      </c>
      <c r="K275" s="474">
        <v>0</v>
      </c>
      <c r="L275" s="474">
        <v>0</v>
      </c>
      <c r="M275" s="474">
        <v>0</v>
      </c>
      <c r="N275" s="474">
        <v>0</v>
      </c>
      <c r="O275" s="474">
        <v>0</v>
      </c>
      <c r="P275" s="474">
        <v>0</v>
      </c>
      <c r="Q275" s="474">
        <v>0</v>
      </c>
      <c r="R275" s="474">
        <v>0</v>
      </c>
      <c r="S275" s="474">
        <v>0</v>
      </c>
      <c r="T275" s="474">
        <v>0</v>
      </c>
      <c r="U275" s="474">
        <v>0</v>
      </c>
      <c r="V275" s="474">
        <v>0</v>
      </c>
      <c r="W275" s="474">
        <v>0</v>
      </c>
      <c r="X275" s="474">
        <v>0</v>
      </c>
      <c r="Y275" s="474">
        <v>0</v>
      </c>
      <c r="Z275" s="474">
        <v>0</v>
      </c>
      <c r="AA275" s="474">
        <v>0</v>
      </c>
      <c r="AB275" s="474">
        <v>0</v>
      </c>
      <c r="AC275" s="474">
        <v>0</v>
      </c>
      <c r="AD275" s="474">
        <v>0</v>
      </c>
      <c r="AE275" s="474">
        <v>0</v>
      </c>
      <c r="AF275" s="474">
        <v>0</v>
      </c>
      <c r="AG275" s="474">
        <v>0</v>
      </c>
      <c r="AH275" s="474">
        <v>0</v>
      </c>
      <c r="AI275" s="474">
        <v>0</v>
      </c>
      <c r="AJ275" s="474">
        <v>0</v>
      </c>
      <c r="AK275" s="474">
        <v>0</v>
      </c>
      <c r="AL275" s="474">
        <v>0</v>
      </c>
      <c r="AM275" s="474">
        <v>0</v>
      </c>
      <c r="AN275" s="474">
        <v>0</v>
      </c>
      <c r="AO275" s="474">
        <v>0</v>
      </c>
      <c r="AP275" s="474">
        <v>0</v>
      </c>
      <c r="AQ275" s="474">
        <v>0</v>
      </c>
      <c r="AR275" s="474">
        <v>0</v>
      </c>
      <c r="AS275" s="474">
        <v>0</v>
      </c>
      <c r="AT275" s="474">
        <v>0</v>
      </c>
      <c r="AU275" s="474">
        <v>0</v>
      </c>
      <c r="AV275" s="474">
        <v>0</v>
      </c>
      <c r="AW275" s="474">
        <v>0</v>
      </c>
      <c r="AX275" s="474">
        <v>0</v>
      </c>
      <c r="AY275" s="474">
        <v>0</v>
      </c>
      <c r="AZ275" s="474">
        <v>0</v>
      </c>
      <c r="BA275" s="474">
        <v>0</v>
      </c>
    </row>
    <row r="276" spans="1:53">
      <c r="A276" s="475" t="s">
        <v>2730</v>
      </c>
      <c r="B276" s="474">
        <v>0</v>
      </c>
      <c r="C276" s="474">
        <v>0</v>
      </c>
      <c r="D276" s="474">
        <v>0</v>
      </c>
      <c r="E276" s="474">
        <v>0</v>
      </c>
      <c r="F276" s="474">
        <v>0</v>
      </c>
      <c r="G276" s="474">
        <v>0</v>
      </c>
      <c r="H276" s="474">
        <v>0</v>
      </c>
      <c r="I276" s="474">
        <v>0</v>
      </c>
      <c r="J276" s="474">
        <v>0</v>
      </c>
      <c r="K276" s="474">
        <v>0</v>
      </c>
      <c r="L276" s="474">
        <v>0</v>
      </c>
      <c r="M276" s="474">
        <v>0</v>
      </c>
      <c r="N276" s="474">
        <v>0</v>
      </c>
      <c r="O276" s="474">
        <v>0</v>
      </c>
      <c r="P276" s="474">
        <v>0</v>
      </c>
      <c r="Q276" s="474">
        <v>0</v>
      </c>
      <c r="R276" s="474">
        <v>0</v>
      </c>
      <c r="S276" s="474">
        <v>0</v>
      </c>
      <c r="T276" s="474">
        <v>0</v>
      </c>
      <c r="U276" s="474">
        <v>0</v>
      </c>
      <c r="V276" s="474">
        <v>0</v>
      </c>
      <c r="W276" s="474">
        <v>0</v>
      </c>
      <c r="X276" s="474">
        <v>0</v>
      </c>
      <c r="Y276" s="474">
        <v>0</v>
      </c>
      <c r="Z276" s="474">
        <v>0</v>
      </c>
      <c r="AA276" s="474">
        <v>0</v>
      </c>
      <c r="AB276" s="474">
        <v>0</v>
      </c>
      <c r="AC276" s="474">
        <v>0</v>
      </c>
      <c r="AD276" s="474">
        <v>0</v>
      </c>
      <c r="AE276" s="474">
        <v>0</v>
      </c>
      <c r="AF276" s="474">
        <v>0</v>
      </c>
      <c r="AG276" s="474">
        <v>0</v>
      </c>
      <c r="AH276" s="474">
        <v>0</v>
      </c>
      <c r="AI276" s="474">
        <v>0</v>
      </c>
      <c r="AJ276" s="474">
        <v>0</v>
      </c>
      <c r="AK276" s="474">
        <v>0</v>
      </c>
      <c r="AL276" s="474">
        <v>0</v>
      </c>
      <c r="AM276" s="474">
        <v>0</v>
      </c>
      <c r="AN276" s="474">
        <v>0</v>
      </c>
      <c r="AO276" s="474">
        <v>0</v>
      </c>
      <c r="AP276" s="474">
        <v>0</v>
      </c>
      <c r="AQ276" s="474">
        <v>0</v>
      </c>
      <c r="AR276" s="474">
        <v>0</v>
      </c>
      <c r="AS276" s="474">
        <v>0</v>
      </c>
      <c r="AT276" s="474">
        <v>0</v>
      </c>
      <c r="AU276" s="474">
        <v>0</v>
      </c>
      <c r="AV276" s="474">
        <v>0</v>
      </c>
      <c r="AW276" s="474">
        <v>0</v>
      </c>
      <c r="AX276" s="474">
        <v>0</v>
      </c>
      <c r="AY276" s="474">
        <v>0</v>
      </c>
      <c r="AZ276" s="474">
        <v>0</v>
      </c>
      <c r="BA276" s="474">
        <v>0</v>
      </c>
    </row>
    <row r="277" spans="1:53">
      <c r="A277" s="475" t="s">
        <v>2729</v>
      </c>
      <c r="B277" s="474">
        <v>0</v>
      </c>
      <c r="C277" s="474">
        <v>0</v>
      </c>
      <c r="D277" s="474">
        <v>-96.68</v>
      </c>
      <c r="E277" s="474">
        <v>-193.36</v>
      </c>
      <c r="F277" s="474">
        <v>-290.04000000000002</v>
      </c>
      <c r="G277" s="474">
        <v>-939.15</v>
      </c>
      <c r="H277" s="474">
        <v>-2140.69</v>
      </c>
      <c r="I277" s="474">
        <v>-2946.32</v>
      </c>
      <c r="J277" s="474">
        <v>-3751.95</v>
      </c>
      <c r="K277" s="474">
        <v>-4558</v>
      </c>
      <c r="L277" s="474">
        <v>-5363</v>
      </c>
      <c r="M277" s="474">
        <v>-6169</v>
      </c>
      <c r="N277" s="474">
        <v>-6169</v>
      </c>
      <c r="O277" s="474">
        <v>-6974</v>
      </c>
      <c r="P277" s="474">
        <v>-7780</v>
      </c>
      <c r="Q277" s="474">
        <v>-8586</v>
      </c>
      <c r="R277" s="474">
        <v>-9391</v>
      </c>
      <c r="S277" s="474">
        <v>-10197</v>
      </c>
      <c r="T277" s="474">
        <v>-11003</v>
      </c>
      <c r="U277" s="474">
        <v>-11808</v>
      </c>
      <c r="V277" s="474">
        <v>-12614</v>
      </c>
      <c r="W277" s="474">
        <v>-13420</v>
      </c>
      <c r="X277" s="474">
        <v>-14225</v>
      </c>
      <c r="Y277" s="474">
        <v>-15031</v>
      </c>
      <c r="Z277" s="474">
        <v>-15836</v>
      </c>
      <c r="AA277" s="474">
        <v>-15836</v>
      </c>
      <c r="AB277" s="474">
        <v>-16642</v>
      </c>
      <c r="AC277" s="474">
        <v>-17448</v>
      </c>
      <c r="AD277" s="474">
        <v>-18253</v>
      </c>
      <c r="AE277" s="474">
        <v>-19059</v>
      </c>
      <c r="AF277" s="474">
        <v>-19865</v>
      </c>
      <c r="AG277" s="474">
        <v>-20670</v>
      </c>
      <c r="AH277" s="474">
        <v>-21476</v>
      </c>
      <c r="AI277" s="474">
        <v>-22281</v>
      </c>
      <c r="AJ277" s="474">
        <v>-23087</v>
      </c>
      <c r="AK277" s="474">
        <v>-23893</v>
      </c>
      <c r="AL277" s="474">
        <v>-24698</v>
      </c>
      <c r="AM277" s="474">
        <v>-25504</v>
      </c>
      <c r="AN277" s="474">
        <v>-25504</v>
      </c>
      <c r="AO277" s="474">
        <v>-26310</v>
      </c>
      <c r="AP277" s="474">
        <v>-27115</v>
      </c>
      <c r="AQ277" s="474">
        <v>-27921</v>
      </c>
      <c r="AR277" s="474">
        <v>-28726</v>
      </c>
      <c r="AS277" s="474">
        <v>-29532</v>
      </c>
      <c r="AT277" s="474">
        <v>-30338</v>
      </c>
      <c r="AU277" s="474">
        <v>-31143</v>
      </c>
      <c r="AV277" s="474">
        <v>-31949</v>
      </c>
      <c r="AW277" s="474">
        <v>-32755</v>
      </c>
      <c r="AX277" s="474">
        <v>-33560</v>
      </c>
      <c r="AY277" s="474">
        <v>-34366</v>
      </c>
      <c r="AZ277" s="474">
        <v>-35172</v>
      </c>
      <c r="BA277" s="474">
        <v>-35172</v>
      </c>
    </row>
    <row r="278" spans="1:53">
      <c r="A278" s="475" t="s">
        <v>2728</v>
      </c>
      <c r="B278" s="474">
        <v>-387210837.02999997</v>
      </c>
      <c r="C278" s="474">
        <v>-397394435.13999999</v>
      </c>
      <c r="D278" s="474">
        <v>-403434580.89999998</v>
      </c>
      <c r="E278" s="474">
        <v>-414624342.69999999</v>
      </c>
      <c r="F278" s="474">
        <v>-425701410.94999999</v>
      </c>
      <c r="G278" s="474">
        <v>-437332472.42000002</v>
      </c>
      <c r="H278" s="474">
        <v>-434384432.64999998</v>
      </c>
      <c r="I278" s="474">
        <v>-414538543.64999998</v>
      </c>
      <c r="J278" s="474">
        <v>-423731546.89999998</v>
      </c>
      <c r="K278" s="474">
        <v>-435686353.83325702</v>
      </c>
      <c r="L278" s="474">
        <v>-437405955.09436798</v>
      </c>
      <c r="M278" s="474">
        <v>-442153575.410528</v>
      </c>
      <c r="N278" s="474">
        <v>-442153575.410528</v>
      </c>
      <c r="O278" s="474">
        <v>-420056320.516868</v>
      </c>
      <c r="P278" s="474">
        <v>-431672533.01714301</v>
      </c>
      <c r="Q278" s="474">
        <v>-443171351.95619702</v>
      </c>
      <c r="R278" s="474">
        <v>-458313737.397928</v>
      </c>
      <c r="S278" s="474">
        <v>-474361938.44322902</v>
      </c>
      <c r="T278" s="474">
        <v>-490144546.893336</v>
      </c>
      <c r="U278" s="474">
        <v>-479513031.26996601</v>
      </c>
      <c r="V278" s="474">
        <v>-496053793.35641098</v>
      </c>
      <c r="W278" s="474">
        <v>-513859581.19448102</v>
      </c>
      <c r="X278" s="474">
        <v>-527986478.65942198</v>
      </c>
      <c r="Y278" s="474">
        <v>-541666533.49796903</v>
      </c>
      <c r="Z278" s="474">
        <v>-557044052.910236</v>
      </c>
      <c r="AA278" s="474">
        <v>-557044052.910236</v>
      </c>
      <c r="AB278" s="474">
        <v>-571101455.46034002</v>
      </c>
      <c r="AC278" s="474">
        <v>-585218029.56649196</v>
      </c>
      <c r="AD278" s="474">
        <v>-601769506.46054304</v>
      </c>
      <c r="AE278" s="474">
        <v>-621923783.87532902</v>
      </c>
      <c r="AF278" s="474">
        <v>-644080628.21872401</v>
      </c>
      <c r="AG278" s="474">
        <v>-666011046.75366795</v>
      </c>
      <c r="AH278" s="474">
        <v>-680787830.40670204</v>
      </c>
      <c r="AI278" s="474">
        <v>-702416847.19991195</v>
      </c>
      <c r="AJ278" s="474">
        <v>-722658744.08297896</v>
      </c>
      <c r="AK278" s="474">
        <v>-734315127.19875395</v>
      </c>
      <c r="AL278" s="474">
        <v>-736227421.66605306</v>
      </c>
      <c r="AM278" s="474">
        <v>-729808176.81820595</v>
      </c>
      <c r="AN278" s="474">
        <v>-729808176.81820595</v>
      </c>
      <c r="AO278" s="474">
        <v>-716714287.96273196</v>
      </c>
      <c r="AP278" s="474">
        <v>-733642909.51957202</v>
      </c>
      <c r="AQ278" s="474">
        <v>-755821728.69971704</v>
      </c>
      <c r="AR278" s="474">
        <v>-779868297.11251795</v>
      </c>
      <c r="AS278" s="474">
        <v>-797362411.71444702</v>
      </c>
      <c r="AT278" s="474">
        <v>-821306500.68408406</v>
      </c>
      <c r="AU278" s="474">
        <v>-840619442.97071505</v>
      </c>
      <c r="AV278" s="474">
        <v>-863357777.60016</v>
      </c>
      <c r="AW278" s="474">
        <v>-886608205.501284</v>
      </c>
      <c r="AX278" s="474">
        <v>-912048458.73693097</v>
      </c>
      <c r="AY278" s="474">
        <v>-929587826.93785095</v>
      </c>
      <c r="AZ278" s="474">
        <v>-940059245.12555695</v>
      </c>
      <c r="BA278" s="474">
        <v>-940059245.12555695</v>
      </c>
    </row>
    <row r="279" spans="1:53">
      <c r="A279" s="475" t="s">
        <v>2727</v>
      </c>
      <c r="B279" s="474">
        <v>-388702251.44</v>
      </c>
      <c r="C279" s="474">
        <v>-398904404.47000003</v>
      </c>
      <c r="D279" s="474">
        <v>-404730092.52999997</v>
      </c>
      <c r="E279" s="474">
        <v>-415835836.18000001</v>
      </c>
      <c r="F279" s="474">
        <v>-426841289.38999999</v>
      </c>
      <c r="G279" s="474">
        <v>-438231518.58999997</v>
      </c>
      <c r="H279" s="474">
        <v>-434355372.83999997</v>
      </c>
      <c r="I279" s="474">
        <v>-413413918.23000002</v>
      </c>
      <c r="J279" s="474">
        <v>-421622273.81999999</v>
      </c>
      <c r="K279" s="474">
        <v>-432104634.02785802</v>
      </c>
      <c r="L279" s="474">
        <v>-432470951.18557203</v>
      </c>
      <c r="M279" s="474">
        <v>-435506155.78390098</v>
      </c>
      <c r="N279" s="474">
        <v>-435506155.78390098</v>
      </c>
      <c r="O279" s="474">
        <v>-411011400.48721898</v>
      </c>
      <c r="P279" s="474">
        <v>-419991589.72399199</v>
      </c>
      <c r="Q279" s="474">
        <v>-428185903.42702597</v>
      </c>
      <c r="R279" s="474">
        <v>-439458018.85001498</v>
      </c>
      <c r="S279" s="474">
        <v>-451063930.93213397</v>
      </c>
      <c r="T279" s="474">
        <v>-461912202.64546102</v>
      </c>
      <c r="U279" s="474">
        <v>-445868172.50817698</v>
      </c>
      <c r="V279" s="474">
        <v>-456519021.08070701</v>
      </c>
      <c r="W279" s="474">
        <v>-468031677.30317003</v>
      </c>
      <c r="X279" s="474">
        <v>-476335075.13365698</v>
      </c>
      <c r="Y279" s="474">
        <v>-482930923.84538603</v>
      </c>
      <c r="Z279" s="474">
        <v>-490857834.79373097</v>
      </c>
      <c r="AA279" s="474">
        <v>-490857834.79373097</v>
      </c>
      <c r="AB279" s="474">
        <v>-497081449.200625</v>
      </c>
      <c r="AC279" s="474">
        <v>-503032681.64299899</v>
      </c>
      <c r="AD279" s="474">
        <v>-511057427.41974801</v>
      </c>
      <c r="AE279" s="474">
        <v>-522360095.333179</v>
      </c>
      <c r="AF279" s="474">
        <v>-535342106.093786</v>
      </c>
      <c r="AG279" s="474">
        <v>-547756445.17480302</v>
      </c>
      <c r="AH279" s="474">
        <v>-552717149.37391102</v>
      </c>
      <c r="AI279" s="474">
        <v>-564221575.82728696</v>
      </c>
      <c r="AJ279" s="474">
        <v>-574070959.856215</v>
      </c>
      <c r="AK279" s="474">
        <v>-575040852.08492601</v>
      </c>
      <c r="AL279" s="474">
        <v>-566012543.41891897</v>
      </c>
      <c r="AM279" s="474">
        <v>-548444683.06248999</v>
      </c>
      <c r="AN279" s="474">
        <v>-548444683.06248999</v>
      </c>
      <c r="AO279" s="474">
        <v>-523871561.04527497</v>
      </c>
      <c r="AP279" s="474">
        <v>-529109373.250848</v>
      </c>
      <c r="AQ279" s="474">
        <v>-539326782.44536996</v>
      </c>
      <c r="AR279" s="474">
        <v>-551181357.84273195</v>
      </c>
      <c r="AS279" s="474">
        <v>-556220515.39292705</v>
      </c>
      <c r="AT279" s="474">
        <v>-567479990.03148401</v>
      </c>
      <c r="AU279" s="474">
        <v>-573888159.85602295</v>
      </c>
      <c r="AV279" s="474">
        <v>-583473866.47087598</v>
      </c>
      <c r="AW279" s="474">
        <v>-593398036.73157001</v>
      </c>
      <c r="AX279" s="474">
        <v>-605252701.73933601</v>
      </c>
      <c r="AY279" s="474">
        <v>-609014761.76683295</v>
      </c>
      <c r="AZ279" s="474">
        <v>-605499975.03718495</v>
      </c>
      <c r="BA279" s="474">
        <v>-605499975.03718495</v>
      </c>
    </row>
    <row r="280" spans="1:53">
      <c r="A280" s="475" t="s">
        <v>2726</v>
      </c>
      <c r="B280" s="474">
        <v>-1407161.76</v>
      </c>
      <c r="C280" s="474">
        <v>-1441334.94</v>
      </c>
      <c r="D280" s="474">
        <v>-1470163.83</v>
      </c>
      <c r="E280" s="474">
        <v>-1499154.96</v>
      </c>
      <c r="F280" s="474">
        <v>-1518530.35</v>
      </c>
      <c r="G280" s="474">
        <v>-1516367.23</v>
      </c>
      <c r="H280" s="474">
        <v>-1545911.94</v>
      </c>
      <c r="I280" s="474">
        <v>-1575658.43</v>
      </c>
      <c r="J280" s="474">
        <v>-1601808.04</v>
      </c>
      <c r="K280" s="474">
        <v>-1631845.7953995301</v>
      </c>
      <c r="L280" s="474">
        <v>-1648005.56879543</v>
      </c>
      <c r="M280" s="474">
        <v>-1677960.9566271</v>
      </c>
      <c r="N280" s="474">
        <v>-1677960.9566271</v>
      </c>
      <c r="O280" s="474">
        <v>-1707917.0296491401</v>
      </c>
      <c r="P280" s="474">
        <v>-1737773.96315065</v>
      </c>
      <c r="Q280" s="474">
        <v>-1767725.86917151</v>
      </c>
      <c r="R280" s="474">
        <v>-1797679.5579135399</v>
      </c>
      <c r="S280" s="474">
        <v>-1827634.1910945501</v>
      </c>
      <c r="T280" s="474">
        <v>-1856073.5978747299</v>
      </c>
      <c r="U280" s="474">
        <v>-1885986.78178929</v>
      </c>
      <c r="V280" s="474">
        <v>-1915899.9657038499</v>
      </c>
      <c r="W280" s="474">
        <v>-1945814.2513106</v>
      </c>
      <c r="X280" s="474">
        <v>-1068732.55576465</v>
      </c>
      <c r="Y280" s="474">
        <v>-1075640.3525829699</v>
      </c>
      <c r="Z280" s="474">
        <v>-1086741.48650464</v>
      </c>
      <c r="AA280" s="474">
        <v>-1086741.48650464</v>
      </c>
      <c r="AB280" s="474">
        <v>-1075820.2997149599</v>
      </c>
      <c r="AC280" s="474">
        <v>-1104404.63349284</v>
      </c>
      <c r="AD280" s="474">
        <v>-1121128.4207953501</v>
      </c>
      <c r="AE280" s="474">
        <v>-1128017.5921493699</v>
      </c>
      <c r="AF280" s="474">
        <v>-1118340.84493825</v>
      </c>
      <c r="AG280" s="474">
        <v>-1146000.9688649001</v>
      </c>
      <c r="AH280" s="474">
        <v>-1173661.0927915501</v>
      </c>
      <c r="AI280" s="474">
        <v>-1200051.10262534</v>
      </c>
      <c r="AJ280" s="474">
        <v>-1227677.62676485</v>
      </c>
      <c r="AK280" s="474">
        <v>-1255304.1838273399</v>
      </c>
      <c r="AL280" s="474">
        <v>-1280172.9871344201</v>
      </c>
      <c r="AM280" s="474">
        <v>-1259718.16571565</v>
      </c>
      <c r="AN280" s="474">
        <v>-1259718.16571565</v>
      </c>
      <c r="AO280" s="474">
        <v>-1284154.99745763</v>
      </c>
      <c r="AP280" s="474">
        <v>-1311152.01872373</v>
      </c>
      <c r="AQ280" s="474">
        <v>-1338141.67434661</v>
      </c>
      <c r="AR280" s="474">
        <v>-1348618.3597862599</v>
      </c>
      <c r="AS280" s="474">
        <v>-1369918.0815198701</v>
      </c>
      <c r="AT280" s="474">
        <v>-1392530.0825998499</v>
      </c>
      <c r="AU280" s="474">
        <v>-1407911.2146922101</v>
      </c>
      <c r="AV280" s="474">
        <v>-1434376.89928458</v>
      </c>
      <c r="AW280" s="474">
        <v>-1428997.2097140499</v>
      </c>
      <c r="AX280" s="474">
        <v>-1455086.1075943999</v>
      </c>
      <c r="AY280" s="474">
        <v>-1471846.9510182</v>
      </c>
      <c r="AZ280" s="474">
        <v>-1497825.5383716701</v>
      </c>
      <c r="BA280" s="474">
        <v>-1497825.5383716701</v>
      </c>
    </row>
    <row r="281" spans="1:53">
      <c r="A281" s="475" t="s">
        <v>2725</v>
      </c>
      <c r="B281" s="474">
        <v>-6508.44</v>
      </c>
      <c r="C281" s="474">
        <v>-11321.22</v>
      </c>
      <c r="D281" s="474">
        <v>-19116.32</v>
      </c>
      <c r="E281" s="474">
        <v>-54941.25</v>
      </c>
      <c r="F281" s="474">
        <v>-72386.84</v>
      </c>
      <c r="G281" s="474">
        <v>-92933.22</v>
      </c>
      <c r="H281" s="474">
        <v>-109041.14</v>
      </c>
      <c r="I281" s="474">
        <v>-130030.02</v>
      </c>
      <c r="J281" s="474">
        <v>-149118.54999999999</v>
      </c>
      <c r="K281" s="474">
        <v>-149118.54999999999</v>
      </c>
      <c r="L281" s="474">
        <v>-149118.54999999999</v>
      </c>
      <c r="M281" s="474">
        <v>-149118.54999999999</v>
      </c>
      <c r="N281" s="474">
        <v>-149118.54999999999</v>
      </c>
      <c r="O281" s="474">
        <v>-149118.54999999999</v>
      </c>
      <c r="P281" s="474">
        <v>-149118.54999999999</v>
      </c>
      <c r="Q281" s="474">
        <v>-149118.54999999999</v>
      </c>
      <c r="R281" s="474">
        <v>-149118.54999999999</v>
      </c>
      <c r="S281" s="474">
        <v>-149118.54999999999</v>
      </c>
      <c r="T281" s="474">
        <v>-149118.54999999999</v>
      </c>
      <c r="U281" s="474">
        <v>-149118.54999999999</v>
      </c>
      <c r="V281" s="474">
        <v>-149118.54999999999</v>
      </c>
      <c r="W281" s="474">
        <v>-149118.54999999999</v>
      </c>
      <c r="X281" s="474">
        <v>-149118.54999999999</v>
      </c>
      <c r="Y281" s="474">
        <v>-149118.54999999999</v>
      </c>
      <c r="Z281" s="474">
        <v>-149118.54999999999</v>
      </c>
      <c r="AA281" s="474">
        <v>-149118.54999999999</v>
      </c>
      <c r="AB281" s="474">
        <v>-149118.54999999999</v>
      </c>
      <c r="AC281" s="474">
        <v>-149118.54999999999</v>
      </c>
      <c r="AD281" s="474">
        <v>-149118.54999999999</v>
      </c>
      <c r="AE281" s="474">
        <v>-149118.54999999999</v>
      </c>
      <c r="AF281" s="474">
        <v>-149118.54999999999</v>
      </c>
      <c r="AG281" s="474">
        <v>-149118.54999999999</v>
      </c>
      <c r="AH281" s="474">
        <v>-149118.54999999999</v>
      </c>
      <c r="AI281" s="474">
        <v>-149118.54999999999</v>
      </c>
      <c r="AJ281" s="474">
        <v>-149118.54999999999</v>
      </c>
      <c r="AK281" s="474">
        <v>-149118.54999999999</v>
      </c>
      <c r="AL281" s="474">
        <v>-149118.54999999999</v>
      </c>
      <c r="AM281" s="474">
        <v>-149118.54999999999</v>
      </c>
      <c r="AN281" s="474">
        <v>-149118.54999999999</v>
      </c>
      <c r="AO281" s="474">
        <v>-149118.54999999999</v>
      </c>
      <c r="AP281" s="474">
        <v>-149118.54999999999</v>
      </c>
      <c r="AQ281" s="474">
        <v>-149118.54999999999</v>
      </c>
      <c r="AR281" s="474">
        <v>-149118.54999999999</v>
      </c>
      <c r="AS281" s="474">
        <v>-149118.54999999999</v>
      </c>
      <c r="AT281" s="474">
        <v>-149118.54999999999</v>
      </c>
      <c r="AU281" s="474">
        <v>-149118.54999999999</v>
      </c>
      <c r="AV281" s="474">
        <v>-149118.54999999999</v>
      </c>
      <c r="AW281" s="474">
        <v>-149118.54999999999</v>
      </c>
      <c r="AX281" s="474">
        <v>-149118.54999999999</v>
      </c>
      <c r="AY281" s="474">
        <v>-149118.54999999999</v>
      </c>
      <c r="AZ281" s="474">
        <v>-149118.54999999999</v>
      </c>
      <c r="BA281" s="474">
        <v>-149118.54999999999</v>
      </c>
    </row>
    <row r="282" spans="1:53">
      <c r="A282" s="475" t="s">
        <v>2724</v>
      </c>
      <c r="B282" s="474">
        <v>-4963333.28</v>
      </c>
      <c r="C282" s="474">
        <v>-5069166.6100000003</v>
      </c>
      <c r="D282" s="474">
        <v>-5174999.9400000004</v>
      </c>
      <c r="E282" s="474">
        <v>-5280833.2699999996</v>
      </c>
      <c r="F282" s="474">
        <v>-5386666.5999999996</v>
      </c>
      <c r="G282" s="474">
        <v>-5492499.9299999997</v>
      </c>
      <c r="H282" s="474">
        <v>-5598333.2599999998</v>
      </c>
      <c r="I282" s="474">
        <v>-5704166.5899999999</v>
      </c>
      <c r="J282" s="474">
        <v>-5809999.9199999999</v>
      </c>
      <c r="K282" s="474">
        <v>-5915833.25</v>
      </c>
      <c r="L282" s="474">
        <v>-6021666.5800000001</v>
      </c>
      <c r="M282" s="474">
        <v>-6127499.9100000001</v>
      </c>
      <c r="N282" s="474">
        <v>-6127499.9100000001</v>
      </c>
      <c r="O282" s="474">
        <v>-6233333.2400000002</v>
      </c>
      <c r="P282" s="474">
        <v>-6339166.5700000003</v>
      </c>
      <c r="Q282" s="474">
        <v>-6444999.9000000004</v>
      </c>
      <c r="R282" s="474">
        <v>-6550833.2300000004</v>
      </c>
      <c r="S282" s="474">
        <v>-6656666.5599999996</v>
      </c>
      <c r="T282" s="474">
        <v>-6762499.8899999997</v>
      </c>
      <c r="U282" s="474">
        <v>-6868333.2199999997</v>
      </c>
      <c r="V282" s="474">
        <v>-6974166.5499999998</v>
      </c>
      <c r="W282" s="474">
        <v>-7079999.8799999999</v>
      </c>
      <c r="X282" s="474">
        <v>-7185833.21</v>
      </c>
      <c r="Y282" s="474">
        <v>-7291666.54</v>
      </c>
      <c r="Z282" s="474">
        <v>-7397499.8700000001</v>
      </c>
      <c r="AA282" s="474">
        <v>-7397499.8700000001</v>
      </c>
      <c r="AB282" s="474">
        <v>-7503333.2000000002</v>
      </c>
      <c r="AC282" s="474">
        <v>-7609166.5300000003</v>
      </c>
      <c r="AD282" s="474">
        <v>-7714999.8600000003</v>
      </c>
      <c r="AE282" s="474">
        <v>-7820833.1900000004</v>
      </c>
      <c r="AF282" s="474">
        <v>-7926666.5199999996</v>
      </c>
      <c r="AG282" s="474">
        <v>-8032499.8499999996</v>
      </c>
      <c r="AH282" s="474">
        <v>-8138333.1799999997</v>
      </c>
      <c r="AI282" s="474">
        <v>-8244166.5099999998</v>
      </c>
      <c r="AJ282" s="474">
        <v>-8349999.8399999999</v>
      </c>
      <c r="AK282" s="474">
        <v>-8455833.1699999999</v>
      </c>
      <c r="AL282" s="474">
        <v>-8561666.5</v>
      </c>
      <c r="AM282" s="474">
        <v>-8667499.8300000001</v>
      </c>
      <c r="AN282" s="474">
        <v>-8667499.8300000001</v>
      </c>
      <c r="AO282" s="474">
        <v>-8773333.1600000001</v>
      </c>
      <c r="AP282" s="474">
        <v>-8879166.4900000002</v>
      </c>
      <c r="AQ282" s="474">
        <v>-8984999.8200000003</v>
      </c>
      <c r="AR282" s="474">
        <v>-9090833.1500000004</v>
      </c>
      <c r="AS282" s="474">
        <v>-9196666.4800000004</v>
      </c>
      <c r="AT282" s="474">
        <v>-9302499.8100000005</v>
      </c>
      <c r="AU282" s="474">
        <v>-9408333.1400000006</v>
      </c>
      <c r="AV282" s="474">
        <v>-9514166.4700000007</v>
      </c>
      <c r="AW282" s="474">
        <v>-9619999.8000000007</v>
      </c>
      <c r="AX282" s="474">
        <v>-9725833.1300000008</v>
      </c>
      <c r="AY282" s="474">
        <v>-9831666.4600000009</v>
      </c>
      <c r="AZ282" s="474">
        <v>-9937499.7899999991</v>
      </c>
      <c r="BA282" s="474">
        <v>-9937499.7899999991</v>
      </c>
    </row>
    <row r="283" spans="1:53">
      <c r="A283" s="475" t="s">
        <v>2723</v>
      </c>
      <c r="B283" s="474">
        <v>7868417.8899999997</v>
      </c>
      <c r="C283" s="474">
        <v>8031792.0999999996</v>
      </c>
      <c r="D283" s="474">
        <v>8196830.5700000003</v>
      </c>
      <c r="E283" s="474">
        <v>8361693.8899999997</v>
      </c>
      <c r="F283" s="474">
        <v>8526557.4299999997</v>
      </c>
      <c r="G283" s="474">
        <v>8694048.9000000004</v>
      </c>
      <c r="H283" s="474">
        <v>8857879.7599999998</v>
      </c>
      <c r="I283" s="474">
        <v>9023775.4900000002</v>
      </c>
      <c r="J283" s="474">
        <v>9188638.7899999991</v>
      </c>
      <c r="K283" s="474">
        <v>9350873.7899999991</v>
      </c>
      <c r="L283" s="474">
        <v>9513108.7899999991</v>
      </c>
      <c r="M283" s="474">
        <v>9675343.7899999991</v>
      </c>
      <c r="N283" s="474">
        <v>9675343.7899999991</v>
      </c>
      <c r="O283" s="474">
        <v>9837578.7899999991</v>
      </c>
      <c r="P283" s="474">
        <v>9999813.7899999991</v>
      </c>
      <c r="Q283" s="474">
        <v>10162048.789999999</v>
      </c>
      <c r="R283" s="474">
        <v>10324283.789999999</v>
      </c>
      <c r="S283" s="474">
        <v>10486518.789999999</v>
      </c>
      <c r="T283" s="474">
        <v>10648753.789999999</v>
      </c>
      <c r="U283" s="474">
        <v>10810988.789999999</v>
      </c>
      <c r="V283" s="474">
        <v>10973223.789999999</v>
      </c>
      <c r="W283" s="474">
        <v>11135458.789999999</v>
      </c>
      <c r="X283" s="474">
        <v>11297693.789999999</v>
      </c>
      <c r="Y283" s="474">
        <v>11459928.789999999</v>
      </c>
      <c r="Z283" s="474">
        <v>11622163.789999999</v>
      </c>
      <c r="AA283" s="474">
        <v>11622163.789999999</v>
      </c>
      <c r="AB283" s="474">
        <v>11784398.789999999</v>
      </c>
      <c r="AC283" s="474">
        <v>11946633.789999999</v>
      </c>
      <c r="AD283" s="474">
        <v>12108868.789999999</v>
      </c>
      <c r="AE283" s="474">
        <v>12271103.789999999</v>
      </c>
      <c r="AF283" s="474">
        <v>12433338.789999999</v>
      </c>
      <c r="AG283" s="474">
        <v>12595573.789999999</v>
      </c>
      <c r="AH283" s="474">
        <v>12757808.789999999</v>
      </c>
      <c r="AI283" s="474">
        <v>12920043.789999999</v>
      </c>
      <c r="AJ283" s="474">
        <v>13082278.789999999</v>
      </c>
      <c r="AK283" s="474">
        <v>13244513.789999999</v>
      </c>
      <c r="AL283" s="474">
        <v>13406748.789999999</v>
      </c>
      <c r="AM283" s="474">
        <v>13568983.789999999</v>
      </c>
      <c r="AN283" s="474">
        <v>13568983.789999999</v>
      </c>
      <c r="AO283" s="474">
        <v>13731218.789999999</v>
      </c>
      <c r="AP283" s="474">
        <v>13893453.789999999</v>
      </c>
      <c r="AQ283" s="474">
        <v>14055688.789999999</v>
      </c>
      <c r="AR283" s="474">
        <v>14217923.789999999</v>
      </c>
      <c r="AS283" s="474">
        <v>14380158.789999999</v>
      </c>
      <c r="AT283" s="474">
        <v>14542393.789999999</v>
      </c>
      <c r="AU283" s="474">
        <v>14704628.789999999</v>
      </c>
      <c r="AV283" s="474">
        <v>14866863.789999999</v>
      </c>
      <c r="AW283" s="474">
        <v>15029098.789999999</v>
      </c>
      <c r="AX283" s="474">
        <v>15191333.789999999</v>
      </c>
      <c r="AY283" s="474">
        <v>15353568.789999999</v>
      </c>
      <c r="AZ283" s="474">
        <v>15515803.789999999</v>
      </c>
      <c r="BA283" s="474">
        <v>15515803.789999999</v>
      </c>
    </row>
    <row r="284" spans="1:53">
      <c r="A284" s="475" t="s">
        <v>2722</v>
      </c>
      <c r="B284" s="474">
        <v>0</v>
      </c>
      <c r="C284" s="474">
        <v>0</v>
      </c>
      <c r="D284" s="474">
        <v>-5127.26</v>
      </c>
      <c r="E284" s="474">
        <v>-8645.0499999999993</v>
      </c>
      <c r="F284" s="474">
        <v>-12804.67</v>
      </c>
      <c r="G284" s="474">
        <v>-36461.919999999998</v>
      </c>
      <c r="H284" s="474">
        <v>-84598.92</v>
      </c>
      <c r="I284" s="474">
        <v>-142024.53</v>
      </c>
      <c r="J284" s="474">
        <v>-195835.87</v>
      </c>
      <c r="K284" s="474">
        <v>-290395</v>
      </c>
      <c r="L284" s="474">
        <v>-378312</v>
      </c>
      <c r="M284" s="474">
        <v>-488015</v>
      </c>
      <c r="N284" s="474">
        <v>-488015</v>
      </c>
      <c r="O284" s="474">
        <v>-640941</v>
      </c>
      <c r="P284" s="474">
        <v>-781932</v>
      </c>
      <c r="Q284" s="474">
        <v>-916552</v>
      </c>
      <c r="R284" s="474">
        <v>-1042862</v>
      </c>
      <c r="S284" s="474">
        <v>-1164073</v>
      </c>
      <c r="T284" s="474">
        <v>-1278520</v>
      </c>
      <c r="U284" s="474">
        <v>-1387386</v>
      </c>
      <c r="V284" s="474">
        <v>-1493025</v>
      </c>
      <c r="W284" s="474">
        <v>-1592262</v>
      </c>
      <c r="X284" s="474">
        <v>-1688880</v>
      </c>
      <c r="Y284" s="474">
        <v>-1781092</v>
      </c>
      <c r="Z284" s="474">
        <v>-1868599</v>
      </c>
      <c r="AA284" s="474">
        <v>-1868599</v>
      </c>
      <c r="AB284" s="474">
        <v>-1955810</v>
      </c>
      <c r="AC284" s="474">
        <v>-2036391</v>
      </c>
      <c r="AD284" s="474">
        <v>-2116277</v>
      </c>
      <c r="AE284" s="474">
        <v>-2194239</v>
      </c>
      <c r="AF284" s="474">
        <v>-2270935</v>
      </c>
      <c r="AG284" s="474">
        <v>-2345075</v>
      </c>
      <c r="AH284" s="474">
        <v>-2417102</v>
      </c>
      <c r="AI284" s="474">
        <v>-2488305</v>
      </c>
      <c r="AJ284" s="474">
        <v>-2556367</v>
      </c>
      <c r="AK284" s="474">
        <v>-2623624</v>
      </c>
      <c r="AL284" s="474">
        <v>-2688762</v>
      </c>
      <c r="AM284" s="474">
        <v>-2751455</v>
      </c>
      <c r="AN284" s="474">
        <v>-2751455</v>
      </c>
      <c r="AO284" s="474">
        <v>-2814620</v>
      </c>
      <c r="AP284" s="474">
        <v>-2873645</v>
      </c>
      <c r="AQ284" s="474">
        <v>-2932729</v>
      </c>
      <c r="AR284" s="474">
        <v>-2991010</v>
      </c>
      <c r="AS284" s="474">
        <v>-3048848</v>
      </c>
      <c r="AT284" s="474">
        <v>-3105253</v>
      </c>
      <c r="AU284" s="474">
        <v>-3160510</v>
      </c>
      <c r="AV284" s="474">
        <v>-3215547</v>
      </c>
      <c r="AW284" s="474">
        <v>-3268547</v>
      </c>
      <c r="AX284" s="474">
        <v>-3321258</v>
      </c>
      <c r="AY284" s="474">
        <v>-3372645</v>
      </c>
      <c r="AZ284" s="474">
        <v>-3422439</v>
      </c>
      <c r="BA284" s="474">
        <v>-3422439</v>
      </c>
    </row>
    <row r="285" spans="1:53">
      <c r="A285" s="475" t="s">
        <v>2721</v>
      </c>
      <c r="B285" s="474">
        <v>0</v>
      </c>
      <c r="C285" s="474">
        <v>0</v>
      </c>
      <c r="D285" s="474">
        <v>-201813.68</v>
      </c>
      <c r="E285" s="474">
        <v>-267583.27</v>
      </c>
      <c r="F285" s="474">
        <v>-345591.23</v>
      </c>
      <c r="G285" s="474">
        <v>-568658.31999999995</v>
      </c>
      <c r="H285" s="474">
        <v>-1355210.18</v>
      </c>
      <c r="I285" s="474">
        <v>-2266307.85</v>
      </c>
      <c r="J285" s="474">
        <v>-3093806.17</v>
      </c>
      <c r="K285" s="474">
        <v>-4166966</v>
      </c>
      <c r="L285" s="474">
        <v>-5164742</v>
      </c>
      <c r="M285" s="474">
        <v>-6409781</v>
      </c>
      <c r="N285" s="474">
        <v>-6409781</v>
      </c>
      <c r="O285" s="474">
        <v>-8145345</v>
      </c>
      <c r="P285" s="474">
        <v>-10066306</v>
      </c>
      <c r="Q285" s="474">
        <v>-12491989</v>
      </c>
      <c r="R285" s="474">
        <v>-15346473</v>
      </c>
      <c r="S285" s="474">
        <v>-18632717</v>
      </c>
      <c r="T285" s="474">
        <v>-22292778</v>
      </c>
      <c r="U285" s="474">
        <v>-26313374</v>
      </c>
      <c r="V285" s="474">
        <v>-30693758</v>
      </c>
      <c r="W285" s="474">
        <v>-35380004</v>
      </c>
      <c r="X285" s="474">
        <v>-40395684</v>
      </c>
      <c r="Y285" s="474">
        <v>-45696276</v>
      </c>
      <c r="Z285" s="474">
        <v>-51271059</v>
      </c>
      <c r="AA285" s="474">
        <v>-51271059</v>
      </c>
      <c r="AB285" s="474">
        <v>-57149904</v>
      </c>
      <c r="AC285" s="474">
        <v>-63251357</v>
      </c>
      <c r="AD285" s="474">
        <v>-69633121</v>
      </c>
      <c r="AE285" s="474">
        <v>-76266957</v>
      </c>
      <c r="AF285" s="474">
        <v>-83156318</v>
      </c>
      <c r="AG285" s="474">
        <v>-90274988</v>
      </c>
      <c r="AH285" s="474">
        <v>-97619796</v>
      </c>
      <c r="AI285" s="474">
        <v>-105197383</v>
      </c>
      <c r="AJ285" s="474">
        <v>-112976678</v>
      </c>
      <c r="AK285" s="474">
        <v>-120976890</v>
      </c>
      <c r="AL285" s="474">
        <v>-129170896</v>
      </c>
      <c r="AM285" s="474">
        <v>-137556221</v>
      </c>
      <c r="AN285" s="474">
        <v>-137556221</v>
      </c>
      <c r="AO285" s="474">
        <v>-146155587</v>
      </c>
      <c r="AP285" s="474">
        <v>-154913945</v>
      </c>
      <c r="AQ285" s="474">
        <v>-163875227</v>
      </c>
      <c r="AR285" s="474">
        <v>-173022264</v>
      </c>
      <c r="AS285" s="474">
        <v>-182358646</v>
      </c>
      <c r="AT285" s="474">
        <v>-191867058</v>
      </c>
      <c r="AU285" s="474">
        <v>-201546631</v>
      </c>
      <c r="AV285" s="474">
        <v>-211403901</v>
      </c>
      <c r="AW285" s="474">
        <v>-221416374</v>
      </c>
      <c r="AX285" s="474">
        <v>-231599899</v>
      </c>
      <c r="AY285" s="474">
        <v>-241934924</v>
      </c>
      <c r="AZ285" s="474">
        <v>-252420566</v>
      </c>
      <c r="BA285" s="474">
        <v>-252420566</v>
      </c>
    </row>
    <row r="286" spans="1:53">
      <c r="A286" s="475" t="s">
        <v>2720</v>
      </c>
      <c r="B286" s="474">
        <v>0</v>
      </c>
      <c r="C286" s="474">
        <v>0</v>
      </c>
      <c r="D286" s="474">
        <v>-30097.91</v>
      </c>
      <c r="E286" s="474">
        <v>-39042.61</v>
      </c>
      <c r="F286" s="474">
        <v>-50699.3</v>
      </c>
      <c r="G286" s="474">
        <v>-88082.11</v>
      </c>
      <c r="H286" s="474">
        <v>-193844.13</v>
      </c>
      <c r="I286" s="474">
        <v>-330213.49</v>
      </c>
      <c r="J286" s="474">
        <v>-447343.32</v>
      </c>
      <c r="K286" s="474">
        <v>-778435</v>
      </c>
      <c r="L286" s="474">
        <v>-1086268</v>
      </c>
      <c r="M286" s="474">
        <v>-1470388</v>
      </c>
      <c r="N286" s="474">
        <v>-1470388</v>
      </c>
      <c r="O286" s="474">
        <v>-2005844</v>
      </c>
      <c r="P286" s="474">
        <v>-2606460</v>
      </c>
      <c r="Q286" s="474">
        <v>-3377112</v>
      </c>
      <c r="R286" s="474">
        <v>-4293036</v>
      </c>
      <c r="S286" s="474">
        <v>-5354317</v>
      </c>
      <c r="T286" s="474">
        <v>-6542108</v>
      </c>
      <c r="U286" s="474">
        <v>-7851649</v>
      </c>
      <c r="V286" s="474">
        <v>-9282028</v>
      </c>
      <c r="W286" s="474">
        <v>-10816164</v>
      </c>
      <c r="X286" s="474">
        <v>-12460849</v>
      </c>
      <c r="Y286" s="474">
        <v>-14201745</v>
      </c>
      <c r="Z286" s="474">
        <v>-16035364</v>
      </c>
      <c r="AA286" s="474">
        <v>-16035364</v>
      </c>
      <c r="AB286" s="474">
        <v>-17970419</v>
      </c>
      <c r="AC286" s="474">
        <v>-19981544</v>
      </c>
      <c r="AD286" s="474">
        <v>-22086303</v>
      </c>
      <c r="AE286" s="474">
        <v>-24275627</v>
      </c>
      <c r="AF286" s="474">
        <v>-26550482</v>
      </c>
      <c r="AG286" s="474">
        <v>-28902493</v>
      </c>
      <c r="AH286" s="474">
        <v>-31330479</v>
      </c>
      <c r="AI286" s="474">
        <v>-33836291</v>
      </c>
      <c r="AJ286" s="474">
        <v>-36410222</v>
      </c>
      <c r="AK286" s="474">
        <v>-39058019</v>
      </c>
      <c r="AL286" s="474">
        <v>-41771011</v>
      </c>
      <c r="AM286" s="474">
        <v>-44548465</v>
      </c>
      <c r="AN286" s="474">
        <v>-44548465</v>
      </c>
      <c r="AO286" s="474">
        <v>-47397132</v>
      </c>
      <c r="AP286" s="474">
        <v>-50299963</v>
      </c>
      <c r="AQ286" s="474">
        <v>-53270419</v>
      </c>
      <c r="AR286" s="474">
        <v>-56303019</v>
      </c>
      <c r="AS286" s="474">
        <v>-59398858</v>
      </c>
      <c r="AT286" s="474">
        <v>-62552445</v>
      </c>
      <c r="AU286" s="474">
        <v>-65763408</v>
      </c>
      <c r="AV286" s="474">
        <v>-69033665</v>
      </c>
      <c r="AW286" s="474">
        <v>-72356231</v>
      </c>
      <c r="AX286" s="474">
        <v>-75735896</v>
      </c>
      <c r="AY286" s="474">
        <v>-79166433</v>
      </c>
      <c r="AZ286" s="474">
        <v>-82647625</v>
      </c>
      <c r="BA286" s="474">
        <v>-82647625</v>
      </c>
    </row>
    <row r="287" spans="1:53">
      <c r="A287" s="475" t="s">
        <v>2719</v>
      </c>
      <c r="B287" s="474">
        <v>-67395367.379999995</v>
      </c>
      <c r="C287" s="474">
        <v>-67533732.439999998</v>
      </c>
      <c r="D287" s="474">
        <v>-67672097.5</v>
      </c>
      <c r="E287" s="474">
        <v>-67810462.560000002</v>
      </c>
      <c r="F287" s="474">
        <v>-67948827.620000005</v>
      </c>
      <c r="G287" s="474">
        <v>-68087192.680000007</v>
      </c>
      <c r="H287" s="474">
        <v>-68225557.739999995</v>
      </c>
      <c r="I287" s="474">
        <v>-68363922.799999997</v>
      </c>
      <c r="J287" s="474">
        <v>-68502287.859999999</v>
      </c>
      <c r="K287" s="474">
        <v>-68640287.859999999</v>
      </c>
      <c r="L287" s="474">
        <v>-68778287.859999999</v>
      </c>
      <c r="M287" s="474">
        <v>-68916287.859999999</v>
      </c>
      <c r="N287" s="474">
        <v>-68916287.859999999</v>
      </c>
      <c r="O287" s="474">
        <v>-69054287.859999999</v>
      </c>
      <c r="P287" s="474">
        <v>-69192287.859999999</v>
      </c>
      <c r="Q287" s="474">
        <v>-69330287.859999999</v>
      </c>
      <c r="R287" s="474">
        <v>-69468287.859999999</v>
      </c>
      <c r="S287" s="474">
        <v>-69606287.859999999</v>
      </c>
      <c r="T287" s="474">
        <v>-69744287.859999999</v>
      </c>
      <c r="U287" s="474">
        <v>-69882287.859999999</v>
      </c>
      <c r="V287" s="474">
        <v>-70020287.859999999</v>
      </c>
      <c r="W287" s="474">
        <v>-70158287.859999999</v>
      </c>
      <c r="X287" s="474">
        <v>-70296287.859999999</v>
      </c>
      <c r="Y287" s="474">
        <v>-70434287.859999999</v>
      </c>
      <c r="Z287" s="474">
        <v>-70572287.859999999</v>
      </c>
      <c r="AA287" s="474">
        <v>-70572287.859999999</v>
      </c>
      <c r="AB287" s="474">
        <v>-70710287.859999999</v>
      </c>
      <c r="AC287" s="474">
        <v>-70848287.859999999</v>
      </c>
      <c r="AD287" s="474">
        <v>-70986287.859999999</v>
      </c>
      <c r="AE287" s="474">
        <v>-71124287.859999999</v>
      </c>
      <c r="AF287" s="474">
        <v>-71262287.859999999</v>
      </c>
      <c r="AG287" s="474">
        <v>-71400287.859999999</v>
      </c>
      <c r="AH287" s="474">
        <v>-71538287.859999999</v>
      </c>
      <c r="AI287" s="474">
        <v>-71676287.859999999</v>
      </c>
      <c r="AJ287" s="474">
        <v>-71814287.859999999</v>
      </c>
      <c r="AK287" s="474">
        <v>-71952287.859999999</v>
      </c>
      <c r="AL287" s="474">
        <v>-72090287.859999999</v>
      </c>
      <c r="AM287" s="474">
        <v>-72228287.859999999</v>
      </c>
      <c r="AN287" s="474">
        <v>-72228287.859999999</v>
      </c>
      <c r="AO287" s="474">
        <v>-72366287.859999999</v>
      </c>
      <c r="AP287" s="474">
        <v>-72504287.859999999</v>
      </c>
      <c r="AQ287" s="474">
        <v>-72642287.859999999</v>
      </c>
      <c r="AR287" s="474">
        <v>-72780287.859999999</v>
      </c>
      <c r="AS287" s="474">
        <v>-72918287.859999999</v>
      </c>
      <c r="AT287" s="474">
        <v>-73056287.859999999</v>
      </c>
      <c r="AU287" s="474">
        <v>-73194287.859999999</v>
      </c>
      <c r="AV287" s="474">
        <v>-73332287.859999999</v>
      </c>
      <c r="AW287" s="474">
        <v>-73470287.859999999</v>
      </c>
      <c r="AX287" s="474">
        <v>-73608287.859999999</v>
      </c>
      <c r="AY287" s="474">
        <v>-73746287.859999999</v>
      </c>
      <c r="AZ287" s="474">
        <v>-73884287.859999999</v>
      </c>
      <c r="BA287" s="474">
        <v>-73884287.859999999</v>
      </c>
    </row>
    <row r="288" spans="1:53">
      <c r="A288" s="475" t="s">
        <v>2718</v>
      </c>
      <c r="B288" s="474">
        <v>-67395367.379999995</v>
      </c>
      <c r="C288" s="474">
        <v>-67533732.439999998</v>
      </c>
      <c r="D288" s="474">
        <v>-67672097.5</v>
      </c>
      <c r="E288" s="474">
        <v>-67810462.560000002</v>
      </c>
      <c r="F288" s="474">
        <v>-67948827.620000005</v>
      </c>
      <c r="G288" s="474">
        <v>-68087192.680000007</v>
      </c>
      <c r="H288" s="474">
        <v>-68225557.739999995</v>
      </c>
      <c r="I288" s="474">
        <v>-68363922.799999997</v>
      </c>
      <c r="J288" s="474">
        <v>-68502287.859999999</v>
      </c>
      <c r="K288" s="474">
        <v>-68640287.859999999</v>
      </c>
      <c r="L288" s="474">
        <v>-68778287.859999999</v>
      </c>
      <c r="M288" s="474">
        <v>-68916287.859999999</v>
      </c>
      <c r="N288" s="474">
        <v>-68916287.859999999</v>
      </c>
      <c r="O288" s="474">
        <v>-69054287.859999999</v>
      </c>
      <c r="P288" s="474">
        <v>-69192287.859999999</v>
      </c>
      <c r="Q288" s="474">
        <v>-69330287.859999999</v>
      </c>
      <c r="R288" s="474">
        <v>-69468287.859999999</v>
      </c>
      <c r="S288" s="474">
        <v>-69606287.859999999</v>
      </c>
      <c r="T288" s="474">
        <v>-69744287.859999999</v>
      </c>
      <c r="U288" s="474">
        <v>-69882287.859999999</v>
      </c>
      <c r="V288" s="474">
        <v>-70020287.859999999</v>
      </c>
      <c r="W288" s="474">
        <v>-70158287.859999999</v>
      </c>
      <c r="X288" s="474">
        <v>-70296287.859999999</v>
      </c>
      <c r="Y288" s="474">
        <v>-70434287.859999999</v>
      </c>
      <c r="Z288" s="474">
        <v>-70572287.859999999</v>
      </c>
      <c r="AA288" s="474">
        <v>-70572287.859999999</v>
      </c>
      <c r="AB288" s="474">
        <v>-70710287.859999999</v>
      </c>
      <c r="AC288" s="474">
        <v>-70848287.859999999</v>
      </c>
      <c r="AD288" s="474">
        <v>-70986287.859999999</v>
      </c>
      <c r="AE288" s="474">
        <v>-71124287.859999999</v>
      </c>
      <c r="AF288" s="474">
        <v>-71262287.859999999</v>
      </c>
      <c r="AG288" s="474">
        <v>-71400287.859999999</v>
      </c>
      <c r="AH288" s="474">
        <v>-71538287.859999999</v>
      </c>
      <c r="AI288" s="474">
        <v>-71676287.859999999</v>
      </c>
      <c r="AJ288" s="474">
        <v>-71814287.859999999</v>
      </c>
      <c r="AK288" s="474">
        <v>-71952287.859999999</v>
      </c>
      <c r="AL288" s="474">
        <v>-72090287.859999999</v>
      </c>
      <c r="AM288" s="474">
        <v>-72228287.859999999</v>
      </c>
      <c r="AN288" s="474">
        <v>-72228287.859999999</v>
      </c>
      <c r="AO288" s="474">
        <v>-72366287.859999999</v>
      </c>
      <c r="AP288" s="474">
        <v>-72504287.859999999</v>
      </c>
      <c r="AQ288" s="474">
        <v>-72642287.859999999</v>
      </c>
      <c r="AR288" s="474">
        <v>-72780287.859999999</v>
      </c>
      <c r="AS288" s="474">
        <v>-72918287.859999999</v>
      </c>
      <c r="AT288" s="474">
        <v>-73056287.859999999</v>
      </c>
      <c r="AU288" s="474">
        <v>-73194287.859999999</v>
      </c>
      <c r="AV288" s="474">
        <v>-73332287.859999999</v>
      </c>
      <c r="AW288" s="474">
        <v>-73470287.859999999</v>
      </c>
      <c r="AX288" s="474">
        <v>-73608287.859999999</v>
      </c>
      <c r="AY288" s="474">
        <v>-73746287.859999999</v>
      </c>
      <c r="AZ288" s="474">
        <v>-73884287.859999999</v>
      </c>
      <c r="BA288" s="474">
        <v>-73884287.859999999</v>
      </c>
    </row>
    <row r="289" spans="1:53">
      <c r="A289" s="475" t="s">
        <v>2717</v>
      </c>
      <c r="B289" s="474">
        <v>1222680049.9100001</v>
      </c>
      <c r="C289" s="474">
        <v>1248481774.1700001</v>
      </c>
      <c r="D289" s="474">
        <v>1253280384.01</v>
      </c>
      <c r="E289" s="474">
        <v>1231711388.3099999</v>
      </c>
      <c r="F289" s="474">
        <v>1239738065.98</v>
      </c>
      <c r="G289" s="474">
        <v>1240013038.19999</v>
      </c>
      <c r="H289" s="474">
        <v>1277264711.68999</v>
      </c>
      <c r="I289" s="474">
        <v>1311130949.8599999</v>
      </c>
      <c r="J289" s="474">
        <v>1351551108.49999</v>
      </c>
      <c r="K289" s="474">
        <v>1293143694.9099901</v>
      </c>
      <c r="L289" s="474">
        <v>1302982055.70999</v>
      </c>
      <c r="M289" s="474">
        <v>1308258014.4199901</v>
      </c>
      <c r="N289" s="474">
        <v>1308258014.4199901</v>
      </c>
      <c r="O289" s="474">
        <v>1317058154.9099901</v>
      </c>
      <c r="P289" s="474">
        <v>1344347315.3999901</v>
      </c>
      <c r="Q289" s="474">
        <v>1368432562.70999</v>
      </c>
      <c r="R289" s="474">
        <v>1322686730.53</v>
      </c>
      <c r="S289" s="474">
        <v>1287858461.22999</v>
      </c>
      <c r="T289" s="474">
        <v>1287938213.7899899</v>
      </c>
      <c r="U289" s="474">
        <v>1311985592.95999</v>
      </c>
      <c r="V289" s="474">
        <v>1341073821.6199999</v>
      </c>
      <c r="W289" s="474">
        <v>1344741635.6499901</v>
      </c>
      <c r="X289" s="474">
        <v>1283828718.21999</v>
      </c>
      <c r="Y289" s="474">
        <v>1317006137.99999</v>
      </c>
      <c r="Z289" s="474">
        <v>1317702057.74</v>
      </c>
      <c r="AA289" s="474">
        <v>1317702057.74</v>
      </c>
      <c r="AB289" s="474">
        <v>1339687536.5699999</v>
      </c>
      <c r="AC289" s="474">
        <v>1373131254.9299901</v>
      </c>
      <c r="AD289" s="474">
        <v>1379480803.1099999</v>
      </c>
      <c r="AE289" s="474">
        <v>1300187740.3699999</v>
      </c>
      <c r="AF289" s="474">
        <v>1300903026.6599901</v>
      </c>
      <c r="AG289" s="474">
        <v>1301253832.5599999</v>
      </c>
      <c r="AH289" s="474">
        <v>1304196155.49999</v>
      </c>
      <c r="AI289" s="474">
        <v>1329736488.6499901</v>
      </c>
      <c r="AJ289" s="474">
        <v>1331660942.23999</v>
      </c>
      <c r="AK289" s="474">
        <v>1186494499.47999</v>
      </c>
      <c r="AL289" s="474">
        <v>1187343784.3799901</v>
      </c>
      <c r="AM289" s="474">
        <v>1206274989.55</v>
      </c>
      <c r="AN289" s="474">
        <v>1206274989.55</v>
      </c>
      <c r="AO289" s="474">
        <v>1220191707.8</v>
      </c>
      <c r="AP289" s="474">
        <v>1289750082.8299899</v>
      </c>
      <c r="AQ289" s="474">
        <v>1291418358.8899901</v>
      </c>
      <c r="AR289" s="474">
        <v>1214656728.3799901</v>
      </c>
      <c r="AS289" s="474">
        <v>1242164570.50999</v>
      </c>
      <c r="AT289" s="474">
        <v>1247308275.0699999</v>
      </c>
      <c r="AU289" s="474">
        <v>1259867673.9099901</v>
      </c>
      <c r="AV289" s="474">
        <v>1285293358.97999</v>
      </c>
      <c r="AW289" s="474">
        <v>1287801999.3099899</v>
      </c>
      <c r="AX289" s="474">
        <v>1209742000.93999</v>
      </c>
      <c r="AY289" s="474">
        <v>1223651935.1499901</v>
      </c>
      <c r="AZ289" s="474">
        <v>1224350300.7899899</v>
      </c>
      <c r="BA289" s="474">
        <v>1224350300.7899899</v>
      </c>
    </row>
    <row r="290" spans="1:53">
      <c r="A290" s="475" t="s">
        <v>2716</v>
      </c>
      <c r="B290" s="474">
        <v>817112147.67999995</v>
      </c>
      <c r="C290" s="474">
        <v>817115205.75999999</v>
      </c>
      <c r="D290" s="474">
        <v>817150010.38999999</v>
      </c>
      <c r="E290" s="474">
        <v>838426011.44000006</v>
      </c>
      <c r="F290" s="474">
        <v>838535188.10000002</v>
      </c>
      <c r="G290" s="474">
        <v>838556830.80999994</v>
      </c>
      <c r="H290" s="474">
        <v>838874131.5</v>
      </c>
      <c r="I290" s="474">
        <v>839032113.73000002</v>
      </c>
      <c r="J290" s="474">
        <v>839039598.64999998</v>
      </c>
      <c r="K290" s="474">
        <v>749859772.56999898</v>
      </c>
      <c r="L290" s="474">
        <v>806890632.56999898</v>
      </c>
      <c r="M290" s="474">
        <v>806890632.56999898</v>
      </c>
      <c r="N290" s="474">
        <v>806890632.56999898</v>
      </c>
      <c r="O290" s="474">
        <v>806890632.56999898</v>
      </c>
      <c r="P290" s="474">
        <v>806890632.56999898</v>
      </c>
      <c r="Q290" s="474">
        <v>806890632.56999898</v>
      </c>
      <c r="R290" s="474">
        <v>823027424.56999898</v>
      </c>
      <c r="S290" s="474">
        <v>781047535.56999898</v>
      </c>
      <c r="T290" s="474">
        <v>781047535.56999898</v>
      </c>
      <c r="U290" s="474">
        <v>781047535.56999898</v>
      </c>
      <c r="V290" s="474">
        <v>781047535.56999898</v>
      </c>
      <c r="W290" s="474">
        <v>781047535.56999898</v>
      </c>
      <c r="X290" s="474">
        <v>795713976.56999898</v>
      </c>
      <c r="Y290" s="474">
        <v>795713976.56999898</v>
      </c>
      <c r="Z290" s="474">
        <v>795713976.56999898</v>
      </c>
      <c r="AA290" s="474">
        <v>795713976.56999898</v>
      </c>
      <c r="AB290" s="474">
        <v>795713976.56999898</v>
      </c>
      <c r="AC290" s="474">
        <v>795713976.56999898</v>
      </c>
      <c r="AD290" s="474">
        <v>795713976.56999898</v>
      </c>
      <c r="AE290" s="474">
        <v>842477166.79999995</v>
      </c>
      <c r="AF290" s="474">
        <v>842477166.79999995</v>
      </c>
      <c r="AG290" s="474">
        <v>842477166.79999995</v>
      </c>
      <c r="AH290" s="474">
        <v>842477166.79999995</v>
      </c>
      <c r="AI290" s="474">
        <v>842477166.79999995</v>
      </c>
      <c r="AJ290" s="474">
        <v>842477166.79999995</v>
      </c>
      <c r="AK290" s="474">
        <v>753076695.79999995</v>
      </c>
      <c r="AL290" s="474">
        <v>753076695.79999995</v>
      </c>
      <c r="AM290" s="474">
        <v>753076695.79999995</v>
      </c>
      <c r="AN290" s="474">
        <v>753076695.79999995</v>
      </c>
      <c r="AO290" s="474">
        <v>753076695.79999995</v>
      </c>
      <c r="AP290" s="474">
        <v>753076695.79999995</v>
      </c>
      <c r="AQ290" s="474">
        <v>753076695.79999995</v>
      </c>
      <c r="AR290" s="474">
        <v>744167770.79999995</v>
      </c>
      <c r="AS290" s="474">
        <v>744167770.79999995</v>
      </c>
      <c r="AT290" s="474">
        <v>744167770.79999995</v>
      </c>
      <c r="AU290" s="474">
        <v>744167770.79999995</v>
      </c>
      <c r="AV290" s="474">
        <v>744167770.79999995</v>
      </c>
      <c r="AW290" s="474">
        <v>744167770.79999995</v>
      </c>
      <c r="AX290" s="474">
        <v>763638414.99000001</v>
      </c>
      <c r="AY290" s="474">
        <v>763638414.99000001</v>
      </c>
      <c r="AZ290" s="474">
        <v>763638414.99000001</v>
      </c>
      <c r="BA290" s="474">
        <v>763638414.99000001</v>
      </c>
    </row>
    <row r="291" spans="1:53">
      <c r="A291" s="475" t="s">
        <v>2715</v>
      </c>
      <c r="B291" s="474">
        <v>817112147.67999995</v>
      </c>
      <c r="C291" s="474">
        <v>817115205.75999999</v>
      </c>
      <c r="D291" s="474">
        <v>817150010.38999999</v>
      </c>
      <c r="E291" s="474">
        <v>838426011.44000006</v>
      </c>
      <c r="F291" s="474">
        <v>838535188.10000002</v>
      </c>
      <c r="G291" s="474">
        <v>838556830.80999994</v>
      </c>
      <c r="H291" s="474">
        <v>838874131.5</v>
      </c>
      <c r="I291" s="474">
        <v>839032113.73000002</v>
      </c>
      <c r="J291" s="474">
        <v>839039598.64999998</v>
      </c>
      <c r="K291" s="474">
        <v>749859772.56999898</v>
      </c>
      <c r="L291" s="474">
        <v>806890632.56999898</v>
      </c>
      <c r="M291" s="474">
        <v>806890632.56999898</v>
      </c>
      <c r="N291" s="474">
        <v>806890632.56999898</v>
      </c>
      <c r="O291" s="474">
        <v>806890632.56999898</v>
      </c>
      <c r="P291" s="474">
        <v>806890632.56999898</v>
      </c>
      <c r="Q291" s="474">
        <v>806890632.56999898</v>
      </c>
      <c r="R291" s="474">
        <v>823027424.56999898</v>
      </c>
      <c r="S291" s="474">
        <v>781047535.56999898</v>
      </c>
      <c r="T291" s="474">
        <v>781047535.56999898</v>
      </c>
      <c r="U291" s="474">
        <v>781047535.56999898</v>
      </c>
      <c r="V291" s="474">
        <v>781047535.56999898</v>
      </c>
      <c r="W291" s="474">
        <v>781047535.56999898</v>
      </c>
      <c r="X291" s="474">
        <v>795713976.56999898</v>
      </c>
      <c r="Y291" s="474">
        <v>795713976.56999898</v>
      </c>
      <c r="Z291" s="474">
        <v>795713976.56999898</v>
      </c>
      <c r="AA291" s="474">
        <v>795713976.56999898</v>
      </c>
      <c r="AB291" s="474">
        <v>795713976.56999898</v>
      </c>
      <c r="AC291" s="474">
        <v>795713976.56999898</v>
      </c>
      <c r="AD291" s="474">
        <v>795713976.56999898</v>
      </c>
      <c r="AE291" s="474">
        <v>842477166.79999995</v>
      </c>
      <c r="AF291" s="474">
        <v>842477166.79999995</v>
      </c>
      <c r="AG291" s="474">
        <v>842477166.79999995</v>
      </c>
      <c r="AH291" s="474">
        <v>842477166.79999995</v>
      </c>
      <c r="AI291" s="474">
        <v>842477166.79999995</v>
      </c>
      <c r="AJ291" s="474">
        <v>842477166.79999995</v>
      </c>
      <c r="AK291" s="474">
        <v>753076695.79999995</v>
      </c>
      <c r="AL291" s="474">
        <v>753076695.79999995</v>
      </c>
      <c r="AM291" s="474">
        <v>753076695.79999995</v>
      </c>
      <c r="AN291" s="474">
        <v>753076695.79999995</v>
      </c>
      <c r="AO291" s="474">
        <v>753076695.79999995</v>
      </c>
      <c r="AP291" s="474">
        <v>753076695.79999995</v>
      </c>
      <c r="AQ291" s="474">
        <v>753076695.79999995</v>
      </c>
      <c r="AR291" s="474">
        <v>744167770.79999995</v>
      </c>
      <c r="AS291" s="474">
        <v>744167770.79999995</v>
      </c>
      <c r="AT291" s="474">
        <v>744167770.79999995</v>
      </c>
      <c r="AU291" s="474">
        <v>744167770.79999995</v>
      </c>
      <c r="AV291" s="474">
        <v>744167770.79999995</v>
      </c>
      <c r="AW291" s="474">
        <v>744167770.79999995</v>
      </c>
      <c r="AX291" s="474">
        <v>763638414.99000001</v>
      </c>
      <c r="AY291" s="474">
        <v>763638414.99000001</v>
      </c>
      <c r="AZ291" s="474">
        <v>763638414.99000001</v>
      </c>
      <c r="BA291" s="474">
        <v>763638414.99000001</v>
      </c>
    </row>
    <row r="292" spans="1:53">
      <c r="A292" s="475" t="s">
        <v>2714</v>
      </c>
      <c r="B292" s="474">
        <v>359279971.12</v>
      </c>
      <c r="C292" s="474">
        <v>385078897.45999998</v>
      </c>
      <c r="D292" s="474">
        <v>389842702.67000002</v>
      </c>
      <c r="E292" s="474">
        <v>332629903.05000001</v>
      </c>
      <c r="F292" s="474">
        <v>340547404.06</v>
      </c>
      <c r="G292" s="474">
        <v>340800733.56999999</v>
      </c>
      <c r="H292" s="474">
        <v>377735106.37</v>
      </c>
      <c r="I292" s="474">
        <v>411443362.31</v>
      </c>
      <c r="J292" s="474">
        <v>451856036.02999997</v>
      </c>
      <c r="K292" s="474">
        <v>482628448.51999998</v>
      </c>
      <c r="L292" s="474">
        <v>435435949.31999999</v>
      </c>
      <c r="M292" s="474">
        <v>440711908.02999997</v>
      </c>
      <c r="N292" s="474">
        <v>440711908.02999997</v>
      </c>
      <c r="O292" s="474">
        <v>449512048.51999998</v>
      </c>
      <c r="P292" s="474">
        <v>476801209.00999999</v>
      </c>
      <c r="Q292" s="474">
        <v>500886456.31999999</v>
      </c>
      <c r="R292" s="474">
        <v>439003832.13999999</v>
      </c>
      <c r="S292" s="474">
        <v>446155451.83999997</v>
      </c>
      <c r="T292" s="474">
        <v>446235204.39999998</v>
      </c>
      <c r="U292" s="474">
        <v>470282583.56999999</v>
      </c>
      <c r="V292" s="474">
        <v>499370812.23000002</v>
      </c>
      <c r="W292" s="474">
        <v>503038626.25999999</v>
      </c>
      <c r="X292" s="474">
        <v>427459267.82999998</v>
      </c>
      <c r="Y292" s="474">
        <v>460636687.61000001</v>
      </c>
      <c r="Z292" s="474">
        <v>461332607.35000002</v>
      </c>
      <c r="AA292" s="474">
        <v>461332607.35000002</v>
      </c>
      <c r="AB292" s="474">
        <v>483318086.18000001</v>
      </c>
      <c r="AC292" s="474">
        <v>516761804.54000002</v>
      </c>
      <c r="AD292" s="474">
        <v>523111352.72000003</v>
      </c>
      <c r="AE292" s="474">
        <v>397055099.75</v>
      </c>
      <c r="AF292" s="474">
        <v>397770386.04000002</v>
      </c>
      <c r="AG292" s="474">
        <v>398121191.94</v>
      </c>
      <c r="AH292" s="474">
        <v>401063514.88</v>
      </c>
      <c r="AI292" s="474">
        <v>426603848.02999997</v>
      </c>
      <c r="AJ292" s="474">
        <v>428528301.61999899</v>
      </c>
      <c r="AK292" s="474">
        <v>372762329.859999</v>
      </c>
      <c r="AL292" s="474">
        <v>373611614.75999898</v>
      </c>
      <c r="AM292" s="474">
        <v>392542819.92999899</v>
      </c>
      <c r="AN292" s="474">
        <v>392542819.92999899</v>
      </c>
      <c r="AO292" s="474">
        <v>406459538.17999899</v>
      </c>
      <c r="AP292" s="474">
        <v>476017913.20999902</v>
      </c>
      <c r="AQ292" s="474">
        <v>477686189.26999903</v>
      </c>
      <c r="AR292" s="474">
        <v>409833483.75999898</v>
      </c>
      <c r="AS292" s="474">
        <v>437341325.88999897</v>
      </c>
      <c r="AT292" s="474">
        <v>442485030.44999897</v>
      </c>
      <c r="AU292" s="474">
        <v>455044429.28999901</v>
      </c>
      <c r="AV292" s="474">
        <v>480470114.359999</v>
      </c>
      <c r="AW292" s="474">
        <v>482978754.68999898</v>
      </c>
      <c r="AX292" s="474">
        <v>385448112.12999898</v>
      </c>
      <c r="AY292" s="474">
        <v>399358046.33999902</v>
      </c>
      <c r="AZ292" s="474">
        <v>400056411.97999901</v>
      </c>
      <c r="BA292" s="474">
        <v>400056411.97999901</v>
      </c>
    </row>
    <row r="293" spans="1:53">
      <c r="A293" s="475" t="s">
        <v>2713</v>
      </c>
      <c r="B293" s="474">
        <v>359279971.12</v>
      </c>
      <c r="C293" s="474">
        <v>385078897.45999998</v>
      </c>
      <c r="D293" s="474">
        <v>389842702.67000002</v>
      </c>
      <c r="E293" s="474">
        <v>332629903.05000001</v>
      </c>
      <c r="F293" s="474">
        <v>340547404.06</v>
      </c>
      <c r="G293" s="474">
        <v>340800733.56999999</v>
      </c>
      <c r="H293" s="474">
        <v>377735106.37</v>
      </c>
      <c r="I293" s="474">
        <v>411443362.31</v>
      </c>
      <c r="J293" s="474">
        <v>451856036.02999997</v>
      </c>
      <c r="K293" s="474">
        <v>482628448.51999998</v>
      </c>
      <c r="L293" s="474">
        <v>435435949.31999999</v>
      </c>
      <c r="M293" s="474">
        <v>440711908.02999997</v>
      </c>
      <c r="N293" s="474">
        <v>440711908.02999997</v>
      </c>
      <c r="O293" s="474">
        <v>449512048.51999998</v>
      </c>
      <c r="P293" s="474">
        <v>476801209.00999999</v>
      </c>
      <c r="Q293" s="474">
        <v>500886456.31999999</v>
      </c>
      <c r="R293" s="474">
        <v>439003832.13999999</v>
      </c>
      <c r="S293" s="474">
        <v>446155451.83999997</v>
      </c>
      <c r="T293" s="474">
        <v>446235204.39999998</v>
      </c>
      <c r="U293" s="474">
        <v>470282583.56999999</v>
      </c>
      <c r="V293" s="474">
        <v>499370812.23000002</v>
      </c>
      <c r="W293" s="474">
        <v>503038626.25999999</v>
      </c>
      <c r="X293" s="474">
        <v>427459267.82999998</v>
      </c>
      <c r="Y293" s="474">
        <v>460636687.61000001</v>
      </c>
      <c r="Z293" s="474">
        <v>461332607.35000002</v>
      </c>
      <c r="AA293" s="474">
        <v>461332607.35000002</v>
      </c>
      <c r="AB293" s="474">
        <v>483318086.18000001</v>
      </c>
      <c r="AC293" s="474">
        <v>516761804.54000002</v>
      </c>
      <c r="AD293" s="474">
        <v>523111352.72000003</v>
      </c>
      <c r="AE293" s="474">
        <v>397055099.75</v>
      </c>
      <c r="AF293" s="474">
        <v>397770386.04000002</v>
      </c>
      <c r="AG293" s="474">
        <v>398121191.94</v>
      </c>
      <c r="AH293" s="474">
        <v>401063514.88</v>
      </c>
      <c r="AI293" s="474">
        <v>426603848.02999997</v>
      </c>
      <c r="AJ293" s="474">
        <v>428528301.61999899</v>
      </c>
      <c r="AK293" s="474">
        <v>372762329.859999</v>
      </c>
      <c r="AL293" s="474">
        <v>373611614.75999898</v>
      </c>
      <c r="AM293" s="474">
        <v>392542819.92999899</v>
      </c>
      <c r="AN293" s="474">
        <v>392542819.92999899</v>
      </c>
      <c r="AO293" s="474">
        <v>406459538.17999899</v>
      </c>
      <c r="AP293" s="474">
        <v>476017913.20999902</v>
      </c>
      <c r="AQ293" s="474">
        <v>477686189.26999903</v>
      </c>
      <c r="AR293" s="474">
        <v>409833483.75999898</v>
      </c>
      <c r="AS293" s="474">
        <v>437341325.88999897</v>
      </c>
      <c r="AT293" s="474">
        <v>442485030.44999897</v>
      </c>
      <c r="AU293" s="474">
        <v>455044429.28999901</v>
      </c>
      <c r="AV293" s="474">
        <v>480470114.359999</v>
      </c>
      <c r="AW293" s="474">
        <v>482978754.68999898</v>
      </c>
      <c r="AX293" s="474">
        <v>385448112.12999898</v>
      </c>
      <c r="AY293" s="474">
        <v>399358046.33999902</v>
      </c>
      <c r="AZ293" s="474">
        <v>400056411.97999901</v>
      </c>
      <c r="BA293" s="474">
        <v>400056411.97999901</v>
      </c>
    </row>
    <row r="294" spans="1:53">
      <c r="A294" s="475" t="s">
        <v>2712</v>
      </c>
      <c r="B294" s="474">
        <v>0</v>
      </c>
      <c r="C294" s="474">
        <v>0</v>
      </c>
      <c r="D294" s="474">
        <v>0</v>
      </c>
      <c r="E294" s="474">
        <v>0</v>
      </c>
      <c r="F294" s="474">
        <v>0</v>
      </c>
      <c r="G294" s="474">
        <v>0</v>
      </c>
      <c r="H294" s="474">
        <v>0</v>
      </c>
      <c r="I294" s="474">
        <v>0</v>
      </c>
      <c r="J294" s="474">
        <v>0</v>
      </c>
      <c r="K294" s="474">
        <v>0</v>
      </c>
      <c r="L294" s="474">
        <v>0</v>
      </c>
      <c r="M294" s="474">
        <v>0</v>
      </c>
      <c r="N294" s="474">
        <v>0</v>
      </c>
      <c r="O294" s="474">
        <v>0</v>
      </c>
      <c r="P294" s="474">
        <v>0</v>
      </c>
      <c r="Q294" s="474">
        <v>0</v>
      </c>
      <c r="R294" s="474">
        <v>0</v>
      </c>
      <c r="S294" s="474">
        <v>0</v>
      </c>
      <c r="T294" s="474">
        <v>0</v>
      </c>
      <c r="U294" s="474">
        <v>0</v>
      </c>
      <c r="V294" s="474">
        <v>0</v>
      </c>
      <c r="W294" s="474">
        <v>0</v>
      </c>
      <c r="X294" s="474">
        <v>0</v>
      </c>
      <c r="Y294" s="474">
        <v>0</v>
      </c>
      <c r="Z294" s="474">
        <v>0</v>
      </c>
      <c r="AA294" s="474">
        <v>0</v>
      </c>
      <c r="AB294" s="474">
        <v>0</v>
      </c>
      <c r="AC294" s="474">
        <v>0</v>
      </c>
      <c r="AD294" s="474">
        <v>0</v>
      </c>
      <c r="AE294" s="474">
        <v>0</v>
      </c>
      <c r="AF294" s="474">
        <v>0</v>
      </c>
      <c r="AG294" s="474">
        <v>0</v>
      </c>
      <c r="AH294" s="474">
        <v>0</v>
      </c>
      <c r="AI294" s="474">
        <v>0</v>
      </c>
      <c r="AJ294" s="474">
        <v>0</v>
      </c>
      <c r="AK294" s="474">
        <v>0</v>
      </c>
      <c r="AL294" s="474">
        <v>0</v>
      </c>
      <c r="AM294" s="474">
        <v>0</v>
      </c>
      <c r="AN294" s="474">
        <v>0</v>
      </c>
      <c r="AO294" s="474">
        <v>0</v>
      </c>
      <c r="AP294" s="474">
        <v>0</v>
      </c>
      <c r="AQ294" s="474">
        <v>0</v>
      </c>
      <c r="AR294" s="474">
        <v>0</v>
      </c>
      <c r="AS294" s="474">
        <v>0</v>
      </c>
      <c r="AT294" s="474">
        <v>0</v>
      </c>
      <c r="AU294" s="474">
        <v>0</v>
      </c>
      <c r="AV294" s="474">
        <v>0</v>
      </c>
      <c r="AW294" s="474">
        <v>0</v>
      </c>
      <c r="AX294" s="474">
        <v>0</v>
      </c>
      <c r="AY294" s="474">
        <v>0</v>
      </c>
      <c r="AZ294" s="474">
        <v>0</v>
      </c>
      <c r="BA294" s="474">
        <v>0</v>
      </c>
    </row>
    <row r="295" spans="1:53">
      <c r="A295" s="475" t="s">
        <v>2711</v>
      </c>
      <c r="B295" s="474">
        <v>260.16000000000003</v>
      </c>
      <c r="C295" s="474">
        <v>0</v>
      </c>
      <c r="D295" s="474">
        <v>0</v>
      </c>
      <c r="E295" s="474">
        <v>0</v>
      </c>
      <c r="F295" s="474">
        <v>0</v>
      </c>
      <c r="G295" s="474">
        <v>0</v>
      </c>
      <c r="H295" s="474">
        <v>0</v>
      </c>
      <c r="I295" s="474">
        <v>0</v>
      </c>
      <c r="J295" s="474">
        <v>0</v>
      </c>
      <c r="K295" s="474">
        <v>0</v>
      </c>
      <c r="L295" s="474">
        <v>0</v>
      </c>
      <c r="M295" s="474">
        <v>0</v>
      </c>
      <c r="N295" s="474">
        <v>0</v>
      </c>
      <c r="O295" s="474">
        <v>0</v>
      </c>
      <c r="P295" s="474">
        <v>0</v>
      </c>
      <c r="Q295" s="474">
        <v>0</v>
      </c>
      <c r="R295" s="474">
        <v>0</v>
      </c>
      <c r="S295" s="474">
        <v>0</v>
      </c>
      <c r="T295" s="474">
        <v>0</v>
      </c>
      <c r="U295" s="474">
        <v>0</v>
      </c>
      <c r="V295" s="474">
        <v>0</v>
      </c>
      <c r="W295" s="474">
        <v>0</v>
      </c>
      <c r="X295" s="474">
        <v>0</v>
      </c>
      <c r="Y295" s="474">
        <v>0</v>
      </c>
      <c r="Z295" s="474">
        <v>0</v>
      </c>
      <c r="AA295" s="474">
        <v>0</v>
      </c>
      <c r="AB295" s="474">
        <v>0</v>
      </c>
      <c r="AC295" s="474">
        <v>0</v>
      </c>
      <c r="AD295" s="474">
        <v>0</v>
      </c>
      <c r="AE295" s="474">
        <v>0</v>
      </c>
      <c r="AF295" s="474">
        <v>0</v>
      </c>
      <c r="AG295" s="474">
        <v>0</v>
      </c>
      <c r="AH295" s="474">
        <v>0</v>
      </c>
      <c r="AI295" s="474">
        <v>0</v>
      </c>
      <c r="AJ295" s="474">
        <v>0</v>
      </c>
      <c r="AK295" s="474">
        <v>0</v>
      </c>
      <c r="AL295" s="474">
        <v>0</v>
      </c>
      <c r="AM295" s="474">
        <v>0</v>
      </c>
      <c r="AN295" s="474">
        <v>0</v>
      </c>
      <c r="AO295" s="474">
        <v>0</v>
      </c>
      <c r="AP295" s="474">
        <v>0</v>
      </c>
      <c r="AQ295" s="474">
        <v>0</v>
      </c>
      <c r="AR295" s="474">
        <v>0</v>
      </c>
      <c r="AS295" s="474">
        <v>0</v>
      </c>
      <c r="AT295" s="474">
        <v>0</v>
      </c>
      <c r="AU295" s="474">
        <v>0</v>
      </c>
      <c r="AV295" s="474">
        <v>0</v>
      </c>
      <c r="AW295" s="474">
        <v>0</v>
      </c>
      <c r="AX295" s="474">
        <v>0</v>
      </c>
      <c r="AY295" s="474">
        <v>0</v>
      </c>
      <c r="AZ295" s="474">
        <v>0</v>
      </c>
      <c r="BA295" s="474">
        <v>0</v>
      </c>
    </row>
    <row r="296" spans="1:53">
      <c r="A296" s="475" t="s">
        <v>2710</v>
      </c>
      <c r="B296" s="474">
        <v>260.16000000000003</v>
      </c>
      <c r="C296" s="474">
        <v>0</v>
      </c>
      <c r="D296" s="474">
        <v>0</v>
      </c>
      <c r="E296" s="474">
        <v>0</v>
      </c>
      <c r="F296" s="474">
        <v>0</v>
      </c>
      <c r="G296" s="474">
        <v>0</v>
      </c>
      <c r="H296" s="474">
        <v>0</v>
      </c>
      <c r="I296" s="474">
        <v>0</v>
      </c>
      <c r="J296" s="474">
        <v>0</v>
      </c>
      <c r="K296" s="474">
        <v>0</v>
      </c>
      <c r="L296" s="474">
        <v>0</v>
      </c>
      <c r="M296" s="474">
        <v>0</v>
      </c>
      <c r="N296" s="474">
        <v>0</v>
      </c>
      <c r="O296" s="474">
        <v>0</v>
      </c>
      <c r="P296" s="474">
        <v>0</v>
      </c>
      <c r="Q296" s="474">
        <v>0</v>
      </c>
      <c r="R296" s="474">
        <v>0</v>
      </c>
      <c r="S296" s="474">
        <v>0</v>
      </c>
      <c r="T296" s="474">
        <v>0</v>
      </c>
      <c r="U296" s="474">
        <v>0</v>
      </c>
      <c r="V296" s="474">
        <v>0</v>
      </c>
      <c r="W296" s="474">
        <v>0</v>
      </c>
      <c r="X296" s="474">
        <v>0</v>
      </c>
      <c r="Y296" s="474">
        <v>0</v>
      </c>
      <c r="Z296" s="474">
        <v>0</v>
      </c>
      <c r="AA296" s="474">
        <v>0</v>
      </c>
      <c r="AB296" s="474">
        <v>0</v>
      </c>
      <c r="AC296" s="474">
        <v>0</v>
      </c>
      <c r="AD296" s="474">
        <v>0</v>
      </c>
      <c r="AE296" s="474">
        <v>0</v>
      </c>
      <c r="AF296" s="474">
        <v>0</v>
      </c>
      <c r="AG296" s="474">
        <v>0</v>
      </c>
      <c r="AH296" s="474">
        <v>0</v>
      </c>
      <c r="AI296" s="474">
        <v>0</v>
      </c>
      <c r="AJ296" s="474">
        <v>0</v>
      </c>
      <c r="AK296" s="474">
        <v>0</v>
      </c>
      <c r="AL296" s="474">
        <v>0</v>
      </c>
      <c r="AM296" s="474">
        <v>0</v>
      </c>
      <c r="AN296" s="474">
        <v>0</v>
      </c>
      <c r="AO296" s="474">
        <v>0</v>
      </c>
      <c r="AP296" s="474">
        <v>0</v>
      </c>
      <c r="AQ296" s="474">
        <v>0</v>
      </c>
      <c r="AR296" s="474">
        <v>0</v>
      </c>
      <c r="AS296" s="474">
        <v>0</v>
      </c>
      <c r="AT296" s="474">
        <v>0</v>
      </c>
      <c r="AU296" s="474">
        <v>0</v>
      </c>
      <c r="AV296" s="474">
        <v>0</v>
      </c>
      <c r="AW296" s="474">
        <v>0</v>
      </c>
      <c r="AX296" s="474">
        <v>0</v>
      </c>
      <c r="AY296" s="474">
        <v>0</v>
      </c>
      <c r="AZ296" s="474">
        <v>0</v>
      </c>
      <c r="BA296" s="474">
        <v>0</v>
      </c>
    </row>
    <row r="297" spans="1:53">
      <c r="A297" s="475" t="s">
        <v>2709</v>
      </c>
      <c r="B297" s="474">
        <v>46287670.950000003</v>
      </c>
      <c r="C297" s="474">
        <v>46287670.950000003</v>
      </c>
      <c r="D297" s="474">
        <v>46287670.950000003</v>
      </c>
      <c r="E297" s="474">
        <v>60655473.82</v>
      </c>
      <c r="F297" s="474">
        <v>60655473.82</v>
      </c>
      <c r="G297" s="474">
        <v>60655473.82</v>
      </c>
      <c r="H297" s="474">
        <v>60655473.82</v>
      </c>
      <c r="I297" s="474">
        <v>60655473.82</v>
      </c>
      <c r="J297" s="474">
        <v>60655473.82</v>
      </c>
      <c r="K297" s="474">
        <v>60655473.82</v>
      </c>
      <c r="L297" s="474">
        <v>60655473.82</v>
      </c>
      <c r="M297" s="474">
        <v>60655473.82</v>
      </c>
      <c r="N297" s="474">
        <v>60655473.82</v>
      </c>
      <c r="O297" s="474">
        <v>60655473.82</v>
      </c>
      <c r="P297" s="474">
        <v>60655473.82</v>
      </c>
      <c r="Q297" s="474">
        <v>60655473.82</v>
      </c>
      <c r="R297" s="474">
        <v>60655473.82</v>
      </c>
      <c r="S297" s="474">
        <v>60655473.82</v>
      </c>
      <c r="T297" s="474">
        <v>60655473.82</v>
      </c>
      <c r="U297" s="474">
        <v>60655473.82</v>
      </c>
      <c r="V297" s="474">
        <v>60655473.82</v>
      </c>
      <c r="W297" s="474">
        <v>60655473.82</v>
      </c>
      <c r="X297" s="474">
        <v>60655473.82</v>
      </c>
      <c r="Y297" s="474">
        <v>60655473.82</v>
      </c>
      <c r="Z297" s="474">
        <v>60655473.82</v>
      </c>
      <c r="AA297" s="474">
        <v>60655473.82</v>
      </c>
      <c r="AB297" s="474">
        <v>60655473.82</v>
      </c>
      <c r="AC297" s="474">
        <v>60655473.82</v>
      </c>
      <c r="AD297" s="474">
        <v>60655473.82</v>
      </c>
      <c r="AE297" s="474">
        <v>60655473.82</v>
      </c>
      <c r="AF297" s="474">
        <v>60655473.82</v>
      </c>
      <c r="AG297" s="474">
        <v>60655473.82</v>
      </c>
      <c r="AH297" s="474">
        <v>60655473.82</v>
      </c>
      <c r="AI297" s="474">
        <v>60655473.82</v>
      </c>
      <c r="AJ297" s="474">
        <v>60655473.82</v>
      </c>
      <c r="AK297" s="474">
        <v>60655473.82</v>
      </c>
      <c r="AL297" s="474">
        <v>60655473.82</v>
      </c>
      <c r="AM297" s="474">
        <v>60655473.82</v>
      </c>
      <c r="AN297" s="474">
        <v>60655473.82</v>
      </c>
      <c r="AO297" s="474">
        <v>60655473.82</v>
      </c>
      <c r="AP297" s="474">
        <v>60655473.82</v>
      </c>
      <c r="AQ297" s="474">
        <v>60655473.82</v>
      </c>
      <c r="AR297" s="474">
        <v>60655473.82</v>
      </c>
      <c r="AS297" s="474">
        <v>60655473.82</v>
      </c>
      <c r="AT297" s="474">
        <v>60655473.82</v>
      </c>
      <c r="AU297" s="474">
        <v>60655473.82</v>
      </c>
      <c r="AV297" s="474">
        <v>60655473.82</v>
      </c>
      <c r="AW297" s="474">
        <v>60655473.82</v>
      </c>
      <c r="AX297" s="474">
        <v>60655473.82</v>
      </c>
      <c r="AY297" s="474">
        <v>60655473.82</v>
      </c>
      <c r="AZ297" s="474">
        <v>60655473.82</v>
      </c>
      <c r="BA297" s="474">
        <v>60655473.82</v>
      </c>
    </row>
    <row r="298" spans="1:53">
      <c r="A298" s="475" t="s">
        <v>2708</v>
      </c>
      <c r="B298" s="474">
        <v>46287670.950000003</v>
      </c>
      <c r="C298" s="474">
        <v>46287670.950000003</v>
      </c>
      <c r="D298" s="474">
        <v>46287670.950000003</v>
      </c>
      <c r="E298" s="474">
        <v>60655473.82</v>
      </c>
      <c r="F298" s="474">
        <v>60655473.82</v>
      </c>
      <c r="G298" s="474">
        <v>60655473.82</v>
      </c>
      <c r="H298" s="474">
        <v>60655473.82</v>
      </c>
      <c r="I298" s="474">
        <v>60655473.82</v>
      </c>
      <c r="J298" s="474">
        <v>60655473.82</v>
      </c>
      <c r="K298" s="474">
        <v>60655473.82</v>
      </c>
      <c r="L298" s="474">
        <v>60655473.82</v>
      </c>
      <c r="M298" s="474">
        <v>60655473.82</v>
      </c>
      <c r="N298" s="474">
        <v>60655473.82</v>
      </c>
      <c r="O298" s="474">
        <v>60655473.82</v>
      </c>
      <c r="P298" s="474">
        <v>60655473.82</v>
      </c>
      <c r="Q298" s="474">
        <v>60655473.82</v>
      </c>
      <c r="R298" s="474">
        <v>60655473.82</v>
      </c>
      <c r="S298" s="474">
        <v>60655473.82</v>
      </c>
      <c r="T298" s="474">
        <v>60655473.82</v>
      </c>
      <c r="U298" s="474">
        <v>60655473.82</v>
      </c>
      <c r="V298" s="474">
        <v>60655473.82</v>
      </c>
      <c r="W298" s="474">
        <v>60655473.82</v>
      </c>
      <c r="X298" s="474">
        <v>60655473.82</v>
      </c>
      <c r="Y298" s="474">
        <v>60655473.82</v>
      </c>
      <c r="Z298" s="474">
        <v>60655473.82</v>
      </c>
      <c r="AA298" s="474">
        <v>60655473.82</v>
      </c>
      <c r="AB298" s="474">
        <v>60655473.82</v>
      </c>
      <c r="AC298" s="474">
        <v>60655473.82</v>
      </c>
      <c r="AD298" s="474">
        <v>60655473.82</v>
      </c>
      <c r="AE298" s="474">
        <v>60655473.82</v>
      </c>
      <c r="AF298" s="474">
        <v>60655473.82</v>
      </c>
      <c r="AG298" s="474">
        <v>60655473.82</v>
      </c>
      <c r="AH298" s="474">
        <v>60655473.82</v>
      </c>
      <c r="AI298" s="474">
        <v>60655473.82</v>
      </c>
      <c r="AJ298" s="474">
        <v>60655473.82</v>
      </c>
      <c r="AK298" s="474">
        <v>60655473.82</v>
      </c>
      <c r="AL298" s="474">
        <v>60655473.82</v>
      </c>
      <c r="AM298" s="474">
        <v>60655473.82</v>
      </c>
      <c r="AN298" s="474">
        <v>60655473.82</v>
      </c>
      <c r="AO298" s="474">
        <v>60655473.82</v>
      </c>
      <c r="AP298" s="474">
        <v>60655473.82</v>
      </c>
      <c r="AQ298" s="474">
        <v>60655473.82</v>
      </c>
      <c r="AR298" s="474">
        <v>60655473.82</v>
      </c>
      <c r="AS298" s="474">
        <v>60655473.82</v>
      </c>
      <c r="AT298" s="474">
        <v>60655473.82</v>
      </c>
      <c r="AU298" s="474">
        <v>60655473.82</v>
      </c>
      <c r="AV298" s="474">
        <v>60655473.82</v>
      </c>
      <c r="AW298" s="474">
        <v>60655473.82</v>
      </c>
      <c r="AX298" s="474">
        <v>60655473.82</v>
      </c>
      <c r="AY298" s="474">
        <v>60655473.82</v>
      </c>
      <c r="AZ298" s="474">
        <v>60655473.82</v>
      </c>
      <c r="BA298" s="474">
        <v>60655473.82</v>
      </c>
    </row>
    <row r="299" spans="1:53">
      <c r="A299" s="475" t="s">
        <v>2707</v>
      </c>
      <c r="B299" s="474">
        <v>0</v>
      </c>
      <c r="C299" s="474">
        <v>0</v>
      </c>
      <c r="D299" s="474">
        <v>0</v>
      </c>
      <c r="E299" s="474">
        <v>0</v>
      </c>
      <c r="F299" s="474">
        <v>0</v>
      </c>
      <c r="G299" s="474">
        <v>0</v>
      </c>
      <c r="H299" s="474">
        <v>0</v>
      </c>
      <c r="I299" s="474">
        <v>0</v>
      </c>
      <c r="J299" s="474">
        <v>0</v>
      </c>
      <c r="K299" s="474">
        <v>0</v>
      </c>
      <c r="L299" s="474">
        <v>0</v>
      </c>
      <c r="M299" s="474">
        <v>0</v>
      </c>
      <c r="N299" s="474">
        <v>0</v>
      </c>
      <c r="O299" s="474">
        <v>0</v>
      </c>
      <c r="P299" s="474">
        <v>0</v>
      </c>
      <c r="Q299" s="474">
        <v>0</v>
      </c>
      <c r="R299" s="474">
        <v>0</v>
      </c>
      <c r="S299" s="474">
        <v>0</v>
      </c>
      <c r="T299" s="474">
        <v>0</v>
      </c>
      <c r="U299" s="474">
        <v>0</v>
      </c>
      <c r="V299" s="474">
        <v>0</v>
      </c>
      <c r="W299" s="474">
        <v>0</v>
      </c>
      <c r="X299" s="474">
        <v>0</v>
      </c>
      <c r="Y299" s="474">
        <v>0</v>
      </c>
      <c r="Z299" s="474">
        <v>0</v>
      </c>
      <c r="AA299" s="474">
        <v>0</v>
      </c>
      <c r="AB299" s="474">
        <v>0</v>
      </c>
      <c r="AC299" s="474">
        <v>0</v>
      </c>
      <c r="AD299" s="474">
        <v>0</v>
      </c>
      <c r="AE299" s="474">
        <v>0</v>
      </c>
      <c r="AF299" s="474">
        <v>0</v>
      </c>
      <c r="AG299" s="474">
        <v>0</v>
      </c>
      <c r="AH299" s="474">
        <v>0</v>
      </c>
      <c r="AI299" s="474">
        <v>0</v>
      </c>
      <c r="AJ299" s="474">
        <v>0</v>
      </c>
      <c r="AK299" s="474">
        <v>0</v>
      </c>
      <c r="AL299" s="474">
        <v>0</v>
      </c>
      <c r="AM299" s="474">
        <v>0</v>
      </c>
      <c r="AN299" s="474">
        <v>0</v>
      </c>
      <c r="AO299" s="474">
        <v>0</v>
      </c>
      <c r="AP299" s="474">
        <v>0</v>
      </c>
      <c r="AQ299" s="474">
        <v>0</v>
      </c>
      <c r="AR299" s="474">
        <v>0</v>
      </c>
      <c r="AS299" s="474">
        <v>0</v>
      </c>
      <c r="AT299" s="474">
        <v>0</v>
      </c>
      <c r="AU299" s="474">
        <v>0</v>
      </c>
      <c r="AV299" s="474">
        <v>0</v>
      </c>
      <c r="AW299" s="474">
        <v>0</v>
      </c>
      <c r="AX299" s="474">
        <v>0</v>
      </c>
      <c r="AY299" s="474">
        <v>0</v>
      </c>
      <c r="AZ299" s="474">
        <v>0</v>
      </c>
      <c r="BA299" s="474">
        <v>0</v>
      </c>
    </row>
    <row r="300" spans="1:53">
      <c r="A300" s="475" t="s">
        <v>2706</v>
      </c>
      <c r="B300" s="474">
        <v>39487861380.309998</v>
      </c>
      <c r="C300" s="474">
        <v>39621129886.290001</v>
      </c>
      <c r="D300" s="474">
        <v>39827310507.449997</v>
      </c>
      <c r="E300" s="474">
        <v>39980307598.979897</v>
      </c>
      <c r="F300" s="474">
        <v>40078324136.949997</v>
      </c>
      <c r="G300" s="474">
        <v>40277192073.349998</v>
      </c>
      <c r="H300" s="474">
        <v>40454582702.790001</v>
      </c>
      <c r="I300" s="474">
        <v>40523097534.029999</v>
      </c>
      <c r="J300" s="474">
        <v>40567563380.580002</v>
      </c>
      <c r="K300" s="474">
        <v>40936737936.437798</v>
      </c>
      <c r="L300" s="474">
        <v>41192483239.331902</v>
      </c>
      <c r="M300" s="474">
        <v>41524605506.227997</v>
      </c>
      <c r="N300" s="474">
        <v>41524605506.227997</v>
      </c>
      <c r="O300" s="474">
        <v>41699942852.268097</v>
      </c>
      <c r="P300" s="474">
        <v>41911689947.5177</v>
      </c>
      <c r="Q300" s="474">
        <v>42207418740.773201</v>
      </c>
      <c r="R300" s="474">
        <v>43589961303.799004</v>
      </c>
      <c r="S300" s="474">
        <v>43900344264.018303</v>
      </c>
      <c r="T300" s="474">
        <v>43996990535.568298</v>
      </c>
      <c r="U300" s="474">
        <v>44208784446.937798</v>
      </c>
      <c r="V300" s="474">
        <v>44444282822.664497</v>
      </c>
      <c r="W300" s="474">
        <v>44730523303.849503</v>
      </c>
      <c r="X300" s="474">
        <v>44848287412.017502</v>
      </c>
      <c r="Y300" s="474">
        <v>45471415552.882797</v>
      </c>
      <c r="Z300" s="474">
        <v>46598665565.278702</v>
      </c>
      <c r="AA300" s="474">
        <v>46598665565.278702</v>
      </c>
      <c r="AB300" s="474">
        <v>46777053093.996597</v>
      </c>
      <c r="AC300" s="474">
        <v>46974025344.162399</v>
      </c>
      <c r="AD300" s="474">
        <v>47232876419.044098</v>
      </c>
      <c r="AE300" s="474">
        <v>47501430239.425301</v>
      </c>
      <c r="AF300" s="474">
        <v>47817211120.494904</v>
      </c>
      <c r="AG300" s="474">
        <v>48102613386.369301</v>
      </c>
      <c r="AH300" s="474">
        <v>48352469479.996696</v>
      </c>
      <c r="AI300" s="474">
        <v>48620585810.314903</v>
      </c>
      <c r="AJ300" s="474">
        <v>48876110365.841103</v>
      </c>
      <c r="AK300" s="474">
        <v>49102741994.016701</v>
      </c>
      <c r="AL300" s="474">
        <v>49305702437.217903</v>
      </c>
      <c r="AM300" s="474">
        <v>49648365537.417</v>
      </c>
      <c r="AN300" s="474">
        <v>49648365537.417</v>
      </c>
      <c r="AO300" s="474">
        <v>49813624410.011703</v>
      </c>
      <c r="AP300" s="474">
        <v>50015656034.473801</v>
      </c>
      <c r="AQ300" s="474">
        <v>50231057076.346298</v>
      </c>
      <c r="AR300" s="474">
        <v>50476953942.027</v>
      </c>
      <c r="AS300" s="474">
        <v>50830579588.571098</v>
      </c>
      <c r="AT300" s="474">
        <v>51098677681.875999</v>
      </c>
      <c r="AU300" s="474">
        <v>51323332640.128998</v>
      </c>
      <c r="AV300" s="474">
        <v>51551104855.672997</v>
      </c>
      <c r="AW300" s="474">
        <v>51764282519.421402</v>
      </c>
      <c r="AX300" s="474">
        <v>51987750023.208702</v>
      </c>
      <c r="AY300" s="474">
        <v>52309322669.496597</v>
      </c>
      <c r="AZ300" s="474">
        <v>52623949309.929497</v>
      </c>
      <c r="BA300" s="474">
        <v>52623949309.929497</v>
      </c>
    </row>
    <row r="301" spans="1:53">
      <c r="A301" s="475" t="s">
        <v>2705</v>
      </c>
      <c r="B301" s="474">
        <v>37425887185.269997</v>
      </c>
      <c r="C301" s="474">
        <v>37593487772.230003</v>
      </c>
      <c r="D301" s="474">
        <v>37777271832.239998</v>
      </c>
      <c r="E301" s="474">
        <v>37950884616.260002</v>
      </c>
      <c r="F301" s="474">
        <v>37992013362.110001</v>
      </c>
      <c r="G301" s="474">
        <v>38189536962.949997</v>
      </c>
      <c r="H301" s="474">
        <v>38354006677.650002</v>
      </c>
      <c r="I301" s="474">
        <v>38497591050.279999</v>
      </c>
      <c r="J301" s="474">
        <v>38502032760.330002</v>
      </c>
      <c r="K301" s="474">
        <v>38829588468.342003</v>
      </c>
      <c r="L301" s="474">
        <v>39064275093.177597</v>
      </c>
      <c r="M301" s="474">
        <v>39386073727.789101</v>
      </c>
      <c r="N301" s="474">
        <v>39386073727.789101</v>
      </c>
      <c r="O301" s="474">
        <v>39518450119.520798</v>
      </c>
      <c r="P301" s="474">
        <v>39687539756.500099</v>
      </c>
      <c r="Q301" s="474">
        <v>39940841449.663498</v>
      </c>
      <c r="R301" s="474">
        <v>41281123373.027298</v>
      </c>
      <c r="S301" s="474">
        <v>41549356993.063103</v>
      </c>
      <c r="T301" s="474">
        <v>41603892844.4039</v>
      </c>
      <c r="U301" s="474">
        <v>41773156095.207901</v>
      </c>
      <c r="V301" s="474">
        <v>41966245508.263298</v>
      </c>
      <c r="W301" s="474">
        <v>42210113791.379799</v>
      </c>
      <c r="X301" s="474">
        <v>42285449762.678902</v>
      </c>
      <c r="Y301" s="474">
        <v>42865074458.227097</v>
      </c>
      <c r="Z301" s="474">
        <v>43948279955.670303</v>
      </c>
      <c r="AA301" s="474">
        <v>43948279955.670303</v>
      </c>
      <c r="AB301" s="474">
        <v>44082660947.245903</v>
      </c>
      <c r="AC301" s="474">
        <v>44235867676.679298</v>
      </c>
      <c r="AD301" s="474">
        <v>44451163145.491302</v>
      </c>
      <c r="AE301" s="474">
        <v>44676039169.082703</v>
      </c>
      <c r="AF301" s="474">
        <v>44948093734.020302</v>
      </c>
      <c r="AG301" s="474">
        <v>45189733284.936401</v>
      </c>
      <c r="AH301" s="474">
        <v>45396291475.453102</v>
      </c>
      <c r="AI301" s="474">
        <v>45621430366.795403</v>
      </c>
      <c r="AJ301" s="474">
        <v>45834020766.462196</v>
      </c>
      <c r="AK301" s="474">
        <v>46018012252.327301</v>
      </c>
      <c r="AL301" s="474">
        <v>46178557713.207298</v>
      </c>
      <c r="AM301" s="474">
        <v>46478978339.571503</v>
      </c>
      <c r="AN301" s="474">
        <v>46478978339.571503</v>
      </c>
      <c r="AO301" s="474">
        <v>46602117251.589302</v>
      </c>
      <c r="AP301" s="474">
        <v>46762122738.7341</v>
      </c>
      <c r="AQ301" s="474">
        <v>46935504902.382103</v>
      </c>
      <c r="AR301" s="474">
        <v>47139342413.670097</v>
      </c>
      <c r="AS301" s="474">
        <v>47450947229.690903</v>
      </c>
      <c r="AT301" s="474">
        <v>47677028321.205704</v>
      </c>
      <c r="AU301" s="474">
        <v>47859502615.556702</v>
      </c>
      <c r="AV301" s="474">
        <v>48045127368.5989</v>
      </c>
      <c r="AW301" s="474">
        <v>48215976800.8302</v>
      </c>
      <c r="AX301" s="474">
        <v>48397071583.463997</v>
      </c>
      <c r="AY301" s="474">
        <v>48676296837.120399</v>
      </c>
      <c r="AZ301" s="474">
        <v>48948605670.374603</v>
      </c>
      <c r="BA301" s="474">
        <v>48948605670.374603</v>
      </c>
    </row>
    <row r="302" spans="1:53">
      <c r="A302" s="475" t="s">
        <v>2704</v>
      </c>
      <c r="B302" s="474">
        <v>37405422588.510002</v>
      </c>
      <c r="C302" s="474">
        <v>37573023175.470001</v>
      </c>
      <c r="D302" s="474">
        <v>37757539584.480003</v>
      </c>
      <c r="E302" s="474">
        <v>37929846792.5</v>
      </c>
      <c r="F302" s="474">
        <v>37970975538.349998</v>
      </c>
      <c r="G302" s="474">
        <v>38168499139.190002</v>
      </c>
      <c r="H302" s="474">
        <v>38354545768.769997</v>
      </c>
      <c r="I302" s="474">
        <v>38476553226.519997</v>
      </c>
      <c r="J302" s="474">
        <v>38476794936.57</v>
      </c>
      <c r="K302" s="474">
        <v>38804350644.582001</v>
      </c>
      <c r="L302" s="474">
        <v>39039037269.417603</v>
      </c>
      <c r="M302" s="474">
        <v>39360835904.029099</v>
      </c>
      <c r="N302" s="474">
        <v>39360835904.029099</v>
      </c>
      <c r="O302" s="474">
        <v>39493212295.760803</v>
      </c>
      <c r="P302" s="474">
        <v>39662301932.740097</v>
      </c>
      <c r="Q302" s="474">
        <v>39915603625.903503</v>
      </c>
      <c r="R302" s="474">
        <v>41255885549.267303</v>
      </c>
      <c r="S302" s="474">
        <v>41524119169.303101</v>
      </c>
      <c r="T302" s="474">
        <v>41578655020.643898</v>
      </c>
      <c r="U302" s="474">
        <v>41747918271.447899</v>
      </c>
      <c r="V302" s="474">
        <v>41941007684.503304</v>
      </c>
      <c r="W302" s="474">
        <v>42184875967.619797</v>
      </c>
      <c r="X302" s="474">
        <v>42260211938.9189</v>
      </c>
      <c r="Y302" s="474">
        <v>42839836634.467102</v>
      </c>
      <c r="Z302" s="474">
        <v>43923042131.910301</v>
      </c>
      <c r="AA302" s="474">
        <v>43923042131.910301</v>
      </c>
      <c r="AB302" s="474">
        <v>44057423123.485901</v>
      </c>
      <c r="AC302" s="474">
        <v>44210629852.919296</v>
      </c>
      <c r="AD302" s="474">
        <v>44425925321.7313</v>
      </c>
      <c r="AE302" s="474">
        <v>44650801345.322701</v>
      </c>
      <c r="AF302" s="474">
        <v>44922855910.2603</v>
      </c>
      <c r="AG302" s="474">
        <v>45164495461.176399</v>
      </c>
      <c r="AH302" s="474">
        <v>45371053651.6931</v>
      </c>
      <c r="AI302" s="474">
        <v>45596192543.0354</v>
      </c>
      <c r="AJ302" s="474">
        <v>45808782942.702202</v>
      </c>
      <c r="AK302" s="474">
        <v>45992774428.567299</v>
      </c>
      <c r="AL302" s="474">
        <v>46153319889.447304</v>
      </c>
      <c r="AM302" s="474">
        <v>46453740515.811501</v>
      </c>
      <c r="AN302" s="474">
        <v>46453740515.811501</v>
      </c>
      <c r="AO302" s="474">
        <v>46576879427.8293</v>
      </c>
      <c r="AP302" s="474">
        <v>46736884914.974098</v>
      </c>
      <c r="AQ302" s="474">
        <v>46910267078.622101</v>
      </c>
      <c r="AR302" s="474">
        <v>47114104589.910103</v>
      </c>
      <c r="AS302" s="474">
        <v>47425709405.930901</v>
      </c>
      <c r="AT302" s="474">
        <v>47651790497.445702</v>
      </c>
      <c r="AU302" s="474">
        <v>47834264791.7967</v>
      </c>
      <c r="AV302" s="474">
        <v>48019889544.838898</v>
      </c>
      <c r="AW302" s="474">
        <v>48190738977.070198</v>
      </c>
      <c r="AX302" s="474">
        <v>48371833759.704002</v>
      </c>
      <c r="AY302" s="474">
        <v>48651059013.360397</v>
      </c>
      <c r="AZ302" s="474">
        <v>48923367846.614601</v>
      </c>
      <c r="BA302" s="474">
        <v>48923367846.614601</v>
      </c>
    </row>
    <row r="303" spans="1:53">
      <c r="A303" s="475" t="s">
        <v>2703</v>
      </c>
      <c r="B303" s="474">
        <v>-573034.61</v>
      </c>
      <c r="C303" s="474">
        <v>-573034.61</v>
      </c>
      <c r="D303" s="474">
        <v>-1305383.6100000001</v>
      </c>
      <c r="E303" s="474">
        <v>192.39</v>
      </c>
      <c r="F303" s="474">
        <v>192.39</v>
      </c>
      <c r="G303" s="474">
        <v>192.39</v>
      </c>
      <c r="H303" s="474">
        <v>-21576722.489999998</v>
      </c>
      <c r="I303" s="474">
        <v>192.39</v>
      </c>
      <c r="J303" s="474">
        <v>192.39</v>
      </c>
      <c r="K303" s="474">
        <v>192.39</v>
      </c>
      <c r="L303" s="474">
        <v>192.39</v>
      </c>
      <c r="M303" s="474">
        <v>192.39</v>
      </c>
      <c r="N303" s="474">
        <v>192.39</v>
      </c>
      <c r="O303" s="474">
        <v>192.39</v>
      </c>
      <c r="P303" s="474">
        <v>192.39</v>
      </c>
      <c r="Q303" s="474">
        <v>192.39</v>
      </c>
      <c r="R303" s="474">
        <v>192.39</v>
      </c>
      <c r="S303" s="474">
        <v>192.39</v>
      </c>
      <c r="T303" s="474">
        <v>192.39</v>
      </c>
      <c r="U303" s="474">
        <v>192.39</v>
      </c>
      <c r="V303" s="474">
        <v>192.39</v>
      </c>
      <c r="W303" s="474">
        <v>192.39</v>
      </c>
      <c r="X303" s="474">
        <v>192.39</v>
      </c>
      <c r="Y303" s="474">
        <v>192.39</v>
      </c>
      <c r="Z303" s="474">
        <v>192.39</v>
      </c>
      <c r="AA303" s="474">
        <v>192.39</v>
      </c>
      <c r="AB303" s="474">
        <v>192.39</v>
      </c>
      <c r="AC303" s="474">
        <v>192.39</v>
      </c>
      <c r="AD303" s="474">
        <v>192.39</v>
      </c>
      <c r="AE303" s="474">
        <v>192.39</v>
      </c>
      <c r="AF303" s="474">
        <v>192.39</v>
      </c>
      <c r="AG303" s="474">
        <v>192.39</v>
      </c>
      <c r="AH303" s="474">
        <v>192.39</v>
      </c>
      <c r="AI303" s="474">
        <v>192.39</v>
      </c>
      <c r="AJ303" s="474">
        <v>192.39</v>
      </c>
      <c r="AK303" s="474">
        <v>192.39</v>
      </c>
      <c r="AL303" s="474">
        <v>192.39</v>
      </c>
      <c r="AM303" s="474">
        <v>192.39</v>
      </c>
      <c r="AN303" s="474">
        <v>192.39</v>
      </c>
      <c r="AO303" s="474">
        <v>192.39</v>
      </c>
      <c r="AP303" s="474">
        <v>192.39</v>
      </c>
      <c r="AQ303" s="474">
        <v>192.39</v>
      </c>
      <c r="AR303" s="474">
        <v>192.39</v>
      </c>
      <c r="AS303" s="474">
        <v>192.39</v>
      </c>
      <c r="AT303" s="474">
        <v>192.39</v>
      </c>
      <c r="AU303" s="474">
        <v>192.39</v>
      </c>
      <c r="AV303" s="474">
        <v>192.39</v>
      </c>
      <c r="AW303" s="474">
        <v>192.39</v>
      </c>
      <c r="AX303" s="474">
        <v>192.39</v>
      </c>
      <c r="AY303" s="474">
        <v>192.39</v>
      </c>
      <c r="AZ303" s="474">
        <v>192.39</v>
      </c>
      <c r="BA303" s="474">
        <v>192.39</v>
      </c>
    </row>
    <row r="304" spans="1:53">
      <c r="A304" s="475" t="s">
        <v>2702</v>
      </c>
      <c r="B304" s="474">
        <v>21037631.370000001</v>
      </c>
      <c r="C304" s="474">
        <v>21037631.370000001</v>
      </c>
      <c r="D304" s="474">
        <v>21037631.370000001</v>
      </c>
      <c r="E304" s="474">
        <v>21037631.370000001</v>
      </c>
      <c r="F304" s="474">
        <v>21037631.370000001</v>
      </c>
      <c r="G304" s="474">
        <v>21037631.370000001</v>
      </c>
      <c r="H304" s="474">
        <v>21037631.370000001</v>
      </c>
      <c r="I304" s="474">
        <v>21037631.370000001</v>
      </c>
      <c r="J304" s="474">
        <v>25237631.370000001</v>
      </c>
      <c r="K304" s="474">
        <v>25237631.370000001</v>
      </c>
      <c r="L304" s="474">
        <v>25237631.370000001</v>
      </c>
      <c r="M304" s="474">
        <v>25237631.370000001</v>
      </c>
      <c r="N304" s="474">
        <v>25237631.370000001</v>
      </c>
      <c r="O304" s="474">
        <v>25237631.370000001</v>
      </c>
      <c r="P304" s="474">
        <v>25237631.370000001</v>
      </c>
      <c r="Q304" s="474">
        <v>25237631.370000001</v>
      </c>
      <c r="R304" s="474">
        <v>25237631.370000001</v>
      </c>
      <c r="S304" s="474">
        <v>25237631.370000001</v>
      </c>
      <c r="T304" s="474">
        <v>25237631.370000001</v>
      </c>
      <c r="U304" s="474">
        <v>25237631.370000001</v>
      </c>
      <c r="V304" s="474">
        <v>25237631.370000001</v>
      </c>
      <c r="W304" s="474">
        <v>25237631.370000001</v>
      </c>
      <c r="X304" s="474">
        <v>25237631.370000001</v>
      </c>
      <c r="Y304" s="474">
        <v>25237631.370000001</v>
      </c>
      <c r="Z304" s="474">
        <v>25237631.370000001</v>
      </c>
      <c r="AA304" s="474">
        <v>25237631.370000001</v>
      </c>
      <c r="AB304" s="474">
        <v>25237631.370000001</v>
      </c>
      <c r="AC304" s="474">
        <v>25237631.370000001</v>
      </c>
      <c r="AD304" s="474">
        <v>25237631.370000001</v>
      </c>
      <c r="AE304" s="474">
        <v>25237631.370000001</v>
      </c>
      <c r="AF304" s="474">
        <v>25237631.370000001</v>
      </c>
      <c r="AG304" s="474">
        <v>25237631.370000001</v>
      </c>
      <c r="AH304" s="474">
        <v>25237631.370000001</v>
      </c>
      <c r="AI304" s="474">
        <v>25237631.370000001</v>
      </c>
      <c r="AJ304" s="474">
        <v>25237631.370000001</v>
      </c>
      <c r="AK304" s="474">
        <v>25237631.370000001</v>
      </c>
      <c r="AL304" s="474">
        <v>25237631.370000001</v>
      </c>
      <c r="AM304" s="474">
        <v>25237631.370000001</v>
      </c>
      <c r="AN304" s="474">
        <v>25237631.370000001</v>
      </c>
      <c r="AO304" s="474">
        <v>25237631.370000001</v>
      </c>
      <c r="AP304" s="474">
        <v>25237631.370000001</v>
      </c>
      <c r="AQ304" s="474">
        <v>25237631.370000001</v>
      </c>
      <c r="AR304" s="474">
        <v>25237631.370000001</v>
      </c>
      <c r="AS304" s="474">
        <v>25237631.370000001</v>
      </c>
      <c r="AT304" s="474">
        <v>25237631.370000001</v>
      </c>
      <c r="AU304" s="474">
        <v>25237631.370000001</v>
      </c>
      <c r="AV304" s="474">
        <v>25237631.370000001</v>
      </c>
      <c r="AW304" s="474">
        <v>25237631.370000001</v>
      </c>
      <c r="AX304" s="474">
        <v>25237631.370000001</v>
      </c>
      <c r="AY304" s="474">
        <v>25237631.370000001</v>
      </c>
      <c r="AZ304" s="474">
        <v>25237631.370000001</v>
      </c>
      <c r="BA304" s="474">
        <v>25237631.370000001</v>
      </c>
    </row>
    <row r="305" spans="1:53">
      <c r="A305" s="475" t="s">
        <v>2701</v>
      </c>
      <c r="B305" s="474">
        <v>0</v>
      </c>
      <c r="C305" s="474">
        <v>0</v>
      </c>
      <c r="D305" s="474">
        <v>0</v>
      </c>
      <c r="E305" s="474">
        <v>0</v>
      </c>
      <c r="F305" s="474">
        <v>0</v>
      </c>
      <c r="G305" s="474">
        <v>0</v>
      </c>
      <c r="H305" s="474">
        <v>0</v>
      </c>
      <c r="I305" s="474">
        <v>0</v>
      </c>
      <c r="J305" s="474">
        <v>0</v>
      </c>
      <c r="K305" s="474">
        <v>0</v>
      </c>
      <c r="L305" s="474">
        <v>0</v>
      </c>
      <c r="M305" s="474">
        <v>0</v>
      </c>
      <c r="N305" s="474">
        <v>0</v>
      </c>
      <c r="O305" s="474">
        <v>0</v>
      </c>
      <c r="P305" s="474">
        <v>0</v>
      </c>
      <c r="Q305" s="474">
        <v>0</v>
      </c>
      <c r="R305" s="474">
        <v>0</v>
      </c>
      <c r="S305" s="474">
        <v>0</v>
      </c>
      <c r="T305" s="474">
        <v>0</v>
      </c>
      <c r="U305" s="474">
        <v>0</v>
      </c>
      <c r="V305" s="474">
        <v>0</v>
      </c>
      <c r="W305" s="474">
        <v>0</v>
      </c>
      <c r="X305" s="474">
        <v>0</v>
      </c>
      <c r="Y305" s="474">
        <v>0</v>
      </c>
      <c r="Z305" s="474">
        <v>0</v>
      </c>
      <c r="AA305" s="474">
        <v>0</v>
      </c>
      <c r="AB305" s="474">
        <v>0</v>
      </c>
      <c r="AC305" s="474">
        <v>0</v>
      </c>
      <c r="AD305" s="474">
        <v>0</v>
      </c>
      <c r="AE305" s="474">
        <v>0</v>
      </c>
      <c r="AF305" s="474">
        <v>0</v>
      </c>
      <c r="AG305" s="474">
        <v>0</v>
      </c>
      <c r="AH305" s="474">
        <v>0</v>
      </c>
      <c r="AI305" s="474">
        <v>0</v>
      </c>
      <c r="AJ305" s="474">
        <v>0</v>
      </c>
      <c r="AK305" s="474">
        <v>0</v>
      </c>
      <c r="AL305" s="474">
        <v>0</v>
      </c>
      <c r="AM305" s="474">
        <v>0</v>
      </c>
      <c r="AN305" s="474">
        <v>0</v>
      </c>
      <c r="AO305" s="474">
        <v>0</v>
      </c>
      <c r="AP305" s="474">
        <v>0</v>
      </c>
      <c r="AQ305" s="474">
        <v>0</v>
      </c>
      <c r="AR305" s="474">
        <v>0</v>
      </c>
      <c r="AS305" s="474">
        <v>0</v>
      </c>
      <c r="AT305" s="474">
        <v>0</v>
      </c>
      <c r="AU305" s="474">
        <v>0</v>
      </c>
      <c r="AV305" s="474">
        <v>0</v>
      </c>
      <c r="AW305" s="474">
        <v>0</v>
      </c>
      <c r="AX305" s="474">
        <v>0</v>
      </c>
      <c r="AY305" s="474">
        <v>0</v>
      </c>
      <c r="AZ305" s="474">
        <v>0</v>
      </c>
      <c r="BA305" s="474">
        <v>0</v>
      </c>
    </row>
    <row r="306" spans="1:53">
      <c r="A306" s="475" t="s">
        <v>2700</v>
      </c>
      <c r="B306" s="474">
        <v>0</v>
      </c>
      <c r="C306" s="474">
        <v>0</v>
      </c>
      <c r="D306" s="474">
        <v>0</v>
      </c>
      <c r="E306" s="474">
        <v>0</v>
      </c>
      <c r="F306" s="474">
        <v>0</v>
      </c>
      <c r="G306" s="474">
        <v>0</v>
      </c>
      <c r="H306" s="474">
        <v>0</v>
      </c>
      <c r="I306" s="474">
        <v>0</v>
      </c>
      <c r="J306" s="474">
        <v>0</v>
      </c>
      <c r="K306" s="474">
        <v>0</v>
      </c>
      <c r="L306" s="474">
        <v>0</v>
      </c>
      <c r="M306" s="474">
        <v>0</v>
      </c>
      <c r="N306" s="474">
        <v>0</v>
      </c>
      <c r="O306" s="474">
        <v>0</v>
      </c>
      <c r="P306" s="474">
        <v>0</v>
      </c>
      <c r="Q306" s="474">
        <v>0</v>
      </c>
      <c r="R306" s="474">
        <v>0</v>
      </c>
      <c r="S306" s="474">
        <v>0</v>
      </c>
      <c r="T306" s="474">
        <v>0</v>
      </c>
      <c r="U306" s="474">
        <v>0</v>
      </c>
      <c r="V306" s="474">
        <v>0</v>
      </c>
      <c r="W306" s="474">
        <v>0</v>
      </c>
      <c r="X306" s="474">
        <v>0</v>
      </c>
      <c r="Y306" s="474">
        <v>0</v>
      </c>
      <c r="Z306" s="474">
        <v>0</v>
      </c>
      <c r="AA306" s="474">
        <v>0</v>
      </c>
      <c r="AB306" s="474">
        <v>0</v>
      </c>
      <c r="AC306" s="474">
        <v>0</v>
      </c>
      <c r="AD306" s="474">
        <v>0</v>
      </c>
      <c r="AE306" s="474">
        <v>0</v>
      </c>
      <c r="AF306" s="474">
        <v>0</v>
      </c>
      <c r="AG306" s="474">
        <v>0</v>
      </c>
      <c r="AH306" s="474">
        <v>0</v>
      </c>
      <c r="AI306" s="474">
        <v>0</v>
      </c>
      <c r="AJ306" s="474">
        <v>0</v>
      </c>
      <c r="AK306" s="474">
        <v>0</v>
      </c>
      <c r="AL306" s="474">
        <v>0</v>
      </c>
      <c r="AM306" s="474">
        <v>0</v>
      </c>
      <c r="AN306" s="474">
        <v>0</v>
      </c>
      <c r="AO306" s="474">
        <v>0</v>
      </c>
      <c r="AP306" s="474">
        <v>0</v>
      </c>
      <c r="AQ306" s="474">
        <v>0</v>
      </c>
      <c r="AR306" s="474">
        <v>0</v>
      </c>
      <c r="AS306" s="474">
        <v>0</v>
      </c>
      <c r="AT306" s="474">
        <v>0</v>
      </c>
      <c r="AU306" s="474">
        <v>0</v>
      </c>
      <c r="AV306" s="474">
        <v>0</v>
      </c>
      <c r="AW306" s="474">
        <v>0</v>
      </c>
      <c r="AX306" s="474">
        <v>0</v>
      </c>
      <c r="AY306" s="474">
        <v>0</v>
      </c>
      <c r="AZ306" s="474">
        <v>0</v>
      </c>
      <c r="BA306" s="474">
        <v>0</v>
      </c>
    </row>
    <row r="307" spans="1:53">
      <c r="A307" s="475" t="s">
        <v>2699</v>
      </c>
      <c r="B307" s="474">
        <v>0</v>
      </c>
      <c r="C307" s="474">
        <v>0</v>
      </c>
      <c r="D307" s="474">
        <v>0</v>
      </c>
      <c r="E307" s="474">
        <v>0</v>
      </c>
      <c r="F307" s="474">
        <v>0</v>
      </c>
      <c r="G307" s="474">
        <v>0</v>
      </c>
      <c r="H307" s="474">
        <v>0</v>
      </c>
      <c r="I307" s="474">
        <v>0</v>
      </c>
      <c r="J307" s="474">
        <v>0</v>
      </c>
      <c r="K307" s="474">
        <v>0</v>
      </c>
      <c r="L307" s="474">
        <v>0</v>
      </c>
      <c r="M307" s="474">
        <v>0</v>
      </c>
      <c r="N307" s="474">
        <v>0</v>
      </c>
      <c r="O307" s="474">
        <v>0</v>
      </c>
      <c r="P307" s="474">
        <v>0</v>
      </c>
      <c r="Q307" s="474">
        <v>0</v>
      </c>
      <c r="R307" s="474">
        <v>0</v>
      </c>
      <c r="S307" s="474">
        <v>0</v>
      </c>
      <c r="T307" s="474">
        <v>0</v>
      </c>
      <c r="U307" s="474">
        <v>0</v>
      </c>
      <c r="V307" s="474">
        <v>0</v>
      </c>
      <c r="W307" s="474">
        <v>0</v>
      </c>
      <c r="X307" s="474">
        <v>0</v>
      </c>
      <c r="Y307" s="474">
        <v>0</v>
      </c>
      <c r="Z307" s="474">
        <v>0</v>
      </c>
      <c r="AA307" s="474">
        <v>0</v>
      </c>
      <c r="AB307" s="474">
        <v>0</v>
      </c>
      <c r="AC307" s="474">
        <v>0</v>
      </c>
      <c r="AD307" s="474">
        <v>0</v>
      </c>
      <c r="AE307" s="474">
        <v>0</v>
      </c>
      <c r="AF307" s="474">
        <v>0</v>
      </c>
      <c r="AG307" s="474">
        <v>0</v>
      </c>
      <c r="AH307" s="474">
        <v>0</v>
      </c>
      <c r="AI307" s="474">
        <v>0</v>
      </c>
      <c r="AJ307" s="474">
        <v>0</v>
      </c>
      <c r="AK307" s="474">
        <v>0</v>
      </c>
      <c r="AL307" s="474">
        <v>0</v>
      </c>
      <c r="AM307" s="474">
        <v>0</v>
      </c>
      <c r="AN307" s="474">
        <v>0</v>
      </c>
      <c r="AO307" s="474">
        <v>0</v>
      </c>
      <c r="AP307" s="474">
        <v>0</v>
      </c>
      <c r="AQ307" s="474">
        <v>0</v>
      </c>
      <c r="AR307" s="474">
        <v>0</v>
      </c>
      <c r="AS307" s="474">
        <v>0</v>
      </c>
      <c r="AT307" s="474">
        <v>0</v>
      </c>
      <c r="AU307" s="474">
        <v>0</v>
      </c>
      <c r="AV307" s="474">
        <v>0</v>
      </c>
      <c r="AW307" s="474">
        <v>0</v>
      </c>
      <c r="AX307" s="474">
        <v>0</v>
      </c>
      <c r="AY307" s="474">
        <v>0</v>
      </c>
      <c r="AZ307" s="474">
        <v>0</v>
      </c>
      <c r="BA307" s="474">
        <v>0</v>
      </c>
    </row>
    <row r="308" spans="1:53">
      <c r="A308" s="475" t="s">
        <v>2698</v>
      </c>
      <c r="B308" s="474">
        <v>0</v>
      </c>
      <c r="C308" s="474">
        <v>0</v>
      </c>
      <c r="D308" s="474">
        <v>0</v>
      </c>
      <c r="E308" s="474">
        <v>0</v>
      </c>
      <c r="F308" s="474">
        <v>0</v>
      </c>
      <c r="G308" s="474">
        <v>0</v>
      </c>
      <c r="H308" s="474">
        <v>0</v>
      </c>
      <c r="I308" s="474">
        <v>0</v>
      </c>
      <c r="J308" s="474">
        <v>0</v>
      </c>
      <c r="K308" s="474">
        <v>0</v>
      </c>
      <c r="L308" s="474">
        <v>0</v>
      </c>
      <c r="M308" s="474">
        <v>0</v>
      </c>
      <c r="N308" s="474">
        <v>0</v>
      </c>
      <c r="O308" s="474">
        <v>0</v>
      </c>
      <c r="P308" s="474">
        <v>0</v>
      </c>
      <c r="Q308" s="474">
        <v>0</v>
      </c>
      <c r="R308" s="474">
        <v>0</v>
      </c>
      <c r="S308" s="474">
        <v>0</v>
      </c>
      <c r="T308" s="474">
        <v>0</v>
      </c>
      <c r="U308" s="474">
        <v>0</v>
      </c>
      <c r="V308" s="474">
        <v>0</v>
      </c>
      <c r="W308" s="474">
        <v>0</v>
      </c>
      <c r="X308" s="474">
        <v>0</v>
      </c>
      <c r="Y308" s="474">
        <v>0</v>
      </c>
      <c r="Z308" s="474">
        <v>0</v>
      </c>
      <c r="AA308" s="474">
        <v>0</v>
      </c>
      <c r="AB308" s="474">
        <v>0</v>
      </c>
      <c r="AC308" s="474">
        <v>0</v>
      </c>
      <c r="AD308" s="474">
        <v>0</v>
      </c>
      <c r="AE308" s="474">
        <v>0</v>
      </c>
      <c r="AF308" s="474">
        <v>0</v>
      </c>
      <c r="AG308" s="474">
        <v>0</v>
      </c>
      <c r="AH308" s="474">
        <v>0</v>
      </c>
      <c r="AI308" s="474">
        <v>0</v>
      </c>
      <c r="AJ308" s="474">
        <v>0</v>
      </c>
      <c r="AK308" s="474">
        <v>0</v>
      </c>
      <c r="AL308" s="474">
        <v>0</v>
      </c>
      <c r="AM308" s="474">
        <v>0</v>
      </c>
      <c r="AN308" s="474">
        <v>0</v>
      </c>
      <c r="AO308" s="474">
        <v>0</v>
      </c>
      <c r="AP308" s="474">
        <v>0</v>
      </c>
      <c r="AQ308" s="474">
        <v>0</v>
      </c>
      <c r="AR308" s="474">
        <v>0</v>
      </c>
      <c r="AS308" s="474">
        <v>0</v>
      </c>
      <c r="AT308" s="474">
        <v>0</v>
      </c>
      <c r="AU308" s="474">
        <v>0</v>
      </c>
      <c r="AV308" s="474">
        <v>0</v>
      </c>
      <c r="AW308" s="474">
        <v>0</v>
      </c>
      <c r="AX308" s="474">
        <v>0</v>
      </c>
      <c r="AY308" s="474">
        <v>0</v>
      </c>
      <c r="AZ308" s="474">
        <v>0</v>
      </c>
      <c r="BA308" s="474">
        <v>0</v>
      </c>
    </row>
    <row r="309" spans="1:53">
      <c r="A309" s="475" t="s">
        <v>2697</v>
      </c>
      <c r="B309" s="474">
        <v>0</v>
      </c>
      <c r="C309" s="474">
        <v>0</v>
      </c>
      <c r="D309" s="474">
        <v>0</v>
      </c>
      <c r="E309" s="474">
        <v>0</v>
      </c>
      <c r="F309" s="474">
        <v>0</v>
      </c>
      <c r="G309" s="474">
        <v>0</v>
      </c>
      <c r="H309" s="474">
        <v>0</v>
      </c>
      <c r="I309" s="474">
        <v>0</v>
      </c>
      <c r="J309" s="474">
        <v>0</v>
      </c>
      <c r="K309" s="474">
        <v>0</v>
      </c>
      <c r="L309" s="474">
        <v>0</v>
      </c>
      <c r="M309" s="474">
        <v>0</v>
      </c>
      <c r="N309" s="474">
        <v>0</v>
      </c>
      <c r="O309" s="474">
        <v>0</v>
      </c>
      <c r="P309" s="474">
        <v>0</v>
      </c>
      <c r="Q309" s="474">
        <v>0</v>
      </c>
      <c r="R309" s="474">
        <v>0</v>
      </c>
      <c r="S309" s="474">
        <v>0</v>
      </c>
      <c r="T309" s="474">
        <v>0</v>
      </c>
      <c r="U309" s="474">
        <v>0</v>
      </c>
      <c r="V309" s="474">
        <v>0</v>
      </c>
      <c r="W309" s="474">
        <v>0</v>
      </c>
      <c r="X309" s="474">
        <v>0</v>
      </c>
      <c r="Y309" s="474">
        <v>0</v>
      </c>
      <c r="Z309" s="474">
        <v>0</v>
      </c>
      <c r="AA309" s="474">
        <v>0</v>
      </c>
      <c r="AB309" s="474">
        <v>0</v>
      </c>
      <c r="AC309" s="474">
        <v>0</v>
      </c>
      <c r="AD309" s="474">
        <v>0</v>
      </c>
      <c r="AE309" s="474">
        <v>0</v>
      </c>
      <c r="AF309" s="474">
        <v>0</v>
      </c>
      <c r="AG309" s="474">
        <v>0</v>
      </c>
      <c r="AH309" s="474">
        <v>0</v>
      </c>
      <c r="AI309" s="474">
        <v>0</v>
      </c>
      <c r="AJ309" s="474">
        <v>0</v>
      </c>
      <c r="AK309" s="474">
        <v>0</v>
      </c>
      <c r="AL309" s="474">
        <v>0</v>
      </c>
      <c r="AM309" s="474">
        <v>0</v>
      </c>
      <c r="AN309" s="474">
        <v>0</v>
      </c>
      <c r="AO309" s="474">
        <v>0</v>
      </c>
      <c r="AP309" s="474">
        <v>0</v>
      </c>
      <c r="AQ309" s="474">
        <v>0</v>
      </c>
      <c r="AR309" s="474">
        <v>0</v>
      </c>
      <c r="AS309" s="474">
        <v>0</v>
      </c>
      <c r="AT309" s="474">
        <v>0</v>
      </c>
      <c r="AU309" s="474">
        <v>0</v>
      </c>
      <c r="AV309" s="474">
        <v>0</v>
      </c>
      <c r="AW309" s="474">
        <v>0</v>
      </c>
      <c r="AX309" s="474">
        <v>0</v>
      </c>
      <c r="AY309" s="474">
        <v>0</v>
      </c>
      <c r="AZ309" s="474">
        <v>0</v>
      </c>
      <c r="BA309" s="474">
        <v>0</v>
      </c>
    </row>
    <row r="310" spans="1:53">
      <c r="A310" s="475" t="s">
        <v>2696</v>
      </c>
      <c r="B310" s="474">
        <v>58404740.579999998</v>
      </c>
      <c r="C310" s="474">
        <v>58404740.579999998</v>
      </c>
      <c r="D310" s="474">
        <v>58404740.579999998</v>
      </c>
      <c r="E310" s="474">
        <v>58404740.579999998</v>
      </c>
      <c r="F310" s="474">
        <v>58404740.579999998</v>
      </c>
      <c r="G310" s="474">
        <v>59224687.57</v>
      </c>
      <c r="H310" s="474">
        <v>59224687.57</v>
      </c>
      <c r="I310" s="474">
        <v>59224687.57</v>
      </c>
      <c r="J310" s="474">
        <v>59224687.57</v>
      </c>
      <c r="K310" s="474">
        <v>59224687.57</v>
      </c>
      <c r="L310" s="474">
        <v>59224687.57</v>
      </c>
      <c r="M310" s="474">
        <v>59224687.57</v>
      </c>
      <c r="N310" s="474">
        <v>59224687.57</v>
      </c>
      <c r="O310" s="474">
        <v>59224687.57</v>
      </c>
      <c r="P310" s="474">
        <v>59224687.57</v>
      </c>
      <c r="Q310" s="474">
        <v>59224687.57</v>
      </c>
      <c r="R310" s="474">
        <v>59224687.57</v>
      </c>
      <c r="S310" s="474">
        <v>59224687.57</v>
      </c>
      <c r="T310" s="474">
        <v>59224687.57</v>
      </c>
      <c r="U310" s="474">
        <v>59224687.57</v>
      </c>
      <c r="V310" s="474">
        <v>59224687.57</v>
      </c>
      <c r="W310" s="474">
        <v>59224687.57</v>
      </c>
      <c r="X310" s="474">
        <v>59224687.57</v>
      </c>
      <c r="Y310" s="474">
        <v>59224687.57</v>
      </c>
      <c r="Z310" s="474">
        <v>59224687.57</v>
      </c>
      <c r="AA310" s="474">
        <v>59224687.57</v>
      </c>
      <c r="AB310" s="474">
        <v>59224687.57</v>
      </c>
      <c r="AC310" s="474">
        <v>59224687.57</v>
      </c>
      <c r="AD310" s="474">
        <v>59224687.57</v>
      </c>
      <c r="AE310" s="474">
        <v>59224687.57</v>
      </c>
      <c r="AF310" s="474">
        <v>59224687.57</v>
      </c>
      <c r="AG310" s="474">
        <v>59224687.57</v>
      </c>
      <c r="AH310" s="474">
        <v>59224687.57</v>
      </c>
      <c r="AI310" s="474">
        <v>59224687.57</v>
      </c>
      <c r="AJ310" s="474">
        <v>59224687.57</v>
      </c>
      <c r="AK310" s="474">
        <v>59224687.57</v>
      </c>
      <c r="AL310" s="474">
        <v>59224687.57</v>
      </c>
      <c r="AM310" s="474">
        <v>59224687.57</v>
      </c>
      <c r="AN310" s="474">
        <v>59224687.57</v>
      </c>
      <c r="AO310" s="474">
        <v>59224687.57</v>
      </c>
      <c r="AP310" s="474">
        <v>59224687.57</v>
      </c>
      <c r="AQ310" s="474">
        <v>59224687.57</v>
      </c>
      <c r="AR310" s="474">
        <v>59224687.57</v>
      </c>
      <c r="AS310" s="474">
        <v>59224687.57</v>
      </c>
      <c r="AT310" s="474">
        <v>59224687.57</v>
      </c>
      <c r="AU310" s="474">
        <v>59224687.57</v>
      </c>
      <c r="AV310" s="474">
        <v>59224687.57</v>
      </c>
      <c r="AW310" s="474">
        <v>59224687.57</v>
      </c>
      <c r="AX310" s="474">
        <v>59224687.57</v>
      </c>
      <c r="AY310" s="474">
        <v>59224687.57</v>
      </c>
      <c r="AZ310" s="474">
        <v>59224687.57</v>
      </c>
      <c r="BA310" s="474">
        <v>59224687.57</v>
      </c>
    </row>
    <row r="311" spans="1:53">
      <c r="A311" s="475" t="s">
        <v>2695</v>
      </c>
      <c r="B311" s="474">
        <v>58404740.579999998</v>
      </c>
      <c r="C311" s="474">
        <v>58404740.579999998</v>
      </c>
      <c r="D311" s="474">
        <v>58404740.579999998</v>
      </c>
      <c r="E311" s="474">
        <v>58404740.579999998</v>
      </c>
      <c r="F311" s="474">
        <v>58404740.579999998</v>
      </c>
      <c r="G311" s="474">
        <v>59224687.57</v>
      </c>
      <c r="H311" s="474">
        <v>59224687.57</v>
      </c>
      <c r="I311" s="474">
        <v>59224687.57</v>
      </c>
      <c r="J311" s="474">
        <v>59224687.57</v>
      </c>
      <c r="K311" s="474">
        <v>59224687.57</v>
      </c>
      <c r="L311" s="474">
        <v>59224687.57</v>
      </c>
      <c r="M311" s="474">
        <v>59224687.57</v>
      </c>
      <c r="N311" s="474">
        <v>59224687.57</v>
      </c>
      <c r="O311" s="474">
        <v>59224687.57</v>
      </c>
      <c r="P311" s="474">
        <v>59224687.57</v>
      </c>
      <c r="Q311" s="474">
        <v>59224687.57</v>
      </c>
      <c r="R311" s="474">
        <v>59224687.57</v>
      </c>
      <c r="S311" s="474">
        <v>59224687.57</v>
      </c>
      <c r="T311" s="474">
        <v>59224687.57</v>
      </c>
      <c r="U311" s="474">
        <v>59224687.57</v>
      </c>
      <c r="V311" s="474">
        <v>59224687.57</v>
      </c>
      <c r="W311" s="474">
        <v>59224687.57</v>
      </c>
      <c r="X311" s="474">
        <v>59224687.57</v>
      </c>
      <c r="Y311" s="474">
        <v>59224687.57</v>
      </c>
      <c r="Z311" s="474">
        <v>59224687.57</v>
      </c>
      <c r="AA311" s="474">
        <v>59224687.57</v>
      </c>
      <c r="AB311" s="474">
        <v>59224687.57</v>
      </c>
      <c r="AC311" s="474">
        <v>59224687.57</v>
      </c>
      <c r="AD311" s="474">
        <v>59224687.57</v>
      </c>
      <c r="AE311" s="474">
        <v>59224687.57</v>
      </c>
      <c r="AF311" s="474">
        <v>59224687.57</v>
      </c>
      <c r="AG311" s="474">
        <v>59224687.57</v>
      </c>
      <c r="AH311" s="474">
        <v>59224687.57</v>
      </c>
      <c r="AI311" s="474">
        <v>59224687.57</v>
      </c>
      <c r="AJ311" s="474">
        <v>59224687.57</v>
      </c>
      <c r="AK311" s="474">
        <v>59224687.57</v>
      </c>
      <c r="AL311" s="474">
        <v>59224687.57</v>
      </c>
      <c r="AM311" s="474">
        <v>59224687.57</v>
      </c>
      <c r="AN311" s="474">
        <v>59224687.57</v>
      </c>
      <c r="AO311" s="474">
        <v>59224687.57</v>
      </c>
      <c r="AP311" s="474">
        <v>59224687.57</v>
      </c>
      <c r="AQ311" s="474">
        <v>59224687.57</v>
      </c>
      <c r="AR311" s="474">
        <v>59224687.57</v>
      </c>
      <c r="AS311" s="474">
        <v>59224687.57</v>
      </c>
      <c r="AT311" s="474">
        <v>59224687.57</v>
      </c>
      <c r="AU311" s="474">
        <v>59224687.57</v>
      </c>
      <c r="AV311" s="474">
        <v>59224687.57</v>
      </c>
      <c r="AW311" s="474">
        <v>59224687.57</v>
      </c>
      <c r="AX311" s="474">
        <v>59224687.57</v>
      </c>
      <c r="AY311" s="474">
        <v>59224687.57</v>
      </c>
      <c r="AZ311" s="474">
        <v>59224687.57</v>
      </c>
      <c r="BA311" s="474">
        <v>59224687.57</v>
      </c>
    </row>
    <row r="312" spans="1:53">
      <c r="A312" s="475" t="s">
        <v>2694</v>
      </c>
      <c r="B312" s="474">
        <v>37975445.780000001</v>
      </c>
      <c r="C312" s="474">
        <v>38054236.990000002</v>
      </c>
      <c r="D312" s="474">
        <v>38062814.109999999</v>
      </c>
      <c r="E312" s="474">
        <v>38062814.109999999</v>
      </c>
      <c r="F312" s="474">
        <v>38042350.259999998</v>
      </c>
      <c r="G312" s="474">
        <v>151582.5</v>
      </c>
      <c r="H312" s="474">
        <v>151582.5</v>
      </c>
      <c r="I312" s="474">
        <v>151582.5</v>
      </c>
      <c r="J312" s="474">
        <v>151582.5</v>
      </c>
      <c r="K312" s="474">
        <v>151582.5</v>
      </c>
      <c r="L312" s="474">
        <v>151582.5</v>
      </c>
      <c r="M312" s="474">
        <v>151582.5</v>
      </c>
      <c r="N312" s="474">
        <v>151582.5</v>
      </c>
      <c r="O312" s="474">
        <v>151582.5</v>
      </c>
      <c r="P312" s="474">
        <v>151582.5</v>
      </c>
      <c r="Q312" s="474">
        <v>151582.5</v>
      </c>
      <c r="R312" s="474">
        <v>151582.5</v>
      </c>
      <c r="S312" s="474">
        <v>151582.5</v>
      </c>
      <c r="T312" s="474">
        <v>151582.5</v>
      </c>
      <c r="U312" s="474">
        <v>151582.5</v>
      </c>
      <c r="V312" s="474">
        <v>151582.5</v>
      </c>
      <c r="W312" s="474">
        <v>151582.5</v>
      </c>
      <c r="X312" s="474">
        <v>151582.5</v>
      </c>
      <c r="Y312" s="474">
        <v>151582.5</v>
      </c>
      <c r="Z312" s="474">
        <v>151582.5</v>
      </c>
      <c r="AA312" s="474">
        <v>151582.5</v>
      </c>
      <c r="AB312" s="474">
        <v>151582.5</v>
      </c>
      <c r="AC312" s="474">
        <v>151582.5</v>
      </c>
      <c r="AD312" s="474">
        <v>151582.5</v>
      </c>
      <c r="AE312" s="474">
        <v>151582.5</v>
      </c>
      <c r="AF312" s="474">
        <v>151582.5</v>
      </c>
      <c r="AG312" s="474">
        <v>151582.5</v>
      </c>
      <c r="AH312" s="474">
        <v>151582.5</v>
      </c>
      <c r="AI312" s="474">
        <v>151582.5</v>
      </c>
      <c r="AJ312" s="474">
        <v>151582.5</v>
      </c>
      <c r="AK312" s="474">
        <v>151582.5</v>
      </c>
      <c r="AL312" s="474">
        <v>151582.5</v>
      </c>
      <c r="AM312" s="474">
        <v>151582.5</v>
      </c>
      <c r="AN312" s="474">
        <v>151582.5</v>
      </c>
      <c r="AO312" s="474">
        <v>151582.5</v>
      </c>
      <c r="AP312" s="474">
        <v>151582.5</v>
      </c>
      <c r="AQ312" s="474">
        <v>151582.5</v>
      </c>
      <c r="AR312" s="474">
        <v>151582.5</v>
      </c>
      <c r="AS312" s="474">
        <v>151582.5</v>
      </c>
      <c r="AT312" s="474">
        <v>151582.5</v>
      </c>
      <c r="AU312" s="474">
        <v>151582.5</v>
      </c>
      <c r="AV312" s="474">
        <v>151582.5</v>
      </c>
      <c r="AW312" s="474">
        <v>151582.5</v>
      </c>
      <c r="AX312" s="474">
        <v>151582.5</v>
      </c>
      <c r="AY312" s="474">
        <v>151582.5</v>
      </c>
      <c r="AZ312" s="474">
        <v>151582.5</v>
      </c>
      <c r="BA312" s="474">
        <v>151582.5</v>
      </c>
    </row>
    <row r="313" spans="1:53">
      <c r="A313" s="475" t="s">
        <v>2693</v>
      </c>
      <c r="B313" s="474">
        <v>37975445.780000001</v>
      </c>
      <c r="C313" s="474">
        <v>38054236.990000002</v>
      </c>
      <c r="D313" s="474">
        <v>38062814.109999999</v>
      </c>
      <c r="E313" s="474">
        <v>38062814.109999999</v>
      </c>
      <c r="F313" s="474">
        <v>38042350.259999998</v>
      </c>
      <c r="G313" s="474">
        <v>151582.5</v>
      </c>
      <c r="H313" s="474">
        <v>151582.5</v>
      </c>
      <c r="I313" s="474">
        <v>151582.5</v>
      </c>
      <c r="J313" s="474">
        <v>151582.5</v>
      </c>
      <c r="K313" s="474">
        <v>151582.5</v>
      </c>
      <c r="L313" s="474">
        <v>151582.5</v>
      </c>
      <c r="M313" s="474">
        <v>151582.5</v>
      </c>
      <c r="N313" s="474">
        <v>151582.5</v>
      </c>
      <c r="O313" s="474">
        <v>151582.5</v>
      </c>
      <c r="P313" s="474">
        <v>151582.5</v>
      </c>
      <c r="Q313" s="474">
        <v>151582.5</v>
      </c>
      <c r="R313" s="474">
        <v>151582.5</v>
      </c>
      <c r="S313" s="474">
        <v>151582.5</v>
      </c>
      <c r="T313" s="474">
        <v>151582.5</v>
      </c>
      <c r="U313" s="474">
        <v>151582.5</v>
      </c>
      <c r="V313" s="474">
        <v>151582.5</v>
      </c>
      <c r="W313" s="474">
        <v>151582.5</v>
      </c>
      <c r="X313" s="474">
        <v>151582.5</v>
      </c>
      <c r="Y313" s="474">
        <v>151582.5</v>
      </c>
      <c r="Z313" s="474">
        <v>151582.5</v>
      </c>
      <c r="AA313" s="474">
        <v>151582.5</v>
      </c>
      <c r="AB313" s="474">
        <v>151582.5</v>
      </c>
      <c r="AC313" s="474">
        <v>151582.5</v>
      </c>
      <c r="AD313" s="474">
        <v>151582.5</v>
      </c>
      <c r="AE313" s="474">
        <v>151582.5</v>
      </c>
      <c r="AF313" s="474">
        <v>151582.5</v>
      </c>
      <c r="AG313" s="474">
        <v>151582.5</v>
      </c>
      <c r="AH313" s="474">
        <v>151582.5</v>
      </c>
      <c r="AI313" s="474">
        <v>151582.5</v>
      </c>
      <c r="AJ313" s="474">
        <v>151582.5</v>
      </c>
      <c r="AK313" s="474">
        <v>151582.5</v>
      </c>
      <c r="AL313" s="474">
        <v>151582.5</v>
      </c>
      <c r="AM313" s="474">
        <v>151582.5</v>
      </c>
      <c r="AN313" s="474">
        <v>151582.5</v>
      </c>
      <c r="AO313" s="474">
        <v>151582.5</v>
      </c>
      <c r="AP313" s="474">
        <v>151582.5</v>
      </c>
      <c r="AQ313" s="474">
        <v>151582.5</v>
      </c>
      <c r="AR313" s="474">
        <v>151582.5</v>
      </c>
      <c r="AS313" s="474">
        <v>151582.5</v>
      </c>
      <c r="AT313" s="474">
        <v>151582.5</v>
      </c>
      <c r="AU313" s="474">
        <v>151582.5</v>
      </c>
      <c r="AV313" s="474">
        <v>151582.5</v>
      </c>
      <c r="AW313" s="474">
        <v>151582.5</v>
      </c>
      <c r="AX313" s="474">
        <v>151582.5</v>
      </c>
      <c r="AY313" s="474">
        <v>151582.5</v>
      </c>
      <c r="AZ313" s="474">
        <v>151582.5</v>
      </c>
      <c r="BA313" s="474">
        <v>151582.5</v>
      </c>
    </row>
    <row r="314" spans="1:53">
      <c r="A314" s="475" t="s">
        <v>2692</v>
      </c>
      <c r="B314" s="474">
        <v>124036066.66</v>
      </c>
      <c r="C314" s="474">
        <v>124036066.66</v>
      </c>
      <c r="D314" s="474">
        <v>130365315.06</v>
      </c>
      <c r="E314" s="474">
        <v>129956251.2</v>
      </c>
      <c r="F314" s="474">
        <v>129913877.41</v>
      </c>
      <c r="G314" s="474">
        <v>124057802.86</v>
      </c>
      <c r="H314" s="474">
        <v>126788275.5</v>
      </c>
      <c r="I314" s="474">
        <v>126802805.33</v>
      </c>
      <c r="J314" s="474">
        <v>126828441.33</v>
      </c>
      <c r="K314" s="474">
        <v>126904273.345791</v>
      </c>
      <c r="L314" s="474">
        <v>126407821.404291</v>
      </c>
      <c r="M314" s="474">
        <v>128008013.688913</v>
      </c>
      <c r="N314" s="474">
        <v>128008013.688913</v>
      </c>
      <c r="O314" s="474">
        <v>129302300.997338</v>
      </c>
      <c r="P314" s="474">
        <v>130293093.267645</v>
      </c>
      <c r="Q314" s="474">
        <v>131053526.35978401</v>
      </c>
      <c r="R314" s="474">
        <v>131647499.02171101</v>
      </c>
      <c r="S314" s="474">
        <v>132130173.20516901</v>
      </c>
      <c r="T314" s="474">
        <v>132573926.414459</v>
      </c>
      <c r="U314" s="474">
        <v>133437919.979857</v>
      </c>
      <c r="V314" s="474">
        <v>134180216.65119299</v>
      </c>
      <c r="W314" s="474">
        <v>134885747.71965301</v>
      </c>
      <c r="X314" s="474">
        <v>135647217.58850801</v>
      </c>
      <c r="Y314" s="474">
        <v>137483996.905653</v>
      </c>
      <c r="Z314" s="474">
        <v>139861844.85846299</v>
      </c>
      <c r="AA314" s="474">
        <v>139861844.85846299</v>
      </c>
      <c r="AB314" s="474">
        <v>142201715.000644</v>
      </c>
      <c r="AC314" s="474">
        <v>144300569.733098</v>
      </c>
      <c r="AD314" s="474">
        <v>146189508.802829</v>
      </c>
      <c r="AE314" s="474">
        <v>148200638.59260601</v>
      </c>
      <c r="AF314" s="474">
        <v>150260288.724581</v>
      </c>
      <c r="AG314" s="474">
        <v>152356336.68294001</v>
      </c>
      <c r="AH314" s="474">
        <v>153987572.793663</v>
      </c>
      <c r="AI314" s="474">
        <v>155298345.769537</v>
      </c>
      <c r="AJ314" s="474">
        <v>156565834.628851</v>
      </c>
      <c r="AK314" s="474">
        <v>157539309.939345</v>
      </c>
      <c r="AL314" s="474">
        <v>158287626.26058599</v>
      </c>
      <c r="AM314" s="474">
        <v>158863433.09551099</v>
      </c>
      <c r="AN314" s="474">
        <v>158863433.09551099</v>
      </c>
      <c r="AO314" s="474">
        <v>159316726.67239201</v>
      </c>
      <c r="AP314" s="474">
        <v>159676197.989687</v>
      </c>
      <c r="AQ314" s="474">
        <v>160028409.21424001</v>
      </c>
      <c r="AR314" s="474">
        <v>160421096.60686699</v>
      </c>
      <c r="AS314" s="474">
        <v>160775261.13014701</v>
      </c>
      <c r="AT314" s="474">
        <v>161125595.92023101</v>
      </c>
      <c r="AU314" s="474">
        <v>161639592.82226801</v>
      </c>
      <c r="AV314" s="474">
        <v>162120389.324016</v>
      </c>
      <c r="AW314" s="474">
        <v>162781953.84125701</v>
      </c>
      <c r="AX314" s="474">
        <v>163488007.99474201</v>
      </c>
      <c r="AY314" s="474">
        <v>164168734.62617099</v>
      </c>
      <c r="AZ314" s="474">
        <v>164819874.80495399</v>
      </c>
      <c r="BA314" s="474">
        <v>164819874.80495399</v>
      </c>
    </row>
    <row r="315" spans="1:53">
      <c r="A315" s="475" t="s">
        <v>2691</v>
      </c>
      <c r="B315" s="474">
        <v>124036066.66</v>
      </c>
      <c r="C315" s="474">
        <v>124036066.66</v>
      </c>
      <c r="D315" s="474">
        <v>124036066.66</v>
      </c>
      <c r="E315" s="474">
        <v>124036066.66</v>
      </c>
      <c r="F315" s="474">
        <v>124036066.66</v>
      </c>
      <c r="G315" s="474">
        <v>124036066.66</v>
      </c>
      <c r="H315" s="474">
        <v>124036066.66</v>
      </c>
      <c r="I315" s="474">
        <v>124036066.66</v>
      </c>
      <c r="J315" s="474">
        <v>124036066.66</v>
      </c>
      <c r="K315" s="474">
        <v>124563988.345791</v>
      </c>
      <c r="L315" s="474">
        <v>124971716.404291</v>
      </c>
      <c r="M315" s="474">
        <v>126638908.688913</v>
      </c>
      <c r="N315" s="474">
        <v>126638908.688913</v>
      </c>
      <c r="O315" s="474">
        <v>127933195.997338</v>
      </c>
      <c r="P315" s="474">
        <v>128923988.267645</v>
      </c>
      <c r="Q315" s="474">
        <v>129684421.35978401</v>
      </c>
      <c r="R315" s="474">
        <v>130278394.02171101</v>
      </c>
      <c r="S315" s="474">
        <v>130761068.20516901</v>
      </c>
      <c r="T315" s="474">
        <v>131204821.414459</v>
      </c>
      <c r="U315" s="474">
        <v>132068814.979857</v>
      </c>
      <c r="V315" s="474">
        <v>132811111.65119299</v>
      </c>
      <c r="W315" s="474">
        <v>133516642.719653</v>
      </c>
      <c r="X315" s="474">
        <v>134278112.58850801</v>
      </c>
      <c r="Y315" s="474">
        <v>136114891.905653</v>
      </c>
      <c r="Z315" s="474">
        <v>138492739.85846299</v>
      </c>
      <c r="AA315" s="474">
        <v>138492739.85846299</v>
      </c>
      <c r="AB315" s="474">
        <v>140832610.000644</v>
      </c>
      <c r="AC315" s="474">
        <v>142931464.733098</v>
      </c>
      <c r="AD315" s="474">
        <v>144820403.802829</v>
      </c>
      <c r="AE315" s="474">
        <v>146831533.59260601</v>
      </c>
      <c r="AF315" s="474">
        <v>148891183.724581</v>
      </c>
      <c r="AG315" s="474">
        <v>150987231.68294001</v>
      </c>
      <c r="AH315" s="474">
        <v>152618467.793663</v>
      </c>
      <c r="AI315" s="474">
        <v>153929240.769537</v>
      </c>
      <c r="AJ315" s="474">
        <v>155196729.628851</v>
      </c>
      <c r="AK315" s="474">
        <v>156170204.939345</v>
      </c>
      <c r="AL315" s="474">
        <v>156918521.26058599</v>
      </c>
      <c r="AM315" s="474">
        <v>157494328.09551099</v>
      </c>
      <c r="AN315" s="474">
        <v>157494328.09551099</v>
      </c>
      <c r="AO315" s="474">
        <v>157947621.67239201</v>
      </c>
      <c r="AP315" s="474">
        <v>158307092.989687</v>
      </c>
      <c r="AQ315" s="474">
        <v>158659304.21424001</v>
      </c>
      <c r="AR315" s="474">
        <v>159051991.60686699</v>
      </c>
      <c r="AS315" s="474">
        <v>159406156.13014701</v>
      </c>
      <c r="AT315" s="474">
        <v>159756490.92023101</v>
      </c>
      <c r="AU315" s="474">
        <v>160270487.82226801</v>
      </c>
      <c r="AV315" s="474">
        <v>160751284.324016</v>
      </c>
      <c r="AW315" s="474">
        <v>161412848.84125701</v>
      </c>
      <c r="AX315" s="474">
        <v>162118902.99474201</v>
      </c>
      <c r="AY315" s="474">
        <v>162799629.62617099</v>
      </c>
      <c r="AZ315" s="474">
        <v>163450769.80495399</v>
      </c>
      <c r="BA315" s="474">
        <v>163450769.80495399</v>
      </c>
    </row>
    <row r="316" spans="1:53">
      <c r="A316" s="475" t="s">
        <v>2690</v>
      </c>
      <c r="B316" s="474">
        <v>0</v>
      </c>
      <c r="C316" s="474">
        <v>0</v>
      </c>
      <c r="D316" s="474">
        <v>6329248.4000000004</v>
      </c>
      <c r="E316" s="474">
        <v>5920184.54</v>
      </c>
      <c r="F316" s="474">
        <v>5877810.75</v>
      </c>
      <c r="G316" s="474">
        <v>21736.200000000201</v>
      </c>
      <c r="H316" s="474">
        <v>2752208.84</v>
      </c>
      <c r="I316" s="474">
        <v>2766738.67</v>
      </c>
      <c r="J316" s="474">
        <v>2792374.67</v>
      </c>
      <c r="K316" s="474">
        <v>2340285</v>
      </c>
      <c r="L316" s="474">
        <v>1436105</v>
      </c>
      <c r="M316" s="474">
        <v>1369105</v>
      </c>
      <c r="N316" s="474">
        <v>1369105</v>
      </c>
      <c r="O316" s="474">
        <v>1369105</v>
      </c>
      <c r="P316" s="474">
        <v>1369105</v>
      </c>
      <c r="Q316" s="474">
        <v>1369105</v>
      </c>
      <c r="R316" s="474">
        <v>1369105</v>
      </c>
      <c r="S316" s="474">
        <v>1369105</v>
      </c>
      <c r="T316" s="474">
        <v>1369105</v>
      </c>
      <c r="U316" s="474">
        <v>1369105</v>
      </c>
      <c r="V316" s="474">
        <v>1369105</v>
      </c>
      <c r="W316" s="474">
        <v>1369105</v>
      </c>
      <c r="X316" s="474">
        <v>1369105</v>
      </c>
      <c r="Y316" s="474">
        <v>1369105</v>
      </c>
      <c r="Z316" s="474">
        <v>1369105</v>
      </c>
      <c r="AA316" s="474">
        <v>1369105</v>
      </c>
      <c r="AB316" s="474">
        <v>1369105</v>
      </c>
      <c r="AC316" s="474">
        <v>1369105</v>
      </c>
      <c r="AD316" s="474">
        <v>1369105</v>
      </c>
      <c r="AE316" s="474">
        <v>1369105</v>
      </c>
      <c r="AF316" s="474">
        <v>1369105</v>
      </c>
      <c r="AG316" s="474">
        <v>1369105</v>
      </c>
      <c r="AH316" s="474">
        <v>1369105</v>
      </c>
      <c r="AI316" s="474">
        <v>1369105</v>
      </c>
      <c r="AJ316" s="474">
        <v>1369105</v>
      </c>
      <c r="AK316" s="474">
        <v>1369105</v>
      </c>
      <c r="AL316" s="474">
        <v>1369105</v>
      </c>
      <c r="AM316" s="474">
        <v>1369105</v>
      </c>
      <c r="AN316" s="474">
        <v>1369105</v>
      </c>
      <c r="AO316" s="474">
        <v>1369105</v>
      </c>
      <c r="AP316" s="474">
        <v>1369105</v>
      </c>
      <c r="AQ316" s="474">
        <v>1369105</v>
      </c>
      <c r="AR316" s="474">
        <v>1369105</v>
      </c>
      <c r="AS316" s="474">
        <v>1369105</v>
      </c>
      <c r="AT316" s="474">
        <v>1369105</v>
      </c>
      <c r="AU316" s="474">
        <v>1369105</v>
      </c>
      <c r="AV316" s="474">
        <v>1369105</v>
      </c>
      <c r="AW316" s="474">
        <v>1369105</v>
      </c>
      <c r="AX316" s="474">
        <v>1369105</v>
      </c>
      <c r="AY316" s="474">
        <v>1369105</v>
      </c>
      <c r="AZ316" s="474">
        <v>1369105</v>
      </c>
      <c r="BA316" s="474">
        <v>1369105</v>
      </c>
    </row>
    <row r="317" spans="1:53">
      <c r="A317" s="475" t="s">
        <v>2689</v>
      </c>
      <c r="B317" s="474">
        <v>0</v>
      </c>
      <c r="C317" s="474">
        <v>0</v>
      </c>
      <c r="D317" s="474">
        <v>0</v>
      </c>
      <c r="E317" s="474">
        <v>0</v>
      </c>
      <c r="F317" s="474">
        <v>0</v>
      </c>
      <c r="G317" s="474">
        <v>0</v>
      </c>
      <c r="H317" s="474">
        <v>0</v>
      </c>
      <c r="I317" s="474">
        <v>0</v>
      </c>
      <c r="J317" s="474">
        <v>0</v>
      </c>
      <c r="K317" s="474">
        <v>0</v>
      </c>
      <c r="L317" s="474">
        <v>0</v>
      </c>
      <c r="M317" s="474">
        <v>0</v>
      </c>
      <c r="N317" s="474">
        <v>0</v>
      </c>
      <c r="O317" s="474">
        <v>0</v>
      </c>
      <c r="P317" s="474">
        <v>0</v>
      </c>
      <c r="Q317" s="474">
        <v>0</v>
      </c>
      <c r="R317" s="474">
        <v>0</v>
      </c>
      <c r="S317" s="474">
        <v>0</v>
      </c>
      <c r="T317" s="474">
        <v>0</v>
      </c>
      <c r="U317" s="474">
        <v>0</v>
      </c>
      <c r="V317" s="474">
        <v>0</v>
      </c>
      <c r="W317" s="474">
        <v>0</v>
      </c>
      <c r="X317" s="474">
        <v>0</v>
      </c>
      <c r="Y317" s="474">
        <v>0</v>
      </c>
      <c r="Z317" s="474">
        <v>0</v>
      </c>
      <c r="AA317" s="474">
        <v>0</v>
      </c>
      <c r="AB317" s="474">
        <v>0</v>
      </c>
      <c r="AC317" s="474">
        <v>0</v>
      </c>
      <c r="AD317" s="474">
        <v>0</v>
      </c>
      <c r="AE317" s="474">
        <v>0</v>
      </c>
      <c r="AF317" s="474">
        <v>0</v>
      </c>
      <c r="AG317" s="474">
        <v>0</v>
      </c>
      <c r="AH317" s="474">
        <v>0</v>
      </c>
      <c r="AI317" s="474">
        <v>0</v>
      </c>
      <c r="AJ317" s="474">
        <v>0</v>
      </c>
      <c r="AK317" s="474">
        <v>0</v>
      </c>
      <c r="AL317" s="474">
        <v>0</v>
      </c>
      <c r="AM317" s="474">
        <v>0</v>
      </c>
      <c r="AN317" s="474">
        <v>0</v>
      </c>
      <c r="AO317" s="474">
        <v>0</v>
      </c>
      <c r="AP317" s="474">
        <v>0</v>
      </c>
      <c r="AQ317" s="474">
        <v>0</v>
      </c>
      <c r="AR317" s="474">
        <v>0</v>
      </c>
      <c r="AS317" s="474">
        <v>0</v>
      </c>
      <c r="AT317" s="474">
        <v>0</v>
      </c>
      <c r="AU317" s="474">
        <v>0</v>
      </c>
      <c r="AV317" s="474">
        <v>0</v>
      </c>
      <c r="AW317" s="474">
        <v>0</v>
      </c>
      <c r="AX317" s="474">
        <v>0</v>
      </c>
      <c r="AY317" s="474">
        <v>0</v>
      </c>
      <c r="AZ317" s="474">
        <v>0</v>
      </c>
      <c r="BA317" s="474">
        <v>0</v>
      </c>
    </row>
    <row r="318" spans="1:53">
      <c r="A318" s="475" t="s">
        <v>2688</v>
      </c>
      <c r="B318" s="474">
        <v>0</v>
      </c>
      <c r="C318" s="474">
        <v>0</v>
      </c>
      <c r="D318" s="474">
        <v>0</v>
      </c>
      <c r="E318" s="474">
        <v>0</v>
      </c>
      <c r="F318" s="474">
        <v>0</v>
      </c>
      <c r="G318" s="474">
        <v>0</v>
      </c>
      <c r="H318" s="474">
        <v>0</v>
      </c>
      <c r="I318" s="474">
        <v>0</v>
      </c>
      <c r="J318" s="474">
        <v>0</v>
      </c>
      <c r="K318" s="474">
        <v>0</v>
      </c>
      <c r="L318" s="474">
        <v>0</v>
      </c>
      <c r="M318" s="474">
        <v>0</v>
      </c>
      <c r="N318" s="474">
        <v>0</v>
      </c>
      <c r="O318" s="474">
        <v>0</v>
      </c>
      <c r="P318" s="474">
        <v>0</v>
      </c>
      <c r="Q318" s="474">
        <v>0</v>
      </c>
      <c r="R318" s="474">
        <v>0</v>
      </c>
      <c r="S318" s="474">
        <v>0</v>
      </c>
      <c r="T318" s="474">
        <v>0</v>
      </c>
      <c r="U318" s="474">
        <v>0</v>
      </c>
      <c r="V318" s="474">
        <v>0</v>
      </c>
      <c r="W318" s="474">
        <v>0</v>
      </c>
      <c r="X318" s="474">
        <v>0</v>
      </c>
      <c r="Y318" s="474">
        <v>0</v>
      </c>
      <c r="Z318" s="474">
        <v>0</v>
      </c>
      <c r="AA318" s="474">
        <v>0</v>
      </c>
      <c r="AB318" s="474">
        <v>0</v>
      </c>
      <c r="AC318" s="474">
        <v>0</v>
      </c>
      <c r="AD318" s="474">
        <v>0</v>
      </c>
      <c r="AE318" s="474">
        <v>0</v>
      </c>
      <c r="AF318" s="474">
        <v>0</v>
      </c>
      <c r="AG318" s="474">
        <v>0</v>
      </c>
      <c r="AH318" s="474">
        <v>0</v>
      </c>
      <c r="AI318" s="474">
        <v>0</v>
      </c>
      <c r="AJ318" s="474">
        <v>0</v>
      </c>
      <c r="AK318" s="474">
        <v>0</v>
      </c>
      <c r="AL318" s="474">
        <v>0</v>
      </c>
      <c r="AM318" s="474">
        <v>0</v>
      </c>
      <c r="AN318" s="474">
        <v>0</v>
      </c>
      <c r="AO318" s="474">
        <v>0</v>
      </c>
      <c r="AP318" s="474">
        <v>0</v>
      </c>
      <c r="AQ318" s="474">
        <v>0</v>
      </c>
      <c r="AR318" s="474">
        <v>0</v>
      </c>
      <c r="AS318" s="474">
        <v>0</v>
      </c>
      <c r="AT318" s="474">
        <v>0</v>
      </c>
      <c r="AU318" s="474">
        <v>0</v>
      </c>
      <c r="AV318" s="474">
        <v>0</v>
      </c>
      <c r="AW318" s="474">
        <v>0</v>
      </c>
      <c r="AX318" s="474">
        <v>0</v>
      </c>
      <c r="AY318" s="474">
        <v>0</v>
      </c>
      <c r="AZ318" s="474">
        <v>0</v>
      </c>
      <c r="BA318" s="474">
        <v>0</v>
      </c>
    </row>
    <row r="319" spans="1:53">
      <c r="A319" s="475" t="s">
        <v>2687</v>
      </c>
      <c r="B319" s="474">
        <v>0</v>
      </c>
      <c r="C319" s="474">
        <v>0</v>
      </c>
      <c r="D319" s="474">
        <v>0</v>
      </c>
      <c r="E319" s="474">
        <v>0</v>
      </c>
      <c r="F319" s="474">
        <v>0</v>
      </c>
      <c r="G319" s="474">
        <v>0</v>
      </c>
      <c r="H319" s="474">
        <v>0</v>
      </c>
      <c r="I319" s="474">
        <v>0</v>
      </c>
      <c r="J319" s="474">
        <v>0</v>
      </c>
      <c r="K319" s="474">
        <v>0</v>
      </c>
      <c r="L319" s="474">
        <v>0</v>
      </c>
      <c r="M319" s="474">
        <v>0</v>
      </c>
      <c r="N319" s="474">
        <v>0</v>
      </c>
      <c r="O319" s="474">
        <v>0</v>
      </c>
      <c r="P319" s="474">
        <v>0</v>
      </c>
      <c r="Q319" s="474">
        <v>0</v>
      </c>
      <c r="R319" s="474">
        <v>0</v>
      </c>
      <c r="S319" s="474">
        <v>0</v>
      </c>
      <c r="T319" s="474">
        <v>0</v>
      </c>
      <c r="U319" s="474">
        <v>0</v>
      </c>
      <c r="V319" s="474">
        <v>0</v>
      </c>
      <c r="W319" s="474">
        <v>0</v>
      </c>
      <c r="X319" s="474">
        <v>0</v>
      </c>
      <c r="Y319" s="474">
        <v>0</v>
      </c>
      <c r="Z319" s="474">
        <v>0</v>
      </c>
      <c r="AA319" s="474">
        <v>0</v>
      </c>
      <c r="AB319" s="474">
        <v>0</v>
      </c>
      <c r="AC319" s="474">
        <v>0</v>
      </c>
      <c r="AD319" s="474">
        <v>0</v>
      </c>
      <c r="AE319" s="474">
        <v>0</v>
      </c>
      <c r="AF319" s="474">
        <v>0</v>
      </c>
      <c r="AG319" s="474">
        <v>0</v>
      </c>
      <c r="AH319" s="474">
        <v>0</v>
      </c>
      <c r="AI319" s="474">
        <v>0</v>
      </c>
      <c r="AJ319" s="474">
        <v>0</v>
      </c>
      <c r="AK319" s="474">
        <v>0</v>
      </c>
      <c r="AL319" s="474">
        <v>0</v>
      </c>
      <c r="AM319" s="474">
        <v>0</v>
      </c>
      <c r="AN319" s="474">
        <v>0</v>
      </c>
      <c r="AO319" s="474">
        <v>0</v>
      </c>
      <c r="AP319" s="474">
        <v>0</v>
      </c>
      <c r="AQ319" s="474">
        <v>0</v>
      </c>
      <c r="AR319" s="474">
        <v>0</v>
      </c>
      <c r="AS319" s="474">
        <v>0</v>
      </c>
      <c r="AT319" s="474">
        <v>0</v>
      </c>
      <c r="AU319" s="474">
        <v>0</v>
      </c>
      <c r="AV319" s="474">
        <v>0</v>
      </c>
      <c r="AW319" s="474">
        <v>0</v>
      </c>
      <c r="AX319" s="474">
        <v>0</v>
      </c>
      <c r="AY319" s="474">
        <v>0</v>
      </c>
      <c r="AZ319" s="474">
        <v>0</v>
      </c>
      <c r="BA319" s="474">
        <v>0</v>
      </c>
    </row>
    <row r="320" spans="1:53">
      <c r="A320" s="475" t="s">
        <v>2686</v>
      </c>
      <c r="B320" s="474">
        <v>1734175072.3</v>
      </c>
      <c r="C320" s="474">
        <v>1699764200.1099999</v>
      </c>
      <c r="D320" s="474">
        <v>1688040946.0699999</v>
      </c>
      <c r="E320" s="474">
        <v>1658068479.02</v>
      </c>
      <c r="F320" s="474">
        <v>1698913532.03</v>
      </c>
      <c r="G320" s="474">
        <v>1749075290.0899999</v>
      </c>
      <c r="H320" s="474">
        <v>1726197144.8299999</v>
      </c>
      <c r="I320" s="474">
        <v>1642474889.6800001</v>
      </c>
      <c r="J320" s="474">
        <v>1683824216.27</v>
      </c>
      <c r="K320" s="474">
        <v>1683824216.27</v>
      </c>
      <c r="L320" s="474">
        <v>1683824216.27</v>
      </c>
      <c r="M320" s="474">
        <v>1683824216.27</v>
      </c>
      <c r="N320" s="474">
        <v>1683824216.27</v>
      </c>
      <c r="O320" s="474">
        <v>1683824216.27</v>
      </c>
      <c r="P320" s="474">
        <v>1683824216.27</v>
      </c>
      <c r="Q320" s="474">
        <v>1683824216.27</v>
      </c>
      <c r="R320" s="474">
        <v>1683824216.27</v>
      </c>
      <c r="S320" s="474">
        <v>1683824216.27</v>
      </c>
      <c r="T320" s="474">
        <v>1683824216.27</v>
      </c>
      <c r="U320" s="474">
        <v>1683824216.27</v>
      </c>
      <c r="V320" s="474">
        <v>1683824216.27</v>
      </c>
      <c r="W320" s="474">
        <v>1683824216.27</v>
      </c>
      <c r="X320" s="474">
        <v>1683824216.27</v>
      </c>
      <c r="Y320" s="474">
        <v>1683824216.27</v>
      </c>
      <c r="Z320" s="474">
        <v>1683824216.27</v>
      </c>
      <c r="AA320" s="474">
        <v>1683824216.27</v>
      </c>
      <c r="AB320" s="474">
        <v>1683824216.27</v>
      </c>
      <c r="AC320" s="474">
        <v>1683824216.27</v>
      </c>
      <c r="AD320" s="474">
        <v>1683824216.27</v>
      </c>
      <c r="AE320" s="474">
        <v>1683824216.27</v>
      </c>
      <c r="AF320" s="474">
        <v>1683824216.27</v>
      </c>
      <c r="AG320" s="474">
        <v>1683824216.27</v>
      </c>
      <c r="AH320" s="474">
        <v>1683824216.27</v>
      </c>
      <c r="AI320" s="474">
        <v>1683824216.27</v>
      </c>
      <c r="AJ320" s="474">
        <v>1683824216.27</v>
      </c>
      <c r="AK320" s="474">
        <v>1683824216.27</v>
      </c>
      <c r="AL320" s="474">
        <v>1683824216.27</v>
      </c>
      <c r="AM320" s="474">
        <v>1683824216.27</v>
      </c>
      <c r="AN320" s="474">
        <v>1683824216.27</v>
      </c>
      <c r="AO320" s="474">
        <v>1683824216.27</v>
      </c>
      <c r="AP320" s="474">
        <v>1683824216.27</v>
      </c>
      <c r="AQ320" s="474">
        <v>1683824216.27</v>
      </c>
      <c r="AR320" s="474">
        <v>1683824216.27</v>
      </c>
      <c r="AS320" s="474">
        <v>1683824216.27</v>
      </c>
      <c r="AT320" s="474">
        <v>1683824216.27</v>
      </c>
      <c r="AU320" s="474">
        <v>1683824216.27</v>
      </c>
      <c r="AV320" s="474">
        <v>1683824216.27</v>
      </c>
      <c r="AW320" s="474">
        <v>1683824216.27</v>
      </c>
      <c r="AX320" s="474">
        <v>1683824216.27</v>
      </c>
      <c r="AY320" s="474">
        <v>1683824216.27</v>
      </c>
      <c r="AZ320" s="474">
        <v>1683824216.27</v>
      </c>
      <c r="BA320" s="474">
        <v>1683824216.27</v>
      </c>
    </row>
    <row r="321" spans="1:53">
      <c r="A321" s="475" t="s">
        <v>2685</v>
      </c>
      <c r="B321" s="474">
        <v>9661572.2899999991</v>
      </c>
      <c r="C321" s="474">
        <v>-4583.71</v>
      </c>
      <c r="D321" s="474">
        <v>2905662.39</v>
      </c>
      <c r="E321" s="474">
        <v>1322019.29</v>
      </c>
      <c r="F321" s="474">
        <v>-4583.71</v>
      </c>
      <c r="G321" s="474">
        <v>3065744.34</v>
      </c>
      <c r="H321" s="474">
        <v>-4583.71</v>
      </c>
      <c r="I321" s="474">
        <v>-4583.71</v>
      </c>
      <c r="J321" s="474">
        <v>2832886.96</v>
      </c>
      <c r="K321" s="474">
        <v>2832886.96</v>
      </c>
      <c r="L321" s="474">
        <v>2832886.96</v>
      </c>
      <c r="M321" s="474">
        <v>2832886.96</v>
      </c>
      <c r="N321" s="474">
        <v>2832886.96</v>
      </c>
      <c r="O321" s="474">
        <v>2832886.96</v>
      </c>
      <c r="P321" s="474">
        <v>2832886.96</v>
      </c>
      <c r="Q321" s="474">
        <v>2832886.96</v>
      </c>
      <c r="R321" s="474">
        <v>2832886.96</v>
      </c>
      <c r="S321" s="474">
        <v>2832886.96</v>
      </c>
      <c r="T321" s="474">
        <v>2832886.96</v>
      </c>
      <c r="U321" s="474">
        <v>2832886.96</v>
      </c>
      <c r="V321" s="474">
        <v>2832886.96</v>
      </c>
      <c r="W321" s="474">
        <v>2832886.96</v>
      </c>
      <c r="X321" s="474">
        <v>2832886.96</v>
      </c>
      <c r="Y321" s="474">
        <v>2832886.96</v>
      </c>
      <c r="Z321" s="474">
        <v>2832886.96</v>
      </c>
      <c r="AA321" s="474">
        <v>2832886.96</v>
      </c>
      <c r="AB321" s="474">
        <v>2832886.96</v>
      </c>
      <c r="AC321" s="474">
        <v>2832886.96</v>
      </c>
      <c r="AD321" s="474">
        <v>2832886.96</v>
      </c>
      <c r="AE321" s="474">
        <v>2832886.96</v>
      </c>
      <c r="AF321" s="474">
        <v>2832886.96</v>
      </c>
      <c r="AG321" s="474">
        <v>2832886.96</v>
      </c>
      <c r="AH321" s="474">
        <v>2832886.96</v>
      </c>
      <c r="AI321" s="474">
        <v>2832886.96</v>
      </c>
      <c r="AJ321" s="474">
        <v>2832886.96</v>
      </c>
      <c r="AK321" s="474">
        <v>2832886.96</v>
      </c>
      <c r="AL321" s="474">
        <v>2832886.96</v>
      </c>
      <c r="AM321" s="474">
        <v>2832886.96</v>
      </c>
      <c r="AN321" s="474">
        <v>2832886.96</v>
      </c>
      <c r="AO321" s="474">
        <v>2832886.96</v>
      </c>
      <c r="AP321" s="474">
        <v>2832886.96</v>
      </c>
      <c r="AQ321" s="474">
        <v>2832886.96</v>
      </c>
      <c r="AR321" s="474">
        <v>2832886.96</v>
      </c>
      <c r="AS321" s="474">
        <v>2832886.96</v>
      </c>
      <c r="AT321" s="474">
        <v>2832886.96</v>
      </c>
      <c r="AU321" s="474">
        <v>2832886.96</v>
      </c>
      <c r="AV321" s="474">
        <v>2832886.96</v>
      </c>
      <c r="AW321" s="474">
        <v>2832886.96</v>
      </c>
      <c r="AX321" s="474">
        <v>2832886.96</v>
      </c>
      <c r="AY321" s="474">
        <v>2832886.96</v>
      </c>
      <c r="AZ321" s="474">
        <v>2832886.96</v>
      </c>
      <c r="BA321" s="474">
        <v>2832886.96</v>
      </c>
    </row>
    <row r="322" spans="1:53">
      <c r="A322" s="475" t="s">
        <v>2684</v>
      </c>
      <c r="B322" s="474">
        <v>1612302916.79</v>
      </c>
      <c r="C322" s="474">
        <v>1587557086.3199999</v>
      </c>
      <c r="D322" s="474">
        <v>1572920678.3599999</v>
      </c>
      <c r="E322" s="474">
        <v>1544530777.5</v>
      </c>
      <c r="F322" s="474">
        <v>1586699960</v>
      </c>
      <c r="G322" s="474">
        <v>1634252268.05</v>
      </c>
      <c r="H322" s="474">
        <v>1614448594.4100001</v>
      </c>
      <c r="I322" s="474">
        <v>1530695923.6600001</v>
      </c>
      <c r="J322" s="474">
        <v>1568737605.3499999</v>
      </c>
      <c r="K322" s="474">
        <v>1568737605.3499999</v>
      </c>
      <c r="L322" s="474">
        <v>1568737605.3499999</v>
      </c>
      <c r="M322" s="474">
        <v>1568737605.3499999</v>
      </c>
      <c r="N322" s="474">
        <v>1568737605.3499999</v>
      </c>
      <c r="O322" s="474">
        <v>1568737605.3499999</v>
      </c>
      <c r="P322" s="474">
        <v>1568737605.3499999</v>
      </c>
      <c r="Q322" s="474">
        <v>1568737605.3499999</v>
      </c>
      <c r="R322" s="474">
        <v>1568737605.3499999</v>
      </c>
      <c r="S322" s="474">
        <v>1568737605.3499999</v>
      </c>
      <c r="T322" s="474">
        <v>1568737605.3499999</v>
      </c>
      <c r="U322" s="474">
        <v>1568737605.3499999</v>
      </c>
      <c r="V322" s="474">
        <v>1568737605.3499999</v>
      </c>
      <c r="W322" s="474">
        <v>1568737605.3499999</v>
      </c>
      <c r="X322" s="474">
        <v>1568737605.3499999</v>
      </c>
      <c r="Y322" s="474">
        <v>1568737605.3499999</v>
      </c>
      <c r="Z322" s="474">
        <v>1568737605.3499999</v>
      </c>
      <c r="AA322" s="474">
        <v>1568737605.3499999</v>
      </c>
      <c r="AB322" s="474">
        <v>1568737605.3499999</v>
      </c>
      <c r="AC322" s="474">
        <v>1568737605.3499999</v>
      </c>
      <c r="AD322" s="474">
        <v>1568737605.3499999</v>
      </c>
      <c r="AE322" s="474">
        <v>1568737605.3499999</v>
      </c>
      <c r="AF322" s="474">
        <v>1568737605.3499999</v>
      </c>
      <c r="AG322" s="474">
        <v>1568737605.3499999</v>
      </c>
      <c r="AH322" s="474">
        <v>1568737605.3499999</v>
      </c>
      <c r="AI322" s="474">
        <v>1568737605.3499999</v>
      </c>
      <c r="AJ322" s="474">
        <v>1568737605.3499999</v>
      </c>
      <c r="AK322" s="474">
        <v>1568737605.3499999</v>
      </c>
      <c r="AL322" s="474">
        <v>1568737605.3499999</v>
      </c>
      <c r="AM322" s="474">
        <v>1568737605.3499999</v>
      </c>
      <c r="AN322" s="474">
        <v>1568737605.3499999</v>
      </c>
      <c r="AO322" s="474">
        <v>1568737605.3499999</v>
      </c>
      <c r="AP322" s="474">
        <v>1568737605.3499999</v>
      </c>
      <c r="AQ322" s="474">
        <v>1568737605.3499999</v>
      </c>
      <c r="AR322" s="474">
        <v>1568737605.3499999</v>
      </c>
      <c r="AS322" s="474">
        <v>1568737605.3499999</v>
      </c>
      <c r="AT322" s="474">
        <v>1568737605.3499999</v>
      </c>
      <c r="AU322" s="474">
        <v>1568737605.3499999</v>
      </c>
      <c r="AV322" s="474">
        <v>1568737605.3499999</v>
      </c>
      <c r="AW322" s="474">
        <v>1568737605.3499999</v>
      </c>
      <c r="AX322" s="474">
        <v>1568737605.3499999</v>
      </c>
      <c r="AY322" s="474">
        <v>1568737605.3499999</v>
      </c>
      <c r="AZ322" s="474">
        <v>1568737605.3499999</v>
      </c>
      <c r="BA322" s="474">
        <v>1568737605.3499999</v>
      </c>
    </row>
    <row r="323" spans="1:53">
      <c r="A323" s="475" t="s">
        <v>2683</v>
      </c>
      <c r="B323" s="474">
        <v>0</v>
      </c>
      <c r="C323" s="474">
        <v>0</v>
      </c>
      <c r="D323" s="474">
        <v>0</v>
      </c>
      <c r="E323" s="474">
        <v>0</v>
      </c>
      <c r="F323" s="474">
        <v>0</v>
      </c>
      <c r="G323" s="474">
        <v>0</v>
      </c>
      <c r="H323" s="474">
        <v>0</v>
      </c>
      <c r="I323" s="474">
        <v>0</v>
      </c>
      <c r="J323" s="474">
        <v>0</v>
      </c>
      <c r="K323" s="474">
        <v>0</v>
      </c>
      <c r="L323" s="474">
        <v>0</v>
      </c>
      <c r="M323" s="474">
        <v>0</v>
      </c>
      <c r="N323" s="474">
        <v>0</v>
      </c>
      <c r="O323" s="474">
        <v>0</v>
      </c>
      <c r="P323" s="474">
        <v>0</v>
      </c>
      <c r="Q323" s="474">
        <v>0</v>
      </c>
      <c r="R323" s="474">
        <v>0</v>
      </c>
      <c r="S323" s="474">
        <v>0</v>
      </c>
      <c r="T323" s="474">
        <v>0</v>
      </c>
      <c r="U323" s="474">
        <v>0</v>
      </c>
      <c r="V323" s="474">
        <v>0</v>
      </c>
      <c r="W323" s="474">
        <v>0</v>
      </c>
      <c r="X323" s="474">
        <v>0</v>
      </c>
      <c r="Y323" s="474">
        <v>0</v>
      </c>
      <c r="Z323" s="474">
        <v>0</v>
      </c>
      <c r="AA323" s="474">
        <v>0</v>
      </c>
      <c r="AB323" s="474">
        <v>0</v>
      </c>
      <c r="AC323" s="474">
        <v>0</v>
      </c>
      <c r="AD323" s="474">
        <v>0</v>
      </c>
      <c r="AE323" s="474">
        <v>0</v>
      </c>
      <c r="AF323" s="474">
        <v>0</v>
      </c>
      <c r="AG323" s="474">
        <v>0</v>
      </c>
      <c r="AH323" s="474">
        <v>0</v>
      </c>
      <c r="AI323" s="474">
        <v>0</v>
      </c>
      <c r="AJ323" s="474">
        <v>0</v>
      </c>
      <c r="AK323" s="474">
        <v>0</v>
      </c>
      <c r="AL323" s="474">
        <v>0</v>
      </c>
      <c r="AM323" s="474">
        <v>0</v>
      </c>
      <c r="AN323" s="474">
        <v>0</v>
      </c>
      <c r="AO323" s="474">
        <v>0</v>
      </c>
      <c r="AP323" s="474">
        <v>0</v>
      </c>
      <c r="AQ323" s="474">
        <v>0</v>
      </c>
      <c r="AR323" s="474">
        <v>0</v>
      </c>
      <c r="AS323" s="474">
        <v>0</v>
      </c>
      <c r="AT323" s="474">
        <v>0</v>
      </c>
      <c r="AU323" s="474">
        <v>0</v>
      </c>
      <c r="AV323" s="474">
        <v>0</v>
      </c>
      <c r="AW323" s="474">
        <v>0</v>
      </c>
      <c r="AX323" s="474">
        <v>0</v>
      </c>
      <c r="AY323" s="474">
        <v>0</v>
      </c>
      <c r="AZ323" s="474">
        <v>0</v>
      </c>
      <c r="BA323" s="474">
        <v>0</v>
      </c>
    </row>
    <row r="324" spans="1:53">
      <c r="A324" s="475" t="s">
        <v>2682</v>
      </c>
      <c r="B324" s="474">
        <v>0</v>
      </c>
      <c r="C324" s="474">
        <v>0</v>
      </c>
      <c r="D324" s="474">
        <v>0</v>
      </c>
      <c r="E324" s="474">
        <v>0</v>
      </c>
      <c r="F324" s="474">
        <v>0</v>
      </c>
      <c r="G324" s="474">
        <v>-463312.27</v>
      </c>
      <c r="H324" s="474">
        <v>-468512.29</v>
      </c>
      <c r="I324" s="474">
        <v>-468512.29</v>
      </c>
      <c r="J324" s="474">
        <v>0</v>
      </c>
      <c r="K324" s="474">
        <v>0</v>
      </c>
      <c r="L324" s="474">
        <v>0</v>
      </c>
      <c r="M324" s="474">
        <v>0</v>
      </c>
      <c r="N324" s="474">
        <v>0</v>
      </c>
      <c r="O324" s="474">
        <v>0</v>
      </c>
      <c r="P324" s="474">
        <v>0</v>
      </c>
      <c r="Q324" s="474">
        <v>0</v>
      </c>
      <c r="R324" s="474">
        <v>0</v>
      </c>
      <c r="S324" s="474">
        <v>0</v>
      </c>
      <c r="T324" s="474">
        <v>0</v>
      </c>
      <c r="U324" s="474">
        <v>0</v>
      </c>
      <c r="V324" s="474">
        <v>0</v>
      </c>
      <c r="W324" s="474">
        <v>0</v>
      </c>
      <c r="X324" s="474">
        <v>0</v>
      </c>
      <c r="Y324" s="474">
        <v>0</v>
      </c>
      <c r="Z324" s="474">
        <v>0</v>
      </c>
      <c r="AA324" s="474">
        <v>0</v>
      </c>
      <c r="AB324" s="474">
        <v>0</v>
      </c>
      <c r="AC324" s="474">
        <v>0</v>
      </c>
      <c r="AD324" s="474">
        <v>0</v>
      </c>
      <c r="AE324" s="474">
        <v>0</v>
      </c>
      <c r="AF324" s="474">
        <v>0</v>
      </c>
      <c r="AG324" s="474">
        <v>0</v>
      </c>
      <c r="AH324" s="474">
        <v>0</v>
      </c>
      <c r="AI324" s="474">
        <v>0</v>
      </c>
      <c r="AJ324" s="474">
        <v>0</v>
      </c>
      <c r="AK324" s="474">
        <v>0</v>
      </c>
      <c r="AL324" s="474">
        <v>0</v>
      </c>
      <c r="AM324" s="474">
        <v>0</v>
      </c>
      <c r="AN324" s="474">
        <v>0</v>
      </c>
      <c r="AO324" s="474">
        <v>0</v>
      </c>
      <c r="AP324" s="474">
        <v>0</v>
      </c>
      <c r="AQ324" s="474">
        <v>0</v>
      </c>
      <c r="AR324" s="474">
        <v>0</v>
      </c>
      <c r="AS324" s="474">
        <v>0</v>
      </c>
      <c r="AT324" s="474">
        <v>0</v>
      </c>
      <c r="AU324" s="474">
        <v>0</v>
      </c>
      <c r="AV324" s="474">
        <v>0</v>
      </c>
      <c r="AW324" s="474">
        <v>0</v>
      </c>
      <c r="AX324" s="474">
        <v>0</v>
      </c>
      <c r="AY324" s="474">
        <v>0</v>
      </c>
      <c r="AZ324" s="474">
        <v>0</v>
      </c>
      <c r="BA324" s="474">
        <v>0</v>
      </c>
    </row>
    <row r="325" spans="1:53">
      <c r="A325" s="475" t="s">
        <v>2681</v>
      </c>
      <c r="B325" s="474">
        <v>112210583.22</v>
      </c>
      <c r="C325" s="474">
        <v>112211697.5</v>
      </c>
      <c r="D325" s="474">
        <v>112214605.31999999</v>
      </c>
      <c r="E325" s="474">
        <v>112215682.23</v>
      </c>
      <c r="F325" s="474">
        <v>112218155.73999999</v>
      </c>
      <c r="G325" s="474">
        <v>112220589.97</v>
      </c>
      <c r="H325" s="474">
        <v>112221646.42</v>
      </c>
      <c r="I325" s="474">
        <v>112252062.02</v>
      </c>
      <c r="J325" s="474">
        <v>112253723.95999999</v>
      </c>
      <c r="K325" s="474">
        <v>112253723.95999999</v>
      </c>
      <c r="L325" s="474">
        <v>112253723.95999999</v>
      </c>
      <c r="M325" s="474">
        <v>112253723.95999999</v>
      </c>
      <c r="N325" s="474">
        <v>112253723.95999999</v>
      </c>
      <c r="O325" s="474">
        <v>112253723.95999999</v>
      </c>
      <c r="P325" s="474">
        <v>112253723.95999999</v>
      </c>
      <c r="Q325" s="474">
        <v>112253723.95999999</v>
      </c>
      <c r="R325" s="474">
        <v>112253723.95999999</v>
      </c>
      <c r="S325" s="474">
        <v>112253723.95999999</v>
      </c>
      <c r="T325" s="474">
        <v>112253723.95999999</v>
      </c>
      <c r="U325" s="474">
        <v>112253723.95999999</v>
      </c>
      <c r="V325" s="474">
        <v>112253723.95999999</v>
      </c>
      <c r="W325" s="474">
        <v>112253723.95999999</v>
      </c>
      <c r="X325" s="474">
        <v>112253723.95999999</v>
      </c>
      <c r="Y325" s="474">
        <v>112253723.95999999</v>
      </c>
      <c r="Z325" s="474">
        <v>112253723.95999999</v>
      </c>
      <c r="AA325" s="474">
        <v>112253723.95999999</v>
      </c>
      <c r="AB325" s="474">
        <v>112253723.95999999</v>
      </c>
      <c r="AC325" s="474">
        <v>112253723.95999999</v>
      </c>
      <c r="AD325" s="474">
        <v>112253723.95999999</v>
      </c>
      <c r="AE325" s="474">
        <v>112253723.95999999</v>
      </c>
      <c r="AF325" s="474">
        <v>112253723.95999999</v>
      </c>
      <c r="AG325" s="474">
        <v>112253723.95999999</v>
      </c>
      <c r="AH325" s="474">
        <v>112253723.95999999</v>
      </c>
      <c r="AI325" s="474">
        <v>112253723.95999999</v>
      </c>
      <c r="AJ325" s="474">
        <v>112253723.95999999</v>
      </c>
      <c r="AK325" s="474">
        <v>112253723.95999999</v>
      </c>
      <c r="AL325" s="474">
        <v>112253723.95999999</v>
      </c>
      <c r="AM325" s="474">
        <v>112253723.95999999</v>
      </c>
      <c r="AN325" s="474">
        <v>112253723.95999999</v>
      </c>
      <c r="AO325" s="474">
        <v>112253723.95999999</v>
      </c>
      <c r="AP325" s="474">
        <v>112253723.95999999</v>
      </c>
      <c r="AQ325" s="474">
        <v>112253723.95999999</v>
      </c>
      <c r="AR325" s="474">
        <v>112253723.95999999</v>
      </c>
      <c r="AS325" s="474">
        <v>112253723.95999999</v>
      </c>
      <c r="AT325" s="474">
        <v>112253723.95999999</v>
      </c>
      <c r="AU325" s="474">
        <v>112253723.95999999</v>
      </c>
      <c r="AV325" s="474">
        <v>112253723.95999999</v>
      </c>
      <c r="AW325" s="474">
        <v>112253723.95999999</v>
      </c>
      <c r="AX325" s="474">
        <v>112253723.95999999</v>
      </c>
      <c r="AY325" s="474">
        <v>112253723.95999999</v>
      </c>
      <c r="AZ325" s="474">
        <v>112253723.95999999</v>
      </c>
      <c r="BA325" s="474">
        <v>112253723.95999999</v>
      </c>
    </row>
    <row r="326" spans="1:53">
      <c r="A326" s="475" t="s">
        <v>2680</v>
      </c>
      <c r="B326" s="474">
        <v>107382869.72</v>
      </c>
      <c r="C326" s="474">
        <v>107382869.72</v>
      </c>
      <c r="D326" s="474">
        <v>107382869.72</v>
      </c>
      <c r="E326" s="474">
        <v>107382869.72</v>
      </c>
      <c r="F326" s="474">
        <v>107382869.72</v>
      </c>
      <c r="G326" s="474">
        <v>107382869.72</v>
      </c>
      <c r="H326" s="474">
        <v>107382869.72</v>
      </c>
      <c r="I326" s="474">
        <v>107382869.72</v>
      </c>
      <c r="J326" s="474">
        <v>107382869.72</v>
      </c>
      <c r="K326" s="474">
        <v>107382869.72</v>
      </c>
      <c r="L326" s="474">
        <v>107382869.72</v>
      </c>
      <c r="M326" s="474">
        <v>107382869.72</v>
      </c>
      <c r="N326" s="474">
        <v>107382869.72</v>
      </c>
      <c r="O326" s="474">
        <v>107382869.72</v>
      </c>
      <c r="P326" s="474">
        <v>107382869.72</v>
      </c>
      <c r="Q326" s="474">
        <v>107382869.72</v>
      </c>
      <c r="R326" s="474">
        <v>107382869.72</v>
      </c>
      <c r="S326" s="474">
        <v>107382869.72</v>
      </c>
      <c r="T326" s="474">
        <v>107382869.72</v>
      </c>
      <c r="U326" s="474">
        <v>107382869.72</v>
      </c>
      <c r="V326" s="474">
        <v>107382869.72</v>
      </c>
      <c r="W326" s="474">
        <v>107382869.72</v>
      </c>
      <c r="X326" s="474">
        <v>107382869.72</v>
      </c>
      <c r="Y326" s="474">
        <v>107382869.72</v>
      </c>
      <c r="Z326" s="474">
        <v>107382869.72</v>
      </c>
      <c r="AA326" s="474">
        <v>107382869.72</v>
      </c>
      <c r="AB326" s="474">
        <v>107382869.72</v>
      </c>
      <c r="AC326" s="474">
        <v>107382869.72</v>
      </c>
      <c r="AD326" s="474">
        <v>107382869.72</v>
      </c>
      <c r="AE326" s="474">
        <v>107382869.72</v>
      </c>
      <c r="AF326" s="474">
        <v>107382869.72</v>
      </c>
      <c r="AG326" s="474">
        <v>107382869.72</v>
      </c>
      <c r="AH326" s="474">
        <v>107382869.72</v>
      </c>
      <c r="AI326" s="474">
        <v>107382869.72</v>
      </c>
      <c r="AJ326" s="474">
        <v>107382869.72</v>
      </c>
      <c r="AK326" s="474">
        <v>107382869.72</v>
      </c>
      <c r="AL326" s="474">
        <v>107382869.72</v>
      </c>
      <c r="AM326" s="474">
        <v>107382869.72</v>
      </c>
      <c r="AN326" s="474">
        <v>107382869.72</v>
      </c>
      <c r="AO326" s="474">
        <v>107382869.72</v>
      </c>
      <c r="AP326" s="474">
        <v>107382869.72</v>
      </c>
      <c r="AQ326" s="474">
        <v>107382869.72</v>
      </c>
      <c r="AR326" s="474">
        <v>107382869.72</v>
      </c>
      <c r="AS326" s="474">
        <v>107382869.72</v>
      </c>
      <c r="AT326" s="474">
        <v>107382869.72</v>
      </c>
      <c r="AU326" s="474">
        <v>107382869.72</v>
      </c>
      <c r="AV326" s="474">
        <v>107382869.72</v>
      </c>
      <c r="AW326" s="474">
        <v>107382869.72</v>
      </c>
      <c r="AX326" s="474">
        <v>107382869.72</v>
      </c>
      <c r="AY326" s="474">
        <v>107382869.72</v>
      </c>
      <c r="AZ326" s="474">
        <v>107382869.72</v>
      </c>
      <c r="BA326" s="474">
        <v>107382869.72</v>
      </c>
    </row>
    <row r="327" spans="1:53">
      <c r="A327" s="475" t="s">
        <v>2679</v>
      </c>
      <c r="B327" s="474">
        <v>107382869.72</v>
      </c>
      <c r="C327" s="474">
        <v>107382869.72</v>
      </c>
      <c r="D327" s="474">
        <v>107382869.72</v>
      </c>
      <c r="E327" s="474">
        <v>107382869.72</v>
      </c>
      <c r="F327" s="474">
        <v>107382869.72</v>
      </c>
      <c r="G327" s="474">
        <v>107382869.72</v>
      </c>
      <c r="H327" s="474">
        <v>107382869.72</v>
      </c>
      <c r="I327" s="474">
        <v>107382869.72</v>
      </c>
      <c r="J327" s="474">
        <v>107382869.72</v>
      </c>
      <c r="K327" s="474">
        <v>107382869.72</v>
      </c>
      <c r="L327" s="474">
        <v>107382869.72</v>
      </c>
      <c r="M327" s="474">
        <v>107382869.72</v>
      </c>
      <c r="N327" s="474">
        <v>107382869.72</v>
      </c>
      <c r="O327" s="474">
        <v>107382869.72</v>
      </c>
      <c r="P327" s="474">
        <v>107382869.72</v>
      </c>
      <c r="Q327" s="474">
        <v>107382869.72</v>
      </c>
      <c r="R327" s="474">
        <v>107382869.72</v>
      </c>
      <c r="S327" s="474">
        <v>107382869.72</v>
      </c>
      <c r="T327" s="474">
        <v>107382869.72</v>
      </c>
      <c r="U327" s="474">
        <v>107382869.72</v>
      </c>
      <c r="V327" s="474">
        <v>107382869.72</v>
      </c>
      <c r="W327" s="474">
        <v>107382869.72</v>
      </c>
      <c r="X327" s="474">
        <v>107382869.72</v>
      </c>
      <c r="Y327" s="474">
        <v>107382869.72</v>
      </c>
      <c r="Z327" s="474">
        <v>107382869.72</v>
      </c>
      <c r="AA327" s="474">
        <v>107382869.72</v>
      </c>
      <c r="AB327" s="474">
        <v>107382869.72</v>
      </c>
      <c r="AC327" s="474">
        <v>107382869.72</v>
      </c>
      <c r="AD327" s="474">
        <v>107382869.72</v>
      </c>
      <c r="AE327" s="474">
        <v>107382869.72</v>
      </c>
      <c r="AF327" s="474">
        <v>107382869.72</v>
      </c>
      <c r="AG327" s="474">
        <v>107382869.72</v>
      </c>
      <c r="AH327" s="474">
        <v>107382869.72</v>
      </c>
      <c r="AI327" s="474">
        <v>107382869.72</v>
      </c>
      <c r="AJ327" s="474">
        <v>107382869.72</v>
      </c>
      <c r="AK327" s="474">
        <v>107382869.72</v>
      </c>
      <c r="AL327" s="474">
        <v>107382869.72</v>
      </c>
      <c r="AM327" s="474">
        <v>107382869.72</v>
      </c>
      <c r="AN327" s="474">
        <v>107382869.72</v>
      </c>
      <c r="AO327" s="474">
        <v>107382869.72</v>
      </c>
      <c r="AP327" s="474">
        <v>107382869.72</v>
      </c>
      <c r="AQ327" s="474">
        <v>107382869.72</v>
      </c>
      <c r="AR327" s="474">
        <v>107382869.72</v>
      </c>
      <c r="AS327" s="474">
        <v>107382869.72</v>
      </c>
      <c r="AT327" s="474">
        <v>107382869.72</v>
      </c>
      <c r="AU327" s="474">
        <v>107382869.72</v>
      </c>
      <c r="AV327" s="474">
        <v>107382869.72</v>
      </c>
      <c r="AW327" s="474">
        <v>107382869.72</v>
      </c>
      <c r="AX327" s="474">
        <v>107382869.72</v>
      </c>
      <c r="AY327" s="474">
        <v>107382869.72</v>
      </c>
      <c r="AZ327" s="474">
        <v>107382869.72</v>
      </c>
      <c r="BA327" s="474">
        <v>107382869.72</v>
      </c>
    </row>
    <row r="328" spans="1:53">
      <c r="A328" s="475" t="s">
        <v>2678</v>
      </c>
      <c r="B328" s="474">
        <v>0</v>
      </c>
      <c r="C328" s="474">
        <v>0</v>
      </c>
      <c r="D328" s="474">
        <v>27781989.669999901</v>
      </c>
      <c r="E328" s="474">
        <v>37547828.089999899</v>
      </c>
      <c r="F328" s="474">
        <v>53653404.839999899</v>
      </c>
      <c r="G328" s="474">
        <v>47762877.659999996</v>
      </c>
      <c r="H328" s="474">
        <v>80831465.019999996</v>
      </c>
      <c r="I328" s="474">
        <v>89469648.950000003</v>
      </c>
      <c r="J328" s="474">
        <v>88118822.859999999</v>
      </c>
      <c r="K328" s="474">
        <v>129661838.69</v>
      </c>
      <c r="L328" s="474">
        <v>151216968.69</v>
      </c>
      <c r="M328" s="474">
        <v>159940408.69</v>
      </c>
      <c r="N328" s="474">
        <v>159940408.69</v>
      </c>
      <c r="O328" s="474">
        <v>201607075.69</v>
      </c>
      <c r="P328" s="474">
        <v>243273741.69</v>
      </c>
      <c r="Q328" s="474">
        <v>284940408.69</v>
      </c>
      <c r="R328" s="474">
        <v>326607075.69</v>
      </c>
      <c r="S328" s="474">
        <v>368273741.69</v>
      </c>
      <c r="T328" s="474">
        <v>409940408.69</v>
      </c>
      <c r="U328" s="474">
        <v>451607075.69</v>
      </c>
      <c r="V328" s="474">
        <v>493273741.69</v>
      </c>
      <c r="W328" s="474">
        <v>534940408.69</v>
      </c>
      <c r="X328" s="474">
        <v>576607075.69000006</v>
      </c>
      <c r="Y328" s="474">
        <v>618273741.69000006</v>
      </c>
      <c r="Z328" s="474">
        <v>659940408.69000006</v>
      </c>
      <c r="AA328" s="474">
        <v>659940408.69000006</v>
      </c>
      <c r="AB328" s="474">
        <v>701607075.69000006</v>
      </c>
      <c r="AC328" s="474">
        <v>743273741.69000006</v>
      </c>
      <c r="AD328" s="474">
        <v>784940408.69000006</v>
      </c>
      <c r="AE328" s="474">
        <v>826607075.69000006</v>
      </c>
      <c r="AF328" s="474">
        <v>868273741.69000006</v>
      </c>
      <c r="AG328" s="474">
        <v>909940408.69000006</v>
      </c>
      <c r="AH328" s="474">
        <v>951607075.69000006</v>
      </c>
      <c r="AI328" s="474">
        <v>993273741.69000006</v>
      </c>
      <c r="AJ328" s="474">
        <v>1034940408.6900001</v>
      </c>
      <c r="AK328" s="474">
        <v>1076607075.6900001</v>
      </c>
      <c r="AL328" s="474">
        <v>1118273741.6900001</v>
      </c>
      <c r="AM328" s="474">
        <v>1159940408.6900001</v>
      </c>
      <c r="AN328" s="474">
        <v>1159940408.6900001</v>
      </c>
      <c r="AO328" s="474">
        <v>1201607075.6900001</v>
      </c>
      <c r="AP328" s="474">
        <v>1243273741.6900001</v>
      </c>
      <c r="AQ328" s="474">
        <v>1284940408.6900001</v>
      </c>
      <c r="AR328" s="474">
        <v>1326607075.6900001</v>
      </c>
      <c r="AS328" s="474">
        <v>1368273741.6900001</v>
      </c>
      <c r="AT328" s="474">
        <v>1409940408.6900001</v>
      </c>
      <c r="AU328" s="474">
        <v>1451607075.6900001</v>
      </c>
      <c r="AV328" s="474">
        <v>1493273741.6900001</v>
      </c>
      <c r="AW328" s="474">
        <v>1534940408.6900001</v>
      </c>
      <c r="AX328" s="474">
        <v>1576607075.6900001</v>
      </c>
      <c r="AY328" s="474">
        <v>1618273741.6900001</v>
      </c>
      <c r="AZ328" s="474">
        <v>1659940408.6900001</v>
      </c>
      <c r="BA328" s="474">
        <v>1659940408.6900001</v>
      </c>
    </row>
    <row r="329" spans="1:53">
      <c r="A329" s="475" t="s">
        <v>2677</v>
      </c>
      <c r="B329" s="474">
        <v>0</v>
      </c>
      <c r="C329" s="474">
        <v>0</v>
      </c>
      <c r="D329" s="474">
        <v>3831989.72</v>
      </c>
      <c r="E329" s="474">
        <v>3838595.65</v>
      </c>
      <c r="F329" s="474">
        <v>3843883.93</v>
      </c>
      <c r="G329" s="474">
        <v>6115156.46</v>
      </c>
      <c r="H329" s="474">
        <v>7051626.6500000004</v>
      </c>
      <c r="I329" s="474">
        <v>7137328.6799999997</v>
      </c>
      <c r="J329" s="474">
        <v>7273315.5199999996</v>
      </c>
      <c r="K329" s="474">
        <v>7725406</v>
      </c>
      <c r="L329" s="474">
        <v>8629586</v>
      </c>
      <c r="M329" s="474">
        <v>8696586</v>
      </c>
      <c r="N329" s="474">
        <v>8696586</v>
      </c>
      <c r="O329" s="474">
        <v>8696586</v>
      </c>
      <c r="P329" s="474">
        <v>8696586</v>
      </c>
      <c r="Q329" s="474">
        <v>8696586</v>
      </c>
      <c r="R329" s="474">
        <v>8696586</v>
      </c>
      <c r="S329" s="474">
        <v>8696586</v>
      </c>
      <c r="T329" s="474">
        <v>8696586</v>
      </c>
      <c r="U329" s="474">
        <v>8696586</v>
      </c>
      <c r="V329" s="474">
        <v>8696586</v>
      </c>
      <c r="W329" s="474">
        <v>8696586</v>
      </c>
      <c r="X329" s="474">
        <v>8696586</v>
      </c>
      <c r="Y329" s="474">
        <v>8696586</v>
      </c>
      <c r="Z329" s="474">
        <v>8696586</v>
      </c>
      <c r="AA329" s="474">
        <v>8696586</v>
      </c>
      <c r="AB329" s="474">
        <v>8696586</v>
      </c>
      <c r="AC329" s="474">
        <v>8696586</v>
      </c>
      <c r="AD329" s="474">
        <v>8696586</v>
      </c>
      <c r="AE329" s="474">
        <v>8696586</v>
      </c>
      <c r="AF329" s="474">
        <v>8696586</v>
      </c>
      <c r="AG329" s="474">
        <v>8696586</v>
      </c>
      <c r="AH329" s="474">
        <v>8696586</v>
      </c>
      <c r="AI329" s="474">
        <v>8696586</v>
      </c>
      <c r="AJ329" s="474">
        <v>8696586</v>
      </c>
      <c r="AK329" s="474">
        <v>8696586</v>
      </c>
      <c r="AL329" s="474">
        <v>8696586</v>
      </c>
      <c r="AM329" s="474">
        <v>8696586</v>
      </c>
      <c r="AN329" s="474">
        <v>8696586</v>
      </c>
      <c r="AO329" s="474">
        <v>8696586</v>
      </c>
      <c r="AP329" s="474">
        <v>8696586</v>
      </c>
      <c r="AQ329" s="474">
        <v>8696586</v>
      </c>
      <c r="AR329" s="474">
        <v>8696586</v>
      </c>
      <c r="AS329" s="474">
        <v>8696586</v>
      </c>
      <c r="AT329" s="474">
        <v>8696586</v>
      </c>
      <c r="AU329" s="474">
        <v>8696586</v>
      </c>
      <c r="AV329" s="474">
        <v>8696586</v>
      </c>
      <c r="AW329" s="474">
        <v>8696586</v>
      </c>
      <c r="AX329" s="474">
        <v>8696586</v>
      </c>
      <c r="AY329" s="474">
        <v>8696586</v>
      </c>
      <c r="AZ329" s="474">
        <v>8696586</v>
      </c>
      <c r="BA329" s="474">
        <v>8696586</v>
      </c>
    </row>
    <row r="330" spans="1:53">
      <c r="A330" s="475" t="s">
        <v>2676</v>
      </c>
      <c r="B330" s="474">
        <v>0</v>
      </c>
      <c r="C330" s="474">
        <v>0</v>
      </c>
      <c r="D330" s="474">
        <v>3831989.72</v>
      </c>
      <c r="E330" s="474">
        <v>3838595.65</v>
      </c>
      <c r="F330" s="474">
        <v>3843883.93</v>
      </c>
      <c r="G330" s="474">
        <v>6115156.46</v>
      </c>
      <c r="H330" s="474">
        <v>7051626.6500000004</v>
      </c>
      <c r="I330" s="474">
        <v>7137328.6799999997</v>
      </c>
      <c r="J330" s="474">
        <v>7273315.5199999996</v>
      </c>
      <c r="K330" s="474">
        <v>7725406</v>
      </c>
      <c r="L330" s="474">
        <v>8629586</v>
      </c>
      <c r="M330" s="474">
        <v>8696586</v>
      </c>
      <c r="N330" s="474">
        <v>8696586</v>
      </c>
      <c r="O330" s="474">
        <v>8696586</v>
      </c>
      <c r="P330" s="474">
        <v>8696586</v>
      </c>
      <c r="Q330" s="474">
        <v>8696586</v>
      </c>
      <c r="R330" s="474">
        <v>8696586</v>
      </c>
      <c r="S330" s="474">
        <v>8696586</v>
      </c>
      <c r="T330" s="474">
        <v>8696586</v>
      </c>
      <c r="U330" s="474">
        <v>8696586</v>
      </c>
      <c r="V330" s="474">
        <v>8696586</v>
      </c>
      <c r="W330" s="474">
        <v>8696586</v>
      </c>
      <c r="X330" s="474">
        <v>8696586</v>
      </c>
      <c r="Y330" s="474">
        <v>8696586</v>
      </c>
      <c r="Z330" s="474">
        <v>8696586</v>
      </c>
      <c r="AA330" s="474">
        <v>8696586</v>
      </c>
      <c r="AB330" s="474">
        <v>8696586</v>
      </c>
      <c r="AC330" s="474">
        <v>8696586</v>
      </c>
      <c r="AD330" s="474">
        <v>8696586</v>
      </c>
      <c r="AE330" s="474">
        <v>8696586</v>
      </c>
      <c r="AF330" s="474">
        <v>8696586</v>
      </c>
      <c r="AG330" s="474">
        <v>8696586</v>
      </c>
      <c r="AH330" s="474">
        <v>8696586</v>
      </c>
      <c r="AI330" s="474">
        <v>8696586</v>
      </c>
      <c r="AJ330" s="474">
        <v>8696586</v>
      </c>
      <c r="AK330" s="474">
        <v>8696586</v>
      </c>
      <c r="AL330" s="474">
        <v>8696586</v>
      </c>
      <c r="AM330" s="474">
        <v>8696586</v>
      </c>
      <c r="AN330" s="474">
        <v>8696586</v>
      </c>
      <c r="AO330" s="474">
        <v>8696586</v>
      </c>
      <c r="AP330" s="474">
        <v>8696586</v>
      </c>
      <c r="AQ330" s="474">
        <v>8696586</v>
      </c>
      <c r="AR330" s="474">
        <v>8696586</v>
      </c>
      <c r="AS330" s="474">
        <v>8696586</v>
      </c>
      <c r="AT330" s="474">
        <v>8696586</v>
      </c>
      <c r="AU330" s="474">
        <v>8696586</v>
      </c>
      <c r="AV330" s="474">
        <v>8696586</v>
      </c>
      <c r="AW330" s="474">
        <v>8696586</v>
      </c>
      <c r="AX330" s="474">
        <v>8696586</v>
      </c>
      <c r="AY330" s="474">
        <v>8696586</v>
      </c>
      <c r="AZ330" s="474">
        <v>8696586</v>
      </c>
      <c r="BA330" s="474">
        <v>8696586</v>
      </c>
    </row>
    <row r="331" spans="1:53">
      <c r="A331" s="475" t="s">
        <v>2675</v>
      </c>
      <c r="B331" s="474">
        <v>0</v>
      </c>
      <c r="C331" s="474">
        <v>0</v>
      </c>
      <c r="D331" s="474">
        <v>20090588.149999999</v>
      </c>
      <c r="E331" s="474">
        <v>28090001.559999999</v>
      </c>
      <c r="F331" s="474">
        <v>42208290.409999996</v>
      </c>
      <c r="G331" s="474">
        <v>35774423.770000003</v>
      </c>
      <c r="H331" s="474">
        <v>64923456.789999999</v>
      </c>
      <c r="I331" s="474">
        <v>71411108.439999998</v>
      </c>
      <c r="J331" s="474">
        <v>70602960.480000004</v>
      </c>
      <c r="K331" s="474">
        <v>109592590.69</v>
      </c>
      <c r="L331" s="474">
        <v>125080803.69</v>
      </c>
      <c r="M331" s="474">
        <v>131573133.69</v>
      </c>
      <c r="N331" s="474">
        <v>131573133.69</v>
      </c>
      <c r="O331" s="474">
        <v>162823133.69</v>
      </c>
      <c r="P331" s="474">
        <v>194073133.69</v>
      </c>
      <c r="Q331" s="474">
        <v>225323133.69</v>
      </c>
      <c r="R331" s="474">
        <v>256573133.69</v>
      </c>
      <c r="S331" s="474">
        <v>287823133.69</v>
      </c>
      <c r="T331" s="474">
        <v>319073133.69</v>
      </c>
      <c r="U331" s="474">
        <v>350323133.69</v>
      </c>
      <c r="V331" s="474">
        <v>381573133.69</v>
      </c>
      <c r="W331" s="474">
        <v>412823133.69</v>
      </c>
      <c r="X331" s="474">
        <v>444073133.69</v>
      </c>
      <c r="Y331" s="474">
        <v>475323133.69</v>
      </c>
      <c r="Z331" s="474">
        <v>506573133.69</v>
      </c>
      <c r="AA331" s="474">
        <v>506573133.69</v>
      </c>
      <c r="AB331" s="474">
        <v>537823133.69000006</v>
      </c>
      <c r="AC331" s="474">
        <v>569073133.69000006</v>
      </c>
      <c r="AD331" s="474">
        <v>600323133.69000006</v>
      </c>
      <c r="AE331" s="474">
        <v>631573133.69000006</v>
      </c>
      <c r="AF331" s="474">
        <v>662823133.69000006</v>
      </c>
      <c r="AG331" s="474">
        <v>694073133.69000006</v>
      </c>
      <c r="AH331" s="474">
        <v>725323133.69000006</v>
      </c>
      <c r="AI331" s="474">
        <v>756573133.69000006</v>
      </c>
      <c r="AJ331" s="474">
        <v>787823133.69000006</v>
      </c>
      <c r="AK331" s="474">
        <v>819073133.69000006</v>
      </c>
      <c r="AL331" s="474">
        <v>850323133.69000006</v>
      </c>
      <c r="AM331" s="474">
        <v>881573133.69000006</v>
      </c>
      <c r="AN331" s="474">
        <v>881573133.69000006</v>
      </c>
      <c r="AO331" s="474">
        <v>912823133.69000006</v>
      </c>
      <c r="AP331" s="474">
        <v>944073133.69000006</v>
      </c>
      <c r="AQ331" s="474">
        <v>975323133.69000006</v>
      </c>
      <c r="AR331" s="474">
        <v>1006573133.6900001</v>
      </c>
      <c r="AS331" s="474">
        <v>1037823133.6900001</v>
      </c>
      <c r="AT331" s="474">
        <v>1069073133.6900001</v>
      </c>
      <c r="AU331" s="474">
        <v>1100323133.6900001</v>
      </c>
      <c r="AV331" s="474">
        <v>1131573133.6900001</v>
      </c>
      <c r="AW331" s="474">
        <v>1162823133.6900001</v>
      </c>
      <c r="AX331" s="474">
        <v>1194073133.6900001</v>
      </c>
      <c r="AY331" s="474">
        <v>1225323133.6900001</v>
      </c>
      <c r="AZ331" s="474">
        <v>1256573133.6900001</v>
      </c>
      <c r="BA331" s="474">
        <v>1256573133.6900001</v>
      </c>
    </row>
    <row r="332" spans="1:53">
      <c r="A332" s="475" t="s">
        <v>2674</v>
      </c>
      <c r="B332" s="474">
        <v>0</v>
      </c>
      <c r="C332" s="474">
        <v>0</v>
      </c>
      <c r="D332" s="474">
        <v>20090588.149999999</v>
      </c>
      <c r="E332" s="474">
        <v>28090001.559999999</v>
      </c>
      <c r="F332" s="474">
        <v>42208290.409999996</v>
      </c>
      <c r="G332" s="474">
        <v>35774423.770000003</v>
      </c>
      <c r="H332" s="474">
        <v>64923456.789999999</v>
      </c>
      <c r="I332" s="474">
        <v>71411108.439999998</v>
      </c>
      <c r="J332" s="474">
        <v>70602960.480000004</v>
      </c>
      <c r="K332" s="474">
        <v>109592590.69</v>
      </c>
      <c r="L332" s="474">
        <v>125080803.69</v>
      </c>
      <c r="M332" s="474">
        <v>131573133.69</v>
      </c>
      <c r="N332" s="474">
        <v>131573133.69</v>
      </c>
      <c r="O332" s="474">
        <v>162823133.69</v>
      </c>
      <c r="P332" s="474">
        <v>194073133.69</v>
      </c>
      <c r="Q332" s="474">
        <v>225323133.69</v>
      </c>
      <c r="R332" s="474">
        <v>256573133.69</v>
      </c>
      <c r="S332" s="474">
        <v>287823133.69</v>
      </c>
      <c r="T332" s="474">
        <v>319073133.69</v>
      </c>
      <c r="U332" s="474">
        <v>350323133.69</v>
      </c>
      <c r="V332" s="474">
        <v>381573133.69</v>
      </c>
      <c r="W332" s="474">
        <v>412823133.69</v>
      </c>
      <c r="X332" s="474">
        <v>444073133.69</v>
      </c>
      <c r="Y332" s="474">
        <v>475323133.69</v>
      </c>
      <c r="Z332" s="474">
        <v>506573133.69</v>
      </c>
      <c r="AA332" s="474">
        <v>506573133.69</v>
      </c>
      <c r="AB332" s="474">
        <v>537823133.69000006</v>
      </c>
      <c r="AC332" s="474">
        <v>569073133.69000006</v>
      </c>
      <c r="AD332" s="474">
        <v>600323133.69000006</v>
      </c>
      <c r="AE332" s="474">
        <v>631573133.69000006</v>
      </c>
      <c r="AF332" s="474">
        <v>662823133.69000006</v>
      </c>
      <c r="AG332" s="474">
        <v>694073133.69000006</v>
      </c>
      <c r="AH332" s="474">
        <v>725323133.69000006</v>
      </c>
      <c r="AI332" s="474">
        <v>756573133.69000006</v>
      </c>
      <c r="AJ332" s="474">
        <v>787823133.69000006</v>
      </c>
      <c r="AK332" s="474">
        <v>819073133.69000006</v>
      </c>
      <c r="AL332" s="474">
        <v>850323133.69000006</v>
      </c>
      <c r="AM332" s="474">
        <v>881573133.69000006</v>
      </c>
      <c r="AN332" s="474">
        <v>881573133.69000006</v>
      </c>
      <c r="AO332" s="474">
        <v>912823133.69000006</v>
      </c>
      <c r="AP332" s="474">
        <v>944073133.69000006</v>
      </c>
      <c r="AQ332" s="474">
        <v>975323133.69000006</v>
      </c>
      <c r="AR332" s="474">
        <v>1006573133.6900001</v>
      </c>
      <c r="AS332" s="474">
        <v>1037823133.6900001</v>
      </c>
      <c r="AT332" s="474">
        <v>1069073133.6900001</v>
      </c>
      <c r="AU332" s="474">
        <v>1100323133.6900001</v>
      </c>
      <c r="AV332" s="474">
        <v>1131573133.6900001</v>
      </c>
      <c r="AW332" s="474">
        <v>1162823133.6900001</v>
      </c>
      <c r="AX332" s="474">
        <v>1194073133.6900001</v>
      </c>
      <c r="AY332" s="474">
        <v>1225323133.6900001</v>
      </c>
      <c r="AZ332" s="474">
        <v>1256573133.6900001</v>
      </c>
      <c r="BA332" s="474">
        <v>1256573133.6900001</v>
      </c>
    </row>
    <row r="333" spans="1:53">
      <c r="A333" s="475" t="s">
        <v>2673</v>
      </c>
      <c r="B333" s="474">
        <v>0</v>
      </c>
      <c r="C333" s="474">
        <v>0</v>
      </c>
      <c r="D333" s="474">
        <v>3835242.87</v>
      </c>
      <c r="E333" s="474">
        <v>5595061.9500000002</v>
      </c>
      <c r="F333" s="474">
        <v>7577061.5700000003</v>
      </c>
      <c r="G333" s="474">
        <v>5752452.7800000003</v>
      </c>
      <c r="H333" s="474">
        <v>8638861.2100000009</v>
      </c>
      <c r="I333" s="474">
        <v>10679522.529999999</v>
      </c>
      <c r="J333" s="474">
        <v>10000857.560000001</v>
      </c>
      <c r="K333" s="474">
        <v>12102153</v>
      </c>
      <c r="L333" s="474">
        <v>17264890</v>
      </c>
      <c r="M333" s="474">
        <v>19429000</v>
      </c>
      <c r="N333" s="474">
        <v>19429000</v>
      </c>
      <c r="O333" s="474">
        <v>29845667</v>
      </c>
      <c r="P333" s="474">
        <v>40262333</v>
      </c>
      <c r="Q333" s="474">
        <v>50679000</v>
      </c>
      <c r="R333" s="474">
        <v>61095667</v>
      </c>
      <c r="S333" s="474">
        <v>71512333</v>
      </c>
      <c r="T333" s="474">
        <v>81929000</v>
      </c>
      <c r="U333" s="474">
        <v>92345667</v>
      </c>
      <c r="V333" s="474">
        <v>102762333</v>
      </c>
      <c r="W333" s="474">
        <v>113179000</v>
      </c>
      <c r="X333" s="474">
        <v>123595667</v>
      </c>
      <c r="Y333" s="474">
        <v>134012333</v>
      </c>
      <c r="Z333" s="474">
        <v>144429000</v>
      </c>
      <c r="AA333" s="474">
        <v>144429000</v>
      </c>
      <c r="AB333" s="474">
        <v>154845667</v>
      </c>
      <c r="AC333" s="474">
        <v>165262333</v>
      </c>
      <c r="AD333" s="474">
        <v>175679000</v>
      </c>
      <c r="AE333" s="474">
        <v>186095667</v>
      </c>
      <c r="AF333" s="474">
        <v>196512333</v>
      </c>
      <c r="AG333" s="474">
        <v>206929000</v>
      </c>
      <c r="AH333" s="474">
        <v>217345667</v>
      </c>
      <c r="AI333" s="474">
        <v>227762333</v>
      </c>
      <c r="AJ333" s="474">
        <v>238179000</v>
      </c>
      <c r="AK333" s="474">
        <v>248595667</v>
      </c>
      <c r="AL333" s="474">
        <v>259012333</v>
      </c>
      <c r="AM333" s="474">
        <v>269429000</v>
      </c>
      <c r="AN333" s="474">
        <v>269429000</v>
      </c>
      <c r="AO333" s="474">
        <v>279845667</v>
      </c>
      <c r="AP333" s="474">
        <v>290262333</v>
      </c>
      <c r="AQ333" s="474">
        <v>300679000</v>
      </c>
      <c r="AR333" s="474">
        <v>311095667</v>
      </c>
      <c r="AS333" s="474">
        <v>321512333</v>
      </c>
      <c r="AT333" s="474">
        <v>331929000</v>
      </c>
      <c r="AU333" s="474">
        <v>342345667</v>
      </c>
      <c r="AV333" s="474">
        <v>352762333</v>
      </c>
      <c r="AW333" s="474">
        <v>363179000</v>
      </c>
      <c r="AX333" s="474">
        <v>373595667</v>
      </c>
      <c r="AY333" s="474">
        <v>384012333</v>
      </c>
      <c r="AZ333" s="474">
        <v>394429000</v>
      </c>
      <c r="BA333" s="474">
        <v>394429000</v>
      </c>
    </row>
    <row r="334" spans="1:53">
      <c r="A334" s="475" t="s">
        <v>2672</v>
      </c>
      <c r="B334" s="474">
        <v>0</v>
      </c>
      <c r="C334" s="474">
        <v>0</v>
      </c>
      <c r="D334" s="474">
        <v>3835242.87</v>
      </c>
      <c r="E334" s="474">
        <v>5595061.9500000002</v>
      </c>
      <c r="F334" s="474">
        <v>7577061.5700000003</v>
      </c>
      <c r="G334" s="474">
        <v>5752452.7800000003</v>
      </c>
      <c r="H334" s="474">
        <v>8638861.2100000009</v>
      </c>
      <c r="I334" s="474">
        <v>10679522.529999999</v>
      </c>
      <c r="J334" s="474">
        <v>10000857.560000001</v>
      </c>
      <c r="K334" s="474">
        <v>12102153</v>
      </c>
      <c r="L334" s="474">
        <v>17264890</v>
      </c>
      <c r="M334" s="474">
        <v>19429000</v>
      </c>
      <c r="N334" s="474">
        <v>19429000</v>
      </c>
      <c r="O334" s="474">
        <v>29845667</v>
      </c>
      <c r="P334" s="474">
        <v>40262333</v>
      </c>
      <c r="Q334" s="474">
        <v>50679000</v>
      </c>
      <c r="R334" s="474">
        <v>61095667</v>
      </c>
      <c r="S334" s="474">
        <v>71512333</v>
      </c>
      <c r="T334" s="474">
        <v>81929000</v>
      </c>
      <c r="U334" s="474">
        <v>92345667</v>
      </c>
      <c r="V334" s="474">
        <v>102762333</v>
      </c>
      <c r="W334" s="474">
        <v>113179000</v>
      </c>
      <c r="X334" s="474">
        <v>123595667</v>
      </c>
      <c r="Y334" s="474">
        <v>134012333</v>
      </c>
      <c r="Z334" s="474">
        <v>144429000</v>
      </c>
      <c r="AA334" s="474">
        <v>144429000</v>
      </c>
      <c r="AB334" s="474">
        <v>154845667</v>
      </c>
      <c r="AC334" s="474">
        <v>165262333</v>
      </c>
      <c r="AD334" s="474">
        <v>175679000</v>
      </c>
      <c r="AE334" s="474">
        <v>186095667</v>
      </c>
      <c r="AF334" s="474">
        <v>196512333</v>
      </c>
      <c r="AG334" s="474">
        <v>206929000</v>
      </c>
      <c r="AH334" s="474">
        <v>217345667</v>
      </c>
      <c r="AI334" s="474">
        <v>227762333</v>
      </c>
      <c r="AJ334" s="474">
        <v>238179000</v>
      </c>
      <c r="AK334" s="474">
        <v>248595667</v>
      </c>
      <c r="AL334" s="474">
        <v>259012333</v>
      </c>
      <c r="AM334" s="474">
        <v>269429000</v>
      </c>
      <c r="AN334" s="474">
        <v>269429000</v>
      </c>
      <c r="AO334" s="474">
        <v>279845667</v>
      </c>
      <c r="AP334" s="474">
        <v>290262333</v>
      </c>
      <c r="AQ334" s="474">
        <v>300679000</v>
      </c>
      <c r="AR334" s="474">
        <v>311095667</v>
      </c>
      <c r="AS334" s="474">
        <v>321512333</v>
      </c>
      <c r="AT334" s="474">
        <v>331929000</v>
      </c>
      <c r="AU334" s="474">
        <v>342345667</v>
      </c>
      <c r="AV334" s="474">
        <v>352762333</v>
      </c>
      <c r="AW334" s="474">
        <v>363179000</v>
      </c>
      <c r="AX334" s="474">
        <v>373595667</v>
      </c>
      <c r="AY334" s="474">
        <v>384012333</v>
      </c>
      <c r="AZ334" s="474">
        <v>394429000</v>
      </c>
      <c r="BA334" s="474">
        <v>394429000</v>
      </c>
    </row>
    <row r="335" spans="1:53">
      <c r="A335" s="475" t="s">
        <v>2671</v>
      </c>
      <c r="B335" s="474">
        <v>0</v>
      </c>
      <c r="C335" s="474">
        <v>0</v>
      </c>
      <c r="D335" s="474">
        <v>24168.93</v>
      </c>
      <c r="E335" s="474">
        <v>24168.93</v>
      </c>
      <c r="F335" s="474">
        <v>24168.93</v>
      </c>
      <c r="G335" s="474">
        <v>120844.65</v>
      </c>
      <c r="H335" s="474">
        <v>217520.37</v>
      </c>
      <c r="I335" s="474">
        <v>241689.3</v>
      </c>
      <c r="J335" s="474">
        <v>241689.3</v>
      </c>
      <c r="K335" s="474">
        <v>241689</v>
      </c>
      <c r="L335" s="474">
        <v>241689</v>
      </c>
      <c r="M335" s="474">
        <v>241689</v>
      </c>
      <c r="N335" s="474">
        <v>241689</v>
      </c>
      <c r="O335" s="474">
        <v>241689</v>
      </c>
      <c r="P335" s="474">
        <v>241689</v>
      </c>
      <c r="Q335" s="474">
        <v>241689</v>
      </c>
      <c r="R335" s="474">
        <v>241689</v>
      </c>
      <c r="S335" s="474">
        <v>241689</v>
      </c>
      <c r="T335" s="474">
        <v>241689</v>
      </c>
      <c r="U335" s="474">
        <v>241689</v>
      </c>
      <c r="V335" s="474">
        <v>241689</v>
      </c>
      <c r="W335" s="474">
        <v>241689</v>
      </c>
      <c r="X335" s="474">
        <v>241689</v>
      </c>
      <c r="Y335" s="474">
        <v>241689</v>
      </c>
      <c r="Z335" s="474">
        <v>241689</v>
      </c>
      <c r="AA335" s="474">
        <v>241689</v>
      </c>
      <c r="AB335" s="474">
        <v>241689</v>
      </c>
      <c r="AC335" s="474">
        <v>241689</v>
      </c>
      <c r="AD335" s="474">
        <v>241689</v>
      </c>
      <c r="AE335" s="474">
        <v>241689</v>
      </c>
      <c r="AF335" s="474">
        <v>241689</v>
      </c>
      <c r="AG335" s="474">
        <v>241689</v>
      </c>
      <c r="AH335" s="474">
        <v>241689</v>
      </c>
      <c r="AI335" s="474">
        <v>241689</v>
      </c>
      <c r="AJ335" s="474">
        <v>241689</v>
      </c>
      <c r="AK335" s="474">
        <v>241689</v>
      </c>
      <c r="AL335" s="474">
        <v>241689</v>
      </c>
      <c r="AM335" s="474">
        <v>241689</v>
      </c>
      <c r="AN335" s="474">
        <v>241689</v>
      </c>
      <c r="AO335" s="474">
        <v>241689</v>
      </c>
      <c r="AP335" s="474">
        <v>241689</v>
      </c>
      <c r="AQ335" s="474">
        <v>241689</v>
      </c>
      <c r="AR335" s="474">
        <v>241689</v>
      </c>
      <c r="AS335" s="474">
        <v>241689</v>
      </c>
      <c r="AT335" s="474">
        <v>241689</v>
      </c>
      <c r="AU335" s="474">
        <v>241689</v>
      </c>
      <c r="AV335" s="474">
        <v>241689</v>
      </c>
      <c r="AW335" s="474">
        <v>241689</v>
      </c>
      <c r="AX335" s="474">
        <v>241689</v>
      </c>
      <c r="AY335" s="474">
        <v>241689</v>
      </c>
      <c r="AZ335" s="474">
        <v>241689</v>
      </c>
      <c r="BA335" s="474">
        <v>241689</v>
      </c>
    </row>
    <row r="336" spans="1:53">
      <c r="A336" s="475" t="s">
        <v>2670</v>
      </c>
      <c r="B336" s="474">
        <v>0</v>
      </c>
      <c r="C336" s="474">
        <v>0</v>
      </c>
      <c r="D336" s="474">
        <v>24168.93</v>
      </c>
      <c r="E336" s="474">
        <v>24168.93</v>
      </c>
      <c r="F336" s="474">
        <v>24168.93</v>
      </c>
      <c r="G336" s="474">
        <v>120844.65</v>
      </c>
      <c r="H336" s="474">
        <v>217520.37</v>
      </c>
      <c r="I336" s="474">
        <v>241689.3</v>
      </c>
      <c r="J336" s="474">
        <v>241689.3</v>
      </c>
      <c r="K336" s="474">
        <v>241689</v>
      </c>
      <c r="L336" s="474">
        <v>241689</v>
      </c>
      <c r="M336" s="474">
        <v>241689</v>
      </c>
      <c r="N336" s="474">
        <v>241689</v>
      </c>
      <c r="O336" s="474">
        <v>241689</v>
      </c>
      <c r="P336" s="474">
        <v>241689</v>
      </c>
      <c r="Q336" s="474">
        <v>241689</v>
      </c>
      <c r="R336" s="474">
        <v>241689</v>
      </c>
      <c r="S336" s="474">
        <v>241689</v>
      </c>
      <c r="T336" s="474">
        <v>241689</v>
      </c>
      <c r="U336" s="474">
        <v>241689</v>
      </c>
      <c r="V336" s="474">
        <v>241689</v>
      </c>
      <c r="W336" s="474">
        <v>241689</v>
      </c>
      <c r="X336" s="474">
        <v>241689</v>
      </c>
      <c r="Y336" s="474">
        <v>241689</v>
      </c>
      <c r="Z336" s="474">
        <v>241689</v>
      </c>
      <c r="AA336" s="474">
        <v>241689</v>
      </c>
      <c r="AB336" s="474">
        <v>241689</v>
      </c>
      <c r="AC336" s="474">
        <v>241689</v>
      </c>
      <c r="AD336" s="474">
        <v>241689</v>
      </c>
      <c r="AE336" s="474">
        <v>241689</v>
      </c>
      <c r="AF336" s="474">
        <v>241689</v>
      </c>
      <c r="AG336" s="474">
        <v>241689</v>
      </c>
      <c r="AH336" s="474">
        <v>241689</v>
      </c>
      <c r="AI336" s="474">
        <v>241689</v>
      </c>
      <c r="AJ336" s="474">
        <v>241689</v>
      </c>
      <c r="AK336" s="474">
        <v>241689</v>
      </c>
      <c r="AL336" s="474">
        <v>241689</v>
      </c>
      <c r="AM336" s="474">
        <v>241689</v>
      </c>
      <c r="AN336" s="474">
        <v>241689</v>
      </c>
      <c r="AO336" s="474">
        <v>241689</v>
      </c>
      <c r="AP336" s="474">
        <v>241689</v>
      </c>
      <c r="AQ336" s="474">
        <v>241689</v>
      </c>
      <c r="AR336" s="474">
        <v>241689</v>
      </c>
      <c r="AS336" s="474">
        <v>241689</v>
      </c>
      <c r="AT336" s="474">
        <v>241689</v>
      </c>
      <c r="AU336" s="474">
        <v>241689</v>
      </c>
      <c r="AV336" s="474">
        <v>241689</v>
      </c>
      <c r="AW336" s="474">
        <v>241689</v>
      </c>
      <c r="AX336" s="474">
        <v>241689</v>
      </c>
      <c r="AY336" s="474">
        <v>241689</v>
      </c>
      <c r="AZ336" s="474">
        <v>241689</v>
      </c>
      <c r="BA336" s="474">
        <v>241689</v>
      </c>
    </row>
    <row r="337" spans="1:53">
      <c r="A337" s="475" t="s">
        <v>2669</v>
      </c>
      <c r="B337" s="474">
        <v>3587543010.8599901</v>
      </c>
      <c r="C337" s="474">
        <v>3561207979.1999998</v>
      </c>
      <c r="D337" s="474">
        <v>3600662490.5700002</v>
      </c>
      <c r="E337" s="474">
        <v>3617751988.6499901</v>
      </c>
      <c r="F337" s="474">
        <v>3647379631.1199999</v>
      </c>
      <c r="G337" s="474">
        <v>3592602163.7800002</v>
      </c>
      <c r="H337" s="474">
        <v>3606925369.4099998</v>
      </c>
      <c r="I337" s="474">
        <v>3587014946.4200001</v>
      </c>
      <c r="J337" s="474">
        <v>3473848085.8999901</v>
      </c>
      <c r="K337" s="474">
        <v>3484525134.6825099</v>
      </c>
      <c r="L337" s="474">
        <v>3494393882.4959898</v>
      </c>
      <c r="M337" s="474">
        <v>3504159794.7781401</v>
      </c>
      <c r="N337" s="474">
        <v>3504159794.7781401</v>
      </c>
      <c r="O337" s="474">
        <v>3521369504.4442201</v>
      </c>
      <c r="P337" s="474">
        <v>3497595533.62149</v>
      </c>
      <c r="Q337" s="474">
        <v>3514404349.5496998</v>
      </c>
      <c r="R337" s="474">
        <v>3531369170.1852798</v>
      </c>
      <c r="S337" s="474">
        <v>3549095834.89851</v>
      </c>
      <c r="T337" s="474">
        <v>3567644798.8403201</v>
      </c>
      <c r="U337" s="474">
        <v>3586459936.0295801</v>
      </c>
      <c r="V337" s="474">
        <v>3569463240.3628402</v>
      </c>
      <c r="W337" s="474">
        <v>3588438746.0142498</v>
      </c>
      <c r="X337" s="474">
        <v>3606861648.7155499</v>
      </c>
      <c r="Y337" s="474">
        <v>3624444987.5411301</v>
      </c>
      <c r="Z337" s="474">
        <v>3641976591.8548799</v>
      </c>
      <c r="AA337" s="474">
        <v>3641976591.8548799</v>
      </c>
      <c r="AB337" s="474">
        <v>3659838890.5622001</v>
      </c>
      <c r="AC337" s="474">
        <v>3637170519.1138802</v>
      </c>
      <c r="AD337" s="474">
        <v>3654569851.0313001</v>
      </c>
      <c r="AE337" s="474">
        <v>3672125261.9509101</v>
      </c>
      <c r="AF337" s="474">
        <v>3690611761.9906902</v>
      </c>
      <c r="AG337" s="474">
        <v>3709516642.3439898</v>
      </c>
      <c r="AH337" s="474">
        <v>3728870439.0155001</v>
      </c>
      <c r="AI337" s="474">
        <v>3712333353.87185</v>
      </c>
      <c r="AJ337" s="474">
        <v>3731819884.17626</v>
      </c>
      <c r="AK337" s="474">
        <v>3750761748.2430201</v>
      </c>
      <c r="AL337" s="474">
        <v>3768868889.8878999</v>
      </c>
      <c r="AM337" s="474">
        <v>3786924632.2097301</v>
      </c>
      <c r="AN337" s="474">
        <v>3786924632.2097301</v>
      </c>
      <c r="AO337" s="474">
        <v>3805348089.8839898</v>
      </c>
      <c r="AP337" s="474">
        <v>3782950475.8524499</v>
      </c>
      <c r="AQ337" s="474">
        <v>3801114655.6016202</v>
      </c>
      <c r="AR337" s="474">
        <v>3819245054.9027801</v>
      </c>
      <c r="AS337" s="474">
        <v>3838110451.19978</v>
      </c>
      <c r="AT337" s="474">
        <v>3857589623.0442901</v>
      </c>
      <c r="AU337" s="474">
        <v>3877511298.7571902</v>
      </c>
      <c r="AV337" s="474">
        <v>3861381363.58675</v>
      </c>
      <c r="AW337" s="474">
        <v>3881446822.6610899</v>
      </c>
      <c r="AX337" s="474">
        <v>3900961380.4630899</v>
      </c>
      <c r="AY337" s="474">
        <v>3919637035.3111501</v>
      </c>
      <c r="AZ337" s="474">
        <v>3938263001.1982398</v>
      </c>
      <c r="BA337" s="474">
        <v>3938263001.1982398</v>
      </c>
    </row>
    <row r="338" spans="1:53">
      <c r="A338" s="475" t="s">
        <v>2668</v>
      </c>
      <c r="B338" s="474">
        <v>3575228024.3299899</v>
      </c>
      <c r="C338" s="474">
        <v>3548915567.0899901</v>
      </c>
      <c r="D338" s="474">
        <v>3588392652.8800001</v>
      </c>
      <c r="E338" s="474">
        <v>3605504725.3799901</v>
      </c>
      <c r="F338" s="474">
        <v>3635154942.27</v>
      </c>
      <c r="G338" s="474">
        <v>3580400049.3499999</v>
      </c>
      <c r="H338" s="474">
        <v>3594755899.5999999</v>
      </c>
      <c r="I338" s="474">
        <v>3574753051.0300002</v>
      </c>
      <c r="J338" s="474">
        <v>3462192277.27</v>
      </c>
      <c r="K338" s="474">
        <v>3472891900.4725099</v>
      </c>
      <c r="L338" s="474">
        <v>3482783222.7059898</v>
      </c>
      <c r="M338" s="474">
        <v>3492571709.4081402</v>
      </c>
      <c r="N338" s="474">
        <v>3492571709.4081402</v>
      </c>
      <c r="O338" s="474">
        <v>3509803993.4942198</v>
      </c>
      <c r="P338" s="474">
        <v>3486052597.0914898</v>
      </c>
      <c r="Q338" s="474">
        <v>3502883987.4397001</v>
      </c>
      <c r="R338" s="474">
        <v>3519871382.4952798</v>
      </c>
      <c r="S338" s="474">
        <v>3537620621.62851</v>
      </c>
      <c r="T338" s="474">
        <v>3556192159.9903202</v>
      </c>
      <c r="U338" s="474">
        <v>3575029871.5995798</v>
      </c>
      <c r="V338" s="474">
        <v>3558055750.3528399</v>
      </c>
      <c r="W338" s="474">
        <v>3577053830.4242501</v>
      </c>
      <c r="X338" s="474">
        <v>3595499307.5455499</v>
      </c>
      <c r="Y338" s="474">
        <v>3613105220.7911301</v>
      </c>
      <c r="Z338" s="474">
        <v>3630659399.5248799</v>
      </c>
      <c r="AA338" s="474">
        <v>3630659399.5248799</v>
      </c>
      <c r="AB338" s="474">
        <v>3648544272.6522002</v>
      </c>
      <c r="AC338" s="474">
        <v>3625898475.6238799</v>
      </c>
      <c r="AD338" s="474">
        <v>3643320381.9612999</v>
      </c>
      <c r="AE338" s="474">
        <v>3660898367.30091</v>
      </c>
      <c r="AF338" s="474">
        <v>3679407441.7606902</v>
      </c>
      <c r="AG338" s="474">
        <v>3698334896.5339899</v>
      </c>
      <c r="AH338" s="474">
        <v>3717711267.6255002</v>
      </c>
      <c r="AI338" s="474">
        <v>3701196756.9018502</v>
      </c>
      <c r="AJ338" s="474">
        <v>3720705861.6262598</v>
      </c>
      <c r="AK338" s="474">
        <v>3739670300.1130199</v>
      </c>
      <c r="AL338" s="474">
        <v>3757800016.1778998</v>
      </c>
      <c r="AM338" s="474">
        <v>3775878332.9197302</v>
      </c>
      <c r="AN338" s="474">
        <v>3775878332.9197302</v>
      </c>
      <c r="AO338" s="474">
        <v>3794324365.0139899</v>
      </c>
      <c r="AP338" s="474">
        <v>3771949325.4024501</v>
      </c>
      <c r="AQ338" s="474">
        <v>3790136079.57162</v>
      </c>
      <c r="AR338" s="474">
        <v>3808289053.2927799</v>
      </c>
      <c r="AS338" s="474">
        <v>3827177024.0097799</v>
      </c>
      <c r="AT338" s="474">
        <v>3846678770.2742901</v>
      </c>
      <c r="AU338" s="474">
        <v>3866623020.4071898</v>
      </c>
      <c r="AV338" s="474">
        <v>3850515659.6567502</v>
      </c>
      <c r="AW338" s="474">
        <v>3870603693.1510901</v>
      </c>
      <c r="AX338" s="474">
        <v>3890140825.3730898</v>
      </c>
      <c r="AY338" s="474">
        <v>3908839054.64115</v>
      </c>
      <c r="AZ338" s="474">
        <v>3927487594.9482398</v>
      </c>
      <c r="BA338" s="474">
        <v>3927487594.9482398</v>
      </c>
    </row>
    <row r="339" spans="1:53">
      <c r="A339" s="475" t="s">
        <v>2667</v>
      </c>
      <c r="B339" s="474">
        <v>3520426.7</v>
      </c>
      <c r="C339" s="474">
        <v>3520426.7</v>
      </c>
      <c r="D339" s="474">
        <v>3520426.7</v>
      </c>
      <c r="E339" s="474">
        <v>3520426.7</v>
      </c>
      <c r="F339" s="474">
        <v>3520426.7</v>
      </c>
      <c r="G339" s="474">
        <v>3520426.7</v>
      </c>
      <c r="H339" s="474">
        <v>3520426.7</v>
      </c>
      <c r="I339" s="474">
        <v>3520426.7</v>
      </c>
      <c r="J339" s="474">
        <v>3520426.7</v>
      </c>
      <c r="K339" s="474">
        <v>3520426.7</v>
      </c>
      <c r="L339" s="474">
        <v>3520426.7</v>
      </c>
      <c r="M339" s="474">
        <v>3520426.7</v>
      </c>
      <c r="N339" s="474">
        <v>3520426.7</v>
      </c>
      <c r="O339" s="474">
        <v>3520426.7</v>
      </c>
      <c r="P339" s="474">
        <v>3520426.7</v>
      </c>
      <c r="Q339" s="474">
        <v>3520426.7</v>
      </c>
      <c r="R339" s="474">
        <v>3520426.7</v>
      </c>
      <c r="S339" s="474">
        <v>3520426.7</v>
      </c>
      <c r="T339" s="474">
        <v>3520426.7</v>
      </c>
      <c r="U339" s="474">
        <v>3520426.7</v>
      </c>
      <c r="V339" s="474">
        <v>3520426.7</v>
      </c>
      <c r="W339" s="474">
        <v>3520426.7</v>
      </c>
      <c r="X339" s="474">
        <v>3520426.7</v>
      </c>
      <c r="Y339" s="474">
        <v>3520426.7</v>
      </c>
      <c r="Z339" s="474">
        <v>3520426.7</v>
      </c>
      <c r="AA339" s="474">
        <v>3520426.7</v>
      </c>
      <c r="AB339" s="474">
        <v>3520426.7</v>
      </c>
      <c r="AC339" s="474">
        <v>3520426.7</v>
      </c>
      <c r="AD339" s="474">
        <v>3520426.7</v>
      </c>
      <c r="AE339" s="474">
        <v>3520426.7</v>
      </c>
      <c r="AF339" s="474">
        <v>3520426.7</v>
      </c>
      <c r="AG339" s="474">
        <v>3520426.7</v>
      </c>
      <c r="AH339" s="474">
        <v>3520426.7</v>
      </c>
      <c r="AI339" s="474">
        <v>3520426.7</v>
      </c>
      <c r="AJ339" s="474">
        <v>3520426.7</v>
      </c>
      <c r="AK339" s="474">
        <v>3520426.7</v>
      </c>
      <c r="AL339" s="474">
        <v>3520426.7</v>
      </c>
      <c r="AM339" s="474">
        <v>3520426.7</v>
      </c>
      <c r="AN339" s="474">
        <v>3520426.7</v>
      </c>
      <c r="AO339" s="474">
        <v>3520426.7</v>
      </c>
      <c r="AP339" s="474">
        <v>3520426.7</v>
      </c>
      <c r="AQ339" s="474">
        <v>3520426.7</v>
      </c>
      <c r="AR339" s="474">
        <v>3520426.7</v>
      </c>
      <c r="AS339" s="474">
        <v>3520426.7</v>
      </c>
      <c r="AT339" s="474">
        <v>3520426.7</v>
      </c>
      <c r="AU339" s="474">
        <v>3520426.7</v>
      </c>
      <c r="AV339" s="474">
        <v>3520426.7</v>
      </c>
      <c r="AW339" s="474">
        <v>3520426.7</v>
      </c>
      <c r="AX339" s="474">
        <v>3520426.7</v>
      </c>
      <c r="AY339" s="474">
        <v>3520426.7</v>
      </c>
      <c r="AZ339" s="474">
        <v>3520426.7</v>
      </c>
      <c r="BA339" s="474">
        <v>3520426.7</v>
      </c>
    </row>
    <row r="340" spans="1:53">
      <c r="A340" s="475" t="s">
        <v>2666</v>
      </c>
      <c r="B340" s="474">
        <v>0</v>
      </c>
      <c r="C340" s="474">
        <v>0</v>
      </c>
      <c r="D340" s="474">
        <v>0</v>
      </c>
      <c r="E340" s="474">
        <v>0</v>
      </c>
      <c r="F340" s="474">
        <v>0</v>
      </c>
      <c r="G340" s="474">
        <v>0</v>
      </c>
      <c r="H340" s="474">
        <v>0</v>
      </c>
      <c r="I340" s="474">
        <v>0</v>
      </c>
      <c r="J340" s="474">
        <v>0</v>
      </c>
      <c r="K340" s="474">
        <v>0</v>
      </c>
      <c r="L340" s="474">
        <v>0</v>
      </c>
      <c r="M340" s="474">
        <v>0</v>
      </c>
      <c r="N340" s="474">
        <v>0</v>
      </c>
      <c r="O340" s="474">
        <v>0</v>
      </c>
      <c r="P340" s="474">
        <v>0</v>
      </c>
      <c r="Q340" s="474">
        <v>0</v>
      </c>
      <c r="R340" s="474">
        <v>0</v>
      </c>
      <c r="S340" s="474">
        <v>0</v>
      </c>
      <c r="T340" s="474">
        <v>0</v>
      </c>
      <c r="U340" s="474">
        <v>0</v>
      </c>
      <c r="V340" s="474">
        <v>0</v>
      </c>
      <c r="W340" s="474">
        <v>0</v>
      </c>
      <c r="X340" s="474">
        <v>0</v>
      </c>
      <c r="Y340" s="474">
        <v>0</v>
      </c>
      <c r="Z340" s="474">
        <v>0</v>
      </c>
      <c r="AA340" s="474">
        <v>0</v>
      </c>
      <c r="AB340" s="474">
        <v>0</v>
      </c>
      <c r="AC340" s="474">
        <v>0</v>
      </c>
      <c r="AD340" s="474">
        <v>0</v>
      </c>
      <c r="AE340" s="474">
        <v>0</v>
      </c>
      <c r="AF340" s="474">
        <v>0</v>
      </c>
      <c r="AG340" s="474">
        <v>0</v>
      </c>
      <c r="AH340" s="474">
        <v>0</v>
      </c>
      <c r="AI340" s="474">
        <v>0</v>
      </c>
      <c r="AJ340" s="474">
        <v>0</v>
      </c>
      <c r="AK340" s="474">
        <v>0</v>
      </c>
      <c r="AL340" s="474">
        <v>0</v>
      </c>
      <c r="AM340" s="474">
        <v>0</v>
      </c>
      <c r="AN340" s="474">
        <v>0</v>
      </c>
      <c r="AO340" s="474">
        <v>0</v>
      </c>
      <c r="AP340" s="474">
        <v>0</v>
      </c>
      <c r="AQ340" s="474">
        <v>0</v>
      </c>
      <c r="AR340" s="474">
        <v>0</v>
      </c>
      <c r="AS340" s="474">
        <v>0</v>
      </c>
      <c r="AT340" s="474">
        <v>0</v>
      </c>
      <c r="AU340" s="474">
        <v>0</v>
      </c>
      <c r="AV340" s="474">
        <v>0</v>
      </c>
      <c r="AW340" s="474">
        <v>0</v>
      </c>
      <c r="AX340" s="474">
        <v>0</v>
      </c>
      <c r="AY340" s="474">
        <v>0</v>
      </c>
      <c r="AZ340" s="474">
        <v>0</v>
      </c>
      <c r="BA340" s="474">
        <v>0</v>
      </c>
    </row>
    <row r="341" spans="1:53">
      <c r="A341" s="475" t="s">
        <v>2665</v>
      </c>
      <c r="B341" s="474">
        <v>42157398.109999999</v>
      </c>
      <c r="C341" s="474">
        <v>6159294.8600000003</v>
      </c>
      <c r="D341" s="474">
        <v>11108710.699999999</v>
      </c>
      <c r="E341" s="474">
        <v>17516669.77</v>
      </c>
      <c r="F341" s="474">
        <v>24002671.469999999</v>
      </c>
      <c r="G341" s="474">
        <v>32965993.390000001</v>
      </c>
      <c r="H341" s="474">
        <v>41151954.990000002</v>
      </c>
      <c r="I341" s="474">
        <v>13666929.310000001</v>
      </c>
      <c r="J341" s="474">
        <v>23041635.059999999</v>
      </c>
      <c r="K341" s="474">
        <v>29472768.589922599</v>
      </c>
      <c r="L341" s="474">
        <v>35089486.216209598</v>
      </c>
      <c r="M341" s="474">
        <v>40597148.821822003</v>
      </c>
      <c r="N341" s="474">
        <v>40597148.821822003</v>
      </c>
      <c r="O341" s="474">
        <v>46388235.802104101</v>
      </c>
      <c r="P341" s="474">
        <v>11155669.389153801</v>
      </c>
      <c r="Q341" s="474">
        <v>16465774.6517589</v>
      </c>
      <c r="R341" s="474">
        <v>21891626.863904402</v>
      </c>
      <c r="S341" s="474">
        <v>28038922.200074401</v>
      </c>
      <c r="T341" s="474">
        <v>34767972.1001831</v>
      </c>
      <c r="U341" s="474">
        <v>41922506.355017997</v>
      </c>
      <c r="V341" s="474">
        <v>13224374.114073001</v>
      </c>
      <c r="W341" s="474">
        <v>20457464.283638399</v>
      </c>
      <c r="X341" s="474">
        <v>27096826.804857399</v>
      </c>
      <c r="Y341" s="474">
        <v>32855354.436913099</v>
      </c>
      <c r="Z341" s="474">
        <v>38520729.701963</v>
      </c>
      <c r="AA341" s="474">
        <v>38520729.701963</v>
      </c>
      <c r="AB341" s="474">
        <v>44475234.135283403</v>
      </c>
      <c r="AC341" s="474">
        <v>9857355.2871550899</v>
      </c>
      <c r="AD341" s="474">
        <v>15265318.246235101</v>
      </c>
      <c r="AE341" s="474">
        <v>20787349.6820288</v>
      </c>
      <c r="AF341" s="474">
        <v>26998310.209473498</v>
      </c>
      <c r="AG341" s="474">
        <v>33785340.9807733</v>
      </c>
      <c r="AH341" s="474">
        <v>40978827.419491403</v>
      </c>
      <c r="AI341" s="474">
        <v>12238820.269133</v>
      </c>
      <c r="AJ341" s="474">
        <v>19479665.125855699</v>
      </c>
      <c r="AK341" s="474">
        <v>26132928.090992801</v>
      </c>
      <c r="AL341" s="474">
        <v>31908400.219431501</v>
      </c>
      <c r="AM341" s="474">
        <v>37589251.299292997</v>
      </c>
      <c r="AN341" s="474">
        <v>37589251.299292997</v>
      </c>
      <c r="AO341" s="474">
        <v>43594442.143441796</v>
      </c>
      <c r="AP341" s="474">
        <v>8735031.2771733794</v>
      </c>
      <c r="AQ341" s="474">
        <v>14193729.2146562</v>
      </c>
      <c r="AR341" s="474">
        <v>19774806.1969162</v>
      </c>
      <c r="AS341" s="474">
        <v>26046883.577658299</v>
      </c>
      <c r="AT341" s="474">
        <v>32888583.256457299</v>
      </c>
      <c r="AU341" s="474">
        <v>40128476.338097103</v>
      </c>
      <c r="AV341" s="474">
        <v>11272290.288757199</v>
      </c>
      <c r="AW341" s="474">
        <v>18566871.886372302</v>
      </c>
      <c r="AX341" s="474">
        <v>25265766.693509702</v>
      </c>
      <c r="AY341" s="474">
        <v>31080813.5360412</v>
      </c>
      <c r="AZ341" s="474">
        <v>36801066.340144597</v>
      </c>
      <c r="BA341" s="474">
        <v>36801066.340144597</v>
      </c>
    </row>
    <row r="342" spans="1:53">
      <c r="A342" s="475" t="s">
        <v>2664</v>
      </c>
      <c r="B342" s="474">
        <v>74758146.25</v>
      </c>
      <c r="C342" s="474">
        <v>74955895.980000004</v>
      </c>
      <c r="D342" s="474">
        <v>74930420.530000001</v>
      </c>
      <c r="E342" s="474">
        <v>74989704.340000004</v>
      </c>
      <c r="F342" s="474">
        <v>75003174.060000002</v>
      </c>
      <c r="G342" s="474">
        <v>75064213.239999995</v>
      </c>
      <c r="H342" s="474">
        <v>75118985.450000003</v>
      </c>
      <c r="I342" s="474">
        <v>75316771.909999996</v>
      </c>
      <c r="J342" s="474">
        <v>75355369.069999993</v>
      </c>
      <c r="K342" s="474">
        <v>75405960.408993393</v>
      </c>
      <c r="L342" s="474">
        <v>75456585.413360998</v>
      </c>
      <c r="M342" s="474">
        <v>75507244.105505005</v>
      </c>
      <c r="N342" s="474">
        <v>75507244.105505005</v>
      </c>
      <c r="O342" s="474">
        <v>75561835.923406795</v>
      </c>
      <c r="P342" s="474">
        <v>75616466.863170207</v>
      </c>
      <c r="Q342" s="474">
        <v>75671136.952830702</v>
      </c>
      <c r="R342" s="474">
        <v>75725846.220444307</v>
      </c>
      <c r="S342" s="474">
        <v>75780594.694086701</v>
      </c>
      <c r="T342" s="474">
        <v>75835382.401854098</v>
      </c>
      <c r="U342" s="474">
        <v>75890209.371862605</v>
      </c>
      <c r="V342" s="474">
        <v>75945075.632248402</v>
      </c>
      <c r="W342" s="474">
        <v>75999981.211168095</v>
      </c>
      <c r="X342" s="474">
        <v>76054926.136798307</v>
      </c>
      <c r="Y342" s="474">
        <v>76109910.437335804</v>
      </c>
      <c r="Z342" s="474">
        <v>76164934.140997693</v>
      </c>
      <c r="AA342" s="474">
        <v>76164934.140997693</v>
      </c>
      <c r="AB342" s="474">
        <v>76219997.276021197</v>
      </c>
      <c r="AC342" s="474">
        <v>76275099.870663896</v>
      </c>
      <c r="AD342" s="474">
        <v>76330241.953203395</v>
      </c>
      <c r="AE342" s="474">
        <v>76385423.551937804</v>
      </c>
      <c r="AF342" s="474">
        <v>76440644.695185497</v>
      </c>
      <c r="AG342" s="474">
        <v>76495905.411284894</v>
      </c>
      <c r="AH342" s="474">
        <v>76551205.728595003</v>
      </c>
      <c r="AI342" s="474">
        <v>76606545.675494999</v>
      </c>
      <c r="AJ342" s="474">
        <v>76661925.280384406</v>
      </c>
      <c r="AK342" s="474">
        <v>76717344.571683198</v>
      </c>
      <c r="AL342" s="474">
        <v>76772803.577831596</v>
      </c>
      <c r="AM342" s="474">
        <v>76828302.327290297</v>
      </c>
      <c r="AN342" s="474">
        <v>76828302.327290297</v>
      </c>
      <c r="AO342" s="474">
        <v>76883840.848540306</v>
      </c>
      <c r="AP342" s="474">
        <v>76939419.170083106</v>
      </c>
      <c r="AQ342" s="474">
        <v>76995037.320440605</v>
      </c>
      <c r="AR342" s="474">
        <v>77050695.3281551</v>
      </c>
      <c r="AS342" s="474">
        <v>77106393.2217893</v>
      </c>
      <c r="AT342" s="474">
        <v>77162131.029926598</v>
      </c>
      <c r="AU342" s="474">
        <v>77217908.781170696</v>
      </c>
      <c r="AV342" s="474">
        <v>77273726.504145697</v>
      </c>
      <c r="AW342" s="474">
        <v>77329584.227496505</v>
      </c>
      <c r="AX342" s="474">
        <v>77385481.979888201</v>
      </c>
      <c r="AY342" s="474">
        <v>77441419.790006801</v>
      </c>
      <c r="AZ342" s="474">
        <v>77497397.6865585</v>
      </c>
      <c r="BA342" s="474">
        <v>77497397.6865585</v>
      </c>
    </row>
    <row r="343" spans="1:53">
      <c r="A343" s="475" t="s">
        <v>2663</v>
      </c>
      <c r="B343" s="474">
        <v>465322.99</v>
      </c>
      <c r="C343" s="474">
        <v>465322.99</v>
      </c>
      <c r="D343" s="474">
        <v>802133.89</v>
      </c>
      <c r="E343" s="474">
        <v>802133.89</v>
      </c>
      <c r="F343" s="474">
        <v>802133.89</v>
      </c>
      <c r="G343" s="474">
        <v>450657.98</v>
      </c>
      <c r="H343" s="474">
        <v>450657.98</v>
      </c>
      <c r="I343" s="474">
        <v>450657.98</v>
      </c>
      <c r="J343" s="474">
        <v>671814.54</v>
      </c>
      <c r="K343" s="474">
        <v>671814.54</v>
      </c>
      <c r="L343" s="474">
        <v>671814.54</v>
      </c>
      <c r="M343" s="474">
        <v>671814.54</v>
      </c>
      <c r="N343" s="474">
        <v>671814.54</v>
      </c>
      <c r="O343" s="474">
        <v>671814.54</v>
      </c>
      <c r="P343" s="474">
        <v>671814.54</v>
      </c>
      <c r="Q343" s="474">
        <v>671814.54</v>
      </c>
      <c r="R343" s="474">
        <v>671814.54</v>
      </c>
      <c r="S343" s="474">
        <v>671814.54</v>
      </c>
      <c r="T343" s="474">
        <v>671814.54</v>
      </c>
      <c r="U343" s="474">
        <v>671814.54</v>
      </c>
      <c r="V343" s="474">
        <v>671814.54</v>
      </c>
      <c r="W343" s="474">
        <v>671814.54</v>
      </c>
      <c r="X343" s="474">
        <v>671814.54</v>
      </c>
      <c r="Y343" s="474">
        <v>671814.54</v>
      </c>
      <c r="Z343" s="474">
        <v>671814.54</v>
      </c>
      <c r="AA343" s="474">
        <v>671814.54</v>
      </c>
      <c r="AB343" s="474">
        <v>671814.54</v>
      </c>
      <c r="AC343" s="474">
        <v>671814.54</v>
      </c>
      <c r="AD343" s="474">
        <v>671814.54</v>
      </c>
      <c r="AE343" s="474">
        <v>671814.54</v>
      </c>
      <c r="AF343" s="474">
        <v>671814.54</v>
      </c>
      <c r="AG343" s="474">
        <v>671814.54</v>
      </c>
      <c r="AH343" s="474">
        <v>671814.54</v>
      </c>
      <c r="AI343" s="474">
        <v>671814.54</v>
      </c>
      <c r="AJ343" s="474">
        <v>671814.54</v>
      </c>
      <c r="AK343" s="474">
        <v>671814.54</v>
      </c>
      <c r="AL343" s="474">
        <v>671814.54</v>
      </c>
      <c r="AM343" s="474">
        <v>671814.54</v>
      </c>
      <c r="AN343" s="474">
        <v>671814.54</v>
      </c>
      <c r="AO343" s="474">
        <v>671814.54</v>
      </c>
      <c r="AP343" s="474">
        <v>671814.54</v>
      </c>
      <c r="AQ343" s="474">
        <v>671814.54</v>
      </c>
      <c r="AR343" s="474">
        <v>671814.54</v>
      </c>
      <c r="AS343" s="474">
        <v>671814.54</v>
      </c>
      <c r="AT343" s="474">
        <v>671814.54</v>
      </c>
      <c r="AU343" s="474">
        <v>671814.54</v>
      </c>
      <c r="AV343" s="474">
        <v>671814.54</v>
      </c>
      <c r="AW343" s="474">
        <v>671814.54</v>
      </c>
      <c r="AX343" s="474">
        <v>671814.54</v>
      </c>
      <c r="AY343" s="474">
        <v>671814.54</v>
      </c>
      <c r="AZ343" s="474">
        <v>671814.54</v>
      </c>
      <c r="BA343" s="474">
        <v>671814.54</v>
      </c>
    </row>
    <row r="344" spans="1:53">
      <c r="A344" s="475" t="s">
        <v>2662</v>
      </c>
      <c r="B344" s="474">
        <v>0</v>
      </c>
      <c r="C344" s="474">
        <v>0</v>
      </c>
      <c r="D344" s="474">
        <v>0</v>
      </c>
      <c r="E344" s="474">
        <v>0</v>
      </c>
      <c r="F344" s="474">
        <v>0</v>
      </c>
      <c r="G344" s="474">
        <v>0</v>
      </c>
      <c r="H344" s="474">
        <v>0</v>
      </c>
      <c r="I344" s="474">
        <v>0</v>
      </c>
      <c r="J344" s="474">
        <v>0</v>
      </c>
      <c r="K344" s="474">
        <v>0</v>
      </c>
      <c r="L344" s="474">
        <v>0</v>
      </c>
      <c r="M344" s="474">
        <v>0</v>
      </c>
      <c r="N344" s="474">
        <v>0</v>
      </c>
      <c r="O344" s="474">
        <v>0</v>
      </c>
      <c r="P344" s="474">
        <v>0</v>
      </c>
      <c r="Q344" s="474">
        <v>0</v>
      </c>
      <c r="R344" s="474">
        <v>0</v>
      </c>
      <c r="S344" s="474">
        <v>0</v>
      </c>
      <c r="T344" s="474">
        <v>0</v>
      </c>
      <c r="U344" s="474">
        <v>0</v>
      </c>
      <c r="V344" s="474">
        <v>0</v>
      </c>
      <c r="W344" s="474">
        <v>0</v>
      </c>
      <c r="X344" s="474">
        <v>0</v>
      </c>
      <c r="Y344" s="474">
        <v>0</v>
      </c>
      <c r="Z344" s="474">
        <v>0</v>
      </c>
      <c r="AA344" s="474">
        <v>0</v>
      </c>
      <c r="AB344" s="474">
        <v>0</v>
      </c>
      <c r="AC344" s="474">
        <v>0</v>
      </c>
      <c r="AD344" s="474">
        <v>0</v>
      </c>
      <c r="AE344" s="474">
        <v>0</v>
      </c>
      <c r="AF344" s="474">
        <v>0</v>
      </c>
      <c r="AG344" s="474">
        <v>0</v>
      </c>
      <c r="AH344" s="474">
        <v>0</v>
      </c>
      <c r="AI344" s="474">
        <v>0</v>
      </c>
      <c r="AJ344" s="474">
        <v>0</v>
      </c>
      <c r="AK344" s="474">
        <v>0</v>
      </c>
      <c r="AL344" s="474">
        <v>0</v>
      </c>
      <c r="AM344" s="474">
        <v>0</v>
      </c>
      <c r="AN344" s="474">
        <v>0</v>
      </c>
      <c r="AO344" s="474">
        <v>0</v>
      </c>
      <c r="AP344" s="474">
        <v>0</v>
      </c>
      <c r="AQ344" s="474">
        <v>0</v>
      </c>
      <c r="AR344" s="474">
        <v>0</v>
      </c>
      <c r="AS344" s="474">
        <v>0</v>
      </c>
      <c r="AT344" s="474">
        <v>0</v>
      </c>
      <c r="AU344" s="474">
        <v>0</v>
      </c>
      <c r="AV344" s="474">
        <v>0</v>
      </c>
      <c r="AW344" s="474">
        <v>0</v>
      </c>
      <c r="AX344" s="474">
        <v>0</v>
      </c>
      <c r="AY344" s="474">
        <v>0</v>
      </c>
      <c r="AZ344" s="474">
        <v>0</v>
      </c>
      <c r="BA344" s="474">
        <v>0</v>
      </c>
    </row>
    <row r="345" spans="1:53">
      <c r="A345" s="475" t="s">
        <v>2661</v>
      </c>
      <c r="B345" s="474">
        <v>5278973.74</v>
      </c>
      <c r="C345" s="474">
        <v>5278973.74</v>
      </c>
      <c r="D345" s="474">
        <v>7178605.9400000004</v>
      </c>
      <c r="E345" s="474">
        <v>7178605.9400000004</v>
      </c>
      <c r="F345" s="474">
        <v>7178605.9400000004</v>
      </c>
      <c r="G345" s="474">
        <v>1695171.22</v>
      </c>
      <c r="H345" s="474">
        <v>1695171.22</v>
      </c>
      <c r="I345" s="474">
        <v>1695171.22</v>
      </c>
      <c r="J345" s="474">
        <v>427419.46</v>
      </c>
      <c r="K345" s="474">
        <v>427419.46</v>
      </c>
      <c r="L345" s="474">
        <v>427419.46</v>
      </c>
      <c r="M345" s="474">
        <v>427419.46</v>
      </c>
      <c r="N345" s="474">
        <v>427419.46</v>
      </c>
      <c r="O345" s="474">
        <v>427419.46</v>
      </c>
      <c r="P345" s="474">
        <v>427419.46</v>
      </c>
      <c r="Q345" s="474">
        <v>427419.46</v>
      </c>
      <c r="R345" s="474">
        <v>427419.46</v>
      </c>
      <c r="S345" s="474">
        <v>427419.46</v>
      </c>
      <c r="T345" s="474">
        <v>427419.46</v>
      </c>
      <c r="U345" s="474">
        <v>427419.46</v>
      </c>
      <c r="V345" s="474">
        <v>427419.46</v>
      </c>
      <c r="W345" s="474">
        <v>427419.46</v>
      </c>
      <c r="X345" s="474">
        <v>427419.46</v>
      </c>
      <c r="Y345" s="474">
        <v>427419.46</v>
      </c>
      <c r="Z345" s="474">
        <v>427419.46</v>
      </c>
      <c r="AA345" s="474">
        <v>427419.46</v>
      </c>
      <c r="AB345" s="474">
        <v>427419.46</v>
      </c>
      <c r="AC345" s="474">
        <v>427419.46</v>
      </c>
      <c r="AD345" s="474">
        <v>427419.46</v>
      </c>
      <c r="AE345" s="474">
        <v>427419.46</v>
      </c>
      <c r="AF345" s="474">
        <v>427419.46</v>
      </c>
      <c r="AG345" s="474">
        <v>427419.46</v>
      </c>
      <c r="AH345" s="474">
        <v>427419.46</v>
      </c>
      <c r="AI345" s="474">
        <v>427419.46</v>
      </c>
      <c r="AJ345" s="474">
        <v>427419.46</v>
      </c>
      <c r="AK345" s="474">
        <v>427419.46</v>
      </c>
      <c r="AL345" s="474">
        <v>427419.46</v>
      </c>
      <c r="AM345" s="474">
        <v>427419.46</v>
      </c>
      <c r="AN345" s="474">
        <v>427419.46</v>
      </c>
      <c r="AO345" s="474">
        <v>427419.46</v>
      </c>
      <c r="AP345" s="474">
        <v>427419.46</v>
      </c>
      <c r="AQ345" s="474">
        <v>427419.46</v>
      </c>
      <c r="AR345" s="474">
        <v>427419.46</v>
      </c>
      <c r="AS345" s="474">
        <v>427419.46</v>
      </c>
      <c r="AT345" s="474">
        <v>427419.46</v>
      </c>
      <c r="AU345" s="474">
        <v>427419.46</v>
      </c>
      <c r="AV345" s="474">
        <v>427419.46</v>
      </c>
      <c r="AW345" s="474">
        <v>427419.46</v>
      </c>
      <c r="AX345" s="474">
        <v>427419.46</v>
      </c>
      <c r="AY345" s="474">
        <v>427419.46</v>
      </c>
      <c r="AZ345" s="474">
        <v>427419.46</v>
      </c>
      <c r="BA345" s="474">
        <v>427419.46</v>
      </c>
    </row>
    <row r="346" spans="1:53">
      <c r="A346" s="475" t="s">
        <v>2660</v>
      </c>
      <c r="B346" s="474">
        <v>576369199.60000002</v>
      </c>
      <c r="C346" s="474">
        <v>578860725.66999996</v>
      </c>
      <c r="D346" s="474">
        <v>580218283.22000003</v>
      </c>
      <c r="E346" s="474">
        <v>583482802.51999998</v>
      </c>
      <c r="F346" s="474">
        <v>585184377.75</v>
      </c>
      <c r="G346" s="474">
        <v>585490904.40999997</v>
      </c>
      <c r="H346" s="474">
        <v>587341944.34000003</v>
      </c>
      <c r="I346" s="474">
        <v>590099277.62</v>
      </c>
      <c r="J346" s="474">
        <v>594087291.09000003</v>
      </c>
      <c r="K346" s="474">
        <v>594228843.45225501</v>
      </c>
      <c r="L346" s="474">
        <v>594370429.51774895</v>
      </c>
      <c r="M346" s="474">
        <v>594512049.29450595</v>
      </c>
      <c r="N346" s="474">
        <v>594512049.29450595</v>
      </c>
      <c r="O346" s="474">
        <v>595861926.49198699</v>
      </c>
      <c r="P346" s="474">
        <v>597214866.46903396</v>
      </c>
      <c r="Q346" s="474">
        <v>598570876.17488599</v>
      </c>
      <c r="R346" s="474">
        <v>599929962.57455003</v>
      </c>
      <c r="S346" s="474">
        <v>601292132.64883399</v>
      </c>
      <c r="T346" s="474">
        <v>602657393.39438498</v>
      </c>
      <c r="U346" s="474">
        <v>604025751.82372797</v>
      </c>
      <c r="V346" s="474">
        <v>605397214.96529603</v>
      </c>
      <c r="W346" s="474">
        <v>606771789.86346996</v>
      </c>
      <c r="X346" s="474">
        <v>608149483.57861304</v>
      </c>
      <c r="Y346" s="474">
        <v>609530303.18711102</v>
      </c>
      <c r="Z346" s="474">
        <v>610914255.78140104</v>
      </c>
      <c r="AA346" s="474">
        <v>610914255.78140104</v>
      </c>
      <c r="AB346" s="474">
        <v>612301348.470016</v>
      </c>
      <c r="AC346" s="474">
        <v>613691588.377617</v>
      </c>
      <c r="AD346" s="474">
        <v>615084982.64502895</v>
      </c>
      <c r="AE346" s="474">
        <v>616481538.42927897</v>
      </c>
      <c r="AF346" s="474">
        <v>617881262.90363598</v>
      </c>
      <c r="AG346" s="474">
        <v>619284163.25764</v>
      </c>
      <c r="AH346" s="474">
        <v>620690246.69714797</v>
      </c>
      <c r="AI346" s="474">
        <v>622099520.444363</v>
      </c>
      <c r="AJ346" s="474">
        <v>623511991.73787701</v>
      </c>
      <c r="AK346" s="474">
        <v>624927667.83270502</v>
      </c>
      <c r="AL346" s="474">
        <v>626346556.00032401</v>
      </c>
      <c r="AM346" s="474">
        <v>627768663.52870703</v>
      </c>
      <c r="AN346" s="474">
        <v>627768663.52870703</v>
      </c>
      <c r="AO346" s="474">
        <v>629193997.72236598</v>
      </c>
      <c r="AP346" s="474">
        <v>630622565.902385</v>
      </c>
      <c r="AQ346" s="474">
        <v>632054375.40645802</v>
      </c>
      <c r="AR346" s="474">
        <v>633489433.58893001</v>
      </c>
      <c r="AS346" s="474">
        <v>634927747.82083201</v>
      </c>
      <c r="AT346" s="474">
        <v>636369325.48991704</v>
      </c>
      <c r="AU346" s="474">
        <v>637814174.00070298</v>
      </c>
      <c r="AV346" s="474">
        <v>639262300.77450705</v>
      </c>
      <c r="AW346" s="474">
        <v>640713713.24948597</v>
      </c>
      <c r="AX346" s="474">
        <v>642168418.88067102</v>
      </c>
      <c r="AY346" s="474">
        <v>643626425.14001</v>
      </c>
      <c r="AZ346" s="474">
        <v>645087739.51640403</v>
      </c>
      <c r="BA346" s="474">
        <v>645087739.51640403</v>
      </c>
    </row>
    <row r="347" spans="1:53">
      <c r="A347" s="475" t="s">
        <v>2659</v>
      </c>
      <c r="B347" s="474">
        <v>1904376426.8499999</v>
      </c>
      <c r="C347" s="474">
        <v>1911279538.28</v>
      </c>
      <c r="D347" s="474">
        <v>1917869417.0699999</v>
      </c>
      <c r="E347" s="474">
        <v>1925142795.97</v>
      </c>
      <c r="F347" s="474">
        <v>1946337239.8800001</v>
      </c>
      <c r="G347" s="474">
        <v>1952865541.98</v>
      </c>
      <c r="H347" s="474">
        <v>1958060843.0799999</v>
      </c>
      <c r="I347" s="474">
        <v>1963647444.6300001</v>
      </c>
      <c r="J347" s="474">
        <v>1967595611.8</v>
      </c>
      <c r="K347" s="474">
        <v>1971690862.46134</v>
      </c>
      <c r="L347" s="474">
        <v>1975792255.9986701</v>
      </c>
      <c r="M347" s="474">
        <v>1979899801.6263101</v>
      </c>
      <c r="N347" s="474">
        <v>1979899801.6263101</v>
      </c>
      <c r="O347" s="474">
        <v>1989955529.7167201</v>
      </c>
      <c r="P347" s="474">
        <v>2000048128.8101399</v>
      </c>
      <c r="Q347" s="474">
        <v>2010177734.10023</v>
      </c>
      <c r="R347" s="474">
        <v>2020344481.2763801</v>
      </c>
      <c r="S347" s="474">
        <v>2030548506.5255101</v>
      </c>
      <c r="T347" s="474">
        <v>2040789946.53389</v>
      </c>
      <c r="U347" s="474">
        <v>2051068938.48897</v>
      </c>
      <c r="V347" s="474">
        <v>2061385620.0812199</v>
      </c>
      <c r="W347" s="474">
        <v>2071740129.50597</v>
      </c>
      <c r="X347" s="474">
        <v>2082132605.4652801</v>
      </c>
      <c r="Y347" s="474">
        <v>2092563187.16977</v>
      </c>
      <c r="Z347" s="474">
        <v>2103032014.3405099</v>
      </c>
      <c r="AA347" s="474">
        <v>2103032014.3405099</v>
      </c>
      <c r="AB347" s="474">
        <v>2113539227.21088</v>
      </c>
      <c r="AC347" s="474">
        <v>2124084966.52844</v>
      </c>
      <c r="AD347" s="474">
        <v>2134669373.5568299</v>
      </c>
      <c r="AE347" s="474">
        <v>2145292590.0776601</v>
      </c>
      <c r="AF347" s="474">
        <v>2155954758.3923998</v>
      </c>
      <c r="AG347" s="474">
        <v>2166656021.3242898</v>
      </c>
      <c r="AH347" s="474">
        <v>2177396522.2202702</v>
      </c>
      <c r="AI347" s="474">
        <v>2188176404.9528599</v>
      </c>
      <c r="AJ347" s="474">
        <v>2198995813.9221401</v>
      </c>
      <c r="AK347" s="474">
        <v>2209854894.0576401</v>
      </c>
      <c r="AL347" s="474">
        <v>2220753790.8203101</v>
      </c>
      <c r="AM347" s="474">
        <v>2231692650.2044401</v>
      </c>
      <c r="AN347" s="474">
        <v>2231692650.2044401</v>
      </c>
      <c r="AO347" s="474">
        <v>2242671618.7396402</v>
      </c>
      <c r="AP347" s="474">
        <v>2253690843.4928002</v>
      </c>
      <c r="AQ347" s="474">
        <v>2264750472.0700598</v>
      </c>
      <c r="AR347" s="474">
        <v>2275850652.6187701</v>
      </c>
      <c r="AS347" s="474">
        <v>2286991533.8295002</v>
      </c>
      <c r="AT347" s="474">
        <v>2298173264.9379902</v>
      </c>
      <c r="AU347" s="474">
        <v>2309395995.7272201</v>
      </c>
      <c r="AV347" s="474">
        <v>2320659876.5293398</v>
      </c>
      <c r="AW347" s="474">
        <v>2331965058.2277298</v>
      </c>
      <c r="AX347" s="474">
        <v>2343311692.2590199</v>
      </c>
      <c r="AY347" s="474">
        <v>2354699930.6150899</v>
      </c>
      <c r="AZ347" s="474">
        <v>2366129925.84513</v>
      </c>
      <c r="BA347" s="474">
        <v>2366129925.84513</v>
      </c>
    </row>
    <row r="348" spans="1:53">
      <c r="A348" s="475" t="s">
        <v>2658</v>
      </c>
      <c r="B348" s="474">
        <v>18770913.52</v>
      </c>
      <c r="C348" s="474">
        <v>18800710.52</v>
      </c>
      <c r="D348" s="474">
        <v>18816946</v>
      </c>
      <c r="E348" s="474">
        <v>18855987.48</v>
      </c>
      <c r="F348" s="474">
        <v>18876337.190000001</v>
      </c>
      <c r="G348" s="474">
        <v>18880003.050000001</v>
      </c>
      <c r="H348" s="474">
        <v>18902140.260000002</v>
      </c>
      <c r="I348" s="474">
        <v>18935116.140000001</v>
      </c>
      <c r="J348" s="474">
        <v>18982810.140000001</v>
      </c>
      <c r="K348" s="474">
        <v>18982810.140000001</v>
      </c>
      <c r="L348" s="474">
        <v>18982810.140000001</v>
      </c>
      <c r="M348" s="474">
        <v>18982810.140000001</v>
      </c>
      <c r="N348" s="474">
        <v>18982810.140000001</v>
      </c>
      <c r="O348" s="474">
        <v>18982810.140000001</v>
      </c>
      <c r="P348" s="474">
        <v>18982810.140000001</v>
      </c>
      <c r="Q348" s="474">
        <v>18982810.140000001</v>
      </c>
      <c r="R348" s="474">
        <v>18982810.140000001</v>
      </c>
      <c r="S348" s="474">
        <v>18982810.140000001</v>
      </c>
      <c r="T348" s="474">
        <v>18982810.140000001</v>
      </c>
      <c r="U348" s="474">
        <v>18982810.140000001</v>
      </c>
      <c r="V348" s="474">
        <v>18982810.140000001</v>
      </c>
      <c r="W348" s="474">
        <v>18982810.140000001</v>
      </c>
      <c r="X348" s="474">
        <v>18982810.140000001</v>
      </c>
      <c r="Y348" s="474">
        <v>18982810.140000001</v>
      </c>
      <c r="Z348" s="474">
        <v>18982810.140000001</v>
      </c>
      <c r="AA348" s="474">
        <v>18982810.140000001</v>
      </c>
      <c r="AB348" s="474">
        <v>18982810.140000001</v>
      </c>
      <c r="AC348" s="474">
        <v>18982810.140000001</v>
      </c>
      <c r="AD348" s="474">
        <v>18982810.140000001</v>
      </c>
      <c r="AE348" s="474">
        <v>18982810.140000001</v>
      </c>
      <c r="AF348" s="474">
        <v>18982810.140000001</v>
      </c>
      <c r="AG348" s="474">
        <v>18982810.140000001</v>
      </c>
      <c r="AH348" s="474">
        <v>18982810.140000001</v>
      </c>
      <c r="AI348" s="474">
        <v>18982810.140000001</v>
      </c>
      <c r="AJ348" s="474">
        <v>18982810.140000001</v>
      </c>
      <c r="AK348" s="474">
        <v>18982810.140000001</v>
      </c>
      <c r="AL348" s="474">
        <v>18982810.140000001</v>
      </c>
      <c r="AM348" s="474">
        <v>18982810.140000001</v>
      </c>
      <c r="AN348" s="474">
        <v>18982810.140000001</v>
      </c>
      <c r="AO348" s="474">
        <v>18982810.140000001</v>
      </c>
      <c r="AP348" s="474">
        <v>18982810.140000001</v>
      </c>
      <c r="AQ348" s="474">
        <v>18982810.140000001</v>
      </c>
      <c r="AR348" s="474">
        <v>18982810.140000001</v>
      </c>
      <c r="AS348" s="474">
        <v>18982810.140000001</v>
      </c>
      <c r="AT348" s="474">
        <v>18982810.140000001</v>
      </c>
      <c r="AU348" s="474">
        <v>18982810.140000001</v>
      </c>
      <c r="AV348" s="474">
        <v>18982810.140000001</v>
      </c>
      <c r="AW348" s="474">
        <v>18982810.140000001</v>
      </c>
      <c r="AX348" s="474">
        <v>18982810.140000001</v>
      </c>
      <c r="AY348" s="474">
        <v>18982810.140000001</v>
      </c>
      <c r="AZ348" s="474">
        <v>18982810.140000001</v>
      </c>
      <c r="BA348" s="474">
        <v>18982810.140000001</v>
      </c>
    </row>
    <row r="349" spans="1:53">
      <c r="A349" s="475" t="s">
        <v>2657</v>
      </c>
      <c r="B349" s="474">
        <v>13164998.58</v>
      </c>
      <c r="C349" s="474">
        <v>13247555.199999999</v>
      </c>
      <c r="D349" s="474">
        <v>13326365.779999999</v>
      </c>
      <c r="E349" s="474">
        <v>13413350.560000001</v>
      </c>
      <c r="F349" s="474">
        <v>13666822.02</v>
      </c>
      <c r="G349" s="474">
        <v>13744896.189999999</v>
      </c>
      <c r="H349" s="474">
        <v>13807028.539999999</v>
      </c>
      <c r="I349" s="474">
        <v>13873840.58</v>
      </c>
      <c r="J349" s="474">
        <v>13921058.029999999</v>
      </c>
      <c r="K349" s="474">
        <v>13921058.029999999</v>
      </c>
      <c r="L349" s="474">
        <v>13921058.029999999</v>
      </c>
      <c r="M349" s="474">
        <v>13921058.029999999</v>
      </c>
      <c r="N349" s="474">
        <v>13921058.029999999</v>
      </c>
      <c r="O349" s="474">
        <v>13921058.029999999</v>
      </c>
      <c r="P349" s="474">
        <v>13921058.029999999</v>
      </c>
      <c r="Q349" s="474">
        <v>13921058.029999999</v>
      </c>
      <c r="R349" s="474">
        <v>13921058.029999999</v>
      </c>
      <c r="S349" s="474">
        <v>13921058.029999999</v>
      </c>
      <c r="T349" s="474">
        <v>13921058.029999999</v>
      </c>
      <c r="U349" s="474">
        <v>13921058.029999999</v>
      </c>
      <c r="V349" s="474">
        <v>13921058.029999999</v>
      </c>
      <c r="W349" s="474">
        <v>13921058.029999999</v>
      </c>
      <c r="X349" s="474">
        <v>13921058.029999999</v>
      </c>
      <c r="Y349" s="474">
        <v>13921058.029999999</v>
      </c>
      <c r="Z349" s="474">
        <v>13921058.029999999</v>
      </c>
      <c r="AA349" s="474">
        <v>13921058.029999999</v>
      </c>
      <c r="AB349" s="474">
        <v>13921058.029999999</v>
      </c>
      <c r="AC349" s="474">
        <v>13921058.029999999</v>
      </c>
      <c r="AD349" s="474">
        <v>13921058.029999999</v>
      </c>
      <c r="AE349" s="474">
        <v>13921058.029999999</v>
      </c>
      <c r="AF349" s="474">
        <v>13921058.029999999</v>
      </c>
      <c r="AG349" s="474">
        <v>13921058.029999999</v>
      </c>
      <c r="AH349" s="474">
        <v>13921058.029999999</v>
      </c>
      <c r="AI349" s="474">
        <v>13921058.029999999</v>
      </c>
      <c r="AJ349" s="474">
        <v>13921058.029999999</v>
      </c>
      <c r="AK349" s="474">
        <v>13921058.029999999</v>
      </c>
      <c r="AL349" s="474">
        <v>13921058.029999999</v>
      </c>
      <c r="AM349" s="474">
        <v>13921058.029999999</v>
      </c>
      <c r="AN349" s="474">
        <v>13921058.029999999</v>
      </c>
      <c r="AO349" s="474">
        <v>13921058.029999999</v>
      </c>
      <c r="AP349" s="474">
        <v>13921058.029999999</v>
      </c>
      <c r="AQ349" s="474">
        <v>13921058.029999999</v>
      </c>
      <c r="AR349" s="474">
        <v>13921058.029999999</v>
      </c>
      <c r="AS349" s="474">
        <v>13921058.029999999</v>
      </c>
      <c r="AT349" s="474">
        <v>13921058.029999999</v>
      </c>
      <c r="AU349" s="474">
        <v>13921058.029999999</v>
      </c>
      <c r="AV349" s="474">
        <v>13921058.029999999</v>
      </c>
      <c r="AW349" s="474">
        <v>13921058.029999999</v>
      </c>
      <c r="AX349" s="474">
        <v>13921058.029999999</v>
      </c>
      <c r="AY349" s="474">
        <v>13921058.029999999</v>
      </c>
      <c r="AZ349" s="474">
        <v>13921058.029999999</v>
      </c>
      <c r="BA349" s="474">
        <v>13921058.029999999</v>
      </c>
    </row>
    <row r="350" spans="1:53">
      <c r="A350" s="475" t="s">
        <v>2656</v>
      </c>
      <c r="B350" s="474">
        <v>347762.37</v>
      </c>
      <c r="C350" s="474">
        <v>347762.37</v>
      </c>
      <c r="D350" s="474">
        <v>370480.71</v>
      </c>
      <c r="E350" s="474">
        <v>370480.71</v>
      </c>
      <c r="F350" s="474">
        <v>370480.71</v>
      </c>
      <c r="G350" s="474">
        <v>304902.46999999997</v>
      </c>
      <c r="H350" s="474">
        <v>304902.46999999997</v>
      </c>
      <c r="I350" s="474">
        <v>304902.46999999997</v>
      </c>
      <c r="J350" s="474">
        <v>289741</v>
      </c>
      <c r="K350" s="474">
        <v>289741</v>
      </c>
      <c r="L350" s="474">
        <v>289741</v>
      </c>
      <c r="M350" s="474">
        <v>289741</v>
      </c>
      <c r="N350" s="474">
        <v>289741</v>
      </c>
      <c r="O350" s="474">
        <v>289741</v>
      </c>
      <c r="P350" s="474">
        <v>289741</v>
      </c>
      <c r="Q350" s="474">
        <v>289741</v>
      </c>
      <c r="R350" s="474">
        <v>289741</v>
      </c>
      <c r="S350" s="474">
        <v>289741</v>
      </c>
      <c r="T350" s="474">
        <v>289741</v>
      </c>
      <c r="U350" s="474">
        <v>289741</v>
      </c>
      <c r="V350" s="474">
        <v>289741</v>
      </c>
      <c r="W350" s="474">
        <v>289741</v>
      </c>
      <c r="X350" s="474">
        <v>289741</v>
      </c>
      <c r="Y350" s="474">
        <v>289741</v>
      </c>
      <c r="Z350" s="474">
        <v>289741</v>
      </c>
      <c r="AA350" s="474">
        <v>289741</v>
      </c>
      <c r="AB350" s="474">
        <v>289741</v>
      </c>
      <c r="AC350" s="474">
        <v>289741</v>
      </c>
      <c r="AD350" s="474">
        <v>289741</v>
      </c>
      <c r="AE350" s="474">
        <v>289741</v>
      </c>
      <c r="AF350" s="474">
        <v>289741</v>
      </c>
      <c r="AG350" s="474">
        <v>289741</v>
      </c>
      <c r="AH350" s="474">
        <v>289741</v>
      </c>
      <c r="AI350" s="474">
        <v>289741</v>
      </c>
      <c r="AJ350" s="474">
        <v>289741</v>
      </c>
      <c r="AK350" s="474">
        <v>289741</v>
      </c>
      <c r="AL350" s="474">
        <v>289741</v>
      </c>
      <c r="AM350" s="474">
        <v>289741</v>
      </c>
      <c r="AN350" s="474">
        <v>289741</v>
      </c>
      <c r="AO350" s="474">
        <v>289741</v>
      </c>
      <c r="AP350" s="474">
        <v>289741</v>
      </c>
      <c r="AQ350" s="474">
        <v>289741</v>
      </c>
      <c r="AR350" s="474">
        <v>289741</v>
      </c>
      <c r="AS350" s="474">
        <v>289741</v>
      </c>
      <c r="AT350" s="474">
        <v>289741</v>
      </c>
      <c r="AU350" s="474">
        <v>289741</v>
      </c>
      <c r="AV350" s="474">
        <v>289741</v>
      </c>
      <c r="AW350" s="474">
        <v>289741</v>
      </c>
      <c r="AX350" s="474">
        <v>289741</v>
      </c>
      <c r="AY350" s="474">
        <v>289741</v>
      </c>
      <c r="AZ350" s="474">
        <v>289741</v>
      </c>
      <c r="BA350" s="474">
        <v>289741</v>
      </c>
    </row>
    <row r="351" spans="1:53">
      <c r="A351" s="475" t="s">
        <v>2655</v>
      </c>
      <c r="B351" s="474">
        <v>6778883.0199999996</v>
      </c>
      <c r="C351" s="474">
        <v>6778883.0199999996</v>
      </c>
      <c r="D351" s="474">
        <v>7065712.9299999997</v>
      </c>
      <c r="E351" s="474">
        <v>7065712.9299999997</v>
      </c>
      <c r="F351" s="474">
        <v>7065712.9299999997</v>
      </c>
      <c r="G351" s="474">
        <v>6300187.3399999999</v>
      </c>
      <c r="H351" s="474">
        <v>6300187.3399999999</v>
      </c>
      <c r="I351" s="474">
        <v>6300187.3399999999</v>
      </c>
      <c r="J351" s="474">
        <v>4790839.4800000004</v>
      </c>
      <c r="K351" s="474">
        <v>4790839.4800000004</v>
      </c>
      <c r="L351" s="474">
        <v>4790839.4800000004</v>
      </c>
      <c r="M351" s="474">
        <v>4790839.4800000004</v>
      </c>
      <c r="N351" s="474">
        <v>4790839.4800000004</v>
      </c>
      <c r="O351" s="474">
        <v>4790839.4800000004</v>
      </c>
      <c r="P351" s="474">
        <v>4790839.4800000004</v>
      </c>
      <c r="Q351" s="474">
        <v>4790839.4800000004</v>
      </c>
      <c r="R351" s="474">
        <v>4790839.4800000004</v>
      </c>
      <c r="S351" s="474">
        <v>4790839.4800000004</v>
      </c>
      <c r="T351" s="474">
        <v>4790839.4800000004</v>
      </c>
      <c r="U351" s="474">
        <v>4790839.4800000004</v>
      </c>
      <c r="V351" s="474">
        <v>4790839.4800000004</v>
      </c>
      <c r="W351" s="474">
        <v>4790839.4800000004</v>
      </c>
      <c r="X351" s="474">
        <v>4790839.4800000004</v>
      </c>
      <c r="Y351" s="474">
        <v>4790839.4800000004</v>
      </c>
      <c r="Z351" s="474">
        <v>4790839.4800000004</v>
      </c>
      <c r="AA351" s="474">
        <v>4790839.4800000004</v>
      </c>
      <c r="AB351" s="474">
        <v>4790839.4800000004</v>
      </c>
      <c r="AC351" s="474">
        <v>4790839.4800000004</v>
      </c>
      <c r="AD351" s="474">
        <v>4790839.4800000004</v>
      </c>
      <c r="AE351" s="474">
        <v>4790839.4800000004</v>
      </c>
      <c r="AF351" s="474">
        <v>4790839.4800000004</v>
      </c>
      <c r="AG351" s="474">
        <v>4790839.4800000004</v>
      </c>
      <c r="AH351" s="474">
        <v>4790839.4800000004</v>
      </c>
      <c r="AI351" s="474">
        <v>4790839.4800000004</v>
      </c>
      <c r="AJ351" s="474">
        <v>4790839.4800000004</v>
      </c>
      <c r="AK351" s="474">
        <v>4790839.4800000004</v>
      </c>
      <c r="AL351" s="474">
        <v>4790839.4800000004</v>
      </c>
      <c r="AM351" s="474">
        <v>4790839.4800000004</v>
      </c>
      <c r="AN351" s="474">
        <v>4790839.4800000004</v>
      </c>
      <c r="AO351" s="474">
        <v>4790839.4800000004</v>
      </c>
      <c r="AP351" s="474">
        <v>4790839.4800000004</v>
      </c>
      <c r="AQ351" s="474">
        <v>4790839.4800000004</v>
      </c>
      <c r="AR351" s="474">
        <v>4790839.4800000004</v>
      </c>
      <c r="AS351" s="474">
        <v>4790839.4800000004</v>
      </c>
      <c r="AT351" s="474">
        <v>4790839.4800000004</v>
      </c>
      <c r="AU351" s="474">
        <v>4790839.4800000004</v>
      </c>
      <c r="AV351" s="474">
        <v>4790839.4800000004</v>
      </c>
      <c r="AW351" s="474">
        <v>4790839.4800000004</v>
      </c>
      <c r="AX351" s="474">
        <v>4790839.4800000004</v>
      </c>
      <c r="AY351" s="474">
        <v>4790839.4800000004</v>
      </c>
      <c r="AZ351" s="474">
        <v>4790839.4800000004</v>
      </c>
      <c r="BA351" s="474">
        <v>4790839.4800000004</v>
      </c>
    </row>
    <row r="352" spans="1:53">
      <c r="A352" s="475" t="s">
        <v>2654</v>
      </c>
      <c r="B352" s="474">
        <v>928805109.14999998</v>
      </c>
      <c r="C352" s="474">
        <v>928805109.14999998</v>
      </c>
      <c r="D352" s="474">
        <v>952788875.63999999</v>
      </c>
      <c r="E352" s="474">
        <v>952788875.63999999</v>
      </c>
      <c r="F352" s="474">
        <v>952788875.63999999</v>
      </c>
      <c r="G352" s="474">
        <v>888778162.13</v>
      </c>
      <c r="H352" s="474">
        <v>888778162.13</v>
      </c>
      <c r="I352" s="474">
        <v>888778162.13</v>
      </c>
      <c r="J352" s="474">
        <v>762571495.75999999</v>
      </c>
      <c r="K352" s="474">
        <v>762571495.75999999</v>
      </c>
      <c r="L352" s="474">
        <v>762571495.75999999</v>
      </c>
      <c r="M352" s="474">
        <v>762571495.75999999</v>
      </c>
      <c r="N352" s="474">
        <v>762571495.75999999</v>
      </c>
      <c r="O352" s="474">
        <v>762571495.75999999</v>
      </c>
      <c r="P352" s="474">
        <v>762571495.75999999</v>
      </c>
      <c r="Q352" s="474">
        <v>762571495.75999999</v>
      </c>
      <c r="R352" s="474">
        <v>762571495.75999999</v>
      </c>
      <c r="S352" s="474">
        <v>762571495.75999999</v>
      </c>
      <c r="T352" s="474">
        <v>762571495.75999999</v>
      </c>
      <c r="U352" s="474">
        <v>762571495.75999999</v>
      </c>
      <c r="V352" s="474">
        <v>762571495.75999999</v>
      </c>
      <c r="W352" s="474">
        <v>762571495.75999999</v>
      </c>
      <c r="X352" s="474">
        <v>762571495.75999999</v>
      </c>
      <c r="Y352" s="474">
        <v>762571495.75999999</v>
      </c>
      <c r="Z352" s="474">
        <v>762571495.75999999</v>
      </c>
      <c r="AA352" s="474">
        <v>762571495.75999999</v>
      </c>
      <c r="AB352" s="474">
        <v>762571495.75999999</v>
      </c>
      <c r="AC352" s="474">
        <v>762571495.75999999</v>
      </c>
      <c r="AD352" s="474">
        <v>762571495.75999999</v>
      </c>
      <c r="AE352" s="474">
        <v>762571495.75999999</v>
      </c>
      <c r="AF352" s="474">
        <v>762571495.75999999</v>
      </c>
      <c r="AG352" s="474">
        <v>762571495.75999999</v>
      </c>
      <c r="AH352" s="474">
        <v>762571495.75999999</v>
      </c>
      <c r="AI352" s="474">
        <v>762571495.75999999</v>
      </c>
      <c r="AJ352" s="474">
        <v>762571495.75999999</v>
      </c>
      <c r="AK352" s="474">
        <v>762571495.75999999</v>
      </c>
      <c r="AL352" s="474">
        <v>762571495.75999999</v>
      </c>
      <c r="AM352" s="474">
        <v>762571495.75999999</v>
      </c>
      <c r="AN352" s="474">
        <v>762571495.75999999</v>
      </c>
      <c r="AO352" s="474">
        <v>762571495.75999999</v>
      </c>
      <c r="AP352" s="474">
        <v>762571495.75999999</v>
      </c>
      <c r="AQ352" s="474">
        <v>762571495.75999999</v>
      </c>
      <c r="AR352" s="474">
        <v>762571495.75999999</v>
      </c>
      <c r="AS352" s="474">
        <v>762571495.75999999</v>
      </c>
      <c r="AT352" s="474">
        <v>762571495.75999999</v>
      </c>
      <c r="AU352" s="474">
        <v>762571495.75999999</v>
      </c>
      <c r="AV352" s="474">
        <v>762571495.75999999</v>
      </c>
      <c r="AW352" s="474">
        <v>762571495.75999999</v>
      </c>
      <c r="AX352" s="474">
        <v>762571495.75999999</v>
      </c>
      <c r="AY352" s="474">
        <v>762571495.75999999</v>
      </c>
      <c r="AZ352" s="474">
        <v>762571495.75999999</v>
      </c>
      <c r="BA352" s="474">
        <v>762571495.75999999</v>
      </c>
    </row>
    <row r="353" spans="1:53">
      <c r="A353" s="475" t="s">
        <v>2653</v>
      </c>
      <c r="B353" s="474">
        <v>434463.45</v>
      </c>
      <c r="C353" s="474">
        <v>415368.61</v>
      </c>
      <c r="D353" s="474">
        <v>396273.77</v>
      </c>
      <c r="E353" s="474">
        <v>377178.93</v>
      </c>
      <c r="F353" s="474">
        <v>358084.09</v>
      </c>
      <c r="G353" s="474">
        <v>338989.25</v>
      </c>
      <c r="H353" s="474">
        <v>223618.37</v>
      </c>
      <c r="I353" s="474">
        <v>204523.53</v>
      </c>
      <c r="J353" s="474">
        <v>185428.69</v>
      </c>
      <c r="K353" s="474">
        <v>166524</v>
      </c>
      <c r="L353" s="474">
        <v>147524</v>
      </c>
      <c r="M353" s="474">
        <v>128524</v>
      </c>
      <c r="N353" s="474">
        <v>128524</v>
      </c>
      <c r="O353" s="474">
        <v>109524</v>
      </c>
      <c r="P353" s="474">
        <v>90524</v>
      </c>
      <c r="Q353" s="474">
        <v>71524</v>
      </c>
      <c r="R353" s="474">
        <v>52524</v>
      </c>
      <c r="S353" s="474">
        <v>33524</v>
      </c>
      <c r="T353" s="474">
        <v>214524</v>
      </c>
      <c r="U353" s="474">
        <v>195524</v>
      </c>
      <c r="V353" s="474">
        <v>176524</v>
      </c>
      <c r="W353" s="474">
        <v>157524</v>
      </c>
      <c r="X353" s="474">
        <v>138524</v>
      </c>
      <c r="Y353" s="474">
        <v>119524</v>
      </c>
      <c r="Z353" s="474">
        <v>100524</v>
      </c>
      <c r="AA353" s="474">
        <v>100524</v>
      </c>
      <c r="AB353" s="474">
        <v>81524</v>
      </c>
      <c r="AC353" s="474">
        <v>62524</v>
      </c>
      <c r="AD353" s="474">
        <v>43524</v>
      </c>
      <c r="AE353" s="474">
        <v>24524</v>
      </c>
      <c r="AF353" s="474">
        <v>205524</v>
      </c>
      <c r="AG353" s="474">
        <v>186524</v>
      </c>
      <c r="AH353" s="474">
        <v>167524</v>
      </c>
      <c r="AI353" s="474">
        <v>148524</v>
      </c>
      <c r="AJ353" s="474">
        <v>129524</v>
      </c>
      <c r="AK353" s="474">
        <v>110524</v>
      </c>
      <c r="AL353" s="474">
        <v>91524</v>
      </c>
      <c r="AM353" s="474">
        <v>72524</v>
      </c>
      <c r="AN353" s="474">
        <v>72524</v>
      </c>
      <c r="AO353" s="474">
        <v>53524</v>
      </c>
      <c r="AP353" s="474">
        <v>34524</v>
      </c>
      <c r="AQ353" s="474">
        <v>215524</v>
      </c>
      <c r="AR353" s="474">
        <v>196524</v>
      </c>
      <c r="AS353" s="474">
        <v>177524</v>
      </c>
      <c r="AT353" s="474">
        <v>158524</v>
      </c>
      <c r="AU353" s="474">
        <v>139524</v>
      </c>
      <c r="AV353" s="474">
        <v>120524</v>
      </c>
      <c r="AW353" s="474">
        <v>101524</v>
      </c>
      <c r="AX353" s="474">
        <v>82524</v>
      </c>
      <c r="AY353" s="474">
        <v>63524</v>
      </c>
      <c r="AZ353" s="474">
        <v>44524</v>
      </c>
      <c r="BA353" s="474">
        <v>44524</v>
      </c>
    </row>
    <row r="354" spans="1:53">
      <c r="A354" s="475" t="s">
        <v>2652</v>
      </c>
      <c r="B354" s="474">
        <v>0</v>
      </c>
      <c r="C354" s="474">
        <v>0</v>
      </c>
      <c r="D354" s="474">
        <v>0</v>
      </c>
      <c r="E354" s="474">
        <v>0</v>
      </c>
      <c r="F354" s="474">
        <v>0</v>
      </c>
      <c r="G354" s="474">
        <v>0</v>
      </c>
      <c r="H354" s="474">
        <v>-889485.62</v>
      </c>
      <c r="I354" s="474">
        <v>-2016247.56</v>
      </c>
      <c r="J354" s="474">
        <v>-3210270.86</v>
      </c>
      <c r="K354" s="474">
        <v>-3210270.86</v>
      </c>
      <c r="L354" s="474">
        <v>-3210270.86</v>
      </c>
      <c r="M354" s="474">
        <v>-3210270.86</v>
      </c>
      <c r="N354" s="474">
        <v>-3210270.86</v>
      </c>
      <c r="O354" s="474">
        <v>-3210270.86</v>
      </c>
      <c r="P354" s="474">
        <v>-3210270.86</v>
      </c>
      <c r="Q354" s="474">
        <v>-3210270.86</v>
      </c>
      <c r="R354" s="474">
        <v>-3210270.86</v>
      </c>
      <c r="S354" s="474">
        <v>-3210270.86</v>
      </c>
      <c r="T354" s="474">
        <v>-3210270.86</v>
      </c>
      <c r="U354" s="474">
        <v>-3210270.86</v>
      </c>
      <c r="V354" s="474">
        <v>-3210270.86</v>
      </c>
      <c r="W354" s="474">
        <v>-3210270.86</v>
      </c>
      <c r="X354" s="474">
        <v>-3210270.86</v>
      </c>
      <c r="Y354" s="474">
        <v>-3210270.86</v>
      </c>
      <c r="Z354" s="474">
        <v>-3210270.86</v>
      </c>
      <c r="AA354" s="474">
        <v>-3210270.86</v>
      </c>
      <c r="AB354" s="474">
        <v>-3210270.86</v>
      </c>
      <c r="AC354" s="474">
        <v>-3210270.86</v>
      </c>
      <c r="AD354" s="474">
        <v>-3210270.86</v>
      </c>
      <c r="AE354" s="474">
        <v>-3210270.86</v>
      </c>
      <c r="AF354" s="474">
        <v>-3210270.86</v>
      </c>
      <c r="AG354" s="474">
        <v>-3210270.86</v>
      </c>
      <c r="AH354" s="474">
        <v>-3210270.86</v>
      </c>
      <c r="AI354" s="474">
        <v>-3210270.86</v>
      </c>
      <c r="AJ354" s="474">
        <v>-3210270.86</v>
      </c>
      <c r="AK354" s="474">
        <v>-3210270.86</v>
      </c>
      <c r="AL354" s="474">
        <v>-3210270.86</v>
      </c>
      <c r="AM354" s="474">
        <v>-3210270.86</v>
      </c>
      <c r="AN354" s="474">
        <v>-3210270.86</v>
      </c>
      <c r="AO354" s="474">
        <v>-3210270.86</v>
      </c>
      <c r="AP354" s="474">
        <v>-3210270.86</v>
      </c>
      <c r="AQ354" s="474">
        <v>-3210270.86</v>
      </c>
      <c r="AR354" s="474">
        <v>-3210270.86</v>
      </c>
      <c r="AS354" s="474">
        <v>-3210270.86</v>
      </c>
      <c r="AT354" s="474">
        <v>-3210270.86</v>
      </c>
      <c r="AU354" s="474">
        <v>-3210270.86</v>
      </c>
      <c r="AV354" s="474">
        <v>-3210270.86</v>
      </c>
      <c r="AW354" s="474">
        <v>-3210270.86</v>
      </c>
      <c r="AX354" s="474">
        <v>-3210270.86</v>
      </c>
      <c r="AY354" s="474">
        <v>-3210270.86</v>
      </c>
      <c r="AZ354" s="474">
        <v>-3210270.86</v>
      </c>
      <c r="BA354" s="474">
        <v>-3210270.86</v>
      </c>
    </row>
    <row r="355" spans="1:53">
      <c r="A355" s="475" t="s">
        <v>2651</v>
      </c>
      <c r="B355" s="474">
        <v>0</v>
      </c>
      <c r="C355" s="474">
        <v>0</v>
      </c>
      <c r="D355" s="474">
        <v>0</v>
      </c>
      <c r="E355" s="474">
        <v>0</v>
      </c>
      <c r="F355" s="474">
        <v>0</v>
      </c>
      <c r="G355" s="474">
        <v>0</v>
      </c>
      <c r="H355" s="474">
        <v>-10637.65</v>
      </c>
      <c r="I355" s="474">
        <v>-24112.97</v>
      </c>
      <c r="J355" s="474">
        <v>-38392.69</v>
      </c>
      <c r="K355" s="474">
        <v>-38392.69</v>
      </c>
      <c r="L355" s="474">
        <v>-38392.69</v>
      </c>
      <c r="M355" s="474">
        <v>-38392.69</v>
      </c>
      <c r="N355" s="474">
        <v>-38392.69</v>
      </c>
      <c r="O355" s="474">
        <v>-38392.69</v>
      </c>
      <c r="P355" s="474">
        <v>-38392.69</v>
      </c>
      <c r="Q355" s="474">
        <v>-38392.69</v>
      </c>
      <c r="R355" s="474">
        <v>-38392.69</v>
      </c>
      <c r="S355" s="474">
        <v>-38392.69</v>
      </c>
      <c r="T355" s="474">
        <v>-38392.69</v>
      </c>
      <c r="U355" s="474">
        <v>-38392.69</v>
      </c>
      <c r="V355" s="474">
        <v>-38392.69</v>
      </c>
      <c r="W355" s="474">
        <v>-38392.69</v>
      </c>
      <c r="X355" s="474">
        <v>-38392.69</v>
      </c>
      <c r="Y355" s="474">
        <v>-38392.69</v>
      </c>
      <c r="Z355" s="474">
        <v>-38392.69</v>
      </c>
      <c r="AA355" s="474">
        <v>-38392.69</v>
      </c>
      <c r="AB355" s="474">
        <v>-38392.69</v>
      </c>
      <c r="AC355" s="474">
        <v>-38392.69</v>
      </c>
      <c r="AD355" s="474">
        <v>-38392.69</v>
      </c>
      <c r="AE355" s="474">
        <v>-38392.69</v>
      </c>
      <c r="AF355" s="474">
        <v>-38392.69</v>
      </c>
      <c r="AG355" s="474">
        <v>-38392.69</v>
      </c>
      <c r="AH355" s="474">
        <v>-38392.69</v>
      </c>
      <c r="AI355" s="474">
        <v>-38392.69</v>
      </c>
      <c r="AJ355" s="474">
        <v>-38392.69</v>
      </c>
      <c r="AK355" s="474">
        <v>-38392.69</v>
      </c>
      <c r="AL355" s="474">
        <v>-38392.69</v>
      </c>
      <c r="AM355" s="474">
        <v>-38392.69</v>
      </c>
      <c r="AN355" s="474">
        <v>-38392.69</v>
      </c>
      <c r="AO355" s="474">
        <v>-38392.69</v>
      </c>
      <c r="AP355" s="474">
        <v>-38392.69</v>
      </c>
      <c r="AQ355" s="474">
        <v>-38392.69</v>
      </c>
      <c r="AR355" s="474">
        <v>-38392.69</v>
      </c>
      <c r="AS355" s="474">
        <v>-38392.69</v>
      </c>
      <c r="AT355" s="474">
        <v>-38392.69</v>
      </c>
      <c r="AU355" s="474">
        <v>-38392.69</v>
      </c>
      <c r="AV355" s="474">
        <v>-38392.69</v>
      </c>
      <c r="AW355" s="474">
        <v>-38392.69</v>
      </c>
      <c r="AX355" s="474">
        <v>-38392.69</v>
      </c>
      <c r="AY355" s="474">
        <v>-38392.69</v>
      </c>
      <c r="AZ355" s="474">
        <v>-38392.69</v>
      </c>
      <c r="BA355" s="474">
        <v>-38392.69</v>
      </c>
    </row>
    <row r="356" spans="1:53">
      <c r="A356" s="475" t="s">
        <v>2650</v>
      </c>
      <c r="B356" s="474">
        <v>0</v>
      </c>
      <c r="C356" s="474">
        <v>0</v>
      </c>
      <c r="D356" s="474">
        <v>0</v>
      </c>
      <c r="E356" s="474">
        <v>0</v>
      </c>
      <c r="F356" s="474">
        <v>0</v>
      </c>
      <c r="G356" s="474">
        <v>0</v>
      </c>
      <c r="H356" s="474">
        <v>0</v>
      </c>
      <c r="I356" s="474">
        <v>0</v>
      </c>
      <c r="J356" s="474">
        <v>0</v>
      </c>
      <c r="K356" s="474">
        <v>0</v>
      </c>
      <c r="L356" s="474">
        <v>0</v>
      </c>
      <c r="M356" s="474">
        <v>0</v>
      </c>
      <c r="N356" s="474">
        <v>0</v>
      </c>
      <c r="O356" s="474">
        <v>0</v>
      </c>
      <c r="P356" s="474">
        <v>0</v>
      </c>
      <c r="Q356" s="474">
        <v>0</v>
      </c>
      <c r="R356" s="474">
        <v>0</v>
      </c>
      <c r="S356" s="474">
        <v>0</v>
      </c>
      <c r="T356" s="474">
        <v>0</v>
      </c>
      <c r="U356" s="474">
        <v>0</v>
      </c>
      <c r="V356" s="474">
        <v>0</v>
      </c>
      <c r="W356" s="474">
        <v>0</v>
      </c>
      <c r="X356" s="474">
        <v>0</v>
      </c>
      <c r="Y356" s="474">
        <v>0</v>
      </c>
      <c r="Z356" s="474">
        <v>0</v>
      </c>
      <c r="AA356" s="474">
        <v>0</v>
      </c>
      <c r="AB356" s="474">
        <v>0</v>
      </c>
      <c r="AC356" s="474">
        <v>0</v>
      </c>
      <c r="AD356" s="474">
        <v>0</v>
      </c>
      <c r="AE356" s="474">
        <v>0</v>
      </c>
      <c r="AF356" s="474">
        <v>0</v>
      </c>
      <c r="AG356" s="474">
        <v>0</v>
      </c>
      <c r="AH356" s="474">
        <v>0</v>
      </c>
      <c r="AI356" s="474">
        <v>0</v>
      </c>
      <c r="AJ356" s="474">
        <v>0</v>
      </c>
      <c r="AK356" s="474">
        <v>0</v>
      </c>
      <c r="AL356" s="474">
        <v>0</v>
      </c>
      <c r="AM356" s="474">
        <v>0</v>
      </c>
      <c r="AN356" s="474">
        <v>0</v>
      </c>
      <c r="AO356" s="474">
        <v>0</v>
      </c>
      <c r="AP356" s="474">
        <v>0</v>
      </c>
      <c r="AQ356" s="474">
        <v>0</v>
      </c>
      <c r="AR356" s="474">
        <v>0</v>
      </c>
      <c r="AS356" s="474">
        <v>0</v>
      </c>
      <c r="AT356" s="474">
        <v>0</v>
      </c>
      <c r="AU356" s="474">
        <v>0</v>
      </c>
      <c r="AV356" s="474">
        <v>0</v>
      </c>
      <c r="AW356" s="474">
        <v>0</v>
      </c>
      <c r="AX356" s="474">
        <v>0</v>
      </c>
      <c r="AY356" s="474">
        <v>0</v>
      </c>
      <c r="AZ356" s="474">
        <v>0</v>
      </c>
      <c r="BA356" s="474">
        <v>0</v>
      </c>
    </row>
    <row r="357" spans="1:53">
      <c r="A357" s="475" t="s">
        <v>2649</v>
      </c>
      <c r="B357" s="474">
        <v>12314986.529999999</v>
      </c>
      <c r="C357" s="474">
        <v>12292412.109999999</v>
      </c>
      <c r="D357" s="474">
        <v>12269837.689999999</v>
      </c>
      <c r="E357" s="474">
        <v>12247263.27</v>
      </c>
      <c r="F357" s="474">
        <v>12224688.85</v>
      </c>
      <c r="G357" s="474">
        <v>12202114.43</v>
      </c>
      <c r="H357" s="474">
        <v>12169469.8099999</v>
      </c>
      <c r="I357" s="474">
        <v>12146895.390000001</v>
      </c>
      <c r="J357" s="474">
        <v>11655808.68</v>
      </c>
      <c r="K357" s="474">
        <v>11633234.26</v>
      </c>
      <c r="L357" s="474">
        <v>11610659.84</v>
      </c>
      <c r="M357" s="474">
        <v>11588085.42</v>
      </c>
      <c r="N357" s="474">
        <v>11588085.42</v>
      </c>
      <c r="O357" s="474">
        <v>11565511</v>
      </c>
      <c r="P357" s="474">
        <v>11542936.58</v>
      </c>
      <c r="Q357" s="474">
        <v>11520362.16</v>
      </c>
      <c r="R357" s="474">
        <v>11497787.74</v>
      </c>
      <c r="S357" s="474">
        <v>11475213.32</v>
      </c>
      <c r="T357" s="474">
        <v>11452638.9</v>
      </c>
      <c r="U357" s="474">
        <v>11430064.48</v>
      </c>
      <c r="V357" s="474">
        <v>11407490.060000001</v>
      </c>
      <c r="W357" s="474">
        <v>11384915.640000001</v>
      </c>
      <c r="X357" s="474">
        <v>11362341.220000001</v>
      </c>
      <c r="Y357" s="474">
        <v>11339766.800000001</v>
      </c>
      <c r="Z357" s="474">
        <v>11317192.380000001</v>
      </c>
      <c r="AA357" s="474">
        <v>11317192.380000001</v>
      </c>
      <c r="AB357" s="474">
        <v>11294617.960000001</v>
      </c>
      <c r="AC357" s="474">
        <v>11272043.539999999</v>
      </c>
      <c r="AD357" s="474">
        <v>11249469.119999999</v>
      </c>
      <c r="AE357" s="474">
        <v>11226894.699999999</v>
      </c>
      <c r="AF357" s="474">
        <v>11204320.279999999</v>
      </c>
      <c r="AG357" s="474">
        <v>11181745.859999999</v>
      </c>
      <c r="AH357" s="474">
        <v>11159171.439999999</v>
      </c>
      <c r="AI357" s="474">
        <v>11136597.02</v>
      </c>
      <c r="AJ357" s="474">
        <v>11114022.6</v>
      </c>
      <c r="AK357" s="474">
        <v>11091448.18</v>
      </c>
      <c r="AL357" s="474">
        <v>11068873.76</v>
      </c>
      <c r="AM357" s="474">
        <v>11046299.34</v>
      </c>
      <c r="AN357" s="474">
        <v>11046299.34</v>
      </c>
      <c r="AO357" s="474">
        <v>11023724.92</v>
      </c>
      <c r="AP357" s="474">
        <v>11001150.5</v>
      </c>
      <c r="AQ357" s="474">
        <v>10978576.08</v>
      </c>
      <c r="AR357" s="474">
        <v>10956001.66</v>
      </c>
      <c r="AS357" s="474">
        <v>10933427.24</v>
      </c>
      <c r="AT357" s="474">
        <v>10910852.82</v>
      </c>
      <c r="AU357" s="474">
        <v>10888278.4</v>
      </c>
      <c r="AV357" s="474">
        <v>10865703.98</v>
      </c>
      <c r="AW357" s="474">
        <v>10843129.560000001</v>
      </c>
      <c r="AX357" s="474">
        <v>10820555.140000001</v>
      </c>
      <c r="AY357" s="474">
        <v>10797980.720000001</v>
      </c>
      <c r="AZ357" s="474">
        <v>10775406.300000001</v>
      </c>
      <c r="BA357" s="474">
        <v>10775406.300000001</v>
      </c>
    </row>
    <row r="358" spans="1:53">
      <c r="A358" s="475" t="s">
        <v>2648</v>
      </c>
      <c r="B358" s="474">
        <v>12314986.529999999</v>
      </c>
      <c r="C358" s="474">
        <v>12292412.109999999</v>
      </c>
      <c r="D358" s="474">
        <v>12269837.689999999</v>
      </c>
      <c r="E358" s="474">
        <v>12247263.27</v>
      </c>
      <c r="F358" s="474">
        <v>12224688.85</v>
      </c>
      <c r="G358" s="474">
        <v>12202114.43</v>
      </c>
      <c r="H358" s="474">
        <v>12169469.8099999</v>
      </c>
      <c r="I358" s="474">
        <v>12146895.390000001</v>
      </c>
      <c r="J358" s="474">
        <v>11655808.68</v>
      </c>
      <c r="K358" s="474">
        <v>11633234.26</v>
      </c>
      <c r="L358" s="474">
        <v>11610659.84</v>
      </c>
      <c r="M358" s="474">
        <v>11588085.42</v>
      </c>
      <c r="N358" s="474">
        <v>11588085.42</v>
      </c>
      <c r="O358" s="474">
        <v>11565511</v>
      </c>
      <c r="P358" s="474">
        <v>11542936.58</v>
      </c>
      <c r="Q358" s="474">
        <v>11520362.16</v>
      </c>
      <c r="R358" s="474">
        <v>11497787.74</v>
      </c>
      <c r="S358" s="474">
        <v>11475213.32</v>
      </c>
      <c r="T358" s="474">
        <v>11452638.9</v>
      </c>
      <c r="U358" s="474">
        <v>11430064.48</v>
      </c>
      <c r="V358" s="474">
        <v>11407490.060000001</v>
      </c>
      <c r="W358" s="474">
        <v>11384915.640000001</v>
      </c>
      <c r="X358" s="474">
        <v>11362341.220000001</v>
      </c>
      <c r="Y358" s="474">
        <v>11339766.800000001</v>
      </c>
      <c r="Z358" s="474">
        <v>11317192.380000001</v>
      </c>
      <c r="AA358" s="474">
        <v>11317192.380000001</v>
      </c>
      <c r="AB358" s="474">
        <v>11294617.960000001</v>
      </c>
      <c r="AC358" s="474">
        <v>11272043.539999999</v>
      </c>
      <c r="AD358" s="474">
        <v>11249469.119999999</v>
      </c>
      <c r="AE358" s="474">
        <v>11226894.699999999</v>
      </c>
      <c r="AF358" s="474">
        <v>11204320.279999999</v>
      </c>
      <c r="AG358" s="474">
        <v>11181745.859999999</v>
      </c>
      <c r="AH358" s="474">
        <v>11159171.439999999</v>
      </c>
      <c r="AI358" s="474">
        <v>11136597.02</v>
      </c>
      <c r="AJ358" s="474">
        <v>11114022.6</v>
      </c>
      <c r="AK358" s="474">
        <v>11091448.18</v>
      </c>
      <c r="AL358" s="474">
        <v>11068873.76</v>
      </c>
      <c r="AM358" s="474">
        <v>11046299.34</v>
      </c>
      <c r="AN358" s="474">
        <v>11046299.34</v>
      </c>
      <c r="AO358" s="474">
        <v>11023724.92</v>
      </c>
      <c r="AP358" s="474">
        <v>11001150.5</v>
      </c>
      <c r="AQ358" s="474">
        <v>10978576.08</v>
      </c>
      <c r="AR358" s="474">
        <v>10956001.66</v>
      </c>
      <c r="AS358" s="474">
        <v>10933427.24</v>
      </c>
      <c r="AT358" s="474">
        <v>10910852.82</v>
      </c>
      <c r="AU358" s="474">
        <v>10888278.4</v>
      </c>
      <c r="AV358" s="474">
        <v>10865703.98</v>
      </c>
      <c r="AW358" s="474">
        <v>10843129.560000001</v>
      </c>
      <c r="AX358" s="474">
        <v>10820555.140000001</v>
      </c>
      <c r="AY358" s="474">
        <v>10797980.720000001</v>
      </c>
      <c r="AZ358" s="474">
        <v>10775406.300000001</v>
      </c>
      <c r="BA358" s="474">
        <v>10775406.300000001</v>
      </c>
    </row>
    <row r="359" spans="1:53">
      <c r="A359" s="475" t="s">
        <v>2647</v>
      </c>
      <c r="B359" s="474">
        <v>7393763.0499999998</v>
      </c>
      <c r="C359" s="474">
        <v>7393763.0499999998</v>
      </c>
      <c r="D359" s="474">
        <v>7393763.0499999998</v>
      </c>
      <c r="E359" s="474">
        <v>7393763.0499999998</v>
      </c>
      <c r="F359" s="474">
        <v>7393763.0499999998</v>
      </c>
      <c r="G359" s="474">
        <v>7393763.0499999998</v>
      </c>
      <c r="H359" s="474">
        <v>7383692.8499999996</v>
      </c>
      <c r="I359" s="474">
        <v>7383692.8499999996</v>
      </c>
      <c r="J359" s="474">
        <v>6915180.5599999996</v>
      </c>
      <c r="K359" s="474">
        <v>6915180.5599999996</v>
      </c>
      <c r="L359" s="474">
        <v>6915180.5599999996</v>
      </c>
      <c r="M359" s="474">
        <v>6915180.5599999996</v>
      </c>
      <c r="N359" s="474">
        <v>6915180.5599999996</v>
      </c>
      <c r="O359" s="474">
        <v>6915180.5599999996</v>
      </c>
      <c r="P359" s="474">
        <v>6915180.5599999996</v>
      </c>
      <c r="Q359" s="474">
        <v>6915180.5599999996</v>
      </c>
      <c r="R359" s="474">
        <v>6915180.5599999996</v>
      </c>
      <c r="S359" s="474">
        <v>6915180.5599999996</v>
      </c>
      <c r="T359" s="474">
        <v>6915180.5599999996</v>
      </c>
      <c r="U359" s="474">
        <v>6915180.5599999996</v>
      </c>
      <c r="V359" s="474">
        <v>6915180.5599999996</v>
      </c>
      <c r="W359" s="474">
        <v>6915180.5599999996</v>
      </c>
      <c r="X359" s="474">
        <v>6915180.5599999996</v>
      </c>
      <c r="Y359" s="474">
        <v>6915180.5599999996</v>
      </c>
      <c r="Z359" s="474">
        <v>6915180.5599999996</v>
      </c>
      <c r="AA359" s="474">
        <v>6915180.5599999996</v>
      </c>
      <c r="AB359" s="474">
        <v>6915180.5599999996</v>
      </c>
      <c r="AC359" s="474">
        <v>6915180.5599999996</v>
      </c>
      <c r="AD359" s="474">
        <v>6915180.5599999996</v>
      </c>
      <c r="AE359" s="474">
        <v>6915180.5599999996</v>
      </c>
      <c r="AF359" s="474">
        <v>6915180.5599999996</v>
      </c>
      <c r="AG359" s="474">
        <v>6915180.5599999996</v>
      </c>
      <c r="AH359" s="474">
        <v>6915180.5599999996</v>
      </c>
      <c r="AI359" s="474">
        <v>6915180.5599999996</v>
      </c>
      <c r="AJ359" s="474">
        <v>6915180.5599999996</v>
      </c>
      <c r="AK359" s="474">
        <v>6915180.5599999996</v>
      </c>
      <c r="AL359" s="474">
        <v>6915180.5599999996</v>
      </c>
      <c r="AM359" s="474">
        <v>6915180.5599999996</v>
      </c>
      <c r="AN359" s="474">
        <v>6915180.5599999996</v>
      </c>
      <c r="AO359" s="474">
        <v>6915180.5599999996</v>
      </c>
      <c r="AP359" s="474">
        <v>6915180.5599999996</v>
      </c>
      <c r="AQ359" s="474">
        <v>6915180.5599999996</v>
      </c>
      <c r="AR359" s="474">
        <v>6915180.5599999996</v>
      </c>
      <c r="AS359" s="474">
        <v>6915180.5599999996</v>
      </c>
      <c r="AT359" s="474">
        <v>6915180.5599999996</v>
      </c>
      <c r="AU359" s="474">
        <v>6915180.5599999996</v>
      </c>
      <c r="AV359" s="474">
        <v>6915180.5599999996</v>
      </c>
      <c r="AW359" s="474">
        <v>6915180.5599999996</v>
      </c>
      <c r="AX359" s="474">
        <v>6915180.5599999996</v>
      </c>
      <c r="AY359" s="474">
        <v>6915180.5599999996</v>
      </c>
      <c r="AZ359" s="474">
        <v>6915180.5599999996</v>
      </c>
      <c r="BA359" s="474">
        <v>6915180.5599999996</v>
      </c>
    </row>
    <row r="360" spans="1:53">
      <c r="A360" s="475" t="s">
        <v>2646</v>
      </c>
      <c r="B360" s="474">
        <v>4921223.4800000004</v>
      </c>
      <c r="C360" s="474">
        <v>4898649.0599999996</v>
      </c>
      <c r="D360" s="474">
        <v>4876074.6399999997</v>
      </c>
      <c r="E360" s="474">
        <v>4853500.22</v>
      </c>
      <c r="F360" s="474">
        <v>4830925.8</v>
      </c>
      <c r="G360" s="474">
        <v>4808351.38</v>
      </c>
      <c r="H360" s="474">
        <v>4785776.96</v>
      </c>
      <c r="I360" s="474">
        <v>4763202.54</v>
      </c>
      <c r="J360" s="474">
        <v>4740628.12</v>
      </c>
      <c r="K360" s="474">
        <v>4718053.7</v>
      </c>
      <c r="L360" s="474">
        <v>4695479.28</v>
      </c>
      <c r="M360" s="474">
        <v>4672904.8600000003</v>
      </c>
      <c r="N360" s="474">
        <v>4672904.8600000003</v>
      </c>
      <c r="O360" s="474">
        <v>4650330.4400000004</v>
      </c>
      <c r="P360" s="474">
        <v>4627756.0199999996</v>
      </c>
      <c r="Q360" s="474">
        <v>4605181.5999999996</v>
      </c>
      <c r="R360" s="474">
        <v>4582607.18</v>
      </c>
      <c r="S360" s="474">
        <v>4560032.76</v>
      </c>
      <c r="T360" s="474">
        <v>4537458.34</v>
      </c>
      <c r="U360" s="474">
        <v>4514883.92</v>
      </c>
      <c r="V360" s="474">
        <v>4492309.5</v>
      </c>
      <c r="W360" s="474">
        <v>4469735.08</v>
      </c>
      <c r="X360" s="474">
        <v>4447160.66</v>
      </c>
      <c r="Y360" s="474">
        <v>4424586.24</v>
      </c>
      <c r="Z360" s="474">
        <v>4402011.82</v>
      </c>
      <c r="AA360" s="474">
        <v>4402011.82</v>
      </c>
      <c r="AB360" s="474">
        <v>4379437.4000000004</v>
      </c>
      <c r="AC360" s="474">
        <v>4356862.9800000004</v>
      </c>
      <c r="AD360" s="474">
        <v>4334288.5599999996</v>
      </c>
      <c r="AE360" s="474">
        <v>4311714.1399999997</v>
      </c>
      <c r="AF360" s="474">
        <v>4289139.72</v>
      </c>
      <c r="AG360" s="474">
        <v>4266565.3</v>
      </c>
      <c r="AH360" s="474">
        <v>4243990.88</v>
      </c>
      <c r="AI360" s="474">
        <v>4221416.46</v>
      </c>
      <c r="AJ360" s="474">
        <v>4198842.04</v>
      </c>
      <c r="AK360" s="474">
        <v>4176267.62</v>
      </c>
      <c r="AL360" s="474">
        <v>4153693.2</v>
      </c>
      <c r="AM360" s="474">
        <v>4131118.78</v>
      </c>
      <c r="AN360" s="474">
        <v>4131118.78</v>
      </c>
      <c r="AO360" s="474">
        <v>4108544.36</v>
      </c>
      <c r="AP360" s="474">
        <v>4085969.94</v>
      </c>
      <c r="AQ360" s="474">
        <v>4063395.52</v>
      </c>
      <c r="AR360" s="474">
        <v>4040821.1</v>
      </c>
      <c r="AS360" s="474">
        <v>4018246.68</v>
      </c>
      <c r="AT360" s="474">
        <v>3995672.26</v>
      </c>
      <c r="AU360" s="474">
        <v>3973097.84</v>
      </c>
      <c r="AV360" s="474">
        <v>3950523.42</v>
      </c>
      <c r="AW360" s="474">
        <v>3927949</v>
      </c>
      <c r="AX360" s="474">
        <v>3905374.58</v>
      </c>
      <c r="AY360" s="474">
        <v>3882800.16</v>
      </c>
      <c r="AZ360" s="474">
        <v>3860225.74</v>
      </c>
      <c r="BA360" s="474">
        <v>3860225.74</v>
      </c>
    </row>
    <row r="361" spans="1:53">
      <c r="A361" s="475" t="s">
        <v>2645</v>
      </c>
      <c r="B361" s="474">
        <v>0</v>
      </c>
      <c r="C361" s="474">
        <v>0</v>
      </c>
      <c r="D361" s="474">
        <v>0</v>
      </c>
      <c r="E361" s="474">
        <v>0</v>
      </c>
      <c r="F361" s="474">
        <v>0</v>
      </c>
      <c r="G361" s="474">
        <v>0</v>
      </c>
      <c r="H361" s="474">
        <v>0</v>
      </c>
      <c r="I361" s="474">
        <v>0</v>
      </c>
      <c r="J361" s="474">
        <v>0</v>
      </c>
      <c r="K361" s="474">
        <v>0</v>
      </c>
      <c r="L361" s="474">
        <v>0</v>
      </c>
      <c r="M361" s="474">
        <v>0</v>
      </c>
      <c r="N361" s="474">
        <v>0</v>
      </c>
      <c r="O361" s="474">
        <v>0</v>
      </c>
      <c r="P361" s="474">
        <v>0</v>
      </c>
      <c r="Q361" s="474">
        <v>0</v>
      </c>
      <c r="R361" s="474">
        <v>0</v>
      </c>
      <c r="S361" s="474">
        <v>0</v>
      </c>
      <c r="T361" s="474">
        <v>0</v>
      </c>
      <c r="U361" s="474">
        <v>0</v>
      </c>
      <c r="V361" s="474">
        <v>0</v>
      </c>
      <c r="W361" s="474">
        <v>0</v>
      </c>
      <c r="X361" s="474">
        <v>0</v>
      </c>
      <c r="Y361" s="474">
        <v>0</v>
      </c>
      <c r="Z361" s="474">
        <v>0</v>
      </c>
      <c r="AA361" s="474">
        <v>0</v>
      </c>
      <c r="AB361" s="474">
        <v>0</v>
      </c>
      <c r="AC361" s="474">
        <v>0</v>
      </c>
      <c r="AD361" s="474">
        <v>0</v>
      </c>
      <c r="AE361" s="474">
        <v>0</v>
      </c>
      <c r="AF361" s="474">
        <v>0</v>
      </c>
      <c r="AG361" s="474">
        <v>0</v>
      </c>
      <c r="AH361" s="474">
        <v>0</v>
      </c>
      <c r="AI361" s="474">
        <v>0</v>
      </c>
      <c r="AJ361" s="474">
        <v>0</v>
      </c>
      <c r="AK361" s="474">
        <v>0</v>
      </c>
      <c r="AL361" s="474">
        <v>0</v>
      </c>
      <c r="AM361" s="474">
        <v>0</v>
      </c>
      <c r="AN361" s="474">
        <v>0</v>
      </c>
      <c r="AO361" s="474">
        <v>0</v>
      </c>
      <c r="AP361" s="474">
        <v>0</v>
      </c>
      <c r="AQ361" s="474">
        <v>0</v>
      </c>
      <c r="AR361" s="474">
        <v>0</v>
      </c>
      <c r="AS361" s="474">
        <v>0</v>
      </c>
      <c r="AT361" s="474">
        <v>0</v>
      </c>
      <c r="AU361" s="474">
        <v>0</v>
      </c>
      <c r="AV361" s="474">
        <v>0</v>
      </c>
      <c r="AW361" s="474">
        <v>0</v>
      </c>
      <c r="AX361" s="474">
        <v>0</v>
      </c>
      <c r="AY361" s="474">
        <v>0</v>
      </c>
      <c r="AZ361" s="474">
        <v>0</v>
      </c>
      <c r="BA361" s="474">
        <v>0</v>
      </c>
    </row>
    <row r="362" spans="1:53">
      <c r="A362" s="475" t="s">
        <v>2644</v>
      </c>
      <c r="B362" s="474">
        <v>0</v>
      </c>
      <c r="C362" s="474">
        <v>0</v>
      </c>
      <c r="D362" s="474">
        <v>0</v>
      </c>
      <c r="E362" s="474">
        <v>0</v>
      </c>
      <c r="F362" s="474">
        <v>0</v>
      </c>
      <c r="G362" s="474">
        <v>0</v>
      </c>
      <c r="H362" s="474">
        <v>0</v>
      </c>
      <c r="I362" s="474">
        <v>0</v>
      </c>
      <c r="J362" s="474">
        <v>0</v>
      </c>
      <c r="K362" s="474">
        <v>0</v>
      </c>
      <c r="L362" s="474">
        <v>0</v>
      </c>
      <c r="M362" s="474">
        <v>0</v>
      </c>
      <c r="N362" s="474">
        <v>0</v>
      </c>
      <c r="O362" s="474">
        <v>0</v>
      </c>
      <c r="P362" s="474">
        <v>0</v>
      </c>
      <c r="Q362" s="474">
        <v>0</v>
      </c>
      <c r="R362" s="474">
        <v>0</v>
      </c>
      <c r="S362" s="474">
        <v>0</v>
      </c>
      <c r="T362" s="474">
        <v>0</v>
      </c>
      <c r="U362" s="474">
        <v>0</v>
      </c>
      <c r="V362" s="474">
        <v>0</v>
      </c>
      <c r="W362" s="474">
        <v>0</v>
      </c>
      <c r="X362" s="474">
        <v>0</v>
      </c>
      <c r="Y362" s="474">
        <v>0</v>
      </c>
      <c r="Z362" s="474">
        <v>0</v>
      </c>
      <c r="AA362" s="474">
        <v>0</v>
      </c>
      <c r="AB362" s="474">
        <v>0</v>
      </c>
      <c r="AC362" s="474">
        <v>0</v>
      </c>
      <c r="AD362" s="474">
        <v>0</v>
      </c>
      <c r="AE362" s="474">
        <v>0</v>
      </c>
      <c r="AF362" s="474">
        <v>0</v>
      </c>
      <c r="AG362" s="474">
        <v>0</v>
      </c>
      <c r="AH362" s="474">
        <v>0</v>
      </c>
      <c r="AI362" s="474">
        <v>0</v>
      </c>
      <c r="AJ362" s="474">
        <v>0</v>
      </c>
      <c r="AK362" s="474">
        <v>0</v>
      </c>
      <c r="AL362" s="474">
        <v>0</v>
      </c>
      <c r="AM362" s="474">
        <v>0</v>
      </c>
      <c r="AN362" s="474">
        <v>0</v>
      </c>
      <c r="AO362" s="474">
        <v>0</v>
      </c>
      <c r="AP362" s="474">
        <v>0</v>
      </c>
      <c r="AQ362" s="474">
        <v>0</v>
      </c>
      <c r="AR362" s="474">
        <v>0</v>
      </c>
      <c r="AS362" s="474">
        <v>0</v>
      </c>
      <c r="AT362" s="474">
        <v>0</v>
      </c>
      <c r="AU362" s="474">
        <v>0</v>
      </c>
      <c r="AV362" s="474">
        <v>0</v>
      </c>
      <c r="AW362" s="474">
        <v>0</v>
      </c>
      <c r="AX362" s="474">
        <v>0</v>
      </c>
      <c r="AY362" s="474">
        <v>0</v>
      </c>
      <c r="AZ362" s="474">
        <v>0</v>
      </c>
      <c r="BA362" s="474">
        <v>0</v>
      </c>
    </row>
    <row r="363" spans="1:53">
      <c r="A363" s="475" t="s">
        <v>2643</v>
      </c>
      <c r="B363" s="474">
        <v>0</v>
      </c>
      <c r="C363" s="474">
        <v>0</v>
      </c>
      <c r="D363" s="474">
        <v>0</v>
      </c>
      <c r="E363" s="474">
        <v>0</v>
      </c>
      <c r="F363" s="474">
        <v>0</v>
      </c>
      <c r="G363" s="474">
        <v>0</v>
      </c>
      <c r="H363" s="474">
        <v>0</v>
      </c>
      <c r="I363" s="474">
        <v>0</v>
      </c>
      <c r="J363" s="474">
        <v>0</v>
      </c>
      <c r="K363" s="474">
        <v>0</v>
      </c>
      <c r="L363" s="474">
        <v>0</v>
      </c>
      <c r="M363" s="474">
        <v>0</v>
      </c>
      <c r="N363" s="474">
        <v>0</v>
      </c>
      <c r="O363" s="474">
        <v>0</v>
      </c>
      <c r="P363" s="474">
        <v>0</v>
      </c>
      <c r="Q363" s="474">
        <v>0</v>
      </c>
      <c r="R363" s="474">
        <v>0</v>
      </c>
      <c r="S363" s="474">
        <v>0</v>
      </c>
      <c r="T363" s="474">
        <v>0</v>
      </c>
      <c r="U363" s="474">
        <v>0</v>
      </c>
      <c r="V363" s="474">
        <v>0</v>
      </c>
      <c r="W363" s="474">
        <v>0</v>
      </c>
      <c r="X363" s="474">
        <v>0</v>
      </c>
      <c r="Y363" s="474">
        <v>0</v>
      </c>
      <c r="Z363" s="474">
        <v>0</v>
      </c>
      <c r="AA363" s="474">
        <v>0</v>
      </c>
      <c r="AB363" s="474">
        <v>0</v>
      </c>
      <c r="AC363" s="474">
        <v>0</v>
      </c>
      <c r="AD363" s="474">
        <v>0</v>
      </c>
      <c r="AE363" s="474">
        <v>0</v>
      </c>
      <c r="AF363" s="474">
        <v>0</v>
      </c>
      <c r="AG363" s="474">
        <v>0</v>
      </c>
      <c r="AH363" s="474">
        <v>0</v>
      </c>
      <c r="AI363" s="474">
        <v>0</v>
      </c>
      <c r="AJ363" s="474">
        <v>0</v>
      </c>
      <c r="AK363" s="474">
        <v>0</v>
      </c>
      <c r="AL363" s="474">
        <v>0</v>
      </c>
      <c r="AM363" s="474">
        <v>0</v>
      </c>
      <c r="AN363" s="474">
        <v>0</v>
      </c>
      <c r="AO363" s="474">
        <v>0</v>
      </c>
      <c r="AP363" s="474">
        <v>0</v>
      </c>
      <c r="AQ363" s="474">
        <v>0</v>
      </c>
      <c r="AR363" s="474">
        <v>0</v>
      </c>
      <c r="AS363" s="474">
        <v>0</v>
      </c>
      <c r="AT363" s="474">
        <v>0</v>
      </c>
      <c r="AU363" s="474">
        <v>0</v>
      </c>
      <c r="AV363" s="474">
        <v>0</v>
      </c>
      <c r="AW363" s="474">
        <v>0</v>
      </c>
      <c r="AX363" s="474">
        <v>0</v>
      </c>
      <c r="AY363" s="474">
        <v>0</v>
      </c>
      <c r="AZ363" s="474">
        <v>0</v>
      </c>
      <c r="BA363" s="474">
        <v>0</v>
      </c>
    </row>
    <row r="364" spans="1:53">
      <c r="A364" s="475" t="s">
        <v>2642</v>
      </c>
      <c r="B364" s="474">
        <v>0</v>
      </c>
      <c r="C364" s="474">
        <v>0</v>
      </c>
      <c r="D364" s="474">
        <v>0</v>
      </c>
      <c r="E364" s="474">
        <v>0</v>
      </c>
      <c r="F364" s="474">
        <v>0</v>
      </c>
      <c r="G364" s="474">
        <v>0</v>
      </c>
      <c r="H364" s="474">
        <v>0</v>
      </c>
      <c r="I364" s="474">
        <v>0</v>
      </c>
      <c r="J364" s="474">
        <v>0</v>
      </c>
      <c r="K364" s="474">
        <v>0</v>
      </c>
      <c r="L364" s="474">
        <v>0</v>
      </c>
      <c r="M364" s="474">
        <v>0</v>
      </c>
      <c r="N364" s="474">
        <v>0</v>
      </c>
      <c r="O364" s="474">
        <v>0</v>
      </c>
      <c r="P364" s="474">
        <v>0</v>
      </c>
      <c r="Q364" s="474">
        <v>0</v>
      </c>
      <c r="R364" s="474">
        <v>0</v>
      </c>
      <c r="S364" s="474">
        <v>0</v>
      </c>
      <c r="T364" s="474">
        <v>0</v>
      </c>
      <c r="U364" s="474">
        <v>0</v>
      </c>
      <c r="V364" s="474">
        <v>0</v>
      </c>
      <c r="W364" s="474">
        <v>0</v>
      </c>
      <c r="X364" s="474">
        <v>0</v>
      </c>
      <c r="Y364" s="474">
        <v>0</v>
      </c>
      <c r="Z364" s="474">
        <v>0</v>
      </c>
      <c r="AA364" s="474">
        <v>0</v>
      </c>
      <c r="AB364" s="474">
        <v>0</v>
      </c>
      <c r="AC364" s="474">
        <v>0</v>
      </c>
      <c r="AD364" s="474">
        <v>0</v>
      </c>
      <c r="AE364" s="474">
        <v>0</v>
      </c>
      <c r="AF364" s="474">
        <v>0</v>
      </c>
      <c r="AG364" s="474">
        <v>0</v>
      </c>
      <c r="AH364" s="474">
        <v>0</v>
      </c>
      <c r="AI364" s="474">
        <v>0</v>
      </c>
      <c r="AJ364" s="474">
        <v>0</v>
      </c>
      <c r="AK364" s="474">
        <v>0</v>
      </c>
      <c r="AL364" s="474">
        <v>0</v>
      </c>
      <c r="AM364" s="474">
        <v>0</v>
      </c>
      <c r="AN364" s="474">
        <v>0</v>
      </c>
      <c r="AO364" s="474">
        <v>0</v>
      </c>
      <c r="AP364" s="474">
        <v>0</v>
      </c>
      <c r="AQ364" s="474">
        <v>0</v>
      </c>
      <c r="AR364" s="474">
        <v>0</v>
      </c>
      <c r="AS364" s="474">
        <v>0</v>
      </c>
      <c r="AT364" s="474">
        <v>0</v>
      </c>
      <c r="AU364" s="474">
        <v>0</v>
      </c>
      <c r="AV364" s="474">
        <v>0</v>
      </c>
      <c r="AW364" s="474">
        <v>0</v>
      </c>
      <c r="AX364" s="474">
        <v>0</v>
      </c>
      <c r="AY364" s="474">
        <v>0</v>
      </c>
      <c r="AZ364" s="474">
        <v>0</v>
      </c>
      <c r="BA364" s="474">
        <v>0</v>
      </c>
    </row>
    <row r="365" spans="1:53">
      <c r="A365" s="475" t="s">
        <v>2641</v>
      </c>
      <c r="B365" s="474">
        <v>0</v>
      </c>
      <c r="C365" s="474">
        <v>0</v>
      </c>
      <c r="D365" s="474">
        <v>0</v>
      </c>
      <c r="E365" s="474">
        <v>0</v>
      </c>
      <c r="F365" s="474">
        <v>0</v>
      </c>
      <c r="G365" s="474">
        <v>0</v>
      </c>
      <c r="H365" s="474">
        <v>0</v>
      </c>
      <c r="I365" s="474">
        <v>115000</v>
      </c>
      <c r="J365" s="474">
        <v>-0.05</v>
      </c>
      <c r="K365" s="474">
        <v>-0.05</v>
      </c>
      <c r="L365" s="474">
        <v>-0.05</v>
      </c>
      <c r="M365" s="474">
        <v>-0.05</v>
      </c>
      <c r="N365" s="474">
        <v>-0.05</v>
      </c>
      <c r="O365" s="474">
        <v>-0.05</v>
      </c>
      <c r="P365" s="474">
        <v>-0.05</v>
      </c>
      <c r="Q365" s="474">
        <v>-0.05</v>
      </c>
      <c r="R365" s="474">
        <v>-0.05</v>
      </c>
      <c r="S365" s="474">
        <v>-0.05</v>
      </c>
      <c r="T365" s="474">
        <v>-0.05</v>
      </c>
      <c r="U365" s="474">
        <v>-0.05</v>
      </c>
      <c r="V365" s="474">
        <v>-0.05</v>
      </c>
      <c r="W365" s="474">
        <v>-0.05</v>
      </c>
      <c r="X365" s="474">
        <v>-0.05</v>
      </c>
      <c r="Y365" s="474">
        <v>-0.05</v>
      </c>
      <c r="Z365" s="474">
        <v>-0.05</v>
      </c>
      <c r="AA365" s="474">
        <v>-0.05</v>
      </c>
      <c r="AB365" s="474">
        <v>-0.05</v>
      </c>
      <c r="AC365" s="474">
        <v>-0.05</v>
      </c>
      <c r="AD365" s="474">
        <v>-0.05</v>
      </c>
      <c r="AE365" s="474">
        <v>-0.05</v>
      </c>
      <c r="AF365" s="474">
        <v>-0.05</v>
      </c>
      <c r="AG365" s="474">
        <v>-0.05</v>
      </c>
      <c r="AH365" s="474">
        <v>-0.05</v>
      </c>
      <c r="AI365" s="474">
        <v>-0.05</v>
      </c>
      <c r="AJ365" s="474">
        <v>-0.05</v>
      </c>
      <c r="AK365" s="474">
        <v>-0.05</v>
      </c>
      <c r="AL365" s="474">
        <v>-0.05</v>
      </c>
      <c r="AM365" s="474">
        <v>-0.05</v>
      </c>
      <c r="AN365" s="474">
        <v>-0.05</v>
      </c>
      <c r="AO365" s="474">
        <v>-0.05</v>
      </c>
      <c r="AP365" s="474">
        <v>-0.05</v>
      </c>
      <c r="AQ365" s="474">
        <v>-0.05</v>
      </c>
      <c r="AR365" s="474">
        <v>-0.05</v>
      </c>
      <c r="AS365" s="474">
        <v>-0.05</v>
      </c>
      <c r="AT365" s="474">
        <v>-0.05</v>
      </c>
      <c r="AU365" s="474">
        <v>-0.05</v>
      </c>
      <c r="AV365" s="474">
        <v>-0.05</v>
      </c>
      <c r="AW365" s="474">
        <v>-0.05</v>
      </c>
      <c r="AX365" s="474">
        <v>-0.05</v>
      </c>
      <c r="AY365" s="474">
        <v>-0.05</v>
      </c>
      <c r="AZ365" s="474">
        <v>-0.05</v>
      </c>
      <c r="BA365" s="474">
        <v>-0.05</v>
      </c>
    </row>
    <row r="366" spans="1:53">
      <c r="A366" s="475" t="s">
        <v>2640</v>
      </c>
      <c r="B366" s="474">
        <v>0</v>
      </c>
      <c r="C366" s="474">
        <v>0</v>
      </c>
      <c r="D366" s="474">
        <v>0</v>
      </c>
      <c r="E366" s="474">
        <v>0</v>
      </c>
      <c r="F366" s="474">
        <v>0</v>
      </c>
      <c r="G366" s="474">
        <v>0</v>
      </c>
      <c r="H366" s="474">
        <v>0</v>
      </c>
      <c r="I366" s="474">
        <v>115000</v>
      </c>
      <c r="J366" s="474">
        <v>-0.05</v>
      </c>
      <c r="K366" s="474">
        <v>-0.05</v>
      </c>
      <c r="L366" s="474">
        <v>-0.05</v>
      </c>
      <c r="M366" s="474">
        <v>-0.05</v>
      </c>
      <c r="N366" s="474">
        <v>-0.05</v>
      </c>
      <c r="O366" s="474">
        <v>-0.05</v>
      </c>
      <c r="P366" s="474">
        <v>-0.05</v>
      </c>
      <c r="Q366" s="474">
        <v>-0.05</v>
      </c>
      <c r="R366" s="474">
        <v>-0.05</v>
      </c>
      <c r="S366" s="474">
        <v>-0.05</v>
      </c>
      <c r="T366" s="474">
        <v>-0.05</v>
      </c>
      <c r="U366" s="474">
        <v>-0.05</v>
      </c>
      <c r="V366" s="474">
        <v>-0.05</v>
      </c>
      <c r="W366" s="474">
        <v>-0.05</v>
      </c>
      <c r="X366" s="474">
        <v>-0.05</v>
      </c>
      <c r="Y366" s="474">
        <v>-0.05</v>
      </c>
      <c r="Z366" s="474">
        <v>-0.05</v>
      </c>
      <c r="AA366" s="474">
        <v>-0.05</v>
      </c>
      <c r="AB366" s="474">
        <v>-0.05</v>
      </c>
      <c r="AC366" s="474">
        <v>-0.05</v>
      </c>
      <c r="AD366" s="474">
        <v>-0.05</v>
      </c>
      <c r="AE366" s="474">
        <v>-0.05</v>
      </c>
      <c r="AF366" s="474">
        <v>-0.05</v>
      </c>
      <c r="AG366" s="474">
        <v>-0.05</v>
      </c>
      <c r="AH366" s="474">
        <v>-0.05</v>
      </c>
      <c r="AI366" s="474">
        <v>-0.05</v>
      </c>
      <c r="AJ366" s="474">
        <v>-0.05</v>
      </c>
      <c r="AK366" s="474">
        <v>-0.05</v>
      </c>
      <c r="AL366" s="474">
        <v>-0.05</v>
      </c>
      <c r="AM366" s="474">
        <v>-0.05</v>
      </c>
      <c r="AN366" s="474">
        <v>-0.05</v>
      </c>
      <c r="AO366" s="474">
        <v>-0.05</v>
      </c>
      <c r="AP366" s="474">
        <v>-0.05</v>
      </c>
      <c r="AQ366" s="474">
        <v>-0.05</v>
      </c>
      <c r="AR366" s="474">
        <v>-0.05</v>
      </c>
      <c r="AS366" s="474">
        <v>-0.05</v>
      </c>
      <c r="AT366" s="474">
        <v>-0.05</v>
      </c>
      <c r="AU366" s="474">
        <v>-0.05</v>
      </c>
      <c r="AV366" s="474">
        <v>-0.05</v>
      </c>
      <c r="AW366" s="474">
        <v>-0.05</v>
      </c>
      <c r="AX366" s="474">
        <v>-0.05</v>
      </c>
      <c r="AY366" s="474">
        <v>-0.05</v>
      </c>
      <c r="AZ366" s="474">
        <v>-0.05</v>
      </c>
      <c r="BA366" s="474">
        <v>-0.05</v>
      </c>
    </row>
    <row r="367" spans="1:53">
      <c r="A367" s="475" t="s">
        <v>2639</v>
      </c>
      <c r="B367" s="474">
        <v>0</v>
      </c>
      <c r="C367" s="474">
        <v>0</v>
      </c>
      <c r="D367" s="474">
        <v>0</v>
      </c>
      <c r="E367" s="474">
        <v>0</v>
      </c>
      <c r="F367" s="474">
        <v>0</v>
      </c>
      <c r="G367" s="474">
        <v>0</v>
      </c>
      <c r="H367" s="474">
        <v>0</v>
      </c>
      <c r="I367" s="474">
        <v>115000</v>
      </c>
      <c r="J367" s="474">
        <v>-0.05</v>
      </c>
      <c r="K367" s="474">
        <v>-0.05</v>
      </c>
      <c r="L367" s="474">
        <v>-0.05</v>
      </c>
      <c r="M367" s="474">
        <v>-0.05</v>
      </c>
      <c r="N367" s="474">
        <v>-0.05</v>
      </c>
      <c r="O367" s="474">
        <v>-0.05</v>
      </c>
      <c r="P367" s="474">
        <v>-0.05</v>
      </c>
      <c r="Q367" s="474">
        <v>-0.05</v>
      </c>
      <c r="R367" s="474">
        <v>-0.05</v>
      </c>
      <c r="S367" s="474">
        <v>-0.05</v>
      </c>
      <c r="T367" s="474">
        <v>-0.05</v>
      </c>
      <c r="U367" s="474">
        <v>-0.05</v>
      </c>
      <c r="V367" s="474">
        <v>-0.05</v>
      </c>
      <c r="W367" s="474">
        <v>-0.05</v>
      </c>
      <c r="X367" s="474">
        <v>-0.05</v>
      </c>
      <c r="Y367" s="474">
        <v>-0.05</v>
      </c>
      <c r="Z367" s="474">
        <v>-0.05</v>
      </c>
      <c r="AA367" s="474">
        <v>-0.05</v>
      </c>
      <c r="AB367" s="474">
        <v>-0.05</v>
      </c>
      <c r="AC367" s="474">
        <v>-0.05</v>
      </c>
      <c r="AD367" s="474">
        <v>-0.05</v>
      </c>
      <c r="AE367" s="474">
        <v>-0.05</v>
      </c>
      <c r="AF367" s="474">
        <v>-0.05</v>
      </c>
      <c r="AG367" s="474">
        <v>-0.05</v>
      </c>
      <c r="AH367" s="474">
        <v>-0.05</v>
      </c>
      <c r="AI367" s="474">
        <v>-0.05</v>
      </c>
      <c r="AJ367" s="474">
        <v>-0.05</v>
      </c>
      <c r="AK367" s="474">
        <v>-0.05</v>
      </c>
      <c r="AL367" s="474">
        <v>-0.05</v>
      </c>
      <c r="AM367" s="474">
        <v>-0.05</v>
      </c>
      <c r="AN367" s="474">
        <v>-0.05</v>
      </c>
      <c r="AO367" s="474">
        <v>-0.05</v>
      </c>
      <c r="AP367" s="474">
        <v>-0.05</v>
      </c>
      <c r="AQ367" s="474">
        <v>-0.05</v>
      </c>
      <c r="AR367" s="474">
        <v>-0.05</v>
      </c>
      <c r="AS367" s="474">
        <v>-0.05</v>
      </c>
      <c r="AT367" s="474">
        <v>-0.05</v>
      </c>
      <c r="AU367" s="474">
        <v>-0.05</v>
      </c>
      <c r="AV367" s="474">
        <v>-0.05</v>
      </c>
      <c r="AW367" s="474">
        <v>-0.05</v>
      </c>
      <c r="AX367" s="474">
        <v>-0.05</v>
      </c>
      <c r="AY367" s="474">
        <v>-0.05</v>
      </c>
      <c r="AZ367" s="474">
        <v>-0.05</v>
      </c>
      <c r="BA367" s="474">
        <v>-0.05</v>
      </c>
    </row>
    <row r="368" spans="1:53">
      <c r="A368" s="475" t="s">
        <v>2638</v>
      </c>
      <c r="B368" s="474">
        <v>0</v>
      </c>
      <c r="C368" s="474">
        <v>0</v>
      </c>
      <c r="D368" s="474">
        <v>0</v>
      </c>
      <c r="E368" s="474">
        <v>0</v>
      </c>
      <c r="F368" s="474">
        <v>0</v>
      </c>
      <c r="G368" s="474">
        <v>0</v>
      </c>
      <c r="H368" s="474">
        <v>0</v>
      </c>
      <c r="I368" s="474">
        <v>0</v>
      </c>
      <c r="J368" s="474">
        <v>0</v>
      </c>
      <c r="K368" s="474">
        <v>0</v>
      </c>
      <c r="L368" s="474">
        <v>0</v>
      </c>
      <c r="M368" s="474">
        <v>0</v>
      </c>
      <c r="N368" s="474">
        <v>0</v>
      </c>
      <c r="O368" s="474">
        <v>0</v>
      </c>
      <c r="P368" s="474">
        <v>0</v>
      </c>
      <c r="Q368" s="474">
        <v>0</v>
      </c>
      <c r="R368" s="474">
        <v>0</v>
      </c>
      <c r="S368" s="474">
        <v>0</v>
      </c>
      <c r="T368" s="474">
        <v>0</v>
      </c>
      <c r="U368" s="474">
        <v>0</v>
      </c>
      <c r="V368" s="474">
        <v>0</v>
      </c>
      <c r="W368" s="474">
        <v>0</v>
      </c>
      <c r="X368" s="474">
        <v>0</v>
      </c>
      <c r="Y368" s="474">
        <v>0</v>
      </c>
      <c r="Z368" s="474">
        <v>0</v>
      </c>
      <c r="AA368" s="474">
        <v>0</v>
      </c>
      <c r="AB368" s="474">
        <v>0</v>
      </c>
      <c r="AC368" s="474">
        <v>0</v>
      </c>
      <c r="AD368" s="474">
        <v>0</v>
      </c>
      <c r="AE368" s="474">
        <v>0</v>
      </c>
      <c r="AF368" s="474">
        <v>0</v>
      </c>
      <c r="AG368" s="474">
        <v>0</v>
      </c>
      <c r="AH368" s="474">
        <v>0</v>
      </c>
      <c r="AI368" s="474">
        <v>0</v>
      </c>
      <c r="AJ368" s="474">
        <v>0</v>
      </c>
      <c r="AK368" s="474">
        <v>0</v>
      </c>
      <c r="AL368" s="474">
        <v>0</v>
      </c>
      <c r="AM368" s="474">
        <v>0</v>
      </c>
      <c r="AN368" s="474">
        <v>0</v>
      </c>
      <c r="AO368" s="474">
        <v>0</v>
      </c>
      <c r="AP368" s="474">
        <v>0</v>
      </c>
      <c r="AQ368" s="474">
        <v>0</v>
      </c>
      <c r="AR368" s="474">
        <v>0</v>
      </c>
      <c r="AS368" s="474">
        <v>0</v>
      </c>
      <c r="AT368" s="474">
        <v>0</v>
      </c>
      <c r="AU368" s="474">
        <v>0</v>
      </c>
      <c r="AV368" s="474">
        <v>0</v>
      </c>
      <c r="AW368" s="474">
        <v>0</v>
      </c>
      <c r="AX368" s="474">
        <v>0</v>
      </c>
      <c r="AY368" s="474">
        <v>0</v>
      </c>
      <c r="AZ368" s="474">
        <v>0</v>
      </c>
      <c r="BA368" s="474">
        <v>0</v>
      </c>
    </row>
    <row r="369" spans="1:53">
      <c r="A369" s="475" t="s">
        <v>2637</v>
      </c>
      <c r="B369" s="474">
        <v>0</v>
      </c>
      <c r="C369" s="474">
        <v>0</v>
      </c>
      <c r="D369" s="474">
        <v>0</v>
      </c>
      <c r="E369" s="474">
        <v>0</v>
      </c>
      <c r="F369" s="474">
        <v>0</v>
      </c>
      <c r="G369" s="474">
        <v>0</v>
      </c>
      <c r="H369" s="474">
        <v>0</v>
      </c>
      <c r="I369" s="474">
        <v>0</v>
      </c>
      <c r="J369" s="474">
        <v>0</v>
      </c>
      <c r="K369" s="474">
        <v>0</v>
      </c>
      <c r="L369" s="474">
        <v>0</v>
      </c>
      <c r="M369" s="474">
        <v>0</v>
      </c>
      <c r="N369" s="474">
        <v>0</v>
      </c>
      <c r="O369" s="474">
        <v>0</v>
      </c>
      <c r="P369" s="474">
        <v>0</v>
      </c>
      <c r="Q369" s="474">
        <v>0</v>
      </c>
      <c r="R369" s="474">
        <v>0</v>
      </c>
      <c r="S369" s="474">
        <v>0</v>
      </c>
      <c r="T369" s="474">
        <v>0</v>
      </c>
      <c r="U369" s="474">
        <v>0</v>
      </c>
      <c r="V369" s="474">
        <v>0</v>
      </c>
      <c r="W369" s="474">
        <v>0</v>
      </c>
      <c r="X369" s="474">
        <v>0</v>
      </c>
      <c r="Y369" s="474">
        <v>0</v>
      </c>
      <c r="Z369" s="474">
        <v>0</v>
      </c>
      <c r="AA369" s="474">
        <v>0</v>
      </c>
      <c r="AB369" s="474">
        <v>0</v>
      </c>
      <c r="AC369" s="474">
        <v>0</v>
      </c>
      <c r="AD369" s="474">
        <v>0</v>
      </c>
      <c r="AE369" s="474">
        <v>0</v>
      </c>
      <c r="AF369" s="474">
        <v>0</v>
      </c>
      <c r="AG369" s="474">
        <v>0</v>
      </c>
      <c r="AH369" s="474">
        <v>0</v>
      </c>
      <c r="AI369" s="474">
        <v>0</v>
      </c>
      <c r="AJ369" s="474">
        <v>0</v>
      </c>
      <c r="AK369" s="474">
        <v>0</v>
      </c>
      <c r="AL369" s="474">
        <v>0</v>
      </c>
      <c r="AM369" s="474">
        <v>0</v>
      </c>
      <c r="AN369" s="474">
        <v>0</v>
      </c>
      <c r="AO369" s="474">
        <v>0</v>
      </c>
      <c r="AP369" s="474">
        <v>0</v>
      </c>
      <c r="AQ369" s="474">
        <v>0</v>
      </c>
      <c r="AR369" s="474">
        <v>0</v>
      </c>
      <c r="AS369" s="474">
        <v>0</v>
      </c>
      <c r="AT369" s="474">
        <v>0</v>
      </c>
      <c r="AU369" s="474">
        <v>0</v>
      </c>
      <c r="AV369" s="474">
        <v>0</v>
      </c>
      <c r="AW369" s="474">
        <v>0</v>
      </c>
      <c r="AX369" s="474">
        <v>0</v>
      </c>
      <c r="AY369" s="474">
        <v>0</v>
      </c>
      <c r="AZ369" s="474">
        <v>0</v>
      </c>
      <c r="BA369" s="474">
        <v>0</v>
      </c>
    </row>
    <row r="370" spans="1:53">
      <c r="A370" s="475" t="s">
        <v>2636</v>
      </c>
      <c r="B370" s="474">
        <v>0</v>
      </c>
      <c r="C370" s="474">
        <v>0</v>
      </c>
      <c r="D370" s="474">
        <v>0</v>
      </c>
      <c r="E370" s="474">
        <v>0</v>
      </c>
      <c r="F370" s="474">
        <v>0</v>
      </c>
      <c r="G370" s="474">
        <v>0</v>
      </c>
      <c r="H370" s="474">
        <v>0</v>
      </c>
      <c r="I370" s="474">
        <v>0</v>
      </c>
      <c r="J370" s="474">
        <v>0</v>
      </c>
      <c r="K370" s="474">
        <v>0</v>
      </c>
      <c r="L370" s="474">
        <v>0</v>
      </c>
      <c r="M370" s="474">
        <v>0</v>
      </c>
      <c r="N370" s="474">
        <v>0</v>
      </c>
      <c r="O370" s="474">
        <v>0</v>
      </c>
      <c r="P370" s="474">
        <v>0</v>
      </c>
      <c r="Q370" s="474">
        <v>0</v>
      </c>
      <c r="R370" s="474">
        <v>0</v>
      </c>
      <c r="S370" s="474">
        <v>0</v>
      </c>
      <c r="T370" s="474">
        <v>0</v>
      </c>
      <c r="U370" s="474">
        <v>0</v>
      </c>
      <c r="V370" s="474">
        <v>0</v>
      </c>
      <c r="W370" s="474">
        <v>0</v>
      </c>
      <c r="X370" s="474">
        <v>0</v>
      </c>
      <c r="Y370" s="474">
        <v>0</v>
      </c>
      <c r="Z370" s="474">
        <v>0</v>
      </c>
      <c r="AA370" s="474">
        <v>0</v>
      </c>
      <c r="AB370" s="474">
        <v>0</v>
      </c>
      <c r="AC370" s="474">
        <v>0</v>
      </c>
      <c r="AD370" s="474">
        <v>0</v>
      </c>
      <c r="AE370" s="474">
        <v>0</v>
      </c>
      <c r="AF370" s="474">
        <v>0</v>
      </c>
      <c r="AG370" s="474">
        <v>0</v>
      </c>
      <c r="AH370" s="474">
        <v>0</v>
      </c>
      <c r="AI370" s="474">
        <v>0</v>
      </c>
      <c r="AJ370" s="474">
        <v>0</v>
      </c>
      <c r="AK370" s="474">
        <v>0</v>
      </c>
      <c r="AL370" s="474">
        <v>0</v>
      </c>
      <c r="AM370" s="474">
        <v>0</v>
      </c>
      <c r="AN370" s="474">
        <v>0</v>
      </c>
      <c r="AO370" s="474">
        <v>0</v>
      </c>
      <c r="AP370" s="474">
        <v>0</v>
      </c>
      <c r="AQ370" s="474">
        <v>0</v>
      </c>
      <c r="AR370" s="474">
        <v>0</v>
      </c>
      <c r="AS370" s="474">
        <v>0</v>
      </c>
      <c r="AT370" s="474">
        <v>0</v>
      </c>
      <c r="AU370" s="474">
        <v>0</v>
      </c>
      <c r="AV370" s="474">
        <v>0</v>
      </c>
      <c r="AW370" s="474">
        <v>0</v>
      </c>
      <c r="AX370" s="474">
        <v>0</v>
      </c>
      <c r="AY370" s="474">
        <v>0</v>
      </c>
      <c r="AZ370" s="474">
        <v>0</v>
      </c>
      <c r="BA370" s="474">
        <v>0</v>
      </c>
    </row>
    <row r="371" spans="1:53">
      <c r="A371" s="475" t="s">
        <v>2635</v>
      </c>
    </row>
    <row r="372" spans="1:53">
      <c r="A372" s="481" t="s">
        <v>2634</v>
      </c>
      <c r="B372" s="484">
        <v>39194901669.150002</v>
      </c>
      <c r="C372" s="484">
        <v>39174940409.330002</v>
      </c>
      <c r="D372" s="484">
        <v>39337432547.139999</v>
      </c>
      <c r="E372" s="484">
        <v>39464649792.449997</v>
      </c>
      <c r="F372" s="484">
        <v>39743851630.5</v>
      </c>
      <c r="G372" s="484">
        <v>40019679662.389999</v>
      </c>
      <c r="H372" s="484">
        <v>40375462240.709999</v>
      </c>
      <c r="I372" s="484">
        <v>40639543356.440002</v>
      </c>
      <c r="J372" s="484">
        <v>41521638693.239998</v>
      </c>
      <c r="K372" s="484">
        <v>41739544008.6343</v>
      </c>
      <c r="L372" s="484">
        <v>41860058075.537201</v>
      </c>
      <c r="M372" s="484">
        <v>41967596688.403198</v>
      </c>
      <c r="N372" s="484">
        <v>41967596688.403198</v>
      </c>
      <c r="O372" s="484">
        <v>42103196519.548897</v>
      </c>
      <c r="P372" s="484">
        <v>42201754835.247704</v>
      </c>
      <c r="Q372" s="484">
        <v>42504375401.640701</v>
      </c>
      <c r="R372" s="484">
        <v>42800627511.194901</v>
      </c>
      <c r="S372" s="484">
        <v>43141684358.838203</v>
      </c>
      <c r="T372" s="484">
        <v>43535771646.636398</v>
      </c>
      <c r="U372" s="484">
        <v>43881922434.7864</v>
      </c>
      <c r="V372" s="484">
        <v>44087230289.3993</v>
      </c>
      <c r="W372" s="484">
        <v>44331957871.128799</v>
      </c>
      <c r="X372" s="484">
        <v>44378805626.9412</v>
      </c>
      <c r="Y372" s="484">
        <v>44533577349.371803</v>
      </c>
      <c r="Z372" s="484">
        <v>44702959585.599098</v>
      </c>
      <c r="AA372" s="484">
        <v>44702959585.599098</v>
      </c>
      <c r="AB372" s="484">
        <v>44916516004.4067</v>
      </c>
      <c r="AC372" s="484">
        <v>44950164557.069702</v>
      </c>
      <c r="AD372" s="484">
        <v>45187825282.184097</v>
      </c>
      <c r="AE372" s="484">
        <v>45490497031.021797</v>
      </c>
      <c r="AF372" s="484">
        <v>45770045694.111504</v>
      </c>
      <c r="AG372" s="484">
        <v>46123606938.227898</v>
      </c>
      <c r="AH372" s="484">
        <v>46442031021.635696</v>
      </c>
      <c r="AI372" s="484">
        <v>46676243889.8881</v>
      </c>
      <c r="AJ372" s="484">
        <v>46955980264.937202</v>
      </c>
      <c r="AK372" s="484">
        <v>47006942443.492401</v>
      </c>
      <c r="AL372" s="484">
        <v>47112233242.294601</v>
      </c>
      <c r="AM372" s="484">
        <v>47194112861.895798</v>
      </c>
      <c r="AN372" s="484">
        <v>47194112861.895798</v>
      </c>
      <c r="AO372" s="484">
        <v>47372223063.275101</v>
      </c>
      <c r="AP372" s="484">
        <v>47462191954.930099</v>
      </c>
      <c r="AQ372" s="484">
        <v>47623181777.651497</v>
      </c>
      <c r="AR372" s="484">
        <v>47869463227.252403</v>
      </c>
      <c r="AS372" s="484">
        <v>48131193227.146202</v>
      </c>
      <c r="AT372" s="484">
        <v>48433651864.685204</v>
      </c>
      <c r="AU372" s="484">
        <v>48645539852.853897</v>
      </c>
      <c r="AV372" s="484">
        <v>48797254550.235001</v>
      </c>
      <c r="AW372" s="484">
        <v>49008193861.376404</v>
      </c>
      <c r="AX372" s="484">
        <v>48985134992.0952</v>
      </c>
      <c r="AY372" s="484">
        <v>48998514397.627502</v>
      </c>
      <c r="AZ372" s="484">
        <v>49013023173.964104</v>
      </c>
      <c r="BA372" s="484">
        <v>49013023173.964104</v>
      </c>
    </row>
    <row r="373" spans="1:53">
      <c r="A373" s="475" t="s">
        <v>2633</v>
      </c>
      <c r="B373" s="474">
        <v>23269047169.470001</v>
      </c>
      <c r="C373" s="474">
        <v>23332255194.27</v>
      </c>
      <c r="D373" s="474">
        <v>23448226975.919998</v>
      </c>
      <c r="E373" s="474">
        <v>23539561390.59</v>
      </c>
      <c r="F373" s="474">
        <v>23709763792.82</v>
      </c>
      <c r="G373" s="474">
        <v>23968693564.439999</v>
      </c>
      <c r="H373" s="474">
        <v>24156439216.109901</v>
      </c>
      <c r="I373" s="474">
        <v>24349244158.540001</v>
      </c>
      <c r="J373" s="474">
        <v>24934430425.5</v>
      </c>
      <c r="K373" s="474">
        <v>25062008681.883202</v>
      </c>
      <c r="L373" s="474">
        <v>24868882334.669899</v>
      </c>
      <c r="M373" s="474">
        <v>24974598448.506302</v>
      </c>
      <c r="N373" s="474">
        <v>24974598448.506302</v>
      </c>
      <c r="O373" s="474">
        <v>25140241222.111198</v>
      </c>
      <c r="P373" s="474">
        <v>25210658147.443298</v>
      </c>
      <c r="Q373" s="474">
        <v>25637514193.262699</v>
      </c>
      <c r="R373" s="474">
        <v>25738695031.727798</v>
      </c>
      <c r="S373" s="474">
        <v>25901505446.859001</v>
      </c>
      <c r="T373" s="474">
        <v>26065882610.971001</v>
      </c>
      <c r="U373" s="474">
        <v>26390720076.621101</v>
      </c>
      <c r="V373" s="474">
        <v>26552463614.797001</v>
      </c>
      <c r="W373" s="474">
        <v>26731781949.219101</v>
      </c>
      <c r="X373" s="474">
        <v>26864710556.530701</v>
      </c>
      <c r="Y373" s="474">
        <v>26972395380.468102</v>
      </c>
      <c r="Z373" s="474">
        <v>27096336998.887501</v>
      </c>
      <c r="AA373" s="474">
        <v>27096336998.887501</v>
      </c>
      <c r="AB373" s="474">
        <v>27178928895.142101</v>
      </c>
      <c r="AC373" s="474">
        <v>27218184578.3442</v>
      </c>
      <c r="AD373" s="474">
        <v>27232497552.658699</v>
      </c>
      <c r="AE373" s="474">
        <v>27329674366.327499</v>
      </c>
      <c r="AF373" s="474">
        <v>27465681432.003399</v>
      </c>
      <c r="AG373" s="474">
        <v>27622014386.210701</v>
      </c>
      <c r="AH373" s="474">
        <v>27373510953.057701</v>
      </c>
      <c r="AI373" s="474">
        <v>27526175122.871101</v>
      </c>
      <c r="AJ373" s="474">
        <v>27685565009.834801</v>
      </c>
      <c r="AK373" s="474">
        <v>27821876795.977001</v>
      </c>
      <c r="AL373" s="474">
        <v>28408441771.478298</v>
      </c>
      <c r="AM373" s="474">
        <v>28508328990.1245</v>
      </c>
      <c r="AN373" s="474">
        <v>28508328990.1245</v>
      </c>
      <c r="AO373" s="474">
        <v>28584366825.1968</v>
      </c>
      <c r="AP373" s="474">
        <v>29112561240.423401</v>
      </c>
      <c r="AQ373" s="474">
        <v>29192614263.789501</v>
      </c>
      <c r="AR373" s="474">
        <v>29284646405.156399</v>
      </c>
      <c r="AS373" s="474">
        <v>29417753382.1036</v>
      </c>
      <c r="AT373" s="474">
        <v>29570690050.923</v>
      </c>
      <c r="AU373" s="474">
        <v>29599720945.243301</v>
      </c>
      <c r="AV373" s="474">
        <v>29746270143.959801</v>
      </c>
      <c r="AW373" s="474">
        <v>29902844750.2225</v>
      </c>
      <c r="AX373" s="474">
        <v>30034464981.458401</v>
      </c>
      <c r="AY373" s="474">
        <v>30165276266.3634</v>
      </c>
      <c r="AZ373" s="474">
        <v>30256975729.468498</v>
      </c>
      <c r="BA373" s="474">
        <v>30256975729.468498</v>
      </c>
    </row>
    <row r="374" spans="1:53">
      <c r="A374" s="475" t="s">
        <v>2632</v>
      </c>
      <c r="B374" s="474">
        <v>0</v>
      </c>
      <c r="C374" s="474">
        <v>0</v>
      </c>
      <c r="D374" s="474">
        <v>0</v>
      </c>
      <c r="E374" s="474">
        <v>0</v>
      </c>
      <c r="F374" s="474">
        <v>0</v>
      </c>
      <c r="G374" s="474">
        <v>0</v>
      </c>
      <c r="H374" s="474">
        <v>0</v>
      </c>
      <c r="I374" s="474">
        <v>0</v>
      </c>
      <c r="J374" s="474">
        <v>0</v>
      </c>
      <c r="K374" s="474">
        <v>0</v>
      </c>
      <c r="L374" s="474">
        <v>0</v>
      </c>
      <c r="M374" s="474">
        <v>0</v>
      </c>
      <c r="N374" s="474">
        <v>0</v>
      </c>
      <c r="O374" s="474">
        <v>0</v>
      </c>
      <c r="P374" s="474">
        <v>0</v>
      </c>
      <c r="Q374" s="474">
        <v>0</v>
      </c>
      <c r="R374" s="474">
        <v>0</v>
      </c>
      <c r="S374" s="474">
        <v>0</v>
      </c>
      <c r="T374" s="474">
        <v>0</v>
      </c>
      <c r="U374" s="474">
        <v>0</v>
      </c>
      <c r="V374" s="474">
        <v>0</v>
      </c>
      <c r="W374" s="474">
        <v>0</v>
      </c>
      <c r="X374" s="474">
        <v>0</v>
      </c>
      <c r="Y374" s="474">
        <v>0</v>
      </c>
      <c r="Z374" s="474">
        <v>0</v>
      </c>
      <c r="AA374" s="474">
        <v>0</v>
      </c>
      <c r="AB374" s="474">
        <v>0</v>
      </c>
      <c r="AC374" s="474">
        <v>0</v>
      </c>
      <c r="AD374" s="474">
        <v>0</v>
      </c>
      <c r="AE374" s="474">
        <v>0</v>
      </c>
      <c r="AF374" s="474">
        <v>0</v>
      </c>
      <c r="AG374" s="474">
        <v>0</v>
      </c>
      <c r="AH374" s="474">
        <v>0</v>
      </c>
      <c r="AI374" s="474">
        <v>0</v>
      </c>
      <c r="AJ374" s="474">
        <v>0</v>
      </c>
      <c r="AK374" s="474">
        <v>0</v>
      </c>
      <c r="AL374" s="474">
        <v>0</v>
      </c>
      <c r="AM374" s="474">
        <v>0</v>
      </c>
      <c r="AN374" s="474">
        <v>0</v>
      </c>
      <c r="AO374" s="474">
        <v>0</v>
      </c>
      <c r="AP374" s="474">
        <v>0</v>
      </c>
      <c r="AQ374" s="474">
        <v>0</v>
      </c>
      <c r="AR374" s="474">
        <v>0</v>
      </c>
      <c r="AS374" s="474">
        <v>0</v>
      </c>
      <c r="AT374" s="474">
        <v>0</v>
      </c>
      <c r="AU374" s="474">
        <v>0</v>
      </c>
      <c r="AV374" s="474">
        <v>0</v>
      </c>
      <c r="AW374" s="474">
        <v>0</v>
      </c>
      <c r="AX374" s="474">
        <v>0</v>
      </c>
      <c r="AY374" s="474">
        <v>0</v>
      </c>
      <c r="AZ374" s="474">
        <v>0</v>
      </c>
      <c r="BA374" s="474">
        <v>0</v>
      </c>
    </row>
    <row r="375" spans="1:53">
      <c r="A375" s="475" t="s">
        <v>2631</v>
      </c>
      <c r="B375" s="474">
        <v>0</v>
      </c>
      <c r="C375" s="474">
        <v>0</v>
      </c>
      <c r="D375" s="474">
        <v>0</v>
      </c>
      <c r="E375" s="474">
        <v>0</v>
      </c>
      <c r="F375" s="474">
        <v>0</v>
      </c>
      <c r="G375" s="474">
        <v>0</v>
      </c>
      <c r="H375" s="474">
        <v>0</v>
      </c>
      <c r="I375" s="474">
        <v>0</v>
      </c>
      <c r="J375" s="474">
        <v>0</v>
      </c>
      <c r="K375" s="474">
        <v>0</v>
      </c>
      <c r="L375" s="474">
        <v>0</v>
      </c>
      <c r="M375" s="474">
        <v>0</v>
      </c>
      <c r="N375" s="474">
        <v>0</v>
      </c>
      <c r="O375" s="474">
        <v>0</v>
      </c>
      <c r="P375" s="474">
        <v>0</v>
      </c>
      <c r="Q375" s="474">
        <v>0</v>
      </c>
      <c r="R375" s="474">
        <v>0</v>
      </c>
      <c r="S375" s="474">
        <v>0</v>
      </c>
      <c r="T375" s="474">
        <v>0</v>
      </c>
      <c r="U375" s="474">
        <v>0</v>
      </c>
      <c r="V375" s="474">
        <v>0</v>
      </c>
      <c r="W375" s="474">
        <v>0</v>
      </c>
      <c r="X375" s="474">
        <v>0</v>
      </c>
      <c r="Y375" s="474">
        <v>0</v>
      </c>
      <c r="Z375" s="474">
        <v>0</v>
      </c>
      <c r="AA375" s="474">
        <v>0</v>
      </c>
      <c r="AB375" s="474">
        <v>0</v>
      </c>
      <c r="AC375" s="474">
        <v>0</v>
      </c>
      <c r="AD375" s="474">
        <v>0</v>
      </c>
      <c r="AE375" s="474">
        <v>0</v>
      </c>
      <c r="AF375" s="474">
        <v>0</v>
      </c>
      <c r="AG375" s="474">
        <v>0</v>
      </c>
      <c r="AH375" s="474">
        <v>0</v>
      </c>
      <c r="AI375" s="474">
        <v>0</v>
      </c>
      <c r="AJ375" s="474">
        <v>0</v>
      </c>
      <c r="AK375" s="474">
        <v>0</v>
      </c>
      <c r="AL375" s="474">
        <v>0</v>
      </c>
      <c r="AM375" s="474">
        <v>0</v>
      </c>
      <c r="AN375" s="474">
        <v>0</v>
      </c>
      <c r="AO375" s="474">
        <v>0</v>
      </c>
      <c r="AP375" s="474">
        <v>0</v>
      </c>
      <c r="AQ375" s="474">
        <v>0</v>
      </c>
      <c r="AR375" s="474">
        <v>0</v>
      </c>
      <c r="AS375" s="474">
        <v>0</v>
      </c>
      <c r="AT375" s="474">
        <v>0</v>
      </c>
      <c r="AU375" s="474">
        <v>0</v>
      </c>
      <c r="AV375" s="474">
        <v>0</v>
      </c>
      <c r="AW375" s="474">
        <v>0</v>
      </c>
      <c r="AX375" s="474">
        <v>0</v>
      </c>
      <c r="AY375" s="474">
        <v>0</v>
      </c>
      <c r="AZ375" s="474">
        <v>0</v>
      </c>
      <c r="BA375" s="474">
        <v>0</v>
      </c>
    </row>
    <row r="376" spans="1:53">
      <c r="A376" s="475" t="s">
        <v>2630</v>
      </c>
      <c r="B376" s="474">
        <v>0</v>
      </c>
      <c r="C376" s="474">
        <v>0</v>
      </c>
      <c r="D376" s="474">
        <v>0</v>
      </c>
      <c r="E376" s="474">
        <v>0</v>
      </c>
      <c r="F376" s="474">
        <v>0</v>
      </c>
      <c r="G376" s="474">
        <v>0</v>
      </c>
      <c r="H376" s="474">
        <v>0</v>
      </c>
      <c r="I376" s="474">
        <v>0</v>
      </c>
      <c r="J376" s="474">
        <v>0</v>
      </c>
      <c r="K376" s="474">
        <v>0</v>
      </c>
      <c r="L376" s="474">
        <v>0</v>
      </c>
      <c r="M376" s="474">
        <v>0</v>
      </c>
      <c r="N376" s="474">
        <v>0</v>
      </c>
      <c r="O376" s="474">
        <v>0</v>
      </c>
      <c r="P376" s="474">
        <v>0</v>
      </c>
      <c r="Q376" s="474">
        <v>0</v>
      </c>
      <c r="R376" s="474">
        <v>0</v>
      </c>
      <c r="S376" s="474">
        <v>0</v>
      </c>
      <c r="T376" s="474">
        <v>0</v>
      </c>
      <c r="U376" s="474">
        <v>0</v>
      </c>
      <c r="V376" s="474">
        <v>0</v>
      </c>
      <c r="W376" s="474">
        <v>0</v>
      </c>
      <c r="X376" s="474">
        <v>0</v>
      </c>
      <c r="Y376" s="474">
        <v>0</v>
      </c>
      <c r="Z376" s="474">
        <v>0</v>
      </c>
      <c r="AA376" s="474">
        <v>0</v>
      </c>
      <c r="AB376" s="474">
        <v>0</v>
      </c>
      <c r="AC376" s="474">
        <v>0</v>
      </c>
      <c r="AD376" s="474">
        <v>0</v>
      </c>
      <c r="AE376" s="474">
        <v>0</v>
      </c>
      <c r="AF376" s="474">
        <v>0</v>
      </c>
      <c r="AG376" s="474">
        <v>0</v>
      </c>
      <c r="AH376" s="474">
        <v>0</v>
      </c>
      <c r="AI376" s="474">
        <v>0</v>
      </c>
      <c r="AJ376" s="474">
        <v>0</v>
      </c>
      <c r="AK376" s="474">
        <v>0</v>
      </c>
      <c r="AL376" s="474">
        <v>0</v>
      </c>
      <c r="AM376" s="474">
        <v>0</v>
      </c>
      <c r="AN376" s="474">
        <v>0</v>
      </c>
      <c r="AO376" s="474">
        <v>0</v>
      </c>
      <c r="AP376" s="474">
        <v>0</v>
      </c>
      <c r="AQ376" s="474">
        <v>0</v>
      </c>
      <c r="AR376" s="474">
        <v>0</v>
      </c>
      <c r="AS376" s="474">
        <v>0</v>
      </c>
      <c r="AT376" s="474">
        <v>0</v>
      </c>
      <c r="AU376" s="474">
        <v>0</v>
      </c>
      <c r="AV376" s="474">
        <v>0</v>
      </c>
      <c r="AW376" s="474">
        <v>0</v>
      </c>
      <c r="AX376" s="474">
        <v>0</v>
      </c>
      <c r="AY376" s="474">
        <v>0</v>
      </c>
      <c r="AZ376" s="474">
        <v>0</v>
      </c>
      <c r="BA376" s="474">
        <v>0</v>
      </c>
    </row>
    <row r="377" spans="1:53">
      <c r="A377" s="475" t="s">
        <v>2629</v>
      </c>
      <c r="B377" s="474">
        <v>9454402977</v>
      </c>
      <c r="C377" s="474">
        <v>9423763764</v>
      </c>
      <c r="D377" s="474">
        <v>9423763764</v>
      </c>
      <c r="E377" s="474">
        <v>9423763764</v>
      </c>
      <c r="F377" s="474">
        <v>9423763764</v>
      </c>
      <c r="G377" s="474">
        <v>9508763764</v>
      </c>
      <c r="H377" s="474">
        <v>9508763764</v>
      </c>
      <c r="I377" s="474">
        <v>9480942561</v>
      </c>
      <c r="J377" s="474">
        <v>9080943561</v>
      </c>
      <c r="K377" s="474">
        <v>9080943561</v>
      </c>
      <c r="L377" s="474">
        <v>10280943561</v>
      </c>
      <c r="M377" s="474">
        <v>10280943561</v>
      </c>
      <c r="N377" s="474">
        <v>10280943561</v>
      </c>
      <c r="O377" s="474">
        <v>10280943561</v>
      </c>
      <c r="P377" s="474">
        <v>10248388082</v>
      </c>
      <c r="Q377" s="474">
        <v>10548388082</v>
      </c>
      <c r="R377" s="474">
        <v>10548388082</v>
      </c>
      <c r="S377" s="474">
        <v>10548388082</v>
      </c>
      <c r="T377" s="474">
        <v>10548388082</v>
      </c>
      <c r="U377" s="474">
        <v>10548388082</v>
      </c>
      <c r="V377" s="474">
        <v>10518565416</v>
      </c>
      <c r="W377" s="474">
        <v>10518565416</v>
      </c>
      <c r="X377" s="474">
        <v>10518565416</v>
      </c>
      <c r="Y377" s="474">
        <v>10518565416</v>
      </c>
      <c r="Z377" s="474">
        <v>10518565416</v>
      </c>
      <c r="AA377" s="474">
        <v>10518565416</v>
      </c>
      <c r="AB377" s="474">
        <v>10518565416</v>
      </c>
      <c r="AC377" s="474">
        <v>10484054895</v>
      </c>
      <c r="AD377" s="474">
        <v>10984054895</v>
      </c>
      <c r="AE377" s="474">
        <v>10984054895</v>
      </c>
      <c r="AF377" s="474">
        <v>10984054895</v>
      </c>
      <c r="AG377" s="474">
        <v>10984054895</v>
      </c>
      <c r="AH377" s="474">
        <v>10984054895</v>
      </c>
      <c r="AI377" s="474">
        <v>10952501553</v>
      </c>
      <c r="AJ377" s="474">
        <v>10952501553</v>
      </c>
      <c r="AK377" s="474">
        <v>10952501553</v>
      </c>
      <c r="AL377" s="474">
        <v>11452501553</v>
      </c>
      <c r="AM377" s="474">
        <v>11452501553</v>
      </c>
      <c r="AN377" s="474">
        <v>11452501553</v>
      </c>
      <c r="AO377" s="474">
        <v>11452501553</v>
      </c>
      <c r="AP377" s="474">
        <v>11915969753</v>
      </c>
      <c r="AQ377" s="474">
        <v>11915969753</v>
      </c>
      <c r="AR377" s="474">
        <v>11915969753</v>
      </c>
      <c r="AS377" s="474">
        <v>11915969753</v>
      </c>
      <c r="AT377" s="474">
        <v>11915969753</v>
      </c>
      <c r="AU377" s="474">
        <v>11915969753</v>
      </c>
      <c r="AV377" s="474">
        <v>11882449014</v>
      </c>
      <c r="AW377" s="474">
        <v>11882449014</v>
      </c>
      <c r="AX377" s="474">
        <v>11882449014</v>
      </c>
      <c r="AY377" s="474">
        <v>11932449014</v>
      </c>
      <c r="AZ377" s="474">
        <v>11932449014</v>
      </c>
      <c r="BA377" s="474">
        <v>11932449014</v>
      </c>
    </row>
    <row r="378" spans="1:53">
      <c r="A378" s="475" t="s">
        <v>2628</v>
      </c>
      <c r="B378" s="474">
        <v>9454402977</v>
      </c>
      <c r="C378" s="474">
        <v>9423763764</v>
      </c>
      <c r="D378" s="474">
        <v>9423763764</v>
      </c>
      <c r="E378" s="474">
        <v>9423763764</v>
      </c>
      <c r="F378" s="474">
        <v>9423763764</v>
      </c>
      <c r="G378" s="474">
        <v>9508763764</v>
      </c>
      <c r="H378" s="474">
        <v>9508763764</v>
      </c>
      <c r="I378" s="474">
        <v>9480942561</v>
      </c>
      <c r="J378" s="474">
        <v>9080943561</v>
      </c>
      <c r="K378" s="474">
        <v>9080943561</v>
      </c>
      <c r="L378" s="474">
        <v>10280943561</v>
      </c>
      <c r="M378" s="474">
        <v>10280943561</v>
      </c>
      <c r="N378" s="474">
        <v>10280943561</v>
      </c>
      <c r="O378" s="474">
        <v>10280943561</v>
      </c>
      <c r="P378" s="474">
        <v>10248388082</v>
      </c>
      <c r="Q378" s="474">
        <v>10548388082</v>
      </c>
      <c r="R378" s="474">
        <v>10548388082</v>
      </c>
      <c r="S378" s="474">
        <v>10548388082</v>
      </c>
      <c r="T378" s="474">
        <v>10548388082</v>
      </c>
      <c r="U378" s="474">
        <v>10548388082</v>
      </c>
      <c r="V378" s="474">
        <v>10518565416</v>
      </c>
      <c r="W378" s="474">
        <v>10518565416</v>
      </c>
      <c r="X378" s="474">
        <v>10518565416</v>
      </c>
      <c r="Y378" s="474">
        <v>10518565416</v>
      </c>
      <c r="Z378" s="474">
        <v>10518565416</v>
      </c>
      <c r="AA378" s="474">
        <v>10518565416</v>
      </c>
      <c r="AB378" s="474">
        <v>10518565416</v>
      </c>
      <c r="AC378" s="474">
        <v>10484054895</v>
      </c>
      <c r="AD378" s="474">
        <v>10984054895</v>
      </c>
      <c r="AE378" s="474">
        <v>10984054895</v>
      </c>
      <c r="AF378" s="474">
        <v>10984054895</v>
      </c>
      <c r="AG378" s="474">
        <v>10984054895</v>
      </c>
      <c r="AH378" s="474">
        <v>10984054895</v>
      </c>
      <c r="AI378" s="474">
        <v>10952501553</v>
      </c>
      <c r="AJ378" s="474">
        <v>10952501553</v>
      </c>
      <c r="AK378" s="474">
        <v>10952501553</v>
      </c>
      <c r="AL378" s="474">
        <v>11452501553</v>
      </c>
      <c r="AM378" s="474">
        <v>11452501553</v>
      </c>
      <c r="AN378" s="474">
        <v>11452501553</v>
      </c>
      <c r="AO378" s="474">
        <v>11452501553</v>
      </c>
      <c r="AP378" s="474">
        <v>11915969753</v>
      </c>
      <c r="AQ378" s="474">
        <v>11915969753</v>
      </c>
      <c r="AR378" s="474">
        <v>11915969753</v>
      </c>
      <c r="AS378" s="474">
        <v>11915969753</v>
      </c>
      <c r="AT378" s="474">
        <v>11915969753</v>
      </c>
      <c r="AU378" s="474">
        <v>11915969753</v>
      </c>
      <c r="AV378" s="474">
        <v>11882449014</v>
      </c>
      <c r="AW378" s="474">
        <v>11882449014</v>
      </c>
      <c r="AX378" s="474">
        <v>11882449014</v>
      </c>
      <c r="AY378" s="474">
        <v>11932449014</v>
      </c>
      <c r="AZ378" s="474">
        <v>11932449014</v>
      </c>
      <c r="BA378" s="474">
        <v>11932449014</v>
      </c>
    </row>
    <row r="379" spans="1:53">
      <c r="A379" s="475" t="s">
        <v>2627</v>
      </c>
      <c r="B379" s="474">
        <v>9123270000</v>
      </c>
      <c r="C379" s="474">
        <v>9123270000</v>
      </c>
      <c r="D379" s="474">
        <v>9123270000</v>
      </c>
      <c r="E379" s="474">
        <v>9123270000</v>
      </c>
      <c r="F379" s="474">
        <v>9123270000</v>
      </c>
      <c r="G379" s="474">
        <v>9208270000</v>
      </c>
      <c r="H379" s="474">
        <v>9208270000</v>
      </c>
      <c r="I379" s="474">
        <v>9208270000</v>
      </c>
      <c r="J379" s="474">
        <v>8808271000</v>
      </c>
      <c r="K379" s="474">
        <v>8808271000</v>
      </c>
      <c r="L379" s="474">
        <v>10008271000</v>
      </c>
      <c r="M379" s="474">
        <v>10008271000</v>
      </c>
      <c r="N379" s="474">
        <v>10008271000</v>
      </c>
      <c r="O379" s="474">
        <v>10008271000</v>
      </c>
      <c r="P379" s="474">
        <v>10008271000</v>
      </c>
      <c r="Q379" s="474">
        <v>10308271000</v>
      </c>
      <c r="R379" s="474">
        <v>10308271000</v>
      </c>
      <c r="S379" s="474">
        <v>10308271000</v>
      </c>
      <c r="T379" s="474">
        <v>10308271000</v>
      </c>
      <c r="U379" s="474">
        <v>10308271000</v>
      </c>
      <c r="V379" s="474">
        <v>10308271000</v>
      </c>
      <c r="W379" s="474">
        <v>10308271000</v>
      </c>
      <c r="X379" s="474">
        <v>10308271000</v>
      </c>
      <c r="Y379" s="474">
        <v>10008271000</v>
      </c>
      <c r="Z379" s="474">
        <v>10008271000</v>
      </c>
      <c r="AA379" s="474">
        <v>10008271000</v>
      </c>
      <c r="AB379" s="474">
        <v>10008271000</v>
      </c>
      <c r="AC379" s="474">
        <v>10008271000</v>
      </c>
      <c r="AD379" s="474">
        <v>10508271000</v>
      </c>
      <c r="AE379" s="474">
        <v>10508271000</v>
      </c>
      <c r="AF379" s="474">
        <v>10508271000</v>
      </c>
      <c r="AG379" s="474">
        <v>10508271000</v>
      </c>
      <c r="AH379" s="474">
        <v>10508271000</v>
      </c>
      <c r="AI379" s="474">
        <v>10508271000</v>
      </c>
      <c r="AJ379" s="474">
        <v>10508271000</v>
      </c>
      <c r="AK379" s="474">
        <v>10508271000</v>
      </c>
      <c r="AL379" s="474">
        <v>10708271000</v>
      </c>
      <c r="AM379" s="474">
        <v>10708271000</v>
      </c>
      <c r="AN379" s="474">
        <v>10708271000</v>
      </c>
      <c r="AO379" s="474">
        <v>10708271000</v>
      </c>
      <c r="AP379" s="474">
        <v>11208271000</v>
      </c>
      <c r="AQ379" s="474">
        <v>11208271000</v>
      </c>
      <c r="AR379" s="474">
        <v>11208271000</v>
      </c>
      <c r="AS379" s="474">
        <v>11208271000</v>
      </c>
      <c r="AT379" s="474">
        <v>11208271000</v>
      </c>
      <c r="AU379" s="474">
        <v>11208271000</v>
      </c>
      <c r="AV379" s="474">
        <v>11208271000</v>
      </c>
      <c r="AW379" s="474">
        <v>11208271000</v>
      </c>
      <c r="AX379" s="474">
        <v>11208271000</v>
      </c>
      <c r="AY379" s="474">
        <v>11858271000</v>
      </c>
      <c r="AZ379" s="474">
        <v>11858271000</v>
      </c>
      <c r="BA379" s="474">
        <v>11858271000</v>
      </c>
    </row>
    <row r="380" spans="1:53">
      <c r="A380" s="475" t="s">
        <v>2626</v>
      </c>
      <c r="B380" s="474">
        <v>331132977</v>
      </c>
      <c r="C380" s="474">
        <v>300493764</v>
      </c>
      <c r="D380" s="474">
        <v>300493764</v>
      </c>
      <c r="E380" s="474">
        <v>300493764</v>
      </c>
      <c r="F380" s="474">
        <v>300493764</v>
      </c>
      <c r="G380" s="474">
        <v>300493764</v>
      </c>
      <c r="H380" s="474">
        <v>300493764</v>
      </c>
      <c r="I380" s="474">
        <v>272672561</v>
      </c>
      <c r="J380" s="474">
        <v>272672561</v>
      </c>
      <c r="K380" s="474">
        <v>272672561</v>
      </c>
      <c r="L380" s="474">
        <v>272672561</v>
      </c>
      <c r="M380" s="474">
        <v>272672561</v>
      </c>
      <c r="N380" s="474">
        <v>272672561</v>
      </c>
      <c r="O380" s="474">
        <v>272672561</v>
      </c>
      <c r="P380" s="474">
        <v>240117082</v>
      </c>
      <c r="Q380" s="474">
        <v>240117082</v>
      </c>
      <c r="R380" s="474">
        <v>240117082</v>
      </c>
      <c r="S380" s="474">
        <v>240117082</v>
      </c>
      <c r="T380" s="474">
        <v>240117082</v>
      </c>
      <c r="U380" s="474">
        <v>240117082</v>
      </c>
      <c r="V380" s="474">
        <v>210294416</v>
      </c>
      <c r="W380" s="474">
        <v>210294416</v>
      </c>
      <c r="X380" s="474">
        <v>210294416</v>
      </c>
      <c r="Y380" s="474">
        <v>210294416</v>
      </c>
      <c r="Z380" s="474">
        <v>210294416</v>
      </c>
      <c r="AA380" s="474">
        <v>210294416</v>
      </c>
      <c r="AB380" s="474">
        <v>210294416</v>
      </c>
      <c r="AC380" s="474">
        <v>175783895</v>
      </c>
      <c r="AD380" s="474">
        <v>175783895</v>
      </c>
      <c r="AE380" s="474">
        <v>175783895</v>
      </c>
      <c r="AF380" s="474">
        <v>175783895</v>
      </c>
      <c r="AG380" s="474">
        <v>175783895</v>
      </c>
      <c r="AH380" s="474">
        <v>175783895</v>
      </c>
      <c r="AI380" s="474">
        <v>144230553</v>
      </c>
      <c r="AJ380" s="474">
        <v>144230553</v>
      </c>
      <c r="AK380" s="474">
        <v>144230553</v>
      </c>
      <c r="AL380" s="474">
        <v>144230553</v>
      </c>
      <c r="AM380" s="474">
        <v>144230553</v>
      </c>
      <c r="AN380" s="474">
        <v>144230553</v>
      </c>
      <c r="AO380" s="474">
        <v>144230553</v>
      </c>
      <c r="AP380" s="474">
        <v>107698753</v>
      </c>
      <c r="AQ380" s="474">
        <v>107698753</v>
      </c>
      <c r="AR380" s="474">
        <v>107698753</v>
      </c>
      <c r="AS380" s="474">
        <v>107698753</v>
      </c>
      <c r="AT380" s="474">
        <v>107698753</v>
      </c>
      <c r="AU380" s="474">
        <v>107698753</v>
      </c>
      <c r="AV380" s="474">
        <v>74178014</v>
      </c>
      <c r="AW380" s="474">
        <v>74178014</v>
      </c>
      <c r="AX380" s="474">
        <v>74178014</v>
      </c>
      <c r="AY380" s="474">
        <v>74178014</v>
      </c>
      <c r="AZ380" s="474">
        <v>74178014</v>
      </c>
      <c r="BA380" s="474">
        <v>74178014</v>
      </c>
    </row>
    <row r="381" spans="1:53">
      <c r="A381" s="475" t="s">
        <v>2625</v>
      </c>
      <c r="B381" s="474">
        <v>58460416</v>
      </c>
      <c r="C381" s="474">
        <v>60376682</v>
      </c>
      <c r="D381" s="474">
        <v>60376682</v>
      </c>
      <c r="E381" s="474">
        <v>60376682</v>
      </c>
      <c r="F381" s="474">
        <v>60376682</v>
      </c>
      <c r="G381" s="474">
        <v>60376682</v>
      </c>
      <c r="H381" s="474">
        <v>60376682</v>
      </c>
      <c r="I381" s="474">
        <v>62378145</v>
      </c>
      <c r="J381" s="474">
        <v>62378145</v>
      </c>
      <c r="K381" s="474">
        <v>62378145</v>
      </c>
      <c r="L381" s="474">
        <v>62378145</v>
      </c>
      <c r="M381" s="474">
        <v>62378145</v>
      </c>
      <c r="N381" s="474">
        <v>62378145</v>
      </c>
      <c r="O381" s="474">
        <v>62378145</v>
      </c>
      <c r="P381" s="474">
        <v>62378145</v>
      </c>
      <c r="Q381" s="474">
        <v>62378145</v>
      </c>
      <c r="R381" s="474">
        <v>62378145</v>
      </c>
      <c r="S381" s="474">
        <v>62378145</v>
      </c>
      <c r="T381" s="474">
        <v>62378145</v>
      </c>
      <c r="U381" s="474">
        <v>62378145</v>
      </c>
      <c r="V381" s="474">
        <v>62378145</v>
      </c>
      <c r="W381" s="474">
        <v>62378145</v>
      </c>
      <c r="X381" s="474">
        <v>62378145</v>
      </c>
      <c r="Y381" s="474">
        <v>62378145</v>
      </c>
      <c r="Z381" s="474">
        <v>62378145</v>
      </c>
      <c r="AA381" s="474">
        <v>62378145</v>
      </c>
      <c r="AB381" s="474">
        <v>62378145</v>
      </c>
      <c r="AC381" s="474">
        <v>62378145</v>
      </c>
      <c r="AD381" s="474">
        <v>62378145</v>
      </c>
      <c r="AE381" s="474">
        <v>62378145</v>
      </c>
      <c r="AF381" s="474">
        <v>62378145</v>
      </c>
      <c r="AG381" s="474">
        <v>62378145</v>
      </c>
      <c r="AH381" s="474">
        <v>62378145</v>
      </c>
      <c r="AI381" s="474">
        <v>62378145</v>
      </c>
      <c r="AJ381" s="474">
        <v>62378145</v>
      </c>
      <c r="AK381" s="474">
        <v>62378145</v>
      </c>
      <c r="AL381" s="474">
        <v>62378145</v>
      </c>
      <c r="AM381" s="474">
        <v>62378145</v>
      </c>
      <c r="AN381" s="474">
        <v>62378145</v>
      </c>
      <c r="AO381" s="474">
        <v>62378145</v>
      </c>
      <c r="AP381" s="474">
        <v>62378145</v>
      </c>
      <c r="AQ381" s="474">
        <v>62378145</v>
      </c>
      <c r="AR381" s="474">
        <v>62378145</v>
      </c>
      <c r="AS381" s="474">
        <v>62378145</v>
      </c>
      <c r="AT381" s="474">
        <v>62378145</v>
      </c>
      <c r="AU381" s="474">
        <v>62378145</v>
      </c>
      <c r="AV381" s="474">
        <v>62378145</v>
      </c>
      <c r="AW381" s="474">
        <v>62378145</v>
      </c>
      <c r="AX381" s="474">
        <v>62378145</v>
      </c>
      <c r="AY381" s="474">
        <v>62378145</v>
      </c>
      <c r="AZ381" s="474">
        <v>62378145</v>
      </c>
      <c r="BA381" s="474">
        <v>62378145</v>
      </c>
    </row>
    <row r="382" spans="1:53">
      <c r="A382" s="475" t="s">
        <v>2624</v>
      </c>
      <c r="B382" s="474">
        <v>-58460416</v>
      </c>
      <c r="C382" s="474">
        <v>-60376682</v>
      </c>
      <c r="D382" s="474">
        <v>-60376682</v>
      </c>
      <c r="E382" s="474">
        <v>-60376682</v>
      </c>
      <c r="F382" s="474">
        <v>-60376682</v>
      </c>
      <c r="G382" s="474">
        <v>-60376682</v>
      </c>
      <c r="H382" s="474">
        <v>-60376682</v>
      </c>
      <c r="I382" s="474">
        <v>-62378145</v>
      </c>
      <c r="J382" s="474">
        <v>-62378145</v>
      </c>
      <c r="K382" s="474">
        <v>-62378145</v>
      </c>
      <c r="L382" s="474">
        <v>-62378145</v>
      </c>
      <c r="M382" s="474">
        <v>-62378145</v>
      </c>
      <c r="N382" s="474">
        <v>-62378145</v>
      </c>
      <c r="O382" s="474">
        <v>-62378145</v>
      </c>
      <c r="P382" s="474">
        <v>-62378145</v>
      </c>
      <c r="Q382" s="474">
        <v>-62378145</v>
      </c>
      <c r="R382" s="474">
        <v>-62378145</v>
      </c>
      <c r="S382" s="474">
        <v>-62378145</v>
      </c>
      <c r="T382" s="474">
        <v>-62378145</v>
      </c>
      <c r="U382" s="474">
        <v>-62378145</v>
      </c>
      <c r="V382" s="474">
        <v>-62378145</v>
      </c>
      <c r="W382" s="474">
        <v>-62378145</v>
      </c>
      <c r="X382" s="474">
        <v>-62378145</v>
      </c>
      <c r="Y382" s="474">
        <v>-62378145</v>
      </c>
      <c r="Z382" s="474">
        <v>-62378145</v>
      </c>
      <c r="AA382" s="474">
        <v>-62378145</v>
      </c>
      <c r="AB382" s="474">
        <v>-62378145</v>
      </c>
      <c r="AC382" s="474">
        <v>-62378145</v>
      </c>
      <c r="AD382" s="474">
        <v>-62378145</v>
      </c>
      <c r="AE382" s="474">
        <v>-62378145</v>
      </c>
      <c r="AF382" s="474">
        <v>-62378145</v>
      </c>
      <c r="AG382" s="474">
        <v>-62378145</v>
      </c>
      <c r="AH382" s="474">
        <v>-62378145</v>
      </c>
      <c r="AI382" s="474">
        <v>-62378145</v>
      </c>
      <c r="AJ382" s="474">
        <v>-62378145</v>
      </c>
      <c r="AK382" s="474">
        <v>-62378145</v>
      </c>
      <c r="AL382" s="474">
        <v>-62378145</v>
      </c>
      <c r="AM382" s="474">
        <v>-62378145</v>
      </c>
      <c r="AN382" s="474">
        <v>-62378145</v>
      </c>
      <c r="AO382" s="474">
        <v>-62378145</v>
      </c>
      <c r="AP382" s="474">
        <v>-62378145</v>
      </c>
      <c r="AQ382" s="474">
        <v>-62378145</v>
      </c>
      <c r="AR382" s="474">
        <v>-62378145</v>
      </c>
      <c r="AS382" s="474">
        <v>-62378145</v>
      </c>
      <c r="AT382" s="474">
        <v>-62378145</v>
      </c>
      <c r="AU382" s="474">
        <v>-62378145</v>
      </c>
      <c r="AV382" s="474">
        <v>-62378145</v>
      </c>
      <c r="AW382" s="474">
        <v>-62378145</v>
      </c>
      <c r="AX382" s="474">
        <v>-62378145</v>
      </c>
      <c r="AY382" s="474">
        <v>-62378145</v>
      </c>
      <c r="AZ382" s="474">
        <v>-62378145</v>
      </c>
      <c r="BA382" s="474">
        <v>-62378145</v>
      </c>
    </row>
    <row r="383" spans="1:53">
      <c r="A383" s="475" t="s">
        <v>2623</v>
      </c>
      <c r="B383" s="474">
        <v>0</v>
      </c>
      <c r="C383" s="474">
        <v>0</v>
      </c>
      <c r="D383" s="474">
        <v>0</v>
      </c>
      <c r="E383" s="474">
        <v>0</v>
      </c>
      <c r="F383" s="474">
        <v>0</v>
      </c>
      <c r="G383" s="474">
        <v>0</v>
      </c>
      <c r="H383" s="474">
        <v>0</v>
      </c>
      <c r="I383" s="474">
        <v>0</v>
      </c>
      <c r="J383" s="474">
        <v>0</v>
      </c>
      <c r="K383" s="474">
        <v>0</v>
      </c>
      <c r="L383" s="474">
        <v>0</v>
      </c>
      <c r="M383" s="474">
        <v>0</v>
      </c>
      <c r="N383" s="474">
        <v>0</v>
      </c>
      <c r="O383" s="474">
        <v>0</v>
      </c>
      <c r="P383" s="474">
        <v>0</v>
      </c>
      <c r="Q383" s="474">
        <v>0</v>
      </c>
      <c r="R383" s="474">
        <v>0</v>
      </c>
      <c r="S383" s="474">
        <v>0</v>
      </c>
      <c r="T383" s="474">
        <v>0</v>
      </c>
      <c r="U383" s="474">
        <v>0</v>
      </c>
      <c r="V383" s="474">
        <v>0</v>
      </c>
      <c r="W383" s="474">
        <v>0</v>
      </c>
      <c r="X383" s="474">
        <v>0</v>
      </c>
      <c r="Y383" s="474">
        <v>300000000</v>
      </c>
      <c r="Z383" s="474">
        <v>300000000</v>
      </c>
      <c r="AA383" s="474">
        <v>300000000</v>
      </c>
      <c r="AB383" s="474">
        <v>300000000</v>
      </c>
      <c r="AC383" s="474">
        <v>300000000</v>
      </c>
      <c r="AD383" s="474">
        <v>300000000</v>
      </c>
      <c r="AE383" s="474">
        <v>300000000</v>
      </c>
      <c r="AF383" s="474">
        <v>300000000</v>
      </c>
      <c r="AG383" s="474">
        <v>300000000</v>
      </c>
      <c r="AH383" s="474">
        <v>300000000</v>
      </c>
      <c r="AI383" s="474">
        <v>300000000</v>
      </c>
      <c r="AJ383" s="474">
        <v>300000000</v>
      </c>
      <c r="AK383" s="474">
        <v>300000000</v>
      </c>
      <c r="AL383" s="474">
        <v>600000000</v>
      </c>
      <c r="AM383" s="474">
        <v>600000000</v>
      </c>
      <c r="AN383" s="474">
        <v>600000000</v>
      </c>
      <c r="AO383" s="474">
        <v>600000000</v>
      </c>
      <c r="AP383" s="474">
        <v>600000000</v>
      </c>
      <c r="AQ383" s="474">
        <v>600000000</v>
      </c>
      <c r="AR383" s="474">
        <v>600000000</v>
      </c>
      <c r="AS383" s="474">
        <v>600000000</v>
      </c>
      <c r="AT383" s="474">
        <v>600000000</v>
      </c>
      <c r="AU383" s="474">
        <v>600000000</v>
      </c>
      <c r="AV383" s="474">
        <v>600000000</v>
      </c>
      <c r="AW383" s="474">
        <v>600000000</v>
      </c>
      <c r="AX383" s="474">
        <v>600000000</v>
      </c>
      <c r="AY383" s="474">
        <v>0</v>
      </c>
      <c r="AZ383" s="474">
        <v>0</v>
      </c>
      <c r="BA383" s="474">
        <v>0</v>
      </c>
    </row>
    <row r="384" spans="1:53">
      <c r="A384" s="475" t="s">
        <v>2622</v>
      </c>
      <c r="B384" s="474">
        <v>0</v>
      </c>
      <c r="C384" s="474">
        <v>0</v>
      </c>
      <c r="D384" s="474">
        <v>0</v>
      </c>
      <c r="E384" s="474">
        <v>0</v>
      </c>
      <c r="F384" s="474">
        <v>0</v>
      </c>
      <c r="G384" s="474">
        <v>0</v>
      </c>
      <c r="H384" s="474">
        <v>0</v>
      </c>
      <c r="I384" s="474">
        <v>0</v>
      </c>
      <c r="J384" s="474">
        <v>0</v>
      </c>
      <c r="K384" s="474">
        <v>0</v>
      </c>
      <c r="L384" s="474">
        <v>0</v>
      </c>
      <c r="M384" s="474">
        <v>0</v>
      </c>
      <c r="N384" s="474">
        <v>0</v>
      </c>
      <c r="O384" s="474">
        <v>0</v>
      </c>
      <c r="P384" s="474">
        <v>0</v>
      </c>
      <c r="Q384" s="474">
        <v>0</v>
      </c>
      <c r="R384" s="474">
        <v>0</v>
      </c>
      <c r="S384" s="474">
        <v>0</v>
      </c>
      <c r="T384" s="474">
        <v>0</v>
      </c>
      <c r="U384" s="474">
        <v>0</v>
      </c>
      <c r="V384" s="474">
        <v>0</v>
      </c>
      <c r="W384" s="474">
        <v>0</v>
      </c>
      <c r="X384" s="474">
        <v>0</v>
      </c>
      <c r="Y384" s="474">
        <v>0</v>
      </c>
      <c r="Z384" s="474">
        <v>0</v>
      </c>
      <c r="AA384" s="474">
        <v>0</v>
      </c>
      <c r="AB384" s="474">
        <v>0</v>
      </c>
      <c r="AC384" s="474">
        <v>0</v>
      </c>
      <c r="AD384" s="474">
        <v>0</v>
      </c>
      <c r="AE384" s="474">
        <v>0</v>
      </c>
      <c r="AF384" s="474">
        <v>0</v>
      </c>
      <c r="AG384" s="474">
        <v>0</v>
      </c>
      <c r="AH384" s="474">
        <v>0</v>
      </c>
      <c r="AI384" s="474">
        <v>0</v>
      </c>
      <c r="AJ384" s="474">
        <v>0</v>
      </c>
      <c r="AK384" s="474">
        <v>0</v>
      </c>
      <c r="AL384" s="474">
        <v>0</v>
      </c>
      <c r="AM384" s="474">
        <v>0</v>
      </c>
      <c r="AN384" s="474">
        <v>0</v>
      </c>
      <c r="AO384" s="474">
        <v>0</v>
      </c>
      <c r="AP384" s="474">
        <v>0</v>
      </c>
      <c r="AQ384" s="474">
        <v>0</v>
      </c>
      <c r="AR384" s="474">
        <v>0</v>
      </c>
      <c r="AS384" s="474">
        <v>0</v>
      </c>
      <c r="AT384" s="474">
        <v>0</v>
      </c>
      <c r="AU384" s="474">
        <v>0</v>
      </c>
      <c r="AV384" s="474">
        <v>0</v>
      </c>
      <c r="AW384" s="474">
        <v>0</v>
      </c>
      <c r="AX384" s="474">
        <v>0</v>
      </c>
      <c r="AY384" s="474">
        <v>0</v>
      </c>
      <c r="AZ384" s="474">
        <v>0</v>
      </c>
      <c r="BA384" s="474">
        <v>0</v>
      </c>
    </row>
    <row r="385" spans="1:53">
      <c r="A385" s="475" t="s">
        <v>2621</v>
      </c>
      <c r="B385" s="474">
        <v>0</v>
      </c>
      <c r="C385" s="474">
        <v>0</v>
      </c>
      <c r="D385" s="474">
        <v>0</v>
      </c>
      <c r="E385" s="474">
        <v>0</v>
      </c>
      <c r="F385" s="474">
        <v>0</v>
      </c>
      <c r="G385" s="474">
        <v>0</v>
      </c>
      <c r="H385" s="474">
        <v>0</v>
      </c>
      <c r="I385" s="474">
        <v>0</v>
      </c>
      <c r="J385" s="474">
        <v>0</v>
      </c>
      <c r="K385" s="474">
        <v>0</v>
      </c>
      <c r="L385" s="474">
        <v>0</v>
      </c>
      <c r="M385" s="474">
        <v>0</v>
      </c>
      <c r="N385" s="474">
        <v>0</v>
      </c>
      <c r="O385" s="474">
        <v>0</v>
      </c>
      <c r="P385" s="474">
        <v>0</v>
      </c>
      <c r="Q385" s="474">
        <v>0</v>
      </c>
      <c r="R385" s="474">
        <v>0</v>
      </c>
      <c r="S385" s="474">
        <v>0</v>
      </c>
      <c r="T385" s="474">
        <v>0</v>
      </c>
      <c r="U385" s="474">
        <v>0</v>
      </c>
      <c r="V385" s="474">
        <v>0</v>
      </c>
      <c r="W385" s="474">
        <v>0</v>
      </c>
      <c r="X385" s="474">
        <v>0</v>
      </c>
      <c r="Y385" s="474">
        <v>0</v>
      </c>
      <c r="Z385" s="474">
        <v>0</v>
      </c>
      <c r="AA385" s="474">
        <v>0</v>
      </c>
      <c r="AB385" s="474">
        <v>0</v>
      </c>
      <c r="AC385" s="474">
        <v>0</v>
      </c>
      <c r="AD385" s="474">
        <v>0</v>
      </c>
      <c r="AE385" s="474">
        <v>0</v>
      </c>
      <c r="AF385" s="474">
        <v>0</v>
      </c>
      <c r="AG385" s="474">
        <v>0</v>
      </c>
      <c r="AH385" s="474">
        <v>0</v>
      </c>
      <c r="AI385" s="474">
        <v>0</v>
      </c>
      <c r="AJ385" s="474">
        <v>0</v>
      </c>
      <c r="AK385" s="474">
        <v>0</v>
      </c>
      <c r="AL385" s="474">
        <v>0</v>
      </c>
      <c r="AM385" s="474">
        <v>0</v>
      </c>
      <c r="AN385" s="474">
        <v>0</v>
      </c>
      <c r="AO385" s="474">
        <v>0</v>
      </c>
      <c r="AP385" s="474">
        <v>0</v>
      </c>
      <c r="AQ385" s="474">
        <v>0</v>
      </c>
      <c r="AR385" s="474">
        <v>0</v>
      </c>
      <c r="AS385" s="474">
        <v>0</v>
      </c>
      <c r="AT385" s="474">
        <v>0</v>
      </c>
      <c r="AU385" s="474">
        <v>0</v>
      </c>
      <c r="AV385" s="474">
        <v>0</v>
      </c>
      <c r="AW385" s="474">
        <v>0</v>
      </c>
      <c r="AX385" s="474">
        <v>0</v>
      </c>
      <c r="AY385" s="474">
        <v>0</v>
      </c>
      <c r="AZ385" s="474">
        <v>0</v>
      </c>
      <c r="BA385" s="474">
        <v>0</v>
      </c>
    </row>
    <row r="386" spans="1:53">
      <c r="A386" s="475" t="s">
        <v>2620</v>
      </c>
      <c r="B386" s="474">
        <v>13850484434.950001</v>
      </c>
      <c r="C386" s="474">
        <v>13944179469.4</v>
      </c>
      <c r="D386" s="474">
        <v>14059999047.700001</v>
      </c>
      <c r="E386" s="474">
        <v>14151181259.02</v>
      </c>
      <c r="F386" s="474">
        <v>14321231457.9</v>
      </c>
      <c r="G386" s="474">
        <v>14495009026.17</v>
      </c>
      <c r="H386" s="474">
        <v>14682602474.49</v>
      </c>
      <c r="I386" s="474">
        <v>14903076587.290001</v>
      </c>
      <c r="J386" s="474">
        <v>15888109821.6199</v>
      </c>
      <c r="K386" s="474">
        <v>16015536049.957399</v>
      </c>
      <c r="L386" s="474">
        <v>14622257674.698299</v>
      </c>
      <c r="M386" s="474">
        <v>14727821760.488899</v>
      </c>
      <c r="N386" s="474">
        <v>14727821760.488899</v>
      </c>
      <c r="O386" s="474">
        <v>14893312506.0481</v>
      </c>
      <c r="P386" s="474">
        <v>14996132882.3344</v>
      </c>
      <c r="Q386" s="474">
        <v>15122836900.108</v>
      </c>
      <c r="R386" s="474">
        <v>15223865710.527201</v>
      </c>
      <c r="S386" s="474">
        <v>15386524097.6127</v>
      </c>
      <c r="T386" s="474">
        <v>15550749233.6789</v>
      </c>
      <c r="U386" s="474">
        <v>15875434671.283199</v>
      </c>
      <c r="V386" s="474">
        <v>16066848847.4133</v>
      </c>
      <c r="W386" s="474">
        <v>16246015153.7896</v>
      </c>
      <c r="X386" s="474">
        <v>16378791733.055401</v>
      </c>
      <c r="Y386" s="474">
        <v>16486324528.947001</v>
      </c>
      <c r="Z386" s="474">
        <v>16610114119.3207</v>
      </c>
      <c r="AA386" s="474">
        <v>16610114119.3207</v>
      </c>
      <c r="AB386" s="474">
        <v>16692553987.529499</v>
      </c>
      <c r="AC386" s="474">
        <v>16766168163.685801</v>
      </c>
      <c r="AD386" s="474">
        <v>16280329109.9545</v>
      </c>
      <c r="AE386" s="474">
        <v>16377353895.577499</v>
      </c>
      <c r="AF386" s="474">
        <v>16513208933.2076</v>
      </c>
      <c r="AG386" s="474">
        <v>16669389859.369101</v>
      </c>
      <c r="AH386" s="474">
        <v>16420734398.1703</v>
      </c>
      <c r="AI386" s="474">
        <v>16604799881.938</v>
      </c>
      <c r="AJ386" s="474">
        <v>16764037740.8559</v>
      </c>
      <c r="AK386" s="474">
        <v>16900197498.952299</v>
      </c>
      <c r="AL386" s="474">
        <v>16986611140.641399</v>
      </c>
      <c r="AM386" s="474">
        <v>17086347025.475401</v>
      </c>
      <c r="AN386" s="474">
        <v>17086347025.475401</v>
      </c>
      <c r="AO386" s="474">
        <v>17162233526.7356</v>
      </c>
      <c r="AP386" s="474">
        <v>17226808408.149899</v>
      </c>
      <c r="AQ386" s="474">
        <v>17306710097.7038</v>
      </c>
      <c r="AR386" s="474">
        <v>17398590905.258499</v>
      </c>
      <c r="AS386" s="474">
        <v>17531546548.393501</v>
      </c>
      <c r="AT386" s="474">
        <v>17684331883.400799</v>
      </c>
      <c r="AU386" s="474">
        <v>17713211443.908798</v>
      </c>
      <c r="AV386" s="474">
        <v>17893130047.813202</v>
      </c>
      <c r="AW386" s="474">
        <v>18049553320.263699</v>
      </c>
      <c r="AX386" s="474">
        <v>18181022217.687401</v>
      </c>
      <c r="AY386" s="474">
        <v>18261682168.780201</v>
      </c>
      <c r="AZ386" s="474">
        <v>18353230298.073101</v>
      </c>
      <c r="BA386" s="474">
        <v>18353230298.073101</v>
      </c>
    </row>
    <row r="387" spans="1:53">
      <c r="A387" s="475" t="s">
        <v>2619</v>
      </c>
      <c r="B387" s="474">
        <v>0</v>
      </c>
      <c r="C387" s="474">
        <v>0</v>
      </c>
      <c r="D387" s="474">
        <v>0</v>
      </c>
      <c r="E387" s="474">
        <v>0</v>
      </c>
      <c r="F387" s="474">
        <v>0</v>
      </c>
      <c r="G387" s="474">
        <v>0</v>
      </c>
      <c r="H387" s="474">
        <v>0</v>
      </c>
      <c r="I387" s="474">
        <v>0</v>
      </c>
      <c r="J387" s="474">
        <v>0</v>
      </c>
      <c r="K387" s="474">
        <v>0</v>
      </c>
      <c r="L387" s="474">
        <v>0</v>
      </c>
      <c r="M387" s="474">
        <v>0</v>
      </c>
      <c r="N387" s="474">
        <v>0</v>
      </c>
      <c r="O387" s="474">
        <v>0</v>
      </c>
      <c r="P387" s="474">
        <v>0</v>
      </c>
      <c r="Q387" s="474">
        <v>0</v>
      </c>
      <c r="R387" s="474">
        <v>0</v>
      </c>
      <c r="S387" s="474">
        <v>0</v>
      </c>
      <c r="T387" s="474">
        <v>0</v>
      </c>
      <c r="U387" s="474">
        <v>0</v>
      </c>
      <c r="V387" s="474">
        <v>0</v>
      </c>
      <c r="W387" s="474">
        <v>0</v>
      </c>
      <c r="X387" s="474">
        <v>0</v>
      </c>
      <c r="Y387" s="474">
        <v>0</v>
      </c>
      <c r="Z387" s="474">
        <v>0</v>
      </c>
      <c r="AA387" s="474">
        <v>0</v>
      </c>
      <c r="AB387" s="474">
        <v>0</v>
      </c>
      <c r="AC387" s="474">
        <v>0</v>
      </c>
      <c r="AD387" s="474">
        <v>0</v>
      </c>
      <c r="AE387" s="474">
        <v>0</v>
      </c>
      <c r="AF387" s="474">
        <v>0</v>
      </c>
      <c r="AG387" s="474">
        <v>0</v>
      </c>
      <c r="AH387" s="474">
        <v>0</v>
      </c>
      <c r="AI387" s="474">
        <v>0</v>
      </c>
      <c r="AJ387" s="474">
        <v>0</v>
      </c>
      <c r="AK387" s="474">
        <v>0</v>
      </c>
      <c r="AL387" s="474">
        <v>0</v>
      </c>
      <c r="AM387" s="474">
        <v>0</v>
      </c>
      <c r="AN387" s="474">
        <v>0</v>
      </c>
      <c r="AO387" s="474">
        <v>0</v>
      </c>
      <c r="AP387" s="474">
        <v>0</v>
      </c>
      <c r="AQ387" s="474">
        <v>0</v>
      </c>
      <c r="AR387" s="474">
        <v>0</v>
      </c>
      <c r="AS387" s="474">
        <v>0</v>
      </c>
      <c r="AT387" s="474">
        <v>0</v>
      </c>
      <c r="AU387" s="474">
        <v>0</v>
      </c>
      <c r="AV387" s="474">
        <v>0</v>
      </c>
      <c r="AW387" s="474">
        <v>0</v>
      </c>
      <c r="AX387" s="474">
        <v>0</v>
      </c>
      <c r="AY387" s="474">
        <v>0</v>
      </c>
      <c r="AZ387" s="474">
        <v>0</v>
      </c>
      <c r="BA387" s="474">
        <v>0</v>
      </c>
    </row>
    <row r="388" spans="1:53">
      <c r="A388" s="475" t="s">
        <v>2618</v>
      </c>
      <c r="B388" s="474">
        <v>-3741472.16</v>
      </c>
      <c r="C388" s="474">
        <v>-3741472.16</v>
      </c>
      <c r="D388" s="474">
        <v>-3741472.16</v>
      </c>
      <c r="E388" s="474">
        <v>-3741472.16</v>
      </c>
      <c r="F388" s="474">
        <v>-3741472.16</v>
      </c>
      <c r="G388" s="474">
        <v>-3741472.16</v>
      </c>
      <c r="H388" s="474">
        <v>-3741472.16</v>
      </c>
      <c r="I388" s="474">
        <v>-3741472.16</v>
      </c>
      <c r="J388" s="474">
        <v>-3741472.16</v>
      </c>
      <c r="K388" s="474">
        <v>-3741472.16</v>
      </c>
      <c r="L388" s="474">
        <v>-3741472.16</v>
      </c>
      <c r="M388" s="474">
        <v>-3741472.16</v>
      </c>
      <c r="N388" s="474">
        <v>-3741472.16</v>
      </c>
      <c r="O388" s="474">
        <v>-3741472.16</v>
      </c>
      <c r="P388" s="474">
        <v>-3741472.16</v>
      </c>
      <c r="Q388" s="474">
        <v>-3741472.16</v>
      </c>
      <c r="R388" s="474">
        <v>-3741472.16</v>
      </c>
      <c r="S388" s="474">
        <v>-3741472.16</v>
      </c>
      <c r="T388" s="474">
        <v>-3741472.16</v>
      </c>
      <c r="U388" s="474">
        <v>-3741472.16</v>
      </c>
      <c r="V388" s="474">
        <v>-3741472.16</v>
      </c>
      <c r="W388" s="474">
        <v>-3741472.16</v>
      </c>
      <c r="X388" s="474">
        <v>-3741472.16</v>
      </c>
      <c r="Y388" s="474">
        <v>-3741472.16</v>
      </c>
      <c r="Z388" s="474">
        <v>-3741472.16</v>
      </c>
      <c r="AA388" s="474">
        <v>-3741472.16</v>
      </c>
      <c r="AB388" s="474">
        <v>-3741472.16</v>
      </c>
      <c r="AC388" s="474">
        <v>-3741472.16</v>
      </c>
      <c r="AD388" s="474">
        <v>-3741472.16</v>
      </c>
      <c r="AE388" s="474">
        <v>-3741472.16</v>
      </c>
      <c r="AF388" s="474">
        <v>-3741472.16</v>
      </c>
      <c r="AG388" s="474">
        <v>-3741472.16</v>
      </c>
      <c r="AH388" s="474">
        <v>-3741472.16</v>
      </c>
      <c r="AI388" s="474">
        <v>-3741472.16</v>
      </c>
      <c r="AJ388" s="474">
        <v>-3741472.16</v>
      </c>
      <c r="AK388" s="474">
        <v>-3741472.16</v>
      </c>
      <c r="AL388" s="474">
        <v>-3741472.16</v>
      </c>
      <c r="AM388" s="474">
        <v>-3741472.16</v>
      </c>
      <c r="AN388" s="474">
        <v>-3741472.16</v>
      </c>
      <c r="AO388" s="474">
        <v>-3741472.16</v>
      </c>
      <c r="AP388" s="474">
        <v>-3741472.16</v>
      </c>
      <c r="AQ388" s="474">
        <v>-3741472.16</v>
      </c>
      <c r="AR388" s="474">
        <v>-3741472.16</v>
      </c>
      <c r="AS388" s="474">
        <v>-3741472.16</v>
      </c>
      <c r="AT388" s="474">
        <v>-3741472.16</v>
      </c>
      <c r="AU388" s="474">
        <v>-3741472.16</v>
      </c>
      <c r="AV388" s="474">
        <v>-3741472.16</v>
      </c>
      <c r="AW388" s="474">
        <v>-3741472.16</v>
      </c>
      <c r="AX388" s="474">
        <v>-3741472.16</v>
      </c>
      <c r="AY388" s="474">
        <v>-3741472.16</v>
      </c>
      <c r="AZ388" s="474">
        <v>-3741472.16</v>
      </c>
      <c r="BA388" s="474">
        <v>-3741472.16</v>
      </c>
    </row>
    <row r="389" spans="1:53">
      <c r="A389" s="475" t="s">
        <v>2617</v>
      </c>
      <c r="B389" s="474">
        <v>-3741472.16</v>
      </c>
      <c r="C389" s="474">
        <v>-3741472.16</v>
      </c>
      <c r="D389" s="474">
        <v>-3741472.16</v>
      </c>
      <c r="E389" s="474">
        <v>-3741472.16</v>
      </c>
      <c r="F389" s="474">
        <v>-3741472.16</v>
      </c>
      <c r="G389" s="474">
        <v>-3741472.16</v>
      </c>
      <c r="H389" s="474">
        <v>-3741472.16</v>
      </c>
      <c r="I389" s="474">
        <v>-3741472.16</v>
      </c>
      <c r="J389" s="474">
        <v>-3741472.16</v>
      </c>
      <c r="K389" s="474">
        <v>-3741472.16</v>
      </c>
      <c r="L389" s="474">
        <v>-3741472.16</v>
      </c>
      <c r="M389" s="474">
        <v>-3741472.16</v>
      </c>
      <c r="N389" s="474">
        <v>-3741472.16</v>
      </c>
      <c r="O389" s="474">
        <v>-3741472.16</v>
      </c>
      <c r="P389" s="474">
        <v>-3741472.16</v>
      </c>
      <c r="Q389" s="474">
        <v>-3741472.16</v>
      </c>
      <c r="R389" s="474">
        <v>-3741472.16</v>
      </c>
      <c r="S389" s="474">
        <v>-3741472.16</v>
      </c>
      <c r="T389" s="474">
        <v>-3741472.16</v>
      </c>
      <c r="U389" s="474">
        <v>-3741472.16</v>
      </c>
      <c r="V389" s="474">
        <v>-3741472.16</v>
      </c>
      <c r="W389" s="474">
        <v>-3741472.16</v>
      </c>
      <c r="X389" s="474">
        <v>-3741472.16</v>
      </c>
      <c r="Y389" s="474">
        <v>-3741472.16</v>
      </c>
      <c r="Z389" s="474">
        <v>-3741472.16</v>
      </c>
      <c r="AA389" s="474">
        <v>-3741472.16</v>
      </c>
      <c r="AB389" s="474">
        <v>-3741472.16</v>
      </c>
      <c r="AC389" s="474">
        <v>-3741472.16</v>
      </c>
      <c r="AD389" s="474">
        <v>-3741472.16</v>
      </c>
      <c r="AE389" s="474">
        <v>-3741472.16</v>
      </c>
      <c r="AF389" s="474">
        <v>-3741472.16</v>
      </c>
      <c r="AG389" s="474">
        <v>-3741472.16</v>
      </c>
      <c r="AH389" s="474">
        <v>-3741472.16</v>
      </c>
      <c r="AI389" s="474">
        <v>-3741472.16</v>
      </c>
      <c r="AJ389" s="474">
        <v>-3741472.16</v>
      </c>
      <c r="AK389" s="474">
        <v>-3741472.16</v>
      </c>
      <c r="AL389" s="474">
        <v>-3741472.16</v>
      </c>
      <c r="AM389" s="474">
        <v>-3741472.16</v>
      </c>
      <c r="AN389" s="474">
        <v>-3741472.16</v>
      </c>
      <c r="AO389" s="474">
        <v>-3741472.16</v>
      </c>
      <c r="AP389" s="474">
        <v>-3741472.16</v>
      </c>
      <c r="AQ389" s="474">
        <v>-3741472.16</v>
      </c>
      <c r="AR389" s="474">
        <v>-3741472.16</v>
      </c>
      <c r="AS389" s="474">
        <v>-3741472.16</v>
      </c>
      <c r="AT389" s="474">
        <v>-3741472.16</v>
      </c>
      <c r="AU389" s="474">
        <v>-3741472.16</v>
      </c>
      <c r="AV389" s="474">
        <v>-3741472.16</v>
      </c>
      <c r="AW389" s="474">
        <v>-3741472.16</v>
      </c>
      <c r="AX389" s="474">
        <v>-3741472.16</v>
      </c>
      <c r="AY389" s="474">
        <v>-3741472.16</v>
      </c>
      <c r="AZ389" s="474">
        <v>-3741472.16</v>
      </c>
      <c r="BA389" s="474">
        <v>-3741472.16</v>
      </c>
    </row>
    <row r="390" spans="1:53">
      <c r="A390" s="475" t="s">
        <v>2616</v>
      </c>
      <c r="B390" s="474">
        <v>-3741472.16</v>
      </c>
      <c r="C390" s="474">
        <v>-3741472.16</v>
      </c>
      <c r="D390" s="474">
        <v>-3741472.16</v>
      </c>
      <c r="E390" s="474">
        <v>-3741472.16</v>
      </c>
      <c r="F390" s="474">
        <v>-3741472.16</v>
      </c>
      <c r="G390" s="474">
        <v>-3741472.16</v>
      </c>
      <c r="H390" s="474">
        <v>-3741472.16</v>
      </c>
      <c r="I390" s="474">
        <v>-3741472.16</v>
      </c>
      <c r="J390" s="474">
        <v>-3741472.16</v>
      </c>
      <c r="K390" s="474">
        <v>-3741472.16</v>
      </c>
      <c r="L390" s="474">
        <v>-3741472.16</v>
      </c>
      <c r="M390" s="474">
        <v>-3741472.16</v>
      </c>
      <c r="N390" s="474">
        <v>-3741472.16</v>
      </c>
      <c r="O390" s="474">
        <v>-3741472.16</v>
      </c>
      <c r="P390" s="474">
        <v>-3741472.16</v>
      </c>
      <c r="Q390" s="474">
        <v>-3741472.16</v>
      </c>
      <c r="R390" s="474">
        <v>-3741472.16</v>
      </c>
      <c r="S390" s="474">
        <v>-3741472.16</v>
      </c>
      <c r="T390" s="474">
        <v>-3741472.16</v>
      </c>
      <c r="U390" s="474">
        <v>-3741472.16</v>
      </c>
      <c r="V390" s="474">
        <v>-3741472.16</v>
      </c>
      <c r="W390" s="474">
        <v>-3741472.16</v>
      </c>
      <c r="X390" s="474">
        <v>-3741472.16</v>
      </c>
      <c r="Y390" s="474">
        <v>-3741472.16</v>
      </c>
      <c r="Z390" s="474">
        <v>-3741472.16</v>
      </c>
      <c r="AA390" s="474">
        <v>-3741472.16</v>
      </c>
      <c r="AB390" s="474">
        <v>-3741472.16</v>
      </c>
      <c r="AC390" s="474">
        <v>-3741472.16</v>
      </c>
      <c r="AD390" s="474">
        <v>-3741472.16</v>
      </c>
      <c r="AE390" s="474">
        <v>-3741472.16</v>
      </c>
      <c r="AF390" s="474">
        <v>-3741472.16</v>
      </c>
      <c r="AG390" s="474">
        <v>-3741472.16</v>
      </c>
      <c r="AH390" s="474">
        <v>-3741472.16</v>
      </c>
      <c r="AI390" s="474">
        <v>-3741472.16</v>
      </c>
      <c r="AJ390" s="474">
        <v>-3741472.16</v>
      </c>
      <c r="AK390" s="474">
        <v>-3741472.16</v>
      </c>
      <c r="AL390" s="474">
        <v>-3741472.16</v>
      </c>
      <c r="AM390" s="474">
        <v>-3741472.16</v>
      </c>
      <c r="AN390" s="474">
        <v>-3741472.16</v>
      </c>
      <c r="AO390" s="474">
        <v>-3741472.16</v>
      </c>
      <c r="AP390" s="474">
        <v>-3741472.16</v>
      </c>
      <c r="AQ390" s="474">
        <v>-3741472.16</v>
      </c>
      <c r="AR390" s="474">
        <v>-3741472.16</v>
      </c>
      <c r="AS390" s="474">
        <v>-3741472.16</v>
      </c>
      <c r="AT390" s="474">
        <v>-3741472.16</v>
      </c>
      <c r="AU390" s="474">
        <v>-3741472.16</v>
      </c>
      <c r="AV390" s="474">
        <v>-3741472.16</v>
      </c>
      <c r="AW390" s="474">
        <v>-3741472.16</v>
      </c>
      <c r="AX390" s="474">
        <v>-3741472.16</v>
      </c>
      <c r="AY390" s="474">
        <v>-3741472.16</v>
      </c>
      <c r="AZ390" s="474">
        <v>-3741472.16</v>
      </c>
      <c r="BA390" s="474">
        <v>-3741472.16</v>
      </c>
    </row>
    <row r="391" spans="1:53">
      <c r="A391" s="475" t="s">
        <v>2615</v>
      </c>
      <c r="B391" s="474">
        <v>0</v>
      </c>
      <c r="C391" s="474">
        <v>0</v>
      </c>
      <c r="D391" s="474">
        <v>0</v>
      </c>
      <c r="E391" s="474">
        <v>0</v>
      </c>
      <c r="F391" s="474">
        <v>0</v>
      </c>
      <c r="G391" s="474">
        <v>0</v>
      </c>
      <c r="H391" s="474">
        <v>0</v>
      </c>
      <c r="I391" s="474">
        <v>0</v>
      </c>
      <c r="J391" s="474">
        <v>0</v>
      </c>
      <c r="K391" s="474">
        <v>0</v>
      </c>
      <c r="L391" s="474">
        <v>0</v>
      </c>
      <c r="M391" s="474">
        <v>0</v>
      </c>
      <c r="N391" s="474">
        <v>0</v>
      </c>
      <c r="O391" s="474">
        <v>0</v>
      </c>
      <c r="P391" s="474">
        <v>0</v>
      </c>
      <c r="Q391" s="474">
        <v>0</v>
      </c>
      <c r="R391" s="474">
        <v>0</v>
      </c>
      <c r="S391" s="474">
        <v>0</v>
      </c>
      <c r="T391" s="474">
        <v>0</v>
      </c>
      <c r="U391" s="474">
        <v>0</v>
      </c>
      <c r="V391" s="474">
        <v>0</v>
      </c>
      <c r="W391" s="474">
        <v>0</v>
      </c>
      <c r="X391" s="474">
        <v>0</v>
      </c>
      <c r="Y391" s="474">
        <v>0</v>
      </c>
      <c r="Z391" s="474">
        <v>0</v>
      </c>
      <c r="AA391" s="474">
        <v>0</v>
      </c>
      <c r="AB391" s="474">
        <v>0</v>
      </c>
      <c r="AC391" s="474">
        <v>0</v>
      </c>
      <c r="AD391" s="474">
        <v>0</v>
      </c>
      <c r="AE391" s="474">
        <v>0</v>
      </c>
      <c r="AF391" s="474">
        <v>0</v>
      </c>
      <c r="AG391" s="474">
        <v>0</v>
      </c>
      <c r="AH391" s="474">
        <v>0</v>
      </c>
      <c r="AI391" s="474">
        <v>0</v>
      </c>
      <c r="AJ391" s="474">
        <v>0</v>
      </c>
      <c r="AK391" s="474">
        <v>0</v>
      </c>
      <c r="AL391" s="474">
        <v>0</v>
      </c>
      <c r="AM391" s="474">
        <v>0</v>
      </c>
      <c r="AN391" s="474">
        <v>0</v>
      </c>
      <c r="AO391" s="474">
        <v>0</v>
      </c>
      <c r="AP391" s="474">
        <v>0</v>
      </c>
      <c r="AQ391" s="474">
        <v>0</v>
      </c>
      <c r="AR391" s="474">
        <v>0</v>
      </c>
      <c r="AS391" s="474">
        <v>0</v>
      </c>
      <c r="AT391" s="474">
        <v>0</v>
      </c>
      <c r="AU391" s="474">
        <v>0</v>
      </c>
      <c r="AV391" s="474">
        <v>0</v>
      </c>
      <c r="AW391" s="474">
        <v>0</v>
      </c>
      <c r="AX391" s="474">
        <v>0</v>
      </c>
      <c r="AY391" s="474">
        <v>0</v>
      </c>
      <c r="AZ391" s="474">
        <v>0</v>
      </c>
      <c r="BA391" s="474">
        <v>0</v>
      </c>
    </row>
    <row r="392" spans="1:53">
      <c r="A392" s="475" t="s">
        <v>2614</v>
      </c>
      <c r="B392" s="474">
        <v>1373068514.9200001</v>
      </c>
      <c r="C392" s="474">
        <v>1373068514.9200001</v>
      </c>
      <c r="D392" s="474">
        <v>1373068514.9200001</v>
      </c>
      <c r="E392" s="474">
        <v>1373068514.9200001</v>
      </c>
      <c r="F392" s="474">
        <v>1373068514.9200001</v>
      </c>
      <c r="G392" s="474">
        <v>1373068514.9200001</v>
      </c>
      <c r="H392" s="474">
        <v>1373068514.9200001</v>
      </c>
      <c r="I392" s="474">
        <v>1373068514.9200001</v>
      </c>
      <c r="J392" s="474">
        <v>1373068514.9200001</v>
      </c>
      <c r="K392" s="474">
        <v>1373068514.9200001</v>
      </c>
      <c r="L392" s="474">
        <v>1373068514.9200001</v>
      </c>
      <c r="M392" s="474">
        <v>1373068514.9200001</v>
      </c>
      <c r="N392" s="474">
        <v>1373068514.9200001</v>
      </c>
      <c r="O392" s="474">
        <v>1373068514.9200001</v>
      </c>
      <c r="P392" s="474">
        <v>1373068514.9200001</v>
      </c>
      <c r="Q392" s="474">
        <v>1373068514.9200001</v>
      </c>
      <c r="R392" s="474">
        <v>1373068514.9200001</v>
      </c>
      <c r="S392" s="474">
        <v>1373068514.9200001</v>
      </c>
      <c r="T392" s="474">
        <v>1373068514.9200001</v>
      </c>
      <c r="U392" s="474">
        <v>1373068514.9200001</v>
      </c>
      <c r="V392" s="474">
        <v>1373068514.9200001</v>
      </c>
      <c r="W392" s="474">
        <v>1373068514.9200001</v>
      </c>
      <c r="X392" s="474">
        <v>1373068514.9200001</v>
      </c>
      <c r="Y392" s="474">
        <v>1373068514.9200001</v>
      </c>
      <c r="Z392" s="474">
        <v>1373068514.9200001</v>
      </c>
      <c r="AA392" s="474">
        <v>1373068514.9200001</v>
      </c>
      <c r="AB392" s="474">
        <v>1373068514.9200001</v>
      </c>
      <c r="AC392" s="474">
        <v>1373068514.9200001</v>
      </c>
      <c r="AD392" s="474">
        <v>1373068514.9200001</v>
      </c>
      <c r="AE392" s="474">
        <v>1373068514.9200001</v>
      </c>
      <c r="AF392" s="474">
        <v>1373068514.9200001</v>
      </c>
      <c r="AG392" s="474">
        <v>1373068514.9200001</v>
      </c>
      <c r="AH392" s="474">
        <v>1373068514.9200001</v>
      </c>
      <c r="AI392" s="474">
        <v>1373068514.9200001</v>
      </c>
      <c r="AJ392" s="474">
        <v>1373068514.9200001</v>
      </c>
      <c r="AK392" s="474">
        <v>1373068514.9200001</v>
      </c>
      <c r="AL392" s="474">
        <v>1373068514.9200001</v>
      </c>
      <c r="AM392" s="474">
        <v>1373068514.9200001</v>
      </c>
      <c r="AN392" s="474">
        <v>1373068514.9200001</v>
      </c>
      <c r="AO392" s="474">
        <v>1373068514.9200001</v>
      </c>
      <c r="AP392" s="474">
        <v>1373068514.9200001</v>
      </c>
      <c r="AQ392" s="474">
        <v>1373068514.9200001</v>
      </c>
      <c r="AR392" s="474">
        <v>1373068514.9200001</v>
      </c>
      <c r="AS392" s="474">
        <v>1373068514.9200001</v>
      </c>
      <c r="AT392" s="474">
        <v>1373068514.9200001</v>
      </c>
      <c r="AU392" s="474">
        <v>1373068514.9200001</v>
      </c>
      <c r="AV392" s="474">
        <v>1373068514.9200001</v>
      </c>
      <c r="AW392" s="474">
        <v>1373068514.9200001</v>
      </c>
      <c r="AX392" s="474">
        <v>1373068514.9200001</v>
      </c>
      <c r="AY392" s="474">
        <v>1373068514.9200001</v>
      </c>
      <c r="AZ392" s="474">
        <v>1373068514.9200001</v>
      </c>
      <c r="BA392" s="474">
        <v>1373068514.9200001</v>
      </c>
    </row>
    <row r="393" spans="1:53">
      <c r="A393" s="475" t="s">
        <v>2613</v>
      </c>
      <c r="B393" s="474">
        <v>1373068514.9200001</v>
      </c>
      <c r="C393" s="474">
        <v>1373068514.9200001</v>
      </c>
      <c r="D393" s="474">
        <v>1373068514.9200001</v>
      </c>
      <c r="E393" s="474">
        <v>1373068514.9200001</v>
      </c>
      <c r="F393" s="474">
        <v>1373068514.9200001</v>
      </c>
      <c r="G393" s="474">
        <v>1373068514.9200001</v>
      </c>
      <c r="H393" s="474">
        <v>1373068514.9200001</v>
      </c>
      <c r="I393" s="474">
        <v>1373068514.9200001</v>
      </c>
      <c r="J393" s="474">
        <v>1373068514.9200001</v>
      </c>
      <c r="K393" s="474">
        <v>1373068514.9200001</v>
      </c>
      <c r="L393" s="474">
        <v>1373068514.9200001</v>
      </c>
      <c r="M393" s="474">
        <v>1373068514.9200001</v>
      </c>
      <c r="N393" s="474">
        <v>1373068514.9200001</v>
      </c>
      <c r="O393" s="474">
        <v>1373068514.9200001</v>
      </c>
      <c r="P393" s="474">
        <v>1373068514.9200001</v>
      </c>
      <c r="Q393" s="474">
        <v>1373068514.9200001</v>
      </c>
      <c r="R393" s="474">
        <v>1373068514.9200001</v>
      </c>
      <c r="S393" s="474">
        <v>1373068514.9200001</v>
      </c>
      <c r="T393" s="474">
        <v>1373068514.9200001</v>
      </c>
      <c r="U393" s="474">
        <v>1373068514.9200001</v>
      </c>
      <c r="V393" s="474">
        <v>1373068514.9200001</v>
      </c>
      <c r="W393" s="474">
        <v>1373068514.9200001</v>
      </c>
      <c r="X393" s="474">
        <v>1373068514.9200001</v>
      </c>
      <c r="Y393" s="474">
        <v>1373068514.9200001</v>
      </c>
      <c r="Z393" s="474">
        <v>1373068514.9200001</v>
      </c>
      <c r="AA393" s="474">
        <v>1373068514.9200001</v>
      </c>
      <c r="AB393" s="474">
        <v>1373068514.9200001</v>
      </c>
      <c r="AC393" s="474">
        <v>1373068514.9200001</v>
      </c>
      <c r="AD393" s="474">
        <v>1373068514.9200001</v>
      </c>
      <c r="AE393" s="474">
        <v>1373068514.9200001</v>
      </c>
      <c r="AF393" s="474">
        <v>1373068514.9200001</v>
      </c>
      <c r="AG393" s="474">
        <v>1373068514.9200001</v>
      </c>
      <c r="AH393" s="474">
        <v>1373068514.9200001</v>
      </c>
      <c r="AI393" s="474">
        <v>1373068514.9200001</v>
      </c>
      <c r="AJ393" s="474">
        <v>1373068514.9200001</v>
      </c>
      <c r="AK393" s="474">
        <v>1373068514.9200001</v>
      </c>
      <c r="AL393" s="474">
        <v>1373068514.9200001</v>
      </c>
      <c r="AM393" s="474">
        <v>1373068514.9200001</v>
      </c>
      <c r="AN393" s="474">
        <v>1373068514.9200001</v>
      </c>
      <c r="AO393" s="474">
        <v>1373068514.9200001</v>
      </c>
      <c r="AP393" s="474">
        <v>1373068514.9200001</v>
      </c>
      <c r="AQ393" s="474">
        <v>1373068514.9200001</v>
      </c>
      <c r="AR393" s="474">
        <v>1373068514.9200001</v>
      </c>
      <c r="AS393" s="474">
        <v>1373068514.9200001</v>
      </c>
      <c r="AT393" s="474">
        <v>1373068514.9200001</v>
      </c>
      <c r="AU393" s="474">
        <v>1373068514.9200001</v>
      </c>
      <c r="AV393" s="474">
        <v>1373068514.9200001</v>
      </c>
      <c r="AW393" s="474">
        <v>1373068514.9200001</v>
      </c>
      <c r="AX393" s="474">
        <v>1373068514.9200001</v>
      </c>
      <c r="AY393" s="474">
        <v>1373068514.9200001</v>
      </c>
      <c r="AZ393" s="474">
        <v>1373068514.9200001</v>
      </c>
      <c r="BA393" s="474">
        <v>1373068514.9200001</v>
      </c>
    </row>
    <row r="394" spans="1:53">
      <c r="A394" s="475" t="s">
        <v>2612</v>
      </c>
      <c r="B394" s="474">
        <v>1373068514.9200001</v>
      </c>
      <c r="C394" s="474">
        <v>1373068514.9200001</v>
      </c>
      <c r="D394" s="474">
        <v>1373068514.9200001</v>
      </c>
      <c r="E394" s="474">
        <v>1373068514.9200001</v>
      </c>
      <c r="F394" s="474">
        <v>1373068514.9200001</v>
      </c>
      <c r="G394" s="474">
        <v>1373068514.9200001</v>
      </c>
      <c r="H394" s="474">
        <v>1373068514.9200001</v>
      </c>
      <c r="I394" s="474">
        <v>1373068514.9200001</v>
      </c>
      <c r="J394" s="474">
        <v>1373068514.9200001</v>
      </c>
      <c r="K394" s="474">
        <v>1373068514.9200001</v>
      </c>
      <c r="L394" s="474">
        <v>1373068514.9200001</v>
      </c>
      <c r="M394" s="474">
        <v>1373068514.9200001</v>
      </c>
      <c r="N394" s="474">
        <v>1373068514.9200001</v>
      </c>
      <c r="O394" s="474">
        <v>1373068514.9200001</v>
      </c>
      <c r="P394" s="474">
        <v>1373068514.9200001</v>
      </c>
      <c r="Q394" s="474">
        <v>1373068514.9200001</v>
      </c>
      <c r="R394" s="474">
        <v>1373068514.9200001</v>
      </c>
      <c r="S394" s="474">
        <v>1373068514.9200001</v>
      </c>
      <c r="T394" s="474">
        <v>1373068514.9200001</v>
      </c>
      <c r="U394" s="474">
        <v>1373068514.9200001</v>
      </c>
      <c r="V394" s="474">
        <v>1373068514.9200001</v>
      </c>
      <c r="W394" s="474">
        <v>1373068514.9200001</v>
      </c>
      <c r="X394" s="474">
        <v>1373068514.9200001</v>
      </c>
      <c r="Y394" s="474">
        <v>1373068514.9200001</v>
      </c>
      <c r="Z394" s="474">
        <v>1373068514.9200001</v>
      </c>
      <c r="AA394" s="474">
        <v>1373068514.9200001</v>
      </c>
      <c r="AB394" s="474">
        <v>1373068514.9200001</v>
      </c>
      <c r="AC394" s="474">
        <v>1373068514.9200001</v>
      </c>
      <c r="AD394" s="474">
        <v>1373068514.9200001</v>
      </c>
      <c r="AE394" s="474">
        <v>1373068514.9200001</v>
      </c>
      <c r="AF394" s="474">
        <v>1373068514.9200001</v>
      </c>
      <c r="AG394" s="474">
        <v>1373068514.9200001</v>
      </c>
      <c r="AH394" s="474">
        <v>1373068514.9200001</v>
      </c>
      <c r="AI394" s="474">
        <v>1373068514.9200001</v>
      </c>
      <c r="AJ394" s="474">
        <v>1373068514.9200001</v>
      </c>
      <c r="AK394" s="474">
        <v>1373068514.9200001</v>
      </c>
      <c r="AL394" s="474">
        <v>1373068514.9200001</v>
      </c>
      <c r="AM394" s="474">
        <v>1373068514.9200001</v>
      </c>
      <c r="AN394" s="474">
        <v>1373068514.9200001</v>
      </c>
      <c r="AO394" s="474">
        <v>1373068514.9200001</v>
      </c>
      <c r="AP394" s="474">
        <v>1373068514.9200001</v>
      </c>
      <c r="AQ394" s="474">
        <v>1373068514.9200001</v>
      </c>
      <c r="AR394" s="474">
        <v>1373068514.9200001</v>
      </c>
      <c r="AS394" s="474">
        <v>1373068514.9200001</v>
      </c>
      <c r="AT394" s="474">
        <v>1373068514.9200001</v>
      </c>
      <c r="AU394" s="474">
        <v>1373068514.9200001</v>
      </c>
      <c r="AV394" s="474">
        <v>1373068514.9200001</v>
      </c>
      <c r="AW394" s="474">
        <v>1373068514.9200001</v>
      </c>
      <c r="AX394" s="474">
        <v>1373068514.9200001</v>
      </c>
      <c r="AY394" s="474">
        <v>1373068514.9200001</v>
      </c>
      <c r="AZ394" s="474">
        <v>1373068514.9200001</v>
      </c>
      <c r="BA394" s="474">
        <v>1373068514.9200001</v>
      </c>
    </row>
    <row r="395" spans="1:53">
      <c r="A395" s="475" t="s">
        <v>2611</v>
      </c>
      <c r="B395" s="474">
        <v>0</v>
      </c>
      <c r="C395" s="474">
        <v>0</v>
      </c>
      <c r="D395" s="474">
        <v>0</v>
      </c>
      <c r="E395" s="474">
        <v>0</v>
      </c>
      <c r="F395" s="474">
        <v>0</v>
      </c>
      <c r="G395" s="474">
        <v>0</v>
      </c>
      <c r="H395" s="474">
        <v>0</v>
      </c>
      <c r="I395" s="474">
        <v>0</v>
      </c>
      <c r="J395" s="474">
        <v>0</v>
      </c>
      <c r="K395" s="474">
        <v>0</v>
      </c>
      <c r="L395" s="474">
        <v>0</v>
      </c>
      <c r="M395" s="474">
        <v>0</v>
      </c>
      <c r="N395" s="474">
        <v>0</v>
      </c>
      <c r="O395" s="474">
        <v>0</v>
      </c>
      <c r="P395" s="474">
        <v>0</v>
      </c>
      <c r="Q395" s="474">
        <v>0</v>
      </c>
      <c r="R395" s="474">
        <v>0</v>
      </c>
      <c r="S395" s="474">
        <v>0</v>
      </c>
      <c r="T395" s="474">
        <v>0</v>
      </c>
      <c r="U395" s="474">
        <v>0</v>
      </c>
      <c r="V395" s="474">
        <v>0</v>
      </c>
      <c r="W395" s="474">
        <v>0</v>
      </c>
      <c r="X395" s="474">
        <v>0</v>
      </c>
      <c r="Y395" s="474">
        <v>0</v>
      </c>
      <c r="Z395" s="474">
        <v>0</v>
      </c>
      <c r="AA395" s="474">
        <v>0</v>
      </c>
      <c r="AB395" s="474">
        <v>0</v>
      </c>
      <c r="AC395" s="474">
        <v>0</v>
      </c>
      <c r="AD395" s="474">
        <v>0</v>
      </c>
      <c r="AE395" s="474">
        <v>0</v>
      </c>
      <c r="AF395" s="474">
        <v>0</v>
      </c>
      <c r="AG395" s="474">
        <v>0</v>
      </c>
      <c r="AH395" s="474">
        <v>0</v>
      </c>
      <c r="AI395" s="474">
        <v>0</v>
      </c>
      <c r="AJ395" s="474">
        <v>0</v>
      </c>
      <c r="AK395" s="474">
        <v>0</v>
      </c>
      <c r="AL395" s="474">
        <v>0</v>
      </c>
      <c r="AM395" s="474">
        <v>0</v>
      </c>
      <c r="AN395" s="474">
        <v>0</v>
      </c>
      <c r="AO395" s="474">
        <v>0</v>
      </c>
      <c r="AP395" s="474">
        <v>0</v>
      </c>
      <c r="AQ395" s="474">
        <v>0</v>
      </c>
      <c r="AR395" s="474">
        <v>0</v>
      </c>
      <c r="AS395" s="474">
        <v>0</v>
      </c>
      <c r="AT395" s="474">
        <v>0</v>
      </c>
      <c r="AU395" s="474">
        <v>0</v>
      </c>
      <c r="AV395" s="474">
        <v>0</v>
      </c>
      <c r="AW395" s="474">
        <v>0</v>
      </c>
      <c r="AX395" s="474">
        <v>0</v>
      </c>
      <c r="AY395" s="474">
        <v>0</v>
      </c>
      <c r="AZ395" s="474">
        <v>0</v>
      </c>
      <c r="BA395" s="474">
        <v>0</v>
      </c>
    </row>
    <row r="396" spans="1:53">
      <c r="A396" s="475" t="s">
        <v>2610</v>
      </c>
      <c r="B396" s="474">
        <v>0</v>
      </c>
      <c r="C396" s="474">
        <v>0</v>
      </c>
      <c r="D396" s="474">
        <v>0</v>
      </c>
      <c r="E396" s="474">
        <v>0</v>
      </c>
      <c r="F396" s="474">
        <v>0</v>
      </c>
      <c r="G396" s="474">
        <v>0</v>
      </c>
      <c r="H396" s="474">
        <v>0</v>
      </c>
      <c r="I396" s="474">
        <v>0</v>
      </c>
      <c r="J396" s="474">
        <v>0</v>
      </c>
      <c r="K396" s="474">
        <v>0</v>
      </c>
      <c r="L396" s="474">
        <v>0</v>
      </c>
      <c r="M396" s="474">
        <v>0</v>
      </c>
      <c r="N396" s="474">
        <v>0</v>
      </c>
      <c r="O396" s="474">
        <v>0</v>
      </c>
      <c r="P396" s="474">
        <v>0</v>
      </c>
      <c r="Q396" s="474">
        <v>0</v>
      </c>
      <c r="R396" s="474">
        <v>0</v>
      </c>
      <c r="S396" s="474">
        <v>0</v>
      </c>
      <c r="T396" s="474">
        <v>0</v>
      </c>
      <c r="U396" s="474">
        <v>0</v>
      </c>
      <c r="V396" s="474">
        <v>0</v>
      </c>
      <c r="W396" s="474">
        <v>0</v>
      </c>
      <c r="X396" s="474">
        <v>0</v>
      </c>
      <c r="Y396" s="474">
        <v>0</v>
      </c>
      <c r="Z396" s="474">
        <v>0</v>
      </c>
      <c r="AA396" s="474">
        <v>0</v>
      </c>
      <c r="AB396" s="474">
        <v>0</v>
      </c>
      <c r="AC396" s="474">
        <v>0</v>
      </c>
      <c r="AD396" s="474">
        <v>0</v>
      </c>
      <c r="AE396" s="474">
        <v>0</v>
      </c>
      <c r="AF396" s="474">
        <v>0</v>
      </c>
      <c r="AG396" s="474">
        <v>0</v>
      </c>
      <c r="AH396" s="474">
        <v>0</v>
      </c>
      <c r="AI396" s="474">
        <v>0</v>
      </c>
      <c r="AJ396" s="474">
        <v>0</v>
      </c>
      <c r="AK396" s="474">
        <v>0</v>
      </c>
      <c r="AL396" s="474">
        <v>0</v>
      </c>
      <c r="AM396" s="474">
        <v>0</v>
      </c>
      <c r="AN396" s="474">
        <v>0</v>
      </c>
      <c r="AO396" s="474">
        <v>0</v>
      </c>
      <c r="AP396" s="474">
        <v>0</v>
      </c>
      <c r="AQ396" s="474">
        <v>0</v>
      </c>
      <c r="AR396" s="474">
        <v>0</v>
      </c>
      <c r="AS396" s="474">
        <v>0</v>
      </c>
      <c r="AT396" s="474">
        <v>0</v>
      </c>
      <c r="AU396" s="474">
        <v>0</v>
      </c>
      <c r="AV396" s="474">
        <v>0</v>
      </c>
      <c r="AW396" s="474">
        <v>0</v>
      </c>
      <c r="AX396" s="474">
        <v>0</v>
      </c>
      <c r="AY396" s="474">
        <v>0</v>
      </c>
      <c r="AZ396" s="474">
        <v>0</v>
      </c>
      <c r="BA396" s="474">
        <v>0</v>
      </c>
    </row>
    <row r="397" spans="1:53">
      <c r="A397" s="475" t="s">
        <v>2609</v>
      </c>
      <c r="B397" s="474">
        <v>6831993661.8699999</v>
      </c>
      <c r="C397" s="474">
        <v>6831993661.8699999</v>
      </c>
      <c r="D397" s="474">
        <v>6832000000</v>
      </c>
      <c r="E397" s="474">
        <v>6832000000</v>
      </c>
      <c r="F397" s="474">
        <v>6832000000</v>
      </c>
      <c r="G397" s="474">
        <v>6832000000</v>
      </c>
      <c r="H397" s="474">
        <v>6832000000</v>
      </c>
      <c r="I397" s="474">
        <v>6861115000</v>
      </c>
      <c r="J397" s="474">
        <v>7735999999.9899998</v>
      </c>
      <c r="K397" s="474">
        <v>7735999999.9899998</v>
      </c>
      <c r="L397" s="474">
        <v>7735999999.9899998</v>
      </c>
      <c r="M397" s="474">
        <v>7735999999.9899998</v>
      </c>
      <c r="N397" s="474">
        <v>7735999999.9899998</v>
      </c>
      <c r="O397" s="474">
        <v>7735999999.9899998</v>
      </c>
      <c r="P397" s="474">
        <v>7735999999.9899998</v>
      </c>
      <c r="Q397" s="474">
        <v>7735999999.9899998</v>
      </c>
      <c r="R397" s="474">
        <v>7735999999.9899998</v>
      </c>
      <c r="S397" s="474">
        <v>7735999999.9899998</v>
      </c>
      <c r="T397" s="474">
        <v>7735999999.9899998</v>
      </c>
      <c r="U397" s="474">
        <v>7871883380.2962599</v>
      </c>
      <c r="V397" s="474">
        <v>7871883380.2962599</v>
      </c>
      <c r="W397" s="474">
        <v>7871883380.2962599</v>
      </c>
      <c r="X397" s="474">
        <v>7871883380.2962599</v>
      </c>
      <c r="Y397" s="474">
        <v>7871883380.2962599</v>
      </c>
      <c r="Z397" s="474">
        <v>7871883380.2962599</v>
      </c>
      <c r="AA397" s="474">
        <v>7871883380.2962599</v>
      </c>
      <c r="AB397" s="474">
        <v>7871883380.2962599</v>
      </c>
      <c r="AC397" s="474">
        <v>7871883380.2962599</v>
      </c>
      <c r="AD397" s="474">
        <v>7871883380.2962599</v>
      </c>
      <c r="AE397" s="474">
        <v>7871883380.2962599</v>
      </c>
      <c r="AF397" s="474">
        <v>7871883380.2962599</v>
      </c>
      <c r="AG397" s="474">
        <v>7871883380.2962599</v>
      </c>
      <c r="AH397" s="474">
        <v>7871883380.2962599</v>
      </c>
      <c r="AI397" s="474">
        <v>7871883380.2962599</v>
      </c>
      <c r="AJ397" s="474">
        <v>7871883380.2962599</v>
      </c>
      <c r="AK397" s="474">
        <v>7871883380.2962599</v>
      </c>
      <c r="AL397" s="474">
        <v>7871883380.2962599</v>
      </c>
      <c r="AM397" s="474">
        <v>7871883380.2962599</v>
      </c>
      <c r="AN397" s="474">
        <v>7871883380.2962599</v>
      </c>
      <c r="AO397" s="474">
        <v>7871883380.2962599</v>
      </c>
      <c r="AP397" s="474">
        <v>7871883380.2962599</v>
      </c>
      <c r="AQ397" s="474">
        <v>7871883380.2962599</v>
      </c>
      <c r="AR397" s="474">
        <v>7871883380.2962599</v>
      </c>
      <c r="AS397" s="474">
        <v>7871883380.2962599</v>
      </c>
      <c r="AT397" s="474">
        <v>7871883380.2962599</v>
      </c>
      <c r="AU397" s="474">
        <v>7871883380.2962599</v>
      </c>
      <c r="AV397" s="474">
        <v>7871883380.2962599</v>
      </c>
      <c r="AW397" s="474">
        <v>7871883380.2962599</v>
      </c>
      <c r="AX397" s="474">
        <v>7871883380.2962599</v>
      </c>
      <c r="AY397" s="474">
        <v>7871883380.2962599</v>
      </c>
      <c r="AZ397" s="474">
        <v>7871883380.2962599</v>
      </c>
      <c r="BA397" s="474">
        <v>7871883380.2962599</v>
      </c>
    </row>
    <row r="398" spans="1:53">
      <c r="A398" s="475" t="s">
        <v>2608</v>
      </c>
      <c r="B398" s="474">
        <v>6831993661.8699999</v>
      </c>
      <c r="C398" s="474">
        <v>6831993661.8699999</v>
      </c>
      <c r="D398" s="474">
        <v>6832000000</v>
      </c>
      <c r="E398" s="474">
        <v>6832000000</v>
      </c>
      <c r="F398" s="474">
        <v>6832000000</v>
      </c>
      <c r="G398" s="474">
        <v>6832000000</v>
      </c>
      <c r="H398" s="474">
        <v>6832000000</v>
      </c>
      <c r="I398" s="474">
        <v>6861115000</v>
      </c>
      <c r="J398" s="474">
        <v>7735999999.9899998</v>
      </c>
      <c r="K398" s="474">
        <v>7735999999.9899998</v>
      </c>
      <c r="L398" s="474">
        <v>7735999999.9899998</v>
      </c>
      <c r="M398" s="474">
        <v>7735999999.9899998</v>
      </c>
      <c r="N398" s="474">
        <v>7735999999.9899998</v>
      </c>
      <c r="O398" s="474">
        <v>7735999999.9899998</v>
      </c>
      <c r="P398" s="474">
        <v>7735999999.9899998</v>
      </c>
      <c r="Q398" s="474">
        <v>7735999999.9899998</v>
      </c>
      <c r="R398" s="474">
        <v>7735999999.9899998</v>
      </c>
      <c r="S398" s="474">
        <v>7735999999.9899998</v>
      </c>
      <c r="T398" s="474">
        <v>7735999999.9899998</v>
      </c>
      <c r="U398" s="474">
        <v>7871883380.2962599</v>
      </c>
      <c r="V398" s="474">
        <v>7871883380.2962599</v>
      </c>
      <c r="W398" s="474">
        <v>7871883380.2962599</v>
      </c>
      <c r="X398" s="474">
        <v>7871883380.2962599</v>
      </c>
      <c r="Y398" s="474">
        <v>7871883380.2962599</v>
      </c>
      <c r="Z398" s="474">
        <v>7871883380.2962599</v>
      </c>
      <c r="AA398" s="474">
        <v>7871883380.2962599</v>
      </c>
      <c r="AB398" s="474">
        <v>7871883380.2962599</v>
      </c>
      <c r="AC398" s="474">
        <v>7871883380.2962599</v>
      </c>
      <c r="AD398" s="474">
        <v>7871883380.2962599</v>
      </c>
      <c r="AE398" s="474">
        <v>7871883380.2962599</v>
      </c>
      <c r="AF398" s="474">
        <v>7871883380.2962599</v>
      </c>
      <c r="AG398" s="474">
        <v>7871883380.2962599</v>
      </c>
      <c r="AH398" s="474">
        <v>7871883380.2962599</v>
      </c>
      <c r="AI398" s="474">
        <v>7871883380.2962599</v>
      </c>
      <c r="AJ398" s="474">
        <v>7871883380.2962599</v>
      </c>
      <c r="AK398" s="474">
        <v>7871883380.2962599</v>
      </c>
      <c r="AL398" s="474">
        <v>7871883380.2962599</v>
      </c>
      <c r="AM398" s="474">
        <v>7871883380.2962599</v>
      </c>
      <c r="AN398" s="474">
        <v>7871883380.2962599</v>
      </c>
      <c r="AO398" s="474">
        <v>7871883380.2962599</v>
      </c>
      <c r="AP398" s="474">
        <v>7871883380.2962599</v>
      </c>
      <c r="AQ398" s="474">
        <v>7871883380.2962599</v>
      </c>
      <c r="AR398" s="474">
        <v>7871883380.2962599</v>
      </c>
      <c r="AS398" s="474">
        <v>7871883380.2962599</v>
      </c>
      <c r="AT398" s="474">
        <v>7871883380.2962599</v>
      </c>
      <c r="AU398" s="474">
        <v>7871883380.2962599</v>
      </c>
      <c r="AV398" s="474">
        <v>7871883380.2962599</v>
      </c>
      <c r="AW398" s="474">
        <v>7871883380.2962599</v>
      </c>
      <c r="AX398" s="474">
        <v>7871883380.2962599</v>
      </c>
      <c r="AY398" s="474">
        <v>7871883380.2962599</v>
      </c>
      <c r="AZ398" s="474">
        <v>7871883380.2962599</v>
      </c>
      <c r="BA398" s="474">
        <v>7871883380.2962599</v>
      </c>
    </row>
    <row r="399" spans="1:53">
      <c r="A399" s="475" t="s">
        <v>2607</v>
      </c>
      <c r="B399" s="474">
        <v>6831993661.8699999</v>
      </c>
      <c r="C399" s="474">
        <v>6831993661.8699999</v>
      </c>
      <c r="D399" s="474">
        <v>6806389076.3500004</v>
      </c>
      <c r="E399" s="474">
        <v>6804648565.46</v>
      </c>
      <c r="F399" s="474">
        <v>6790391713.5500002</v>
      </c>
      <c r="G399" s="474">
        <v>6789983398.5600004</v>
      </c>
      <c r="H399" s="474">
        <v>6767523289.1000004</v>
      </c>
      <c r="I399" s="474">
        <v>6788310553.8900003</v>
      </c>
      <c r="J399" s="474">
        <v>7653246433.5200005</v>
      </c>
      <c r="K399" s="474">
        <v>7653246433.5200005</v>
      </c>
      <c r="L399" s="474">
        <v>7653246433.5200005</v>
      </c>
      <c r="M399" s="474">
        <v>7653246433.5200005</v>
      </c>
      <c r="N399" s="474">
        <v>7653246433.5200005</v>
      </c>
      <c r="O399" s="474">
        <v>7653246433.5200005</v>
      </c>
      <c r="P399" s="474">
        <v>7653246433.5200005</v>
      </c>
      <c r="Q399" s="474">
        <v>7653246433.5200005</v>
      </c>
      <c r="R399" s="474">
        <v>7653246433.5200005</v>
      </c>
      <c r="S399" s="474">
        <v>7653246433.5200005</v>
      </c>
      <c r="T399" s="474">
        <v>7653246433.5200005</v>
      </c>
      <c r="U399" s="474">
        <v>7789129813.8262596</v>
      </c>
      <c r="V399" s="474">
        <v>7789129813.8262596</v>
      </c>
      <c r="W399" s="474">
        <v>7789129813.8262596</v>
      </c>
      <c r="X399" s="474">
        <v>7789129813.8262596</v>
      </c>
      <c r="Y399" s="474">
        <v>7789129813.8262596</v>
      </c>
      <c r="Z399" s="474">
        <v>7789129813.8262596</v>
      </c>
      <c r="AA399" s="474">
        <v>7789129813.8262596</v>
      </c>
      <c r="AB399" s="474">
        <v>7789129813.8262596</v>
      </c>
      <c r="AC399" s="474">
        <v>7789129813.8262596</v>
      </c>
      <c r="AD399" s="474">
        <v>7789129813.8262596</v>
      </c>
      <c r="AE399" s="474">
        <v>7789129813.8262596</v>
      </c>
      <c r="AF399" s="474">
        <v>7789129813.8262596</v>
      </c>
      <c r="AG399" s="474">
        <v>7789129813.8262596</v>
      </c>
      <c r="AH399" s="474">
        <v>7789129813.8262596</v>
      </c>
      <c r="AI399" s="474">
        <v>7789129813.8262596</v>
      </c>
      <c r="AJ399" s="474">
        <v>7789129813.8262596</v>
      </c>
      <c r="AK399" s="474">
        <v>7789129813.8262596</v>
      </c>
      <c r="AL399" s="474">
        <v>7789129813.8262596</v>
      </c>
      <c r="AM399" s="474">
        <v>7789129813.8262596</v>
      </c>
      <c r="AN399" s="474">
        <v>7789129813.8262596</v>
      </c>
      <c r="AO399" s="474">
        <v>7789129813.8262596</v>
      </c>
      <c r="AP399" s="474">
        <v>7789129813.8262596</v>
      </c>
      <c r="AQ399" s="474">
        <v>7789129813.8262596</v>
      </c>
      <c r="AR399" s="474">
        <v>7789129813.8262596</v>
      </c>
      <c r="AS399" s="474">
        <v>7789129813.8262596</v>
      </c>
      <c r="AT399" s="474">
        <v>7789129813.8262596</v>
      </c>
      <c r="AU399" s="474">
        <v>7789129813.8262596</v>
      </c>
      <c r="AV399" s="474">
        <v>7789129813.8262596</v>
      </c>
      <c r="AW399" s="474">
        <v>7789129813.8262596</v>
      </c>
      <c r="AX399" s="474">
        <v>7789129813.8262596</v>
      </c>
      <c r="AY399" s="474">
        <v>7789129813.8262596</v>
      </c>
      <c r="AZ399" s="474">
        <v>7789129813.8262596</v>
      </c>
      <c r="BA399" s="474">
        <v>7789129813.8262596</v>
      </c>
    </row>
    <row r="400" spans="1:53">
      <c r="A400" s="475" t="s">
        <v>2606</v>
      </c>
      <c r="B400" s="474">
        <v>0</v>
      </c>
      <c r="C400" s="474">
        <v>0</v>
      </c>
      <c r="D400" s="474">
        <v>0</v>
      </c>
      <c r="E400" s="474">
        <v>0</v>
      </c>
      <c r="F400" s="474">
        <v>0</v>
      </c>
      <c r="G400" s="474">
        <v>0</v>
      </c>
      <c r="H400" s="474">
        <v>0</v>
      </c>
      <c r="I400" s="474">
        <v>0</v>
      </c>
      <c r="J400" s="474">
        <v>0</v>
      </c>
      <c r="K400" s="474">
        <v>0</v>
      </c>
      <c r="L400" s="474">
        <v>0</v>
      </c>
      <c r="M400" s="474">
        <v>0</v>
      </c>
      <c r="N400" s="474">
        <v>0</v>
      </c>
      <c r="O400" s="474">
        <v>0</v>
      </c>
      <c r="P400" s="474">
        <v>0</v>
      </c>
      <c r="Q400" s="474">
        <v>0</v>
      </c>
      <c r="R400" s="474">
        <v>0</v>
      </c>
      <c r="S400" s="474">
        <v>0</v>
      </c>
      <c r="T400" s="474">
        <v>0</v>
      </c>
      <c r="U400" s="474">
        <v>0</v>
      </c>
      <c r="V400" s="474">
        <v>0</v>
      </c>
      <c r="W400" s="474">
        <v>0</v>
      </c>
      <c r="X400" s="474">
        <v>0</v>
      </c>
      <c r="Y400" s="474">
        <v>0</v>
      </c>
      <c r="Z400" s="474">
        <v>0</v>
      </c>
      <c r="AA400" s="474">
        <v>0</v>
      </c>
      <c r="AB400" s="474">
        <v>0</v>
      </c>
      <c r="AC400" s="474">
        <v>0</v>
      </c>
      <c r="AD400" s="474">
        <v>0</v>
      </c>
      <c r="AE400" s="474">
        <v>0</v>
      </c>
      <c r="AF400" s="474">
        <v>0</v>
      </c>
      <c r="AG400" s="474">
        <v>0</v>
      </c>
      <c r="AH400" s="474">
        <v>0</v>
      </c>
      <c r="AI400" s="474">
        <v>0</v>
      </c>
      <c r="AJ400" s="474">
        <v>0</v>
      </c>
      <c r="AK400" s="474">
        <v>0</v>
      </c>
      <c r="AL400" s="474">
        <v>0</v>
      </c>
      <c r="AM400" s="474">
        <v>0</v>
      </c>
      <c r="AN400" s="474">
        <v>0</v>
      </c>
      <c r="AO400" s="474">
        <v>0</v>
      </c>
      <c r="AP400" s="474">
        <v>0</v>
      </c>
      <c r="AQ400" s="474">
        <v>0</v>
      </c>
      <c r="AR400" s="474">
        <v>0</v>
      </c>
      <c r="AS400" s="474">
        <v>0</v>
      </c>
      <c r="AT400" s="474">
        <v>0</v>
      </c>
      <c r="AU400" s="474">
        <v>0</v>
      </c>
      <c r="AV400" s="474">
        <v>0</v>
      </c>
      <c r="AW400" s="474">
        <v>0</v>
      </c>
      <c r="AX400" s="474">
        <v>0</v>
      </c>
      <c r="AY400" s="474">
        <v>0</v>
      </c>
      <c r="AZ400" s="474">
        <v>0</v>
      </c>
      <c r="BA400" s="474">
        <v>0</v>
      </c>
    </row>
    <row r="401" spans="1:53">
      <c r="A401" s="475" t="s">
        <v>2605</v>
      </c>
      <c r="B401" s="474">
        <v>0</v>
      </c>
      <c r="C401" s="474">
        <v>0</v>
      </c>
      <c r="D401" s="474">
        <v>0</v>
      </c>
      <c r="E401" s="474">
        <v>0</v>
      </c>
      <c r="F401" s="474">
        <v>0</v>
      </c>
      <c r="G401" s="474">
        <v>0</v>
      </c>
      <c r="H401" s="474">
        <v>0</v>
      </c>
      <c r="I401" s="474">
        <v>0</v>
      </c>
      <c r="J401" s="474">
        <v>0</v>
      </c>
      <c r="K401" s="474">
        <v>0</v>
      </c>
      <c r="L401" s="474">
        <v>0</v>
      </c>
      <c r="M401" s="474">
        <v>0</v>
      </c>
      <c r="N401" s="474">
        <v>0</v>
      </c>
      <c r="O401" s="474">
        <v>0</v>
      </c>
      <c r="P401" s="474">
        <v>0</v>
      </c>
      <c r="Q401" s="474">
        <v>0</v>
      </c>
      <c r="R401" s="474">
        <v>0</v>
      </c>
      <c r="S401" s="474">
        <v>0</v>
      </c>
      <c r="T401" s="474">
        <v>0</v>
      </c>
      <c r="U401" s="474">
        <v>0</v>
      </c>
      <c r="V401" s="474">
        <v>0</v>
      </c>
      <c r="W401" s="474">
        <v>0</v>
      </c>
      <c r="X401" s="474">
        <v>0</v>
      </c>
      <c r="Y401" s="474">
        <v>0</v>
      </c>
      <c r="Z401" s="474">
        <v>0</v>
      </c>
      <c r="AA401" s="474">
        <v>0</v>
      </c>
      <c r="AB401" s="474">
        <v>0</v>
      </c>
      <c r="AC401" s="474">
        <v>0</v>
      </c>
      <c r="AD401" s="474">
        <v>0</v>
      </c>
      <c r="AE401" s="474">
        <v>0</v>
      </c>
      <c r="AF401" s="474">
        <v>0</v>
      </c>
      <c r="AG401" s="474">
        <v>0</v>
      </c>
      <c r="AH401" s="474">
        <v>0</v>
      </c>
      <c r="AI401" s="474">
        <v>0</v>
      </c>
      <c r="AJ401" s="474">
        <v>0</v>
      </c>
      <c r="AK401" s="474">
        <v>0</v>
      </c>
      <c r="AL401" s="474">
        <v>0</v>
      </c>
      <c r="AM401" s="474">
        <v>0</v>
      </c>
      <c r="AN401" s="474">
        <v>0</v>
      </c>
      <c r="AO401" s="474">
        <v>0</v>
      </c>
      <c r="AP401" s="474">
        <v>0</v>
      </c>
      <c r="AQ401" s="474">
        <v>0</v>
      </c>
      <c r="AR401" s="474">
        <v>0</v>
      </c>
      <c r="AS401" s="474">
        <v>0</v>
      </c>
      <c r="AT401" s="474">
        <v>0</v>
      </c>
      <c r="AU401" s="474">
        <v>0</v>
      </c>
      <c r="AV401" s="474">
        <v>0</v>
      </c>
      <c r="AW401" s="474">
        <v>0</v>
      </c>
      <c r="AX401" s="474">
        <v>0</v>
      </c>
      <c r="AY401" s="474">
        <v>0</v>
      </c>
      <c r="AZ401" s="474">
        <v>0</v>
      </c>
      <c r="BA401" s="474">
        <v>0</v>
      </c>
    </row>
    <row r="402" spans="1:53">
      <c r="A402" s="475" t="s">
        <v>2604</v>
      </c>
      <c r="B402" s="474">
        <v>0</v>
      </c>
      <c r="C402" s="474">
        <v>0</v>
      </c>
      <c r="D402" s="474">
        <v>0</v>
      </c>
      <c r="E402" s="474">
        <v>0</v>
      </c>
      <c r="F402" s="474">
        <v>0</v>
      </c>
      <c r="G402" s="474">
        <v>0</v>
      </c>
      <c r="H402" s="474">
        <v>0</v>
      </c>
      <c r="I402" s="474">
        <v>0</v>
      </c>
      <c r="J402" s="474">
        <v>0</v>
      </c>
      <c r="K402" s="474">
        <v>0</v>
      </c>
      <c r="L402" s="474">
        <v>0</v>
      </c>
      <c r="M402" s="474">
        <v>0</v>
      </c>
      <c r="N402" s="474">
        <v>0</v>
      </c>
      <c r="O402" s="474">
        <v>0</v>
      </c>
      <c r="P402" s="474">
        <v>0</v>
      </c>
      <c r="Q402" s="474">
        <v>0</v>
      </c>
      <c r="R402" s="474">
        <v>0</v>
      </c>
      <c r="S402" s="474">
        <v>0</v>
      </c>
      <c r="T402" s="474">
        <v>0</v>
      </c>
      <c r="U402" s="474">
        <v>0</v>
      </c>
      <c r="V402" s="474">
        <v>0</v>
      </c>
      <c r="W402" s="474">
        <v>0</v>
      </c>
      <c r="X402" s="474">
        <v>0</v>
      </c>
      <c r="Y402" s="474">
        <v>0</v>
      </c>
      <c r="Z402" s="474">
        <v>0</v>
      </c>
      <c r="AA402" s="474">
        <v>0</v>
      </c>
      <c r="AB402" s="474">
        <v>0</v>
      </c>
      <c r="AC402" s="474">
        <v>0</v>
      </c>
      <c r="AD402" s="474">
        <v>0</v>
      </c>
      <c r="AE402" s="474">
        <v>0</v>
      </c>
      <c r="AF402" s="474">
        <v>0</v>
      </c>
      <c r="AG402" s="474">
        <v>0</v>
      </c>
      <c r="AH402" s="474">
        <v>0</v>
      </c>
      <c r="AI402" s="474">
        <v>0</v>
      </c>
      <c r="AJ402" s="474">
        <v>0</v>
      </c>
      <c r="AK402" s="474">
        <v>0</v>
      </c>
      <c r="AL402" s="474">
        <v>0</v>
      </c>
      <c r="AM402" s="474">
        <v>0</v>
      </c>
      <c r="AN402" s="474">
        <v>0</v>
      </c>
      <c r="AO402" s="474">
        <v>0</v>
      </c>
      <c r="AP402" s="474">
        <v>0</v>
      </c>
      <c r="AQ402" s="474">
        <v>0</v>
      </c>
      <c r="AR402" s="474">
        <v>0</v>
      </c>
      <c r="AS402" s="474">
        <v>0</v>
      </c>
      <c r="AT402" s="474">
        <v>0</v>
      </c>
      <c r="AU402" s="474">
        <v>0</v>
      </c>
      <c r="AV402" s="474">
        <v>0</v>
      </c>
      <c r="AW402" s="474">
        <v>0</v>
      </c>
      <c r="AX402" s="474">
        <v>0</v>
      </c>
      <c r="AY402" s="474">
        <v>0</v>
      </c>
      <c r="AZ402" s="474">
        <v>0</v>
      </c>
      <c r="BA402" s="474">
        <v>0</v>
      </c>
    </row>
    <row r="403" spans="1:53">
      <c r="A403" s="475" t="s">
        <v>2603</v>
      </c>
      <c r="B403" s="474">
        <v>0</v>
      </c>
      <c r="C403" s="474">
        <v>0</v>
      </c>
      <c r="D403" s="474">
        <v>25610923.649999999</v>
      </c>
      <c r="E403" s="474">
        <v>27351434.539999999</v>
      </c>
      <c r="F403" s="474">
        <v>41608286.450000003</v>
      </c>
      <c r="G403" s="474">
        <v>42016601.439999998</v>
      </c>
      <c r="H403" s="474">
        <v>64476710.899999999</v>
      </c>
      <c r="I403" s="474">
        <v>72804446.109999999</v>
      </c>
      <c r="J403" s="474">
        <v>82753566.469999999</v>
      </c>
      <c r="K403" s="474">
        <v>82753566.469999999</v>
      </c>
      <c r="L403" s="474">
        <v>82753566.469999999</v>
      </c>
      <c r="M403" s="474">
        <v>82753566.469999999</v>
      </c>
      <c r="N403" s="474">
        <v>82753566.469999999</v>
      </c>
      <c r="O403" s="474">
        <v>82753566.469999999</v>
      </c>
      <c r="P403" s="474">
        <v>82753566.469999999</v>
      </c>
      <c r="Q403" s="474">
        <v>82753566.469999999</v>
      </c>
      <c r="R403" s="474">
        <v>82753566.469999999</v>
      </c>
      <c r="S403" s="474">
        <v>82753566.469999999</v>
      </c>
      <c r="T403" s="474">
        <v>82753566.469999999</v>
      </c>
      <c r="U403" s="474">
        <v>82753566.469999999</v>
      </c>
      <c r="V403" s="474">
        <v>82753566.469999999</v>
      </c>
      <c r="W403" s="474">
        <v>82753566.469999999</v>
      </c>
      <c r="X403" s="474">
        <v>82753566.469999999</v>
      </c>
      <c r="Y403" s="474">
        <v>82753566.469999999</v>
      </c>
      <c r="Z403" s="474">
        <v>82753566.469999999</v>
      </c>
      <c r="AA403" s="474">
        <v>82753566.469999999</v>
      </c>
      <c r="AB403" s="474">
        <v>82753566.469999999</v>
      </c>
      <c r="AC403" s="474">
        <v>82753566.469999999</v>
      </c>
      <c r="AD403" s="474">
        <v>82753566.469999999</v>
      </c>
      <c r="AE403" s="474">
        <v>82753566.469999999</v>
      </c>
      <c r="AF403" s="474">
        <v>82753566.469999999</v>
      </c>
      <c r="AG403" s="474">
        <v>82753566.469999999</v>
      </c>
      <c r="AH403" s="474">
        <v>82753566.469999999</v>
      </c>
      <c r="AI403" s="474">
        <v>82753566.469999999</v>
      </c>
      <c r="AJ403" s="474">
        <v>82753566.469999999</v>
      </c>
      <c r="AK403" s="474">
        <v>82753566.469999999</v>
      </c>
      <c r="AL403" s="474">
        <v>82753566.469999999</v>
      </c>
      <c r="AM403" s="474">
        <v>82753566.469999999</v>
      </c>
      <c r="AN403" s="474">
        <v>82753566.469999999</v>
      </c>
      <c r="AO403" s="474">
        <v>82753566.469999999</v>
      </c>
      <c r="AP403" s="474">
        <v>82753566.469999999</v>
      </c>
      <c r="AQ403" s="474">
        <v>82753566.469999999</v>
      </c>
      <c r="AR403" s="474">
        <v>82753566.469999999</v>
      </c>
      <c r="AS403" s="474">
        <v>82753566.469999999</v>
      </c>
      <c r="AT403" s="474">
        <v>82753566.469999999</v>
      </c>
      <c r="AU403" s="474">
        <v>82753566.469999999</v>
      </c>
      <c r="AV403" s="474">
        <v>82753566.469999999</v>
      </c>
      <c r="AW403" s="474">
        <v>82753566.469999999</v>
      </c>
      <c r="AX403" s="474">
        <v>82753566.469999999</v>
      </c>
      <c r="AY403" s="474">
        <v>82753566.469999999</v>
      </c>
      <c r="AZ403" s="474">
        <v>82753566.469999999</v>
      </c>
      <c r="BA403" s="474">
        <v>82753566.469999999</v>
      </c>
    </row>
    <row r="404" spans="1:53">
      <c r="A404" s="475" t="s">
        <v>2602</v>
      </c>
      <c r="B404" s="474">
        <v>0</v>
      </c>
      <c r="C404" s="474">
        <v>0</v>
      </c>
      <c r="D404" s="474">
        <v>0</v>
      </c>
      <c r="E404" s="474">
        <v>0</v>
      </c>
      <c r="F404" s="474">
        <v>0</v>
      </c>
      <c r="G404" s="474">
        <v>0</v>
      </c>
      <c r="H404" s="474">
        <v>0</v>
      </c>
      <c r="I404" s="474">
        <v>0</v>
      </c>
      <c r="J404" s="474">
        <v>0</v>
      </c>
      <c r="K404" s="474">
        <v>0</v>
      </c>
      <c r="L404" s="474">
        <v>0</v>
      </c>
      <c r="M404" s="474">
        <v>0</v>
      </c>
      <c r="N404" s="474">
        <v>0</v>
      </c>
      <c r="O404" s="474">
        <v>0</v>
      </c>
      <c r="P404" s="474">
        <v>0</v>
      </c>
      <c r="Q404" s="474">
        <v>0</v>
      </c>
      <c r="R404" s="474">
        <v>0</v>
      </c>
      <c r="S404" s="474">
        <v>0</v>
      </c>
      <c r="T404" s="474">
        <v>0</v>
      </c>
      <c r="U404" s="474">
        <v>0</v>
      </c>
      <c r="V404" s="474">
        <v>0</v>
      </c>
      <c r="W404" s="474">
        <v>0</v>
      </c>
      <c r="X404" s="474">
        <v>0</v>
      </c>
      <c r="Y404" s="474">
        <v>0</v>
      </c>
      <c r="Z404" s="474">
        <v>0</v>
      </c>
      <c r="AA404" s="474">
        <v>0</v>
      </c>
      <c r="AB404" s="474">
        <v>0</v>
      </c>
      <c r="AC404" s="474">
        <v>0</v>
      </c>
      <c r="AD404" s="474">
        <v>0</v>
      </c>
      <c r="AE404" s="474">
        <v>0</v>
      </c>
      <c r="AF404" s="474">
        <v>0</v>
      </c>
      <c r="AG404" s="474">
        <v>0</v>
      </c>
      <c r="AH404" s="474">
        <v>0</v>
      </c>
      <c r="AI404" s="474">
        <v>0</v>
      </c>
      <c r="AJ404" s="474">
        <v>0</v>
      </c>
      <c r="AK404" s="474">
        <v>0</v>
      </c>
      <c r="AL404" s="474">
        <v>0</v>
      </c>
      <c r="AM404" s="474">
        <v>0</v>
      </c>
      <c r="AN404" s="474">
        <v>0</v>
      </c>
      <c r="AO404" s="474">
        <v>0</v>
      </c>
      <c r="AP404" s="474">
        <v>0</v>
      </c>
      <c r="AQ404" s="474">
        <v>0</v>
      </c>
      <c r="AR404" s="474">
        <v>0</v>
      </c>
      <c r="AS404" s="474">
        <v>0</v>
      </c>
      <c r="AT404" s="474">
        <v>0</v>
      </c>
      <c r="AU404" s="474">
        <v>0</v>
      </c>
      <c r="AV404" s="474">
        <v>0</v>
      </c>
      <c r="AW404" s="474">
        <v>0</v>
      </c>
      <c r="AX404" s="474">
        <v>0</v>
      </c>
      <c r="AY404" s="474">
        <v>0</v>
      </c>
      <c r="AZ404" s="474">
        <v>0</v>
      </c>
      <c r="BA404" s="474">
        <v>0</v>
      </c>
    </row>
    <row r="405" spans="1:53">
      <c r="A405" s="475" t="s">
        <v>2601</v>
      </c>
      <c r="B405" s="474">
        <v>5649163730.3199997</v>
      </c>
      <c r="C405" s="474">
        <v>5742858764.76999</v>
      </c>
      <c r="D405" s="474">
        <v>5858672004.9399996</v>
      </c>
      <c r="E405" s="474">
        <v>5949854216.2600002</v>
      </c>
      <c r="F405" s="474">
        <v>6119904415.1399899</v>
      </c>
      <c r="G405" s="474">
        <v>6293681983.4099998</v>
      </c>
      <c r="H405" s="474">
        <v>6481275431.7299995</v>
      </c>
      <c r="I405" s="474">
        <v>6672634544.5299997</v>
      </c>
      <c r="J405" s="474">
        <v>6782782778.8699999</v>
      </c>
      <c r="K405" s="474">
        <v>6910209007.2074604</v>
      </c>
      <c r="L405" s="474">
        <v>5516930631.9483604</v>
      </c>
      <c r="M405" s="474">
        <v>5622494717.7389402</v>
      </c>
      <c r="N405" s="474">
        <v>5622494717.7389402</v>
      </c>
      <c r="O405" s="474">
        <v>5787985463.2981195</v>
      </c>
      <c r="P405" s="474">
        <v>5890805839.5844097</v>
      </c>
      <c r="Q405" s="474">
        <v>6017509857.3580198</v>
      </c>
      <c r="R405" s="474">
        <v>6118538667.7772903</v>
      </c>
      <c r="S405" s="474">
        <v>6281197054.86273</v>
      </c>
      <c r="T405" s="474">
        <v>6445422190.9289904</v>
      </c>
      <c r="U405" s="474">
        <v>6634224248.2270098</v>
      </c>
      <c r="V405" s="474">
        <v>6825638424.3570604</v>
      </c>
      <c r="W405" s="474">
        <v>7004804730.7334099</v>
      </c>
      <c r="X405" s="474">
        <v>7137581309.9992199</v>
      </c>
      <c r="Y405" s="474">
        <v>7245114105.89081</v>
      </c>
      <c r="Z405" s="474">
        <v>7368903696.2644701</v>
      </c>
      <c r="AA405" s="474">
        <v>7368903696.2644701</v>
      </c>
      <c r="AB405" s="474">
        <v>7451343564.4732504</v>
      </c>
      <c r="AC405" s="474">
        <v>7524957740.62955</v>
      </c>
      <c r="AD405" s="474">
        <v>7039118686.8982801</v>
      </c>
      <c r="AE405" s="474">
        <v>7136143472.5212498</v>
      </c>
      <c r="AF405" s="474">
        <v>7271998510.15135</v>
      </c>
      <c r="AG405" s="474">
        <v>7428179436.31287</v>
      </c>
      <c r="AH405" s="474">
        <v>7179523975.11409</v>
      </c>
      <c r="AI405" s="474">
        <v>7363589458.8817301</v>
      </c>
      <c r="AJ405" s="474">
        <v>7522827317.7996597</v>
      </c>
      <c r="AK405" s="474">
        <v>7658987075.89608</v>
      </c>
      <c r="AL405" s="474">
        <v>7745400717.5851603</v>
      </c>
      <c r="AM405" s="474">
        <v>7845136602.41922</v>
      </c>
      <c r="AN405" s="474">
        <v>7845136602.41922</v>
      </c>
      <c r="AO405" s="474">
        <v>7921023103.6793299</v>
      </c>
      <c r="AP405" s="474">
        <v>7985597985.0937204</v>
      </c>
      <c r="AQ405" s="474">
        <v>8065499674.6476202</v>
      </c>
      <c r="AR405" s="474">
        <v>8157380482.2023096</v>
      </c>
      <c r="AS405" s="474">
        <v>8290336125.3373003</v>
      </c>
      <c r="AT405" s="474">
        <v>8443121460.3445501</v>
      </c>
      <c r="AU405" s="474">
        <v>8472001020.8526096</v>
      </c>
      <c r="AV405" s="474">
        <v>8651919624.7569695</v>
      </c>
      <c r="AW405" s="474">
        <v>8808342897.2074699</v>
      </c>
      <c r="AX405" s="474">
        <v>8939811794.6312008</v>
      </c>
      <c r="AY405" s="474">
        <v>9020471745.7239609</v>
      </c>
      <c r="AZ405" s="474">
        <v>9112019875.0169106</v>
      </c>
      <c r="BA405" s="474">
        <v>9112019875.0169106</v>
      </c>
    </row>
    <row r="406" spans="1:53">
      <c r="A406" s="475" t="s">
        <v>2600</v>
      </c>
      <c r="B406" s="474">
        <v>5649163730.3199997</v>
      </c>
      <c r="C406" s="474">
        <v>5742858764.76999</v>
      </c>
      <c r="D406" s="474">
        <v>5858672004.9399996</v>
      </c>
      <c r="E406" s="474">
        <v>5949854216.2600002</v>
      </c>
      <c r="F406" s="474">
        <v>6119904415.1399899</v>
      </c>
      <c r="G406" s="474">
        <v>6293681983.4099998</v>
      </c>
      <c r="H406" s="474">
        <v>6481275431.7299995</v>
      </c>
      <c r="I406" s="474">
        <v>6672634544.5299997</v>
      </c>
      <c r="J406" s="474">
        <v>6782782778.8699999</v>
      </c>
      <c r="K406" s="474">
        <v>6910209007.2074604</v>
      </c>
      <c r="L406" s="474">
        <v>7028690631.3808403</v>
      </c>
      <c r="M406" s="474">
        <v>7134254717.1714201</v>
      </c>
      <c r="N406" s="474">
        <v>7134254717.1714201</v>
      </c>
      <c r="O406" s="474">
        <v>5787985463.2981195</v>
      </c>
      <c r="P406" s="474">
        <v>5890805839.5844097</v>
      </c>
      <c r="Q406" s="474">
        <v>6017509857.3580198</v>
      </c>
      <c r="R406" s="474">
        <v>6118538667.7772903</v>
      </c>
      <c r="S406" s="474">
        <v>6281197054.86273</v>
      </c>
      <c r="T406" s="474">
        <v>6445422190.9289904</v>
      </c>
      <c r="U406" s="474">
        <v>6634224248.2270098</v>
      </c>
      <c r="V406" s="474">
        <v>6825638424.3570604</v>
      </c>
      <c r="W406" s="474">
        <v>7004804730.7334099</v>
      </c>
      <c r="X406" s="474">
        <v>7137581309.9992199</v>
      </c>
      <c r="Y406" s="474">
        <v>7245114105.89081</v>
      </c>
      <c r="Z406" s="474">
        <v>7368903696.2644701</v>
      </c>
      <c r="AA406" s="474">
        <v>7368903696.2644701</v>
      </c>
      <c r="AB406" s="474">
        <v>7451343564.4732504</v>
      </c>
      <c r="AC406" s="474">
        <v>7524957740.62955</v>
      </c>
      <c r="AD406" s="474">
        <v>7612276433.8406</v>
      </c>
      <c r="AE406" s="474">
        <v>7709301219.4635696</v>
      </c>
      <c r="AF406" s="474">
        <v>7845156257.0936699</v>
      </c>
      <c r="AG406" s="474">
        <v>8001337183.2551899</v>
      </c>
      <c r="AH406" s="474">
        <v>8182550032.2631598</v>
      </c>
      <c r="AI406" s="474">
        <v>8366615516.0307903</v>
      </c>
      <c r="AJ406" s="474">
        <v>8525853374.94872</v>
      </c>
      <c r="AK406" s="474">
        <v>8662013133.0451393</v>
      </c>
      <c r="AL406" s="474">
        <v>8748426774.7342205</v>
      </c>
      <c r="AM406" s="474">
        <v>8848162659.5682793</v>
      </c>
      <c r="AN406" s="474">
        <v>8848162659.5682793</v>
      </c>
      <c r="AO406" s="474">
        <v>7921023103.6793299</v>
      </c>
      <c r="AP406" s="474">
        <v>7985597985.0937204</v>
      </c>
      <c r="AQ406" s="474">
        <v>8065499674.6476202</v>
      </c>
      <c r="AR406" s="474">
        <v>8157380482.2023096</v>
      </c>
      <c r="AS406" s="474">
        <v>8290336125.3373003</v>
      </c>
      <c r="AT406" s="474">
        <v>8443121460.3445501</v>
      </c>
      <c r="AU406" s="474">
        <v>8618975377.7388496</v>
      </c>
      <c r="AV406" s="474">
        <v>8798893981.6432095</v>
      </c>
      <c r="AW406" s="474">
        <v>8955317254.0937004</v>
      </c>
      <c r="AX406" s="474">
        <v>9086786151.5174294</v>
      </c>
      <c r="AY406" s="474">
        <v>9167446102.6102009</v>
      </c>
      <c r="AZ406" s="474">
        <v>9258994231.9031506</v>
      </c>
      <c r="BA406" s="474">
        <v>9258994231.9031506</v>
      </c>
    </row>
    <row r="407" spans="1:53">
      <c r="A407" s="475" t="s">
        <v>2599</v>
      </c>
      <c r="B407" s="474">
        <v>5499450252.6199999</v>
      </c>
      <c r="C407" s="474">
        <v>5499450252.6199999</v>
      </c>
      <c r="D407" s="474">
        <v>5499450252.6199999</v>
      </c>
      <c r="E407" s="474">
        <v>5499450252.6199999</v>
      </c>
      <c r="F407" s="474">
        <v>5499450252.6199999</v>
      </c>
      <c r="G407" s="474">
        <v>5499450252.6199999</v>
      </c>
      <c r="H407" s="474">
        <v>5499450252.6199999</v>
      </c>
      <c r="I407" s="474">
        <v>5499450252.6199999</v>
      </c>
      <c r="J407" s="474">
        <v>5499450252.5699997</v>
      </c>
      <c r="K407" s="474">
        <v>5499450252.5699997</v>
      </c>
      <c r="L407" s="474">
        <v>5499450252.5699997</v>
      </c>
      <c r="M407" s="474">
        <v>5499450252.5699997</v>
      </c>
      <c r="N407" s="474">
        <v>5499450252.5699997</v>
      </c>
      <c r="O407" s="474">
        <v>5622494717.7389402</v>
      </c>
      <c r="P407" s="474">
        <v>5622494717.7389402</v>
      </c>
      <c r="Q407" s="474">
        <v>5622494717.7389402</v>
      </c>
      <c r="R407" s="474">
        <v>5622494717.7389402</v>
      </c>
      <c r="S407" s="474">
        <v>5622494717.7389402</v>
      </c>
      <c r="T407" s="474">
        <v>5622494717.7389402</v>
      </c>
      <c r="U407" s="474">
        <v>5622494717.7389402</v>
      </c>
      <c r="V407" s="474">
        <v>5622494717.7389402</v>
      </c>
      <c r="W407" s="474">
        <v>5622494717.7389402</v>
      </c>
      <c r="X407" s="474">
        <v>5622494717.7389402</v>
      </c>
      <c r="Y407" s="474">
        <v>5622494717.7389402</v>
      </c>
      <c r="Z407" s="474">
        <v>5622494717.7389402</v>
      </c>
      <c r="AA407" s="474">
        <v>5622494717.7389402</v>
      </c>
      <c r="AB407" s="474">
        <v>7368903696.2644701</v>
      </c>
      <c r="AC407" s="474">
        <v>7368903696.2644701</v>
      </c>
      <c r="AD407" s="474">
        <v>7368903696.2644701</v>
      </c>
      <c r="AE407" s="474">
        <v>7368903696.2644701</v>
      </c>
      <c r="AF407" s="474">
        <v>7368903696.2644701</v>
      </c>
      <c r="AG407" s="474">
        <v>7368903696.2644701</v>
      </c>
      <c r="AH407" s="474">
        <v>7368903696.2644701</v>
      </c>
      <c r="AI407" s="474">
        <v>7368903696.2644701</v>
      </c>
      <c r="AJ407" s="474">
        <v>7368903696.2644701</v>
      </c>
      <c r="AK407" s="474">
        <v>7368903696.2644701</v>
      </c>
      <c r="AL407" s="474">
        <v>7368903696.2644701</v>
      </c>
      <c r="AM407" s="474">
        <v>7368903696.2644701</v>
      </c>
      <c r="AN407" s="474">
        <v>7368903696.2644701</v>
      </c>
      <c r="AO407" s="474">
        <v>7845136602.41922</v>
      </c>
      <c r="AP407" s="474">
        <v>7845136602.41922</v>
      </c>
      <c r="AQ407" s="474">
        <v>7845136602.41922</v>
      </c>
      <c r="AR407" s="474">
        <v>7845136602.41922</v>
      </c>
      <c r="AS407" s="474">
        <v>7845136602.41922</v>
      </c>
      <c r="AT407" s="474">
        <v>7845136602.41922</v>
      </c>
      <c r="AU407" s="474">
        <v>7845136602.41922</v>
      </c>
      <c r="AV407" s="474">
        <v>7845136602.41922</v>
      </c>
      <c r="AW407" s="474">
        <v>7845136602.41922</v>
      </c>
      <c r="AX407" s="474">
        <v>7845136602.41922</v>
      </c>
      <c r="AY407" s="474">
        <v>7845136602.41922</v>
      </c>
      <c r="AZ407" s="474">
        <v>7845136602.41922</v>
      </c>
      <c r="BA407" s="474">
        <v>7845136602.41922</v>
      </c>
    </row>
    <row r="408" spans="1:53">
      <c r="A408" s="475" t="s">
        <v>2598</v>
      </c>
      <c r="B408" s="474">
        <v>149713477.69999999</v>
      </c>
      <c r="C408" s="474">
        <v>243408512.15000001</v>
      </c>
      <c r="D408" s="474">
        <v>359221752.31999999</v>
      </c>
      <c r="E408" s="474">
        <v>450403963.63999999</v>
      </c>
      <c r="F408" s="474">
        <v>620454162.51999998</v>
      </c>
      <c r="G408" s="474">
        <v>794231730.78999996</v>
      </c>
      <c r="H408" s="474">
        <v>981825179.11000001</v>
      </c>
      <c r="I408" s="474">
        <v>1173184291.9100001</v>
      </c>
      <c r="J408" s="474">
        <v>1283332526.3</v>
      </c>
      <c r="K408" s="474">
        <v>1410758754.63746</v>
      </c>
      <c r="L408" s="474">
        <v>1529240378.8108399</v>
      </c>
      <c r="M408" s="474">
        <v>1634804464.6014199</v>
      </c>
      <c r="N408" s="474">
        <v>1634804464.6014199</v>
      </c>
      <c r="O408" s="474">
        <v>165490745.559183</v>
      </c>
      <c r="P408" s="474">
        <v>268311121.84547201</v>
      </c>
      <c r="Q408" s="474">
        <v>395015139.61908799</v>
      </c>
      <c r="R408" s="474">
        <v>496043950.03835201</v>
      </c>
      <c r="S408" s="474">
        <v>658702337.12379205</v>
      </c>
      <c r="T408" s="474">
        <v>822927473.19005597</v>
      </c>
      <c r="U408" s="474">
        <v>1011729530.48806</v>
      </c>
      <c r="V408" s="474">
        <v>1203143706.61812</v>
      </c>
      <c r="W408" s="474">
        <v>1382310012.9944699</v>
      </c>
      <c r="X408" s="474">
        <v>1515086592.2602799</v>
      </c>
      <c r="Y408" s="474">
        <v>1622619388.15187</v>
      </c>
      <c r="Z408" s="474">
        <v>1746408978.5255301</v>
      </c>
      <c r="AA408" s="474">
        <v>1746408978.5255301</v>
      </c>
      <c r="AB408" s="474">
        <v>82439868.208779097</v>
      </c>
      <c r="AC408" s="474">
        <v>156054044.365078</v>
      </c>
      <c r="AD408" s="474">
        <v>243372737.576132</v>
      </c>
      <c r="AE408" s="474">
        <v>340397523.19909698</v>
      </c>
      <c r="AF408" s="474">
        <v>476252560.82920098</v>
      </c>
      <c r="AG408" s="474">
        <v>632433486.99072504</v>
      </c>
      <c r="AH408" s="474">
        <v>813646335.99868703</v>
      </c>
      <c r="AI408" s="474">
        <v>997711819.76631904</v>
      </c>
      <c r="AJ408" s="474">
        <v>1156949678.6842501</v>
      </c>
      <c r="AK408" s="474">
        <v>1293109436.7806699</v>
      </c>
      <c r="AL408" s="474">
        <v>1379523078.4697499</v>
      </c>
      <c r="AM408" s="474">
        <v>1479258963.3038099</v>
      </c>
      <c r="AN408" s="474">
        <v>1479258963.3038099</v>
      </c>
      <c r="AO408" s="474">
        <v>75886501.260107204</v>
      </c>
      <c r="AP408" s="474">
        <v>140461382.674503</v>
      </c>
      <c r="AQ408" s="474">
        <v>220363072.22839701</v>
      </c>
      <c r="AR408" s="474">
        <v>312243879.783086</v>
      </c>
      <c r="AS408" s="474">
        <v>445199522.91807997</v>
      </c>
      <c r="AT408" s="474">
        <v>597984857.92533302</v>
      </c>
      <c r="AU408" s="474">
        <v>773838775.31962705</v>
      </c>
      <c r="AV408" s="474">
        <v>953757379.22399104</v>
      </c>
      <c r="AW408" s="474">
        <v>1110180651.67448</v>
      </c>
      <c r="AX408" s="474">
        <v>1241649549.0982101</v>
      </c>
      <c r="AY408" s="474">
        <v>1322309500.19098</v>
      </c>
      <c r="AZ408" s="474">
        <v>1413857629.4839201</v>
      </c>
      <c r="BA408" s="474">
        <v>1413857629.4839201</v>
      </c>
    </row>
    <row r="409" spans="1:53">
      <c r="A409" s="475" t="s">
        <v>2597</v>
      </c>
      <c r="B409" s="474">
        <v>0</v>
      </c>
      <c r="C409" s="474">
        <v>0</v>
      </c>
      <c r="D409" s="474">
        <v>0</v>
      </c>
      <c r="E409" s="474">
        <v>0</v>
      </c>
      <c r="F409" s="474">
        <v>0</v>
      </c>
      <c r="G409" s="474">
        <v>0</v>
      </c>
      <c r="H409" s="474">
        <v>0</v>
      </c>
      <c r="I409" s="474">
        <v>0</v>
      </c>
      <c r="J409" s="474">
        <v>0</v>
      </c>
      <c r="K409" s="474">
        <v>0</v>
      </c>
      <c r="L409" s="474">
        <v>0</v>
      </c>
      <c r="M409" s="474">
        <v>0</v>
      </c>
      <c r="N409" s="474">
        <v>0</v>
      </c>
      <c r="O409" s="474">
        <v>0</v>
      </c>
      <c r="P409" s="474">
        <v>0</v>
      </c>
      <c r="Q409" s="474">
        <v>0</v>
      </c>
      <c r="R409" s="474">
        <v>0</v>
      </c>
      <c r="S409" s="474">
        <v>0</v>
      </c>
      <c r="T409" s="474">
        <v>0</v>
      </c>
      <c r="U409" s="474">
        <v>0</v>
      </c>
      <c r="V409" s="474">
        <v>0</v>
      </c>
      <c r="W409" s="474">
        <v>0</v>
      </c>
      <c r="X409" s="474">
        <v>0</v>
      </c>
      <c r="Y409" s="474">
        <v>0</v>
      </c>
      <c r="Z409" s="474">
        <v>0</v>
      </c>
      <c r="AA409" s="474">
        <v>0</v>
      </c>
      <c r="AB409" s="474">
        <v>0</v>
      </c>
      <c r="AC409" s="474">
        <v>0</v>
      </c>
      <c r="AD409" s="474">
        <v>0</v>
      </c>
      <c r="AE409" s="474">
        <v>0</v>
      </c>
      <c r="AF409" s="474">
        <v>0</v>
      </c>
      <c r="AG409" s="474">
        <v>0</v>
      </c>
      <c r="AH409" s="474">
        <v>0</v>
      </c>
      <c r="AI409" s="474">
        <v>0</v>
      </c>
      <c r="AJ409" s="474">
        <v>0</v>
      </c>
      <c r="AK409" s="474">
        <v>0</v>
      </c>
      <c r="AL409" s="474">
        <v>0</v>
      </c>
      <c r="AM409" s="474">
        <v>0</v>
      </c>
      <c r="AN409" s="474">
        <v>0</v>
      </c>
      <c r="AO409" s="474">
        <v>0</v>
      </c>
      <c r="AP409" s="474">
        <v>0</v>
      </c>
      <c r="AQ409" s="474">
        <v>0</v>
      </c>
      <c r="AR409" s="474">
        <v>0</v>
      </c>
      <c r="AS409" s="474">
        <v>0</v>
      </c>
      <c r="AT409" s="474">
        <v>0</v>
      </c>
      <c r="AU409" s="474">
        <v>0</v>
      </c>
      <c r="AV409" s="474">
        <v>0</v>
      </c>
      <c r="AW409" s="474">
        <v>0</v>
      </c>
      <c r="AX409" s="474">
        <v>0</v>
      </c>
      <c r="AY409" s="474">
        <v>0</v>
      </c>
      <c r="AZ409" s="474">
        <v>0</v>
      </c>
      <c r="BA409" s="474">
        <v>0</v>
      </c>
    </row>
    <row r="410" spans="1:53">
      <c r="A410" s="475" t="s">
        <v>2596</v>
      </c>
      <c r="B410" s="474">
        <v>0</v>
      </c>
      <c r="C410" s="474">
        <v>0</v>
      </c>
      <c r="D410" s="474">
        <v>0</v>
      </c>
      <c r="E410" s="474">
        <v>0</v>
      </c>
      <c r="F410" s="474">
        <v>0</v>
      </c>
      <c r="G410" s="474">
        <v>0</v>
      </c>
      <c r="H410" s="474">
        <v>0</v>
      </c>
      <c r="I410" s="474">
        <v>0</v>
      </c>
      <c r="J410" s="474">
        <v>0</v>
      </c>
      <c r="K410" s="474">
        <v>0</v>
      </c>
      <c r="L410" s="474">
        <v>-1511759999.4324701</v>
      </c>
      <c r="M410" s="474">
        <v>-1511759999.4324701</v>
      </c>
      <c r="N410" s="474">
        <v>-1511759999.4324701</v>
      </c>
      <c r="O410" s="474">
        <v>0</v>
      </c>
      <c r="P410" s="474">
        <v>0</v>
      </c>
      <c r="Q410" s="474">
        <v>0</v>
      </c>
      <c r="R410" s="474">
        <v>0</v>
      </c>
      <c r="S410" s="474">
        <v>0</v>
      </c>
      <c r="T410" s="474">
        <v>0</v>
      </c>
      <c r="U410" s="474">
        <v>0</v>
      </c>
      <c r="V410" s="474">
        <v>0</v>
      </c>
      <c r="W410" s="474">
        <v>0</v>
      </c>
      <c r="X410" s="474">
        <v>0</v>
      </c>
      <c r="Y410" s="474">
        <v>0</v>
      </c>
      <c r="Z410" s="474">
        <v>0</v>
      </c>
      <c r="AA410" s="474">
        <v>0</v>
      </c>
      <c r="AB410" s="474">
        <v>0</v>
      </c>
      <c r="AC410" s="474">
        <v>0</v>
      </c>
      <c r="AD410" s="474">
        <v>-573157746.94231999</v>
      </c>
      <c r="AE410" s="474">
        <v>-573157746.94231999</v>
      </c>
      <c r="AF410" s="474">
        <v>-573157746.94231999</v>
      </c>
      <c r="AG410" s="474">
        <v>-573157746.94231999</v>
      </c>
      <c r="AH410" s="474">
        <v>-1003026057.14906</v>
      </c>
      <c r="AI410" s="474">
        <v>-1003026057.14906</v>
      </c>
      <c r="AJ410" s="474">
        <v>-1003026057.14906</v>
      </c>
      <c r="AK410" s="474">
        <v>-1003026057.14906</v>
      </c>
      <c r="AL410" s="474">
        <v>-1003026057.14906</v>
      </c>
      <c r="AM410" s="474">
        <v>-1003026057.14906</v>
      </c>
      <c r="AN410" s="474">
        <v>-1003026057.14906</v>
      </c>
      <c r="AO410" s="474">
        <v>0</v>
      </c>
      <c r="AP410" s="474">
        <v>0</v>
      </c>
      <c r="AQ410" s="474">
        <v>0</v>
      </c>
      <c r="AR410" s="474">
        <v>0</v>
      </c>
      <c r="AS410" s="474">
        <v>0</v>
      </c>
      <c r="AT410" s="474">
        <v>0</v>
      </c>
      <c r="AU410" s="474">
        <v>-146974356.886237</v>
      </c>
      <c r="AV410" s="474">
        <v>-146974356.886237</v>
      </c>
      <c r="AW410" s="474">
        <v>-146974356.886237</v>
      </c>
      <c r="AX410" s="474">
        <v>-146974356.886237</v>
      </c>
      <c r="AY410" s="474">
        <v>-146974356.886237</v>
      </c>
      <c r="AZ410" s="474">
        <v>-146974356.886237</v>
      </c>
      <c r="BA410" s="474">
        <v>-146974356.886237</v>
      </c>
    </row>
    <row r="411" spans="1:53">
      <c r="A411" s="475" t="s">
        <v>2595</v>
      </c>
      <c r="B411" s="474">
        <v>0</v>
      </c>
      <c r="C411" s="474">
        <v>0</v>
      </c>
      <c r="D411" s="474">
        <v>0</v>
      </c>
      <c r="E411" s="474">
        <v>0</v>
      </c>
      <c r="F411" s="474">
        <v>0</v>
      </c>
      <c r="G411" s="474">
        <v>0</v>
      </c>
      <c r="H411" s="474">
        <v>0</v>
      </c>
      <c r="I411" s="474">
        <v>0</v>
      </c>
      <c r="J411" s="474">
        <v>0</v>
      </c>
      <c r="K411" s="474">
        <v>0</v>
      </c>
      <c r="L411" s="474">
        <v>-1511759999.4324701</v>
      </c>
      <c r="M411" s="474">
        <v>-1511759999.4324701</v>
      </c>
      <c r="N411" s="474">
        <v>-1511759999.4324701</v>
      </c>
      <c r="O411" s="474">
        <v>0</v>
      </c>
      <c r="P411" s="474">
        <v>0</v>
      </c>
      <c r="Q411" s="474">
        <v>0</v>
      </c>
      <c r="R411" s="474">
        <v>0</v>
      </c>
      <c r="S411" s="474">
        <v>0</v>
      </c>
      <c r="T411" s="474">
        <v>0</v>
      </c>
      <c r="U411" s="474">
        <v>0</v>
      </c>
      <c r="V411" s="474">
        <v>0</v>
      </c>
      <c r="W411" s="474">
        <v>0</v>
      </c>
      <c r="X411" s="474">
        <v>0</v>
      </c>
      <c r="Y411" s="474">
        <v>0</v>
      </c>
      <c r="Z411" s="474">
        <v>0</v>
      </c>
      <c r="AA411" s="474">
        <v>0</v>
      </c>
      <c r="AB411" s="474">
        <v>0</v>
      </c>
      <c r="AC411" s="474">
        <v>0</v>
      </c>
      <c r="AD411" s="474">
        <v>-573157746.94231999</v>
      </c>
      <c r="AE411" s="474">
        <v>-573157746.94231999</v>
      </c>
      <c r="AF411" s="474">
        <v>-573157746.94231999</v>
      </c>
      <c r="AG411" s="474">
        <v>-573157746.94231999</v>
      </c>
      <c r="AH411" s="474">
        <v>-1003026057.14906</v>
      </c>
      <c r="AI411" s="474">
        <v>-1003026057.14906</v>
      </c>
      <c r="AJ411" s="474">
        <v>-1003026057.14906</v>
      </c>
      <c r="AK411" s="474">
        <v>-1003026057.14906</v>
      </c>
      <c r="AL411" s="474">
        <v>-1003026057.14906</v>
      </c>
      <c r="AM411" s="474">
        <v>-1003026057.14906</v>
      </c>
      <c r="AN411" s="474">
        <v>-1003026057.14906</v>
      </c>
      <c r="AO411" s="474">
        <v>0</v>
      </c>
      <c r="AP411" s="474">
        <v>0</v>
      </c>
      <c r="AQ411" s="474">
        <v>0</v>
      </c>
      <c r="AR411" s="474">
        <v>0</v>
      </c>
      <c r="AS411" s="474">
        <v>0</v>
      </c>
      <c r="AT411" s="474">
        <v>0</v>
      </c>
      <c r="AU411" s="474">
        <v>-146974356.886237</v>
      </c>
      <c r="AV411" s="474">
        <v>-146974356.886237</v>
      </c>
      <c r="AW411" s="474">
        <v>-146974356.886237</v>
      </c>
      <c r="AX411" s="474">
        <v>-146974356.886237</v>
      </c>
      <c r="AY411" s="474">
        <v>-146974356.886237</v>
      </c>
      <c r="AZ411" s="474">
        <v>-146974356.886237</v>
      </c>
      <c r="BA411" s="474">
        <v>-146974356.886237</v>
      </c>
    </row>
    <row r="412" spans="1:53">
      <c r="A412" s="475" t="s">
        <v>2594</v>
      </c>
      <c r="B412" s="474">
        <v>0</v>
      </c>
      <c r="C412" s="474">
        <v>0</v>
      </c>
      <c r="D412" s="474">
        <v>0</v>
      </c>
      <c r="E412" s="474">
        <v>0</v>
      </c>
      <c r="F412" s="474">
        <v>0</v>
      </c>
      <c r="G412" s="474">
        <v>0</v>
      </c>
      <c r="H412" s="474">
        <v>0</v>
      </c>
      <c r="I412" s="474">
        <v>0</v>
      </c>
      <c r="J412" s="474">
        <v>0</v>
      </c>
      <c r="K412" s="474">
        <v>0</v>
      </c>
      <c r="L412" s="474">
        <v>0</v>
      </c>
      <c r="M412" s="474">
        <v>0</v>
      </c>
      <c r="N412" s="474">
        <v>0</v>
      </c>
      <c r="O412" s="474">
        <v>0</v>
      </c>
      <c r="P412" s="474">
        <v>0</v>
      </c>
      <c r="Q412" s="474">
        <v>0</v>
      </c>
      <c r="R412" s="474">
        <v>0</v>
      </c>
      <c r="S412" s="474">
        <v>0</v>
      </c>
      <c r="T412" s="474">
        <v>0</v>
      </c>
      <c r="U412" s="474">
        <v>0</v>
      </c>
      <c r="V412" s="474">
        <v>0</v>
      </c>
      <c r="W412" s="474">
        <v>0</v>
      </c>
      <c r="X412" s="474">
        <v>0</v>
      </c>
      <c r="Y412" s="474">
        <v>0</v>
      </c>
      <c r="Z412" s="474">
        <v>0</v>
      </c>
      <c r="AA412" s="474">
        <v>0</v>
      </c>
      <c r="AB412" s="474">
        <v>0</v>
      </c>
      <c r="AC412" s="474">
        <v>0</v>
      </c>
      <c r="AD412" s="474">
        <v>0</v>
      </c>
      <c r="AE412" s="474">
        <v>0</v>
      </c>
      <c r="AF412" s="474">
        <v>0</v>
      </c>
      <c r="AG412" s="474">
        <v>0</v>
      </c>
      <c r="AH412" s="474">
        <v>0</v>
      </c>
      <c r="AI412" s="474">
        <v>0</v>
      </c>
      <c r="AJ412" s="474">
        <v>0</v>
      </c>
      <c r="AK412" s="474">
        <v>0</v>
      </c>
      <c r="AL412" s="474">
        <v>0</v>
      </c>
      <c r="AM412" s="474">
        <v>0</v>
      </c>
      <c r="AN412" s="474">
        <v>0</v>
      </c>
      <c r="AO412" s="474">
        <v>0</v>
      </c>
      <c r="AP412" s="474">
        <v>0</v>
      </c>
      <c r="AQ412" s="474">
        <v>0</v>
      </c>
      <c r="AR412" s="474">
        <v>0</v>
      </c>
      <c r="AS412" s="474">
        <v>0</v>
      </c>
      <c r="AT412" s="474">
        <v>0</v>
      </c>
      <c r="AU412" s="474">
        <v>0</v>
      </c>
      <c r="AV412" s="474">
        <v>0</v>
      </c>
      <c r="AW412" s="474">
        <v>0</v>
      </c>
      <c r="AX412" s="474">
        <v>0</v>
      </c>
      <c r="AY412" s="474">
        <v>0</v>
      </c>
      <c r="AZ412" s="474">
        <v>0</v>
      </c>
      <c r="BA412" s="474">
        <v>0</v>
      </c>
    </row>
    <row r="413" spans="1:53">
      <c r="A413" s="475" t="s">
        <v>2593</v>
      </c>
      <c r="B413" s="474">
        <v>0</v>
      </c>
      <c r="C413" s="474">
        <v>0</v>
      </c>
      <c r="D413" s="474">
        <v>0</v>
      </c>
      <c r="E413" s="474">
        <v>0</v>
      </c>
      <c r="F413" s="474">
        <v>0</v>
      </c>
      <c r="G413" s="474">
        <v>0</v>
      </c>
      <c r="H413" s="474">
        <v>0</v>
      </c>
      <c r="I413" s="474">
        <v>0</v>
      </c>
      <c r="J413" s="474">
        <v>0</v>
      </c>
      <c r="K413" s="474">
        <v>0</v>
      </c>
      <c r="L413" s="474">
        <v>0</v>
      </c>
      <c r="M413" s="474">
        <v>0</v>
      </c>
      <c r="N413" s="474">
        <v>0</v>
      </c>
      <c r="O413" s="474">
        <v>0</v>
      </c>
      <c r="P413" s="474">
        <v>0</v>
      </c>
      <c r="Q413" s="474">
        <v>0</v>
      </c>
      <c r="R413" s="474">
        <v>0</v>
      </c>
      <c r="S413" s="474">
        <v>0</v>
      </c>
      <c r="T413" s="474">
        <v>0</v>
      </c>
      <c r="U413" s="474">
        <v>0</v>
      </c>
      <c r="V413" s="474">
        <v>0</v>
      </c>
      <c r="W413" s="474">
        <v>0</v>
      </c>
      <c r="X413" s="474">
        <v>0</v>
      </c>
      <c r="Y413" s="474">
        <v>0</v>
      </c>
      <c r="Z413" s="474">
        <v>0</v>
      </c>
      <c r="AA413" s="474">
        <v>0</v>
      </c>
      <c r="AB413" s="474">
        <v>0</v>
      </c>
      <c r="AC413" s="474">
        <v>0</v>
      </c>
      <c r="AD413" s="474">
        <v>0</v>
      </c>
      <c r="AE413" s="474">
        <v>0</v>
      </c>
      <c r="AF413" s="474">
        <v>0</v>
      </c>
      <c r="AG413" s="474">
        <v>0</v>
      </c>
      <c r="AH413" s="474">
        <v>0</v>
      </c>
      <c r="AI413" s="474">
        <v>0</v>
      </c>
      <c r="AJ413" s="474">
        <v>0</v>
      </c>
      <c r="AK413" s="474">
        <v>0</v>
      </c>
      <c r="AL413" s="474">
        <v>0</v>
      </c>
      <c r="AM413" s="474">
        <v>0</v>
      </c>
      <c r="AN413" s="474">
        <v>0</v>
      </c>
      <c r="AO413" s="474">
        <v>0</v>
      </c>
      <c r="AP413" s="474">
        <v>0</v>
      </c>
      <c r="AQ413" s="474">
        <v>0</v>
      </c>
      <c r="AR413" s="474">
        <v>0</v>
      </c>
      <c r="AS413" s="474">
        <v>0</v>
      </c>
      <c r="AT413" s="474">
        <v>0</v>
      </c>
      <c r="AU413" s="474">
        <v>0</v>
      </c>
      <c r="AV413" s="474">
        <v>0</v>
      </c>
      <c r="AW413" s="474">
        <v>0</v>
      </c>
      <c r="AX413" s="474">
        <v>0</v>
      </c>
      <c r="AY413" s="474">
        <v>0</v>
      </c>
      <c r="AZ413" s="474">
        <v>0</v>
      </c>
      <c r="BA413" s="474">
        <v>0</v>
      </c>
    </row>
    <row r="414" spans="1:53">
      <c r="A414" s="475" t="s">
        <v>2592</v>
      </c>
      <c r="B414" s="474">
        <v>0</v>
      </c>
      <c r="C414" s="474">
        <v>0</v>
      </c>
      <c r="D414" s="474">
        <v>0</v>
      </c>
      <c r="E414" s="474">
        <v>0</v>
      </c>
      <c r="F414" s="474">
        <v>0</v>
      </c>
      <c r="G414" s="474">
        <v>0</v>
      </c>
      <c r="H414" s="474">
        <v>0</v>
      </c>
      <c r="I414" s="474">
        <v>0</v>
      </c>
      <c r="J414" s="474">
        <v>0</v>
      </c>
      <c r="K414" s="474">
        <v>0</v>
      </c>
      <c r="L414" s="474">
        <v>0</v>
      </c>
      <c r="M414" s="474">
        <v>0</v>
      </c>
      <c r="N414" s="474">
        <v>0</v>
      </c>
      <c r="O414" s="474">
        <v>0</v>
      </c>
      <c r="P414" s="474">
        <v>0</v>
      </c>
      <c r="Q414" s="474">
        <v>0</v>
      </c>
      <c r="R414" s="474">
        <v>0</v>
      </c>
      <c r="S414" s="474">
        <v>0</v>
      </c>
      <c r="T414" s="474">
        <v>0</v>
      </c>
      <c r="U414" s="474">
        <v>0</v>
      </c>
      <c r="V414" s="474">
        <v>0</v>
      </c>
      <c r="W414" s="474">
        <v>0</v>
      </c>
      <c r="X414" s="474">
        <v>0</v>
      </c>
      <c r="Y414" s="474">
        <v>0</v>
      </c>
      <c r="Z414" s="474">
        <v>0</v>
      </c>
      <c r="AA414" s="474">
        <v>0</v>
      </c>
      <c r="AB414" s="474">
        <v>0</v>
      </c>
      <c r="AC414" s="474">
        <v>0</v>
      </c>
      <c r="AD414" s="474">
        <v>0</v>
      </c>
      <c r="AE414" s="474">
        <v>0</v>
      </c>
      <c r="AF414" s="474">
        <v>0</v>
      </c>
      <c r="AG414" s="474">
        <v>0</v>
      </c>
      <c r="AH414" s="474">
        <v>0</v>
      </c>
      <c r="AI414" s="474">
        <v>0</v>
      </c>
      <c r="AJ414" s="474">
        <v>0</v>
      </c>
      <c r="AK414" s="474">
        <v>0</v>
      </c>
      <c r="AL414" s="474">
        <v>0</v>
      </c>
      <c r="AM414" s="474">
        <v>0</v>
      </c>
      <c r="AN414" s="474">
        <v>0</v>
      </c>
      <c r="AO414" s="474">
        <v>0</v>
      </c>
      <c r="AP414" s="474">
        <v>0</v>
      </c>
      <c r="AQ414" s="474">
        <v>0</v>
      </c>
      <c r="AR414" s="474">
        <v>0</v>
      </c>
      <c r="AS414" s="474">
        <v>0</v>
      </c>
      <c r="AT414" s="474">
        <v>0</v>
      </c>
      <c r="AU414" s="474">
        <v>0</v>
      </c>
      <c r="AV414" s="474">
        <v>0</v>
      </c>
      <c r="AW414" s="474">
        <v>0</v>
      </c>
      <c r="AX414" s="474">
        <v>0</v>
      </c>
      <c r="AY414" s="474">
        <v>0</v>
      </c>
      <c r="AZ414" s="474">
        <v>0</v>
      </c>
      <c r="BA414" s="474">
        <v>0</v>
      </c>
    </row>
    <row r="415" spans="1:53">
      <c r="A415" s="475" t="s">
        <v>2591</v>
      </c>
      <c r="B415" s="474">
        <v>0</v>
      </c>
      <c r="C415" s="474">
        <v>0</v>
      </c>
      <c r="D415" s="474">
        <v>0</v>
      </c>
      <c r="E415" s="474">
        <v>0</v>
      </c>
      <c r="F415" s="474">
        <v>0</v>
      </c>
      <c r="G415" s="474">
        <v>0</v>
      </c>
      <c r="H415" s="474">
        <v>0</v>
      </c>
      <c r="I415" s="474">
        <v>0</v>
      </c>
      <c r="J415" s="474">
        <v>0</v>
      </c>
      <c r="K415" s="474">
        <v>0</v>
      </c>
      <c r="L415" s="474">
        <v>0</v>
      </c>
      <c r="M415" s="474">
        <v>0</v>
      </c>
      <c r="N415" s="474">
        <v>0</v>
      </c>
      <c r="O415" s="474">
        <v>0</v>
      </c>
      <c r="P415" s="474">
        <v>0</v>
      </c>
      <c r="Q415" s="474">
        <v>0</v>
      </c>
      <c r="R415" s="474">
        <v>0</v>
      </c>
      <c r="S415" s="474">
        <v>0</v>
      </c>
      <c r="T415" s="474">
        <v>0</v>
      </c>
      <c r="U415" s="474">
        <v>0</v>
      </c>
      <c r="V415" s="474">
        <v>0</v>
      </c>
      <c r="W415" s="474">
        <v>0</v>
      </c>
      <c r="X415" s="474">
        <v>0</v>
      </c>
      <c r="Y415" s="474">
        <v>0</v>
      </c>
      <c r="Z415" s="474">
        <v>0</v>
      </c>
      <c r="AA415" s="474">
        <v>0</v>
      </c>
      <c r="AB415" s="474">
        <v>0</v>
      </c>
      <c r="AC415" s="474">
        <v>0</v>
      </c>
      <c r="AD415" s="474">
        <v>0</v>
      </c>
      <c r="AE415" s="474">
        <v>0</v>
      </c>
      <c r="AF415" s="474">
        <v>0</v>
      </c>
      <c r="AG415" s="474">
        <v>0</v>
      </c>
      <c r="AH415" s="474">
        <v>0</v>
      </c>
      <c r="AI415" s="474">
        <v>0</v>
      </c>
      <c r="AJ415" s="474">
        <v>0</v>
      </c>
      <c r="AK415" s="474">
        <v>0</v>
      </c>
      <c r="AL415" s="474">
        <v>0</v>
      </c>
      <c r="AM415" s="474">
        <v>0</v>
      </c>
      <c r="AN415" s="474">
        <v>0</v>
      </c>
      <c r="AO415" s="474">
        <v>0</v>
      </c>
      <c r="AP415" s="474">
        <v>0</v>
      </c>
      <c r="AQ415" s="474">
        <v>0</v>
      </c>
      <c r="AR415" s="474">
        <v>0</v>
      </c>
      <c r="AS415" s="474">
        <v>0</v>
      </c>
      <c r="AT415" s="474">
        <v>0</v>
      </c>
      <c r="AU415" s="474">
        <v>0</v>
      </c>
      <c r="AV415" s="474">
        <v>0</v>
      </c>
      <c r="AW415" s="474">
        <v>0</v>
      </c>
      <c r="AX415" s="474">
        <v>0</v>
      </c>
      <c r="AY415" s="474">
        <v>0</v>
      </c>
      <c r="AZ415" s="474">
        <v>0</v>
      </c>
      <c r="BA415" s="474">
        <v>0</v>
      </c>
    </row>
    <row r="416" spans="1:53">
      <c r="A416" s="475" t="s">
        <v>2590</v>
      </c>
      <c r="B416" s="474">
        <v>0</v>
      </c>
      <c r="C416" s="474">
        <v>0</v>
      </c>
      <c r="D416" s="474">
        <v>0</v>
      </c>
      <c r="E416" s="474">
        <v>0</v>
      </c>
      <c r="F416" s="474">
        <v>0</v>
      </c>
      <c r="G416" s="474">
        <v>0</v>
      </c>
      <c r="H416" s="474">
        <v>0</v>
      </c>
      <c r="I416" s="474">
        <v>0</v>
      </c>
      <c r="J416" s="474">
        <v>0</v>
      </c>
      <c r="K416" s="474">
        <v>0</v>
      </c>
      <c r="L416" s="474">
        <v>0</v>
      </c>
      <c r="M416" s="474">
        <v>0</v>
      </c>
      <c r="N416" s="474">
        <v>0</v>
      </c>
      <c r="O416" s="474">
        <v>0</v>
      </c>
      <c r="P416" s="474">
        <v>0</v>
      </c>
      <c r="Q416" s="474">
        <v>0</v>
      </c>
      <c r="R416" s="474">
        <v>0</v>
      </c>
      <c r="S416" s="474">
        <v>0</v>
      </c>
      <c r="T416" s="474">
        <v>0</v>
      </c>
      <c r="U416" s="474">
        <v>0</v>
      </c>
      <c r="V416" s="474">
        <v>0</v>
      </c>
      <c r="W416" s="474">
        <v>0</v>
      </c>
      <c r="X416" s="474">
        <v>0</v>
      </c>
      <c r="Y416" s="474">
        <v>0</v>
      </c>
      <c r="Z416" s="474">
        <v>0</v>
      </c>
      <c r="AA416" s="474">
        <v>0</v>
      </c>
      <c r="AB416" s="474">
        <v>0</v>
      </c>
      <c r="AC416" s="474">
        <v>0</v>
      </c>
      <c r="AD416" s="474">
        <v>0</v>
      </c>
      <c r="AE416" s="474">
        <v>0</v>
      </c>
      <c r="AF416" s="474">
        <v>0</v>
      </c>
      <c r="AG416" s="474">
        <v>0</v>
      </c>
      <c r="AH416" s="474">
        <v>0</v>
      </c>
      <c r="AI416" s="474">
        <v>0</v>
      </c>
      <c r="AJ416" s="474">
        <v>0</v>
      </c>
      <c r="AK416" s="474">
        <v>0</v>
      </c>
      <c r="AL416" s="474">
        <v>0</v>
      </c>
      <c r="AM416" s="474">
        <v>0</v>
      </c>
      <c r="AN416" s="474">
        <v>0</v>
      </c>
      <c r="AO416" s="474">
        <v>0</v>
      </c>
      <c r="AP416" s="474">
        <v>0</v>
      </c>
      <c r="AQ416" s="474">
        <v>0</v>
      </c>
      <c r="AR416" s="474">
        <v>0</v>
      </c>
      <c r="AS416" s="474">
        <v>0</v>
      </c>
      <c r="AT416" s="474">
        <v>0</v>
      </c>
      <c r="AU416" s="474">
        <v>0</v>
      </c>
      <c r="AV416" s="474">
        <v>0</v>
      </c>
      <c r="AW416" s="474">
        <v>0</v>
      </c>
      <c r="AX416" s="474">
        <v>0</v>
      </c>
      <c r="AY416" s="474">
        <v>0</v>
      </c>
      <c r="AZ416" s="474">
        <v>0</v>
      </c>
      <c r="BA416" s="474">
        <v>0</v>
      </c>
    </row>
    <row r="417" spans="1:53">
      <c r="A417" s="475" t="s">
        <v>2589</v>
      </c>
      <c r="B417" s="474">
        <v>-35840242.479999997</v>
      </c>
      <c r="C417" s="474">
        <v>-35688039.130000003</v>
      </c>
      <c r="D417" s="474">
        <v>-35535835.780000001</v>
      </c>
      <c r="E417" s="474">
        <v>-35383632.43</v>
      </c>
      <c r="F417" s="474">
        <v>-35231429.079999998</v>
      </c>
      <c r="G417" s="474">
        <v>-35079225.729999997</v>
      </c>
      <c r="H417" s="474">
        <v>-34927022.380000003</v>
      </c>
      <c r="I417" s="474">
        <v>-34774989.75</v>
      </c>
      <c r="J417" s="474">
        <v>-34622957.119999997</v>
      </c>
      <c r="K417" s="474">
        <v>-34470929.074211098</v>
      </c>
      <c r="L417" s="474">
        <v>-34318901.028422199</v>
      </c>
      <c r="M417" s="474">
        <v>-34166872.9826333</v>
      </c>
      <c r="N417" s="474">
        <v>-34166872.9826333</v>
      </c>
      <c r="O417" s="474">
        <v>-34014844.936844401</v>
      </c>
      <c r="P417" s="474">
        <v>-33862816.891055502</v>
      </c>
      <c r="Q417" s="474">
        <v>-33710788.845266603</v>
      </c>
      <c r="R417" s="474">
        <v>-33558760.799477696</v>
      </c>
      <c r="S417" s="474">
        <v>-33406732.753688801</v>
      </c>
      <c r="T417" s="474">
        <v>-33254704.707899898</v>
      </c>
      <c r="U417" s="474">
        <v>-33102676.662110999</v>
      </c>
      <c r="V417" s="474">
        <v>-32950648.6163221</v>
      </c>
      <c r="W417" s="474">
        <v>-32798620.570533201</v>
      </c>
      <c r="X417" s="474">
        <v>-32646592.524744298</v>
      </c>
      <c r="Y417" s="474">
        <v>-32494564.478955399</v>
      </c>
      <c r="Z417" s="474">
        <v>-32342536.4331665</v>
      </c>
      <c r="AA417" s="474">
        <v>-32342536.4331665</v>
      </c>
      <c r="AB417" s="474">
        <v>-32190508.387377601</v>
      </c>
      <c r="AC417" s="474">
        <v>-32038480.341588698</v>
      </c>
      <c r="AD417" s="474">
        <v>-31886452.295799799</v>
      </c>
      <c r="AE417" s="474">
        <v>-31734424.2500109</v>
      </c>
      <c r="AF417" s="474">
        <v>-31582396.204222001</v>
      </c>
      <c r="AG417" s="474">
        <v>-31430368.158433098</v>
      </c>
      <c r="AH417" s="474">
        <v>-31278340.112644199</v>
      </c>
      <c r="AI417" s="474">
        <v>-31126312.0668553</v>
      </c>
      <c r="AJ417" s="474">
        <v>-30974284.021066401</v>
      </c>
      <c r="AK417" s="474">
        <v>-30822255.975277498</v>
      </c>
      <c r="AL417" s="474">
        <v>-30670922.163088601</v>
      </c>
      <c r="AM417" s="474">
        <v>-30519588.350899801</v>
      </c>
      <c r="AN417" s="474">
        <v>-30519588.350899801</v>
      </c>
      <c r="AO417" s="474">
        <v>-30368254.5387109</v>
      </c>
      <c r="AP417" s="474">
        <v>-30216920.726521999</v>
      </c>
      <c r="AQ417" s="474">
        <v>-30065586.914333101</v>
      </c>
      <c r="AR417" s="474">
        <v>-29914253.1021442</v>
      </c>
      <c r="AS417" s="474">
        <v>-29762919.289955299</v>
      </c>
      <c r="AT417" s="474">
        <v>-29611585.477766398</v>
      </c>
      <c r="AU417" s="474">
        <v>-29460251.665577501</v>
      </c>
      <c r="AV417" s="474">
        <v>-29308917.8533886</v>
      </c>
      <c r="AW417" s="474">
        <v>-29157584.041199699</v>
      </c>
      <c r="AX417" s="474">
        <v>-29006250.229010802</v>
      </c>
      <c r="AY417" s="474">
        <v>-28854916.416821901</v>
      </c>
      <c r="AZ417" s="474">
        <v>-28703582.604633</v>
      </c>
      <c r="BA417" s="474">
        <v>-28703582.604633</v>
      </c>
    </row>
    <row r="418" spans="1:53">
      <c r="A418" s="475" t="s">
        <v>2588</v>
      </c>
      <c r="B418" s="474">
        <v>-35840242.479999997</v>
      </c>
      <c r="C418" s="474">
        <v>-35688039.130000003</v>
      </c>
      <c r="D418" s="474">
        <v>-35535835.780000001</v>
      </c>
      <c r="E418" s="474">
        <v>-35383632.43</v>
      </c>
      <c r="F418" s="474">
        <v>-35231429.079999998</v>
      </c>
      <c r="G418" s="474">
        <v>-35079225.729999997</v>
      </c>
      <c r="H418" s="474">
        <v>-34927022.380000003</v>
      </c>
      <c r="I418" s="474">
        <v>-34774989.75</v>
      </c>
      <c r="J418" s="474">
        <v>-34622957.119999997</v>
      </c>
      <c r="K418" s="474">
        <v>-34470929.074211098</v>
      </c>
      <c r="L418" s="474">
        <v>-34318901.028422199</v>
      </c>
      <c r="M418" s="474">
        <v>-34166872.9826333</v>
      </c>
      <c r="N418" s="474">
        <v>-34166872.9826333</v>
      </c>
      <c r="O418" s="474">
        <v>-34014844.936844401</v>
      </c>
      <c r="P418" s="474">
        <v>-33862816.891055502</v>
      </c>
      <c r="Q418" s="474">
        <v>-33710788.845266603</v>
      </c>
      <c r="R418" s="474">
        <v>-33558760.799477696</v>
      </c>
      <c r="S418" s="474">
        <v>-33406732.753688801</v>
      </c>
      <c r="T418" s="474">
        <v>-33254704.707899898</v>
      </c>
      <c r="U418" s="474">
        <v>-33102676.662110999</v>
      </c>
      <c r="V418" s="474">
        <v>-32950648.6163221</v>
      </c>
      <c r="W418" s="474">
        <v>-32798620.570533201</v>
      </c>
      <c r="X418" s="474">
        <v>-32646592.524744298</v>
      </c>
      <c r="Y418" s="474">
        <v>-32494564.478955399</v>
      </c>
      <c r="Z418" s="474">
        <v>-32342536.4331665</v>
      </c>
      <c r="AA418" s="474">
        <v>-32342536.4331665</v>
      </c>
      <c r="AB418" s="474">
        <v>-32190508.387377601</v>
      </c>
      <c r="AC418" s="474">
        <v>-32038480.341588698</v>
      </c>
      <c r="AD418" s="474">
        <v>-31886452.295799799</v>
      </c>
      <c r="AE418" s="474">
        <v>-31734424.2500109</v>
      </c>
      <c r="AF418" s="474">
        <v>-31582396.204222001</v>
      </c>
      <c r="AG418" s="474">
        <v>-31430368.158433098</v>
      </c>
      <c r="AH418" s="474">
        <v>-31278340.112644199</v>
      </c>
      <c r="AI418" s="474">
        <v>-31126312.0668553</v>
      </c>
      <c r="AJ418" s="474">
        <v>-30974284.021066401</v>
      </c>
      <c r="AK418" s="474">
        <v>-30822255.975277498</v>
      </c>
      <c r="AL418" s="474">
        <v>-30670922.163088601</v>
      </c>
      <c r="AM418" s="474">
        <v>-30519588.350899801</v>
      </c>
      <c r="AN418" s="474">
        <v>-30519588.350899801</v>
      </c>
      <c r="AO418" s="474">
        <v>-30368254.5387109</v>
      </c>
      <c r="AP418" s="474">
        <v>-30216920.726521999</v>
      </c>
      <c r="AQ418" s="474">
        <v>-30065586.914333101</v>
      </c>
      <c r="AR418" s="474">
        <v>-29914253.1021442</v>
      </c>
      <c r="AS418" s="474">
        <v>-29762919.289955299</v>
      </c>
      <c r="AT418" s="474">
        <v>-29611585.477766398</v>
      </c>
      <c r="AU418" s="474">
        <v>-29460251.665577501</v>
      </c>
      <c r="AV418" s="474">
        <v>-29308917.8533886</v>
      </c>
      <c r="AW418" s="474">
        <v>-29157584.041199699</v>
      </c>
      <c r="AX418" s="474">
        <v>-29006250.229010802</v>
      </c>
      <c r="AY418" s="474">
        <v>-28854916.416821901</v>
      </c>
      <c r="AZ418" s="474">
        <v>-28703582.604633</v>
      </c>
      <c r="BA418" s="474">
        <v>-28703582.604633</v>
      </c>
    </row>
    <row r="419" spans="1:53">
      <c r="A419" s="475" t="s">
        <v>2587</v>
      </c>
      <c r="B419" s="474">
        <v>-35821337.140000001</v>
      </c>
      <c r="C419" s="474">
        <v>-35669635.640000001</v>
      </c>
      <c r="D419" s="474">
        <v>-35517934.140000001</v>
      </c>
      <c r="E419" s="474">
        <v>-35366232.640000001</v>
      </c>
      <c r="F419" s="474">
        <v>-35214531.140000001</v>
      </c>
      <c r="G419" s="474">
        <v>-35062829.640000001</v>
      </c>
      <c r="H419" s="474">
        <v>-34911128.140000001</v>
      </c>
      <c r="I419" s="474">
        <v>-34759426.640000001</v>
      </c>
      <c r="J419" s="474">
        <v>-34607725.140000001</v>
      </c>
      <c r="K419" s="474">
        <v>-34456028.224211097</v>
      </c>
      <c r="L419" s="474">
        <v>-34304331.3084222</v>
      </c>
      <c r="M419" s="474">
        <v>-34152634.392633297</v>
      </c>
      <c r="N419" s="474">
        <v>-34152634.392633297</v>
      </c>
      <c r="O419" s="474">
        <v>-34000937.4768444</v>
      </c>
      <c r="P419" s="474">
        <v>-33849240.561055496</v>
      </c>
      <c r="Q419" s="474">
        <v>-33697543.6452666</v>
      </c>
      <c r="R419" s="474">
        <v>-33545846.7294777</v>
      </c>
      <c r="S419" s="474">
        <v>-33394149.8136888</v>
      </c>
      <c r="T419" s="474">
        <v>-33242452.8978999</v>
      </c>
      <c r="U419" s="474">
        <v>-33090755.982111</v>
      </c>
      <c r="V419" s="474">
        <v>-32939059.066322099</v>
      </c>
      <c r="W419" s="474">
        <v>-32787362.150533199</v>
      </c>
      <c r="X419" s="474">
        <v>-32635665.234744299</v>
      </c>
      <c r="Y419" s="474">
        <v>-32483968.318955399</v>
      </c>
      <c r="Z419" s="474">
        <v>-32332271.403166499</v>
      </c>
      <c r="AA419" s="474">
        <v>-32332271.403166499</v>
      </c>
      <c r="AB419" s="474">
        <v>-32180574.487377599</v>
      </c>
      <c r="AC419" s="474">
        <v>-32028877.571588699</v>
      </c>
      <c r="AD419" s="474">
        <v>-31877180.655799799</v>
      </c>
      <c r="AE419" s="474">
        <v>-31725483.740010899</v>
      </c>
      <c r="AF419" s="474">
        <v>-31573786.824221998</v>
      </c>
      <c r="AG419" s="474">
        <v>-31422089.908433098</v>
      </c>
      <c r="AH419" s="474">
        <v>-31270392.992644198</v>
      </c>
      <c r="AI419" s="474">
        <v>-31118696.076855302</v>
      </c>
      <c r="AJ419" s="474">
        <v>-30966999.161066402</v>
      </c>
      <c r="AK419" s="474">
        <v>-30815302.245277502</v>
      </c>
      <c r="AL419" s="474">
        <v>-30664299.5630886</v>
      </c>
      <c r="AM419" s="474">
        <v>-30513296.880899802</v>
      </c>
      <c r="AN419" s="474">
        <v>-30513296.880899802</v>
      </c>
      <c r="AO419" s="474">
        <v>-30362294.1987109</v>
      </c>
      <c r="AP419" s="474">
        <v>-30211291.516522001</v>
      </c>
      <c r="AQ419" s="474">
        <v>-30060288.834333099</v>
      </c>
      <c r="AR419" s="474">
        <v>-29909286.152144201</v>
      </c>
      <c r="AS419" s="474">
        <v>-29758283.469955299</v>
      </c>
      <c r="AT419" s="474">
        <v>-29607280.787766401</v>
      </c>
      <c r="AU419" s="474">
        <v>-29456278.105577499</v>
      </c>
      <c r="AV419" s="474">
        <v>-29305275.4233886</v>
      </c>
      <c r="AW419" s="474">
        <v>-29154272.741199698</v>
      </c>
      <c r="AX419" s="474">
        <v>-29003270.0590108</v>
      </c>
      <c r="AY419" s="474">
        <v>-28852267.376821902</v>
      </c>
      <c r="AZ419" s="474">
        <v>-28701264.694633</v>
      </c>
      <c r="BA419" s="474">
        <v>-28701264.694633</v>
      </c>
    </row>
    <row r="420" spans="1:53">
      <c r="A420" s="475" t="s">
        <v>2586</v>
      </c>
      <c r="B420" s="474">
        <v>-18905.34</v>
      </c>
      <c r="C420" s="474">
        <v>-18403.490000000002</v>
      </c>
      <c r="D420" s="474">
        <v>-17901.64</v>
      </c>
      <c r="E420" s="474">
        <v>-17399.79</v>
      </c>
      <c r="F420" s="474">
        <v>-16897.939999999999</v>
      </c>
      <c r="G420" s="474">
        <v>-16396.09</v>
      </c>
      <c r="H420" s="474">
        <v>-15894.24</v>
      </c>
      <c r="I420" s="474">
        <v>-15563.11</v>
      </c>
      <c r="J420" s="474">
        <v>-15231.98</v>
      </c>
      <c r="K420" s="474">
        <v>-14900.85</v>
      </c>
      <c r="L420" s="474">
        <v>-14569.72</v>
      </c>
      <c r="M420" s="474">
        <v>-14238.59</v>
      </c>
      <c r="N420" s="474">
        <v>-14238.59</v>
      </c>
      <c r="O420" s="474">
        <v>-13907.46</v>
      </c>
      <c r="P420" s="474">
        <v>-13576.33</v>
      </c>
      <c r="Q420" s="474">
        <v>-13245.2</v>
      </c>
      <c r="R420" s="474">
        <v>-12914.07</v>
      </c>
      <c r="S420" s="474">
        <v>-12582.94</v>
      </c>
      <c r="T420" s="474">
        <v>-12251.81</v>
      </c>
      <c r="U420" s="474">
        <v>-11920.68</v>
      </c>
      <c r="V420" s="474">
        <v>-11589.55</v>
      </c>
      <c r="W420" s="474">
        <v>-11258.42</v>
      </c>
      <c r="X420" s="474">
        <v>-10927.29</v>
      </c>
      <c r="Y420" s="474">
        <v>-10596.16</v>
      </c>
      <c r="Z420" s="474">
        <v>-10265.030000000001</v>
      </c>
      <c r="AA420" s="474">
        <v>-10265.030000000001</v>
      </c>
      <c r="AB420" s="474">
        <v>-9933.9</v>
      </c>
      <c r="AC420" s="474">
        <v>-9602.77</v>
      </c>
      <c r="AD420" s="474">
        <v>-9271.64</v>
      </c>
      <c r="AE420" s="474">
        <v>-8940.51</v>
      </c>
      <c r="AF420" s="474">
        <v>-8609.3799999999992</v>
      </c>
      <c r="AG420" s="474">
        <v>-8278.25</v>
      </c>
      <c r="AH420" s="474">
        <v>-7947.12</v>
      </c>
      <c r="AI420" s="474">
        <v>-7615.99</v>
      </c>
      <c r="AJ420" s="474">
        <v>-7284.86</v>
      </c>
      <c r="AK420" s="474">
        <v>-6953.73</v>
      </c>
      <c r="AL420" s="474">
        <v>-6622.6</v>
      </c>
      <c r="AM420" s="474">
        <v>-6291.47</v>
      </c>
      <c r="AN420" s="474">
        <v>-6291.47</v>
      </c>
      <c r="AO420" s="474">
        <v>-5960.34</v>
      </c>
      <c r="AP420" s="474">
        <v>-5629.21</v>
      </c>
      <c r="AQ420" s="474">
        <v>-5298.08</v>
      </c>
      <c r="AR420" s="474">
        <v>-4966.95</v>
      </c>
      <c r="AS420" s="474">
        <v>-4635.82</v>
      </c>
      <c r="AT420" s="474">
        <v>-4304.6899999999996</v>
      </c>
      <c r="AU420" s="474">
        <v>-3973.56</v>
      </c>
      <c r="AV420" s="474">
        <v>-3642.43</v>
      </c>
      <c r="AW420" s="474">
        <v>-3311.3</v>
      </c>
      <c r="AX420" s="474">
        <v>-2980.17</v>
      </c>
      <c r="AY420" s="474">
        <v>-2649.04</v>
      </c>
      <c r="AZ420" s="474">
        <v>-2317.91</v>
      </c>
      <c r="BA420" s="474">
        <v>-2317.91</v>
      </c>
    </row>
    <row r="421" spans="1:53">
      <c r="A421" s="475" t="s">
        <v>2585</v>
      </c>
      <c r="B421" s="474">
        <v>0</v>
      </c>
      <c r="C421" s="474">
        <v>0</v>
      </c>
      <c r="D421" s="474">
        <v>0</v>
      </c>
      <c r="E421" s="474">
        <v>0</v>
      </c>
      <c r="F421" s="474">
        <v>0</v>
      </c>
      <c r="G421" s="474">
        <v>0</v>
      </c>
      <c r="H421" s="474">
        <v>0</v>
      </c>
      <c r="I421" s="474">
        <v>0</v>
      </c>
      <c r="J421" s="474">
        <v>0</v>
      </c>
      <c r="K421" s="474">
        <v>0</v>
      </c>
      <c r="L421" s="474">
        <v>0</v>
      </c>
      <c r="M421" s="474">
        <v>0</v>
      </c>
      <c r="N421" s="474">
        <v>0</v>
      </c>
      <c r="O421" s="474">
        <v>0</v>
      </c>
      <c r="P421" s="474">
        <v>0</v>
      </c>
      <c r="Q421" s="474">
        <v>0</v>
      </c>
      <c r="R421" s="474">
        <v>0</v>
      </c>
      <c r="S421" s="474">
        <v>0</v>
      </c>
      <c r="T421" s="474">
        <v>0</v>
      </c>
      <c r="U421" s="474">
        <v>0</v>
      </c>
      <c r="V421" s="474">
        <v>0</v>
      </c>
      <c r="W421" s="474">
        <v>0</v>
      </c>
      <c r="X421" s="474">
        <v>0</v>
      </c>
      <c r="Y421" s="474">
        <v>0</v>
      </c>
      <c r="Z421" s="474">
        <v>0</v>
      </c>
      <c r="AA421" s="474">
        <v>0</v>
      </c>
      <c r="AB421" s="474">
        <v>0</v>
      </c>
      <c r="AC421" s="474">
        <v>0</v>
      </c>
      <c r="AD421" s="474">
        <v>0</v>
      </c>
      <c r="AE421" s="474">
        <v>0</v>
      </c>
      <c r="AF421" s="474">
        <v>0</v>
      </c>
      <c r="AG421" s="474">
        <v>0</v>
      </c>
      <c r="AH421" s="474">
        <v>0</v>
      </c>
      <c r="AI421" s="474">
        <v>0</v>
      </c>
      <c r="AJ421" s="474">
        <v>0</v>
      </c>
      <c r="AK421" s="474">
        <v>0</v>
      </c>
      <c r="AL421" s="474">
        <v>0</v>
      </c>
      <c r="AM421" s="474">
        <v>0</v>
      </c>
      <c r="AN421" s="474">
        <v>0</v>
      </c>
      <c r="AO421" s="474">
        <v>0</v>
      </c>
      <c r="AP421" s="474">
        <v>0</v>
      </c>
      <c r="AQ421" s="474">
        <v>0</v>
      </c>
      <c r="AR421" s="474">
        <v>0</v>
      </c>
      <c r="AS421" s="474">
        <v>0</v>
      </c>
      <c r="AT421" s="474">
        <v>0</v>
      </c>
      <c r="AU421" s="474">
        <v>0</v>
      </c>
      <c r="AV421" s="474">
        <v>0</v>
      </c>
      <c r="AW421" s="474">
        <v>0</v>
      </c>
      <c r="AX421" s="474">
        <v>0</v>
      </c>
      <c r="AY421" s="474">
        <v>0</v>
      </c>
      <c r="AZ421" s="474">
        <v>0</v>
      </c>
      <c r="BA421" s="474">
        <v>0</v>
      </c>
    </row>
    <row r="422" spans="1:53">
      <c r="A422" s="475" t="s">
        <v>2584</v>
      </c>
      <c r="B422" s="474">
        <v>0</v>
      </c>
      <c r="C422" s="474">
        <v>0</v>
      </c>
      <c r="D422" s="474">
        <v>0</v>
      </c>
      <c r="E422" s="474">
        <v>0</v>
      </c>
      <c r="F422" s="474">
        <v>0</v>
      </c>
      <c r="G422" s="474">
        <v>0</v>
      </c>
      <c r="H422" s="474">
        <v>0</v>
      </c>
      <c r="I422" s="474">
        <v>0</v>
      </c>
      <c r="J422" s="474">
        <v>0</v>
      </c>
      <c r="K422" s="474">
        <v>0</v>
      </c>
      <c r="L422" s="474">
        <v>0</v>
      </c>
      <c r="M422" s="474">
        <v>0</v>
      </c>
      <c r="N422" s="474">
        <v>0</v>
      </c>
      <c r="O422" s="474">
        <v>0</v>
      </c>
      <c r="P422" s="474">
        <v>0</v>
      </c>
      <c r="Q422" s="474">
        <v>0</v>
      </c>
      <c r="R422" s="474">
        <v>0</v>
      </c>
      <c r="S422" s="474">
        <v>0</v>
      </c>
      <c r="T422" s="474">
        <v>0</v>
      </c>
      <c r="U422" s="474">
        <v>0</v>
      </c>
      <c r="V422" s="474">
        <v>0</v>
      </c>
      <c r="W422" s="474">
        <v>0</v>
      </c>
      <c r="X422" s="474">
        <v>0</v>
      </c>
      <c r="Y422" s="474">
        <v>0</v>
      </c>
      <c r="Z422" s="474">
        <v>0</v>
      </c>
      <c r="AA422" s="474">
        <v>0</v>
      </c>
      <c r="AB422" s="474">
        <v>0</v>
      </c>
      <c r="AC422" s="474">
        <v>0</v>
      </c>
      <c r="AD422" s="474">
        <v>0</v>
      </c>
      <c r="AE422" s="474">
        <v>0</v>
      </c>
      <c r="AF422" s="474">
        <v>0</v>
      </c>
      <c r="AG422" s="474">
        <v>0</v>
      </c>
      <c r="AH422" s="474">
        <v>0</v>
      </c>
      <c r="AI422" s="474">
        <v>0</v>
      </c>
      <c r="AJ422" s="474">
        <v>0</v>
      </c>
      <c r="AK422" s="474">
        <v>0</v>
      </c>
      <c r="AL422" s="474">
        <v>0</v>
      </c>
      <c r="AM422" s="474">
        <v>0</v>
      </c>
      <c r="AN422" s="474">
        <v>0</v>
      </c>
      <c r="AO422" s="474">
        <v>0</v>
      </c>
      <c r="AP422" s="474">
        <v>0</v>
      </c>
      <c r="AQ422" s="474">
        <v>0</v>
      </c>
      <c r="AR422" s="474">
        <v>0</v>
      </c>
      <c r="AS422" s="474">
        <v>0</v>
      </c>
      <c r="AT422" s="474">
        <v>0</v>
      </c>
      <c r="AU422" s="474">
        <v>0</v>
      </c>
      <c r="AV422" s="474">
        <v>0</v>
      </c>
      <c r="AW422" s="474">
        <v>0</v>
      </c>
      <c r="AX422" s="474">
        <v>0</v>
      </c>
      <c r="AY422" s="474">
        <v>0</v>
      </c>
      <c r="AZ422" s="474">
        <v>0</v>
      </c>
      <c r="BA422" s="474">
        <v>0</v>
      </c>
    </row>
    <row r="423" spans="1:53">
      <c r="A423" s="475" t="s">
        <v>2583</v>
      </c>
      <c r="B423" s="474">
        <v>2763071278.2799902</v>
      </c>
      <c r="C423" s="474">
        <v>2674533755.6599998</v>
      </c>
      <c r="D423" s="474">
        <v>2707769157.5900002</v>
      </c>
      <c r="E423" s="474">
        <v>2747643680.5999999</v>
      </c>
      <c r="F423" s="474">
        <v>2808382784.1499901</v>
      </c>
      <c r="G423" s="474">
        <v>2854955863.7800002</v>
      </c>
      <c r="H423" s="474">
        <v>2956621331.6299901</v>
      </c>
      <c r="I423" s="474">
        <v>3003880845.9199901</v>
      </c>
      <c r="J423" s="474">
        <v>3098772716.9499998</v>
      </c>
      <c r="K423" s="474">
        <v>2905652074.2852502</v>
      </c>
      <c r="L423" s="474">
        <v>3177998917.6922202</v>
      </c>
      <c r="M423" s="474">
        <v>3140360258.6009302</v>
      </c>
      <c r="N423" s="474">
        <v>3140360258.6009302</v>
      </c>
      <c r="O423" s="474">
        <v>2964081105.7815199</v>
      </c>
      <c r="P423" s="474">
        <v>2846974257.3337798</v>
      </c>
      <c r="Q423" s="474">
        <v>2587792261.6132498</v>
      </c>
      <c r="R423" s="474">
        <v>2742716863.36518</v>
      </c>
      <c r="S423" s="474">
        <v>2850881528.6461501</v>
      </c>
      <c r="T423" s="474">
        <v>3005661936.9114599</v>
      </c>
      <c r="U423" s="474">
        <v>2948631751.3348298</v>
      </c>
      <c r="V423" s="474">
        <v>2929188010.50177</v>
      </c>
      <c r="W423" s="474">
        <v>2912946398.0646501</v>
      </c>
      <c r="X423" s="474">
        <v>2774647639.6963501</v>
      </c>
      <c r="Y423" s="474">
        <v>2652510444.1221199</v>
      </c>
      <c r="Z423" s="474">
        <v>2557931404.8166299</v>
      </c>
      <c r="AA423" s="474">
        <v>2557931404.8166299</v>
      </c>
      <c r="AB423" s="474">
        <v>2584157255.0031099</v>
      </c>
      <c r="AC423" s="474">
        <v>2493308610.5121899</v>
      </c>
      <c r="AD423" s="474">
        <v>2687199227.07551</v>
      </c>
      <c r="AE423" s="474">
        <v>2865896523.9018402</v>
      </c>
      <c r="AF423" s="474">
        <v>2973440350.4299002</v>
      </c>
      <c r="AG423" s="474">
        <v>3120508686.2708802</v>
      </c>
      <c r="AH423" s="474">
        <v>3619959413.44174</v>
      </c>
      <c r="AI423" s="474">
        <v>3659420973.8656101</v>
      </c>
      <c r="AJ423" s="474">
        <v>3725816504.4524298</v>
      </c>
      <c r="AK423" s="474">
        <v>3622076195.46311</v>
      </c>
      <c r="AL423" s="474">
        <v>3085303546.7086401</v>
      </c>
      <c r="AM423" s="474">
        <v>3019859703.2026701</v>
      </c>
      <c r="AN423" s="474">
        <v>3019859703.2026701</v>
      </c>
      <c r="AO423" s="474">
        <v>3051370719.42309</v>
      </c>
      <c r="AP423" s="474">
        <v>2552195805.0554399</v>
      </c>
      <c r="AQ423" s="474">
        <v>2599830960.4710398</v>
      </c>
      <c r="AR423" s="474">
        <v>2746524616.33568</v>
      </c>
      <c r="AS423" s="474">
        <v>2823418733.1002002</v>
      </c>
      <c r="AT423" s="474">
        <v>2932284833.8558502</v>
      </c>
      <c r="AU423" s="474">
        <v>3054475605.9070902</v>
      </c>
      <c r="AV423" s="474">
        <v>3020313212.91854</v>
      </c>
      <c r="AW423" s="474">
        <v>3038869794.66009</v>
      </c>
      <c r="AX423" s="474">
        <v>2877143104.1998301</v>
      </c>
      <c r="AY423" s="474">
        <v>2722351903.3826299</v>
      </c>
      <c r="AZ423" s="474">
        <v>2599794566.1054301</v>
      </c>
      <c r="BA423" s="474">
        <v>2599794566.1054301</v>
      </c>
    </row>
    <row r="424" spans="1:53">
      <c r="A424" s="475" t="s">
        <v>2582</v>
      </c>
      <c r="B424" s="474">
        <v>447909198.50999999</v>
      </c>
      <c r="C424" s="474">
        <v>447883068.489999</v>
      </c>
      <c r="D424" s="474">
        <v>472152413.49000001</v>
      </c>
      <c r="E424" s="474">
        <v>508409761.31999999</v>
      </c>
      <c r="F424" s="474">
        <v>540776602.41999996</v>
      </c>
      <c r="G424" s="474">
        <v>595309724.40999997</v>
      </c>
      <c r="H424" s="474">
        <v>571891573.22999895</v>
      </c>
      <c r="I424" s="474">
        <v>587923515.60999894</v>
      </c>
      <c r="J424" s="474">
        <v>579492289.06999898</v>
      </c>
      <c r="K424" s="474">
        <v>594996343.75338697</v>
      </c>
      <c r="L424" s="474">
        <v>567383910.09391606</v>
      </c>
      <c r="M424" s="474">
        <v>507598671.03856403</v>
      </c>
      <c r="N424" s="474">
        <v>507598671.03856403</v>
      </c>
      <c r="O424" s="474">
        <v>546923923.08548605</v>
      </c>
      <c r="P424" s="474">
        <v>515669560.43851101</v>
      </c>
      <c r="Q424" s="474">
        <v>481528823.86714602</v>
      </c>
      <c r="R424" s="474">
        <v>603298025.56116605</v>
      </c>
      <c r="S424" s="474">
        <v>654389592.41113901</v>
      </c>
      <c r="T424" s="474">
        <v>578102834.92347503</v>
      </c>
      <c r="U424" s="474">
        <v>615099286.10296297</v>
      </c>
      <c r="V424" s="474">
        <v>626429745.58599401</v>
      </c>
      <c r="W424" s="474">
        <v>601941135.85512102</v>
      </c>
      <c r="X424" s="474">
        <v>547806138.79091799</v>
      </c>
      <c r="Y424" s="474">
        <v>539640179.44855404</v>
      </c>
      <c r="Z424" s="474">
        <v>579894413.48156703</v>
      </c>
      <c r="AA424" s="474">
        <v>579894413.48156703</v>
      </c>
      <c r="AB424" s="474">
        <v>622948471.15790999</v>
      </c>
      <c r="AC424" s="474">
        <v>543984830.13478696</v>
      </c>
      <c r="AD424" s="474">
        <v>528582064.42018801</v>
      </c>
      <c r="AE424" s="474">
        <v>618692349.41329098</v>
      </c>
      <c r="AF424" s="474">
        <v>678488316.84539497</v>
      </c>
      <c r="AG424" s="474">
        <v>602359561.68492699</v>
      </c>
      <c r="AH424" s="474">
        <v>646956846.00761902</v>
      </c>
      <c r="AI424" s="474">
        <v>686407949.92872906</v>
      </c>
      <c r="AJ424" s="474">
        <v>670489254.67528701</v>
      </c>
      <c r="AK424" s="474">
        <v>598719307.96246302</v>
      </c>
      <c r="AL424" s="474">
        <v>569993469.51660895</v>
      </c>
      <c r="AM424" s="474">
        <v>502115857.362333</v>
      </c>
      <c r="AN424" s="474">
        <v>502115857.362333</v>
      </c>
      <c r="AO424" s="474">
        <v>652404476.98037803</v>
      </c>
      <c r="AP424" s="474">
        <v>600363430.09141898</v>
      </c>
      <c r="AQ424" s="474">
        <v>542443817.03622496</v>
      </c>
      <c r="AR424" s="474">
        <v>645956767.56173801</v>
      </c>
      <c r="AS424" s="474">
        <v>685659341.00850296</v>
      </c>
      <c r="AT424" s="474">
        <v>616073826.48987901</v>
      </c>
      <c r="AU424" s="474">
        <v>652289482.63980103</v>
      </c>
      <c r="AV424" s="474">
        <v>666533703.75911105</v>
      </c>
      <c r="AW424" s="474">
        <v>668691506.08012497</v>
      </c>
      <c r="AX424" s="474">
        <v>601509662.00987601</v>
      </c>
      <c r="AY424" s="474">
        <v>564177618.99762702</v>
      </c>
      <c r="AZ424" s="474">
        <v>519451569.03843802</v>
      </c>
      <c r="BA424" s="474">
        <v>519451569.03843802</v>
      </c>
    </row>
    <row r="425" spans="1:53">
      <c r="A425" s="475" t="s">
        <v>2581</v>
      </c>
      <c r="B425" s="474">
        <v>-203586608.16</v>
      </c>
      <c r="C425" s="474">
        <v>-160494843.49000001</v>
      </c>
      <c r="D425" s="474">
        <v>-171208732.19</v>
      </c>
      <c r="E425" s="474">
        <v>-166098510.21000001</v>
      </c>
      <c r="F425" s="474">
        <v>-194794653.03</v>
      </c>
      <c r="G425" s="474">
        <v>-189331683.81</v>
      </c>
      <c r="H425" s="474">
        <v>-245831307.75</v>
      </c>
      <c r="I425" s="474">
        <v>-199520564.47</v>
      </c>
      <c r="J425" s="474">
        <v>-226058034.22</v>
      </c>
      <c r="K425" s="474">
        <v>-226058034.22</v>
      </c>
      <c r="L425" s="474">
        <v>-226058034.22</v>
      </c>
      <c r="M425" s="474">
        <v>-226058034.22</v>
      </c>
      <c r="N425" s="474">
        <v>-226058034.22</v>
      </c>
      <c r="O425" s="474">
        <v>-226058034.22</v>
      </c>
      <c r="P425" s="474">
        <v>-226058034.22</v>
      </c>
      <c r="Q425" s="474">
        <v>-226058034.22</v>
      </c>
      <c r="R425" s="474">
        <v>-226058034.22</v>
      </c>
      <c r="S425" s="474">
        <v>-226058034.22</v>
      </c>
      <c r="T425" s="474">
        <v>-226058034.22</v>
      </c>
      <c r="U425" s="474">
        <v>-226058034.22</v>
      </c>
      <c r="V425" s="474">
        <v>-226058034.22</v>
      </c>
      <c r="W425" s="474">
        <v>-226058034.22</v>
      </c>
      <c r="X425" s="474">
        <v>-226058034.22</v>
      </c>
      <c r="Y425" s="474">
        <v>-226058034.22</v>
      </c>
      <c r="Z425" s="474">
        <v>-226058034.22</v>
      </c>
      <c r="AA425" s="474">
        <v>-226058034.22</v>
      </c>
      <c r="AB425" s="474">
        <v>-226058034.22</v>
      </c>
      <c r="AC425" s="474">
        <v>-226058034.22</v>
      </c>
      <c r="AD425" s="474">
        <v>-226058034.22</v>
      </c>
      <c r="AE425" s="474">
        <v>-226058034.22</v>
      </c>
      <c r="AF425" s="474">
        <v>-226058034.22</v>
      </c>
      <c r="AG425" s="474">
        <v>-226058034.22</v>
      </c>
      <c r="AH425" s="474">
        <v>-226058034.22</v>
      </c>
      <c r="AI425" s="474">
        <v>-226058034.22</v>
      </c>
      <c r="AJ425" s="474">
        <v>-226058034.22</v>
      </c>
      <c r="AK425" s="474">
        <v>-226058034.22</v>
      </c>
      <c r="AL425" s="474">
        <v>-226058034.22</v>
      </c>
      <c r="AM425" s="474">
        <v>-226058034.22</v>
      </c>
      <c r="AN425" s="474">
        <v>-226058034.22</v>
      </c>
      <c r="AO425" s="474">
        <v>-226058034.22</v>
      </c>
      <c r="AP425" s="474">
        <v>-226058034.22</v>
      </c>
      <c r="AQ425" s="474">
        <v>-226058034.22</v>
      </c>
      <c r="AR425" s="474">
        <v>-226058034.22</v>
      </c>
      <c r="AS425" s="474">
        <v>-226058034.22</v>
      </c>
      <c r="AT425" s="474">
        <v>-226058034.22</v>
      </c>
      <c r="AU425" s="474">
        <v>-226058034.22</v>
      </c>
      <c r="AV425" s="474">
        <v>-226058034.22</v>
      </c>
      <c r="AW425" s="474">
        <v>-226058034.22</v>
      </c>
      <c r="AX425" s="474">
        <v>-226058034.22</v>
      </c>
      <c r="AY425" s="474">
        <v>-226058034.22</v>
      </c>
      <c r="AZ425" s="474">
        <v>-226058034.22</v>
      </c>
      <c r="BA425" s="474">
        <v>-226058034.22</v>
      </c>
    </row>
    <row r="426" spans="1:53">
      <c r="A426" s="475" t="s">
        <v>2580</v>
      </c>
      <c r="B426" s="474">
        <v>0</v>
      </c>
      <c r="C426" s="474">
        <v>0</v>
      </c>
      <c r="D426" s="474">
        <v>0</v>
      </c>
      <c r="E426" s="474">
        <v>0</v>
      </c>
      <c r="F426" s="474">
        <v>0</v>
      </c>
      <c r="G426" s="474">
        <v>0</v>
      </c>
      <c r="H426" s="474">
        <v>0</v>
      </c>
      <c r="I426" s="474">
        <v>0</v>
      </c>
      <c r="J426" s="474">
        <v>0</v>
      </c>
      <c r="K426" s="474">
        <v>0</v>
      </c>
      <c r="L426" s="474">
        <v>0</v>
      </c>
      <c r="M426" s="474">
        <v>0</v>
      </c>
      <c r="N426" s="474">
        <v>0</v>
      </c>
      <c r="O426" s="474">
        <v>0</v>
      </c>
      <c r="P426" s="474">
        <v>0</v>
      </c>
      <c r="Q426" s="474">
        <v>0</v>
      </c>
      <c r="R426" s="474">
        <v>0</v>
      </c>
      <c r="S426" s="474">
        <v>0</v>
      </c>
      <c r="T426" s="474">
        <v>0</v>
      </c>
      <c r="U426" s="474">
        <v>0</v>
      </c>
      <c r="V426" s="474">
        <v>0</v>
      </c>
      <c r="W426" s="474">
        <v>0</v>
      </c>
      <c r="X426" s="474">
        <v>0</v>
      </c>
      <c r="Y426" s="474">
        <v>0</v>
      </c>
      <c r="Z426" s="474">
        <v>0</v>
      </c>
      <c r="AA426" s="474">
        <v>0</v>
      </c>
      <c r="AB426" s="474">
        <v>0</v>
      </c>
      <c r="AC426" s="474">
        <v>0</v>
      </c>
      <c r="AD426" s="474">
        <v>0</v>
      </c>
      <c r="AE426" s="474">
        <v>0</v>
      </c>
      <c r="AF426" s="474">
        <v>0</v>
      </c>
      <c r="AG426" s="474">
        <v>0</v>
      </c>
      <c r="AH426" s="474">
        <v>0</v>
      </c>
      <c r="AI426" s="474">
        <v>0</v>
      </c>
      <c r="AJ426" s="474">
        <v>0</v>
      </c>
      <c r="AK426" s="474">
        <v>0</v>
      </c>
      <c r="AL426" s="474">
        <v>0</v>
      </c>
      <c r="AM426" s="474">
        <v>0</v>
      </c>
      <c r="AN426" s="474">
        <v>0</v>
      </c>
      <c r="AO426" s="474">
        <v>0</v>
      </c>
      <c r="AP426" s="474">
        <v>0</v>
      </c>
      <c r="AQ426" s="474">
        <v>0</v>
      </c>
      <c r="AR426" s="474">
        <v>0</v>
      </c>
      <c r="AS426" s="474">
        <v>0</v>
      </c>
      <c r="AT426" s="474">
        <v>0</v>
      </c>
      <c r="AU426" s="474">
        <v>0</v>
      </c>
      <c r="AV426" s="474">
        <v>0</v>
      </c>
      <c r="AW426" s="474">
        <v>0</v>
      </c>
      <c r="AX426" s="474">
        <v>0</v>
      </c>
      <c r="AY426" s="474">
        <v>0</v>
      </c>
      <c r="AZ426" s="474">
        <v>0</v>
      </c>
      <c r="BA426" s="474">
        <v>0</v>
      </c>
    </row>
    <row r="427" spans="1:53">
      <c r="A427" s="475" t="s">
        <v>2579</v>
      </c>
      <c r="B427" s="474">
        <v>191731236.88999999</v>
      </c>
      <c r="C427" s="474">
        <v>162201979.33000001</v>
      </c>
      <c r="D427" s="474">
        <v>196173372.61000001</v>
      </c>
      <c r="E427" s="474">
        <v>209936245.19999999</v>
      </c>
      <c r="F427" s="474">
        <v>214003361.93000001</v>
      </c>
      <c r="G427" s="474">
        <v>224164860.63</v>
      </c>
      <c r="H427" s="474">
        <v>228328259.12</v>
      </c>
      <c r="I427" s="474">
        <v>234791981.81</v>
      </c>
      <c r="J427" s="474">
        <v>217801360.56</v>
      </c>
      <c r="K427" s="474">
        <v>246887000</v>
      </c>
      <c r="L427" s="474">
        <v>211349100</v>
      </c>
      <c r="M427" s="474">
        <v>215554300</v>
      </c>
      <c r="N427" s="474">
        <v>215554300</v>
      </c>
      <c r="O427" s="474">
        <v>186627104.05036199</v>
      </c>
      <c r="P427" s="474">
        <v>176098077.70865101</v>
      </c>
      <c r="Q427" s="474">
        <v>188251301.15392601</v>
      </c>
      <c r="R427" s="474">
        <v>210273169.157323</v>
      </c>
      <c r="S427" s="474">
        <v>226760658.45675999</v>
      </c>
      <c r="T427" s="474">
        <v>223046105.325234</v>
      </c>
      <c r="U427" s="474">
        <v>239768692.725371</v>
      </c>
      <c r="V427" s="474">
        <v>245063937.11815801</v>
      </c>
      <c r="W427" s="474">
        <v>232067849.43577701</v>
      </c>
      <c r="X427" s="474">
        <v>228868687.49655101</v>
      </c>
      <c r="Y427" s="474">
        <v>183768751.84153801</v>
      </c>
      <c r="Z427" s="474">
        <v>198092784.434917</v>
      </c>
      <c r="AA427" s="474">
        <v>198092784.434917</v>
      </c>
      <c r="AB427" s="474">
        <v>197505305.354081</v>
      </c>
      <c r="AC427" s="474">
        <v>179254035.609083</v>
      </c>
      <c r="AD427" s="474">
        <v>214177423.36062199</v>
      </c>
      <c r="AE427" s="474">
        <v>214236293.16269499</v>
      </c>
      <c r="AF427" s="474">
        <v>256269379</v>
      </c>
      <c r="AG427" s="474">
        <v>264081843.933597</v>
      </c>
      <c r="AH427" s="474">
        <v>282387792.319655</v>
      </c>
      <c r="AI427" s="474">
        <v>287165190.05377901</v>
      </c>
      <c r="AJ427" s="474">
        <v>270340054.81862402</v>
      </c>
      <c r="AK427" s="474">
        <v>263220308.95232499</v>
      </c>
      <c r="AL427" s="474">
        <v>212322219.19190499</v>
      </c>
      <c r="AM427" s="474">
        <v>228045679.37315601</v>
      </c>
      <c r="AN427" s="474">
        <v>228045679.37315601</v>
      </c>
      <c r="AO427" s="474">
        <v>250679477.46248901</v>
      </c>
      <c r="AP427" s="474">
        <v>222614538.875709</v>
      </c>
      <c r="AQ427" s="474">
        <v>243931182.44415399</v>
      </c>
      <c r="AR427" s="474">
        <v>265821910.642663</v>
      </c>
      <c r="AS427" s="474">
        <v>293591621.87906599</v>
      </c>
      <c r="AT427" s="474">
        <v>293948533.29819798</v>
      </c>
      <c r="AU427" s="474">
        <v>325316856.81393802</v>
      </c>
      <c r="AV427" s="474">
        <v>311957282.67158598</v>
      </c>
      <c r="AW427" s="474">
        <v>301141711.78215498</v>
      </c>
      <c r="AX427" s="474">
        <v>294431132.57615697</v>
      </c>
      <c r="AY427" s="474">
        <v>245686913.82690901</v>
      </c>
      <c r="AZ427" s="474">
        <v>253670255.30668101</v>
      </c>
      <c r="BA427" s="474">
        <v>253670255.30668101</v>
      </c>
    </row>
    <row r="428" spans="1:53">
      <c r="A428" s="475" t="s">
        <v>2578</v>
      </c>
      <c r="B428" s="474">
        <v>-300772.82</v>
      </c>
      <c r="C428" s="474">
        <v>137293.6</v>
      </c>
      <c r="D428" s="474">
        <v>232085.31</v>
      </c>
      <c r="E428" s="474">
        <v>275033.23</v>
      </c>
      <c r="F428" s="474">
        <v>334842.34999999998</v>
      </c>
      <c r="G428" s="474">
        <v>201689.56</v>
      </c>
      <c r="H428" s="474">
        <v>215653.49</v>
      </c>
      <c r="I428" s="474">
        <v>245222.07</v>
      </c>
      <c r="J428" s="474">
        <v>272274.26</v>
      </c>
      <c r="K428" s="474">
        <v>207381.7</v>
      </c>
      <c r="L428" s="474">
        <v>199223.64</v>
      </c>
      <c r="M428" s="474">
        <v>123150.44</v>
      </c>
      <c r="N428" s="474">
        <v>123150.44</v>
      </c>
      <c r="O428" s="474">
        <v>-300772.82</v>
      </c>
      <c r="P428" s="474">
        <v>137293.6</v>
      </c>
      <c r="Q428" s="474">
        <v>232085.31</v>
      </c>
      <c r="R428" s="474">
        <v>275033.23</v>
      </c>
      <c r="S428" s="474">
        <v>334842.34999999998</v>
      </c>
      <c r="T428" s="474">
        <v>201689.56</v>
      </c>
      <c r="U428" s="474">
        <v>215653.49</v>
      </c>
      <c r="V428" s="474">
        <v>245222.07</v>
      </c>
      <c r="W428" s="474">
        <v>272274.26</v>
      </c>
      <c r="X428" s="474">
        <v>207381.7</v>
      </c>
      <c r="Y428" s="474">
        <v>199223.64</v>
      </c>
      <c r="Z428" s="474">
        <v>123150.44</v>
      </c>
      <c r="AA428" s="474">
        <v>123150.44</v>
      </c>
      <c r="AB428" s="474">
        <v>-300772.82</v>
      </c>
      <c r="AC428" s="474">
        <v>137293.6</v>
      </c>
      <c r="AD428" s="474">
        <v>232085.31</v>
      </c>
      <c r="AE428" s="474">
        <v>275033.23</v>
      </c>
      <c r="AF428" s="474">
        <v>334842.34999999998</v>
      </c>
      <c r="AG428" s="474">
        <v>201689.56</v>
      </c>
      <c r="AH428" s="474">
        <v>215653.49</v>
      </c>
      <c r="AI428" s="474">
        <v>245222.07</v>
      </c>
      <c r="AJ428" s="474">
        <v>272274.26</v>
      </c>
      <c r="AK428" s="474">
        <v>207381.7</v>
      </c>
      <c r="AL428" s="474">
        <v>199223.64</v>
      </c>
      <c r="AM428" s="474">
        <v>123150.44</v>
      </c>
      <c r="AN428" s="474">
        <v>123150.44</v>
      </c>
      <c r="AO428" s="474">
        <v>-300772.82</v>
      </c>
      <c r="AP428" s="474">
        <v>137293.6</v>
      </c>
      <c r="AQ428" s="474">
        <v>232085.31</v>
      </c>
      <c r="AR428" s="474">
        <v>275033.23</v>
      </c>
      <c r="AS428" s="474">
        <v>334842.34999999998</v>
      </c>
      <c r="AT428" s="474">
        <v>201689.56</v>
      </c>
      <c r="AU428" s="474">
        <v>215653.49</v>
      </c>
      <c r="AV428" s="474">
        <v>245222.07</v>
      </c>
      <c r="AW428" s="474">
        <v>272274.26</v>
      </c>
      <c r="AX428" s="474">
        <v>207381.7</v>
      </c>
      <c r="AY428" s="474">
        <v>199223.64</v>
      </c>
      <c r="AZ428" s="474">
        <v>123150.44</v>
      </c>
      <c r="BA428" s="474">
        <v>123150.44</v>
      </c>
    </row>
    <row r="429" spans="1:53">
      <c r="A429" s="475" t="s">
        <v>2577</v>
      </c>
      <c r="B429" s="474">
        <v>-0.27</v>
      </c>
      <c r="C429" s="474">
        <v>-0.27</v>
      </c>
      <c r="D429" s="474">
        <v>-0.27</v>
      </c>
      <c r="E429" s="474">
        <v>-0.27</v>
      </c>
      <c r="F429" s="474">
        <v>-0.27</v>
      </c>
      <c r="G429" s="474">
        <v>-0.27</v>
      </c>
      <c r="H429" s="474">
        <v>-0.27</v>
      </c>
      <c r="I429" s="474">
        <v>-0.27</v>
      </c>
      <c r="J429" s="474">
        <v>-0.27</v>
      </c>
      <c r="K429" s="474">
        <v>-0.27</v>
      </c>
      <c r="L429" s="474">
        <v>-0.27</v>
      </c>
      <c r="M429" s="474">
        <v>-0.27</v>
      </c>
      <c r="N429" s="474">
        <v>-0.27</v>
      </c>
      <c r="O429" s="474">
        <v>-0.27</v>
      </c>
      <c r="P429" s="474">
        <v>-0.27</v>
      </c>
      <c r="Q429" s="474">
        <v>-0.27</v>
      </c>
      <c r="R429" s="474">
        <v>-0.27</v>
      </c>
      <c r="S429" s="474">
        <v>-0.27</v>
      </c>
      <c r="T429" s="474">
        <v>-0.27</v>
      </c>
      <c r="U429" s="474">
        <v>-0.27</v>
      </c>
      <c r="V429" s="474">
        <v>-0.27</v>
      </c>
      <c r="W429" s="474">
        <v>-0.27</v>
      </c>
      <c r="X429" s="474">
        <v>-0.27</v>
      </c>
      <c r="Y429" s="474">
        <v>-0.27</v>
      </c>
      <c r="Z429" s="474">
        <v>-0.27</v>
      </c>
      <c r="AA429" s="474">
        <v>-0.27</v>
      </c>
      <c r="AB429" s="474">
        <v>-0.27</v>
      </c>
      <c r="AC429" s="474">
        <v>-0.27</v>
      </c>
      <c r="AD429" s="474">
        <v>-0.27</v>
      </c>
      <c r="AE429" s="474">
        <v>-0.27</v>
      </c>
      <c r="AF429" s="474">
        <v>-0.27</v>
      </c>
      <c r="AG429" s="474">
        <v>-0.27</v>
      </c>
      <c r="AH429" s="474">
        <v>-0.27</v>
      </c>
      <c r="AI429" s="474">
        <v>-0.27</v>
      </c>
      <c r="AJ429" s="474">
        <v>-0.27</v>
      </c>
      <c r="AK429" s="474">
        <v>-0.27</v>
      </c>
      <c r="AL429" s="474">
        <v>-0.27</v>
      </c>
      <c r="AM429" s="474">
        <v>-0.27</v>
      </c>
      <c r="AN429" s="474">
        <v>-0.27</v>
      </c>
      <c r="AO429" s="474">
        <v>-0.27</v>
      </c>
      <c r="AP429" s="474">
        <v>-0.27</v>
      </c>
      <c r="AQ429" s="474">
        <v>-0.27</v>
      </c>
      <c r="AR429" s="474">
        <v>-0.27</v>
      </c>
      <c r="AS429" s="474">
        <v>-0.27</v>
      </c>
      <c r="AT429" s="474">
        <v>-0.27</v>
      </c>
      <c r="AU429" s="474">
        <v>-0.27</v>
      </c>
      <c r="AV429" s="474">
        <v>-0.27</v>
      </c>
      <c r="AW429" s="474">
        <v>-0.27</v>
      </c>
      <c r="AX429" s="474">
        <v>-0.27</v>
      </c>
      <c r="AY429" s="474">
        <v>-0.27</v>
      </c>
      <c r="AZ429" s="474">
        <v>-0.27</v>
      </c>
      <c r="BA429" s="474">
        <v>-0.27</v>
      </c>
    </row>
    <row r="430" spans="1:53">
      <c r="A430" s="475" t="s">
        <v>2576</v>
      </c>
      <c r="B430" s="474">
        <v>318636227.80000001</v>
      </c>
      <c r="C430" s="474">
        <v>267637345.47999999</v>
      </c>
      <c r="D430" s="474">
        <v>307984065.82999998</v>
      </c>
      <c r="E430" s="474">
        <v>282211226.88999999</v>
      </c>
      <c r="F430" s="474">
        <v>350772654.13</v>
      </c>
      <c r="G430" s="474">
        <v>326694886.44</v>
      </c>
      <c r="H430" s="474">
        <v>390812590.56</v>
      </c>
      <c r="I430" s="474">
        <v>323506822.35000002</v>
      </c>
      <c r="J430" s="474">
        <v>369160601.31999999</v>
      </c>
      <c r="K430" s="474">
        <v>350332873.46214998</v>
      </c>
      <c r="L430" s="474">
        <v>336738988.834548</v>
      </c>
      <c r="M430" s="474">
        <v>345697721.88724399</v>
      </c>
      <c r="N430" s="474">
        <v>345697721.88724399</v>
      </c>
      <c r="O430" s="474">
        <v>355587153.95951301</v>
      </c>
      <c r="P430" s="474">
        <v>347667237.96834099</v>
      </c>
      <c r="Q430" s="474">
        <v>382273791.70198703</v>
      </c>
      <c r="R430" s="474">
        <v>351755914.20087802</v>
      </c>
      <c r="S430" s="474">
        <v>407324230.686445</v>
      </c>
      <c r="T430" s="474">
        <v>375153987.63648403</v>
      </c>
      <c r="U430" s="474">
        <v>375324498.61756998</v>
      </c>
      <c r="V430" s="474">
        <v>358855574.775931</v>
      </c>
      <c r="W430" s="474">
        <v>370597088.28497899</v>
      </c>
      <c r="X430" s="474">
        <v>343448458.80843401</v>
      </c>
      <c r="Y430" s="474">
        <v>339335830.00632101</v>
      </c>
      <c r="Z430" s="474">
        <v>326918996.79592901</v>
      </c>
      <c r="AA430" s="474">
        <v>326918996.79592901</v>
      </c>
      <c r="AB430" s="474">
        <v>367670619.95546699</v>
      </c>
      <c r="AC430" s="474">
        <v>347775805.745951</v>
      </c>
      <c r="AD430" s="474">
        <v>390904916.94191802</v>
      </c>
      <c r="AE430" s="474">
        <v>351071317.57016999</v>
      </c>
      <c r="AF430" s="474">
        <v>401464432.42363</v>
      </c>
      <c r="AG430" s="474">
        <v>369211008.40780997</v>
      </c>
      <c r="AH430" s="474">
        <v>368979583.36793101</v>
      </c>
      <c r="AI430" s="474">
        <v>355151369.92980897</v>
      </c>
      <c r="AJ430" s="474">
        <v>366453492.857427</v>
      </c>
      <c r="AK430" s="474">
        <v>342352136.234519</v>
      </c>
      <c r="AL430" s="474">
        <v>338366977.091124</v>
      </c>
      <c r="AM430" s="474">
        <v>327933255.32393599</v>
      </c>
      <c r="AN430" s="474">
        <v>327933255.32393599</v>
      </c>
      <c r="AO430" s="474">
        <v>369429623.39574701</v>
      </c>
      <c r="AP430" s="474">
        <v>353449270.47246403</v>
      </c>
      <c r="AQ430" s="474">
        <v>391958962.76766402</v>
      </c>
      <c r="AR430" s="474">
        <v>354058563.64062297</v>
      </c>
      <c r="AS430" s="474">
        <v>402664795.362728</v>
      </c>
      <c r="AT430" s="474">
        <v>371588114.637977</v>
      </c>
      <c r="AU430" s="474">
        <v>374477844.88117802</v>
      </c>
      <c r="AV430" s="474">
        <v>358208578.58192497</v>
      </c>
      <c r="AW430" s="474">
        <v>366782638.58411002</v>
      </c>
      <c r="AX430" s="474">
        <v>344416472.42423898</v>
      </c>
      <c r="AY430" s="474">
        <v>341573310.447065</v>
      </c>
      <c r="AZ430" s="474">
        <v>334710389.61212701</v>
      </c>
      <c r="BA430" s="474">
        <v>334710389.61212701</v>
      </c>
    </row>
    <row r="431" spans="1:53">
      <c r="A431" s="475" t="s">
        <v>2575</v>
      </c>
      <c r="B431" s="474">
        <v>261949.67</v>
      </c>
      <c r="C431" s="474">
        <v>27282176.399999999</v>
      </c>
      <c r="D431" s="474">
        <v>1785859.88</v>
      </c>
      <c r="E431" s="474">
        <v>5983738.46</v>
      </c>
      <c r="F431" s="474">
        <v>397977.67</v>
      </c>
      <c r="G431" s="474">
        <v>291981.59999999998</v>
      </c>
      <c r="H431" s="474">
        <v>827538.9</v>
      </c>
      <c r="I431" s="474">
        <v>14641354.529999999</v>
      </c>
      <c r="J431" s="474">
        <v>9370859.7599999998</v>
      </c>
      <c r="K431" s="474">
        <v>1000000</v>
      </c>
      <c r="L431" s="474">
        <v>1000000</v>
      </c>
      <c r="M431" s="474">
        <v>1000000</v>
      </c>
      <c r="N431" s="474">
        <v>1000000</v>
      </c>
      <c r="O431" s="474">
        <v>1000000</v>
      </c>
      <c r="P431" s="474">
        <v>1000000</v>
      </c>
      <c r="Q431" s="474">
        <v>1000000</v>
      </c>
      <c r="R431" s="474">
        <v>1000000</v>
      </c>
      <c r="S431" s="474">
        <v>1000000</v>
      </c>
      <c r="T431" s="474">
        <v>1000000</v>
      </c>
      <c r="U431" s="474">
        <v>1000000</v>
      </c>
      <c r="V431" s="474">
        <v>1000000</v>
      </c>
      <c r="W431" s="474">
        <v>1000000</v>
      </c>
      <c r="X431" s="474">
        <v>1000000</v>
      </c>
      <c r="Y431" s="474">
        <v>1000000</v>
      </c>
      <c r="Z431" s="474">
        <v>1000000</v>
      </c>
      <c r="AA431" s="474">
        <v>1000000</v>
      </c>
      <c r="AB431" s="474">
        <v>1000000</v>
      </c>
      <c r="AC431" s="474">
        <v>1000000</v>
      </c>
      <c r="AD431" s="474">
        <v>1000000</v>
      </c>
      <c r="AE431" s="474">
        <v>1000000</v>
      </c>
      <c r="AF431" s="474">
        <v>1000000</v>
      </c>
      <c r="AG431" s="474">
        <v>1000000</v>
      </c>
      <c r="AH431" s="474">
        <v>1000000</v>
      </c>
      <c r="AI431" s="474">
        <v>1000000</v>
      </c>
      <c r="AJ431" s="474">
        <v>1000000</v>
      </c>
      <c r="AK431" s="474">
        <v>1000000</v>
      </c>
      <c r="AL431" s="474">
        <v>1000000</v>
      </c>
      <c r="AM431" s="474">
        <v>1000000</v>
      </c>
      <c r="AN431" s="474">
        <v>1000000</v>
      </c>
      <c r="AO431" s="474">
        <v>1000000</v>
      </c>
      <c r="AP431" s="474">
        <v>1000000</v>
      </c>
      <c r="AQ431" s="474">
        <v>1000000</v>
      </c>
      <c r="AR431" s="474">
        <v>1000000</v>
      </c>
      <c r="AS431" s="474">
        <v>1000000</v>
      </c>
      <c r="AT431" s="474">
        <v>1000000</v>
      </c>
      <c r="AU431" s="474">
        <v>1000000</v>
      </c>
      <c r="AV431" s="474">
        <v>1000000</v>
      </c>
      <c r="AW431" s="474">
        <v>1000000</v>
      </c>
      <c r="AX431" s="474">
        <v>1000000</v>
      </c>
      <c r="AY431" s="474">
        <v>1000000</v>
      </c>
      <c r="AZ431" s="474">
        <v>1000000</v>
      </c>
      <c r="BA431" s="474">
        <v>1000000</v>
      </c>
    </row>
    <row r="432" spans="1:53">
      <c r="A432" s="475" t="s">
        <v>2574</v>
      </c>
      <c r="B432" s="474">
        <v>124230997.04000001</v>
      </c>
      <c r="C432" s="474">
        <v>134224064.03999999</v>
      </c>
      <c r="D432" s="474">
        <v>111454110.75</v>
      </c>
      <c r="E432" s="474">
        <v>142233037.71000001</v>
      </c>
      <c r="F432" s="474">
        <v>133674227.17</v>
      </c>
      <c r="G432" s="474">
        <v>151947663.06999999</v>
      </c>
      <c r="H432" s="474">
        <v>174090306.12</v>
      </c>
      <c r="I432" s="474">
        <v>167197123.56</v>
      </c>
      <c r="J432" s="474">
        <v>172848773.27000001</v>
      </c>
      <c r="K432" s="474">
        <v>185492184.30059099</v>
      </c>
      <c r="L432" s="474">
        <v>197966034.137034</v>
      </c>
      <c r="M432" s="474">
        <v>144756224.50325501</v>
      </c>
      <c r="N432" s="474">
        <v>144756224.50325501</v>
      </c>
      <c r="O432" s="474">
        <v>190387690.81302899</v>
      </c>
      <c r="P432" s="474">
        <v>156464281.09910399</v>
      </c>
      <c r="Q432" s="474">
        <v>69332853.052522793</v>
      </c>
      <c r="R432" s="474">
        <v>193591361.06296399</v>
      </c>
      <c r="S432" s="474">
        <v>170504718.90857801</v>
      </c>
      <c r="T432" s="474">
        <v>148191313.513089</v>
      </c>
      <c r="U432" s="474">
        <v>167693867.95357001</v>
      </c>
      <c r="V432" s="474">
        <v>181172162.42545301</v>
      </c>
      <c r="W432" s="474">
        <v>150840626.94769701</v>
      </c>
      <c r="X432" s="474">
        <v>126092944.239158</v>
      </c>
      <c r="Y432" s="474">
        <v>161393869.780361</v>
      </c>
      <c r="Z432" s="474">
        <v>221528287.55555901</v>
      </c>
      <c r="AA432" s="474">
        <v>221528287.55555901</v>
      </c>
      <c r="AB432" s="474">
        <v>222991723.09646699</v>
      </c>
      <c r="AC432" s="474">
        <v>177082243.82259199</v>
      </c>
      <c r="AD432" s="474">
        <v>79915926.880471095</v>
      </c>
      <c r="AE432" s="474">
        <v>203015637.53042501</v>
      </c>
      <c r="AF432" s="474">
        <v>168449711.874926</v>
      </c>
      <c r="AG432" s="474">
        <v>135410377.735387</v>
      </c>
      <c r="AH432" s="474">
        <v>161424174.34341899</v>
      </c>
      <c r="AI432" s="474">
        <v>200727547.46152699</v>
      </c>
      <c r="AJ432" s="474">
        <v>183155476.45215201</v>
      </c>
      <c r="AK432" s="474">
        <v>141696767.65292501</v>
      </c>
      <c r="AL432" s="474">
        <v>162014178.29648799</v>
      </c>
      <c r="AM432" s="474">
        <v>111224796.42645</v>
      </c>
      <c r="AN432" s="474">
        <v>111224796.42645</v>
      </c>
      <c r="AO432" s="474">
        <v>195792075.918699</v>
      </c>
      <c r="AP432" s="474">
        <v>182531408.664906</v>
      </c>
      <c r="AQ432" s="474">
        <v>61043999.626799501</v>
      </c>
      <c r="AR432" s="474">
        <v>173592099.09320199</v>
      </c>
      <c r="AS432" s="474">
        <v>134972569.50269899</v>
      </c>
      <c r="AT432" s="474">
        <v>115231528.107117</v>
      </c>
      <c r="AU432" s="474">
        <v>116696731.518656</v>
      </c>
      <c r="AV432" s="474">
        <v>151158288.124396</v>
      </c>
      <c r="AW432" s="474">
        <v>148263999.022349</v>
      </c>
      <c r="AX432" s="474">
        <v>109262836.563969</v>
      </c>
      <c r="AY432" s="474">
        <v>117547119.86688299</v>
      </c>
      <c r="AZ432" s="474">
        <v>94636585.873620495</v>
      </c>
      <c r="BA432" s="474">
        <v>94636585.873620495</v>
      </c>
    </row>
    <row r="433" spans="1:53">
      <c r="A433" s="475" t="s">
        <v>2573</v>
      </c>
      <c r="B433" s="474">
        <v>16936168.359999999</v>
      </c>
      <c r="C433" s="474">
        <v>16895053.399999999</v>
      </c>
      <c r="D433" s="474">
        <v>25691566.379999999</v>
      </c>
      <c r="E433" s="474">
        <v>33705301.789999999</v>
      </c>
      <c r="F433" s="474">
        <v>35576138.869999997</v>
      </c>
      <c r="G433" s="474">
        <v>43733859.369999997</v>
      </c>
      <c r="H433" s="474">
        <v>21389255.670000002</v>
      </c>
      <c r="I433" s="474">
        <v>27255015.109999999</v>
      </c>
      <c r="J433" s="474">
        <v>33993342.520000003</v>
      </c>
      <c r="K433" s="474">
        <v>28500394.780645099</v>
      </c>
      <c r="L433" s="474">
        <v>30253176.972333301</v>
      </c>
      <c r="M433" s="474">
        <v>10695816.6980645</v>
      </c>
      <c r="N433" s="474">
        <v>10695816.6980645</v>
      </c>
      <c r="O433" s="474">
        <v>13188739.5725806</v>
      </c>
      <c r="P433" s="474">
        <v>14888148.5524137</v>
      </c>
      <c r="Q433" s="474">
        <v>23549891.138709601</v>
      </c>
      <c r="R433" s="474">
        <v>26796840.399999999</v>
      </c>
      <c r="S433" s="474">
        <v>29994447.499354798</v>
      </c>
      <c r="T433" s="474">
        <v>10338686.3786666</v>
      </c>
      <c r="U433" s="474">
        <v>12211646.8064516</v>
      </c>
      <c r="V433" s="474">
        <v>20257088.686451599</v>
      </c>
      <c r="W433" s="474">
        <v>26484454.416666601</v>
      </c>
      <c r="X433" s="474">
        <v>28858315.036774099</v>
      </c>
      <c r="Y433" s="474">
        <v>32978884.6703333</v>
      </c>
      <c r="Z433" s="474">
        <v>12629541.7451612</v>
      </c>
      <c r="AA433" s="474">
        <v>12629541.7451612</v>
      </c>
      <c r="AB433" s="474">
        <v>13518458.0618951</v>
      </c>
      <c r="AC433" s="474">
        <v>15805364.847160701</v>
      </c>
      <c r="AD433" s="474">
        <v>24138638.417177401</v>
      </c>
      <c r="AE433" s="474">
        <v>27466761.41</v>
      </c>
      <c r="AF433" s="474">
        <v>30744308.686838701</v>
      </c>
      <c r="AG433" s="474">
        <v>10597153.538133301</v>
      </c>
      <c r="AH433" s="474">
        <v>12516937.976612899</v>
      </c>
      <c r="AI433" s="474">
        <v>20763515.903612901</v>
      </c>
      <c r="AJ433" s="474">
        <v>27146565.7770833</v>
      </c>
      <c r="AK433" s="474">
        <v>29579772.912693501</v>
      </c>
      <c r="AL433" s="474">
        <v>33803356.787091598</v>
      </c>
      <c r="AM433" s="474">
        <v>12945280.2887903</v>
      </c>
      <c r="AN433" s="474">
        <v>12945280.2887903</v>
      </c>
      <c r="AO433" s="474">
        <v>13856419.5134425</v>
      </c>
      <c r="AP433" s="474">
        <v>16200498.9683397</v>
      </c>
      <c r="AQ433" s="474">
        <v>24742104.377606802</v>
      </c>
      <c r="AR433" s="474">
        <v>28153430.4452499</v>
      </c>
      <c r="AS433" s="474">
        <v>31512916.404009599</v>
      </c>
      <c r="AT433" s="474">
        <v>10862082.376586599</v>
      </c>
      <c r="AU433" s="474">
        <v>12829861.426028199</v>
      </c>
      <c r="AV433" s="474">
        <v>21282603.801203199</v>
      </c>
      <c r="AW433" s="474">
        <v>27825229.921510398</v>
      </c>
      <c r="AX433" s="474">
        <v>30319267.2355108</v>
      </c>
      <c r="AY433" s="474">
        <v>34648440.7067689</v>
      </c>
      <c r="AZ433" s="474">
        <v>13268912.296010001</v>
      </c>
      <c r="BA433" s="474">
        <v>13268912.296010001</v>
      </c>
    </row>
    <row r="434" spans="1:53">
      <c r="A434" s="475" t="s">
        <v>2572</v>
      </c>
      <c r="B434" s="474">
        <v>0</v>
      </c>
      <c r="C434" s="474">
        <v>0</v>
      </c>
      <c r="D434" s="474">
        <v>40085.19</v>
      </c>
      <c r="E434" s="474">
        <v>163688.51999999999</v>
      </c>
      <c r="F434" s="474">
        <v>812053.6</v>
      </c>
      <c r="G434" s="474">
        <v>37606467.82</v>
      </c>
      <c r="H434" s="474">
        <v>2059277.39</v>
      </c>
      <c r="I434" s="474">
        <v>19806560.920000002</v>
      </c>
      <c r="J434" s="474">
        <v>2103111.87</v>
      </c>
      <c r="K434" s="474">
        <v>8634544</v>
      </c>
      <c r="L434" s="474">
        <v>15935421</v>
      </c>
      <c r="M434" s="474">
        <v>15829492</v>
      </c>
      <c r="N434" s="474">
        <v>15829492</v>
      </c>
      <c r="O434" s="474">
        <v>26492042</v>
      </c>
      <c r="P434" s="474">
        <v>45472556</v>
      </c>
      <c r="Q434" s="474">
        <v>42946936</v>
      </c>
      <c r="R434" s="474">
        <v>45663742</v>
      </c>
      <c r="S434" s="474">
        <v>44528729</v>
      </c>
      <c r="T434" s="474">
        <v>46229087</v>
      </c>
      <c r="U434" s="474">
        <v>44942961</v>
      </c>
      <c r="V434" s="474">
        <v>45893795</v>
      </c>
      <c r="W434" s="474">
        <v>46736877</v>
      </c>
      <c r="X434" s="474">
        <v>45388386</v>
      </c>
      <c r="Y434" s="474">
        <v>47021654</v>
      </c>
      <c r="Z434" s="474">
        <v>45659687</v>
      </c>
      <c r="AA434" s="474">
        <v>45659687</v>
      </c>
      <c r="AB434" s="474">
        <v>46621172</v>
      </c>
      <c r="AC434" s="474">
        <v>48988121</v>
      </c>
      <c r="AD434" s="474">
        <v>44271108</v>
      </c>
      <c r="AE434" s="474">
        <v>47685341</v>
      </c>
      <c r="AF434" s="474">
        <v>46283677</v>
      </c>
      <c r="AG434" s="474">
        <v>47915523</v>
      </c>
      <c r="AH434" s="474">
        <v>46490739</v>
      </c>
      <c r="AI434" s="474">
        <v>47413139</v>
      </c>
      <c r="AJ434" s="474">
        <v>48179425</v>
      </c>
      <c r="AK434" s="474">
        <v>46720975</v>
      </c>
      <c r="AL434" s="474">
        <v>48345549</v>
      </c>
      <c r="AM434" s="474">
        <v>46901730</v>
      </c>
      <c r="AN434" s="474">
        <v>46901730</v>
      </c>
      <c r="AO434" s="474">
        <v>48005688</v>
      </c>
      <c r="AP434" s="474">
        <v>50488454</v>
      </c>
      <c r="AQ434" s="474">
        <v>45593517</v>
      </c>
      <c r="AR434" s="474">
        <v>49113765</v>
      </c>
      <c r="AS434" s="474">
        <v>47640630</v>
      </c>
      <c r="AT434" s="474">
        <v>49299913</v>
      </c>
      <c r="AU434" s="474">
        <v>47810569</v>
      </c>
      <c r="AV434" s="474">
        <v>48739763</v>
      </c>
      <c r="AW434" s="474">
        <v>49463687</v>
      </c>
      <c r="AX434" s="474">
        <v>47930606</v>
      </c>
      <c r="AY434" s="474">
        <v>49580645</v>
      </c>
      <c r="AZ434" s="474">
        <v>48100310</v>
      </c>
      <c r="BA434" s="474">
        <v>48100310</v>
      </c>
    </row>
    <row r="435" spans="1:53">
      <c r="A435" s="475" t="s">
        <v>2571</v>
      </c>
      <c r="B435" s="474">
        <v>28003172.789999999</v>
      </c>
      <c r="C435" s="474">
        <v>33238399.91</v>
      </c>
      <c r="D435" s="474">
        <v>22655598.699999999</v>
      </c>
      <c r="E435" s="474">
        <v>22132596.850000001</v>
      </c>
      <c r="F435" s="474">
        <v>13812337.039999999</v>
      </c>
      <c r="G435" s="474">
        <v>16189048.359999999</v>
      </c>
      <c r="H435" s="474">
        <v>12590627.25</v>
      </c>
      <c r="I435" s="474">
        <v>15009630.18</v>
      </c>
      <c r="J435" s="474">
        <v>12878666.33</v>
      </c>
      <c r="K435" s="474">
        <v>30440336.1199999</v>
      </c>
      <c r="L435" s="474">
        <v>30464014.1199999</v>
      </c>
      <c r="M435" s="474">
        <v>30472519.1199999</v>
      </c>
      <c r="N435" s="474">
        <v>30472519.1199999</v>
      </c>
      <c r="O435" s="474">
        <v>30523301.1199999</v>
      </c>
      <c r="P435" s="474">
        <v>30571772.1199999</v>
      </c>
      <c r="Q435" s="474">
        <v>30619413.1199999</v>
      </c>
      <c r="R435" s="474">
        <v>30666350.1199999</v>
      </c>
      <c r="S435" s="474">
        <v>30712577.1199999</v>
      </c>
      <c r="T435" s="474">
        <v>30758190.1199999</v>
      </c>
      <c r="U435" s="474">
        <v>30803211.1199999</v>
      </c>
      <c r="V435" s="474">
        <v>30847639.1199999</v>
      </c>
      <c r="W435" s="474">
        <v>30891565.1199999</v>
      </c>
      <c r="X435" s="474">
        <v>30934948.1199999</v>
      </c>
      <c r="Y435" s="474">
        <v>30977863.1199999</v>
      </c>
      <c r="Z435" s="474">
        <v>31020328.1199999</v>
      </c>
      <c r="AA435" s="474">
        <v>31020328.1199999</v>
      </c>
      <c r="AB435" s="474">
        <v>31041996.1199999</v>
      </c>
      <c r="AC435" s="474">
        <v>31082509.1199999</v>
      </c>
      <c r="AD435" s="474">
        <v>31122571.1199999</v>
      </c>
      <c r="AE435" s="474">
        <v>31162227.1199999</v>
      </c>
      <c r="AF435" s="474">
        <v>31201472.1199999</v>
      </c>
      <c r="AG435" s="474">
        <v>31240349.1199999</v>
      </c>
      <c r="AH435" s="474">
        <v>31278862.1199999</v>
      </c>
      <c r="AI435" s="474">
        <v>31317003.1199999</v>
      </c>
      <c r="AJ435" s="474">
        <v>31354819.1199999</v>
      </c>
      <c r="AK435" s="474">
        <v>31392280.1199999</v>
      </c>
      <c r="AL435" s="474">
        <v>31429429.1199999</v>
      </c>
      <c r="AM435" s="474">
        <v>31466272.1199999</v>
      </c>
      <c r="AN435" s="474">
        <v>31466272.1199999</v>
      </c>
      <c r="AO435" s="474">
        <v>31531981.1199999</v>
      </c>
      <c r="AP435" s="474">
        <v>31569095.1199999</v>
      </c>
      <c r="AQ435" s="474">
        <v>31605872.1199999</v>
      </c>
      <c r="AR435" s="474">
        <v>31642344.1199999</v>
      </c>
      <c r="AS435" s="474">
        <v>31678503.1199999</v>
      </c>
      <c r="AT435" s="474">
        <v>31714380.1199999</v>
      </c>
      <c r="AU435" s="474">
        <v>31749974.1199999</v>
      </c>
      <c r="AV435" s="474">
        <v>31785275.1199999</v>
      </c>
      <c r="AW435" s="474">
        <v>31820321.1199999</v>
      </c>
      <c r="AX435" s="474">
        <v>31855085.1199999</v>
      </c>
      <c r="AY435" s="474">
        <v>31889600.1199999</v>
      </c>
      <c r="AZ435" s="474">
        <v>31923867.1199999</v>
      </c>
      <c r="BA435" s="474">
        <v>31923867.1199999</v>
      </c>
    </row>
    <row r="436" spans="1:53">
      <c r="A436" s="475" t="s">
        <v>2570</v>
      </c>
      <c r="B436" s="474">
        <v>28003172.789999999</v>
      </c>
      <c r="C436" s="474">
        <v>33238399.91</v>
      </c>
      <c r="D436" s="474">
        <v>21623901.329999998</v>
      </c>
      <c r="E436" s="474">
        <v>21698818.850000001</v>
      </c>
      <c r="F436" s="474">
        <v>13729982.039999999</v>
      </c>
      <c r="G436" s="474">
        <v>16189048.359999999</v>
      </c>
      <c r="H436" s="474">
        <v>12590627.25</v>
      </c>
      <c r="I436" s="474">
        <v>15009630.18</v>
      </c>
      <c r="J436" s="474">
        <v>12878666.33</v>
      </c>
      <c r="K436" s="474">
        <v>30284295.1199999</v>
      </c>
      <c r="L436" s="474">
        <v>30284295.1199999</v>
      </c>
      <c r="M436" s="474">
        <v>30284295.1199999</v>
      </c>
      <c r="N436" s="474">
        <v>30284295.1199999</v>
      </c>
      <c r="O436" s="474">
        <v>30284295.1199999</v>
      </c>
      <c r="P436" s="474">
        <v>30284295.1199999</v>
      </c>
      <c r="Q436" s="474">
        <v>30284295.1199999</v>
      </c>
      <c r="R436" s="474">
        <v>30284295.1199999</v>
      </c>
      <c r="S436" s="474">
        <v>30284295.1199999</v>
      </c>
      <c r="T436" s="474">
        <v>30284295.1199999</v>
      </c>
      <c r="U436" s="474">
        <v>30284295.1199999</v>
      </c>
      <c r="V436" s="474">
        <v>30284295.1199999</v>
      </c>
      <c r="W436" s="474">
        <v>30284295.1199999</v>
      </c>
      <c r="X436" s="474">
        <v>30284295.1199999</v>
      </c>
      <c r="Y436" s="474">
        <v>30284295.1199999</v>
      </c>
      <c r="Z436" s="474">
        <v>30284295.1199999</v>
      </c>
      <c r="AA436" s="474">
        <v>30284295.1199999</v>
      </c>
      <c r="AB436" s="474">
        <v>30284295.1199999</v>
      </c>
      <c r="AC436" s="474">
        <v>30284295.1199999</v>
      </c>
      <c r="AD436" s="474">
        <v>30284295.1199999</v>
      </c>
      <c r="AE436" s="474">
        <v>30284295.1199999</v>
      </c>
      <c r="AF436" s="474">
        <v>30284295.1199999</v>
      </c>
      <c r="AG436" s="474">
        <v>30284295.1199999</v>
      </c>
      <c r="AH436" s="474">
        <v>30284295.1199999</v>
      </c>
      <c r="AI436" s="474">
        <v>30284295.1199999</v>
      </c>
      <c r="AJ436" s="474">
        <v>30284295.1199999</v>
      </c>
      <c r="AK436" s="474">
        <v>30284295.1199999</v>
      </c>
      <c r="AL436" s="474">
        <v>30284295.1199999</v>
      </c>
      <c r="AM436" s="474">
        <v>30284295.1199999</v>
      </c>
      <c r="AN436" s="474">
        <v>30284295.1199999</v>
      </c>
      <c r="AO436" s="474">
        <v>30284295.1199999</v>
      </c>
      <c r="AP436" s="474">
        <v>30284295.1199999</v>
      </c>
      <c r="AQ436" s="474">
        <v>30284295.1199999</v>
      </c>
      <c r="AR436" s="474">
        <v>30284295.1199999</v>
      </c>
      <c r="AS436" s="474">
        <v>30284295.1199999</v>
      </c>
      <c r="AT436" s="474">
        <v>30284295.1199999</v>
      </c>
      <c r="AU436" s="474">
        <v>30284295.1199999</v>
      </c>
      <c r="AV436" s="474">
        <v>30284295.1199999</v>
      </c>
      <c r="AW436" s="474">
        <v>30284295.1199999</v>
      </c>
      <c r="AX436" s="474">
        <v>30284295.1199999</v>
      </c>
      <c r="AY436" s="474">
        <v>30284295.1199999</v>
      </c>
      <c r="AZ436" s="474">
        <v>30284295.1199999</v>
      </c>
      <c r="BA436" s="474">
        <v>30284295.1199999</v>
      </c>
    </row>
    <row r="437" spans="1:53">
      <c r="A437" s="475" t="s">
        <v>2569</v>
      </c>
      <c r="B437" s="474">
        <v>0</v>
      </c>
      <c r="C437" s="474">
        <v>0</v>
      </c>
      <c r="D437" s="474">
        <v>0</v>
      </c>
      <c r="E437" s="474">
        <v>0</v>
      </c>
      <c r="F437" s="474">
        <v>0</v>
      </c>
      <c r="G437" s="474">
        <v>0</v>
      </c>
      <c r="H437" s="474">
        <v>0</v>
      </c>
      <c r="I437" s="474">
        <v>0</v>
      </c>
      <c r="J437" s="474">
        <v>0</v>
      </c>
      <c r="K437" s="474">
        <v>0</v>
      </c>
      <c r="L437" s="474">
        <v>0</v>
      </c>
      <c r="M437" s="474">
        <v>0</v>
      </c>
      <c r="N437" s="474">
        <v>0</v>
      </c>
      <c r="O437" s="474">
        <v>0</v>
      </c>
      <c r="P437" s="474">
        <v>0</v>
      </c>
      <c r="Q437" s="474">
        <v>0</v>
      </c>
      <c r="R437" s="474">
        <v>0</v>
      </c>
      <c r="S437" s="474">
        <v>0</v>
      </c>
      <c r="T437" s="474">
        <v>0</v>
      </c>
      <c r="U437" s="474">
        <v>0</v>
      </c>
      <c r="V437" s="474">
        <v>0</v>
      </c>
      <c r="W437" s="474">
        <v>0</v>
      </c>
      <c r="X437" s="474">
        <v>0</v>
      </c>
      <c r="Y437" s="474">
        <v>0</v>
      </c>
      <c r="Z437" s="474">
        <v>0</v>
      </c>
      <c r="AA437" s="474">
        <v>0</v>
      </c>
      <c r="AB437" s="474">
        <v>0</v>
      </c>
      <c r="AC437" s="474">
        <v>0</v>
      </c>
      <c r="AD437" s="474">
        <v>0</v>
      </c>
      <c r="AE437" s="474">
        <v>0</v>
      </c>
      <c r="AF437" s="474">
        <v>0</v>
      </c>
      <c r="AG437" s="474">
        <v>0</v>
      </c>
      <c r="AH437" s="474">
        <v>0</v>
      </c>
      <c r="AI437" s="474">
        <v>0</v>
      </c>
      <c r="AJ437" s="474">
        <v>0</v>
      </c>
      <c r="AK437" s="474">
        <v>0</v>
      </c>
      <c r="AL437" s="474">
        <v>0</v>
      </c>
      <c r="AM437" s="474">
        <v>0</v>
      </c>
      <c r="AN437" s="474">
        <v>0</v>
      </c>
      <c r="AO437" s="474">
        <v>0</v>
      </c>
      <c r="AP437" s="474">
        <v>0</v>
      </c>
      <c r="AQ437" s="474">
        <v>0</v>
      </c>
      <c r="AR437" s="474">
        <v>0</v>
      </c>
      <c r="AS437" s="474">
        <v>0</v>
      </c>
      <c r="AT437" s="474">
        <v>0</v>
      </c>
      <c r="AU437" s="474">
        <v>0</v>
      </c>
      <c r="AV437" s="474">
        <v>0</v>
      </c>
      <c r="AW437" s="474">
        <v>0</v>
      </c>
      <c r="AX437" s="474">
        <v>0</v>
      </c>
      <c r="AY437" s="474">
        <v>0</v>
      </c>
      <c r="AZ437" s="474">
        <v>0</v>
      </c>
      <c r="BA437" s="474">
        <v>0</v>
      </c>
    </row>
    <row r="438" spans="1:53">
      <c r="A438" s="475" t="s">
        <v>2568</v>
      </c>
      <c r="B438" s="474">
        <v>0</v>
      </c>
      <c r="C438" s="474">
        <v>0</v>
      </c>
      <c r="D438" s="474">
        <v>1031697.37</v>
      </c>
      <c r="E438" s="474">
        <v>433778</v>
      </c>
      <c r="F438" s="474">
        <v>82355</v>
      </c>
      <c r="G438" s="474">
        <v>0</v>
      </c>
      <c r="H438" s="474">
        <v>0</v>
      </c>
      <c r="I438" s="474">
        <v>0</v>
      </c>
      <c r="J438" s="474">
        <v>0</v>
      </c>
      <c r="K438" s="474">
        <v>156041</v>
      </c>
      <c r="L438" s="474">
        <v>179719</v>
      </c>
      <c r="M438" s="474">
        <v>188224</v>
      </c>
      <c r="N438" s="474">
        <v>188224</v>
      </c>
      <c r="O438" s="474">
        <v>239006</v>
      </c>
      <c r="P438" s="474">
        <v>287477</v>
      </c>
      <c r="Q438" s="474">
        <v>335118</v>
      </c>
      <c r="R438" s="474">
        <v>382055</v>
      </c>
      <c r="S438" s="474">
        <v>428282</v>
      </c>
      <c r="T438" s="474">
        <v>473895</v>
      </c>
      <c r="U438" s="474">
        <v>518916</v>
      </c>
      <c r="V438" s="474">
        <v>563344</v>
      </c>
      <c r="W438" s="474">
        <v>607270</v>
      </c>
      <c r="X438" s="474">
        <v>650653</v>
      </c>
      <c r="Y438" s="474">
        <v>693568</v>
      </c>
      <c r="Z438" s="474">
        <v>736033</v>
      </c>
      <c r="AA438" s="474">
        <v>736033</v>
      </c>
      <c r="AB438" s="474">
        <v>757701</v>
      </c>
      <c r="AC438" s="474">
        <v>798214</v>
      </c>
      <c r="AD438" s="474">
        <v>838276</v>
      </c>
      <c r="AE438" s="474">
        <v>877932</v>
      </c>
      <c r="AF438" s="474">
        <v>917177</v>
      </c>
      <c r="AG438" s="474">
        <v>956054</v>
      </c>
      <c r="AH438" s="474">
        <v>994567</v>
      </c>
      <c r="AI438" s="474">
        <v>1032708</v>
      </c>
      <c r="AJ438" s="474">
        <v>1070524</v>
      </c>
      <c r="AK438" s="474">
        <v>1107985</v>
      </c>
      <c r="AL438" s="474">
        <v>1145134</v>
      </c>
      <c r="AM438" s="474">
        <v>1181977</v>
      </c>
      <c r="AN438" s="474">
        <v>1181977</v>
      </c>
      <c r="AO438" s="474">
        <v>1247686</v>
      </c>
      <c r="AP438" s="474">
        <v>1284800</v>
      </c>
      <c r="AQ438" s="474">
        <v>1321577</v>
      </c>
      <c r="AR438" s="474">
        <v>1358049</v>
      </c>
      <c r="AS438" s="474">
        <v>1394208</v>
      </c>
      <c r="AT438" s="474">
        <v>1430085</v>
      </c>
      <c r="AU438" s="474">
        <v>1465679</v>
      </c>
      <c r="AV438" s="474">
        <v>1500980</v>
      </c>
      <c r="AW438" s="474">
        <v>1536026</v>
      </c>
      <c r="AX438" s="474">
        <v>1570790</v>
      </c>
      <c r="AY438" s="474">
        <v>1605305</v>
      </c>
      <c r="AZ438" s="474">
        <v>1639572</v>
      </c>
      <c r="BA438" s="474">
        <v>1639572</v>
      </c>
    </row>
    <row r="439" spans="1:53">
      <c r="A439" s="475" t="s">
        <v>2567</v>
      </c>
      <c r="B439" s="474">
        <v>457891926.63</v>
      </c>
      <c r="C439" s="474">
        <v>458505113.63</v>
      </c>
      <c r="D439" s="474">
        <v>459266361.50999999</v>
      </c>
      <c r="E439" s="474">
        <v>460391506.50999999</v>
      </c>
      <c r="F439" s="474">
        <v>461457140.50999999</v>
      </c>
      <c r="G439" s="474">
        <v>462384252.50999999</v>
      </c>
      <c r="H439" s="474">
        <v>462548870.50999999</v>
      </c>
      <c r="I439" s="474">
        <v>463187738.50999999</v>
      </c>
      <c r="J439" s="474">
        <v>464082263.50999999</v>
      </c>
      <c r="K439" s="474">
        <v>467361636.299999</v>
      </c>
      <c r="L439" s="474">
        <v>468404870.299999</v>
      </c>
      <c r="M439" s="474">
        <v>469460261.299999</v>
      </c>
      <c r="N439" s="474">
        <v>469460261.299999</v>
      </c>
      <c r="O439" s="474">
        <v>468548121.04179502</v>
      </c>
      <c r="P439" s="474">
        <v>467635980.78359097</v>
      </c>
      <c r="Q439" s="474">
        <v>466723840.52538699</v>
      </c>
      <c r="R439" s="474">
        <v>465811700.26718199</v>
      </c>
      <c r="S439" s="474">
        <v>464899560.00897801</v>
      </c>
      <c r="T439" s="474">
        <v>463987419.75077301</v>
      </c>
      <c r="U439" s="474">
        <v>463075279.49256998</v>
      </c>
      <c r="V439" s="474">
        <v>462163139.234366</v>
      </c>
      <c r="W439" s="474">
        <v>461250998.976161</v>
      </c>
      <c r="X439" s="474">
        <v>460338858.71795601</v>
      </c>
      <c r="Y439" s="474">
        <v>459426718.45975298</v>
      </c>
      <c r="Z439" s="474">
        <v>458514578.20154899</v>
      </c>
      <c r="AA439" s="474">
        <v>458514578.20154899</v>
      </c>
      <c r="AB439" s="474">
        <v>456170237.594594</v>
      </c>
      <c r="AC439" s="474">
        <v>453825896.987638</v>
      </c>
      <c r="AD439" s="474">
        <v>451481556.38068497</v>
      </c>
      <c r="AE439" s="474">
        <v>449137215.77372998</v>
      </c>
      <c r="AF439" s="474">
        <v>446792875.16677499</v>
      </c>
      <c r="AG439" s="474">
        <v>444448534.55982</v>
      </c>
      <c r="AH439" s="474">
        <v>442104193.952865</v>
      </c>
      <c r="AI439" s="474">
        <v>439759853.34591001</v>
      </c>
      <c r="AJ439" s="474">
        <v>437415512.73895597</v>
      </c>
      <c r="AK439" s="474">
        <v>435071172.132002</v>
      </c>
      <c r="AL439" s="474">
        <v>432726831.52504599</v>
      </c>
      <c r="AM439" s="474">
        <v>430382490.918091</v>
      </c>
      <c r="AN439" s="474">
        <v>430382490.918091</v>
      </c>
      <c r="AO439" s="474">
        <v>430353247.08552998</v>
      </c>
      <c r="AP439" s="474">
        <v>430324003.252967</v>
      </c>
      <c r="AQ439" s="474">
        <v>430294759.420403</v>
      </c>
      <c r="AR439" s="474">
        <v>430265515.58784097</v>
      </c>
      <c r="AS439" s="474">
        <v>430236271.75527799</v>
      </c>
      <c r="AT439" s="474">
        <v>430207027.92271501</v>
      </c>
      <c r="AU439" s="474">
        <v>430177784.09015298</v>
      </c>
      <c r="AV439" s="474">
        <v>430148540.25759</v>
      </c>
      <c r="AW439" s="474">
        <v>430119296.42502701</v>
      </c>
      <c r="AX439" s="474">
        <v>430090052.59246498</v>
      </c>
      <c r="AY439" s="474">
        <v>430060808.759902</v>
      </c>
      <c r="AZ439" s="474">
        <v>430031564.927338</v>
      </c>
      <c r="BA439" s="474">
        <v>430031564.927338</v>
      </c>
    </row>
    <row r="440" spans="1:53">
      <c r="A440" s="475" t="s">
        <v>2566</v>
      </c>
      <c r="B440" s="474">
        <v>457827902.29000002</v>
      </c>
      <c r="C440" s="474">
        <v>458441089.29000002</v>
      </c>
      <c r="D440" s="474">
        <v>459202337.17000002</v>
      </c>
      <c r="E440" s="474">
        <v>460327482.17000002</v>
      </c>
      <c r="F440" s="474">
        <v>461393116.17000002</v>
      </c>
      <c r="G440" s="474">
        <v>462320228.17000002</v>
      </c>
      <c r="H440" s="474">
        <v>462484846.17000002</v>
      </c>
      <c r="I440" s="474">
        <v>463123714.17000002</v>
      </c>
      <c r="J440" s="474">
        <v>463768239.17000002</v>
      </c>
      <c r="K440" s="474">
        <v>467047611.95999998</v>
      </c>
      <c r="L440" s="474">
        <v>468090845.95999998</v>
      </c>
      <c r="M440" s="474">
        <v>469146236.95999998</v>
      </c>
      <c r="N440" s="474">
        <v>469146236.95999998</v>
      </c>
      <c r="O440" s="474">
        <v>468234096.701796</v>
      </c>
      <c r="P440" s="474">
        <v>467321956.443591</v>
      </c>
      <c r="Q440" s="474">
        <v>466409816.18538702</v>
      </c>
      <c r="R440" s="474">
        <v>465497675.92718297</v>
      </c>
      <c r="S440" s="474">
        <v>464585535.66897899</v>
      </c>
      <c r="T440" s="474">
        <v>463673395.41077399</v>
      </c>
      <c r="U440" s="474">
        <v>462761255.15257001</v>
      </c>
      <c r="V440" s="474">
        <v>461849114.89436603</v>
      </c>
      <c r="W440" s="474">
        <v>460936974.63616198</v>
      </c>
      <c r="X440" s="474">
        <v>460024834.37795699</v>
      </c>
      <c r="Y440" s="474">
        <v>459112694.119753</v>
      </c>
      <c r="Z440" s="474">
        <v>458200553.86154902</v>
      </c>
      <c r="AA440" s="474">
        <v>458200553.86154902</v>
      </c>
      <c r="AB440" s="474">
        <v>455856213.25459403</v>
      </c>
      <c r="AC440" s="474">
        <v>453511872.64763898</v>
      </c>
      <c r="AD440" s="474">
        <v>451167532.040685</v>
      </c>
      <c r="AE440" s="474">
        <v>448823191.43373001</v>
      </c>
      <c r="AF440" s="474">
        <v>446478850.82677501</v>
      </c>
      <c r="AG440" s="474">
        <v>444134510.21982098</v>
      </c>
      <c r="AH440" s="474">
        <v>441790169.61286598</v>
      </c>
      <c r="AI440" s="474">
        <v>439445829.00591099</v>
      </c>
      <c r="AJ440" s="474">
        <v>437101488.398956</v>
      </c>
      <c r="AK440" s="474">
        <v>434757147.79200202</v>
      </c>
      <c r="AL440" s="474">
        <v>432412807.18504697</v>
      </c>
      <c r="AM440" s="474">
        <v>430068466.57809198</v>
      </c>
      <c r="AN440" s="474">
        <v>430068466.57809198</v>
      </c>
      <c r="AO440" s="474">
        <v>430039222.74553001</v>
      </c>
      <c r="AP440" s="474">
        <v>430009978.91296703</v>
      </c>
      <c r="AQ440" s="474">
        <v>429980735.08040398</v>
      </c>
      <c r="AR440" s="474">
        <v>429951491.247841</v>
      </c>
      <c r="AS440" s="474">
        <v>429922247.41527897</v>
      </c>
      <c r="AT440" s="474">
        <v>429893003.58271599</v>
      </c>
      <c r="AU440" s="474">
        <v>429863759.75015301</v>
      </c>
      <c r="AV440" s="474">
        <v>429834515.91759002</v>
      </c>
      <c r="AW440" s="474">
        <v>429805272.08502799</v>
      </c>
      <c r="AX440" s="474">
        <v>429776028.25246501</v>
      </c>
      <c r="AY440" s="474">
        <v>429746784.41990203</v>
      </c>
      <c r="AZ440" s="474">
        <v>429717540.58733898</v>
      </c>
      <c r="BA440" s="474">
        <v>429717540.58733898</v>
      </c>
    </row>
    <row r="441" spans="1:53">
      <c r="A441" s="475" t="s">
        <v>2565</v>
      </c>
      <c r="B441" s="474">
        <v>64024.34</v>
      </c>
      <c r="C441" s="474">
        <v>64024.34</v>
      </c>
      <c r="D441" s="474">
        <v>64024.34</v>
      </c>
      <c r="E441" s="474">
        <v>64024.34</v>
      </c>
      <c r="F441" s="474">
        <v>64024.34</v>
      </c>
      <c r="G441" s="474">
        <v>64024.34</v>
      </c>
      <c r="H441" s="474">
        <v>64024.34</v>
      </c>
      <c r="I441" s="474">
        <v>64024.34</v>
      </c>
      <c r="J441" s="474">
        <v>64024.34</v>
      </c>
      <c r="K441" s="474">
        <v>64024.34</v>
      </c>
      <c r="L441" s="474">
        <v>64024.34</v>
      </c>
      <c r="M441" s="474">
        <v>64024.34</v>
      </c>
      <c r="N441" s="474">
        <v>64024.34</v>
      </c>
      <c r="O441" s="474">
        <v>64024.34</v>
      </c>
      <c r="P441" s="474">
        <v>64024.34</v>
      </c>
      <c r="Q441" s="474">
        <v>64024.34</v>
      </c>
      <c r="R441" s="474">
        <v>64024.34</v>
      </c>
      <c r="S441" s="474">
        <v>64024.34</v>
      </c>
      <c r="T441" s="474">
        <v>64024.34</v>
      </c>
      <c r="U441" s="474">
        <v>64024.34</v>
      </c>
      <c r="V441" s="474">
        <v>64024.34</v>
      </c>
      <c r="W441" s="474">
        <v>64024.34</v>
      </c>
      <c r="X441" s="474">
        <v>64024.34</v>
      </c>
      <c r="Y441" s="474">
        <v>64024.34</v>
      </c>
      <c r="Z441" s="474">
        <v>64024.34</v>
      </c>
      <c r="AA441" s="474">
        <v>64024.34</v>
      </c>
      <c r="AB441" s="474">
        <v>64024.34</v>
      </c>
      <c r="AC441" s="474">
        <v>64024.34</v>
      </c>
      <c r="AD441" s="474">
        <v>64024.34</v>
      </c>
      <c r="AE441" s="474">
        <v>64024.34</v>
      </c>
      <c r="AF441" s="474">
        <v>64024.34</v>
      </c>
      <c r="AG441" s="474">
        <v>64024.34</v>
      </c>
      <c r="AH441" s="474">
        <v>64024.34</v>
      </c>
      <c r="AI441" s="474">
        <v>64024.34</v>
      </c>
      <c r="AJ441" s="474">
        <v>64024.34</v>
      </c>
      <c r="AK441" s="474">
        <v>64024.34</v>
      </c>
      <c r="AL441" s="474">
        <v>64024.34</v>
      </c>
      <c r="AM441" s="474">
        <v>64024.34</v>
      </c>
      <c r="AN441" s="474">
        <v>64024.34</v>
      </c>
      <c r="AO441" s="474">
        <v>64024.34</v>
      </c>
      <c r="AP441" s="474">
        <v>64024.34</v>
      </c>
      <c r="AQ441" s="474">
        <v>64024.34</v>
      </c>
      <c r="AR441" s="474">
        <v>64024.34</v>
      </c>
      <c r="AS441" s="474">
        <v>64024.34</v>
      </c>
      <c r="AT441" s="474">
        <v>64024.34</v>
      </c>
      <c r="AU441" s="474">
        <v>64024.34</v>
      </c>
      <c r="AV441" s="474">
        <v>64024.34</v>
      </c>
      <c r="AW441" s="474">
        <v>64024.34</v>
      </c>
      <c r="AX441" s="474">
        <v>64024.34</v>
      </c>
      <c r="AY441" s="474">
        <v>64024.34</v>
      </c>
      <c r="AZ441" s="474">
        <v>64024.34</v>
      </c>
      <c r="BA441" s="474">
        <v>64024.34</v>
      </c>
    </row>
    <row r="442" spans="1:53">
      <c r="A442" s="475" t="s">
        <v>2564</v>
      </c>
      <c r="B442" s="474">
        <v>0</v>
      </c>
      <c r="C442" s="474">
        <v>0</v>
      </c>
      <c r="D442" s="474">
        <v>0</v>
      </c>
      <c r="E442" s="474">
        <v>0</v>
      </c>
      <c r="F442" s="474">
        <v>0</v>
      </c>
      <c r="G442" s="474">
        <v>0</v>
      </c>
      <c r="H442" s="474">
        <v>0</v>
      </c>
      <c r="I442" s="474">
        <v>0</v>
      </c>
      <c r="J442" s="474">
        <v>250000</v>
      </c>
      <c r="K442" s="474">
        <v>250000</v>
      </c>
      <c r="L442" s="474">
        <v>250000</v>
      </c>
      <c r="M442" s="474">
        <v>250000</v>
      </c>
      <c r="N442" s="474">
        <v>250000</v>
      </c>
      <c r="O442" s="474">
        <v>250000</v>
      </c>
      <c r="P442" s="474">
        <v>250000</v>
      </c>
      <c r="Q442" s="474">
        <v>250000</v>
      </c>
      <c r="R442" s="474">
        <v>250000</v>
      </c>
      <c r="S442" s="474">
        <v>250000</v>
      </c>
      <c r="T442" s="474">
        <v>250000</v>
      </c>
      <c r="U442" s="474">
        <v>250000</v>
      </c>
      <c r="V442" s="474">
        <v>250000</v>
      </c>
      <c r="W442" s="474">
        <v>250000</v>
      </c>
      <c r="X442" s="474">
        <v>250000</v>
      </c>
      <c r="Y442" s="474">
        <v>250000</v>
      </c>
      <c r="Z442" s="474">
        <v>250000</v>
      </c>
      <c r="AA442" s="474">
        <v>250000</v>
      </c>
      <c r="AB442" s="474">
        <v>250000</v>
      </c>
      <c r="AC442" s="474">
        <v>250000</v>
      </c>
      <c r="AD442" s="474">
        <v>250000</v>
      </c>
      <c r="AE442" s="474">
        <v>250000</v>
      </c>
      <c r="AF442" s="474">
        <v>250000</v>
      </c>
      <c r="AG442" s="474">
        <v>250000</v>
      </c>
      <c r="AH442" s="474">
        <v>250000</v>
      </c>
      <c r="AI442" s="474">
        <v>250000</v>
      </c>
      <c r="AJ442" s="474">
        <v>250000</v>
      </c>
      <c r="AK442" s="474">
        <v>250000</v>
      </c>
      <c r="AL442" s="474">
        <v>250000</v>
      </c>
      <c r="AM442" s="474">
        <v>250000</v>
      </c>
      <c r="AN442" s="474">
        <v>250000</v>
      </c>
      <c r="AO442" s="474">
        <v>250000</v>
      </c>
      <c r="AP442" s="474">
        <v>250000</v>
      </c>
      <c r="AQ442" s="474">
        <v>250000</v>
      </c>
      <c r="AR442" s="474">
        <v>250000</v>
      </c>
      <c r="AS442" s="474">
        <v>250000</v>
      </c>
      <c r="AT442" s="474">
        <v>250000</v>
      </c>
      <c r="AU442" s="474">
        <v>250000</v>
      </c>
      <c r="AV442" s="474">
        <v>250000</v>
      </c>
      <c r="AW442" s="474">
        <v>250000</v>
      </c>
      <c r="AX442" s="474">
        <v>250000</v>
      </c>
      <c r="AY442" s="474">
        <v>250000</v>
      </c>
      <c r="AZ442" s="474">
        <v>250000</v>
      </c>
      <c r="BA442" s="474">
        <v>250000</v>
      </c>
    </row>
    <row r="443" spans="1:53">
      <c r="A443" s="475" t="s">
        <v>2563</v>
      </c>
      <c r="B443" s="474">
        <v>188499237.83000001</v>
      </c>
      <c r="C443" s="474">
        <v>258176233.53</v>
      </c>
      <c r="D443" s="474">
        <v>385305175.50999999</v>
      </c>
      <c r="E443" s="474">
        <v>469642314.29000002</v>
      </c>
      <c r="F443" s="474">
        <v>596258841.24999905</v>
      </c>
      <c r="G443" s="474">
        <v>714561701.73000002</v>
      </c>
      <c r="H443" s="474">
        <v>840748312.69000006</v>
      </c>
      <c r="I443" s="474">
        <v>991448736.45999897</v>
      </c>
      <c r="J443" s="474">
        <v>851820800.75999904</v>
      </c>
      <c r="K443" s="474">
        <v>691097465.48667502</v>
      </c>
      <c r="L443" s="474">
        <v>332458938.039545</v>
      </c>
      <c r="M443" s="474">
        <v>160560088.52322701</v>
      </c>
      <c r="N443" s="474">
        <v>160560088.52322701</v>
      </c>
      <c r="O443" s="474">
        <v>180841240.46282399</v>
      </c>
      <c r="P443" s="474">
        <v>150407708.80344599</v>
      </c>
      <c r="Q443" s="474">
        <v>170735941.72170901</v>
      </c>
      <c r="R443" s="474">
        <v>180747087.358558</v>
      </c>
      <c r="S443" s="474">
        <v>249512013.16082799</v>
      </c>
      <c r="T443" s="474">
        <v>314442226.13429701</v>
      </c>
      <c r="U443" s="474">
        <v>389167413.29964399</v>
      </c>
      <c r="V443" s="474">
        <v>487818695.60298598</v>
      </c>
      <c r="W443" s="474">
        <v>556401449.910797</v>
      </c>
      <c r="X443" s="474">
        <v>608969367.09229898</v>
      </c>
      <c r="Y443" s="474">
        <v>125119913.661772</v>
      </c>
      <c r="Z443" s="474">
        <v>75446336.256112903</v>
      </c>
      <c r="AA443" s="474">
        <v>75446336.256112903</v>
      </c>
      <c r="AB443" s="474">
        <v>120374465.711871</v>
      </c>
      <c r="AC443" s="474">
        <v>121565143.683633</v>
      </c>
      <c r="AD443" s="474">
        <v>157278912.56523901</v>
      </c>
      <c r="AE443" s="474">
        <v>195717939.339672</v>
      </c>
      <c r="AF443" s="474">
        <v>292421627.51427197</v>
      </c>
      <c r="AG443" s="474">
        <v>388075470.36746103</v>
      </c>
      <c r="AH443" s="474">
        <v>484765701.18785697</v>
      </c>
      <c r="AI443" s="474">
        <v>607582749.89657497</v>
      </c>
      <c r="AJ443" s="474">
        <v>698693434.06019604</v>
      </c>
      <c r="AK443" s="474">
        <v>778066747.96440601</v>
      </c>
      <c r="AL443" s="474">
        <v>328010085.48497701</v>
      </c>
      <c r="AM443" s="474">
        <v>336424199.54427499</v>
      </c>
      <c r="AN443" s="474">
        <v>336424199.54427499</v>
      </c>
      <c r="AO443" s="474">
        <v>393486138.17230099</v>
      </c>
      <c r="AP443" s="474">
        <v>404467788.13799</v>
      </c>
      <c r="AQ443" s="474">
        <v>284419902.98627698</v>
      </c>
      <c r="AR443" s="474">
        <v>337734409.08252901</v>
      </c>
      <c r="AS443" s="474">
        <v>443574935.12199301</v>
      </c>
      <c r="AT443" s="474">
        <v>552984489.48751497</v>
      </c>
      <c r="AU443" s="474">
        <v>659914849.65265298</v>
      </c>
      <c r="AV443" s="474">
        <v>793512727.98882794</v>
      </c>
      <c r="AW443" s="474">
        <v>785534476.857921</v>
      </c>
      <c r="AX443" s="474">
        <v>867981590.96269298</v>
      </c>
      <c r="AY443" s="474">
        <v>392481548.73804998</v>
      </c>
      <c r="AZ443" s="474">
        <v>166136979.33331001</v>
      </c>
      <c r="BA443" s="474">
        <v>166136979.33331001</v>
      </c>
    </row>
    <row r="444" spans="1:53">
      <c r="A444" s="475" t="s">
        <v>2562</v>
      </c>
      <c r="B444" s="474">
        <v>34193514.479999997</v>
      </c>
      <c r="C444" s="474">
        <v>70737350.200000003</v>
      </c>
      <c r="D444" s="474">
        <v>161070388.97</v>
      </c>
      <c r="E444" s="474">
        <v>221986806.74000001</v>
      </c>
      <c r="F444" s="474">
        <v>300226763.87</v>
      </c>
      <c r="G444" s="474">
        <v>380362737.13999999</v>
      </c>
      <c r="H444" s="474">
        <v>463368873.29000002</v>
      </c>
      <c r="I444" s="474">
        <v>566956877.65999997</v>
      </c>
      <c r="J444" s="474">
        <v>404995123.31</v>
      </c>
      <c r="K444" s="474">
        <v>211856048.93210101</v>
      </c>
      <c r="L444" s="474">
        <v>227588949.10270101</v>
      </c>
      <c r="M444" s="474">
        <v>23711822.4182375</v>
      </c>
      <c r="N444" s="474">
        <v>23711822.4182375</v>
      </c>
      <c r="O444" s="474">
        <v>21484170.4671323</v>
      </c>
      <c r="P444" s="474">
        <v>-27807278.224149499</v>
      </c>
      <c r="Q444" s="474">
        <v>-35917300.030939803</v>
      </c>
      <c r="R444" s="474">
        <v>-38902510.424478903</v>
      </c>
      <c r="S444" s="474">
        <v>-14803801.242722699</v>
      </c>
      <c r="T444" s="474">
        <v>20319060.303759199</v>
      </c>
      <c r="U444" s="474">
        <v>56772952.231696799</v>
      </c>
      <c r="V444" s="474">
        <v>110440124.074403</v>
      </c>
      <c r="W444" s="474">
        <v>154307945.63563699</v>
      </c>
      <c r="X444" s="474">
        <v>171895079.785909</v>
      </c>
      <c r="Y444" s="474">
        <v>93293324.758235604</v>
      </c>
      <c r="Z444" s="474">
        <v>-61294478.810289197</v>
      </c>
      <c r="AA444" s="474">
        <v>-61294478.810289197</v>
      </c>
      <c r="AB444" s="474">
        <v>-49334287.469972499</v>
      </c>
      <c r="AC444" s="474">
        <v>-73355394.567483902</v>
      </c>
      <c r="AD444" s="474">
        <v>-70672471.1554019</v>
      </c>
      <c r="AE444" s="474">
        <v>-56842774.220447801</v>
      </c>
      <c r="AF444" s="474">
        <v>-11793716.179398499</v>
      </c>
      <c r="AG444" s="474">
        <v>41204466.626439698</v>
      </c>
      <c r="AH444" s="474">
        <v>93931401.2384848</v>
      </c>
      <c r="AI444" s="474">
        <v>165347881.75195301</v>
      </c>
      <c r="AJ444" s="474">
        <v>220283000.86782399</v>
      </c>
      <c r="AK444" s="474">
        <v>257640374.68794399</v>
      </c>
      <c r="AL444" s="474">
        <v>275982744.03340298</v>
      </c>
      <c r="AM444" s="474">
        <v>201097917.54378399</v>
      </c>
      <c r="AN444" s="474">
        <v>201097917.54378399</v>
      </c>
      <c r="AO444" s="474">
        <v>220011075.47965199</v>
      </c>
      <c r="AP444" s="474">
        <v>201138666.54849699</v>
      </c>
      <c r="AQ444" s="474">
        <v>41573809.709955901</v>
      </c>
      <c r="AR444" s="474">
        <v>62123696.7225556</v>
      </c>
      <c r="AS444" s="474">
        <v>111660937.53654499</v>
      </c>
      <c r="AT444" s="474">
        <v>172835195.78625301</v>
      </c>
      <c r="AU444" s="474">
        <v>231031153.90408</v>
      </c>
      <c r="AV444" s="474">
        <v>308607978.22257203</v>
      </c>
      <c r="AW444" s="474">
        <v>259583053.85711601</v>
      </c>
      <c r="AX444" s="474">
        <v>297031815.93959099</v>
      </c>
      <c r="AY444" s="474">
        <v>319382023.417602</v>
      </c>
      <c r="AZ444" s="474">
        <v>29388353.001632001</v>
      </c>
      <c r="BA444" s="474">
        <v>29388353.001632001</v>
      </c>
    </row>
    <row r="445" spans="1:53">
      <c r="A445" s="475" t="s">
        <v>2561</v>
      </c>
      <c r="B445" s="474">
        <v>0</v>
      </c>
      <c r="C445" s="474">
        <v>0</v>
      </c>
      <c r="D445" s="474">
        <v>0</v>
      </c>
      <c r="E445" s="474">
        <v>0</v>
      </c>
      <c r="F445" s="474">
        <v>0</v>
      </c>
      <c r="G445" s="474">
        <v>0</v>
      </c>
      <c r="H445" s="474">
        <v>0</v>
      </c>
      <c r="I445" s="474">
        <v>0</v>
      </c>
      <c r="J445" s="474">
        <v>0</v>
      </c>
      <c r="K445" s="474">
        <v>0</v>
      </c>
      <c r="L445" s="474">
        <v>0</v>
      </c>
      <c r="M445" s="474">
        <v>0</v>
      </c>
      <c r="N445" s="474">
        <v>0</v>
      </c>
      <c r="O445" s="474">
        <v>0</v>
      </c>
      <c r="P445" s="474">
        <v>0</v>
      </c>
      <c r="Q445" s="474">
        <v>0</v>
      </c>
      <c r="R445" s="474">
        <v>0</v>
      </c>
      <c r="S445" s="474">
        <v>0</v>
      </c>
      <c r="T445" s="474">
        <v>0</v>
      </c>
      <c r="U445" s="474">
        <v>0</v>
      </c>
      <c r="V445" s="474">
        <v>0</v>
      </c>
      <c r="W445" s="474">
        <v>0</v>
      </c>
      <c r="X445" s="474">
        <v>0</v>
      </c>
      <c r="Y445" s="474">
        <v>0</v>
      </c>
      <c r="Z445" s="474">
        <v>0</v>
      </c>
      <c r="AA445" s="474">
        <v>0</v>
      </c>
      <c r="AB445" s="474">
        <v>0</v>
      </c>
      <c r="AC445" s="474">
        <v>0</v>
      </c>
      <c r="AD445" s="474">
        <v>0</v>
      </c>
      <c r="AE445" s="474">
        <v>0</v>
      </c>
      <c r="AF445" s="474">
        <v>0</v>
      </c>
      <c r="AG445" s="474">
        <v>0</v>
      </c>
      <c r="AH445" s="474">
        <v>0</v>
      </c>
      <c r="AI445" s="474">
        <v>0</v>
      </c>
      <c r="AJ445" s="474">
        <v>0</v>
      </c>
      <c r="AK445" s="474">
        <v>0</v>
      </c>
      <c r="AL445" s="474">
        <v>0</v>
      </c>
      <c r="AM445" s="474">
        <v>0</v>
      </c>
      <c r="AN445" s="474">
        <v>0</v>
      </c>
      <c r="AO445" s="474">
        <v>0</v>
      </c>
      <c r="AP445" s="474">
        <v>0</v>
      </c>
      <c r="AQ445" s="474">
        <v>0</v>
      </c>
      <c r="AR445" s="474">
        <v>0</v>
      </c>
      <c r="AS445" s="474">
        <v>0</v>
      </c>
      <c r="AT445" s="474">
        <v>0</v>
      </c>
      <c r="AU445" s="474">
        <v>0</v>
      </c>
      <c r="AV445" s="474">
        <v>0</v>
      </c>
      <c r="AW445" s="474">
        <v>0</v>
      </c>
      <c r="AX445" s="474">
        <v>0</v>
      </c>
      <c r="AY445" s="474">
        <v>0</v>
      </c>
      <c r="AZ445" s="474">
        <v>0</v>
      </c>
      <c r="BA445" s="474">
        <v>0</v>
      </c>
    </row>
    <row r="446" spans="1:53">
      <c r="A446" s="475" t="s">
        <v>2560</v>
      </c>
      <c r="B446" s="474">
        <v>14547099.23</v>
      </c>
      <c r="C446" s="474">
        <v>14529496.789999999</v>
      </c>
      <c r="D446" s="474">
        <v>20730448.370000001</v>
      </c>
      <c r="E446" s="474">
        <v>1364442.23</v>
      </c>
      <c r="F446" s="474">
        <v>9981440.5899999999</v>
      </c>
      <c r="G446" s="474">
        <v>3616395.46</v>
      </c>
      <c r="H446" s="474">
        <v>13025954.67</v>
      </c>
      <c r="I446" s="474">
        <v>24294585.43</v>
      </c>
      <c r="J446" s="474">
        <v>11510811.82</v>
      </c>
      <c r="K446" s="474">
        <v>15501273.9930763</v>
      </c>
      <c r="L446" s="474">
        <v>17888790.8478362</v>
      </c>
      <c r="M446" s="474">
        <v>9129009.2831033897</v>
      </c>
      <c r="N446" s="474">
        <v>9129009.2831033897</v>
      </c>
      <c r="O446" s="474">
        <v>12615454.540823501</v>
      </c>
      <c r="P446" s="474">
        <v>8231674.7167483699</v>
      </c>
      <c r="Q446" s="474">
        <v>10668379.5257669</v>
      </c>
      <c r="R446" s="474">
        <v>-8593280.0569571797</v>
      </c>
      <c r="S446" s="474">
        <v>-826162.50065642898</v>
      </c>
      <c r="T446" s="474">
        <v>-7081536.0835242597</v>
      </c>
      <c r="U446" s="474">
        <v>2731346.99927952</v>
      </c>
      <c r="V446" s="474">
        <v>15404699.1526048</v>
      </c>
      <c r="W446" s="474">
        <v>10597264.7395816</v>
      </c>
      <c r="X446" s="474">
        <v>17269157.773989901</v>
      </c>
      <c r="Y446" s="474">
        <v>20602177.257157501</v>
      </c>
      <c r="Z446" s="474">
        <v>9489175.3459904008</v>
      </c>
      <c r="AA446" s="474">
        <v>9489175.3459904008</v>
      </c>
      <c r="AB446" s="474">
        <v>10138435.5407014</v>
      </c>
      <c r="AC446" s="474">
        <v>4767984.23895902</v>
      </c>
      <c r="AD446" s="474">
        <v>3840632.53148488</v>
      </c>
      <c r="AE446" s="474">
        <v>-11894962.8856399</v>
      </c>
      <c r="AF446" s="474">
        <v>-5778142.7266909201</v>
      </c>
      <c r="AG446" s="474">
        <v>-7954184.4296595296</v>
      </c>
      <c r="AH446" s="474">
        <v>-560432.49450531194</v>
      </c>
      <c r="AI446" s="474">
        <v>9940868.1460175496</v>
      </c>
      <c r="AJ446" s="474">
        <v>8085428.65186664</v>
      </c>
      <c r="AK446" s="474">
        <v>12921611.3621032</v>
      </c>
      <c r="AL446" s="474">
        <v>14595340.090194499</v>
      </c>
      <c r="AM446" s="474">
        <v>6718144.7216001302</v>
      </c>
      <c r="AN446" s="474">
        <v>6718144.7216001302</v>
      </c>
      <c r="AO446" s="474">
        <v>7345870.0579570504</v>
      </c>
      <c r="AP446" s="474">
        <v>1692061.6888659501</v>
      </c>
      <c r="AQ446" s="474">
        <v>2138769.9881899999</v>
      </c>
      <c r="AR446" s="474">
        <v>-10473687.363538001</v>
      </c>
      <c r="AS446" s="474">
        <v>-4754791.4890962001</v>
      </c>
      <c r="AT446" s="474">
        <v>-6343004.1618596604</v>
      </c>
      <c r="AU446" s="474">
        <v>814776.55515584396</v>
      </c>
      <c r="AV446" s="474">
        <v>11195109.6043917</v>
      </c>
      <c r="AW446" s="474">
        <v>9538872.3966461401</v>
      </c>
      <c r="AX446" s="474">
        <v>13246065.0423389</v>
      </c>
      <c r="AY446" s="474">
        <v>14442466.6444497</v>
      </c>
      <c r="AZ446" s="474">
        <v>6552070.2972292304</v>
      </c>
      <c r="BA446" s="474">
        <v>6552070.2972292304</v>
      </c>
    </row>
    <row r="447" spans="1:53">
      <c r="A447" s="475" t="s">
        <v>2559</v>
      </c>
      <c r="B447" s="474">
        <v>0</v>
      </c>
      <c r="C447" s="474">
        <v>0</v>
      </c>
      <c r="D447" s="474">
        <v>0</v>
      </c>
      <c r="E447" s="474">
        <v>0</v>
      </c>
      <c r="F447" s="474">
        <v>0</v>
      </c>
      <c r="G447" s="474">
        <v>0</v>
      </c>
      <c r="H447" s="474">
        <v>0</v>
      </c>
      <c r="I447" s="474">
        <v>0</v>
      </c>
      <c r="J447" s="474">
        <v>0</v>
      </c>
      <c r="K447" s="474">
        <v>0</v>
      </c>
      <c r="L447" s="474">
        <v>0</v>
      </c>
      <c r="M447" s="474">
        <v>0</v>
      </c>
      <c r="N447" s="474">
        <v>0</v>
      </c>
      <c r="O447" s="474">
        <v>0</v>
      </c>
      <c r="P447" s="474">
        <v>0</v>
      </c>
      <c r="Q447" s="474">
        <v>0</v>
      </c>
      <c r="R447" s="474">
        <v>0</v>
      </c>
      <c r="S447" s="474">
        <v>0</v>
      </c>
      <c r="T447" s="474">
        <v>0</v>
      </c>
      <c r="U447" s="474">
        <v>0</v>
      </c>
      <c r="V447" s="474">
        <v>0</v>
      </c>
      <c r="W447" s="474">
        <v>0</v>
      </c>
      <c r="X447" s="474">
        <v>0</v>
      </c>
      <c r="Y447" s="474">
        <v>0</v>
      </c>
      <c r="Z447" s="474">
        <v>0</v>
      </c>
      <c r="AA447" s="474">
        <v>0</v>
      </c>
      <c r="AB447" s="474">
        <v>0</v>
      </c>
      <c r="AC447" s="474">
        <v>0</v>
      </c>
      <c r="AD447" s="474">
        <v>0</v>
      </c>
      <c r="AE447" s="474">
        <v>0</v>
      </c>
      <c r="AF447" s="474">
        <v>0</v>
      </c>
      <c r="AG447" s="474">
        <v>0</v>
      </c>
      <c r="AH447" s="474">
        <v>0</v>
      </c>
      <c r="AI447" s="474">
        <v>0</v>
      </c>
      <c r="AJ447" s="474">
        <v>0</v>
      </c>
      <c r="AK447" s="474">
        <v>0</v>
      </c>
      <c r="AL447" s="474">
        <v>0</v>
      </c>
      <c r="AM447" s="474">
        <v>0</v>
      </c>
      <c r="AN447" s="474">
        <v>0</v>
      </c>
      <c r="AO447" s="474">
        <v>0</v>
      </c>
      <c r="AP447" s="474">
        <v>0</v>
      </c>
      <c r="AQ447" s="474">
        <v>0</v>
      </c>
      <c r="AR447" s="474">
        <v>0</v>
      </c>
      <c r="AS447" s="474">
        <v>0</v>
      </c>
      <c r="AT447" s="474">
        <v>0</v>
      </c>
      <c r="AU447" s="474">
        <v>0</v>
      </c>
      <c r="AV447" s="474">
        <v>0</v>
      </c>
      <c r="AW447" s="474">
        <v>0</v>
      </c>
      <c r="AX447" s="474">
        <v>0</v>
      </c>
      <c r="AY447" s="474">
        <v>0</v>
      </c>
      <c r="AZ447" s="474">
        <v>0</v>
      </c>
      <c r="BA447" s="474">
        <v>0</v>
      </c>
    </row>
    <row r="448" spans="1:53">
      <c r="A448" s="475" t="s">
        <v>2558</v>
      </c>
      <c r="B448" s="474">
        <v>2512.86</v>
      </c>
      <c r="C448" s="474">
        <v>1475.8</v>
      </c>
      <c r="D448" s="474">
        <v>2122.61</v>
      </c>
      <c r="E448" s="474">
        <v>2017.44</v>
      </c>
      <c r="F448" s="474">
        <v>2175.7399999999998</v>
      </c>
      <c r="G448" s="474">
        <v>4605.4799999999996</v>
      </c>
      <c r="H448" s="474">
        <v>3470.08</v>
      </c>
      <c r="I448" s="474">
        <v>-6111.44</v>
      </c>
      <c r="J448" s="474">
        <v>0.02</v>
      </c>
      <c r="K448" s="474">
        <v>0.02</v>
      </c>
      <c r="L448" s="474">
        <v>0.02</v>
      </c>
      <c r="M448" s="474">
        <v>0.02</v>
      </c>
      <c r="N448" s="474">
        <v>0.02</v>
      </c>
      <c r="O448" s="474">
        <v>0.02</v>
      </c>
      <c r="P448" s="474">
        <v>0.02</v>
      </c>
      <c r="Q448" s="474">
        <v>0.02</v>
      </c>
      <c r="R448" s="474">
        <v>0.02</v>
      </c>
      <c r="S448" s="474">
        <v>0.02</v>
      </c>
      <c r="T448" s="474">
        <v>0.02</v>
      </c>
      <c r="U448" s="474">
        <v>0.02</v>
      </c>
      <c r="V448" s="474">
        <v>0.02</v>
      </c>
      <c r="W448" s="474">
        <v>0.02</v>
      </c>
      <c r="X448" s="474">
        <v>0.02</v>
      </c>
      <c r="Y448" s="474">
        <v>0.02</v>
      </c>
      <c r="Z448" s="474">
        <v>0.02</v>
      </c>
      <c r="AA448" s="474">
        <v>0.02</v>
      </c>
      <c r="AB448" s="474">
        <v>0.02</v>
      </c>
      <c r="AC448" s="474">
        <v>0.02</v>
      </c>
      <c r="AD448" s="474">
        <v>0.02</v>
      </c>
      <c r="AE448" s="474">
        <v>0.02</v>
      </c>
      <c r="AF448" s="474">
        <v>0.02</v>
      </c>
      <c r="AG448" s="474">
        <v>0.02</v>
      </c>
      <c r="AH448" s="474">
        <v>0.02</v>
      </c>
      <c r="AI448" s="474">
        <v>0.02</v>
      </c>
      <c r="AJ448" s="474">
        <v>0.02</v>
      </c>
      <c r="AK448" s="474">
        <v>0.02</v>
      </c>
      <c r="AL448" s="474">
        <v>0.02</v>
      </c>
      <c r="AM448" s="474">
        <v>0.02</v>
      </c>
      <c r="AN448" s="474">
        <v>0.02</v>
      </c>
      <c r="AO448" s="474">
        <v>0.02</v>
      </c>
      <c r="AP448" s="474">
        <v>0.02</v>
      </c>
      <c r="AQ448" s="474">
        <v>0.02</v>
      </c>
      <c r="AR448" s="474">
        <v>0.02</v>
      </c>
      <c r="AS448" s="474">
        <v>0.02</v>
      </c>
      <c r="AT448" s="474">
        <v>0.02</v>
      </c>
      <c r="AU448" s="474">
        <v>0.02</v>
      </c>
      <c r="AV448" s="474">
        <v>0.02</v>
      </c>
      <c r="AW448" s="474">
        <v>0.02</v>
      </c>
      <c r="AX448" s="474">
        <v>0.02</v>
      </c>
      <c r="AY448" s="474">
        <v>0.02</v>
      </c>
      <c r="AZ448" s="474">
        <v>0.02</v>
      </c>
      <c r="BA448" s="474">
        <v>0.02</v>
      </c>
    </row>
    <row r="449" spans="1:53">
      <c r="A449" s="475" t="s">
        <v>2557</v>
      </c>
      <c r="B449" s="474">
        <v>36548015.649999999</v>
      </c>
      <c r="C449" s="474">
        <v>73051066.879999995</v>
      </c>
      <c r="D449" s="474">
        <v>109533489.73</v>
      </c>
      <c r="E449" s="474">
        <v>146089500.33000001</v>
      </c>
      <c r="F449" s="474">
        <v>182600787.46000001</v>
      </c>
      <c r="G449" s="474">
        <v>219431076.78999999</v>
      </c>
      <c r="H449" s="474">
        <v>255927206.93000001</v>
      </c>
      <c r="I449" s="474">
        <v>292248313.36000001</v>
      </c>
      <c r="J449" s="474">
        <v>330614129.44999999</v>
      </c>
      <c r="K449" s="474">
        <v>366655994.77999997</v>
      </c>
      <c r="L449" s="474">
        <v>1784129.4499998</v>
      </c>
      <c r="M449" s="474">
        <v>6484129.4499998</v>
      </c>
      <c r="N449" s="474">
        <v>6484129.4499998</v>
      </c>
      <c r="O449" s="474">
        <v>40967462.7833331</v>
      </c>
      <c r="P449" s="474">
        <v>80150796.116666406</v>
      </c>
      <c r="Q449" s="474">
        <v>119334129.449999</v>
      </c>
      <c r="R449" s="474">
        <v>158517462.783333</v>
      </c>
      <c r="S449" s="474">
        <v>197700796.11666599</v>
      </c>
      <c r="T449" s="474">
        <v>236884129.449999</v>
      </c>
      <c r="U449" s="474">
        <v>276067462.78333199</v>
      </c>
      <c r="V449" s="474">
        <v>315250796.11666602</v>
      </c>
      <c r="W449" s="474">
        <v>354434129.44999897</v>
      </c>
      <c r="X449" s="474">
        <v>393617462.78333199</v>
      </c>
      <c r="Y449" s="474">
        <v>1784129.4499998</v>
      </c>
      <c r="Z449" s="474">
        <v>6484129.4499998</v>
      </c>
      <c r="AA449" s="474">
        <v>6484129.4499998</v>
      </c>
      <c r="AB449" s="474">
        <v>47298296.116666503</v>
      </c>
      <c r="AC449" s="474">
        <v>92812462.783333197</v>
      </c>
      <c r="AD449" s="474">
        <v>138326629.449999</v>
      </c>
      <c r="AE449" s="474">
        <v>183840796.11666599</v>
      </c>
      <c r="AF449" s="474">
        <v>229354962.783333</v>
      </c>
      <c r="AG449" s="474">
        <v>274869129.44999999</v>
      </c>
      <c r="AH449" s="474">
        <v>320383296.11666602</v>
      </c>
      <c r="AI449" s="474">
        <v>365897462.783333</v>
      </c>
      <c r="AJ449" s="474">
        <v>411411629.44999999</v>
      </c>
      <c r="AK449" s="474">
        <v>456925796.11666602</v>
      </c>
      <c r="AL449" s="474">
        <v>1784129.4499998</v>
      </c>
      <c r="AM449" s="474">
        <v>6484129.4499998</v>
      </c>
      <c r="AN449" s="474">
        <v>6484129.4499998</v>
      </c>
      <c r="AO449" s="474">
        <v>50344129.449999802</v>
      </c>
      <c r="AP449" s="474">
        <v>98904129.449999794</v>
      </c>
      <c r="AQ449" s="474">
        <v>147464129.449999</v>
      </c>
      <c r="AR449" s="474">
        <v>196024129.449999</v>
      </c>
      <c r="AS449" s="474">
        <v>244584129.449999</v>
      </c>
      <c r="AT449" s="474">
        <v>293144129.44999897</v>
      </c>
      <c r="AU449" s="474">
        <v>341704129.44999897</v>
      </c>
      <c r="AV449" s="474">
        <v>390264129.44999897</v>
      </c>
      <c r="AW449" s="474">
        <v>438824129.44999897</v>
      </c>
      <c r="AX449" s="474">
        <v>487384129.44999897</v>
      </c>
      <c r="AY449" s="474">
        <v>1784129.4499998</v>
      </c>
      <c r="AZ449" s="474">
        <v>6484129.4499998</v>
      </c>
      <c r="BA449" s="474">
        <v>6484129.4499998</v>
      </c>
    </row>
    <row r="450" spans="1:53">
      <c r="A450" s="475" t="s">
        <v>2556</v>
      </c>
      <c r="B450" s="474">
        <v>59682712.140000001</v>
      </c>
      <c r="C450" s="474">
        <v>57793190.18</v>
      </c>
      <c r="D450" s="474">
        <v>57852240.350000001</v>
      </c>
      <c r="E450" s="474">
        <v>63857135.880000003</v>
      </c>
      <c r="F450" s="474">
        <v>68490767.969999999</v>
      </c>
      <c r="G450" s="474">
        <v>72986724.519999996</v>
      </c>
      <c r="H450" s="474">
        <v>78592551.299999997</v>
      </c>
      <c r="I450" s="474">
        <v>80768111.569999993</v>
      </c>
      <c r="J450" s="474">
        <v>79351626.359999999</v>
      </c>
      <c r="K450" s="474">
        <v>75802136.938346103</v>
      </c>
      <c r="L450" s="474">
        <v>70739603.762150005</v>
      </c>
      <c r="M450" s="474">
        <v>70307345.371448398</v>
      </c>
      <c r="N450" s="474">
        <v>70307345.371448398</v>
      </c>
      <c r="O450" s="474">
        <v>70073661.200631604</v>
      </c>
      <c r="P450" s="474">
        <v>67130893.221265003</v>
      </c>
      <c r="Q450" s="474">
        <v>67516922.997796595</v>
      </c>
      <c r="R450" s="474">
        <v>68919292.458529204</v>
      </c>
      <c r="S450" s="474">
        <v>73137297.040130794</v>
      </c>
      <c r="T450" s="474">
        <v>76584557.937209696</v>
      </c>
      <c r="U450" s="474">
        <v>78077275.7804389</v>
      </c>
      <c r="V450" s="474">
        <v>78732463.853721499</v>
      </c>
      <c r="W450" s="474">
        <v>77773124.409709394</v>
      </c>
      <c r="X450" s="474">
        <v>76468079.343677804</v>
      </c>
      <c r="Y450" s="474">
        <v>71156178.106862903</v>
      </c>
      <c r="Z450" s="474">
        <v>70553667.534080207</v>
      </c>
      <c r="AA450" s="474">
        <v>70553667.534080207</v>
      </c>
      <c r="AB450" s="474">
        <v>72713459.865193501</v>
      </c>
      <c r="AC450" s="474">
        <v>68814270.978851005</v>
      </c>
      <c r="AD450" s="474">
        <v>68471752.636657506</v>
      </c>
      <c r="AE450" s="474">
        <v>69424521.945688605</v>
      </c>
      <c r="AF450" s="474">
        <v>73561593.868420601</v>
      </c>
      <c r="AG450" s="474">
        <v>77098022.915049598</v>
      </c>
      <c r="AH450" s="474">
        <v>78261077.106145903</v>
      </c>
      <c r="AI450" s="474">
        <v>78956171.225252002</v>
      </c>
      <c r="AJ450" s="474">
        <v>78036321.814452395</v>
      </c>
      <c r="AK450" s="474">
        <v>77263310.916680396</v>
      </c>
      <c r="AL450" s="474">
        <v>71892116.884628907</v>
      </c>
      <c r="AM450" s="474">
        <v>71280208.846284404</v>
      </c>
      <c r="AN450" s="474">
        <v>71280208.846284404</v>
      </c>
      <c r="AO450" s="474">
        <v>73563044.277633294</v>
      </c>
      <c r="AP450" s="474">
        <v>69602143.2011493</v>
      </c>
      <c r="AQ450" s="474">
        <v>69414703.450456694</v>
      </c>
      <c r="AR450" s="474">
        <v>70413568.859999403</v>
      </c>
      <c r="AS450" s="474">
        <v>74670355.785841405</v>
      </c>
      <c r="AT450" s="474">
        <v>78304653.532948494</v>
      </c>
      <c r="AU450" s="474">
        <v>79817770.800319001</v>
      </c>
      <c r="AV450" s="474">
        <v>80502974.488802195</v>
      </c>
      <c r="AW450" s="474">
        <v>79541327.726613596</v>
      </c>
      <c r="AX450" s="474">
        <v>78205141.966005296</v>
      </c>
      <c r="AY450" s="474">
        <v>72723230.966122806</v>
      </c>
      <c r="AZ450" s="474">
        <v>72121137.212142602</v>
      </c>
      <c r="BA450" s="474">
        <v>72121137.212142602</v>
      </c>
    </row>
    <row r="451" spans="1:53">
      <c r="A451" s="475" t="s">
        <v>2555</v>
      </c>
      <c r="B451" s="474">
        <v>145565.68</v>
      </c>
      <c r="C451" s="474">
        <v>0</v>
      </c>
      <c r="D451" s="474">
        <v>4895.0200000000004</v>
      </c>
      <c r="E451" s="474">
        <v>3168.43</v>
      </c>
      <c r="F451" s="474">
        <v>6773.17</v>
      </c>
      <c r="G451" s="474">
        <v>16753.240000000002</v>
      </c>
      <c r="H451" s="474">
        <v>3434.49</v>
      </c>
      <c r="I451" s="474">
        <v>2286.6999999999998</v>
      </c>
      <c r="J451" s="474">
        <v>5784.79</v>
      </c>
      <c r="K451" s="474">
        <v>5784.79</v>
      </c>
      <c r="L451" s="474">
        <v>5784.79</v>
      </c>
      <c r="M451" s="474">
        <v>5784.79</v>
      </c>
      <c r="N451" s="474">
        <v>5784.79</v>
      </c>
      <c r="O451" s="474">
        <v>5784.79</v>
      </c>
      <c r="P451" s="474">
        <v>5784.79</v>
      </c>
      <c r="Q451" s="474">
        <v>5784.79</v>
      </c>
      <c r="R451" s="474">
        <v>5784.79</v>
      </c>
      <c r="S451" s="474">
        <v>5784.79</v>
      </c>
      <c r="T451" s="474">
        <v>5784.79</v>
      </c>
      <c r="U451" s="474">
        <v>5784.79</v>
      </c>
      <c r="V451" s="474">
        <v>5784.79</v>
      </c>
      <c r="W451" s="474">
        <v>5784.79</v>
      </c>
      <c r="X451" s="474">
        <v>5784.79</v>
      </c>
      <c r="Y451" s="474">
        <v>5784.79</v>
      </c>
      <c r="Z451" s="474">
        <v>5784.79</v>
      </c>
      <c r="AA451" s="474">
        <v>5784.79</v>
      </c>
      <c r="AB451" s="474">
        <v>5784.79</v>
      </c>
      <c r="AC451" s="474">
        <v>5784.79</v>
      </c>
      <c r="AD451" s="474">
        <v>5784.79</v>
      </c>
      <c r="AE451" s="474">
        <v>5784.79</v>
      </c>
      <c r="AF451" s="474">
        <v>5784.79</v>
      </c>
      <c r="AG451" s="474">
        <v>5784.79</v>
      </c>
      <c r="AH451" s="474">
        <v>5784.79</v>
      </c>
      <c r="AI451" s="474">
        <v>5784.79</v>
      </c>
      <c r="AJ451" s="474">
        <v>5784.79</v>
      </c>
      <c r="AK451" s="474">
        <v>5784.79</v>
      </c>
      <c r="AL451" s="474">
        <v>5784.79</v>
      </c>
      <c r="AM451" s="474">
        <v>5784.79</v>
      </c>
      <c r="AN451" s="474">
        <v>5784.79</v>
      </c>
      <c r="AO451" s="474">
        <v>5784.79</v>
      </c>
      <c r="AP451" s="474">
        <v>5784.79</v>
      </c>
      <c r="AQ451" s="474">
        <v>5784.79</v>
      </c>
      <c r="AR451" s="474">
        <v>5784.79</v>
      </c>
      <c r="AS451" s="474">
        <v>5784.79</v>
      </c>
      <c r="AT451" s="474">
        <v>5784.79</v>
      </c>
      <c r="AU451" s="474">
        <v>5784.79</v>
      </c>
      <c r="AV451" s="474">
        <v>5784.79</v>
      </c>
      <c r="AW451" s="474">
        <v>5784.79</v>
      </c>
      <c r="AX451" s="474">
        <v>5784.79</v>
      </c>
      <c r="AY451" s="474">
        <v>5784.79</v>
      </c>
      <c r="AZ451" s="474">
        <v>5784.79</v>
      </c>
      <c r="BA451" s="474">
        <v>5784.79</v>
      </c>
    </row>
    <row r="452" spans="1:53">
      <c r="A452" s="475" t="s">
        <v>2554</v>
      </c>
      <c r="B452" s="474">
        <v>0</v>
      </c>
      <c r="C452" s="474">
        <v>0</v>
      </c>
      <c r="D452" s="474">
        <v>0</v>
      </c>
      <c r="E452" s="474">
        <v>0</v>
      </c>
      <c r="F452" s="474">
        <v>0</v>
      </c>
      <c r="G452" s="474">
        <v>0</v>
      </c>
      <c r="H452" s="474">
        <v>0</v>
      </c>
      <c r="I452" s="474">
        <v>0</v>
      </c>
      <c r="J452" s="474">
        <v>0</v>
      </c>
      <c r="K452" s="474">
        <v>0</v>
      </c>
      <c r="L452" s="474">
        <v>0</v>
      </c>
      <c r="M452" s="474">
        <v>0</v>
      </c>
      <c r="N452" s="474">
        <v>0</v>
      </c>
      <c r="O452" s="474">
        <v>0</v>
      </c>
      <c r="P452" s="474">
        <v>0</v>
      </c>
      <c r="Q452" s="474">
        <v>0</v>
      </c>
      <c r="R452" s="474">
        <v>0</v>
      </c>
      <c r="S452" s="474">
        <v>0</v>
      </c>
      <c r="T452" s="474">
        <v>0</v>
      </c>
      <c r="U452" s="474">
        <v>0</v>
      </c>
      <c r="V452" s="474">
        <v>0</v>
      </c>
      <c r="W452" s="474">
        <v>0</v>
      </c>
      <c r="X452" s="474">
        <v>0</v>
      </c>
      <c r="Y452" s="474">
        <v>0</v>
      </c>
      <c r="Z452" s="474">
        <v>0</v>
      </c>
      <c r="AA452" s="474">
        <v>0</v>
      </c>
      <c r="AB452" s="474">
        <v>0</v>
      </c>
      <c r="AC452" s="474">
        <v>0</v>
      </c>
      <c r="AD452" s="474">
        <v>0</v>
      </c>
      <c r="AE452" s="474">
        <v>0</v>
      </c>
      <c r="AF452" s="474">
        <v>0</v>
      </c>
      <c r="AG452" s="474">
        <v>0</v>
      </c>
      <c r="AH452" s="474">
        <v>0</v>
      </c>
      <c r="AI452" s="474">
        <v>0</v>
      </c>
      <c r="AJ452" s="474">
        <v>0</v>
      </c>
      <c r="AK452" s="474">
        <v>0</v>
      </c>
      <c r="AL452" s="474">
        <v>0</v>
      </c>
      <c r="AM452" s="474">
        <v>0</v>
      </c>
      <c r="AN452" s="474">
        <v>0</v>
      </c>
      <c r="AO452" s="474">
        <v>0</v>
      </c>
      <c r="AP452" s="474">
        <v>0</v>
      </c>
      <c r="AQ452" s="474">
        <v>0</v>
      </c>
      <c r="AR452" s="474">
        <v>0</v>
      </c>
      <c r="AS452" s="474">
        <v>0</v>
      </c>
      <c r="AT452" s="474">
        <v>0</v>
      </c>
      <c r="AU452" s="474">
        <v>0</v>
      </c>
      <c r="AV452" s="474">
        <v>0</v>
      </c>
      <c r="AW452" s="474">
        <v>0</v>
      </c>
      <c r="AX452" s="474">
        <v>0</v>
      </c>
      <c r="AY452" s="474">
        <v>0</v>
      </c>
      <c r="AZ452" s="474">
        <v>0</v>
      </c>
      <c r="BA452" s="474">
        <v>0</v>
      </c>
    </row>
    <row r="453" spans="1:53">
      <c r="A453" s="475" t="s">
        <v>2553</v>
      </c>
      <c r="B453" s="474">
        <v>9912838.9100000001</v>
      </c>
      <c r="C453" s="474">
        <v>9208160.8499999996</v>
      </c>
      <c r="D453" s="474">
        <v>5072613.4000000004</v>
      </c>
      <c r="E453" s="474">
        <v>6112039.71</v>
      </c>
      <c r="F453" s="474">
        <v>6704831.3399999999</v>
      </c>
      <c r="G453" s="474">
        <v>8013011.6600000001</v>
      </c>
      <c r="H453" s="474">
        <v>6756150.04</v>
      </c>
      <c r="I453" s="474">
        <v>7632329</v>
      </c>
      <c r="J453" s="474">
        <v>8823240.9700000007</v>
      </c>
      <c r="K453" s="474">
        <v>9354276.7719999906</v>
      </c>
      <c r="L453" s="474">
        <v>9622830.9232499897</v>
      </c>
      <c r="M453" s="474">
        <v>9285788.5577499997</v>
      </c>
      <c r="N453" s="474">
        <v>9285788.5577499997</v>
      </c>
      <c r="O453" s="474">
        <v>10160659.8827499</v>
      </c>
      <c r="P453" s="474">
        <v>9438364.8712499905</v>
      </c>
      <c r="Q453" s="474">
        <v>5199428.7350000003</v>
      </c>
      <c r="R453" s="474">
        <v>6264840.7027499899</v>
      </c>
      <c r="S453" s="474">
        <v>6872452.1234999904</v>
      </c>
      <c r="T453" s="474">
        <v>8213336.9514999902</v>
      </c>
      <c r="U453" s="474">
        <v>6925053.79099999</v>
      </c>
      <c r="V453" s="474">
        <v>7823137.2249999996</v>
      </c>
      <c r="W453" s="474">
        <v>9043821.9942499995</v>
      </c>
      <c r="X453" s="474">
        <v>9588133.6912999898</v>
      </c>
      <c r="Y453" s="474">
        <v>9863401.6963312402</v>
      </c>
      <c r="Z453" s="474">
        <v>9517933.2716937494</v>
      </c>
      <c r="AA453" s="474">
        <v>9517933.2716937494</v>
      </c>
      <c r="AB453" s="474">
        <v>10414676.3798187</v>
      </c>
      <c r="AC453" s="474">
        <v>9674323.9930312391</v>
      </c>
      <c r="AD453" s="474">
        <v>5329414.4533749996</v>
      </c>
      <c r="AE453" s="474">
        <v>6421461.7203187402</v>
      </c>
      <c r="AF453" s="474">
        <v>7044263.4265874904</v>
      </c>
      <c r="AG453" s="474">
        <v>8418670.3752874993</v>
      </c>
      <c r="AH453" s="474">
        <v>7098180.1357749896</v>
      </c>
      <c r="AI453" s="474">
        <v>8018715.6556249904</v>
      </c>
      <c r="AJ453" s="474">
        <v>9269917.5441062395</v>
      </c>
      <c r="AK453" s="474">
        <v>9827837.0335824899</v>
      </c>
      <c r="AL453" s="474">
        <v>10109986.7387395</v>
      </c>
      <c r="AM453" s="474">
        <v>9755881.6034860909</v>
      </c>
      <c r="AN453" s="474">
        <v>9755881.6034860909</v>
      </c>
      <c r="AO453" s="474">
        <v>10622969.907415099</v>
      </c>
      <c r="AP453" s="474">
        <v>9867810.4728918709</v>
      </c>
      <c r="AQ453" s="474">
        <v>5436002.7424424998</v>
      </c>
      <c r="AR453" s="474">
        <v>6549890.9547251202</v>
      </c>
      <c r="AS453" s="474">
        <v>7185148.6951192403</v>
      </c>
      <c r="AT453" s="474">
        <v>8587043.7827932499</v>
      </c>
      <c r="AU453" s="474">
        <v>7240143.7384904902</v>
      </c>
      <c r="AV453" s="474">
        <v>8179089.9687374895</v>
      </c>
      <c r="AW453" s="474">
        <v>9455315.8949883692</v>
      </c>
      <c r="AX453" s="474">
        <v>10024393.7742541</v>
      </c>
      <c r="AY453" s="474">
        <v>10312186.4735143</v>
      </c>
      <c r="AZ453" s="474">
        <v>9950999.2355558109</v>
      </c>
      <c r="BA453" s="474">
        <v>9950999.2355558109</v>
      </c>
    </row>
    <row r="454" spans="1:53">
      <c r="A454" s="475" t="s">
        <v>2552</v>
      </c>
      <c r="B454" s="474">
        <v>32890178.789999999</v>
      </c>
      <c r="C454" s="474">
        <v>31731645.23</v>
      </c>
      <c r="D454" s="474">
        <v>32549178.34</v>
      </c>
      <c r="E454" s="474">
        <v>33861646.490000002</v>
      </c>
      <c r="F454" s="474">
        <v>35990976.68</v>
      </c>
      <c r="G454" s="474">
        <v>39288811.609999999</v>
      </c>
      <c r="H454" s="474">
        <v>41927039.82</v>
      </c>
      <c r="I454" s="474">
        <v>43939534.060000002</v>
      </c>
      <c r="J454" s="474">
        <v>43174141.920000002</v>
      </c>
      <c r="K454" s="474">
        <v>40905777.090266898</v>
      </c>
      <c r="L454" s="474">
        <v>37449021.937849</v>
      </c>
      <c r="M454" s="474">
        <v>37550534.947739199</v>
      </c>
      <c r="N454" s="474">
        <v>37550534.947739199</v>
      </c>
      <c r="O454" s="474">
        <v>36509946.404817998</v>
      </c>
      <c r="P454" s="474">
        <v>35053800.7749139</v>
      </c>
      <c r="Q454" s="474">
        <v>36178964.1772063</v>
      </c>
      <c r="R454" s="474">
        <v>36866283.265113696</v>
      </c>
      <c r="S454" s="474">
        <v>39469927.291489601</v>
      </c>
      <c r="T454" s="474">
        <v>40988256.079818398</v>
      </c>
      <c r="U454" s="474">
        <v>42439540.436444797</v>
      </c>
      <c r="V454" s="474">
        <v>42758561.699346401</v>
      </c>
      <c r="W454" s="474">
        <v>41412947.520019501</v>
      </c>
      <c r="X454" s="474">
        <v>39866932.091727898</v>
      </c>
      <c r="Y454" s="474">
        <v>36608311.468546003</v>
      </c>
      <c r="Z454" s="474">
        <v>36879256.458636299</v>
      </c>
      <c r="AA454" s="474">
        <v>36879256.458636299</v>
      </c>
      <c r="AB454" s="474">
        <v>37632278.9779623</v>
      </c>
      <c r="AC454" s="474">
        <v>35654315.802335396</v>
      </c>
      <c r="AD454" s="474">
        <v>36829268.429667599</v>
      </c>
      <c r="AE454" s="474">
        <v>37262811.355017297</v>
      </c>
      <c r="AF454" s="474">
        <v>39896948.416149102</v>
      </c>
      <c r="AG454" s="474">
        <v>41458978.935815498</v>
      </c>
      <c r="AH454" s="474">
        <v>42935907.7078273</v>
      </c>
      <c r="AI454" s="474">
        <v>43268930.560200803</v>
      </c>
      <c r="AJ454" s="474">
        <v>41903558.094788097</v>
      </c>
      <c r="AK454" s="474">
        <v>40347168.033481903</v>
      </c>
      <c r="AL454" s="474">
        <v>37011877.7021548</v>
      </c>
      <c r="AM454" s="474">
        <v>37159535.865489297</v>
      </c>
      <c r="AN454" s="474">
        <v>37159535.865489297</v>
      </c>
      <c r="AO454" s="474">
        <v>38047029.418227002</v>
      </c>
      <c r="AP454" s="474">
        <v>36031252.317454398</v>
      </c>
      <c r="AQ454" s="474">
        <v>37262279.034240298</v>
      </c>
      <c r="AR454" s="474">
        <v>37738544.881425701</v>
      </c>
      <c r="AS454" s="474">
        <v>40424436.051059999</v>
      </c>
      <c r="AT454" s="474">
        <v>42015729.650611401</v>
      </c>
      <c r="AU454" s="474">
        <v>43521868.125873297</v>
      </c>
      <c r="AV454" s="474">
        <v>43858771.764270097</v>
      </c>
      <c r="AW454" s="474">
        <v>42473303.686848797</v>
      </c>
      <c r="AX454" s="474">
        <v>40871779.786245503</v>
      </c>
      <c r="AY454" s="474">
        <v>37482198.862478897</v>
      </c>
      <c r="AZ454" s="474">
        <v>37645775.702325597</v>
      </c>
      <c r="BA454" s="474">
        <v>37645775.702325597</v>
      </c>
    </row>
    <row r="455" spans="1:53">
      <c r="A455" s="475" t="s">
        <v>2551</v>
      </c>
      <c r="B455" s="474">
        <v>576800.09</v>
      </c>
      <c r="C455" s="474">
        <v>1123847.6000000001</v>
      </c>
      <c r="D455" s="474">
        <v>1595254.72</v>
      </c>
      <c r="E455" s="474">
        <v>2275714.04</v>
      </c>
      <c r="F455" s="474">
        <v>2958445.43</v>
      </c>
      <c r="G455" s="474">
        <v>3655972.83</v>
      </c>
      <c r="H455" s="474">
        <v>714263.07</v>
      </c>
      <c r="I455" s="474">
        <v>1502830.12</v>
      </c>
      <c r="J455" s="474">
        <v>2245014.12</v>
      </c>
      <c r="K455" s="474">
        <v>2913971.93186766</v>
      </c>
      <c r="L455" s="474">
        <v>3488165.17698937</v>
      </c>
      <c r="M455" s="474">
        <v>4085673.6849486302</v>
      </c>
      <c r="N455" s="474">
        <v>4085673.6849486302</v>
      </c>
      <c r="O455" s="474">
        <v>483048.015504668</v>
      </c>
      <c r="P455" s="474">
        <v>948281.40108976304</v>
      </c>
      <c r="Q455" s="474">
        <v>1457736.6333862499</v>
      </c>
      <c r="R455" s="474">
        <v>2019137.1246251401</v>
      </c>
      <c r="S455" s="474">
        <v>2661642.4546278301</v>
      </c>
      <c r="T455" s="474">
        <v>3333336.5455918401</v>
      </c>
      <c r="U455" s="474">
        <v>673906.71899576299</v>
      </c>
      <c r="V455" s="474">
        <v>1400878.5142756701</v>
      </c>
      <c r="W455" s="474">
        <v>2073543.2861184799</v>
      </c>
      <c r="X455" s="474">
        <v>2707739.2300679502</v>
      </c>
      <c r="Y455" s="474">
        <v>3246169.7155325199</v>
      </c>
      <c r="Z455" s="474">
        <v>3810868.1960016</v>
      </c>
      <c r="AA455" s="474">
        <v>3810868.1960016</v>
      </c>
      <c r="AB455" s="474">
        <v>495273.14875562198</v>
      </c>
      <c r="AC455" s="474">
        <v>989977.55911671498</v>
      </c>
      <c r="AD455" s="474">
        <v>1547744.3812205601</v>
      </c>
      <c r="AE455" s="474">
        <v>2119248.3746066298</v>
      </c>
      <c r="AF455" s="474">
        <v>2773400.2471839199</v>
      </c>
      <c r="AG455" s="474">
        <v>3461269.8706152099</v>
      </c>
      <c r="AH455" s="474">
        <v>685928.37586715398</v>
      </c>
      <c r="AI455" s="474">
        <v>1429200.0949152701</v>
      </c>
      <c r="AJ455" s="474">
        <v>2120635.4801983102</v>
      </c>
      <c r="AK455" s="474">
        <v>2783352.3061729199</v>
      </c>
      <c r="AL455" s="474">
        <v>3340714.4772692602</v>
      </c>
      <c r="AM455" s="474">
        <v>3922596.7036317298</v>
      </c>
      <c r="AN455" s="474">
        <v>3922596.7036317298</v>
      </c>
      <c r="AO455" s="474">
        <v>528349.82936277101</v>
      </c>
      <c r="AP455" s="474">
        <v>1049260.4650242799</v>
      </c>
      <c r="AQ455" s="474">
        <v>1627094.97483125</v>
      </c>
      <c r="AR455" s="474">
        <v>2218618.5052907001</v>
      </c>
      <c r="AS455" s="474">
        <v>2874276.43454119</v>
      </c>
      <c r="AT455" s="474">
        <v>3574086.25287655</v>
      </c>
      <c r="AU455" s="474">
        <v>698054.68852683704</v>
      </c>
      <c r="AV455" s="474">
        <v>1450108.8535321399</v>
      </c>
      <c r="AW455" s="474">
        <v>2160397.31286977</v>
      </c>
      <c r="AX455" s="474">
        <v>2827531.2438844298</v>
      </c>
      <c r="AY455" s="474">
        <v>3398545.68597158</v>
      </c>
      <c r="AZ455" s="474">
        <v>3988729.6244250601</v>
      </c>
      <c r="BA455" s="474">
        <v>3988729.6244250601</v>
      </c>
    </row>
    <row r="456" spans="1:53">
      <c r="A456" s="475" t="s">
        <v>2550</v>
      </c>
      <c r="B456" s="474">
        <v>0</v>
      </c>
      <c r="C456" s="474">
        <v>0</v>
      </c>
      <c r="D456" s="474">
        <v>-3105456</v>
      </c>
      <c r="E456" s="474">
        <v>-5910157</v>
      </c>
      <c r="F456" s="474">
        <v>-10704121</v>
      </c>
      <c r="G456" s="474">
        <v>-12814387</v>
      </c>
      <c r="H456" s="474">
        <v>-19570631</v>
      </c>
      <c r="I456" s="474">
        <v>-25890020</v>
      </c>
      <c r="J456" s="474">
        <v>-28899072</v>
      </c>
      <c r="K456" s="474">
        <v>-31897799.760983098</v>
      </c>
      <c r="L456" s="474">
        <v>-36108337.971230201</v>
      </c>
      <c r="M456" s="474">
        <v>0</v>
      </c>
      <c r="N456" s="474">
        <v>0</v>
      </c>
      <c r="O456" s="474">
        <v>-11458947.6421689</v>
      </c>
      <c r="P456" s="474">
        <v>-22744608.884337898</v>
      </c>
      <c r="Q456" s="474">
        <v>-33708104.576506898</v>
      </c>
      <c r="R456" s="474">
        <v>-44349923.304357</v>
      </c>
      <c r="S456" s="474">
        <v>-54705922.9322071</v>
      </c>
      <c r="T456" s="474">
        <v>-64804699.860057198</v>
      </c>
      <c r="U456" s="474">
        <v>-74525910.251544401</v>
      </c>
      <c r="V456" s="474">
        <v>-83997749.843031704</v>
      </c>
      <c r="W456" s="474">
        <v>-93247111.934518903</v>
      </c>
      <c r="X456" s="474">
        <v>-102449002.417706</v>
      </c>
      <c r="Y456" s="474">
        <v>-111439563.60089301</v>
      </c>
      <c r="Z456" s="474">
        <v>0</v>
      </c>
      <c r="AA456" s="474">
        <v>0</v>
      </c>
      <c r="AB456" s="474">
        <v>-8989451.6572546307</v>
      </c>
      <c r="AC456" s="474">
        <v>-17798581.9145092</v>
      </c>
      <c r="AD456" s="474">
        <v>-26399842.971763901</v>
      </c>
      <c r="AE456" s="474">
        <v>-34618947.876538001</v>
      </c>
      <c r="AF456" s="474">
        <v>-42643467.131312199</v>
      </c>
      <c r="AG456" s="474">
        <v>-50486668.186086401</v>
      </c>
      <c r="AH456" s="474">
        <v>-57975441.8084042</v>
      </c>
      <c r="AI456" s="474">
        <v>-65282265.130721897</v>
      </c>
      <c r="AJ456" s="474">
        <v>-72422842.653039694</v>
      </c>
      <c r="AK456" s="474">
        <v>-79648487.302226096</v>
      </c>
      <c r="AL456" s="474">
        <v>-86712608.701412499</v>
      </c>
      <c r="AM456" s="474">
        <v>0</v>
      </c>
      <c r="AN456" s="474">
        <v>0</v>
      </c>
      <c r="AO456" s="474">
        <v>-6982115.0579462899</v>
      </c>
      <c r="AP456" s="474">
        <v>-13823320.815892501</v>
      </c>
      <c r="AQ456" s="474">
        <v>-20502671.173838802</v>
      </c>
      <c r="AR456" s="474">
        <v>-26866137.737928499</v>
      </c>
      <c r="AS456" s="474">
        <v>-33075342.152018201</v>
      </c>
      <c r="AT456" s="474">
        <v>-39139129.616107903</v>
      </c>
      <c r="AU456" s="474">
        <v>-44918832.4197926</v>
      </c>
      <c r="AV456" s="474">
        <v>-50551219.173477203</v>
      </c>
      <c r="AW456" s="474">
        <v>-56047708.277161904</v>
      </c>
      <c r="AX456" s="474">
        <v>-61615051.049625702</v>
      </c>
      <c r="AY456" s="474">
        <v>-67049017.572089501</v>
      </c>
      <c r="AZ456" s="474">
        <v>7.4505805969238199E-9</v>
      </c>
      <c r="BA456" s="474">
        <v>7.4505805969238199E-9</v>
      </c>
    </row>
    <row r="457" spans="1:53">
      <c r="A457" s="475" t="s">
        <v>2549</v>
      </c>
      <c r="B457" s="474">
        <v>0</v>
      </c>
      <c r="C457" s="474">
        <v>0</v>
      </c>
      <c r="D457" s="474">
        <v>0</v>
      </c>
      <c r="E457" s="474">
        <v>0</v>
      </c>
      <c r="F457" s="474">
        <v>0</v>
      </c>
      <c r="G457" s="474">
        <v>0</v>
      </c>
      <c r="H457" s="474">
        <v>0</v>
      </c>
      <c r="I457" s="474">
        <v>0</v>
      </c>
      <c r="J457" s="474">
        <v>0</v>
      </c>
      <c r="K457" s="474">
        <v>0</v>
      </c>
      <c r="L457" s="474">
        <v>0</v>
      </c>
      <c r="M457" s="474">
        <v>0</v>
      </c>
      <c r="N457" s="474">
        <v>0</v>
      </c>
      <c r="O457" s="474">
        <v>0</v>
      </c>
      <c r="P457" s="474">
        <v>0</v>
      </c>
      <c r="Q457" s="474">
        <v>0</v>
      </c>
      <c r="R457" s="474">
        <v>0</v>
      </c>
      <c r="S457" s="474">
        <v>0</v>
      </c>
      <c r="T457" s="474">
        <v>0</v>
      </c>
      <c r="U457" s="474">
        <v>0</v>
      </c>
      <c r="V457" s="474">
        <v>0</v>
      </c>
      <c r="W457" s="474">
        <v>0</v>
      </c>
      <c r="X457" s="474">
        <v>0</v>
      </c>
      <c r="Y457" s="474">
        <v>0</v>
      </c>
      <c r="Z457" s="474">
        <v>0</v>
      </c>
      <c r="AA457" s="474">
        <v>0</v>
      </c>
      <c r="AB457" s="474">
        <v>0</v>
      </c>
      <c r="AC457" s="474">
        <v>0</v>
      </c>
      <c r="AD457" s="474">
        <v>0</v>
      </c>
      <c r="AE457" s="474">
        <v>0</v>
      </c>
      <c r="AF457" s="474">
        <v>0</v>
      </c>
      <c r="AG457" s="474">
        <v>0</v>
      </c>
      <c r="AH457" s="474">
        <v>0</v>
      </c>
      <c r="AI457" s="474">
        <v>0</v>
      </c>
      <c r="AJ457" s="474">
        <v>0</v>
      </c>
      <c r="AK457" s="474">
        <v>0</v>
      </c>
      <c r="AL457" s="474">
        <v>0</v>
      </c>
      <c r="AM457" s="474">
        <v>0</v>
      </c>
      <c r="AN457" s="474">
        <v>0</v>
      </c>
      <c r="AO457" s="474">
        <v>0</v>
      </c>
      <c r="AP457" s="474">
        <v>0</v>
      </c>
      <c r="AQ457" s="474">
        <v>0</v>
      </c>
      <c r="AR457" s="474">
        <v>0</v>
      </c>
      <c r="AS457" s="474">
        <v>0</v>
      </c>
      <c r="AT457" s="474">
        <v>0</v>
      </c>
      <c r="AU457" s="474">
        <v>0</v>
      </c>
      <c r="AV457" s="474">
        <v>0</v>
      </c>
      <c r="AW457" s="474">
        <v>0</v>
      </c>
      <c r="AX457" s="474">
        <v>0</v>
      </c>
      <c r="AY457" s="474">
        <v>0</v>
      </c>
      <c r="AZ457" s="474">
        <v>0</v>
      </c>
      <c r="BA457" s="474">
        <v>0</v>
      </c>
    </row>
    <row r="458" spans="1:53">
      <c r="A458" s="475" t="s">
        <v>2548</v>
      </c>
      <c r="B458" s="474">
        <v>157985498.71000001</v>
      </c>
      <c r="C458" s="474">
        <v>121508778.63</v>
      </c>
      <c r="D458" s="474">
        <v>135590902.72999999</v>
      </c>
      <c r="E458" s="474">
        <v>123323716.40000001</v>
      </c>
      <c r="F458" s="474">
        <v>142812809.80999899</v>
      </c>
      <c r="G458" s="474">
        <v>114538636.69</v>
      </c>
      <c r="H458" s="474">
        <v>151650262.50999999</v>
      </c>
      <c r="I458" s="474">
        <v>116002918.91</v>
      </c>
      <c r="J458" s="474">
        <v>123110202.2</v>
      </c>
      <c r="K458" s="474">
        <v>111105194.616868</v>
      </c>
      <c r="L458" s="474">
        <v>131039548.956646</v>
      </c>
      <c r="M458" s="474">
        <v>109841107.54644699</v>
      </c>
      <c r="N458" s="474">
        <v>109841107.54644699</v>
      </c>
      <c r="O458" s="474">
        <v>146343678.192058</v>
      </c>
      <c r="P458" s="474">
        <v>107571281.605057</v>
      </c>
      <c r="Q458" s="474">
        <v>123204058.663331</v>
      </c>
      <c r="R458" s="474">
        <v>116078069.552056</v>
      </c>
      <c r="S458" s="474">
        <v>129770015.65345199</v>
      </c>
      <c r="T458" s="474">
        <v>103459500.31594899</v>
      </c>
      <c r="U458" s="474">
        <v>140426108.45910299</v>
      </c>
      <c r="V458" s="474">
        <v>109142486.05069201</v>
      </c>
      <c r="W458" s="474">
        <v>118502623.62764101</v>
      </c>
      <c r="X458" s="474">
        <v>111239898.58476301</v>
      </c>
      <c r="Y458" s="474">
        <v>124796440.225668</v>
      </c>
      <c r="Z458" s="474">
        <v>107052623.48868901</v>
      </c>
      <c r="AA458" s="474">
        <v>107052623.48868901</v>
      </c>
      <c r="AB458" s="474">
        <v>144689649.28493801</v>
      </c>
      <c r="AC458" s="474">
        <v>114027467.31299201</v>
      </c>
      <c r="AD458" s="474">
        <v>124583210.89219201</v>
      </c>
      <c r="AE458" s="474">
        <v>119714921.434305</v>
      </c>
      <c r="AF458" s="474">
        <v>135671415.96322</v>
      </c>
      <c r="AG458" s="474">
        <v>111784301.94533999</v>
      </c>
      <c r="AH458" s="474">
        <v>151046770.23270601</v>
      </c>
      <c r="AI458" s="474">
        <v>123669964.930609</v>
      </c>
      <c r="AJ458" s="474">
        <v>119868254.002106</v>
      </c>
      <c r="AK458" s="474">
        <v>114843208.636794</v>
      </c>
      <c r="AL458" s="474">
        <v>131859040.63744999</v>
      </c>
      <c r="AM458" s="474">
        <v>119058950.50296301</v>
      </c>
      <c r="AN458" s="474">
        <v>119058950.50296301</v>
      </c>
      <c r="AO458" s="474">
        <v>161631983.17750001</v>
      </c>
      <c r="AP458" s="474">
        <v>139063281.29400501</v>
      </c>
      <c r="AQ458" s="474">
        <v>140510122.671817</v>
      </c>
      <c r="AR458" s="474">
        <v>140736063.08928001</v>
      </c>
      <c r="AS458" s="474">
        <v>145478727.18500501</v>
      </c>
      <c r="AT458" s="474">
        <v>127116884.702902</v>
      </c>
      <c r="AU458" s="474">
        <v>171504070.252951</v>
      </c>
      <c r="AV458" s="474">
        <v>134738895.79027501</v>
      </c>
      <c r="AW458" s="474">
        <v>136038968.37059301</v>
      </c>
      <c r="AX458" s="474">
        <v>136118190.70750701</v>
      </c>
      <c r="AY458" s="474">
        <v>142126535.694628</v>
      </c>
      <c r="AZ458" s="474">
        <v>135237666.162512</v>
      </c>
      <c r="BA458" s="474">
        <v>135237666.162512</v>
      </c>
    </row>
    <row r="459" spans="1:53">
      <c r="A459" s="475" t="s">
        <v>2547</v>
      </c>
      <c r="B459" s="474">
        <v>144167359.47999999</v>
      </c>
      <c r="C459" s="474">
        <v>114507249.52</v>
      </c>
      <c r="D459" s="474">
        <v>126682054.76000001</v>
      </c>
      <c r="E459" s="474">
        <v>112510058.68000001</v>
      </c>
      <c r="F459" s="474">
        <v>130419068.34999999</v>
      </c>
      <c r="G459" s="474">
        <v>107510025.61</v>
      </c>
      <c r="H459" s="474">
        <v>142489431.31</v>
      </c>
      <c r="I459" s="474">
        <v>112829536.33</v>
      </c>
      <c r="J459" s="474">
        <v>118035547.87</v>
      </c>
      <c r="K459" s="474">
        <v>104047942.076666</v>
      </c>
      <c r="L459" s="474">
        <v>121994123.27249999</v>
      </c>
      <c r="M459" s="474">
        <v>98805735.220555499</v>
      </c>
      <c r="N459" s="474">
        <v>98805735.220555499</v>
      </c>
      <c r="O459" s="474">
        <v>133316565.05972201</v>
      </c>
      <c r="P459" s="474">
        <v>100597839.891666</v>
      </c>
      <c r="Q459" s="474">
        <v>114384556.85361101</v>
      </c>
      <c r="R459" s="474">
        <v>105414058.284444</v>
      </c>
      <c r="S459" s="474">
        <v>117263045.566388</v>
      </c>
      <c r="T459" s="474">
        <v>97803551.943333298</v>
      </c>
      <c r="U459" s="474">
        <v>133718547.316111</v>
      </c>
      <c r="V459" s="474">
        <v>106945477.881111</v>
      </c>
      <c r="W459" s="474">
        <v>114599470.04333299</v>
      </c>
      <c r="X459" s="474">
        <v>105632150.22416601</v>
      </c>
      <c r="Y459" s="474">
        <v>117485647.727222</v>
      </c>
      <c r="Z459" s="474">
        <v>98040337.490833297</v>
      </c>
      <c r="AA459" s="474">
        <v>98040337.490833297</v>
      </c>
      <c r="AB459" s="474">
        <v>133977420.426111</v>
      </c>
      <c r="AC459" s="474">
        <v>107190634.99944399</v>
      </c>
      <c r="AD459" s="474">
        <v>116205548.178333</v>
      </c>
      <c r="AE459" s="474">
        <v>109800413.699166</v>
      </c>
      <c r="AF459" s="474">
        <v>124224048.585833</v>
      </c>
      <c r="AG459" s="474">
        <v>107339889.553055</v>
      </c>
      <c r="AH459" s="474">
        <v>145832497.623611</v>
      </c>
      <c r="AI459" s="474">
        <v>121595407.26444399</v>
      </c>
      <c r="AJ459" s="474">
        <v>116414968.700555</v>
      </c>
      <c r="AK459" s="474">
        <v>110015181.078888</v>
      </c>
      <c r="AL459" s="474">
        <v>125660256.202222</v>
      </c>
      <c r="AM459" s="474">
        <v>111493394.569444</v>
      </c>
      <c r="AN459" s="474">
        <v>111493394.569444</v>
      </c>
      <c r="AO459" s="474">
        <v>152703641.124722</v>
      </c>
      <c r="AP459" s="474">
        <v>132610219.41166601</v>
      </c>
      <c r="AQ459" s="474">
        <v>132854368.16166601</v>
      </c>
      <c r="AR459" s="474">
        <v>131877665.665833</v>
      </c>
      <c r="AS459" s="474">
        <v>135417736.56277701</v>
      </c>
      <c r="AT459" s="474">
        <v>123954665.889166</v>
      </c>
      <c r="AU459" s="474">
        <v>167870175.77555501</v>
      </c>
      <c r="AV459" s="474">
        <v>132776653.30055501</v>
      </c>
      <c r="AW459" s="474">
        <v>133021138.409999</v>
      </c>
      <c r="AX459" s="474">
        <v>132044822.990555</v>
      </c>
      <c r="AY459" s="474">
        <v>136997679.93583301</v>
      </c>
      <c r="AZ459" s="474">
        <v>129053372.076388</v>
      </c>
      <c r="BA459" s="474">
        <v>129053372.076388</v>
      </c>
    </row>
    <row r="460" spans="1:53">
      <c r="A460" s="475" t="s">
        <v>2546</v>
      </c>
      <c r="B460" s="474">
        <v>5143155.6100000003</v>
      </c>
      <c r="C460" s="474">
        <v>5685541.3200000003</v>
      </c>
      <c r="D460" s="474">
        <v>6278157.4500000002</v>
      </c>
      <c r="E460" s="474">
        <v>6868264.4699999997</v>
      </c>
      <c r="F460" s="474">
        <v>7133645.4800000004</v>
      </c>
      <c r="G460" s="474">
        <v>453812.37</v>
      </c>
      <c r="H460" s="474">
        <v>1271329.76</v>
      </c>
      <c r="I460" s="474">
        <v>1977905.32</v>
      </c>
      <c r="J460" s="474">
        <v>2684984.87</v>
      </c>
      <c r="K460" s="474">
        <v>3473390.8765890002</v>
      </c>
      <c r="L460" s="474">
        <v>4267371.8169210004</v>
      </c>
      <c r="M460" s="474">
        <v>5063126.2550529996</v>
      </c>
      <c r="N460" s="474">
        <v>5063126.2550529996</v>
      </c>
      <c r="O460" s="474">
        <v>5860674.8578850003</v>
      </c>
      <c r="P460" s="474">
        <v>6656672.8222780498</v>
      </c>
      <c r="Q460" s="474">
        <v>7451120.1482321499</v>
      </c>
      <c r="R460" s="474">
        <v>8244016.83574731</v>
      </c>
      <c r="S460" s="474">
        <v>9035362.8848235197</v>
      </c>
      <c r="T460" s="474">
        <v>1132728.3999999899</v>
      </c>
      <c r="U460" s="474">
        <v>1132728.3999999899</v>
      </c>
      <c r="V460" s="474">
        <v>1919422.53375936</v>
      </c>
      <c r="W460" s="474">
        <v>2704566.0290797902</v>
      </c>
      <c r="X460" s="474">
        <v>3488158.8859612602</v>
      </c>
      <c r="Y460" s="474">
        <v>4270201.1044037901</v>
      </c>
      <c r="Z460" s="474">
        <v>5050692.6844073702</v>
      </c>
      <c r="AA460" s="474">
        <v>5050692.6844073702</v>
      </c>
      <c r="AB460" s="474">
        <v>5829633.625972</v>
      </c>
      <c r="AC460" s="474">
        <v>6604589.1885048104</v>
      </c>
      <c r="AD460" s="474">
        <v>7375559.3720057998</v>
      </c>
      <c r="AE460" s="474">
        <v>8142544.1764749596</v>
      </c>
      <c r="AF460" s="474">
        <v>8905543.6019122992</v>
      </c>
      <c r="AG460" s="474">
        <v>1132728.3999999999</v>
      </c>
      <c r="AH460" s="474">
        <v>1132728.3999999999</v>
      </c>
      <c r="AI460" s="474">
        <v>1883771.68834187</v>
      </c>
      <c r="AJ460" s="474">
        <v>2630829.5976519198</v>
      </c>
      <c r="AK460" s="474">
        <v>3373902.1279301401</v>
      </c>
      <c r="AL460" s="474">
        <v>4112989.27917655</v>
      </c>
      <c r="AM460" s="474">
        <v>4848091.0513911303</v>
      </c>
      <c r="AN460" s="474">
        <v>4848091.0513911303</v>
      </c>
      <c r="AO460" s="474">
        <v>5579207.4445738802</v>
      </c>
      <c r="AP460" s="474">
        <v>6310274.1232412802</v>
      </c>
      <c r="AQ460" s="474">
        <v>7041291.0873933304</v>
      </c>
      <c r="AR460" s="474">
        <v>7772258.3370300103</v>
      </c>
      <c r="AS460" s="474">
        <v>8503175.8721513394</v>
      </c>
      <c r="AT460" s="474">
        <v>1132728.3999999999</v>
      </c>
      <c r="AU460" s="474">
        <v>1132728.3999999999</v>
      </c>
      <c r="AV460" s="474">
        <v>1863496.79157526</v>
      </c>
      <c r="AW460" s="474">
        <v>2594215.46863516</v>
      </c>
      <c r="AX460" s="474">
        <v>3324884.4311797102</v>
      </c>
      <c r="AY460" s="474">
        <v>4055503.6792088998</v>
      </c>
      <c r="AZ460" s="474">
        <v>4786073.2127227299</v>
      </c>
      <c r="BA460" s="474">
        <v>4786073.2127227299</v>
      </c>
    </row>
    <row r="461" spans="1:53">
      <c r="A461" s="475" t="s">
        <v>2545</v>
      </c>
      <c r="B461" s="474">
        <v>1285.06</v>
      </c>
      <c r="C461" s="474">
        <v>1285.06</v>
      </c>
      <c r="D461" s="474">
        <v>1285.06</v>
      </c>
      <c r="E461" s="474">
        <v>1285.06</v>
      </c>
      <c r="F461" s="474">
        <v>1285.06</v>
      </c>
      <c r="G461" s="474">
        <v>1285.06</v>
      </c>
      <c r="H461" s="474">
        <v>1285.06</v>
      </c>
      <c r="I461" s="474">
        <v>1285.06</v>
      </c>
      <c r="J461" s="474">
        <v>1285.06</v>
      </c>
      <c r="K461" s="474">
        <v>1285.06</v>
      </c>
      <c r="L461" s="474">
        <v>1285.06</v>
      </c>
      <c r="M461" s="474">
        <v>1285.06</v>
      </c>
      <c r="N461" s="474">
        <v>1285.06</v>
      </c>
      <c r="O461" s="474">
        <v>1285.06</v>
      </c>
      <c r="P461" s="474">
        <v>1285.06</v>
      </c>
      <c r="Q461" s="474">
        <v>1285.06</v>
      </c>
      <c r="R461" s="474">
        <v>1285.06</v>
      </c>
      <c r="S461" s="474">
        <v>1285.06</v>
      </c>
      <c r="T461" s="474">
        <v>1285.06</v>
      </c>
      <c r="U461" s="474">
        <v>1285.06</v>
      </c>
      <c r="V461" s="474">
        <v>1285.06</v>
      </c>
      <c r="W461" s="474">
        <v>1285.06</v>
      </c>
      <c r="X461" s="474">
        <v>1285.06</v>
      </c>
      <c r="Y461" s="474">
        <v>1285.06</v>
      </c>
      <c r="Z461" s="474">
        <v>1285.06</v>
      </c>
      <c r="AA461" s="474">
        <v>1285.06</v>
      </c>
      <c r="AB461" s="474">
        <v>1285.06</v>
      </c>
      <c r="AC461" s="474">
        <v>1285.06</v>
      </c>
      <c r="AD461" s="474">
        <v>1285.06</v>
      </c>
      <c r="AE461" s="474">
        <v>1285.06</v>
      </c>
      <c r="AF461" s="474">
        <v>1285.06</v>
      </c>
      <c r="AG461" s="474">
        <v>1285.06</v>
      </c>
      <c r="AH461" s="474">
        <v>1285.06</v>
      </c>
      <c r="AI461" s="474">
        <v>1285.06</v>
      </c>
      <c r="AJ461" s="474">
        <v>1285.06</v>
      </c>
      <c r="AK461" s="474">
        <v>1285.06</v>
      </c>
      <c r="AL461" s="474">
        <v>1285.06</v>
      </c>
      <c r="AM461" s="474">
        <v>1285.06</v>
      </c>
      <c r="AN461" s="474">
        <v>1285.06</v>
      </c>
      <c r="AO461" s="474">
        <v>1285.06</v>
      </c>
      <c r="AP461" s="474">
        <v>1285.06</v>
      </c>
      <c r="AQ461" s="474">
        <v>1285.06</v>
      </c>
      <c r="AR461" s="474">
        <v>1285.06</v>
      </c>
      <c r="AS461" s="474">
        <v>1285.06</v>
      </c>
      <c r="AT461" s="474">
        <v>1285.06</v>
      </c>
      <c r="AU461" s="474">
        <v>1285.06</v>
      </c>
      <c r="AV461" s="474">
        <v>1285.06</v>
      </c>
      <c r="AW461" s="474">
        <v>1285.06</v>
      </c>
      <c r="AX461" s="474">
        <v>1285.06</v>
      </c>
      <c r="AY461" s="474">
        <v>1285.06</v>
      </c>
      <c r="AZ461" s="474">
        <v>1285.06</v>
      </c>
      <c r="BA461" s="474">
        <v>1285.06</v>
      </c>
    </row>
    <row r="462" spans="1:53">
      <c r="A462" s="475" t="s">
        <v>2544</v>
      </c>
      <c r="B462" s="474">
        <v>8673698.5600000005</v>
      </c>
      <c r="C462" s="474">
        <v>1314702.73</v>
      </c>
      <c r="D462" s="474">
        <v>2629405.46</v>
      </c>
      <c r="E462" s="474">
        <v>3944108.19</v>
      </c>
      <c r="F462" s="474">
        <v>5258810.92</v>
      </c>
      <c r="G462" s="474">
        <v>6573513.6500000004</v>
      </c>
      <c r="H462" s="474">
        <v>7888216.3799999999</v>
      </c>
      <c r="I462" s="474">
        <v>1194192.2</v>
      </c>
      <c r="J462" s="474">
        <v>2388384.4</v>
      </c>
      <c r="K462" s="474">
        <v>3582576.60361291</v>
      </c>
      <c r="L462" s="474">
        <v>4776768.8072258299</v>
      </c>
      <c r="M462" s="474">
        <v>5970961.0108387396</v>
      </c>
      <c r="N462" s="474">
        <v>5970961.0108387396</v>
      </c>
      <c r="O462" s="474">
        <v>7165153.2144516604</v>
      </c>
      <c r="P462" s="474">
        <v>315483.831112749</v>
      </c>
      <c r="Q462" s="474">
        <v>1367096.60148858</v>
      </c>
      <c r="R462" s="474">
        <v>2418709.3718644101</v>
      </c>
      <c r="S462" s="474">
        <v>3470322.14224025</v>
      </c>
      <c r="T462" s="474">
        <v>4521934.9126160797</v>
      </c>
      <c r="U462" s="474">
        <v>5573547.6829919098</v>
      </c>
      <c r="V462" s="474">
        <v>276300.57582199998</v>
      </c>
      <c r="W462" s="474">
        <v>1197302.4952286601</v>
      </c>
      <c r="X462" s="474">
        <v>2118304.41463533</v>
      </c>
      <c r="Y462" s="474">
        <v>3039306.3340420001</v>
      </c>
      <c r="Z462" s="474">
        <v>3960308.25344866</v>
      </c>
      <c r="AA462" s="474">
        <v>3960308.25344866</v>
      </c>
      <c r="AB462" s="474">
        <v>4881310.1728553297</v>
      </c>
      <c r="AC462" s="474">
        <v>230958.06504312399</v>
      </c>
      <c r="AD462" s="474">
        <v>1000818.28185354</v>
      </c>
      <c r="AE462" s="474">
        <v>1770678.49866395</v>
      </c>
      <c r="AF462" s="474">
        <v>2540538.7154743699</v>
      </c>
      <c r="AG462" s="474">
        <v>3310398.9322847901</v>
      </c>
      <c r="AH462" s="474">
        <v>4080259.1490952</v>
      </c>
      <c r="AI462" s="474">
        <v>189500.917822875</v>
      </c>
      <c r="AJ462" s="474">
        <v>821170.64389912505</v>
      </c>
      <c r="AK462" s="474">
        <v>1452840.3699753699</v>
      </c>
      <c r="AL462" s="474">
        <v>2084510.0960516201</v>
      </c>
      <c r="AM462" s="474">
        <v>2716179.8221278698</v>
      </c>
      <c r="AN462" s="474">
        <v>2716179.8221278698</v>
      </c>
      <c r="AO462" s="474">
        <v>3347849.5482041198</v>
      </c>
      <c r="AP462" s="474">
        <v>141502.69909787501</v>
      </c>
      <c r="AQ462" s="474">
        <v>613178.362757458</v>
      </c>
      <c r="AR462" s="474">
        <v>1084854.02641704</v>
      </c>
      <c r="AS462" s="474">
        <v>1556529.6900766201</v>
      </c>
      <c r="AT462" s="474">
        <v>2028205.3537361999</v>
      </c>
      <c r="AU462" s="474">
        <v>2499881.0173957902</v>
      </c>
      <c r="AV462" s="474">
        <v>97460.638144250493</v>
      </c>
      <c r="AW462" s="474">
        <v>422329.431958417</v>
      </c>
      <c r="AX462" s="474">
        <v>747198.22577258304</v>
      </c>
      <c r="AY462" s="474">
        <v>1072067.0195867501</v>
      </c>
      <c r="AZ462" s="474">
        <v>1396935.81340091</v>
      </c>
      <c r="BA462" s="474">
        <v>1396935.81340091</v>
      </c>
    </row>
    <row r="463" spans="1:53">
      <c r="A463" s="475" t="s">
        <v>2543</v>
      </c>
      <c r="B463" s="474">
        <v>0</v>
      </c>
      <c r="C463" s="474">
        <v>0</v>
      </c>
      <c r="D463" s="474">
        <v>0</v>
      </c>
      <c r="E463" s="474">
        <v>0</v>
      </c>
      <c r="F463" s="474">
        <v>0</v>
      </c>
      <c r="G463" s="474">
        <v>0</v>
      </c>
      <c r="H463" s="474">
        <v>0</v>
      </c>
      <c r="I463" s="474">
        <v>0</v>
      </c>
      <c r="J463" s="474">
        <v>0</v>
      </c>
      <c r="K463" s="474">
        <v>0</v>
      </c>
      <c r="L463" s="474">
        <v>0</v>
      </c>
      <c r="M463" s="474">
        <v>0</v>
      </c>
      <c r="N463" s="474">
        <v>0</v>
      </c>
      <c r="O463" s="474">
        <v>0</v>
      </c>
      <c r="P463" s="474">
        <v>0</v>
      </c>
      <c r="Q463" s="474">
        <v>0</v>
      </c>
      <c r="R463" s="474">
        <v>0</v>
      </c>
      <c r="S463" s="474">
        <v>0</v>
      </c>
      <c r="T463" s="474">
        <v>0</v>
      </c>
      <c r="U463" s="474">
        <v>0</v>
      </c>
      <c r="V463" s="474">
        <v>0</v>
      </c>
      <c r="W463" s="474">
        <v>0</v>
      </c>
      <c r="X463" s="474">
        <v>0</v>
      </c>
      <c r="Y463" s="474">
        <v>0</v>
      </c>
      <c r="Z463" s="474">
        <v>0</v>
      </c>
      <c r="AA463" s="474">
        <v>0</v>
      </c>
      <c r="AB463" s="474">
        <v>0</v>
      </c>
      <c r="AC463" s="474">
        <v>0</v>
      </c>
      <c r="AD463" s="474">
        <v>0</v>
      </c>
      <c r="AE463" s="474">
        <v>0</v>
      </c>
      <c r="AF463" s="474">
        <v>0</v>
      </c>
      <c r="AG463" s="474">
        <v>0</v>
      </c>
      <c r="AH463" s="474">
        <v>0</v>
      </c>
      <c r="AI463" s="474">
        <v>0</v>
      </c>
      <c r="AJ463" s="474">
        <v>0</v>
      </c>
      <c r="AK463" s="474">
        <v>0</v>
      </c>
      <c r="AL463" s="474">
        <v>0</v>
      </c>
      <c r="AM463" s="474">
        <v>0</v>
      </c>
      <c r="AN463" s="474">
        <v>0</v>
      </c>
      <c r="AO463" s="474">
        <v>0</v>
      </c>
      <c r="AP463" s="474">
        <v>0</v>
      </c>
      <c r="AQ463" s="474">
        <v>0</v>
      </c>
      <c r="AR463" s="474">
        <v>0</v>
      </c>
      <c r="AS463" s="474">
        <v>0</v>
      </c>
      <c r="AT463" s="474">
        <v>0</v>
      </c>
      <c r="AU463" s="474">
        <v>0</v>
      </c>
      <c r="AV463" s="474">
        <v>0</v>
      </c>
      <c r="AW463" s="474">
        <v>0</v>
      </c>
      <c r="AX463" s="474">
        <v>0</v>
      </c>
      <c r="AY463" s="474">
        <v>0</v>
      </c>
      <c r="AZ463" s="474">
        <v>0</v>
      </c>
      <c r="BA463" s="474">
        <v>0</v>
      </c>
    </row>
    <row r="464" spans="1:53">
      <c r="A464" s="475" t="s">
        <v>2542</v>
      </c>
      <c r="B464" s="474">
        <v>71804937.340000004</v>
      </c>
      <c r="C464" s="474">
        <v>67202913.239999995</v>
      </c>
      <c r="D464" s="474">
        <v>68101939.819999993</v>
      </c>
      <c r="E464" s="474">
        <v>74308687.109999999</v>
      </c>
      <c r="F464" s="474">
        <v>78333186.269999996</v>
      </c>
      <c r="G464" s="474">
        <v>86539689.290000007</v>
      </c>
      <c r="H464" s="474">
        <v>95333513.840000004</v>
      </c>
      <c r="I464" s="474">
        <v>98151140.079999998</v>
      </c>
      <c r="J464" s="474">
        <v>96646548.689999998</v>
      </c>
      <c r="K464" s="474">
        <v>96370618.356749997</v>
      </c>
      <c r="L464" s="474">
        <v>85626666.192999899</v>
      </c>
      <c r="M464" s="474">
        <v>80063095.763249993</v>
      </c>
      <c r="N464" s="474">
        <v>80063095.763249993</v>
      </c>
      <c r="O464" s="474">
        <v>73600060.773499995</v>
      </c>
      <c r="P464" s="474">
        <v>68882986.070999995</v>
      </c>
      <c r="Q464" s="474">
        <v>69804488.315499902</v>
      </c>
      <c r="R464" s="474">
        <v>76166404.287749901</v>
      </c>
      <c r="S464" s="474">
        <v>80291515.9267499</v>
      </c>
      <c r="T464" s="474">
        <v>88703181.522249997</v>
      </c>
      <c r="U464" s="474">
        <v>97716851.6859999</v>
      </c>
      <c r="V464" s="474">
        <v>100604918.581999</v>
      </c>
      <c r="W464" s="474">
        <v>99062712.407249898</v>
      </c>
      <c r="X464" s="474">
        <v>98779883.815668702</v>
      </c>
      <c r="Y464" s="474">
        <v>87767332.847824901</v>
      </c>
      <c r="Z464" s="474">
        <v>82064673.157331198</v>
      </c>
      <c r="AA464" s="474">
        <v>82064673.157331198</v>
      </c>
      <c r="AB464" s="474">
        <v>75440062.292837396</v>
      </c>
      <c r="AC464" s="474">
        <v>70605060.722774893</v>
      </c>
      <c r="AD464" s="474">
        <v>71549600.523387402</v>
      </c>
      <c r="AE464" s="474">
        <v>78070564.394943699</v>
      </c>
      <c r="AF464" s="474">
        <v>82298803.824918702</v>
      </c>
      <c r="AG464" s="474">
        <v>90920761.060306206</v>
      </c>
      <c r="AH464" s="474">
        <v>100159772.978149</v>
      </c>
      <c r="AI464" s="474">
        <v>103120041.54654901</v>
      </c>
      <c r="AJ464" s="474">
        <v>101539280.21743099</v>
      </c>
      <c r="AK464" s="474">
        <v>101249380.91106001</v>
      </c>
      <c r="AL464" s="474">
        <v>89961516.169020593</v>
      </c>
      <c r="AM464" s="474">
        <v>84116289.986264497</v>
      </c>
      <c r="AN464" s="474">
        <v>84116289.986264497</v>
      </c>
      <c r="AO464" s="474">
        <v>76948863.538694203</v>
      </c>
      <c r="AP464" s="474">
        <v>72017161.937230393</v>
      </c>
      <c r="AQ464" s="474">
        <v>72980592.5338552</v>
      </c>
      <c r="AR464" s="474">
        <v>79631975.682842597</v>
      </c>
      <c r="AS464" s="474">
        <v>83944779.901417106</v>
      </c>
      <c r="AT464" s="474">
        <v>92739176.281512305</v>
      </c>
      <c r="AU464" s="474">
        <v>102162968.437712</v>
      </c>
      <c r="AV464" s="474">
        <v>105182442.37748</v>
      </c>
      <c r="AW464" s="474">
        <v>103570065.821779</v>
      </c>
      <c r="AX464" s="474">
        <v>103274368.52928101</v>
      </c>
      <c r="AY464" s="474">
        <v>91760746.492401004</v>
      </c>
      <c r="AZ464" s="474">
        <v>85798615.785989806</v>
      </c>
      <c r="BA464" s="474">
        <v>85798615.785989806</v>
      </c>
    </row>
    <row r="465" spans="1:53">
      <c r="A465" s="475" t="s">
        <v>2541</v>
      </c>
      <c r="B465" s="474">
        <v>71804937.340000004</v>
      </c>
      <c r="C465" s="474">
        <v>67202913.239999995</v>
      </c>
      <c r="D465" s="474">
        <v>68101939.819999993</v>
      </c>
      <c r="E465" s="474">
        <v>74308687.109999999</v>
      </c>
      <c r="F465" s="474">
        <v>78333186.269999996</v>
      </c>
      <c r="G465" s="474">
        <v>86539689.290000007</v>
      </c>
      <c r="H465" s="474">
        <v>95333513.840000004</v>
      </c>
      <c r="I465" s="474">
        <v>98151140.079999998</v>
      </c>
      <c r="J465" s="474">
        <v>96646548.689999998</v>
      </c>
      <c r="K465" s="474">
        <v>96370618.356749997</v>
      </c>
      <c r="L465" s="474">
        <v>85626666.192999899</v>
      </c>
      <c r="M465" s="474">
        <v>80063095.763249993</v>
      </c>
      <c r="N465" s="474">
        <v>80063095.763249993</v>
      </c>
      <c r="O465" s="474">
        <v>73600060.773499995</v>
      </c>
      <c r="P465" s="474">
        <v>68882986.070999995</v>
      </c>
      <c r="Q465" s="474">
        <v>69804488.315499902</v>
      </c>
      <c r="R465" s="474">
        <v>76166404.287749901</v>
      </c>
      <c r="S465" s="474">
        <v>80291515.9267499</v>
      </c>
      <c r="T465" s="474">
        <v>88703181.522249997</v>
      </c>
      <c r="U465" s="474">
        <v>97716851.6859999</v>
      </c>
      <c r="V465" s="474">
        <v>100604918.581999</v>
      </c>
      <c r="W465" s="474">
        <v>99062712.407249898</v>
      </c>
      <c r="X465" s="474">
        <v>98779883.815668702</v>
      </c>
      <c r="Y465" s="474">
        <v>87767332.847824901</v>
      </c>
      <c r="Z465" s="474">
        <v>82064673.157331198</v>
      </c>
      <c r="AA465" s="474">
        <v>82064673.157331198</v>
      </c>
      <c r="AB465" s="474">
        <v>75440062.292837396</v>
      </c>
      <c r="AC465" s="474">
        <v>70605060.722774893</v>
      </c>
      <c r="AD465" s="474">
        <v>71549600.523387402</v>
      </c>
      <c r="AE465" s="474">
        <v>78070564.394943699</v>
      </c>
      <c r="AF465" s="474">
        <v>82298803.824918702</v>
      </c>
      <c r="AG465" s="474">
        <v>90920761.060306206</v>
      </c>
      <c r="AH465" s="474">
        <v>100159772.978149</v>
      </c>
      <c r="AI465" s="474">
        <v>103120041.54654901</v>
      </c>
      <c r="AJ465" s="474">
        <v>101539280.21743099</v>
      </c>
      <c r="AK465" s="474">
        <v>101249380.91106001</v>
      </c>
      <c r="AL465" s="474">
        <v>89961516.169020593</v>
      </c>
      <c r="AM465" s="474">
        <v>84116289.986264497</v>
      </c>
      <c r="AN465" s="474">
        <v>84116289.986264497</v>
      </c>
      <c r="AO465" s="474">
        <v>76948863.538694203</v>
      </c>
      <c r="AP465" s="474">
        <v>72017161.937230393</v>
      </c>
      <c r="AQ465" s="474">
        <v>72980592.5338552</v>
      </c>
      <c r="AR465" s="474">
        <v>79631975.682842597</v>
      </c>
      <c r="AS465" s="474">
        <v>83944779.901417106</v>
      </c>
      <c r="AT465" s="474">
        <v>92739176.281512305</v>
      </c>
      <c r="AU465" s="474">
        <v>102162968.437712</v>
      </c>
      <c r="AV465" s="474">
        <v>105182442.37748</v>
      </c>
      <c r="AW465" s="474">
        <v>103570065.821779</v>
      </c>
      <c r="AX465" s="474">
        <v>103274368.52928101</v>
      </c>
      <c r="AY465" s="474">
        <v>91760746.492401004</v>
      </c>
      <c r="AZ465" s="474">
        <v>85798615.785989806</v>
      </c>
      <c r="BA465" s="474">
        <v>85798615.785989806</v>
      </c>
    </row>
    <row r="466" spans="1:53">
      <c r="A466" s="475" t="s">
        <v>2540</v>
      </c>
      <c r="B466" s="474">
        <v>0</v>
      </c>
      <c r="C466" s="474">
        <v>0</v>
      </c>
      <c r="D466" s="474">
        <v>0</v>
      </c>
      <c r="E466" s="474">
        <v>0</v>
      </c>
      <c r="F466" s="474">
        <v>0</v>
      </c>
      <c r="G466" s="474">
        <v>0</v>
      </c>
      <c r="H466" s="474">
        <v>0</v>
      </c>
      <c r="I466" s="474">
        <v>0</v>
      </c>
      <c r="J466" s="474">
        <v>0</v>
      </c>
      <c r="K466" s="474">
        <v>0</v>
      </c>
      <c r="L466" s="474">
        <v>0</v>
      </c>
      <c r="M466" s="474">
        <v>0</v>
      </c>
      <c r="N466" s="474">
        <v>0</v>
      </c>
      <c r="O466" s="474">
        <v>0</v>
      </c>
      <c r="P466" s="474">
        <v>0</v>
      </c>
      <c r="Q466" s="474">
        <v>0</v>
      </c>
      <c r="R466" s="474">
        <v>0</v>
      </c>
      <c r="S466" s="474">
        <v>0</v>
      </c>
      <c r="T466" s="474">
        <v>0</v>
      </c>
      <c r="U466" s="474">
        <v>0</v>
      </c>
      <c r="V466" s="474">
        <v>0</v>
      </c>
      <c r="W466" s="474">
        <v>0</v>
      </c>
      <c r="X466" s="474">
        <v>0</v>
      </c>
      <c r="Y466" s="474">
        <v>0</v>
      </c>
      <c r="Z466" s="474">
        <v>0</v>
      </c>
      <c r="AA466" s="474">
        <v>0</v>
      </c>
      <c r="AB466" s="474">
        <v>0</v>
      </c>
      <c r="AC466" s="474">
        <v>0</v>
      </c>
      <c r="AD466" s="474">
        <v>0</v>
      </c>
      <c r="AE466" s="474">
        <v>0</v>
      </c>
      <c r="AF466" s="474">
        <v>0</v>
      </c>
      <c r="AG466" s="474">
        <v>0</v>
      </c>
      <c r="AH466" s="474">
        <v>0</v>
      </c>
      <c r="AI466" s="474">
        <v>0</v>
      </c>
      <c r="AJ466" s="474">
        <v>0</v>
      </c>
      <c r="AK466" s="474">
        <v>0</v>
      </c>
      <c r="AL466" s="474">
        <v>0</v>
      </c>
      <c r="AM466" s="474">
        <v>0</v>
      </c>
      <c r="AN466" s="474">
        <v>0</v>
      </c>
      <c r="AO466" s="474">
        <v>0</v>
      </c>
      <c r="AP466" s="474">
        <v>0</v>
      </c>
      <c r="AQ466" s="474">
        <v>0</v>
      </c>
      <c r="AR466" s="474">
        <v>0</v>
      </c>
      <c r="AS466" s="474">
        <v>0</v>
      </c>
      <c r="AT466" s="474">
        <v>0</v>
      </c>
      <c r="AU466" s="474">
        <v>0</v>
      </c>
      <c r="AV466" s="474">
        <v>0</v>
      </c>
      <c r="AW466" s="474">
        <v>0</v>
      </c>
      <c r="AX466" s="474">
        <v>0</v>
      </c>
      <c r="AY466" s="474">
        <v>0</v>
      </c>
      <c r="AZ466" s="474">
        <v>0</v>
      </c>
      <c r="BA466" s="474">
        <v>0</v>
      </c>
    </row>
    <row r="467" spans="1:53">
      <c r="A467" s="475" t="s">
        <v>2539</v>
      </c>
      <c r="B467" s="474">
        <v>399612820</v>
      </c>
      <c r="C467" s="474">
        <v>378278968</v>
      </c>
      <c r="D467" s="474">
        <v>376541465</v>
      </c>
      <c r="E467" s="474">
        <v>355702056</v>
      </c>
      <c r="F467" s="474">
        <v>295611429</v>
      </c>
      <c r="G467" s="474">
        <v>226338671</v>
      </c>
      <c r="H467" s="474">
        <v>202691773</v>
      </c>
      <c r="I467" s="474">
        <v>214131107</v>
      </c>
      <c r="J467" s="474">
        <v>235307344</v>
      </c>
      <c r="K467" s="474">
        <v>235307344</v>
      </c>
      <c r="L467" s="474">
        <v>235307344</v>
      </c>
      <c r="M467" s="474">
        <v>235307344</v>
      </c>
      <c r="N467" s="474">
        <v>235307344</v>
      </c>
      <c r="O467" s="474">
        <v>235307344</v>
      </c>
      <c r="P467" s="474">
        <v>235307344</v>
      </c>
      <c r="Q467" s="474">
        <v>235307344</v>
      </c>
      <c r="R467" s="474">
        <v>235307344</v>
      </c>
      <c r="S467" s="474">
        <v>235307344</v>
      </c>
      <c r="T467" s="474">
        <v>235307344</v>
      </c>
      <c r="U467" s="474">
        <v>235307344</v>
      </c>
      <c r="V467" s="474">
        <v>235307344</v>
      </c>
      <c r="W467" s="474">
        <v>235307344</v>
      </c>
      <c r="X467" s="474">
        <v>235307344</v>
      </c>
      <c r="Y467" s="474">
        <v>235307344</v>
      </c>
      <c r="Z467" s="474">
        <v>235307344</v>
      </c>
      <c r="AA467" s="474">
        <v>235307344</v>
      </c>
      <c r="AB467" s="474">
        <v>235307344</v>
      </c>
      <c r="AC467" s="474">
        <v>235307344</v>
      </c>
      <c r="AD467" s="474">
        <v>235307344</v>
      </c>
      <c r="AE467" s="474">
        <v>235307344</v>
      </c>
      <c r="AF467" s="474">
        <v>235307344</v>
      </c>
      <c r="AG467" s="474">
        <v>235307344</v>
      </c>
      <c r="AH467" s="474">
        <v>235307344</v>
      </c>
      <c r="AI467" s="474">
        <v>235307344</v>
      </c>
      <c r="AJ467" s="474">
        <v>235307344</v>
      </c>
      <c r="AK467" s="474">
        <v>235307344</v>
      </c>
      <c r="AL467" s="474">
        <v>235307344</v>
      </c>
      <c r="AM467" s="474">
        <v>235307344</v>
      </c>
      <c r="AN467" s="474">
        <v>235307344</v>
      </c>
      <c r="AO467" s="474">
        <v>235307344</v>
      </c>
      <c r="AP467" s="474">
        <v>235307344</v>
      </c>
      <c r="AQ467" s="474">
        <v>235307344</v>
      </c>
      <c r="AR467" s="474">
        <v>235307344</v>
      </c>
      <c r="AS467" s="474">
        <v>235307344</v>
      </c>
      <c r="AT467" s="474">
        <v>235307344</v>
      </c>
      <c r="AU467" s="474">
        <v>235307344</v>
      </c>
      <c r="AV467" s="474">
        <v>235307344</v>
      </c>
      <c r="AW467" s="474">
        <v>235307344</v>
      </c>
      <c r="AX467" s="474">
        <v>235307344</v>
      </c>
      <c r="AY467" s="474">
        <v>235307344</v>
      </c>
      <c r="AZ467" s="474">
        <v>235307344</v>
      </c>
      <c r="BA467" s="474">
        <v>235307344</v>
      </c>
    </row>
    <row r="468" spans="1:53">
      <c r="A468" s="475" t="s">
        <v>2538</v>
      </c>
      <c r="B468" s="474">
        <v>396828884</v>
      </c>
      <c r="C468" s="474">
        <v>370629013</v>
      </c>
      <c r="D468" s="474">
        <v>364082008.39999998</v>
      </c>
      <c r="E468" s="474">
        <v>345010490.39999998</v>
      </c>
      <c r="F468" s="474">
        <v>285863462.39999998</v>
      </c>
      <c r="G468" s="474">
        <v>225253631.40000001</v>
      </c>
      <c r="H468" s="474">
        <v>197438026.40000001</v>
      </c>
      <c r="I468" s="474">
        <v>200131704.40000001</v>
      </c>
      <c r="J468" s="474">
        <v>216331996.40000001</v>
      </c>
      <c r="K468" s="474">
        <v>216331996.40000001</v>
      </c>
      <c r="L468" s="474">
        <v>216331996.40000001</v>
      </c>
      <c r="M468" s="474">
        <v>216331996.40000001</v>
      </c>
      <c r="N468" s="474">
        <v>216331996.40000001</v>
      </c>
      <c r="O468" s="474">
        <v>216331996.40000001</v>
      </c>
      <c r="P468" s="474">
        <v>216331996.40000001</v>
      </c>
      <c r="Q468" s="474">
        <v>216331996.40000001</v>
      </c>
      <c r="R468" s="474">
        <v>216331996.40000001</v>
      </c>
      <c r="S468" s="474">
        <v>216331996.40000001</v>
      </c>
      <c r="T468" s="474">
        <v>216331996.40000001</v>
      </c>
      <c r="U468" s="474">
        <v>216331996.40000001</v>
      </c>
      <c r="V468" s="474">
        <v>216331996.40000001</v>
      </c>
      <c r="W468" s="474">
        <v>216331996.40000001</v>
      </c>
      <c r="X468" s="474">
        <v>216331996.40000001</v>
      </c>
      <c r="Y468" s="474">
        <v>216331996.40000001</v>
      </c>
      <c r="Z468" s="474">
        <v>216331996.40000001</v>
      </c>
      <c r="AA468" s="474">
        <v>216331996.40000001</v>
      </c>
      <c r="AB468" s="474">
        <v>216331996.40000001</v>
      </c>
      <c r="AC468" s="474">
        <v>216331996.40000001</v>
      </c>
      <c r="AD468" s="474">
        <v>216331996.40000001</v>
      </c>
      <c r="AE468" s="474">
        <v>216331996.40000001</v>
      </c>
      <c r="AF468" s="474">
        <v>216331996.40000001</v>
      </c>
      <c r="AG468" s="474">
        <v>216331996.40000001</v>
      </c>
      <c r="AH468" s="474">
        <v>216331996.40000001</v>
      </c>
      <c r="AI468" s="474">
        <v>216331996.40000001</v>
      </c>
      <c r="AJ468" s="474">
        <v>216331996.40000001</v>
      </c>
      <c r="AK468" s="474">
        <v>216331996.40000001</v>
      </c>
      <c r="AL468" s="474">
        <v>216331996.40000001</v>
      </c>
      <c r="AM468" s="474">
        <v>216331996.40000001</v>
      </c>
      <c r="AN468" s="474">
        <v>216331996.40000001</v>
      </c>
      <c r="AO468" s="474">
        <v>216331996.40000001</v>
      </c>
      <c r="AP468" s="474">
        <v>216331996.40000001</v>
      </c>
      <c r="AQ468" s="474">
        <v>216331996.40000001</v>
      </c>
      <c r="AR468" s="474">
        <v>216331996.40000001</v>
      </c>
      <c r="AS468" s="474">
        <v>216331996.40000001</v>
      </c>
      <c r="AT468" s="474">
        <v>216331996.40000001</v>
      </c>
      <c r="AU468" s="474">
        <v>216331996.40000001</v>
      </c>
      <c r="AV468" s="474">
        <v>216331996.40000001</v>
      </c>
      <c r="AW468" s="474">
        <v>216331996.40000001</v>
      </c>
      <c r="AX468" s="474">
        <v>216331996.40000001</v>
      </c>
      <c r="AY468" s="474">
        <v>216331996.40000001</v>
      </c>
      <c r="AZ468" s="474">
        <v>216331996.40000001</v>
      </c>
      <c r="BA468" s="474">
        <v>216331996.40000001</v>
      </c>
    </row>
    <row r="469" spans="1:53">
      <c r="A469" s="475" t="s">
        <v>2537</v>
      </c>
      <c r="B469" s="474">
        <v>2783936</v>
      </c>
      <c r="C469" s="474">
        <v>7649955</v>
      </c>
      <c r="D469" s="474">
        <v>12459456.6</v>
      </c>
      <c r="E469" s="474">
        <v>10691565.6</v>
      </c>
      <c r="F469" s="474">
        <v>9747966.5999999996</v>
      </c>
      <c r="G469" s="474">
        <v>1085039.6000000001</v>
      </c>
      <c r="H469" s="474">
        <v>5253746.5999999996</v>
      </c>
      <c r="I469" s="474">
        <v>13999402.6</v>
      </c>
      <c r="J469" s="474">
        <v>18975347.600000001</v>
      </c>
      <c r="K469" s="474">
        <v>18975347.600000001</v>
      </c>
      <c r="L469" s="474">
        <v>18975347.600000001</v>
      </c>
      <c r="M469" s="474">
        <v>18975347.600000001</v>
      </c>
      <c r="N469" s="474">
        <v>18975347.600000001</v>
      </c>
      <c r="O469" s="474">
        <v>18975347.600000001</v>
      </c>
      <c r="P469" s="474">
        <v>18975347.600000001</v>
      </c>
      <c r="Q469" s="474">
        <v>18975347.600000001</v>
      </c>
      <c r="R469" s="474">
        <v>18975347.600000001</v>
      </c>
      <c r="S469" s="474">
        <v>18975347.600000001</v>
      </c>
      <c r="T469" s="474">
        <v>18975347.600000001</v>
      </c>
      <c r="U469" s="474">
        <v>18975347.600000001</v>
      </c>
      <c r="V469" s="474">
        <v>18975347.600000001</v>
      </c>
      <c r="W469" s="474">
        <v>18975347.600000001</v>
      </c>
      <c r="X469" s="474">
        <v>18975347.600000001</v>
      </c>
      <c r="Y469" s="474">
        <v>18975347.600000001</v>
      </c>
      <c r="Z469" s="474">
        <v>18975347.600000001</v>
      </c>
      <c r="AA469" s="474">
        <v>18975347.600000001</v>
      </c>
      <c r="AB469" s="474">
        <v>18975347.600000001</v>
      </c>
      <c r="AC469" s="474">
        <v>18975347.600000001</v>
      </c>
      <c r="AD469" s="474">
        <v>18975347.600000001</v>
      </c>
      <c r="AE469" s="474">
        <v>18975347.600000001</v>
      </c>
      <c r="AF469" s="474">
        <v>18975347.600000001</v>
      </c>
      <c r="AG469" s="474">
        <v>18975347.600000001</v>
      </c>
      <c r="AH469" s="474">
        <v>18975347.600000001</v>
      </c>
      <c r="AI469" s="474">
        <v>18975347.600000001</v>
      </c>
      <c r="AJ469" s="474">
        <v>18975347.600000001</v>
      </c>
      <c r="AK469" s="474">
        <v>18975347.600000001</v>
      </c>
      <c r="AL469" s="474">
        <v>18975347.600000001</v>
      </c>
      <c r="AM469" s="474">
        <v>18975347.600000001</v>
      </c>
      <c r="AN469" s="474">
        <v>18975347.600000001</v>
      </c>
      <c r="AO469" s="474">
        <v>18975347.600000001</v>
      </c>
      <c r="AP469" s="474">
        <v>18975347.600000001</v>
      </c>
      <c r="AQ469" s="474">
        <v>18975347.600000001</v>
      </c>
      <c r="AR469" s="474">
        <v>18975347.600000001</v>
      </c>
      <c r="AS469" s="474">
        <v>18975347.600000001</v>
      </c>
      <c r="AT469" s="474">
        <v>18975347.600000001</v>
      </c>
      <c r="AU469" s="474">
        <v>18975347.600000001</v>
      </c>
      <c r="AV469" s="474">
        <v>18975347.600000001</v>
      </c>
      <c r="AW469" s="474">
        <v>18975347.600000001</v>
      </c>
      <c r="AX469" s="474">
        <v>18975347.600000001</v>
      </c>
      <c r="AY469" s="474">
        <v>18975347.600000001</v>
      </c>
      <c r="AZ469" s="474">
        <v>18975347.600000001</v>
      </c>
      <c r="BA469" s="474">
        <v>18975347.600000001</v>
      </c>
    </row>
    <row r="470" spans="1:53">
      <c r="A470" s="475" t="s">
        <v>2536</v>
      </c>
      <c r="B470" s="474">
        <v>0</v>
      </c>
      <c r="C470" s="474">
        <v>0</v>
      </c>
      <c r="D470" s="474">
        <v>0</v>
      </c>
      <c r="E470" s="474">
        <v>0</v>
      </c>
      <c r="F470" s="474">
        <v>0</v>
      </c>
      <c r="G470" s="474">
        <v>0</v>
      </c>
      <c r="H470" s="474">
        <v>0</v>
      </c>
      <c r="I470" s="474">
        <v>0</v>
      </c>
      <c r="J470" s="474">
        <v>0</v>
      </c>
      <c r="K470" s="474">
        <v>0</v>
      </c>
      <c r="L470" s="474">
        <v>0</v>
      </c>
      <c r="M470" s="474">
        <v>0</v>
      </c>
      <c r="N470" s="474">
        <v>0</v>
      </c>
      <c r="O470" s="474">
        <v>0</v>
      </c>
      <c r="P470" s="474">
        <v>0</v>
      </c>
      <c r="Q470" s="474">
        <v>0</v>
      </c>
      <c r="R470" s="474">
        <v>0</v>
      </c>
      <c r="S470" s="474">
        <v>0</v>
      </c>
      <c r="T470" s="474">
        <v>0</v>
      </c>
      <c r="U470" s="474">
        <v>0</v>
      </c>
      <c r="V470" s="474">
        <v>0</v>
      </c>
      <c r="W470" s="474">
        <v>0</v>
      </c>
      <c r="X470" s="474">
        <v>0</v>
      </c>
      <c r="Y470" s="474">
        <v>0</v>
      </c>
      <c r="Z470" s="474">
        <v>0</v>
      </c>
      <c r="AA470" s="474">
        <v>0</v>
      </c>
      <c r="AB470" s="474">
        <v>0</v>
      </c>
      <c r="AC470" s="474">
        <v>0</v>
      </c>
      <c r="AD470" s="474">
        <v>0</v>
      </c>
      <c r="AE470" s="474">
        <v>0</v>
      </c>
      <c r="AF470" s="474">
        <v>0</v>
      </c>
      <c r="AG470" s="474">
        <v>0</v>
      </c>
      <c r="AH470" s="474">
        <v>0</v>
      </c>
      <c r="AI470" s="474">
        <v>0</v>
      </c>
      <c r="AJ470" s="474">
        <v>0</v>
      </c>
      <c r="AK470" s="474">
        <v>0</v>
      </c>
      <c r="AL470" s="474">
        <v>0</v>
      </c>
      <c r="AM470" s="474">
        <v>0</v>
      </c>
      <c r="AN470" s="474">
        <v>0</v>
      </c>
      <c r="AO470" s="474">
        <v>0</v>
      </c>
      <c r="AP470" s="474">
        <v>0</v>
      </c>
      <c r="AQ470" s="474">
        <v>0</v>
      </c>
      <c r="AR470" s="474">
        <v>0</v>
      </c>
      <c r="AS470" s="474">
        <v>0</v>
      </c>
      <c r="AT470" s="474">
        <v>0</v>
      </c>
      <c r="AU470" s="474">
        <v>0</v>
      </c>
      <c r="AV470" s="474">
        <v>0</v>
      </c>
      <c r="AW470" s="474">
        <v>0</v>
      </c>
      <c r="AX470" s="474">
        <v>0</v>
      </c>
      <c r="AY470" s="474">
        <v>0</v>
      </c>
      <c r="AZ470" s="474">
        <v>0</v>
      </c>
      <c r="BA470" s="474">
        <v>0</v>
      </c>
    </row>
    <row r="471" spans="1:53">
      <c r="A471" s="475" t="s">
        <v>2535</v>
      </c>
      <c r="B471" s="474">
        <v>0</v>
      </c>
      <c r="C471" s="474">
        <v>0</v>
      </c>
      <c r="D471" s="474">
        <v>0</v>
      </c>
      <c r="E471" s="474">
        <v>0</v>
      </c>
      <c r="F471" s="474">
        <v>0</v>
      </c>
      <c r="G471" s="474">
        <v>0</v>
      </c>
      <c r="H471" s="474">
        <v>0</v>
      </c>
      <c r="I471" s="474">
        <v>0</v>
      </c>
      <c r="J471" s="474">
        <v>0</v>
      </c>
      <c r="K471" s="474">
        <v>0</v>
      </c>
      <c r="L471" s="474">
        <v>0</v>
      </c>
      <c r="M471" s="474">
        <v>0</v>
      </c>
      <c r="N471" s="474">
        <v>0</v>
      </c>
      <c r="O471" s="474">
        <v>0</v>
      </c>
      <c r="P471" s="474">
        <v>0</v>
      </c>
      <c r="Q471" s="474">
        <v>0</v>
      </c>
      <c r="R471" s="474">
        <v>0</v>
      </c>
      <c r="S471" s="474">
        <v>0</v>
      </c>
      <c r="T471" s="474">
        <v>0</v>
      </c>
      <c r="U471" s="474">
        <v>0</v>
      </c>
      <c r="V471" s="474">
        <v>0</v>
      </c>
      <c r="W471" s="474">
        <v>0</v>
      </c>
      <c r="X471" s="474">
        <v>0</v>
      </c>
      <c r="Y471" s="474">
        <v>0</v>
      </c>
      <c r="Z471" s="474">
        <v>0</v>
      </c>
      <c r="AA471" s="474">
        <v>0</v>
      </c>
      <c r="AB471" s="474">
        <v>0</v>
      </c>
      <c r="AC471" s="474">
        <v>0</v>
      </c>
      <c r="AD471" s="474">
        <v>0</v>
      </c>
      <c r="AE471" s="474">
        <v>0</v>
      </c>
      <c r="AF471" s="474">
        <v>0</v>
      </c>
      <c r="AG471" s="474">
        <v>0</v>
      </c>
      <c r="AH471" s="474">
        <v>0</v>
      </c>
      <c r="AI471" s="474">
        <v>0</v>
      </c>
      <c r="AJ471" s="474">
        <v>0</v>
      </c>
      <c r="AK471" s="474">
        <v>0</v>
      </c>
      <c r="AL471" s="474">
        <v>0</v>
      </c>
      <c r="AM471" s="474">
        <v>0</v>
      </c>
      <c r="AN471" s="474">
        <v>0</v>
      </c>
      <c r="AO471" s="474">
        <v>0</v>
      </c>
      <c r="AP471" s="474">
        <v>0</v>
      </c>
      <c r="AQ471" s="474">
        <v>0</v>
      </c>
      <c r="AR471" s="474">
        <v>0</v>
      </c>
      <c r="AS471" s="474">
        <v>0</v>
      </c>
      <c r="AT471" s="474">
        <v>0</v>
      </c>
      <c r="AU471" s="474">
        <v>0</v>
      </c>
      <c r="AV471" s="474">
        <v>0</v>
      </c>
      <c r="AW471" s="474">
        <v>0</v>
      </c>
      <c r="AX471" s="474">
        <v>0</v>
      </c>
      <c r="AY471" s="474">
        <v>0</v>
      </c>
      <c r="AZ471" s="474">
        <v>0</v>
      </c>
      <c r="BA471" s="474">
        <v>0</v>
      </c>
    </row>
    <row r="472" spans="1:53">
      <c r="A472" s="475" t="s">
        <v>2534</v>
      </c>
      <c r="B472" s="474">
        <v>0</v>
      </c>
      <c r="C472" s="474">
        <v>0</v>
      </c>
      <c r="D472" s="474">
        <v>0</v>
      </c>
      <c r="E472" s="474">
        <v>0</v>
      </c>
      <c r="F472" s="474">
        <v>0</v>
      </c>
      <c r="G472" s="474">
        <v>0</v>
      </c>
      <c r="H472" s="474">
        <v>0</v>
      </c>
      <c r="I472" s="474">
        <v>0</v>
      </c>
      <c r="J472" s="474">
        <v>0</v>
      </c>
      <c r="K472" s="474">
        <v>0</v>
      </c>
      <c r="L472" s="474">
        <v>0</v>
      </c>
      <c r="M472" s="474">
        <v>0</v>
      </c>
      <c r="N472" s="474">
        <v>0</v>
      </c>
      <c r="O472" s="474">
        <v>0</v>
      </c>
      <c r="P472" s="474">
        <v>0</v>
      </c>
      <c r="Q472" s="474">
        <v>0</v>
      </c>
      <c r="R472" s="474">
        <v>0</v>
      </c>
      <c r="S472" s="474">
        <v>0</v>
      </c>
      <c r="T472" s="474">
        <v>0</v>
      </c>
      <c r="U472" s="474">
        <v>0</v>
      </c>
      <c r="V472" s="474">
        <v>0</v>
      </c>
      <c r="W472" s="474">
        <v>0</v>
      </c>
      <c r="X472" s="474">
        <v>0</v>
      </c>
      <c r="Y472" s="474">
        <v>0</v>
      </c>
      <c r="Z472" s="474">
        <v>0</v>
      </c>
      <c r="AA472" s="474">
        <v>0</v>
      </c>
      <c r="AB472" s="474">
        <v>0</v>
      </c>
      <c r="AC472" s="474">
        <v>0</v>
      </c>
      <c r="AD472" s="474">
        <v>0</v>
      </c>
      <c r="AE472" s="474">
        <v>0</v>
      </c>
      <c r="AF472" s="474">
        <v>0</v>
      </c>
      <c r="AG472" s="474">
        <v>0</v>
      </c>
      <c r="AH472" s="474">
        <v>0</v>
      </c>
      <c r="AI472" s="474">
        <v>0</v>
      </c>
      <c r="AJ472" s="474">
        <v>0</v>
      </c>
      <c r="AK472" s="474">
        <v>0</v>
      </c>
      <c r="AL472" s="474">
        <v>0</v>
      </c>
      <c r="AM472" s="474">
        <v>0</v>
      </c>
      <c r="AN472" s="474">
        <v>0</v>
      </c>
      <c r="AO472" s="474">
        <v>0</v>
      </c>
      <c r="AP472" s="474">
        <v>0</v>
      </c>
      <c r="AQ472" s="474">
        <v>0</v>
      </c>
      <c r="AR472" s="474">
        <v>0</v>
      </c>
      <c r="AS472" s="474">
        <v>0</v>
      </c>
      <c r="AT472" s="474">
        <v>0</v>
      </c>
      <c r="AU472" s="474">
        <v>0</v>
      </c>
      <c r="AV472" s="474">
        <v>0</v>
      </c>
      <c r="AW472" s="474">
        <v>0</v>
      </c>
      <c r="AX472" s="474">
        <v>0</v>
      </c>
      <c r="AY472" s="474">
        <v>0</v>
      </c>
      <c r="AZ472" s="474">
        <v>0</v>
      </c>
      <c r="BA472" s="474">
        <v>0</v>
      </c>
    </row>
    <row r="473" spans="1:53">
      <c r="A473" s="475" t="s">
        <v>2533</v>
      </c>
      <c r="B473" s="474">
        <v>545000000</v>
      </c>
      <c r="C473" s="474">
        <v>467000000</v>
      </c>
      <c r="D473" s="474">
        <v>420000000</v>
      </c>
      <c r="E473" s="474">
        <v>308000000</v>
      </c>
      <c r="F473" s="474">
        <v>235000000</v>
      </c>
      <c r="G473" s="474">
        <v>194000000</v>
      </c>
      <c r="H473" s="474">
        <v>95500000</v>
      </c>
      <c r="I473" s="474">
        <v>0</v>
      </c>
      <c r="J473" s="474">
        <v>245500000</v>
      </c>
      <c r="K473" s="474">
        <v>0</v>
      </c>
      <c r="L473" s="474">
        <v>710739360.94853306</v>
      </c>
      <c r="M473" s="474">
        <v>1019228220.2744499</v>
      </c>
      <c r="N473" s="474">
        <v>1019228220.2744499</v>
      </c>
      <c r="O473" s="474">
        <v>672288483.055089</v>
      </c>
      <c r="P473" s="474">
        <v>841043161.42732298</v>
      </c>
      <c r="Q473" s="474">
        <v>676694303.30778003</v>
      </c>
      <c r="R473" s="474">
        <v>530447354.30655599</v>
      </c>
      <c r="S473" s="474">
        <v>475626641.83739698</v>
      </c>
      <c r="T473" s="474">
        <v>737885895.97696102</v>
      </c>
      <c r="U473" s="474">
        <v>425856138.62311202</v>
      </c>
      <c r="V473" s="474">
        <v>338971156.94490498</v>
      </c>
      <c r="W473" s="474">
        <v>358218732.03185201</v>
      </c>
      <c r="X473" s="474">
        <v>147119400.11311501</v>
      </c>
      <c r="Y473" s="474">
        <v>494603625.84773397</v>
      </c>
      <c r="Z473" s="474">
        <v>361739704.533602</v>
      </c>
      <c r="AA473" s="474">
        <v>361739704.533602</v>
      </c>
      <c r="AB473" s="474">
        <v>253307008.16578799</v>
      </c>
      <c r="AC473" s="474">
        <v>469088827.176256</v>
      </c>
      <c r="AD473" s="474">
        <v>745493391.01597703</v>
      </c>
      <c r="AE473" s="474">
        <v>634383371.02495801</v>
      </c>
      <c r="AF473" s="474">
        <v>559118871.10442495</v>
      </c>
      <c r="AG473" s="474">
        <v>795920573.78829396</v>
      </c>
      <c r="AH473" s="474">
        <v>1005076536.1864001</v>
      </c>
      <c r="AI473" s="474">
        <v>893869000.24717796</v>
      </c>
      <c r="AJ473" s="474">
        <v>972201653.66454995</v>
      </c>
      <c r="AK473" s="474">
        <v>792449807.69057906</v>
      </c>
      <c r="AL473" s="474">
        <v>727933627.72624898</v>
      </c>
      <c r="AM473" s="474">
        <v>825574120.83070505</v>
      </c>
      <c r="AN473" s="474">
        <v>825574120.83070505</v>
      </c>
      <c r="AO473" s="474">
        <v>480282339.44037801</v>
      </c>
      <c r="AP473" s="474">
        <v>197000375.65851301</v>
      </c>
      <c r="AQ473" s="474">
        <v>556686335.84948504</v>
      </c>
      <c r="AR473" s="474">
        <v>390774971.12768602</v>
      </c>
      <c r="AS473" s="474">
        <v>309739949.26822901</v>
      </c>
      <c r="AT473" s="474">
        <v>452063644.47014499</v>
      </c>
      <c r="AU473" s="474">
        <v>318142236.164325</v>
      </c>
      <c r="AV473" s="474">
        <v>148462473.88209</v>
      </c>
      <c r="AW473" s="474">
        <v>222264470.38490501</v>
      </c>
      <c r="AX473" s="474">
        <v>6620344.9282061104</v>
      </c>
      <c r="AY473" s="474">
        <v>361031990.96253902</v>
      </c>
      <c r="AZ473" s="474">
        <v>563212315.42900002</v>
      </c>
      <c r="BA473" s="474">
        <v>563212315.42900002</v>
      </c>
    </row>
    <row r="474" spans="1:53">
      <c r="A474" s="475" t="s">
        <v>2532</v>
      </c>
      <c r="B474" s="474">
        <v>545000000</v>
      </c>
      <c r="C474" s="474">
        <v>467000000</v>
      </c>
      <c r="D474" s="474">
        <v>420000000</v>
      </c>
      <c r="E474" s="474">
        <v>308000000</v>
      </c>
      <c r="F474" s="474">
        <v>235000000</v>
      </c>
      <c r="G474" s="474">
        <v>194000000</v>
      </c>
      <c r="H474" s="474">
        <v>95500000</v>
      </c>
      <c r="I474" s="474">
        <v>0</v>
      </c>
      <c r="J474" s="474">
        <v>245500000</v>
      </c>
      <c r="K474" s="474">
        <v>0</v>
      </c>
      <c r="L474" s="474">
        <v>710739360.94853306</v>
      </c>
      <c r="M474" s="474">
        <v>1019228220.2744499</v>
      </c>
      <c r="N474" s="474">
        <v>1019228220.2744499</v>
      </c>
      <c r="O474" s="474">
        <v>672288483.055089</v>
      </c>
      <c r="P474" s="474">
        <v>841043161.42732298</v>
      </c>
      <c r="Q474" s="474">
        <v>676694303.30778003</v>
      </c>
      <c r="R474" s="474">
        <v>530447354.30655599</v>
      </c>
      <c r="S474" s="474">
        <v>475626641.83739698</v>
      </c>
      <c r="T474" s="474">
        <v>737885895.97696102</v>
      </c>
      <c r="U474" s="474">
        <v>425856138.62311202</v>
      </c>
      <c r="V474" s="474">
        <v>338971156.94490498</v>
      </c>
      <c r="W474" s="474">
        <v>358218732.03185201</v>
      </c>
      <c r="X474" s="474">
        <v>147119400.11311501</v>
      </c>
      <c r="Y474" s="474">
        <v>494603625.84773397</v>
      </c>
      <c r="Z474" s="474">
        <v>361739704.533602</v>
      </c>
      <c r="AA474" s="474">
        <v>361739704.533602</v>
      </c>
      <c r="AB474" s="474">
        <v>253307008.16578799</v>
      </c>
      <c r="AC474" s="474">
        <v>469088827.176256</v>
      </c>
      <c r="AD474" s="474">
        <v>745493391.01597703</v>
      </c>
      <c r="AE474" s="474">
        <v>634383371.02495801</v>
      </c>
      <c r="AF474" s="474">
        <v>559118871.10442495</v>
      </c>
      <c r="AG474" s="474">
        <v>795920573.78829396</v>
      </c>
      <c r="AH474" s="474">
        <v>1005076536.1864001</v>
      </c>
      <c r="AI474" s="474">
        <v>893869000.24717796</v>
      </c>
      <c r="AJ474" s="474">
        <v>972201653.66454995</v>
      </c>
      <c r="AK474" s="474">
        <v>792449807.69057906</v>
      </c>
      <c r="AL474" s="474">
        <v>727933627.72624898</v>
      </c>
      <c r="AM474" s="474">
        <v>825574120.83070505</v>
      </c>
      <c r="AN474" s="474">
        <v>825574120.83070505</v>
      </c>
      <c r="AO474" s="474">
        <v>480282339.44037801</v>
      </c>
      <c r="AP474" s="474">
        <v>197000375.65851301</v>
      </c>
      <c r="AQ474" s="474">
        <v>556686335.84948504</v>
      </c>
      <c r="AR474" s="474">
        <v>390774971.12768602</v>
      </c>
      <c r="AS474" s="474">
        <v>309739949.26822901</v>
      </c>
      <c r="AT474" s="474">
        <v>452063644.47014499</v>
      </c>
      <c r="AU474" s="474">
        <v>318142236.164325</v>
      </c>
      <c r="AV474" s="474">
        <v>148462473.88209</v>
      </c>
      <c r="AW474" s="474">
        <v>222264470.38490501</v>
      </c>
      <c r="AX474" s="474">
        <v>6620344.9282061104</v>
      </c>
      <c r="AY474" s="474">
        <v>361031990.96253902</v>
      </c>
      <c r="AZ474" s="474">
        <v>563212315.42900002</v>
      </c>
      <c r="BA474" s="474">
        <v>563212315.42900002</v>
      </c>
    </row>
    <row r="475" spans="1:53">
      <c r="A475" s="475" t="s">
        <v>2531</v>
      </c>
      <c r="B475" s="474">
        <v>545000000</v>
      </c>
      <c r="C475" s="474">
        <v>467000000</v>
      </c>
      <c r="D475" s="474">
        <v>420000000</v>
      </c>
      <c r="E475" s="474">
        <v>308000000</v>
      </c>
      <c r="F475" s="474">
        <v>235000000</v>
      </c>
      <c r="G475" s="474">
        <v>194000000</v>
      </c>
      <c r="H475" s="474">
        <v>95500000</v>
      </c>
      <c r="I475" s="474">
        <v>0</v>
      </c>
      <c r="J475" s="474">
        <v>245500000</v>
      </c>
      <c r="K475" s="474">
        <v>0</v>
      </c>
      <c r="L475" s="474">
        <v>710739360.94853199</v>
      </c>
      <c r="M475" s="474">
        <v>1019228220.2744499</v>
      </c>
      <c r="N475" s="474">
        <v>1019228220.2744499</v>
      </c>
      <c r="O475" s="474">
        <v>672288483.055089</v>
      </c>
      <c r="P475" s="474">
        <v>841043161.42732298</v>
      </c>
      <c r="Q475" s="474">
        <v>676694303.30778003</v>
      </c>
      <c r="R475" s="474">
        <v>530447354.30655599</v>
      </c>
      <c r="S475" s="474">
        <v>475626641.83739603</v>
      </c>
      <c r="T475" s="474">
        <v>737885895.97696102</v>
      </c>
      <c r="U475" s="474">
        <v>425856138.62311101</v>
      </c>
      <c r="V475" s="474">
        <v>338971156.94490403</v>
      </c>
      <c r="W475" s="474">
        <v>358218732.03185201</v>
      </c>
      <c r="X475" s="474">
        <v>147119400.113114</v>
      </c>
      <c r="Y475" s="474">
        <v>494603625.84773302</v>
      </c>
      <c r="Z475" s="474">
        <v>361739704.533602</v>
      </c>
      <c r="AA475" s="474">
        <v>361739704.533602</v>
      </c>
      <c r="AB475" s="474">
        <v>253307008.16578799</v>
      </c>
      <c r="AC475" s="474">
        <v>469088827.176256</v>
      </c>
      <c r="AD475" s="474">
        <v>745493391.01597703</v>
      </c>
      <c r="AE475" s="474">
        <v>634383371.02495694</v>
      </c>
      <c r="AF475" s="474">
        <v>559118871.10442495</v>
      </c>
      <c r="AG475" s="474">
        <v>795920573.788293</v>
      </c>
      <c r="AH475" s="474">
        <v>1005076536.1864001</v>
      </c>
      <c r="AI475" s="474">
        <v>893869000.247177</v>
      </c>
      <c r="AJ475" s="474">
        <v>972201653.66454899</v>
      </c>
      <c r="AK475" s="474">
        <v>792449807.69057906</v>
      </c>
      <c r="AL475" s="474">
        <v>727933627.72624803</v>
      </c>
      <c r="AM475" s="474">
        <v>825574120.83070505</v>
      </c>
      <c r="AN475" s="474">
        <v>825574120.83070505</v>
      </c>
      <c r="AO475" s="474">
        <v>480282339.44037801</v>
      </c>
      <c r="AP475" s="474">
        <v>197000375.65851301</v>
      </c>
      <c r="AQ475" s="474">
        <v>556686335.84948504</v>
      </c>
      <c r="AR475" s="474">
        <v>390774971.12768602</v>
      </c>
      <c r="AS475" s="474">
        <v>309739949.26822901</v>
      </c>
      <c r="AT475" s="474">
        <v>452063644.47014499</v>
      </c>
      <c r="AU475" s="474">
        <v>318142236.164325</v>
      </c>
      <c r="AV475" s="474">
        <v>148462473.88209</v>
      </c>
      <c r="AW475" s="474">
        <v>222264470.38490501</v>
      </c>
      <c r="AX475" s="474">
        <v>6620344.9282061104</v>
      </c>
      <c r="AY475" s="474">
        <v>361031990.96253902</v>
      </c>
      <c r="AZ475" s="474">
        <v>563212315.42900002</v>
      </c>
      <c r="BA475" s="474">
        <v>563212315.42900002</v>
      </c>
    </row>
    <row r="476" spans="1:53">
      <c r="A476" s="475" t="s">
        <v>2530</v>
      </c>
      <c r="B476" s="474">
        <v>0</v>
      </c>
      <c r="C476" s="474">
        <v>0</v>
      </c>
      <c r="D476" s="474">
        <v>0</v>
      </c>
      <c r="E476" s="474">
        <v>0</v>
      </c>
      <c r="F476" s="474">
        <v>0</v>
      </c>
      <c r="G476" s="474">
        <v>0</v>
      </c>
      <c r="H476" s="474">
        <v>0</v>
      </c>
      <c r="I476" s="474">
        <v>0</v>
      </c>
      <c r="J476" s="474">
        <v>0</v>
      </c>
      <c r="K476" s="474">
        <v>0</v>
      </c>
      <c r="L476" s="474">
        <v>0</v>
      </c>
      <c r="M476" s="474">
        <v>0</v>
      </c>
      <c r="N476" s="474">
        <v>0</v>
      </c>
      <c r="O476" s="474">
        <v>0</v>
      </c>
      <c r="P476" s="474">
        <v>0</v>
      </c>
      <c r="Q476" s="474">
        <v>0</v>
      </c>
      <c r="R476" s="474">
        <v>0</v>
      </c>
      <c r="S476" s="474">
        <v>0</v>
      </c>
      <c r="T476" s="474">
        <v>0</v>
      </c>
      <c r="U476" s="474">
        <v>0</v>
      </c>
      <c r="V476" s="474">
        <v>0</v>
      </c>
      <c r="W476" s="474">
        <v>0</v>
      </c>
      <c r="X476" s="474">
        <v>0</v>
      </c>
      <c r="Y476" s="474">
        <v>0</v>
      </c>
      <c r="Z476" s="474">
        <v>0</v>
      </c>
      <c r="AA476" s="474">
        <v>0</v>
      </c>
      <c r="AB476" s="474">
        <v>0</v>
      </c>
      <c r="AC476" s="474">
        <v>0</v>
      </c>
      <c r="AD476" s="474">
        <v>0</v>
      </c>
      <c r="AE476" s="474">
        <v>0</v>
      </c>
      <c r="AF476" s="474">
        <v>0</v>
      </c>
      <c r="AG476" s="474">
        <v>0</v>
      </c>
      <c r="AH476" s="474">
        <v>0</v>
      </c>
      <c r="AI476" s="474">
        <v>0</v>
      </c>
      <c r="AJ476" s="474">
        <v>0</v>
      </c>
      <c r="AK476" s="474">
        <v>0</v>
      </c>
      <c r="AL476" s="474">
        <v>0</v>
      </c>
      <c r="AM476" s="474">
        <v>0</v>
      </c>
      <c r="AN476" s="474">
        <v>0</v>
      </c>
      <c r="AO476" s="474">
        <v>0</v>
      </c>
      <c r="AP476" s="474">
        <v>0</v>
      </c>
      <c r="AQ476" s="474">
        <v>0</v>
      </c>
      <c r="AR476" s="474">
        <v>0</v>
      </c>
      <c r="AS476" s="474">
        <v>0</v>
      </c>
      <c r="AT476" s="474">
        <v>0</v>
      </c>
      <c r="AU476" s="474">
        <v>0</v>
      </c>
      <c r="AV476" s="474">
        <v>0</v>
      </c>
      <c r="AW476" s="474">
        <v>0</v>
      </c>
      <c r="AX476" s="474">
        <v>0</v>
      </c>
      <c r="AY476" s="474">
        <v>0</v>
      </c>
      <c r="AZ476" s="474">
        <v>0</v>
      </c>
      <c r="BA476" s="474">
        <v>0</v>
      </c>
    </row>
    <row r="477" spans="1:53">
      <c r="A477" s="475" t="s">
        <v>2529</v>
      </c>
      <c r="B477" s="474">
        <v>0</v>
      </c>
      <c r="C477" s="474">
        <v>0</v>
      </c>
      <c r="D477" s="474">
        <v>0</v>
      </c>
      <c r="E477" s="474">
        <v>0</v>
      </c>
      <c r="F477" s="474">
        <v>0</v>
      </c>
      <c r="G477" s="474">
        <v>0</v>
      </c>
      <c r="H477" s="474">
        <v>0</v>
      </c>
      <c r="I477" s="474">
        <v>0</v>
      </c>
      <c r="J477" s="474">
        <v>0</v>
      </c>
      <c r="K477" s="474">
        <v>0</v>
      </c>
      <c r="L477" s="474">
        <v>0</v>
      </c>
      <c r="M477" s="474">
        <v>0</v>
      </c>
      <c r="N477" s="474">
        <v>0</v>
      </c>
      <c r="O477" s="474">
        <v>0</v>
      </c>
      <c r="P477" s="474">
        <v>0</v>
      </c>
      <c r="Q477" s="474">
        <v>0</v>
      </c>
      <c r="R477" s="474">
        <v>0</v>
      </c>
      <c r="S477" s="474">
        <v>0</v>
      </c>
      <c r="T477" s="474">
        <v>0</v>
      </c>
      <c r="U477" s="474">
        <v>0</v>
      </c>
      <c r="V477" s="474">
        <v>0</v>
      </c>
      <c r="W477" s="474">
        <v>0</v>
      </c>
      <c r="X477" s="474">
        <v>0</v>
      </c>
      <c r="Y477" s="474">
        <v>0</v>
      </c>
      <c r="Z477" s="474">
        <v>0</v>
      </c>
      <c r="AA477" s="474">
        <v>0</v>
      </c>
      <c r="AB477" s="474">
        <v>0</v>
      </c>
      <c r="AC477" s="474">
        <v>0</v>
      </c>
      <c r="AD477" s="474">
        <v>0</v>
      </c>
      <c r="AE477" s="474">
        <v>0</v>
      </c>
      <c r="AF477" s="474">
        <v>0</v>
      </c>
      <c r="AG477" s="474">
        <v>0</v>
      </c>
      <c r="AH477" s="474">
        <v>0</v>
      </c>
      <c r="AI477" s="474">
        <v>0</v>
      </c>
      <c r="AJ477" s="474">
        <v>0</v>
      </c>
      <c r="AK477" s="474">
        <v>0</v>
      </c>
      <c r="AL477" s="474">
        <v>0</v>
      </c>
      <c r="AM477" s="474">
        <v>0</v>
      </c>
      <c r="AN477" s="474">
        <v>0</v>
      </c>
      <c r="AO477" s="474">
        <v>0</v>
      </c>
      <c r="AP477" s="474">
        <v>0</v>
      </c>
      <c r="AQ477" s="474">
        <v>0</v>
      </c>
      <c r="AR477" s="474">
        <v>0</v>
      </c>
      <c r="AS477" s="474">
        <v>0</v>
      </c>
      <c r="AT477" s="474">
        <v>0</v>
      </c>
      <c r="AU477" s="474">
        <v>0</v>
      </c>
      <c r="AV477" s="474">
        <v>0</v>
      </c>
      <c r="AW477" s="474">
        <v>0</v>
      </c>
      <c r="AX477" s="474">
        <v>0</v>
      </c>
      <c r="AY477" s="474">
        <v>0</v>
      </c>
      <c r="AZ477" s="474">
        <v>0</v>
      </c>
      <c r="BA477" s="474">
        <v>0</v>
      </c>
    </row>
    <row r="478" spans="1:53">
      <c r="A478" s="475" t="s">
        <v>2528</v>
      </c>
      <c r="B478" s="474">
        <v>0</v>
      </c>
      <c r="C478" s="474">
        <v>0</v>
      </c>
      <c r="D478" s="474">
        <v>0</v>
      </c>
      <c r="E478" s="474">
        <v>0</v>
      </c>
      <c r="F478" s="474">
        <v>0</v>
      </c>
      <c r="G478" s="474">
        <v>0</v>
      </c>
      <c r="H478" s="474">
        <v>0</v>
      </c>
      <c r="I478" s="474">
        <v>0</v>
      </c>
      <c r="J478" s="474">
        <v>0</v>
      </c>
      <c r="K478" s="474">
        <v>0</v>
      </c>
      <c r="L478" s="474">
        <v>0</v>
      </c>
      <c r="M478" s="474">
        <v>0</v>
      </c>
      <c r="N478" s="474">
        <v>0</v>
      </c>
      <c r="O478" s="474">
        <v>0</v>
      </c>
      <c r="P478" s="474">
        <v>0</v>
      </c>
      <c r="Q478" s="474">
        <v>0</v>
      </c>
      <c r="R478" s="474">
        <v>0</v>
      </c>
      <c r="S478" s="474">
        <v>0</v>
      </c>
      <c r="T478" s="474">
        <v>0</v>
      </c>
      <c r="U478" s="474">
        <v>0</v>
      </c>
      <c r="V478" s="474">
        <v>0</v>
      </c>
      <c r="W478" s="474">
        <v>0</v>
      </c>
      <c r="X478" s="474">
        <v>0</v>
      </c>
      <c r="Y478" s="474">
        <v>0</v>
      </c>
      <c r="Z478" s="474">
        <v>0</v>
      </c>
      <c r="AA478" s="474">
        <v>0</v>
      </c>
      <c r="AB478" s="474">
        <v>0</v>
      </c>
      <c r="AC478" s="474">
        <v>0</v>
      </c>
      <c r="AD478" s="474">
        <v>0</v>
      </c>
      <c r="AE478" s="474">
        <v>0</v>
      </c>
      <c r="AF478" s="474">
        <v>0</v>
      </c>
      <c r="AG478" s="474">
        <v>0</v>
      </c>
      <c r="AH478" s="474">
        <v>0</v>
      </c>
      <c r="AI478" s="474">
        <v>0</v>
      </c>
      <c r="AJ478" s="474">
        <v>0</v>
      </c>
      <c r="AK478" s="474">
        <v>0</v>
      </c>
      <c r="AL478" s="474">
        <v>0</v>
      </c>
      <c r="AM478" s="474">
        <v>0</v>
      </c>
      <c r="AN478" s="474">
        <v>0</v>
      </c>
      <c r="AO478" s="474">
        <v>0</v>
      </c>
      <c r="AP478" s="474">
        <v>0</v>
      </c>
      <c r="AQ478" s="474">
        <v>0</v>
      </c>
      <c r="AR478" s="474">
        <v>0</v>
      </c>
      <c r="AS478" s="474">
        <v>0</v>
      </c>
      <c r="AT478" s="474">
        <v>0</v>
      </c>
      <c r="AU478" s="474">
        <v>0</v>
      </c>
      <c r="AV478" s="474">
        <v>0</v>
      </c>
      <c r="AW478" s="474">
        <v>0</v>
      </c>
      <c r="AX478" s="474">
        <v>0</v>
      </c>
      <c r="AY478" s="474">
        <v>0</v>
      </c>
      <c r="AZ478" s="474">
        <v>0</v>
      </c>
      <c r="BA478" s="474">
        <v>0</v>
      </c>
    </row>
    <row r="479" spans="1:53">
      <c r="A479" s="475" t="s">
        <v>2527</v>
      </c>
      <c r="B479" s="474">
        <v>466364486.46999902</v>
      </c>
      <c r="C479" s="474">
        <v>442740280.23000002</v>
      </c>
      <c r="D479" s="474">
        <v>368155300.82999903</v>
      </c>
      <c r="E479" s="474">
        <v>425733042.12</v>
      </c>
      <c r="F479" s="474">
        <v>444320437.84999901</v>
      </c>
      <c r="G479" s="474">
        <v>445094139.79000002</v>
      </c>
      <c r="H479" s="474">
        <v>523666398.59999901</v>
      </c>
      <c r="I479" s="474">
        <v>518026059.17000002</v>
      </c>
      <c r="J479" s="474">
        <v>489934602.38999999</v>
      </c>
      <c r="K479" s="474">
        <v>678973135.65157795</v>
      </c>
      <c r="L479" s="474">
        <v>616574265.04058194</v>
      </c>
      <c r="M479" s="474">
        <v>527828951.03499299</v>
      </c>
      <c r="N479" s="474">
        <v>527828951.03499299</v>
      </c>
      <c r="O479" s="474">
        <v>609704954.05076599</v>
      </c>
      <c r="P479" s="474">
        <v>429884462.08485299</v>
      </c>
      <c r="Q479" s="474">
        <v>333174048.09240401</v>
      </c>
      <c r="R479" s="474">
        <v>504194527.91191602</v>
      </c>
      <c r="S479" s="474">
        <v>530372268.52761197</v>
      </c>
      <c r="T479" s="474">
        <v>453015344.16776001</v>
      </c>
      <c r="U479" s="474">
        <v>551180118.55144203</v>
      </c>
      <c r="V479" s="474">
        <v>537902885.38083196</v>
      </c>
      <c r="W479" s="474">
        <v>451369836.13583302</v>
      </c>
      <c r="X479" s="474">
        <v>534151800.46163702</v>
      </c>
      <c r="Y479" s="474">
        <v>554871026.510818</v>
      </c>
      <c r="Z479" s="474">
        <v>626891403.57778001</v>
      </c>
      <c r="AA479" s="474">
        <v>626891403.57778001</v>
      </c>
      <c r="AB479" s="474">
        <v>644878020.675179</v>
      </c>
      <c r="AC479" s="474">
        <v>453821531.37411201</v>
      </c>
      <c r="AD479" s="474">
        <v>341800576.15784699</v>
      </c>
      <c r="AE479" s="474">
        <v>503710591.40094501</v>
      </c>
      <c r="AF479" s="474">
        <v>512139623.89090002</v>
      </c>
      <c r="AG479" s="474">
        <v>420451789.74473101</v>
      </c>
      <c r="AH479" s="474">
        <v>523263386.776133</v>
      </c>
      <c r="AI479" s="474">
        <v>538387066.85005999</v>
      </c>
      <c r="AJ479" s="474">
        <v>458946951.97390199</v>
      </c>
      <c r="AK479" s="474">
        <v>534976946.04580599</v>
      </c>
      <c r="AL479" s="474">
        <v>538082202.52928698</v>
      </c>
      <c r="AM479" s="474">
        <v>455414177.93803799</v>
      </c>
      <c r="AN479" s="474">
        <v>455414177.93803799</v>
      </c>
      <c r="AO479" s="474">
        <v>589424345.90831196</v>
      </c>
      <c r="AP479" s="474">
        <v>442083325.56331801</v>
      </c>
      <c r="AQ479" s="474">
        <v>305582213.85298198</v>
      </c>
      <c r="AR479" s="474">
        <v>454475226.08376199</v>
      </c>
      <c r="AS479" s="474">
        <v>457798881.739775</v>
      </c>
      <c r="AT479" s="474">
        <v>394078060.381185</v>
      </c>
      <c r="AU479" s="474">
        <v>453226896.54949301</v>
      </c>
      <c r="AV479" s="474">
        <v>474641809.74316698</v>
      </c>
      <c r="AW479" s="474">
        <v>425523345.59974498</v>
      </c>
      <c r="AX479" s="474">
        <v>464386465.34980702</v>
      </c>
      <c r="AY479" s="474">
        <v>473515709.61748302</v>
      </c>
      <c r="AZ479" s="474">
        <v>432694644.308846</v>
      </c>
      <c r="BA479" s="474">
        <v>432694644.308846</v>
      </c>
    </row>
    <row r="480" spans="1:53">
      <c r="A480" s="475" t="s">
        <v>2526</v>
      </c>
      <c r="B480" s="474">
        <v>465094486.46999902</v>
      </c>
      <c r="C480" s="474">
        <v>441470280.23000002</v>
      </c>
      <c r="D480" s="474">
        <v>366885300.82999903</v>
      </c>
      <c r="E480" s="474">
        <v>424463042.12</v>
      </c>
      <c r="F480" s="474">
        <v>443050437.84999901</v>
      </c>
      <c r="G480" s="474">
        <v>443824139.79000002</v>
      </c>
      <c r="H480" s="474">
        <v>522396398.59999901</v>
      </c>
      <c r="I480" s="474">
        <v>516756059.17000002</v>
      </c>
      <c r="J480" s="474">
        <v>489934602.38999999</v>
      </c>
      <c r="K480" s="474">
        <v>677633135.65157795</v>
      </c>
      <c r="L480" s="474">
        <v>615234265.04058194</v>
      </c>
      <c r="M480" s="474">
        <v>526488951.03499299</v>
      </c>
      <c r="N480" s="474">
        <v>526488951.03499299</v>
      </c>
      <c r="O480" s="474">
        <v>608364954.05076599</v>
      </c>
      <c r="P480" s="474">
        <v>428544462.08485299</v>
      </c>
      <c r="Q480" s="474">
        <v>331834048.09240401</v>
      </c>
      <c r="R480" s="474">
        <v>502854527.91191602</v>
      </c>
      <c r="S480" s="474">
        <v>529032268.52761197</v>
      </c>
      <c r="T480" s="474">
        <v>451675344.16776001</v>
      </c>
      <c r="U480" s="474">
        <v>549840118.55144203</v>
      </c>
      <c r="V480" s="474">
        <v>536562885.38083202</v>
      </c>
      <c r="W480" s="474">
        <v>451369836.13583302</v>
      </c>
      <c r="X480" s="474">
        <v>532761800.46163702</v>
      </c>
      <c r="Y480" s="474">
        <v>553481026.510818</v>
      </c>
      <c r="Z480" s="474">
        <v>625501403.57778001</v>
      </c>
      <c r="AA480" s="474">
        <v>625501403.57778001</v>
      </c>
      <c r="AB480" s="474">
        <v>643488020.675179</v>
      </c>
      <c r="AC480" s="474">
        <v>452431531.37411201</v>
      </c>
      <c r="AD480" s="474">
        <v>340410576.15784699</v>
      </c>
      <c r="AE480" s="474">
        <v>502320591.40094501</v>
      </c>
      <c r="AF480" s="474">
        <v>510749623.89090002</v>
      </c>
      <c r="AG480" s="474">
        <v>419061789.74473101</v>
      </c>
      <c r="AH480" s="474">
        <v>521873386.776133</v>
      </c>
      <c r="AI480" s="474">
        <v>536997066.85005999</v>
      </c>
      <c r="AJ480" s="474">
        <v>458946951.97390199</v>
      </c>
      <c r="AK480" s="474">
        <v>533526946.04580599</v>
      </c>
      <c r="AL480" s="474">
        <v>536632202.52928698</v>
      </c>
      <c r="AM480" s="474">
        <v>453964177.93803799</v>
      </c>
      <c r="AN480" s="474">
        <v>453964177.93803799</v>
      </c>
      <c r="AO480" s="474">
        <v>587974345.90831196</v>
      </c>
      <c r="AP480" s="474">
        <v>440633325.56331801</v>
      </c>
      <c r="AQ480" s="474">
        <v>304132213.85298198</v>
      </c>
      <c r="AR480" s="474">
        <v>453025226.08376199</v>
      </c>
      <c r="AS480" s="474">
        <v>456348881.739775</v>
      </c>
      <c r="AT480" s="474">
        <v>392628060.381185</v>
      </c>
      <c r="AU480" s="474">
        <v>451776896.54949301</v>
      </c>
      <c r="AV480" s="474">
        <v>473191809.74316698</v>
      </c>
      <c r="AW480" s="474">
        <v>425523345.59974498</v>
      </c>
      <c r="AX480" s="474">
        <v>462871465.34980702</v>
      </c>
      <c r="AY480" s="474">
        <v>472000709.61748302</v>
      </c>
      <c r="AZ480" s="474">
        <v>431179644.308846</v>
      </c>
      <c r="BA480" s="474">
        <v>431179644.308846</v>
      </c>
    </row>
    <row r="481" spans="1:53">
      <c r="A481" s="475" t="s">
        <v>2525</v>
      </c>
      <c r="B481" s="474">
        <v>2313496.4700000002</v>
      </c>
      <c r="C481" s="474">
        <v>1769527.05</v>
      </c>
      <c r="D481" s="474">
        <v>1894602.18</v>
      </c>
      <c r="E481" s="474">
        <v>1935115.55</v>
      </c>
      <c r="F481" s="474">
        <v>1616451.93</v>
      </c>
      <c r="G481" s="474">
        <v>1791330.71</v>
      </c>
      <c r="H481" s="474">
        <v>1594705.14</v>
      </c>
      <c r="I481" s="474">
        <v>1822010.48</v>
      </c>
      <c r="J481" s="474">
        <v>1959724.54</v>
      </c>
      <c r="K481" s="474">
        <v>2598155.79</v>
      </c>
      <c r="L481" s="474">
        <v>2598155.79</v>
      </c>
      <c r="M481" s="474">
        <v>2598155.79</v>
      </c>
      <c r="N481" s="474">
        <v>2598155.79</v>
      </c>
      <c r="O481" s="474">
        <v>2598155.79</v>
      </c>
      <c r="P481" s="474">
        <v>2598155.79</v>
      </c>
      <c r="Q481" s="474">
        <v>2598155.79</v>
      </c>
      <c r="R481" s="474">
        <v>2598155.79</v>
      </c>
      <c r="S481" s="474">
        <v>2598155.79</v>
      </c>
      <c r="T481" s="474">
        <v>2598155.79</v>
      </c>
      <c r="U481" s="474">
        <v>2598155.79</v>
      </c>
      <c r="V481" s="474">
        <v>2598155.79</v>
      </c>
      <c r="W481" s="474">
        <v>2598155.79</v>
      </c>
      <c r="X481" s="474">
        <v>2598155.79</v>
      </c>
      <c r="Y481" s="474">
        <v>2598155.79</v>
      </c>
      <c r="Z481" s="474">
        <v>2598155.79</v>
      </c>
      <c r="AA481" s="474">
        <v>2598155.79</v>
      </c>
      <c r="AB481" s="474">
        <v>2598155.79</v>
      </c>
      <c r="AC481" s="474">
        <v>2598155.79</v>
      </c>
      <c r="AD481" s="474">
        <v>2598155.79</v>
      </c>
      <c r="AE481" s="474">
        <v>2598155.79</v>
      </c>
      <c r="AF481" s="474">
        <v>2598155.79</v>
      </c>
      <c r="AG481" s="474">
        <v>2598155.79</v>
      </c>
      <c r="AH481" s="474">
        <v>2598155.79</v>
      </c>
      <c r="AI481" s="474">
        <v>2598155.79</v>
      </c>
      <c r="AJ481" s="474">
        <v>2598155.79</v>
      </c>
      <c r="AK481" s="474">
        <v>2598155.79</v>
      </c>
      <c r="AL481" s="474">
        <v>2598155.79</v>
      </c>
      <c r="AM481" s="474">
        <v>2598155.79</v>
      </c>
      <c r="AN481" s="474">
        <v>2598155.79</v>
      </c>
      <c r="AO481" s="474">
        <v>2598155.79</v>
      </c>
      <c r="AP481" s="474">
        <v>2598155.79</v>
      </c>
      <c r="AQ481" s="474">
        <v>2598155.79</v>
      </c>
      <c r="AR481" s="474">
        <v>2598155.79</v>
      </c>
      <c r="AS481" s="474">
        <v>2598155.79</v>
      </c>
      <c r="AT481" s="474">
        <v>2598155.79</v>
      </c>
      <c r="AU481" s="474">
        <v>2598155.79</v>
      </c>
      <c r="AV481" s="474">
        <v>2598155.79</v>
      </c>
      <c r="AW481" s="474">
        <v>2598155.79</v>
      </c>
      <c r="AX481" s="474">
        <v>2598155.79</v>
      </c>
      <c r="AY481" s="474">
        <v>2598155.79</v>
      </c>
      <c r="AZ481" s="474">
        <v>2598155.79</v>
      </c>
      <c r="BA481" s="474">
        <v>2598155.79</v>
      </c>
    </row>
    <row r="482" spans="1:53">
      <c r="A482" s="475" t="s">
        <v>2524</v>
      </c>
      <c r="B482" s="474">
        <v>14076470.65</v>
      </c>
      <c r="C482" s="474">
        <v>10220712.93</v>
      </c>
      <c r="D482" s="474">
        <v>15228187.33</v>
      </c>
      <c r="E482" s="474">
        <v>21244220.829999998</v>
      </c>
      <c r="F482" s="474">
        <v>21973125.66</v>
      </c>
      <c r="G482" s="474">
        <v>12697563.27</v>
      </c>
      <c r="H482" s="474">
        <v>79622932.459999993</v>
      </c>
      <c r="I482" s="474">
        <v>56925193.759999998</v>
      </c>
      <c r="J482" s="474">
        <v>51634000.950000003</v>
      </c>
      <c r="K482" s="474">
        <v>36959999.950000003</v>
      </c>
      <c r="L482" s="474">
        <v>34519999.950000003</v>
      </c>
      <c r="M482" s="474">
        <v>39399999.950000003</v>
      </c>
      <c r="N482" s="474">
        <v>39399999.950000003</v>
      </c>
      <c r="O482" s="474">
        <v>39399999.949999899</v>
      </c>
      <c r="P482" s="474">
        <v>39399999.949999899</v>
      </c>
      <c r="Q482" s="474">
        <v>34519999.949999899</v>
      </c>
      <c r="R482" s="474">
        <v>41839999.949999899</v>
      </c>
      <c r="S482" s="474">
        <v>39399999.949999899</v>
      </c>
      <c r="T482" s="474">
        <v>41839999.949999899</v>
      </c>
      <c r="U482" s="474">
        <v>39399999.949999899</v>
      </c>
      <c r="V482" s="474">
        <v>41839999.949999899</v>
      </c>
      <c r="W482" s="474">
        <v>41839999.949999899</v>
      </c>
      <c r="X482" s="474">
        <v>46719999.949999899</v>
      </c>
      <c r="Y482" s="474">
        <v>41839999.949999899</v>
      </c>
      <c r="Z482" s="474">
        <v>39399999.949999899</v>
      </c>
      <c r="AA482" s="474">
        <v>39399999.949999899</v>
      </c>
      <c r="AB482" s="474">
        <v>39399999.949999899</v>
      </c>
      <c r="AC482" s="474">
        <v>39399999.949999899</v>
      </c>
      <c r="AD482" s="474">
        <v>29639999.949999899</v>
      </c>
      <c r="AE482" s="474">
        <v>29639999.949999899</v>
      </c>
      <c r="AF482" s="474">
        <v>27199999.949999899</v>
      </c>
      <c r="AG482" s="474">
        <v>24759999.949999899</v>
      </c>
      <c r="AH482" s="474">
        <v>22319999.949999899</v>
      </c>
      <c r="AI482" s="474">
        <v>19879999.949999899</v>
      </c>
      <c r="AJ482" s="474">
        <v>17439999.949999899</v>
      </c>
      <c r="AK482" s="474">
        <v>14999999.949999901</v>
      </c>
      <c r="AL482" s="474">
        <v>14999999.949999901</v>
      </c>
      <c r="AM482" s="474">
        <v>14999999.949999901</v>
      </c>
      <c r="AN482" s="474">
        <v>14999999.949999901</v>
      </c>
      <c r="AO482" s="474">
        <v>14999999.949999901</v>
      </c>
      <c r="AP482" s="474">
        <v>14999999.949999901</v>
      </c>
      <c r="AQ482" s="474">
        <v>14999999.949999901</v>
      </c>
      <c r="AR482" s="474">
        <v>14999999.949999901</v>
      </c>
      <c r="AS482" s="474">
        <v>14999999.949999901</v>
      </c>
      <c r="AT482" s="474">
        <v>14999999.949999901</v>
      </c>
      <c r="AU482" s="474">
        <v>14999999.949999901</v>
      </c>
      <c r="AV482" s="474">
        <v>14999999.949999901</v>
      </c>
      <c r="AW482" s="474">
        <v>14999999.949999901</v>
      </c>
      <c r="AX482" s="474">
        <v>14999999.949999901</v>
      </c>
      <c r="AY482" s="474">
        <v>14999999.949999901</v>
      </c>
      <c r="AZ482" s="474">
        <v>14999999.949999901</v>
      </c>
      <c r="BA482" s="474">
        <v>14999999.949999901</v>
      </c>
    </row>
    <row r="483" spans="1:53">
      <c r="A483" s="475" t="s">
        <v>2523</v>
      </c>
      <c r="B483" s="474">
        <v>13578045.359999999</v>
      </c>
      <c r="C483" s="474">
        <v>15013204.289999999</v>
      </c>
      <c r="D483" s="474">
        <v>15307093.33</v>
      </c>
      <c r="E483" s="474">
        <v>19376700.420000002</v>
      </c>
      <c r="F483" s="474">
        <v>23136110.039999999</v>
      </c>
      <c r="G483" s="474">
        <v>25802794.760000002</v>
      </c>
      <c r="H483" s="474">
        <v>25057864.670000002</v>
      </c>
      <c r="I483" s="474">
        <v>30167007.809999999</v>
      </c>
      <c r="J483" s="474">
        <v>30577004.98</v>
      </c>
      <c r="K483" s="474">
        <v>20815503.193374299</v>
      </c>
      <c r="L483" s="474">
        <v>17300685.810402099</v>
      </c>
      <c r="M483" s="474">
        <v>17356285.625041001</v>
      </c>
      <c r="N483" s="474">
        <v>17356285.625041001</v>
      </c>
      <c r="O483" s="474">
        <v>5094758.6275409795</v>
      </c>
      <c r="P483" s="474">
        <v>4886716.87737705</v>
      </c>
      <c r="Q483" s="474">
        <v>5094758.6275409795</v>
      </c>
      <c r="R483" s="474">
        <v>4990737.2524590204</v>
      </c>
      <c r="S483" s="474">
        <v>5094758.6275409795</v>
      </c>
      <c r="T483" s="474">
        <v>4269819.2524590204</v>
      </c>
      <c r="U483" s="474">
        <v>4373840.6275409795</v>
      </c>
      <c r="V483" s="474">
        <v>4373840.6275409795</v>
      </c>
      <c r="W483" s="474">
        <v>4269819.2524590204</v>
      </c>
      <c r="X483" s="474">
        <v>4373840.6275409795</v>
      </c>
      <c r="Y483" s="474">
        <v>4269819.2524590204</v>
      </c>
      <c r="Z483" s="474">
        <v>4373840.6275409795</v>
      </c>
      <c r="AA483" s="474">
        <v>4373840.6275409795</v>
      </c>
      <c r="AB483" s="474">
        <v>3945030.5521917799</v>
      </c>
      <c r="AC483" s="474">
        <v>3674466.3052054802</v>
      </c>
      <c r="AD483" s="474">
        <v>3945030.5521917799</v>
      </c>
      <c r="AE483" s="474">
        <v>3854842.4698630101</v>
      </c>
      <c r="AF483" s="474">
        <v>3945030.5521917799</v>
      </c>
      <c r="AG483" s="474">
        <v>3895242.4698630101</v>
      </c>
      <c r="AH483" s="474">
        <v>3985430.5521917799</v>
      </c>
      <c r="AI483" s="474">
        <v>3985430.5521917799</v>
      </c>
      <c r="AJ483" s="474">
        <v>3895242.4698630101</v>
      </c>
      <c r="AK483" s="474">
        <v>3985430.5521917799</v>
      </c>
      <c r="AL483" s="474">
        <v>3895242.4698630101</v>
      </c>
      <c r="AM483" s="474">
        <v>3985430.5521917799</v>
      </c>
      <c r="AN483" s="474">
        <v>3985430.5521917799</v>
      </c>
      <c r="AO483" s="474">
        <v>3646324.7680327902</v>
      </c>
      <c r="AP483" s="474">
        <v>3487826.3959016399</v>
      </c>
      <c r="AQ483" s="474">
        <v>3646324.7680327902</v>
      </c>
      <c r="AR483" s="474">
        <v>3567075.5819672099</v>
      </c>
      <c r="AS483" s="474">
        <v>3646324.7680327902</v>
      </c>
      <c r="AT483" s="474">
        <v>3608275.5819672099</v>
      </c>
      <c r="AU483" s="474">
        <v>3687524.7680327902</v>
      </c>
      <c r="AV483" s="474">
        <v>3687524.7680327902</v>
      </c>
      <c r="AW483" s="474">
        <v>3608275.5819672099</v>
      </c>
      <c r="AX483" s="474">
        <v>3687524.7680327902</v>
      </c>
      <c r="AY483" s="474">
        <v>3608275.5819672099</v>
      </c>
      <c r="AZ483" s="474">
        <v>3687524.7680327902</v>
      </c>
      <c r="BA483" s="474">
        <v>3687524.7680327902</v>
      </c>
    </row>
    <row r="484" spans="1:53">
      <c r="A484" s="475" t="s">
        <v>2522</v>
      </c>
      <c r="B484" s="474">
        <v>2558056.1</v>
      </c>
      <c r="C484" s="474">
        <v>2056727.35</v>
      </c>
      <c r="D484" s="474">
        <v>1708922.96</v>
      </c>
      <c r="E484" s="474">
        <v>2172830.92</v>
      </c>
      <c r="F484" s="474">
        <v>2445316.48</v>
      </c>
      <c r="G484" s="474">
        <v>2877621.91</v>
      </c>
      <c r="H484" s="474">
        <v>2844788.72</v>
      </c>
      <c r="I484" s="474">
        <v>2818728.9</v>
      </c>
      <c r="J484" s="474">
        <v>2785119.01</v>
      </c>
      <c r="K484" s="474">
        <v>2487319.7000000002</v>
      </c>
      <c r="L484" s="474">
        <v>2487319.7000000002</v>
      </c>
      <c r="M484" s="474">
        <v>2487319.7000000002</v>
      </c>
      <c r="N484" s="474">
        <v>2487319.7000000002</v>
      </c>
      <c r="O484" s="474">
        <v>2487319.7000000002</v>
      </c>
      <c r="P484" s="474">
        <v>2487319.7000000002</v>
      </c>
      <c r="Q484" s="474">
        <v>2487319.7000000002</v>
      </c>
      <c r="R484" s="474">
        <v>2487319.7000000002</v>
      </c>
      <c r="S484" s="474">
        <v>2487319.7000000002</v>
      </c>
      <c r="T484" s="474">
        <v>2487319.7000000002</v>
      </c>
      <c r="U484" s="474">
        <v>2487319.7000000002</v>
      </c>
      <c r="V484" s="474">
        <v>2487319.7000000002</v>
      </c>
      <c r="W484" s="474">
        <v>2487319.7000000002</v>
      </c>
      <c r="X484" s="474">
        <v>2487319.7000000002</v>
      </c>
      <c r="Y484" s="474">
        <v>2487319.7000000002</v>
      </c>
      <c r="Z484" s="474">
        <v>2487319.7000000002</v>
      </c>
      <c r="AA484" s="474">
        <v>2487319.7000000002</v>
      </c>
      <c r="AB484" s="474">
        <v>2487319.7000000002</v>
      </c>
      <c r="AC484" s="474">
        <v>2487319.7000000002</v>
      </c>
      <c r="AD484" s="474">
        <v>2487319.7000000002</v>
      </c>
      <c r="AE484" s="474">
        <v>2487319.7000000002</v>
      </c>
      <c r="AF484" s="474">
        <v>2487319.7000000002</v>
      </c>
      <c r="AG484" s="474">
        <v>2487319.7000000002</v>
      </c>
      <c r="AH484" s="474">
        <v>2487319.7000000002</v>
      </c>
      <c r="AI484" s="474">
        <v>2487319.7000000002</v>
      </c>
      <c r="AJ484" s="474">
        <v>2487319.7000000002</v>
      </c>
      <c r="AK484" s="474">
        <v>2487319.7000000002</v>
      </c>
      <c r="AL484" s="474">
        <v>2487319.7000000002</v>
      </c>
      <c r="AM484" s="474">
        <v>2487319.7000000002</v>
      </c>
      <c r="AN484" s="474">
        <v>2487319.7000000002</v>
      </c>
      <c r="AO484" s="474">
        <v>2487319.7000000002</v>
      </c>
      <c r="AP484" s="474">
        <v>2487319.7000000002</v>
      </c>
      <c r="AQ484" s="474">
        <v>2487319.7000000002</v>
      </c>
      <c r="AR484" s="474">
        <v>2487319.7000000002</v>
      </c>
      <c r="AS484" s="474">
        <v>2487319.7000000002</v>
      </c>
      <c r="AT484" s="474">
        <v>2487319.7000000002</v>
      </c>
      <c r="AU484" s="474">
        <v>2487319.7000000002</v>
      </c>
      <c r="AV484" s="474">
        <v>2487319.7000000002</v>
      </c>
      <c r="AW484" s="474">
        <v>2487319.7000000002</v>
      </c>
      <c r="AX484" s="474">
        <v>2487319.7000000002</v>
      </c>
      <c r="AY484" s="474">
        <v>2487319.7000000002</v>
      </c>
      <c r="AZ484" s="474">
        <v>2487319.7000000002</v>
      </c>
      <c r="BA484" s="474">
        <v>2487319.7000000002</v>
      </c>
    </row>
    <row r="485" spans="1:53">
      <c r="A485" s="475" t="s">
        <v>2521</v>
      </c>
      <c r="B485" s="474">
        <v>11657796.25</v>
      </c>
      <c r="C485" s="474">
        <v>19204495.859999999</v>
      </c>
      <c r="D485" s="474">
        <v>14744795.26</v>
      </c>
      <c r="E485" s="474">
        <v>17867094.219999999</v>
      </c>
      <c r="F485" s="474">
        <v>22336894.210000001</v>
      </c>
      <c r="G485" s="474">
        <v>27167747.969999999</v>
      </c>
      <c r="H485" s="474">
        <v>30134796.620000001</v>
      </c>
      <c r="I485" s="474">
        <v>36618951.759999998</v>
      </c>
      <c r="J485" s="474">
        <v>5766460.1200000001</v>
      </c>
      <c r="K485" s="474">
        <v>14262972.41</v>
      </c>
      <c r="L485" s="474">
        <v>13603366.560000001</v>
      </c>
      <c r="M485" s="474">
        <v>17944760.710000001</v>
      </c>
      <c r="N485" s="474">
        <v>17944760.710000001</v>
      </c>
      <c r="O485" s="474">
        <v>22480460.579999998</v>
      </c>
      <c r="P485" s="474">
        <v>25317909.73</v>
      </c>
      <c r="Q485" s="474">
        <v>16109675.25</v>
      </c>
      <c r="R485" s="474">
        <v>19881464.399999999</v>
      </c>
      <c r="S485" s="474">
        <v>23306486.550000001</v>
      </c>
      <c r="T485" s="474">
        <v>28462829.699999999</v>
      </c>
      <c r="U485" s="474">
        <v>33012090.850000001</v>
      </c>
      <c r="V485" s="474">
        <v>37419613</v>
      </c>
      <c r="W485" s="474">
        <v>9230151.1400000192</v>
      </c>
      <c r="X485" s="474">
        <v>13635415.220000001</v>
      </c>
      <c r="Y485" s="474">
        <v>13769314.300000001</v>
      </c>
      <c r="Z485" s="474">
        <v>17882112.379999999</v>
      </c>
      <c r="AA485" s="474">
        <v>17882112.379999999</v>
      </c>
      <c r="AB485" s="474">
        <v>22647612.359999999</v>
      </c>
      <c r="AC485" s="474">
        <v>25799371.039999999</v>
      </c>
      <c r="AD485" s="474">
        <v>14041828.460000001</v>
      </c>
      <c r="AE485" s="474">
        <v>20357281.539999999</v>
      </c>
      <c r="AF485" s="474">
        <v>24665981.219999999</v>
      </c>
      <c r="AG485" s="474">
        <v>28888554.5</v>
      </c>
      <c r="AH485" s="474">
        <v>34237304.380000003</v>
      </c>
      <c r="AI485" s="474">
        <v>38505247.259999998</v>
      </c>
      <c r="AJ485" s="474">
        <v>10152691.829999899</v>
      </c>
      <c r="AK485" s="474">
        <v>14774944.25</v>
      </c>
      <c r="AL485" s="474">
        <v>15104148.27</v>
      </c>
      <c r="AM485" s="474">
        <v>18907393.489999998</v>
      </c>
      <c r="AN485" s="474">
        <v>18907393.489999998</v>
      </c>
      <c r="AO485" s="474">
        <v>22200436.940000001</v>
      </c>
      <c r="AP485" s="474">
        <v>24597562.960000001</v>
      </c>
      <c r="AQ485" s="474">
        <v>13796978.300000001</v>
      </c>
      <c r="AR485" s="474">
        <v>20229203.32</v>
      </c>
      <c r="AS485" s="474">
        <v>24293528.940000001</v>
      </c>
      <c r="AT485" s="474">
        <v>28344628.16</v>
      </c>
      <c r="AU485" s="474">
        <v>33257224.18</v>
      </c>
      <c r="AV485" s="474">
        <v>36730468.799999997</v>
      </c>
      <c r="AW485" s="474">
        <v>10050795.109999999</v>
      </c>
      <c r="AX485" s="474">
        <v>12677086.800000001</v>
      </c>
      <c r="AY485" s="474">
        <v>11395875.689999999</v>
      </c>
      <c r="AZ485" s="474">
        <v>13647928.18</v>
      </c>
      <c r="BA485" s="474">
        <v>13647928.18</v>
      </c>
    </row>
    <row r="486" spans="1:53">
      <c r="A486" s="475" t="s">
        <v>2520</v>
      </c>
      <c r="B486" s="474">
        <v>204057.49</v>
      </c>
      <c r="C486" s="474">
        <v>204057.49</v>
      </c>
      <c r="D486" s="474">
        <v>204057.49</v>
      </c>
      <c r="E486" s="474">
        <v>204057.49</v>
      </c>
      <c r="F486" s="474">
        <v>204057.49</v>
      </c>
      <c r="G486" s="474">
        <v>204057.49</v>
      </c>
      <c r="H486" s="474">
        <v>204057.49</v>
      </c>
      <c r="I486" s="474">
        <v>5165286.87</v>
      </c>
      <c r="J486" s="474">
        <v>4284498.49</v>
      </c>
      <c r="K486" s="474">
        <v>4284498.49</v>
      </c>
      <c r="L486" s="474">
        <v>4284498.49</v>
      </c>
      <c r="M486" s="474">
        <v>4284498.49</v>
      </c>
      <c r="N486" s="474">
        <v>4284498.49</v>
      </c>
      <c r="O486" s="474">
        <v>4284498.49</v>
      </c>
      <c r="P486" s="474">
        <v>4284498.49</v>
      </c>
      <c r="Q486" s="474">
        <v>4284498.49</v>
      </c>
      <c r="R486" s="474">
        <v>4284498.49</v>
      </c>
      <c r="S486" s="474">
        <v>4284498.49</v>
      </c>
      <c r="T486" s="474">
        <v>4284498.49</v>
      </c>
      <c r="U486" s="474">
        <v>4284498.49</v>
      </c>
      <c r="V486" s="474">
        <v>4284498.49</v>
      </c>
      <c r="W486" s="474">
        <v>4284498.49</v>
      </c>
      <c r="X486" s="474">
        <v>4284498.49</v>
      </c>
      <c r="Y486" s="474">
        <v>4284498.49</v>
      </c>
      <c r="Z486" s="474">
        <v>4284498.49</v>
      </c>
      <c r="AA486" s="474">
        <v>4284498.49</v>
      </c>
      <c r="AB486" s="474">
        <v>4284498.49</v>
      </c>
      <c r="AC486" s="474">
        <v>4284498.49</v>
      </c>
      <c r="AD486" s="474">
        <v>4284498.49</v>
      </c>
      <c r="AE486" s="474">
        <v>4284498.49</v>
      </c>
      <c r="AF486" s="474">
        <v>4284498.49</v>
      </c>
      <c r="AG486" s="474">
        <v>4284498.49</v>
      </c>
      <c r="AH486" s="474">
        <v>4284498.49</v>
      </c>
      <c r="AI486" s="474">
        <v>4284498.49</v>
      </c>
      <c r="AJ486" s="474">
        <v>4284498.49</v>
      </c>
      <c r="AK486" s="474">
        <v>4284498.49</v>
      </c>
      <c r="AL486" s="474">
        <v>4284498.49</v>
      </c>
      <c r="AM486" s="474">
        <v>4284498.49</v>
      </c>
      <c r="AN486" s="474">
        <v>4284498.49</v>
      </c>
      <c r="AO486" s="474">
        <v>4284498.49</v>
      </c>
      <c r="AP486" s="474">
        <v>4284498.49</v>
      </c>
      <c r="AQ486" s="474">
        <v>4284498.49</v>
      </c>
      <c r="AR486" s="474">
        <v>4284498.49</v>
      </c>
      <c r="AS486" s="474">
        <v>4284498.49</v>
      </c>
      <c r="AT486" s="474">
        <v>4284498.49</v>
      </c>
      <c r="AU486" s="474">
        <v>4284498.49</v>
      </c>
      <c r="AV486" s="474">
        <v>4284498.49</v>
      </c>
      <c r="AW486" s="474">
        <v>4284498.49</v>
      </c>
      <c r="AX486" s="474">
        <v>4284498.49</v>
      </c>
      <c r="AY486" s="474">
        <v>4284498.49</v>
      </c>
      <c r="AZ486" s="474">
        <v>4284498.49</v>
      </c>
      <c r="BA486" s="474">
        <v>4284498.49</v>
      </c>
    </row>
    <row r="487" spans="1:53">
      <c r="A487" s="475" t="s">
        <v>2519</v>
      </c>
      <c r="B487" s="474">
        <v>21535394.550000001</v>
      </c>
      <c r="C487" s="474">
        <v>21535394.550000001</v>
      </c>
      <c r="D487" s="474">
        <v>21535394.550000001</v>
      </c>
      <c r="E487" s="474">
        <v>21535394.550000001</v>
      </c>
      <c r="F487" s="474">
        <v>21535394.550000001</v>
      </c>
      <c r="G487" s="474">
        <v>21535394.550000001</v>
      </c>
      <c r="H487" s="474">
        <v>21535394.550000001</v>
      </c>
      <c r="I487" s="474">
        <v>21535394.550000001</v>
      </c>
      <c r="J487" s="474">
        <v>21535394.550000001</v>
      </c>
      <c r="K487" s="474">
        <v>21535394.550000001</v>
      </c>
      <c r="L487" s="474">
        <v>21535394.550000001</v>
      </c>
      <c r="M487" s="474">
        <v>21535394.550000001</v>
      </c>
      <c r="N487" s="474">
        <v>21535394.550000001</v>
      </c>
      <c r="O487" s="474">
        <v>21535394.550000001</v>
      </c>
      <c r="P487" s="474">
        <v>21535394.550000001</v>
      </c>
      <c r="Q487" s="474">
        <v>21535394.550000001</v>
      </c>
      <c r="R487" s="474">
        <v>21535394.550000001</v>
      </c>
      <c r="S487" s="474">
        <v>21535394.550000001</v>
      </c>
      <c r="T487" s="474">
        <v>21535394.550000001</v>
      </c>
      <c r="U487" s="474">
        <v>21535394.550000001</v>
      </c>
      <c r="V487" s="474">
        <v>21535394.550000001</v>
      </c>
      <c r="W487" s="474">
        <v>21535394.550000001</v>
      </c>
      <c r="X487" s="474">
        <v>21535394.550000001</v>
      </c>
      <c r="Y487" s="474">
        <v>21535394.550000001</v>
      </c>
      <c r="Z487" s="474">
        <v>21535394.550000001</v>
      </c>
      <c r="AA487" s="474">
        <v>21535394.550000001</v>
      </c>
      <c r="AB487" s="474">
        <v>21535394.550000001</v>
      </c>
      <c r="AC487" s="474">
        <v>21535394.550000001</v>
      </c>
      <c r="AD487" s="474">
        <v>21535394.550000001</v>
      </c>
      <c r="AE487" s="474">
        <v>21535394.550000001</v>
      </c>
      <c r="AF487" s="474">
        <v>21535394.550000001</v>
      </c>
      <c r="AG487" s="474">
        <v>21535394.550000001</v>
      </c>
      <c r="AH487" s="474">
        <v>21535394.550000001</v>
      </c>
      <c r="AI487" s="474">
        <v>21535394.550000001</v>
      </c>
      <c r="AJ487" s="474">
        <v>21535394.550000001</v>
      </c>
      <c r="AK487" s="474">
        <v>21535394.550000001</v>
      </c>
      <c r="AL487" s="474">
        <v>21535394.550000001</v>
      </c>
      <c r="AM487" s="474">
        <v>21535394.550000001</v>
      </c>
      <c r="AN487" s="474">
        <v>21535394.550000001</v>
      </c>
      <c r="AO487" s="474">
        <v>21535394.550000001</v>
      </c>
      <c r="AP487" s="474">
        <v>21535394.550000001</v>
      </c>
      <c r="AQ487" s="474">
        <v>21535394.550000001</v>
      </c>
      <c r="AR487" s="474">
        <v>21535394.550000001</v>
      </c>
      <c r="AS487" s="474">
        <v>21535394.550000001</v>
      </c>
      <c r="AT487" s="474">
        <v>21535394.550000001</v>
      </c>
      <c r="AU487" s="474">
        <v>21535394.550000001</v>
      </c>
      <c r="AV487" s="474">
        <v>21535394.550000001</v>
      </c>
      <c r="AW487" s="474">
        <v>21535394.550000001</v>
      </c>
      <c r="AX487" s="474">
        <v>21535394.550000001</v>
      </c>
      <c r="AY487" s="474">
        <v>21535394.550000001</v>
      </c>
      <c r="AZ487" s="474">
        <v>21535394.550000001</v>
      </c>
      <c r="BA487" s="474">
        <v>21535394.550000001</v>
      </c>
    </row>
    <row r="488" spans="1:53">
      <c r="A488" s="475" t="s">
        <v>2518</v>
      </c>
      <c r="B488" s="474">
        <v>2462814.9900000002</v>
      </c>
      <c r="C488" s="474">
        <v>1053647.99</v>
      </c>
      <c r="D488" s="474">
        <v>1514399.99</v>
      </c>
      <c r="E488" s="474">
        <v>1707216.99</v>
      </c>
      <c r="F488" s="474">
        <v>895393.99</v>
      </c>
      <c r="G488" s="474">
        <v>1107602.99</v>
      </c>
      <c r="H488" s="474">
        <v>852716.99</v>
      </c>
      <c r="I488" s="474">
        <v>1351540.99</v>
      </c>
      <c r="J488" s="474">
        <v>1548094.99</v>
      </c>
      <c r="K488" s="474">
        <v>2349883.9900000002</v>
      </c>
      <c r="L488" s="474">
        <v>2349883.9900000002</v>
      </c>
      <c r="M488" s="474">
        <v>2349883.9900000002</v>
      </c>
      <c r="N488" s="474">
        <v>2349883.9900000002</v>
      </c>
      <c r="O488" s="474">
        <v>2349883.9900000002</v>
      </c>
      <c r="P488" s="474">
        <v>2349883.9900000002</v>
      </c>
      <c r="Q488" s="474">
        <v>2349883.9900000002</v>
      </c>
      <c r="R488" s="474">
        <v>2349883.9900000002</v>
      </c>
      <c r="S488" s="474">
        <v>2349883.9900000002</v>
      </c>
      <c r="T488" s="474">
        <v>2349883.9900000002</v>
      </c>
      <c r="U488" s="474">
        <v>2349883.9900000002</v>
      </c>
      <c r="V488" s="474">
        <v>2349883.9900000002</v>
      </c>
      <c r="W488" s="474">
        <v>2349883.9900000002</v>
      </c>
      <c r="X488" s="474">
        <v>2349883.9900000002</v>
      </c>
      <c r="Y488" s="474">
        <v>2349883.9900000002</v>
      </c>
      <c r="Z488" s="474">
        <v>2349883.9900000002</v>
      </c>
      <c r="AA488" s="474">
        <v>2349883.9900000002</v>
      </c>
      <c r="AB488" s="474">
        <v>2349883.9900000002</v>
      </c>
      <c r="AC488" s="474">
        <v>2349883.9900000002</v>
      </c>
      <c r="AD488" s="474">
        <v>2349883.9900000002</v>
      </c>
      <c r="AE488" s="474">
        <v>2349883.9900000002</v>
      </c>
      <c r="AF488" s="474">
        <v>2349883.9900000002</v>
      </c>
      <c r="AG488" s="474">
        <v>2349883.9900000002</v>
      </c>
      <c r="AH488" s="474">
        <v>2349883.9900000002</v>
      </c>
      <c r="AI488" s="474">
        <v>2349883.9900000002</v>
      </c>
      <c r="AJ488" s="474">
        <v>2349883.9900000002</v>
      </c>
      <c r="AK488" s="474">
        <v>2349883.9900000002</v>
      </c>
      <c r="AL488" s="474">
        <v>2349883.9900000002</v>
      </c>
      <c r="AM488" s="474">
        <v>2349883.9900000002</v>
      </c>
      <c r="AN488" s="474">
        <v>2349883.9900000002</v>
      </c>
      <c r="AO488" s="474">
        <v>2349883.9900000002</v>
      </c>
      <c r="AP488" s="474">
        <v>2349883.9900000002</v>
      </c>
      <c r="AQ488" s="474">
        <v>2349883.9900000002</v>
      </c>
      <c r="AR488" s="474">
        <v>2349883.9900000002</v>
      </c>
      <c r="AS488" s="474">
        <v>2349883.9900000002</v>
      </c>
      <c r="AT488" s="474">
        <v>2349883.9900000002</v>
      </c>
      <c r="AU488" s="474">
        <v>2349883.9900000002</v>
      </c>
      <c r="AV488" s="474">
        <v>2349883.9900000002</v>
      </c>
      <c r="AW488" s="474">
        <v>2349883.9900000002</v>
      </c>
      <c r="AX488" s="474">
        <v>2349883.9900000002</v>
      </c>
      <c r="AY488" s="474">
        <v>2349883.9900000002</v>
      </c>
      <c r="AZ488" s="474">
        <v>2349883.9900000002</v>
      </c>
      <c r="BA488" s="474">
        <v>2349883.9900000002</v>
      </c>
    </row>
    <row r="489" spans="1:53">
      <c r="A489" s="475" t="s">
        <v>2517</v>
      </c>
      <c r="B489" s="474">
        <v>31186343.079999998</v>
      </c>
      <c r="C489" s="474">
        <v>29868921.539999999</v>
      </c>
      <c r="D489" s="474">
        <v>37757321.969999999</v>
      </c>
      <c r="E489" s="474">
        <v>41510813.32</v>
      </c>
      <c r="F489" s="474">
        <v>41783429.039999999</v>
      </c>
      <c r="G489" s="474">
        <v>44179641.020000003</v>
      </c>
      <c r="H489" s="474">
        <v>41590105.509999998</v>
      </c>
      <c r="I489" s="474">
        <v>39468420.789999999</v>
      </c>
      <c r="J489" s="474">
        <v>45575508.759999998</v>
      </c>
      <c r="K489" s="474">
        <v>41138956.850000001</v>
      </c>
      <c r="L489" s="474">
        <v>48320807.799999997</v>
      </c>
      <c r="M489" s="474">
        <v>38736142.549999997</v>
      </c>
      <c r="N489" s="474">
        <v>38736142.549999997</v>
      </c>
      <c r="O489" s="474">
        <v>31186343.079999998</v>
      </c>
      <c r="P489" s="474">
        <v>29868921.539999999</v>
      </c>
      <c r="Q489" s="474">
        <v>37757321.969999999</v>
      </c>
      <c r="R489" s="474">
        <v>41510813.32</v>
      </c>
      <c r="S489" s="474">
        <v>41783429.039999999</v>
      </c>
      <c r="T489" s="474">
        <v>44179641.020000003</v>
      </c>
      <c r="U489" s="474">
        <v>41590105.509999998</v>
      </c>
      <c r="V489" s="474">
        <v>39468420.789999999</v>
      </c>
      <c r="W489" s="474">
        <v>45575508.759999998</v>
      </c>
      <c r="X489" s="474">
        <v>41138956.850000001</v>
      </c>
      <c r="Y489" s="474">
        <v>48320807.799999997</v>
      </c>
      <c r="Z489" s="474">
        <v>38736142.549999997</v>
      </c>
      <c r="AA489" s="474">
        <v>38736142.549999997</v>
      </c>
      <c r="AB489" s="474">
        <v>31186343.079999998</v>
      </c>
      <c r="AC489" s="474">
        <v>29868921.539999999</v>
      </c>
      <c r="AD489" s="474">
        <v>37757321.969999999</v>
      </c>
      <c r="AE489" s="474">
        <v>41510813.32</v>
      </c>
      <c r="AF489" s="474">
        <v>41783429.039999999</v>
      </c>
      <c r="AG489" s="474">
        <v>44179641.020000003</v>
      </c>
      <c r="AH489" s="474">
        <v>41590105.509999998</v>
      </c>
      <c r="AI489" s="474">
        <v>39468420.789999999</v>
      </c>
      <c r="AJ489" s="474">
        <v>45575508.759999998</v>
      </c>
      <c r="AK489" s="474">
        <v>41138956.850000001</v>
      </c>
      <c r="AL489" s="474">
        <v>48320807.799999997</v>
      </c>
      <c r="AM489" s="474">
        <v>38736142.549999997</v>
      </c>
      <c r="AN489" s="474">
        <v>38736142.549999997</v>
      </c>
      <c r="AO489" s="474">
        <v>31186343.079999998</v>
      </c>
      <c r="AP489" s="474">
        <v>29868921.539999999</v>
      </c>
      <c r="AQ489" s="474">
        <v>37757321.969999999</v>
      </c>
      <c r="AR489" s="474">
        <v>41510813.32</v>
      </c>
      <c r="AS489" s="474">
        <v>41783429.039999999</v>
      </c>
      <c r="AT489" s="474">
        <v>44179641.020000003</v>
      </c>
      <c r="AU489" s="474">
        <v>41590105.509999998</v>
      </c>
      <c r="AV489" s="474">
        <v>39468420.789999999</v>
      </c>
      <c r="AW489" s="474">
        <v>45575508.759999998</v>
      </c>
      <c r="AX489" s="474">
        <v>41138956.850000001</v>
      </c>
      <c r="AY489" s="474">
        <v>48320807.799999997</v>
      </c>
      <c r="AZ489" s="474">
        <v>38736142.549999997</v>
      </c>
      <c r="BA489" s="474">
        <v>38736142.549999997</v>
      </c>
    </row>
    <row r="490" spans="1:53">
      <c r="A490" s="475" t="s">
        <v>2516</v>
      </c>
      <c r="B490" s="474">
        <v>303800.71999999997</v>
      </c>
      <c r="C490" s="474">
        <v>379750.9</v>
      </c>
      <c r="D490" s="474">
        <v>455701.08</v>
      </c>
      <c r="E490" s="474">
        <v>531651.26</v>
      </c>
      <c r="F490" s="474">
        <v>607601.43999999994</v>
      </c>
      <c r="G490" s="474">
        <v>683551.62</v>
      </c>
      <c r="H490" s="474">
        <v>759501.8</v>
      </c>
      <c r="I490" s="474">
        <v>-78287.25</v>
      </c>
      <c r="J490" s="474">
        <v>0</v>
      </c>
      <c r="K490" s="474">
        <v>227850.54</v>
      </c>
      <c r="L490" s="474">
        <v>227850.54</v>
      </c>
      <c r="M490" s="474">
        <v>227850.54</v>
      </c>
      <c r="N490" s="474">
        <v>227850.54</v>
      </c>
      <c r="O490" s="474">
        <v>227850.54</v>
      </c>
      <c r="P490" s="474">
        <v>227850.54</v>
      </c>
      <c r="Q490" s="474">
        <v>227850.54</v>
      </c>
      <c r="R490" s="474">
        <v>227850.54</v>
      </c>
      <c r="S490" s="474">
        <v>227850.54</v>
      </c>
      <c r="T490" s="474">
        <v>227850.54</v>
      </c>
      <c r="U490" s="474">
        <v>227850.54</v>
      </c>
      <c r="V490" s="474">
        <v>227850.54</v>
      </c>
      <c r="W490" s="474">
        <v>227850.54</v>
      </c>
      <c r="X490" s="474">
        <v>227850.54</v>
      </c>
      <c r="Y490" s="474">
        <v>227850.54</v>
      </c>
      <c r="Z490" s="474">
        <v>227850.54</v>
      </c>
      <c r="AA490" s="474">
        <v>227850.54</v>
      </c>
      <c r="AB490" s="474">
        <v>227850.54</v>
      </c>
      <c r="AC490" s="474">
        <v>227850.54</v>
      </c>
      <c r="AD490" s="474">
        <v>227850.54</v>
      </c>
      <c r="AE490" s="474">
        <v>227850.54</v>
      </c>
      <c r="AF490" s="474">
        <v>227850.54</v>
      </c>
      <c r="AG490" s="474">
        <v>227850.54</v>
      </c>
      <c r="AH490" s="474">
        <v>227850.54</v>
      </c>
      <c r="AI490" s="474">
        <v>227850.54</v>
      </c>
      <c r="AJ490" s="474">
        <v>227850.54</v>
      </c>
      <c r="AK490" s="474">
        <v>227850.54</v>
      </c>
      <c r="AL490" s="474">
        <v>227850.54</v>
      </c>
      <c r="AM490" s="474">
        <v>227850.54</v>
      </c>
      <c r="AN490" s="474">
        <v>227850.54</v>
      </c>
      <c r="AO490" s="474">
        <v>227850.54</v>
      </c>
      <c r="AP490" s="474">
        <v>227850.54</v>
      </c>
      <c r="AQ490" s="474">
        <v>227850.54</v>
      </c>
      <c r="AR490" s="474">
        <v>227850.54</v>
      </c>
      <c r="AS490" s="474">
        <v>227850.54</v>
      </c>
      <c r="AT490" s="474">
        <v>227850.54</v>
      </c>
      <c r="AU490" s="474">
        <v>227850.54</v>
      </c>
      <c r="AV490" s="474">
        <v>227850.54</v>
      </c>
      <c r="AW490" s="474">
        <v>227850.54</v>
      </c>
      <c r="AX490" s="474">
        <v>227850.54</v>
      </c>
      <c r="AY490" s="474">
        <v>227850.54</v>
      </c>
      <c r="AZ490" s="474">
        <v>227850.54</v>
      </c>
      <c r="BA490" s="474">
        <v>227850.54</v>
      </c>
    </row>
    <row r="491" spans="1:53">
      <c r="A491" s="475" t="s">
        <v>2515</v>
      </c>
      <c r="B491" s="474">
        <v>15570498.859999999</v>
      </c>
      <c r="C491" s="474">
        <v>15626100.460000001</v>
      </c>
      <c r="D491" s="474">
        <v>15626100.460000001</v>
      </c>
      <c r="E491" s="474">
        <v>15626100.460000001</v>
      </c>
      <c r="F491" s="474">
        <v>15626100.460000001</v>
      </c>
      <c r="G491" s="474">
        <v>15626100.460000001</v>
      </c>
      <c r="H491" s="474">
        <v>15626100.460000001</v>
      </c>
      <c r="I491" s="474">
        <v>15626100.460000001</v>
      </c>
      <c r="J491" s="474">
        <v>15626100.460000001</v>
      </c>
      <c r="K491" s="474">
        <v>15626100</v>
      </c>
      <c r="L491" s="474">
        <v>15626100</v>
      </c>
      <c r="M491" s="474">
        <v>16743261</v>
      </c>
      <c r="N491" s="474">
        <v>16743261</v>
      </c>
      <c r="O491" s="474">
        <v>16743261</v>
      </c>
      <c r="P491" s="474">
        <v>16743261</v>
      </c>
      <c r="Q491" s="474">
        <v>16743261</v>
      </c>
      <c r="R491" s="474">
        <v>16743261</v>
      </c>
      <c r="S491" s="474">
        <v>16743261</v>
      </c>
      <c r="T491" s="474">
        <v>16743261</v>
      </c>
      <c r="U491" s="474">
        <v>16743261</v>
      </c>
      <c r="V491" s="474">
        <v>16743261</v>
      </c>
      <c r="W491" s="474">
        <v>16743261</v>
      </c>
      <c r="X491" s="474">
        <v>16743261</v>
      </c>
      <c r="Y491" s="474">
        <v>16743261</v>
      </c>
      <c r="Z491" s="474">
        <v>15423746</v>
      </c>
      <c r="AA491" s="474">
        <v>15423746</v>
      </c>
      <c r="AB491" s="474">
        <v>15423746</v>
      </c>
      <c r="AC491" s="474">
        <v>15423746</v>
      </c>
      <c r="AD491" s="474">
        <v>15423746</v>
      </c>
      <c r="AE491" s="474">
        <v>15423746</v>
      </c>
      <c r="AF491" s="474">
        <v>15423746</v>
      </c>
      <c r="AG491" s="474">
        <v>15423746</v>
      </c>
      <c r="AH491" s="474">
        <v>15423746</v>
      </c>
      <c r="AI491" s="474">
        <v>15423746</v>
      </c>
      <c r="AJ491" s="474">
        <v>15423746</v>
      </c>
      <c r="AK491" s="474">
        <v>15423746</v>
      </c>
      <c r="AL491" s="474">
        <v>15423746</v>
      </c>
      <c r="AM491" s="474">
        <v>15886459</v>
      </c>
      <c r="AN491" s="474">
        <v>15886459</v>
      </c>
      <c r="AO491" s="474">
        <v>15886459</v>
      </c>
      <c r="AP491" s="474">
        <v>15886459</v>
      </c>
      <c r="AQ491" s="474">
        <v>15886459</v>
      </c>
      <c r="AR491" s="474">
        <v>15886459</v>
      </c>
      <c r="AS491" s="474">
        <v>15886459</v>
      </c>
      <c r="AT491" s="474">
        <v>15886459</v>
      </c>
      <c r="AU491" s="474">
        <v>15886459</v>
      </c>
      <c r="AV491" s="474">
        <v>15886459</v>
      </c>
      <c r="AW491" s="474">
        <v>15886459</v>
      </c>
      <c r="AX491" s="474">
        <v>15886459</v>
      </c>
      <c r="AY491" s="474">
        <v>15886459</v>
      </c>
      <c r="AZ491" s="474">
        <v>16363053</v>
      </c>
      <c r="BA491" s="474">
        <v>16363053</v>
      </c>
    </row>
    <row r="492" spans="1:53">
      <c r="A492" s="475" t="s">
        <v>2514</v>
      </c>
      <c r="B492" s="474">
        <v>0</v>
      </c>
      <c r="C492" s="474">
        <v>0</v>
      </c>
      <c r="D492" s="474">
        <v>0</v>
      </c>
      <c r="E492" s="474">
        <v>0</v>
      </c>
      <c r="F492" s="474">
        <v>0</v>
      </c>
      <c r="G492" s="474">
        <v>0</v>
      </c>
      <c r="H492" s="474">
        <v>0</v>
      </c>
      <c r="I492" s="474">
        <v>0</v>
      </c>
      <c r="J492" s="474">
        <v>0</v>
      </c>
      <c r="K492" s="474">
        <v>0</v>
      </c>
      <c r="L492" s="474">
        <v>0</v>
      </c>
      <c r="M492" s="474">
        <v>0</v>
      </c>
      <c r="N492" s="474">
        <v>0</v>
      </c>
      <c r="O492" s="474">
        <v>0</v>
      </c>
      <c r="P492" s="474">
        <v>0</v>
      </c>
      <c r="Q492" s="474">
        <v>0</v>
      </c>
      <c r="R492" s="474">
        <v>0</v>
      </c>
      <c r="S492" s="474">
        <v>0</v>
      </c>
      <c r="T492" s="474">
        <v>0</v>
      </c>
      <c r="U492" s="474">
        <v>0</v>
      </c>
      <c r="V492" s="474">
        <v>0</v>
      </c>
      <c r="W492" s="474">
        <v>0</v>
      </c>
      <c r="X492" s="474">
        <v>0</v>
      </c>
      <c r="Y492" s="474">
        <v>0</v>
      </c>
      <c r="Z492" s="474">
        <v>0</v>
      </c>
      <c r="AA492" s="474">
        <v>0</v>
      </c>
      <c r="AB492" s="474">
        <v>0</v>
      </c>
      <c r="AC492" s="474">
        <v>0</v>
      </c>
      <c r="AD492" s="474">
        <v>0</v>
      </c>
      <c r="AE492" s="474">
        <v>0</v>
      </c>
      <c r="AF492" s="474">
        <v>0</v>
      </c>
      <c r="AG492" s="474">
        <v>0</v>
      </c>
      <c r="AH492" s="474">
        <v>0</v>
      </c>
      <c r="AI492" s="474">
        <v>0</v>
      </c>
      <c r="AJ492" s="474">
        <v>0</v>
      </c>
      <c r="AK492" s="474">
        <v>0</v>
      </c>
      <c r="AL492" s="474">
        <v>0</v>
      </c>
      <c r="AM492" s="474">
        <v>0</v>
      </c>
      <c r="AN492" s="474">
        <v>0</v>
      </c>
      <c r="AO492" s="474">
        <v>0</v>
      </c>
      <c r="AP492" s="474">
        <v>0</v>
      </c>
      <c r="AQ492" s="474">
        <v>0</v>
      </c>
      <c r="AR492" s="474">
        <v>0</v>
      </c>
      <c r="AS492" s="474">
        <v>0</v>
      </c>
      <c r="AT492" s="474">
        <v>0</v>
      </c>
      <c r="AU492" s="474">
        <v>0</v>
      </c>
      <c r="AV492" s="474">
        <v>0</v>
      </c>
      <c r="AW492" s="474">
        <v>0</v>
      </c>
      <c r="AX492" s="474">
        <v>0</v>
      </c>
      <c r="AY492" s="474">
        <v>0</v>
      </c>
      <c r="AZ492" s="474">
        <v>0</v>
      </c>
      <c r="BA492" s="474">
        <v>0</v>
      </c>
    </row>
    <row r="493" spans="1:53">
      <c r="A493" s="475" t="s">
        <v>2513</v>
      </c>
      <c r="B493" s="474">
        <v>0</v>
      </c>
      <c r="C493" s="474">
        <v>0</v>
      </c>
      <c r="D493" s="474">
        <v>0</v>
      </c>
      <c r="E493" s="474">
        <v>0</v>
      </c>
      <c r="F493" s="474">
        <v>0</v>
      </c>
      <c r="G493" s="474">
        <v>0</v>
      </c>
      <c r="H493" s="474">
        <v>0</v>
      </c>
      <c r="I493" s="474">
        <v>0</v>
      </c>
      <c r="J493" s="474">
        <v>0</v>
      </c>
      <c r="K493" s="474">
        <v>0</v>
      </c>
      <c r="L493" s="474">
        <v>0</v>
      </c>
      <c r="M493" s="474">
        <v>0</v>
      </c>
      <c r="N493" s="474">
        <v>0</v>
      </c>
      <c r="O493" s="474">
        <v>0</v>
      </c>
      <c r="P493" s="474">
        <v>0</v>
      </c>
      <c r="Q493" s="474">
        <v>0</v>
      </c>
      <c r="R493" s="474">
        <v>0</v>
      </c>
      <c r="S493" s="474">
        <v>0</v>
      </c>
      <c r="T493" s="474">
        <v>0</v>
      </c>
      <c r="U493" s="474">
        <v>0</v>
      </c>
      <c r="V493" s="474">
        <v>0</v>
      </c>
      <c r="W493" s="474">
        <v>0</v>
      </c>
      <c r="X493" s="474">
        <v>0</v>
      </c>
      <c r="Y493" s="474">
        <v>0</v>
      </c>
      <c r="Z493" s="474">
        <v>0</v>
      </c>
      <c r="AA493" s="474">
        <v>0</v>
      </c>
      <c r="AB493" s="474">
        <v>0</v>
      </c>
      <c r="AC493" s="474">
        <v>0</v>
      </c>
      <c r="AD493" s="474">
        <v>0</v>
      </c>
      <c r="AE493" s="474">
        <v>0</v>
      </c>
      <c r="AF493" s="474">
        <v>0</v>
      </c>
      <c r="AG493" s="474">
        <v>0</v>
      </c>
      <c r="AH493" s="474">
        <v>0</v>
      </c>
      <c r="AI493" s="474">
        <v>0</v>
      </c>
      <c r="AJ493" s="474">
        <v>0</v>
      </c>
      <c r="AK493" s="474">
        <v>0</v>
      </c>
      <c r="AL493" s="474">
        <v>0</v>
      </c>
      <c r="AM493" s="474">
        <v>0</v>
      </c>
      <c r="AN493" s="474">
        <v>0</v>
      </c>
      <c r="AO493" s="474">
        <v>0</v>
      </c>
      <c r="AP493" s="474">
        <v>0</v>
      </c>
      <c r="AQ493" s="474">
        <v>0</v>
      </c>
      <c r="AR493" s="474">
        <v>0</v>
      </c>
      <c r="AS493" s="474">
        <v>0</v>
      </c>
      <c r="AT493" s="474">
        <v>0</v>
      </c>
      <c r="AU493" s="474">
        <v>0</v>
      </c>
      <c r="AV493" s="474">
        <v>0</v>
      </c>
      <c r="AW493" s="474">
        <v>0</v>
      </c>
      <c r="AX493" s="474">
        <v>0</v>
      </c>
      <c r="AY493" s="474">
        <v>0</v>
      </c>
      <c r="AZ493" s="474">
        <v>0</v>
      </c>
      <c r="BA493" s="474">
        <v>0</v>
      </c>
    </row>
    <row r="494" spans="1:53">
      <c r="A494" s="475" t="s">
        <v>2512</v>
      </c>
      <c r="B494" s="474">
        <v>180122589.22</v>
      </c>
      <c r="C494" s="474">
        <v>163110992.18000001</v>
      </c>
      <c r="D494" s="474">
        <v>164418169.93000001</v>
      </c>
      <c r="E494" s="474">
        <v>181080691.58000001</v>
      </c>
      <c r="F494" s="474">
        <v>186891427.69999999</v>
      </c>
      <c r="G494" s="474">
        <v>172216733.16</v>
      </c>
      <c r="H494" s="474">
        <v>171619119.93000001</v>
      </c>
      <c r="I494" s="474">
        <v>170795536.05000001</v>
      </c>
      <c r="J494" s="474">
        <v>179209220.75</v>
      </c>
      <c r="K494" s="474">
        <v>369117022.27370298</v>
      </c>
      <c r="L494" s="474">
        <v>297274454.61918002</v>
      </c>
      <c r="M494" s="474">
        <v>207830240.13145199</v>
      </c>
      <c r="N494" s="474">
        <v>207830240.13145199</v>
      </c>
      <c r="O494" s="474">
        <v>276043214.99422503</v>
      </c>
      <c r="P494" s="474">
        <v>190137620.35397601</v>
      </c>
      <c r="Q494" s="474">
        <v>102280487.800863</v>
      </c>
      <c r="R494" s="474">
        <v>246466349.23645699</v>
      </c>
      <c r="S494" s="474">
        <v>259127540.19082099</v>
      </c>
      <c r="T494" s="474">
        <v>167959305.067801</v>
      </c>
      <c r="U494" s="474">
        <v>249703165.70565099</v>
      </c>
      <c r="V494" s="474">
        <v>223242905.47579101</v>
      </c>
      <c r="W494" s="474">
        <v>156391223.966124</v>
      </c>
      <c r="X494" s="474">
        <v>225609548.23073399</v>
      </c>
      <c r="Y494" s="474">
        <v>242356093.19033399</v>
      </c>
      <c r="Z494" s="474">
        <v>318053868.54052597</v>
      </c>
      <c r="AA494" s="474">
        <v>318053868.54052597</v>
      </c>
      <c r="AB494" s="474">
        <v>323315818.88401198</v>
      </c>
      <c r="AC494" s="474">
        <v>215192861.98006901</v>
      </c>
      <c r="AD494" s="474">
        <v>117892739.50980499</v>
      </c>
      <c r="AE494" s="474">
        <v>258464648.13975701</v>
      </c>
      <c r="AF494" s="474">
        <v>256004407.17072701</v>
      </c>
      <c r="AG494" s="474">
        <v>153473455.38843</v>
      </c>
      <c r="AH494" s="474">
        <v>240367330.343485</v>
      </c>
      <c r="AI494" s="474">
        <v>247339327.98743099</v>
      </c>
      <c r="AJ494" s="474">
        <v>189895187.51060799</v>
      </c>
      <c r="AK494" s="474">
        <v>253528410.56116799</v>
      </c>
      <c r="AL494" s="474">
        <v>243287575.586449</v>
      </c>
      <c r="AM494" s="474">
        <v>159688305.14339101</v>
      </c>
      <c r="AN494" s="474">
        <v>159688305.14339101</v>
      </c>
      <c r="AO494" s="474">
        <v>283879035.85672498</v>
      </c>
      <c r="AP494" s="474">
        <v>221814764.619802</v>
      </c>
      <c r="AQ494" s="474">
        <v>90052691.967182398</v>
      </c>
      <c r="AR494" s="474">
        <v>221004752.92324299</v>
      </c>
      <c r="AS494" s="474">
        <v>205126932.27700099</v>
      </c>
      <c r="AT494" s="474">
        <v>130602846.57685199</v>
      </c>
      <c r="AU494" s="474">
        <v>173766301.912595</v>
      </c>
      <c r="AV494" s="474">
        <v>186259384.31088799</v>
      </c>
      <c r="AW494" s="474">
        <v>153719781.90767801</v>
      </c>
      <c r="AX494" s="474">
        <v>179856852.394079</v>
      </c>
      <c r="AY494" s="474">
        <v>176513895.94588101</v>
      </c>
      <c r="AZ494" s="474">
        <v>135872183.97570899</v>
      </c>
      <c r="BA494" s="474">
        <v>135872183.97570899</v>
      </c>
    </row>
    <row r="495" spans="1:53">
      <c r="A495" s="475" t="s">
        <v>2511</v>
      </c>
      <c r="B495" s="474">
        <v>106226544.90000001</v>
      </c>
      <c r="C495" s="474">
        <v>98164394.719999999</v>
      </c>
      <c r="D495" s="474">
        <v>29549980.579999998</v>
      </c>
      <c r="E495" s="474">
        <v>36525716.5</v>
      </c>
      <c r="F495" s="474">
        <v>43552849.950000003</v>
      </c>
      <c r="G495" s="474">
        <v>54402947.359999999</v>
      </c>
      <c r="H495" s="474">
        <v>61938327.630000003</v>
      </c>
      <c r="I495" s="474">
        <v>69468943.480000004</v>
      </c>
      <c r="J495" s="474">
        <v>81584044.819999993</v>
      </c>
      <c r="K495" s="474">
        <v>84891447</v>
      </c>
      <c r="L495" s="474">
        <v>92589978</v>
      </c>
      <c r="M495" s="474">
        <v>100970820</v>
      </c>
      <c r="N495" s="474">
        <v>100970820</v>
      </c>
      <c r="O495" s="474">
        <v>108433534</v>
      </c>
      <c r="P495" s="474">
        <v>15407710</v>
      </c>
      <c r="Q495" s="474">
        <v>22870425</v>
      </c>
      <c r="R495" s="474">
        <v>30303139</v>
      </c>
      <c r="S495" s="474">
        <v>37765853</v>
      </c>
      <c r="T495" s="474">
        <v>45228567</v>
      </c>
      <c r="U495" s="474">
        <v>52633782</v>
      </c>
      <c r="V495" s="474">
        <v>60066496</v>
      </c>
      <c r="W495" s="474">
        <v>67529210</v>
      </c>
      <c r="X495" s="474">
        <v>74971925</v>
      </c>
      <c r="Y495" s="474">
        <v>82434639</v>
      </c>
      <c r="Z495" s="474">
        <v>89732353</v>
      </c>
      <c r="AA495" s="474">
        <v>89732353</v>
      </c>
      <c r="AB495" s="474">
        <v>97493689</v>
      </c>
      <c r="AC495" s="474">
        <v>16573365</v>
      </c>
      <c r="AD495" s="474">
        <v>24284701</v>
      </c>
      <c r="AE495" s="474">
        <v>31956036</v>
      </c>
      <c r="AF495" s="474">
        <v>39687372</v>
      </c>
      <c r="AG495" s="474">
        <v>47448708</v>
      </c>
      <c r="AH495" s="474">
        <v>54915044</v>
      </c>
      <c r="AI495" s="474">
        <v>62626379</v>
      </c>
      <c r="AJ495" s="474">
        <v>69809377</v>
      </c>
      <c r="AK495" s="474">
        <v>77550713</v>
      </c>
      <c r="AL495" s="474">
        <v>85312049</v>
      </c>
      <c r="AM495" s="474">
        <v>93023385</v>
      </c>
      <c r="AN495" s="474">
        <v>93023385</v>
      </c>
      <c r="AO495" s="474">
        <v>101084299</v>
      </c>
      <c r="AP495" s="474">
        <v>16905096</v>
      </c>
      <c r="AQ495" s="474">
        <v>24921010</v>
      </c>
      <c r="AR495" s="474">
        <v>33006925</v>
      </c>
      <c r="AS495" s="474">
        <v>41070839</v>
      </c>
      <c r="AT495" s="474">
        <v>49156754</v>
      </c>
      <c r="AU495" s="474">
        <v>57242668</v>
      </c>
      <c r="AV495" s="474">
        <v>65328583</v>
      </c>
      <c r="AW495" s="474">
        <v>73414498</v>
      </c>
      <c r="AX495" s="474">
        <v>81500412</v>
      </c>
      <c r="AY495" s="474">
        <v>89586327</v>
      </c>
      <c r="AZ495" s="474">
        <v>97672241</v>
      </c>
      <c r="BA495" s="474">
        <v>97672241</v>
      </c>
    </row>
    <row r="496" spans="1:53">
      <c r="A496" s="475" t="s">
        <v>2510</v>
      </c>
      <c r="B496" s="474">
        <v>0</v>
      </c>
      <c r="C496" s="474">
        <v>0</v>
      </c>
      <c r="D496" s="474">
        <v>0</v>
      </c>
      <c r="E496" s="474">
        <v>0</v>
      </c>
      <c r="F496" s="474">
        <v>0</v>
      </c>
      <c r="G496" s="474">
        <v>0</v>
      </c>
      <c r="H496" s="474">
        <v>0</v>
      </c>
      <c r="I496" s="474">
        <v>0</v>
      </c>
      <c r="J496" s="474">
        <v>0</v>
      </c>
      <c r="K496" s="474">
        <v>0</v>
      </c>
      <c r="L496" s="474">
        <v>0</v>
      </c>
      <c r="M496" s="474">
        <v>0</v>
      </c>
      <c r="N496" s="474">
        <v>0</v>
      </c>
      <c r="O496" s="474">
        <v>0</v>
      </c>
      <c r="P496" s="474">
        <v>0</v>
      </c>
      <c r="Q496" s="474">
        <v>0</v>
      </c>
      <c r="R496" s="474">
        <v>0</v>
      </c>
      <c r="S496" s="474">
        <v>0</v>
      </c>
      <c r="T496" s="474">
        <v>0</v>
      </c>
      <c r="U496" s="474">
        <v>0</v>
      </c>
      <c r="V496" s="474">
        <v>0</v>
      </c>
      <c r="W496" s="474">
        <v>0</v>
      </c>
      <c r="X496" s="474">
        <v>0</v>
      </c>
      <c r="Y496" s="474">
        <v>0</v>
      </c>
      <c r="Z496" s="474">
        <v>0</v>
      </c>
      <c r="AA496" s="474">
        <v>0</v>
      </c>
      <c r="AB496" s="474">
        <v>0</v>
      </c>
      <c r="AC496" s="474">
        <v>0</v>
      </c>
      <c r="AD496" s="474">
        <v>0</v>
      </c>
      <c r="AE496" s="474">
        <v>0</v>
      </c>
      <c r="AF496" s="474">
        <v>0</v>
      </c>
      <c r="AG496" s="474">
        <v>0</v>
      </c>
      <c r="AH496" s="474">
        <v>0</v>
      </c>
      <c r="AI496" s="474">
        <v>0</v>
      </c>
      <c r="AJ496" s="474">
        <v>0</v>
      </c>
      <c r="AK496" s="474">
        <v>0</v>
      </c>
      <c r="AL496" s="474">
        <v>0</v>
      </c>
      <c r="AM496" s="474">
        <v>0</v>
      </c>
      <c r="AN496" s="474">
        <v>0</v>
      </c>
      <c r="AO496" s="474">
        <v>0</v>
      </c>
      <c r="AP496" s="474">
        <v>0</v>
      </c>
      <c r="AQ496" s="474">
        <v>0</v>
      </c>
      <c r="AR496" s="474">
        <v>0</v>
      </c>
      <c r="AS496" s="474">
        <v>0</v>
      </c>
      <c r="AT496" s="474">
        <v>0</v>
      </c>
      <c r="AU496" s="474">
        <v>0</v>
      </c>
      <c r="AV496" s="474">
        <v>0</v>
      </c>
      <c r="AW496" s="474">
        <v>0</v>
      </c>
      <c r="AX496" s="474">
        <v>0</v>
      </c>
      <c r="AY496" s="474">
        <v>0</v>
      </c>
      <c r="AZ496" s="474">
        <v>0</v>
      </c>
      <c r="BA496" s="474">
        <v>0</v>
      </c>
    </row>
    <row r="497" spans="1:53">
      <c r="A497" s="475" t="s">
        <v>2509</v>
      </c>
      <c r="B497" s="474">
        <v>987000.26</v>
      </c>
      <c r="C497" s="474">
        <v>987000.26</v>
      </c>
      <c r="D497" s="474">
        <v>1045498.26</v>
      </c>
      <c r="E497" s="474">
        <v>1045498.26</v>
      </c>
      <c r="F497" s="474">
        <v>1045498.26</v>
      </c>
      <c r="G497" s="474">
        <v>1087082.26</v>
      </c>
      <c r="H497" s="474">
        <v>1087082.26</v>
      </c>
      <c r="I497" s="474">
        <v>1087082.26</v>
      </c>
      <c r="J497" s="474">
        <v>1200071.26</v>
      </c>
      <c r="K497" s="474">
        <v>1200071.26</v>
      </c>
      <c r="L497" s="474">
        <v>1200071.26</v>
      </c>
      <c r="M497" s="474">
        <v>1200071.26</v>
      </c>
      <c r="N497" s="474">
        <v>1200071.26</v>
      </c>
      <c r="O497" s="474">
        <v>1200071.26</v>
      </c>
      <c r="P497" s="474">
        <v>1200071.26</v>
      </c>
      <c r="Q497" s="474">
        <v>1200071.26</v>
      </c>
      <c r="R497" s="474">
        <v>1200071.26</v>
      </c>
      <c r="S497" s="474">
        <v>1200071.26</v>
      </c>
      <c r="T497" s="474">
        <v>1200071.26</v>
      </c>
      <c r="U497" s="474">
        <v>1200071.26</v>
      </c>
      <c r="V497" s="474">
        <v>1200071.26</v>
      </c>
      <c r="W497" s="474">
        <v>1200071.26</v>
      </c>
      <c r="X497" s="474">
        <v>1200071.26</v>
      </c>
      <c r="Y497" s="474">
        <v>1200071.26</v>
      </c>
      <c r="Z497" s="474">
        <v>1200071.26</v>
      </c>
      <c r="AA497" s="474">
        <v>1200071.26</v>
      </c>
      <c r="AB497" s="474">
        <v>1200071.26</v>
      </c>
      <c r="AC497" s="474">
        <v>1200071.26</v>
      </c>
      <c r="AD497" s="474">
        <v>1200071.26</v>
      </c>
      <c r="AE497" s="474">
        <v>1200071.26</v>
      </c>
      <c r="AF497" s="474">
        <v>1200071.26</v>
      </c>
      <c r="AG497" s="474">
        <v>1200071.26</v>
      </c>
      <c r="AH497" s="474">
        <v>1200071.26</v>
      </c>
      <c r="AI497" s="474">
        <v>1200071.26</v>
      </c>
      <c r="AJ497" s="474">
        <v>1200071.26</v>
      </c>
      <c r="AK497" s="474">
        <v>1200071.26</v>
      </c>
      <c r="AL497" s="474">
        <v>1200071.26</v>
      </c>
      <c r="AM497" s="474">
        <v>1200071.26</v>
      </c>
      <c r="AN497" s="474">
        <v>1200071.26</v>
      </c>
      <c r="AO497" s="474">
        <v>1200071.26</v>
      </c>
      <c r="AP497" s="474">
        <v>1200071.26</v>
      </c>
      <c r="AQ497" s="474">
        <v>1200071.26</v>
      </c>
      <c r="AR497" s="474">
        <v>1200071.26</v>
      </c>
      <c r="AS497" s="474">
        <v>1200071.26</v>
      </c>
      <c r="AT497" s="474">
        <v>1200071.26</v>
      </c>
      <c r="AU497" s="474">
        <v>1200071.26</v>
      </c>
      <c r="AV497" s="474">
        <v>1200071.26</v>
      </c>
      <c r="AW497" s="474">
        <v>1200071.26</v>
      </c>
      <c r="AX497" s="474">
        <v>1200071.26</v>
      </c>
      <c r="AY497" s="474">
        <v>1200071.26</v>
      </c>
      <c r="AZ497" s="474">
        <v>1200071.26</v>
      </c>
      <c r="BA497" s="474">
        <v>1200071.26</v>
      </c>
    </row>
    <row r="498" spans="1:53">
      <c r="A498" s="475" t="s">
        <v>2508</v>
      </c>
      <c r="B498" s="474">
        <v>12807153.689999999</v>
      </c>
      <c r="C498" s="474">
        <v>13161064.51</v>
      </c>
      <c r="D498" s="474">
        <v>9871296.5500000007</v>
      </c>
      <c r="E498" s="474">
        <v>13257293.73</v>
      </c>
      <c r="F498" s="474">
        <v>13167699.140000001</v>
      </c>
      <c r="G498" s="474">
        <v>9881192.1799999997</v>
      </c>
      <c r="H498" s="474">
        <v>12668407.68</v>
      </c>
      <c r="I498" s="474">
        <v>12648554.73</v>
      </c>
      <c r="J498" s="474">
        <v>9936698.2400000002</v>
      </c>
      <c r="K498" s="474">
        <v>13140483.589749999</v>
      </c>
      <c r="L498" s="474">
        <v>12862025.69375</v>
      </c>
      <c r="M498" s="474">
        <v>9306353.1327499896</v>
      </c>
      <c r="N498" s="474">
        <v>9306353.1327499896</v>
      </c>
      <c r="O498" s="474">
        <v>13127332.5322499</v>
      </c>
      <c r="P498" s="474">
        <v>13490091.122749999</v>
      </c>
      <c r="Q498" s="474">
        <v>10118078.963749999</v>
      </c>
      <c r="R498" s="474">
        <v>13588726.073249999</v>
      </c>
      <c r="S498" s="474">
        <v>13496891.6185</v>
      </c>
      <c r="T498" s="474">
        <v>10128221.9844999</v>
      </c>
      <c r="U498" s="474">
        <v>12985117.871999901</v>
      </c>
      <c r="V498" s="474">
        <v>12964768.59825</v>
      </c>
      <c r="W498" s="474">
        <v>10185115.6959999</v>
      </c>
      <c r="X498" s="474">
        <v>13468995.679493699</v>
      </c>
      <c r="Y498" s="474">
        <v>13183576.3360937</v>
      </c>
      <c r="Z498" s="474">
        <v>9539011.9610687401</v>
      </c>
      <c r="AA498" s="474">
        <v>9539011.9610687401</v>
      </c>
      <c r="AB498" s="474">
        <v>13455515.8455562</v>
      </c>
      <c r="AC498" s="474">
        <v>13827343.4008187</v>
      </c>
      <c r="AD498" s="474">
        <v>10371030.937843701</v>
      </c>
      <c r="AE498" s="474">
        <v>13928444.2250812</v>
      </c>
      <c r="AF498" s="474">
        <v>13834313.908962499</v>
      </c>
      <c r="AG498" s="474">
        <v>10381427.534112399</v>
      </c>
      <c r="AH498" s="474">
        <v>13309745.8187999</v>
      </c>
      <c r="AI498" s="474">
        <v>13288887.8132062</v>
      </c>
      <c r="AJ498" s="474">
        <v>10439743.5883999</v>
      </c>
      <c r="AK498" s="474">
        <v>13805720.571481001</v>
      </c>
      <c r="AL498" s="474">
        <v>13513165.744495999</v>
      </c>
      <c r="AM498" s="474">
        <v>9777487.2600954603</v>
      </c>
      <c r="AN498" s="474">
        <v>9777487.2600954603</v>
      </c>
      <c r="AO498" s="474">
        <v>13724626.162467301</v>
      </c>
      <c r="AP498" s="474">
        <v>14103890.268835099</v>
      </c>
      <c r="AQ498" s="474">
        <v>10578451.5566006</v>
      </c>
      <c r="AR498" s="474">
        <v>14207013.1095828</v>
      </c>
      <c r="AS498" s="474">
        <v>14111000.1871417</v>
      </c>
      <c r="AT498" s="474">
        <v>10589056.0847947</v>
      </c>
      <c r="AU498" s="474">
        <v>13575940.7351759</v>
      </c>
      <c r="AV498" s="474">
        <v>13554665.569470299</v>
      </c>
      <c r="AW498" s="474">
        <v>10648538.4601679</v>
      </c>
      <c r="AX498" s="474">
        <v>14081834.9829107</v>
      </c>
      <c r="AY498" s="474">
        <v>13783429.059386</v>
      </c>
      <c r="AZ498" s="474">
        <v>9973037.0052973703</v>
      </c>
      <c r="BA498" s="474">
        <v>9973037.0052973703</v>
      </c>
    </row>
    <row r="499" spans="1:53">
      <c r="A499" s="475" t="s">
        <v>2507</v>
      </c>
      <c r="B499" s="474">
        <v>9305765.6899999995</v>
      </c>
      <c r="C499" s="474">
        <v>9506137.6899999995</v>
      </c>
      <c r="D499" s="474">
        <v>5434156.6900000004</v>
      </c>
      <c r="E499" s="474">
        <v>5791590.6900000004</v>
      </c>
      <c r="F499" s="474">
        <v>5956664.6900000004</v>
      </c>
      <c r="G499" s="474">
        <v>5754263.1900000004</v>
      </c>
      <c r="H499" s="474">
        <v>6227371.1900000004</v>
      </c>
      <c r="I499" s="474">
        <v>5778952.1600000001</v>
      </c>
      <c r="J499" s="474">
        <v>5699426.5300000003</v>
      </c>
      <c r="K499" s="474">
        <v>10247452.189999999</v>
      </c>
      <c r="L499" s="474">
        <v>10247452.189999999</v>
      </c>
      <c r="M499" s="474">
        <v>10247452.189999999</v>
      </c>
      <c r="N499" s="474">
        <v>10247452.189999999</v>
      </c>
      <c r="O499" s="474">
        <v>10247452.189999999</v>
      </c>
      <c r="P499" s="474">
        <v>10247452.189999999</v>
      </c>
      <c r="Q499" s="474">
        <v>10247452.189999999</v>
      </c>
      <c r="R499" s="474">
        <v>10247452.189999999</v>
      </c>
      <c r="S499" s="474">
        <v>10247452.189999999</v>
      </c>
      <c r="T499" s="474">
        <v>10247452.189999999</v>
      </c>
      <c r="U499" s="474">
        <v>10247452.189999999</v>
      </c>
      <c r="V499" s="474">
        <v>10247452.189999999</v>
      </c>
      <c r="W499" s="474">
        <v>10247452.189999999</v>
      </c>
      <c r="X499" s="474">
        <v>10247452.189999999</v>
      </c>
      <c r="Y499" s="474">
        <v>10247452.189999999</v>
      </c>
      <c r="Z499" s="474">
        <v>10247452.189999999</v>
      </c>
      <c r="AA499" s="474">
        <v>10247452.189999999</v>
      </c>
      <c r="AB499" s="474">
        <v>10247452.189999999</v>
      </c>
      <c r="AC499" s="474">
        <v>10247452.189999999</v>
      </c>
      <c r="AD499" s="474">
        <v>10247452.189999999</v>
      </c>
      <c r="AE499" s="474">
        <v>10247452.189999999</v>
      </c>
      <c r="AF499" s="474">
        <v>10247452.189999999</v>
      </c>
      <c r="AG499" s="474">
        <v>10247452.189999999</v>
      </c>
      <c r="AH499" s="474">
        <v>10247452.189999999</v>
      </c>
      <c r="AI499" s="474">
        <v>10247452.189999999</v>
      </c>
      <c r="AJ499" s="474">
        <v>10247452.189999999</v>
      </c>
      <c r="AK499" s="474">
        <v>10247452.189999999</v>
      </c>
      <c r="AL499" s="474">
        <v>10247452.189999999</v>
      </c>
      <c r="AM499" s="474">
        <v>10247452.189999999</v>
      </c>
      <c r="AN499" s="474">
        <v>10247452.189999999</v>
      </c>
      <c r="AO499" s="474">
        <v>10247452.189999999</v>
      </c>
      <c r="AP499" s="474">
        <v>10247452.189999999</v>
      </c>
      <c r="AQ499" s="474">
        <v>10247452.189999999</v>
      </c>
      <c r="AR499" s="474">
        <v>10247452.189999999</v>
      </c>
      <c r="AS499" s="474">
        <v>10247452.189999999</v>
      </c>
      <c r="AT499" s="474">
        <v>10247452.189999999</v>
      </c>
      <c r="AU499" s="474">
        <v>10247452.189999999</v>
      </c>
      <c r="AV499" s="474">
        <v>10247452.189999999</v>
      </c>
      <c r="AW499" s="474">
        <v>10247452.189999999</v>
      </c>
      <c r="AX499" s="474">
        <v>10247452.189999999</v>
      </c>
      <c r="AY499" s="474">
        <v>10247452.189999999</v>
      </c>
      <c r="AZ499" s="474">
        <v>10247452.189999999</v>
      </c>
      <c r="BA499" s="474">
        <v>10247452.189999999</v>
      </c>
    </row>
    <row r="500" spans="1:53">
      <c r="A500" s="475" t="s">
        <v>2506</v>
      </c>
      <c r="B500" s="474">
        <v>2698322.49</v>
      </c>
      <c r="C500" s="474">
        <v>2023741.87</v>
      </c>
      <c r="D500" s="474">
        <v>1349161.25</v>
      </c>
      <c r="E500" s="474">
        <v>676109.94</v>
      </c>
      <c r="F500" s="474">
        <v>0</v>
      </c>
      <c r="G500" s="474">
        <v>3733664.92</v>
      </c>
      <c r="H500" s="474">
        <v>2986931.93</v>
      </c>
      <c r="I500" s="474">
        <v>2240198.94</v>
      </c>
      <c r="J500" s="474">
        <v>1458690.51</v>
      </c>
      <c r="K500" s="474">
        <v>3372903.11</v>
      </c>
      <c r="L500" s="474">
        <v>3372903.11</v>
      </c>
      <c r="M500" s="474">
        <v>3372903.11</v>
      </c>
      <c r="N500" s="474">
        <v>3372903.11</v>
      </c>
      <c r="O500" s="474">
        <v>3372903.11</v>
      </c>
      <c r="P500" s="474">
        <v>3372903.11</v>
      </c>
      <c r="Q500" s="474">
        <v>3372903.11</v>
      </c>
      <c r="R500" s="474">
        <v>3372903.11</v>
      </c>
      <c r="S500" s="474">
        <v>3372903.11</v>
      </c>
      <c r="T500" s="474">
        <v>3372903.11</v>
      </c>
      <c r="U500" s="474">
        <v>3372903.11</v>
      </c>
      <c r="V500" s="474">
        <v>3372903.11</v>
      </c>
      <c r="W500" s="474">
        <v>3372903.11</v>
      </c>
      <c r="X500" s="474">
        <v>3372903.11</v>
      </c>
      <c r="Y500" s="474">
        <v>3372903.11</v>
      </c>
      <c r="Z500" s="474">
        <v>3372903.11</v>
      </c>
      <c r="AA500" s="474">
        <v>3372903.11</v>
      </c>
      <c r="AB500" s="474">
        <v>3372903.11</v>
      </c>
      <c r="AC500" s="474">
        <v>3372903.11</v>
      </c>
      <c r="AD500" s="474">
        <v>3372903.11</v>
      </c>
      <c r="AE500" s="474">
        <v>3372903.11</v>
      </c>
      <c r="AF500" s="474">
        <v>3372903.11</v>
      </c>
      <c r="AG500" s="474">
        <v>3372903.11</v>
      </c>
      <c r="AH500" s="474">
        <v>3372903.11</v>
      </c>
      <c r="AI500" s="474">
        <v>3372903.11</v>
      </c>
      <c r="AJ500" s="474">
        <v>3372903.11</v>
      </c>
      <c r="AK500" s="474">
        <v>3372903.11</v>
      </c>
      <c r="AL500" s="474">
        <v>3372903.11</v>
      </c>
      <c r="AM500" s="474">
        <v>3372903.11</v>
      </c>
      <c r="AN500" s="474">
        <v>3372903.11</v>
      </c>
      <c r="AO500" s="474">
        <v>3372903.11</v>
      </c>
      <c r="AP500" s="474">
        <v>3372903.11</v>
      </c>
      <c r="AQ500" s="474">
        <v>3372903.11</v>
      </c>
      <c r="AR500" s="474">
        <v>3372903.11</v>
      </c>
      <c r="AS500" s="474">
        <v>3372903.11</v>
      </c>
      <c r="AT500" s="474">
        <v>3372903.11</v>
      </c>
      <c r="AU500" s="474">
        <v>3372903.11</v>
      </c>
      <c r="AV500" s="474">
        <v>3372903.11</v>
      </c>
      <c r="AW500" s="474">
        <v>3372903.11</v>
      </c>
      <c r="AX500" s="474">
        <v>3372903.11</v>
      </c>
      <c r="AY500" s="474">
        <v>3372903.11</v>
      </c>
      <c r="AZ500" s="474">
        <v>3372903.11</v>
      </c>
      <c r="BA500" s="474">
        <v>3372903.11</v>
      </c>
    </row>
    <row r="501" spans="1:53">
      <c r="A501" s="475" t="s">
        <v>2505</v>
      </c>
      <c r="B501" s="474">
        <v>11891071.869999999</v>
      </c>
      <c r="C501" s="474">
        <v>12512298.43</v>
      </c>
      <c r="D501" s="474">
        <v>3718956.01</v>
      </c>
      <c r="E501" s="474">
        <v>4321290.79</v>
      </c>
      <c r="F501" s="474">
        <v>4900156.03</v>
      </c>
      <c r="G501" s="474">
        <v>6142778.1200000001</v>
      </c>
      <c r="H501" s="474">
        <v>6703070.6500000004</v>
      </c>
      <c r="I501" s="474">
        <v>7107533.9699999997</v>
      </c>
      <c r="J501" s="474">
        <v>7658868.0499999998</v>
      </c>
      <c r="K501" s="474">
        <v>8340620.7647499898</v>
      </c>
      <c r="L501" s="474">
        <v>8919922.9872500002</v>
      </c>
      <c r="M501" s="474">
        <v>10105265.315749999</v>
      </c>
      <c r="N501" s="474">
        <v>10105265.315749999</v>
      </c>
      <c r="O501" s="474">
        <v>12188348.6667499</v>
      </c>
      <c r="P501" s="474">
        <v>12825105.8907499</v>
      </c>
      <c r="Q501" s="474">
        <v>3811929.9102499899</v>
      </c>
      <c r="R501" s="474">
        <v>4429323.05975</v>
      </c>
      <c r="S501" s="474">
        <v>5022659.9307500003</v>
      </c>
      <c r="T501" s="474">
        <v>6296347.5729999999</v>
      </c>
      <c r="U501" s="474">
        <v>6870647.4162499998</v>
      </c>
      <c r="V501" s="474">
        <v>7285222.3192499904</v>
      </c>
      <c r="W501" s="474">
        <v>7850339.7512499904</v>
      </c>
      <c r="X501" s="474">
        <v>8549136.2838687394</v>
      </c>
      <c r="Y501" s="474">
        <v>9142921.0619312394</v>
      </c>
      <c r="Z501" s="474">
        <v>10357896.948643699</v>
      </c>
      <c r="AA501" s="474">
        <v>10357896.948643699</v>
      </c>
      <c r="AB501" s="474">
        <v>12493057.3834187</v>
      </c>
      <c r="AC501" s="474">
        <v>13145733.5380187</v>
      </c>
      <c r="AD501" s="474">
        <v>3907228.1580062401</v>
      </c>
      <c r="AE501" s="474">
        <v>4540056.1362437401</v>
      </c>
      <c r="AF501" s="474">
        <v>5148226.4290187499</v>
      </c>
      <c r="AG501" s="474">
        <v>6453756.2623249898</v>
      </c>
      <c r="AH501" s="474">
        <v>7042413.6016562404</v>
      </c>
      <c r="AI501" s="474">
        <v>7467352.8772312403</v>
      </c>
      <c r="AJ501" s="474">
        <v>8046598.2450312404</v>
      </c>
      <c r="AK501" s="474">
        <v>8762864.6909654606</v>
      </c>
      <c r="AL501" s="474">
        <v>9371494.0884795301</v>
      </c>
      <c r="AM501" s="474">
        <v>10616844.372359799</v>
      </c>
      <c r="AN501" s="474">
        <v>10616844.372359799</v>
      </c>
      <c r="AO501" s="474">
        <v>12742918.531087101</v>
      </c>
      <c r="AP501" s="474">
        <v>13408648.2087791</v>
      </c>
      <c r="AQ501" s="474">
        <v>3985372.72116637</v>
      </c>
      <c r="AR501" s="474">
        <v>4630857.2589686196</v>
      </c>
      <c r="AS501" s="474">
        <v>5251190.9575991202</v>
      </c>
      <c r="AT501" s="474">
        <v>6582831.3875714904</v>
      </c>
      <c r="AU501" s="474">
        <v>7183261.8736893702</v>
      </c>
      <c r="AV501" s="474">
        <v>7616699.9347758703</v>
      </c>
      <c r="AW501" s="474">
        <v>8207530.20993187</v>
      </c>
      <c r="AX501" s="474">
        <v>8938121.9847847708</v>
      </c>
      <c r="AY501" s="474">
        <v>9558923.9702491201</v>
      </c>
      <c r="AZ501" s="474">
        <v>10829181.259807</v>
      </c>
      <c r="BA501" s="474">
        <v>10829181.259807</v>
      </c>
    </row>
    <row r="502" spans="1:53">
      <c r="A502" s="475" t="s">
        <v>2504</v>
      </c>
      <c r="B502" s="474">
        <v>0</v>
      </c>
      <c r="C502" s="474">
        <v>0</v>
      </c>
      <c r="D502" s="474">
        <v>0</v>
      </c>
      <c r="E502" s="474">
        <v>0</v>
      </c>
      <c r="F502" s="474">
        <v>0</v>
      </c>
      <c r="G502" s="474">
        <v>0</v>
      </c>
      <c r="H502" s="474">
        <v>0</v>
      </c>
      <c r="I502" s="474">
        <v>0</v>
      </c>
      <c r="J502" s="474">
        <v>0</v>
      </c>
      <c r="K502" s="474">
        <v>0</v>
      </c>
      <c r="L502" s="474">
        <v>0</v>
      </c>
      <c r="M502" s="474">
        <v>0</v>
      </c>
      <c r="N502" s="474">
        <v>0</v>
      </c>
      <c r="O502" s="474">
        <v>0</v>
      </c>
      <c r="P502" s="474">
        <v>0</v>
      </c>
      <c r="Q502" s="474">
        <v>0</v>
      </c>
      <c r="R502" s="474">
        <v>0</v>
      </c>
      <c r="S502" s="474">
        <v>0</v>
      </c>
      <c r="T502" s="474">
        <v>0</v>
      </c>
      <c r="U502" s="474">
        <v>0</v>
      </c>
      <c r="V502" s="474">
        <v>0</v>
      </c>
      <c r="W502" s="474">
        <v>0</v>
      </c>
      <c r="X502" s="474">
        <v>0</v>
      </c>
      <c r="Y502" s="474">
        <v>0</v>
      </c>
      <c r="Z502" s="474">
        <v>0</v>
      </c>
      <c r="AA502" s="474">
        <v>0</v>
      </c>
      <c r="AB502" s="474">
        <v>0</v>
      </c>
      <c r="AC502" s="474">
        <v>0</v>
      </c>
      <c r="AD502" s="474">
        <v>0</v>
      </c>
      <c r="AE502" s="474">
        <v>0</v>
      </c>
      <c r="AF502" s="474">
        <v>0</v>
      </c>
      <c r="AG502" s="474">
        <v>0</v>
      </c>
      <c r="AH502" s="474">
        <v>0</v>
      </c>
      <c r="AI502" s="474">
        <v>0</v>
      </c>
      <c r="AJ502" s="474">
        <v>0</v>
      </c>
      <c r="AK502" s="474">
        <v>0</v>
      </c>
      <c r="AL502" s="474">
        <v>0</v>
      </c>
      <c r="AM502" s="474">
        <v>0</v>
      </c>
      <c r="AN502" s="474">
        <v>0</v>
      </c>
      <c r="AO502" s="474">
        <v>0</v>
      </c>
      <c r="AP502" s="474">
        <v>0</v>
      </c>
      <c r="AQ502" s="474">
        <v>0</v>
      </c>
      <c r="AR502" s="474">
        <v>0</v>
      </c>
      <c r="AS502" s="474">
        <v>0</v>
      </c>
      <c r="AT502" s="474">
        <v>0</v>
      </c>
      <c r="AU502" s="474">
        <v>0</v>
      </c>
      <c r="AV502" s="474">
        <v>0</v>
      </c>
      <c r="AW502" s="474">
        <v>0</v>
      </c>
      <c r="AX502" s="474">
        <v>0</v>
      </c>
      <c r="AY502" s="474">
        <v>0</v>
      </c>
      <c r="AZ502" s="474">
        <v>0</v>
      </c>
      <c r="BA502" s="474">
        <v>0</v>
      </c>
    </row>
    <row r="503" spans="1:53">
      <c r="A503" s="475" t="s">
        <v>2503</v>
      </c>
      <c r="B503" s="474">
        <v>25609263.829999998</v>
      </c>
      <c r="C503" s="474">
        <v>25072110.16</v>
      </c>
      <c r="D503" s="474">
        <v>25308474.699999999</v>
      </c>
      <c r="E503" s="474">
        <v>31397158.129999999</v>
      </c>
      <c r="F503" s="474">
        <v>34888595.469999999</v>
      </c>
      <c r="G503" s="474">
        <v>36188211.030000001</v>
      </c>
      <c r="H503" s="474">
        <v>36666631.340000004</v>
      </c>
      <c r="I503" s="474">
        <v>33554031.829999998</v>
      </c>
      <c r="J503" s="474">
        <v>17954501.969999999</v>
      </c>
      <c r="K503" s="474">
        <v>20030238</v>
      </c>
      <c r="L503" s="474">
        <v>14984235</v>
      </c>
      <c r="M503" s="474">
        <v>14565271</v>
      </c>
      <c r="N503" s="474">
        <v>14565271</v>
      </c>
      <c r="O503" s="474">
        <v>12681482</v>
      </c>
      <c r="P503" s="474">
        <v>10893053</v>
      </c>
      <c r="Q503" s="474">
        <v>11103093</v>
      </c>
      <c r="R503" s="474">
        <v>12254929</v>
      </c>
      <c r="S503" s="474">
        <v>15535621</v>
      </c>
      <c r="T503" s="474">
        <v>15486973</v>
      </c>
      <c r="U503" s="474">
        <v>20580725</v>
      </c>
      <c r="V503" s="474">
        <v>21121557</v>
      </c>
      <c r="W503" s="474">
        <v>20448071</v>
      </c>
      <c r="X503" s="474">
        <v>15370094</v>
      </c>
      <c r="Y503" s="474">
        <v>9972509</v>
      </c>
      <c r="Z503" s="474">
        <v>9682761</v>
      </c>
      <c r="AA503" s="474">
        <v>9682761</v>
      </c>
      <c r="AB503" s="474">
        <v>11711644</v>
      </c>
      <c r="AC503" s="474">
        <v>9662917</v>
      </c>
      <c r="AD503" s="474">
        <v>10617466</v>
      </c>
      <c r="AE503" s="474">
        <v>10881807</v>
      </c>
      <c r="AF503" s="474">
        <v>10407678</v>
      </c>
      <c r="AG503" s="474">
        <v>12284116</v>
      </c>
      <c r="AH503" s="474">
        <v>15929537</v>
      </c>
      <c r="AI503" s="474">
        <v>16213877</v>
      </c>
      <c r="AJ503" s="474">
        <v>16280770</v>
      </c>
      <c r="AK503" s="474">
        <v>16680451</v>
      </c>
      <c r="AL503" s="474">
        <v>15327075</v>
      </c>
      <c r="AM503" s="474">
        <v>15368949</v>
      </c>
      <c r="AN503" s="474">
        <v>15368949</v>
      </c>
      <c r="AO503" s="474">
        <v>15429241</v>
      </c>
      <c r="AP503" s="474">
        <v>15072280</v>
      </c>
      <c r="AQ503" s="474">
        <v>15234292</v>
      </c>
      <c r="AR503" s="474">
        <v>11534615</v>
      </c>
      <c r="AS503" s="474">
        <v>16812557</v>
      </c>
      <c r="AT503" s="474">
        <v>16137217</v>
      </c>
      <c r="AU503" s="474">
        <v>17138551</v>
      </c>
      <c r="AV503" s="474">
        <v>16188679</v>
      </c>
      <c r="AW503" s="474">
        <v>16812137</v>
      </c>
      <c r="AX503" s="474">
        <v>16590753</v>
      </c>
      <c r="AY503" s="474">
        <v>15672476</v>
      </c>
      <c r="AZ503" s="474">
        <v>15783250</v>
      </c>
      <c r="BA503" s="474">
        <v>15783250</v>
      </c>
    </row>
    <row r="504" spans="1:53">
      <c r="A504" s="475" t="s">
        <v>2502</v>
      </c>
      <c r="B504" s="474">
        <v>0</v>
      </c>
      <c r="C504" s="474">
        <v>0</v>
      </c>
      <c r="D504" s="474">
        <v>213030.26</v>
      </c>
      <c r="E504" s="474">
        <v>6656496.4900000002</v>
      </c>
      <c r="F504" s="474">
        <v>487671.32</v>
      </c>
      <c r="G504" s="474">
        <v>743860.82</v>
      </c>
      <c r="H504" s="474">
        <v>2676491.58</v>
      </c>
      <c r="I504" s="474">
        <v>2654876.63</v>
      </c>
      <c r="J504" s="474">
        <v>3941173.41</v>
      </c>
      <c r="K504" s="474">
        <v>5006262</v>
      </c>
      <c r="L504" s="474">
        <v>10929159</v>
      </c>
      <c r="M504" s="474">
        <v>5227022</v>
      </c>
      <c r="N504" s="474">
        <v>5227022</v>
      </c>
      <c r="O504" s="474">
        <v>22682689</v>
      </c>
      <c r="P504" s="474">
        <v>21270543</v>
      </c>
      <c r="Q504" s="474">
        <v>23121487</v>
      </c>
      <c r="R504" s="474">
        <v>22542256</v>
      </c>
      <c r="S504" s="474">
        <v>23452238</v>
      </c>
      <c r="T504" s="474">
        <v>22776849</v>
      </c>
      <c r="U504" s="474">
        <v>23643853</v>
      </c>
      <c r="V504" s="474">
        <v>23733271</v>
      </c>
      <c r="W504" s="474">
        <v>23003606</v>
      </c>
      <c r="X504" s="474">
        <v>23877098</v>
      </c>
      <c r="Y504" s="474">
        <v>23144556</v>
      </c>
      <c r="Z504" s="474">
        <v>24016141</v>
      </c>
      <c r="AA504" s="474">
        <v>24016141</v>
      </c>
      <c r="AB504" s="474">
        <v>24112034</v>
      </c>
      <c r="AC504" s="474">
        <v>21559276</v>
      </c>
      <c r="AD504" s="474">
        <v>24225954</v>
      </c>
      <c r="AE504" s="474">
        <v>23459387</v>
      </c>
      <c r="AF504" s="474">
        <v>24345910</v>
      </c>
      <c r="AG504" s="474">
        <v>23569613</v>
      </c>
      <c r="AH504" s="474">
        <v>24449200</v>
      </c>
      <c r="AI504" s="474">
        <v>24494868</v>
      </c>
      <c r="AJ504" s="474">
        <v>23684557</v>
      </c>
      <c r="AK504" s="474">
        <v>24572179</v>
      </c>
      <c r="AL504" s="474">
        <v>23773369</v>
      </c>
      <c r="AM504" s="474">
        <v>24670252</v>
      </c>
      <c r="AN504" s="474">
        <v>24670252</v>
      </c>
      <c r="AO504" s="474">
        <v>24891132</v>
      </c>
      <c r="AP504" s="474">
        <v>22184347</v>
      </c>
      <c r="AQ504" s="474">
        <v>24969782</v>
      </c>
      <c r="AR504" s="474">
        <v>24143982</v>
      </c>
      <c r="AS504" s="474">
        <v>25063091</v>
      </c>
      <c r="AT504" s="474">
        <v>24236822</v>
      </c>
      <c r="AU504" s="474">
        <v>25145330</v>
      </c>
      <c r="AV504" s="474">
        <v>25167395</v>
      </c>
      <c r="AW504" s="474">
        <v>24296292</v>
      </c>
      <c r="AX504" s="474">
        <v>25209934</v>
      </c>
      <c r="AY504" s="474">
        <v>24370710</v>
      </c>
      <c r="AZ504" s="474">
        <v>25311573</v>
      </c>
      <c r="BA504" s="474">
        <v>25311573</v>
      </c>
    </row>
    <row r="505" spans="1:53">
      <c r="A505" s="475" t="s">
        <v>2501</v>
      </c>
      <c r="B505" s="474">
        <v>0</v>
      </c>
      <c r="C505" s="474">
        <v>0</v>
      </c>
      <c r="D505" s="474">
        <v>0</v>
      </c>
      <c r="E505" s="474">
        <v>0</v>
      </c>
      <c r="F505" s="474">
        <v>0</v>
      </c>
      <c r="G505" s="474">
        <v>0</v>
      </c>
      <c r="H505" s="474">
        <v>0</v>
      </c>
      <c r="I505" s="474">
        <v>0</v>
      </c>
      <c r="J505" s="474">
        <v>0</v>
      </c>
      <c r="K505" s="474">
        <v>0</v>
      </c>
      <c r="L505" s="474">
        <v>0</v>
      </c>
      <c r="M505" s="474">
        <v>0</v>
      </c>
      <c r="N505" s="474">
        <v>0</v>
      </c>
      <c r="O505" s="474">
        <v>0</v>
      </c>
      <c r="P505" s="474">
        <v>0</v>
      </c>
      <c r="Q505" s="474">
        <v>0</v>
      </c>
      <c r="R505" s="474">
        <v>0</v>
      </c>
      <c r="S505" s="474">
        <v>0</v>
      </c>
      <c r="T505" s="474">
        <v>0</v>
      </c>
      <c r="U505" s="474">
        <v>0</v>
      </c>
      <c r="V505" s="474">
        <v>0</v>
      </c>
      <c r="W505" s="474">
        <v>0</v>
      </c>
      <c r="X505" s="474">
        <v>0</v>
      </c>
      <c r="Y505" s="474">
        <v>0</v>
      </c>
      <c r="Z505" s="474">
        <v>0</v>
      </c>
      <c r="AA505" s="474">
        <v>0</v>
      </c>
      <c r="AB505" s="474">
        <v>0</v>
      </c>
      <c r="AC505" s="474">
        <v>0</v>
      </c>
      <c r="AD505" s="474">
        <v>0</v>
      </c>
      <c r="AE505" s="474">
        <v>0</v>
      </c>
      <c r="AF505" s="474">
        <v>0</v>
      </c>
      <c r="AG505" s="474">
        <v>0</v>
      </c>
      <c r="AH505" s="474">
        <v>0</v>
      </c>
      <c r="AI505" s="474">
        <v>0</v>
      </c>
      <c r="AJ505" s="474">
        <v>0</v>
      </c>
      <c r="AK505" s="474">
        <v>0</v>
      </c>
      <c r="AL505" s="474">
        <v>0</v>
      </c>
      <c r="AM505" s="474">
        <v>0</v>
      </c>
      <c r="AN505" s="474">
        <v>0</v>
      </c>
      <c r="AO505" s="474">
        <v>0</v>
      </c>
      <c r="AP505" s="474">
        <v>0</v>
      </c>
      <c r="AQ505" s="474">
        <v>0</v>
      </c>
      <c r="AR505" s="474">
        <v>0</v>
      </c>
      <c r="AS505" s="474">
        <v>0</v>
      </c>
      <c r="AT505" s="474">
        <v>0</v>
      </c>
      <c r="AU505" s="474">
        <v>0</v>
      </c>
      <c r="AV505" s="474">
        <v>0</v>
      </c>
      <c r="AW505" s="474">
        <v>0</v>
      </c>
      <c r="AX505" s="474">
        <v>0</v>
      </c>
      <c r="AY505" s="474">
        <v>0</v>
      </c>
      <c r="AZ505" s="474">
        <v>0</v>
      </c>
      <c r="BA505" s="474">
        <v>0</v>
      </c>
    </row>
    <row r="506" spans="1:53">
      <c r="A506" s="475" t="s">
        <v>2500</v>
      </c>
      <c r="B506" s="474">
        <v>1270000</v>
      </c>
      <c r="C506" s="474">
        <v>1270000</v>
      </c>
      <c r="D506" s="474">
        <v>1270000</v>
      </c>
      <c r="E506" s="474">
        <v>1270000</v>
      </c>
      <c r="F506" s="474">
        <v>1270000</v>
      </c>
      <c r="G506" s="474">
        <v>1270000</v>
      </c>
      <c r="H506" s="474">
        <v>1270000</v>
      </c>
      <c r="I506" s="474">
        <v>1270000</v>
      </c>
      <c r="J506" s="474">
        <v>0</v>
      </c>
      <c r="K506" s="474">
        <v>1340000</v>
      </c>
      <c r="L506" s="474">
        <v>1340000</v>
      </c>
      <c r="M506" s="474">
        <v>1340000</v>
      </c>
      <c r="N506" s="474">
        <v>1340000</v>
      </c>
      <c r="O506" s="474">
        <v>1340000</v>
      </c>
      <c r="P506" s="474">
        <v>1340000</v>
      </c>
      <c r="Q506" s="474">
        <v>1340000</v>
      </c>
      <c r="R506" s="474">
        <v>1340000</v>
      </c>
      <c r="S506" s="474">
        <v>1340000</v>
      </c>
      <c r="T506" s="474">
        <v>1340000</v>
      </c>
      <c r="U506" s="474">
        <v>1340000</v>
      </c>
      <c r="V506" s="474">
        <v>1340000</v>
      </c>
      <c r="W506" s="474">
        <v>0</v>
      </c>
      <c r="X506" s="474">
        <v>1390000</v>
      </c>
      <c r="Y506" s="474">
        <v>1390000</v>
      </c>
      <c r="Z506" s="474">
        <v>1390000</v>
      </c>
      <c r="AA506" s="474">
        <v>1390000</v>
      </c>
      <c r="AB506" s="474">
        <v>1390000</v>
      </c>
      <c r="AC506" s="474">
        <v>1390000</v>
      </c>
      <c r="AD506" s="474">
        <v>1390000</v>
      </c>
      <c r="AE506" s="474">
        <v>1390000</v>
      </c>
      <c r="AF506" s="474">
        <v>1390000</v>
      </c>
      <c r="AG506" s="474">
        <v>1390000</v>
      </c>
      <c r="AH506" s="474">
        <v>1390000</v>
      </c>
      <c r="AI506" s="474">
        <v>1390000</v>
      </c>
      <c r="AJ506" s="474">
        <v>0</v>
      </c>
      <c r="AK506" s="474">
        <v>1450000</v>
      </c>
      <c r="AL506" s="474">
        <v>1450000</v>
      </c>
      <c r="AM506" s="474">
        <v>1450000</v>
      </c>
      <c r="AN506" s="474">
        <v>1450000</v>
      </c>
      <c r="AO506" s="474">
        <v>1450000</v>
      </c>
      <c r="AP506" s="474">
        <v>1450000</v>
      </c>
      <c r="AQ506" s="474">
        <v>1450000</v>
      </c>
      <c r="AR506" s="474">
        <v>1450000</v>
      </c>
      <c r="AS506" s="474">
        <v>1450000</v>
      </c>
      <c r="AT506" s="474">
        <v>1450000</v>
      </c>
      <c r="AU506" s="474">
        <v>1450000</v>
      </c>
      <c r="AV506" s="474">
        <v>1450000</v>
      </c>
      <c r="AW506" s="474">
        <v>0</v>
      </c>
      <c r="AX506" s="474">
        <v>1515000</v>
      </c>
      <c r="AY506" s="474">
        <v>1515000</v>
      </c>
      <c r="AZ506" s="474">
        <v>1515000</v>
      </c>
      <c r="BA506" s="474">
        <v>1515000</v>
      </c>
    </row>
    <row r="507" spans="1:53">
      <c r="A507" s="475" t="s">
        <v>2499</v>
      </c>
      <c r="B507" s="474">
        <v>1270000</v>
      </c>
      <c r="C507" s="474">
        <v>1270000</v>
      </c>
      <c r="D507" s="474">
        <v>1270000</v>
      </c>
      <c r="E507" s="474">
        <v>1270000</v>
      </c>
      <c r="F507" s="474">
        <v>1270000</v>
      </c>
      <c r="G507" s="474">
        <v>1270000</v>
      </c>
      <c r="H507" s="474">
        <v>1270000</v>
      </c>
      <c r="I507" s="474">
        <v>1270000</v>
      </c>
      <c r="J507" s="474">
        <v>0</v>
      </c>
      <c r="K507" s="474">
        <v>1340000</v>
      </c>
      <c r="L507" s="474">
        <v>1340000</v>
      </c>
      <c r="M507" s="474">
        <v>1340000</v>
      </c>
      <c r="N507" s="474">
        <v>1340000</v>
      </c>
      <c r="O507" s="474">
        <v>1340000</v>
      </c>
      <c r="P507" s="474">
        <v>1340000</v>
      </c>
      <c r="Q507" s="474">
        <v>1340000</v>
      </c>
      <c r="R507" s="474">
        <v>1340000</v>
      </c>
      <c r="S507" s="474">
        <v>1340000</v>
      </c>
      <c r="T507" s="474">
        <v>1340000</v>
      </c>
      <c r="U507" s="474">
        <v>1340000</v>
      </c>
      <c r="V507" s="474">
        <v>1340000</v>
      </c>
      <c r="W507" s="474">
        <v>0</v>
      </c>
      <c r="X507" s="474">
        <v>1390000</v>
      </c>
      <c r="Y507" s="474">
        <v>1390000</v>
      </c>
      <c r="Z507" s="474">
        <v>1390000</v>
      </c>
      <c r="AA507" s="474">
        <v>1390000</v>
      </c>
      <c r="AB507" s="474">
        <v>1390000</v>
      </c>
      <c r="AC507" s="474">
        <v>1390000</v>
      </c>
      <c r="AD507" s="474">
        <v>1390000</v>
      </c>
      <c r="AE507" s="474">
        <v>1390000</v>
      </c>
      <c r="AF507" s="474">
        <v>1390000</v>
      </c>
      <c r="AG507" s="474">
        <v>1390000</v>
      </c>
      <c r="AH507" s="474">
        <v>1390000</v>
      </c>
      <c r="AI507" s="474">
        <v>1390000</v>
      </c>
      <c r="AJ507" s="474">
        <v>0</v>
      </c>
      <c r="AK507" s="474">
        <v>1450000</v>
      </c>
      <c r="AL507" s="474">
        <v>1450000</v>
      </c>
      <c r="AM507" s="474">
        <v>1450000</v>
      </c>
      <c r="AN507" s="474">
        <v>1450000</v>
      </c>
      <c r="AO507" s="474">
        <v>1450000</v>
      </c>
      <c r="AP507" s="474">
        <v>1450000</v>
      </c>
      <c r="AQ507" s="474">
        <v>1450000</v>
      </c>
      <c r="AR507" s="474">
        <v>1450000</v>
      </c>
      <c r="AS507" s="474">
        <v>1450000</v>
      </c>
      <c r="AT507" s="474">
        <v>1450000</v>
      </c>
      <c r="AU507" s="474">
        <v>1450000</v>
      </c>
      <c r="AV507" s="474">
        <v>1450000</v>
      </c>
      <c r="AW507" s="474">
        <v>0</v>
      </c>
      <c r="AX507" s="474">
        <v>1515000</v>
      </c>
      <c r="AY507" s="474">
        <v>1515000</v>
      </c>
      <c r="AZ507" s="474">
        <v>1515000</v>
      </c>
      <c r="BA507" s="474">
        <v>1515000</v>
      </c>
    </row>
    <row r="508" spans="1:53">
      <c r="A508" s="475" t="s">
        <v>2498</v>
      </c>
      <c r="B508" s="474">
        <v>0</v>
      </c>
      <c r="C508" s="474">
        <v>0</v>
      </c>
      <c r="D508" s="474">
        <v>0</v>
      </c>
      <c r="E508" s="474">
        <v>0</v>
      </c>
      <c r="F508" s="474">
        <v>0</v>
      </c>
      <c r="G508" s="474">
        <v>0</v>
      </c>
      <c r="H508" s="474">
        <v>0</v>
      </c>
      <c r="I508" s="474">
        <v>0</v>
      </c>
      <c r="J508" s="474">
        <v>0</v>
      </c>
      <c r="K508" s="474">
        <v>0</v>
      </c>
      <c r="L508" s="474">
        <v>0</v>
      </c>
      <c r="M508" s="474">
        <v>0</v>
      </c>
      <c r="N508" s="474">
        <v>0</v>
      </c>
      <c r="O508" s="474">
        <v>0</v>
      </c>
      <c r="P508" s="474">
        <v>0</v>
      </c>
      <c r="Q508" s="474">
        <v>0</v>
      </c>
      <c r="R508" s="474">
        <v>0</v>
      </c>
      <c r="S508" s="474">
        <v>0</v>
      </c>
      <c r="T508" s="474">
        <v>0</v>
      </c>
      <c r="U508" s="474">
        <v>0</v>
      </c>
      <c r="V508" s="474">
        <v>0</v>
      </c>
      <c r="W508" s="474">
        <v>0</v>
      </c>
      <c r="X508" s="474">
        <v>0</v>
      </c>
      <c r="Y508" s="474">
        <v>0</v>
      </c>
      <c r="Z508" s="474">
        <v>0</v>
      </c>
      <c r="AA508" s="474">
        <v>0</v>
      </c>
      <c r="AB508" s="474">
        <v>0</v>
      </c>
      <c r="AC508" s="474">
        <v>0</v>
      </c>
      <c r="AD508" s="474">
        <v>0</v>
      </c>
      <c r="AE508" s="474">
        <v>0</v>
      </c>
      <c r="AF508" s="474">
        <v>0</v>
      </c>
      <c r="AG508" s="474">
        <v>0</v>
      </c>
      <c r="AH508" s="474">
        <v>0</v>
      </c>
      <c r="AI508" s="474">
        <v>0</v>
      </c>
      <c r="AJ508" s="474">
        <v>0</v>
      </c>
      <c r="AK508" s="474">
        <v>0</v>
      </c>
      <c r="AL508" s="474">
        <v>0</v>
      </c>
      <c r="AM508" s="474">
        <v>0</v>
      </c>
      <c r="AN508" s="474">
        <v>0</v>
      </c>
      <c r="AO508" s="474">
        <v>0</v>
      </c>
      <c r="AP508" s="474">
        <v>0</v>
      </c>
      <c r="AQ508" s="474">
        <v>0</v>
      </c>
      <c r="AR508" s="474">
        <v>0</v>
      </c>
      <c r="AS508" s="474">
        <v>0</v>
      </c>
      <c r="AT508" s="474">
        <v>0</v>
      </c>
      <c r="AU508" s="474">
        <v>0</v>
      </c>
      <c r="AV508" s="474">
        <v>0</v>
      </c>
      <c r="AW508" s="474">
        <v>0</v>
      </c>
      <c r="AX508" s="474">
        <v>0</v>
      </c>
      <c r="AY508" s="474">
        <v>0</v>
      </c>
      <c r="AZ508" s="474">
        <v>0</v>
      </c>
      <c r="BA508" s="474">
        <v>0</v>
      </c>
    </row>
    <row r="509" spans="1:53">
      <c r="A509" s="475" t="s">
        <v>2497</v>
      </c>
      <c r="B509" s="474">
        <v>0</v>
      </c>
      <c r="C509" s="474">
        <v>0</v>
      </c>
      <c r="D509" s="474">
        <v>0</v>
      </c>
      <c r="E509" s="474">
        <v>0</v>
      </c>
      <c r="F509" s="474">
        <v>0</v>
      </c>
      <c r="G509" s="474">
        <v>0</v>
      </c>
      <c r="H509" s="474">
        <v>0</v>
      </c>
      <c r="I509" s="474">
        <v>0</v>
      </c>
      <c r="J509" s="474">
        <v>0</v>
      </c>
      <c r="K509" s="474">
        <v>0</v>
      </c>
      <c r="L509" s="474">
        <v>0</v>
      </c>
      <c r="M509" s="474">
        <v>0</v>
      </c>
      <c r="N509" s="474">
        <v>0</v>
      </c>
      <c r="O509" s="474">
        <v>0</v>
      </c>
      <c r="P509" s="474">
        <v>0</v>
      </c>
      <c r="Q509" s="474">
        <v>0</v>
      </c>
      <c r="R509" s="474">
        <v>0</v>
      </c>
      <c r="S509" s="474">
        <v>0</v>
      </c>
      <c r="T509" s="474">
        <v>0</v>
      </c>
      <c r="U509" s="474">
        <v>0</v>
      </c>
      <c r="V509" s="474">
        <v>0</v>
      </c>
      <c r="W509" s="474">
        <v>0</v>
      </c>
      <c r="X509" s="474">
        <v>0</v>
      </c>
      <c r="Y509" s="474">
        <v>0</v>
      </c>
      <c r="Z509" s="474">
        <v>0</v>
      </c>
      <c r="AA509" s="474">
        <v>0</v>
      </c>
      <c r="AB509" s="474">
        <v>0</v>
      </c>
      <c r="AC509" s="474">
        <v>0</v>
      </c>
      <c r="AD509" s="474">
        <v>0</v>
      </c>
      <c r="AE509" s="474">
        <v>0</v>
      </c>
      <c r="AF509" s="474">
        <v>0</v>
      </c>
      <c r="AG509" s="474">
        <v>0</v>
      </c>
      <c r="AH509" s="474">
        <v>0</v>
      </c>
      <c r="AI509" s="474">
        <v>0</v>
      </c>
      <c r="AJ509" s="474">
        <v>0</v>
      </c>
      <c r="AK509" s="474">
        <v>0</v>
      </c>
      <c r="AL509" s="474">
        <v>0</v>
      </c>
      <c r="AM509" s="474">
        <v>0</v>
      </c>
      <c r="AN509" s="474">
        <v>0</v>
      </c>
      <c r="AO509" s="474">
        <v>0</v>
      </c>
      <c r="AP509" s="474">
        <v>0</v>
      </c>
      <c r="AQ509" s="474">
        <v>0</v>
      </c>
      <c r="AR509" s="474">
        <v>0</v>
      </c>
      <c r="AS509" s="474">
        <v>0</v>
      </c>
      <c r="AT509" s="474">
        <v>0</v>
      </c>
      <c r="AU509" s="474">
        <v>0</v>
      </c>
      <c r="AV509" s="474">
        <v>0</v>
      </c>
      <c r="AW509" s="474">
        <v>0</v>
      </c>
      <c r="AX509" s="474">
        <v>0</v>
      </c>
      <c r="AY509" s="474">
        <v>0</v>
      </c>
      <c r="AZ509" s="474">
        <v>0</v>
      </c>
      <c r="BA509" s="474">
        <v>0</v>
      </c>
    </row>
    <row r="510" spans="1:53">
      <c r="A510" s="475" t="s">
        <v>2496</v>
      </c>
      <c r="B510" s="474">
        <v>11206822757.599899</v>
      </c>
      <c r="C510" s="474">
        <v>11205320457.860001</v>
      </c>
      <c r="D510" s="474">
        <v>11215695823.91</v>
      </c>
      <c r="E510" s="474">
        <v>11212023501.959999</v>
      </c>
      <c r="F510" s="474">
        <v>11250399839.040001</v>
      </c>
      <c r="G510" s="474">
        <v>11208729923.25</v>
      </c>
      <c r="H510" s="474">
        <v>11265385076.85</v>
      </c>
      <c r="I510" s="474">
        <v>11286247241.25</v>
      </c>
      <c r="J510" s="474">
        <v>11483889725.25</v>
      </c>
      <c r="K510" s="474">
        <v>11772230983.504499</v>
      </c>
      <c r="L510" s="474">
        <v>11814011400.614201</v>
      </c>
      <c r="M510" s="474">
        <v>11838077816.653799</v>
      </c>
      <c r="N510" s="474">
        <v>11838077816.653799</v>
      </c>
      <c r="O510" s="474">
        <v>11970911327.765499</v>
      </c>
      <c r="P510" s="474">
        <v>12105280374.211201</v>
      </c>
      <c r="Q510" s="474">
        <v>12231433542.4503</v>
      </c>
      <c r="R510" s="474">
        <v>12281762907.6007</v>
      </c>
      <c r="S510" s="474">
        <v>12339288479.8276</v>
      </c>
      <c r="T510" s="474">
        <v>12398815609.8111</v>
      </c>
      <c r="U510" s="474">
        <v>12462944394.5411</v>
      </c>
      <c r="V510" s="474">
        <v>12512182471.809999</v>
      </c>
      <c r="W510" s="474">
        <v>12583126414.0026</v>
      </c>
      <c r="X510" s="474">
        <v>12644359742.4634</v>
      </c>
      <c r="Y510" s="474">
        <v>12800125989.8801</v>
      </c>
      <c r="Z510" s="474">
        <v>12924010759.314199</v>
      </c>
      <c r="AA510" s="474">
        <v>12924010759.314199</v>
      </c>
      <c r="AB510" s="474">
        <v>13017595086.004</v>
      </c>
      <c r="AC510" s="474">
        <v>13096435633.8687</v>
      </c>
      <c r="AD510" s="474">
        <v>13140999064.2418</v>
      </c>
      <c r="AE510" s="474">
        <v>13177441908.568501</v>
      </c>
      <c r="AF510" s="474">
        <v>13200286689.319799</v>
      </c>
      <c r="AG510" s="474">
        <v>13237336096.5788</v>
      </c>
      <c r="AH510" s="474">
        <v>13290665958.928801</v>
      </c>
      <c r="AI510" s="474">
        <v>13320347188.5369</v>
      </c>
      <c r="AJ510" s="474">
        <v>13366041897.525299</v>
      </c>
      <c r="AK510" s="474">
        <v>13394229190.6078</v>
      </c>
      <c r="AL510" s="474">
        <v>13435586598.097601</v>
      </c>
      <c r="AM510" s="474">
        <v>13468325465.010599</v>
      </c>
      <c r="AN510" s="474">
        <v>13468325465.010599</v>
      </c>
      <c r="AO510" s="474">
        <v>13524099978.1208</v>
      </c>
      <c r="AP510" s="474">
        <v>13570960602.985701</v>
      </c>
      <c r="AQ510" s="474">
        <v>13593230694.502701</v>
      </c>
      <c r="AR510" s="474">
        <v>13609000219.0716</v>
      </c>
      <c r="AS510" s="474">
        <v>13646655194.468901</v>
      </c>
      <c r="AT510" s="474">
        <v>13673444895.167</v>
      </c>
      <c r="AU510" s="474">
        <v>13719188112.271099</v>
      </c>
      <c r="AV510" s="474">
        <v>13745962607.246901</v>
      </c>
      <c r="AW510" s="474">
        <v>13776392004.9562</v>
      </c>
      <c r="AX510" s="474">
        <v>13810793094.624201</v>
      </c>
      <c r="AY510" s="474">
        <v>13838942668.169399</v>
      </c>
      <c r="AZ510" s="474">
        <v>13868604345.008101</v>
      </c>
      <c r="BA510" s="474">
        <v>13868604345.008101</v>
      </c>
    </row>
    <row r="511" spans="1:53">
      <c r="A511" s="475" t="s">
        <v>2495</v>
      </c>
      <c r="B511" s="474">
        <v>161141668.50999999</v>
      </c>
      <c r="C511" s="474">
        <v>160575733.50999999</v>
      </c>
      <c r="D511" s="474">
        <v>160009798.50999999</v>
      </c>
      <c r="E511" s="474">
        <v>159443863.50999999</v>
      </c>
      <c r="F511" s="474">
        <v>158877928.50999999</v>
      </c>
      <c r="G511" s="474">
        <v>158311993.50999999</v>
      </c>
      <c r="H511" s="474">
        <v>157741006.50999999</v>
      </c>
      <c r="I511" s="474">
        <v>157174349.50999999</v>
      </c>
      <c r="J511" s="474">
        <v>156607692.50999999</v>
      </c>
      <c r="K511" s="474">
        <v>156975460.65617201</v>
      </c>
      <c r="L511" s="474">
        <v>157462523.357557</v>
      </c>
      <c r="M511" s="474">
        <v>157869314.62755999</v>
      </c>
      <c r="N511" s="474">
        <v>157869314.62755999</v>
      </c>
      <c r="O511" s="474">
        <v>157983460.0573</v>
      </c>
      <c r="P511" s="474">
        <v>157814095.432897</v>
      </c>
      <c r="Q511" s="474">
        <v>157478543.03564599</v>
      </c>
      <c r="R511" s="474">
        <v>157045833.20425999</v>
      </c>
      <c r="S511" s="474">
        <v>156556058.48524401</v>
      </c>
      <c r="T511" s="474">
        <v>156032764.46684</v>
      </c>
      <c r="U511" s="474">
        <v>155490038.56706899</v>
      </c>
      <c r="V511" s="474">
        <v>154935783.05135101</v>
      </c>
      <c r="W511" s="474">
        <v>154374684.13527399</v>
      </c>
      <c r="X511" s="474">
        <v>153809780.663829</v>
      </c>
      <c r="Y511" s="474">
        <v>229143536.77417901</v>
      </c>
      <c r="Z511" s="474">
        <v>268570438.13689101</v>
      </c>
      <c r="AA511" s="474">
        <v>268570438.13689101</v>
      </c>
      <c r="AB511" s="474">
        <v>267949079.12448701</v>
      </c>
      <c r="AC511" s="474">
        <v>267091034.56636801</v>
      </c>
      <c r="AD511" s="474">
        <v>266247974.65953001</v>
      </c>
      <c r="AE511" s="474">
        <v>265392719.45118001</v>
      </c>
      <c r="AF511" s="474">
        <v>264544320.26452899</v>
      </c>
      <c r="AG511" s="474">
        <v>263699392.49504501</v>
      </c>
      <c r="AH511" s="474">
        <v>262851794.64955199</v>
      </c>
      <c r="AI511" s="474">
        <v>262002164.77740899</v>
      </c>
      <c r="AJ511" s="474">
        <v>261147831.19084901</v>
      </c>
      <c r="AK511" s="474">
        <v>260289078.04249701</v>
      </c>
      <c r="AL511" s="474">
        <v>259427359.57153299</v>
      </c>
      <c r="AM511" s="474">
        <v>258562922.03068501</v>
      </c>
      <c r="AN511" s="474">
        <v>258562922.03068501</v>
      </c>
      <c r="AO511" s="474">
        <v>257696461.42873099</v>
      </c>
      <c r="AP511" s="474">
        <v>256823118.07222399</v>
      </c>
      <c r="AQ511" s="474">
        <v>255942346.70046499</v>
      </c>
      <c r="AR511" s="474">
        <v>255055310.97198799</v>
      </c>
      <c r="AS511" s="474">
        <v>254163464.41381499</v>
      </c>
      <c r="AT511" s="474">
        <v>253268194.86383799</v>
      </c>
      <c r="AU511" s="474">
        <v>252370508.39274701</v>
      </c>
      <c r="AV511" s="474">
        <v>251471194.99132299</v>
      </c>
      <c r="AW511" s="474">
        <v>250575600.636805</v>
      </c>
      <c r="AX511" s="474">
        <v>249680776.23202801</v>
      </c>
      <c r="AY511" s="474">
        <v>248786694.87341499</v>
      </c>
      <c r="AZ511" s="474">
        <v>247894716.34011</v>
      </c>
      <c r="BA511" s="474">
        <v>247894716.34011</v>
      </c>
    </row>
    <row r="512" spans="1:53">
      <c r="A512" s="475" t="s">
        <v>2494</v>
      </c>
      <c r="B512" s="474">
        <v>2726234.51</v>
      </c>
      <c r="C512" s="474">
        <v>2677352.5099999998</v>
      </c>
      <c r="D512" s="474">
        <v>2628470.5099999998</v>
      </c>
      <c r="E512" s="474">
        <v>2579588.5099999998</v>
      </c>
      <c r="F512" s="474">
        <v>2530706.5099999998</v>
      </c>
      <c r="G512" s="474">
        <v>2481824.5099999998</v>
      </c>
      <c r="H512" s="474">
        <v>2427890.5099999998</v>
      </c>
      <c r="I512" s="474">
        <v>2378286.5099999998</v>
      </c>
      <c r="J512" s="474">
        <v>2328682.5099999998</v>
      </c>
      <c r="K512" s="474">
        <v>3213503.65617288</v>
      </c>
      <c r="L512" s="474">
        <v>4217619.3575573703</v>
      </c>
      <c r="M512" s="474">
        <v>5141463.6275599999</v>
      </c>
      <c r="N512" s="474">
        <v>5141463.6275599999</v>
      </c>
      <c r="O512" s="474">
        <v>5772662.0573006002</v>
      </c>
      <c r="P512" s="474">
        <v>6120350.4328970797</v>
      </c>
      <c r="Q512" s="474">
        <v>6301851.0356463902</v>
      </c>
      <c r="R512" s="474">
        <v>6386194.20426053</v>
      </c>
      <c r="S512" s="474">
        <v>6413472.4852443803</v>
      </c>
      <c r="T512" s="474">
        <v>6407231.4668400604</v>
      </c>
      <c r="U512" s="474">
        <v>6381558.5670691002</v>
      </c>
      <c r="V512" s="474">
        <v>6344356.0513510704</v>
      </c>
      <c r="W512" s="474">
        <v>6300310.1352745304</v>
      </c>
      <c r="X512" s="474">
        <v>6252459.6638297699</v>
      </c>
      <c r="Y512" s="474">
        <v>82103268.774179906</v>
      </c>
      <c r="Z512" s="474">
        <v>122047223.13689101</v>
      </c>
      <c r="AA512" s="474">
        <v>122047223.13689101</v>
      </c>
      <c r="AB512" s="474">
        <v>121942917.124487</v>
      </c>
      <c r="AC512" s="474">
        <v>121601925.566368</v>
      </c>
      <c r="AD512" s="474">
        <v>121275918.65953</v>
      </c>
      <c r="AE512" s="474">
        <v>120937716.45118</v>
      </c>
      <c r="AF512" s="474">
        <v>120606370.264529</v>
      </c>
      <c r="AG512" s="474">
        <v>120278495.49504501</v>
      </c>
      <c r="AH512" s="474">
        <v>119947950.649552</v>
      </c>
      <c r="AI512" s="474">
        <v>119615373.777409</v>
      </c>
      <c r="AJ512" s="474">
        <v>119278093.19084901</v>
      </c>
      <c r="AK512" s="474">
        <v>118936393.04249699</v>
      </c>
      <c r="AL512" s="474">
        <v>118591727.57153299</v>
      </c>
      <c r="AM512" s="474">
        <v>118244343.03068499</v>
      </c>
      <c r="AN512" s="474">
        <v>118244343.03068499</v>
      </c>
      <c r="AO512" s="474">
        <v>117894935.42873099</v>
      </c>
      <c r="AP512" s="474">
        <v>117538645.07222401</v>
      </c>
      <c r="AQ512" s="474">
        <v>117174926.70046499</v>
      </c>
      <c r="AR512" s="474">
        <v>116804943.97198801</v>
      </c>
      <c r="AS512" s="474">
        <v>116430150.41381501</v>
      </c>
      <c r="AT512" s="474">
        <v>116051933.863838</v>
      </c>
      <c r="AU512" s="474">
        <v>115671300.392747</v>
      </c>
      <c r="AV512" s="474">
        <v>115289039.99132299</v>
      </c>
      <c r="AW512" s="474">
        <v>114910498.636805</v>
      </c>
      <c r="AX512" s="474">
        <v>114532727.23202799</v>
      </c>
      <c r="AY512" s="474">
        <v>114155698.87341499</v>
      </c>
      <c r="AZ512" s="474">
        <v>113780773.34011</v>
      </c>
      <c r="BA512" s="474">
        <v>113780773.34011</v>
      </c>
    </row>
    <row r="513" spans="1:53">
      <c r="A513" s="475" t="s">
        <v>2493</v>
      </c>
      <c r="B513" s="474">
        <v>186139047</v>
      </c>
      <c r="C513" s="474">
        <v>186139047</v>
      </c>
      <c r="D513" s="474">
        <v>186139047</v>
      </c>
      <c r="E513" s="474">
        <v>186139047</v>
      </c>
      <c r="F513" s="474">
        <v>186139047</v>
      </c>
      <c r="G513" s="474">
        <v>186139047</v>
      </c>
      <c r="H513" s="474">
        <v>186139047</v>
      </c>
      <c r="I513" s="474">
        <v>186139047</v>
      </c>
      <c r="J513" s="474">
        <v>186139047</v>
      </c>
      <c r="K513" s="474">
        <v>186139047</v>
      </c>
      <c r="L513" s="474">
        <v>186139047</v>
      </c>
      <c r="M513" s="474">
        <v>186139047</v>
      </c>
      <c r="N513" s="474">
        <v>186139047</v>
      </c>
      <c r="O513" s="474">
        <v>186139047</v>
      </c>
      <c r="P513" s="474">
        <v>186139047</v>
      </c>
      <c r="Q513" s="474">
        <v>186139047</v>
      </c>
      <c r="R513" s="474">
        <v>186139047</v>
      </c>
      <c r="S513" s="474">
        <v>186139047</v>
      </c>
      <c r="T513" s="474">
        <v>186139047</v>
      </c>
      <c r="U513" s="474">
        <v>186139047</v>
      </c>
      <c r="V513" s="474">
        <v>186139047</v>
      </c>
      <c r="W513" s="474">
        <v>186139047</v>
      </c>
      <c r="X513" s="474">
        <v>186139047</v>
      </c>
      <c r="Y513" s="474">
        <v>186139047</v>
      </c>
      <c r="Z513" s="474">
        <v>186139047</v>
      </c>
      <c r="AA513" s="474">
        <v>186139047</v>
      </c>
      <c r="AB513" s="474">
        <v>186139047</v>
      </c>
      <c r="AC513" s="474">
        <v>186139047</v>
      </c>
      <c r="AD513" s="474">
        <v>186139047</v>
      </c>
      <c r="AE513" s="474">
        <v>186139047</v>
      </c>
      <c r="AF513" s="474">
        <v>186139047</v>
      </c>
      <c r="AG513" s="474">
        <v>186139047</v>
      </c>
      <c r="AH513" s="474">
        <v>186139047</v>
      </c>
      <c r="AI513" s="474">
        <v>186139047</v>
      </c>
      <c r="AJ513" s="474">
        <v>186139047</v>
      </c>
      <c r="AK513" s="474">
        <v>186139047</v>
      </c>
      <c r="AL513" s="474">
        <v>186139047</v>
      </c>
      <c r="AM513" s="474">
        <v>186139047</v>
      </c>
      <c r="AN513" s="474">
        <v>186139047</v>
      </c>
      <c r="AO513" s="474">
        <v>186139047</v>
      </c>
      <c r="AP513" s="474">
        <v>186139047</v>
      </c>
      <c r="AQ513" s="474">
        <v>186139047</v>
      </c>
      <c r="AR513" s="474">
        <v>186139047</v>
      </c>
      <c r="AS513" s="474">
        <v>186139047</v>
      </c>
      <c r="AT513" s="474">
        <v>186139047</v>
      </c>
      <c r="AU513" s="474">
        <v>186139047</v>
      </c>
      <c r="AV513" s="474">
        <v>186139047</v>
      </c>
      <c r="AW513" s="474">
        <v>186139047</v>
      </c>
      <c r="AX513" s="474">
        <v>186139047</v>
      </c>
      <c r="AY513" s="474">
        <v>186139047</v>
      </c>
      <c r="AZ513" s="474">
        <v>186139047</v>
      </c>
      <c r="BA513" s="474">
        <v>186139047</v>
      </c>
    </row>
    <row r="514" spans="1:53">
      <c r="A514" s="475" t="s">
        <v>2492</v>
      </c>
      <c r="B514" s="474">
        <v>-27723613</v>
      </c>
      <c r="C514" s="474">
        <v>-28240666</v>
      </c>
      <c r="D514" s="474">
        <v>-28757719</v>
      </c>
      <c r="E514" s="474">
        <v>-29274772</v>
      </c>
      <c r="F514" s="474">
        <v>-29791825</v>
      </c>
      <c r="G514" s="474">
        <v>-30308878</v>
      </c>
      <c r="H514" s="474">
        <v>-30825931</v>
      </c>
      <c r="I514" s="474">
        <v>-31342984</v>
      </c>
      <c r="J514" s="474">
        <v>-31860037</v>
      </c>
      <c r="K514" s="474">
        <v>-32377090</v>
      </c>
      <c r="L514" s="474">
        <v>-32894143</v>
      </c>
      <c r="M514" s="474">
        <v>-33411196</v>
      </c>
      <c r="N514" s="474">
        <v>-33411196</v>
      </c>
      <c r="O514" s="474">
        <v>-33928249</v>
      </c>
      <c r="P514" s="474">
        <v>-34445302</v>
      </c>
      <c r="Q514" s="474">
        <v>-34962355</v>
      </c>
      <c r="R514" s="474">
        <v>-35479408</v>
      </c>
      <c r="S514" s="474">
        <v>-35996461</v>
      </c>
      <c r="T514" s="474">
        <v>-36513514</v>
      </c>
      <c r="U514" s="474">
        <v>-37030567</v>
      </c>
      <c r="V514" s="474">
        <v>-37547620</v>
      </c>
      <c r="W514" s="474">
        <v>-38064673</v>
      </c>
      <c r="X514" s="474">
        <v>-38581726</v>
      </c>
      <c r="Y514" s="474">
        <v>-39098779</v>
      </c>
      <c r="Z514" s="474">
        <v>-39615832</v>
      </c>
      <c r="AA514" s="474">
        <v>-39615832</v>
      </c>
      <c r="AB514" s="474">
        <v>-40132885</v>
      </c>
      <c r="AC514" s="474">
        <v>-40649938</v>
      </c>
      <c r="AD514" s="474">
        <v>-41166991</v>
      </c>
      <c r="AE514" s="474">
        <v>-41684044</v>
      </c>
      <c r="AF514" s="474">
        <v>-42201097</v>
      </c>
      <c r="AG514" s="474">
        <v>-42718150</v>
      </c>
      <c r="AH514" s="474">
        <v>-43235203</v>
      </c>
      <c r="AI514" s="474">
        <v>-43752256</v>
      </c>
      <c r="AJ514" s="474">
        <v>-44269309</v>
      </c>
      <c r="AK514" s="474">
        <v>-44786362</v>
      </c>
      <c r="AL514" s="474">
        <v>-45303415</v>
      </c>
      <c r="AM514" s="474">
        <v>-45820468</v>
      </c>
      <c r="AN514" s="474">
        <v>-45820468</v>
      </c>
      <c r="AO514" s="474">
        <v>-46337521</v>
      </c>
      <c r="AP514" s="474">
        <v>-46854574</v>
      </c>
      <c r="AQ514" s="474">
        <v>-47371627</v>
      </c>
      <c r="AR514" s="474">
        <v>-47888680</v>
      </c>
      <c r="AS514" s="474">
        <v>-48405733</v>
      </c>
      <c r="AT514" s="474">
        <v>-48922786</v>
      </c>
      <c r="AU514" s="474">
        <v>-49439839</v>
      </c>
      <c r="AV514" s="474">
        <v>-49956892</v>
      </c>
      <c r="AW514" s="474">
        <v>-50473945</v>
      </c>
      <c r="AX514" s="474">
        <v>-50990998</v>
      </c>
      <c r="AY514" s="474">
        <v>-51508051</v>
      </c>
      <c r="AZ514" s="474">
        <v>-52025104</v>
      </c>
      <c r="BA514" s="474">
        <v>-52025104</v>
      </c>
    </row>
    <row r="515" spans="1:53">
      <c r="A515" s="475" t="s">
        <v>2491</v>
      </c>
      <c r="B515" s="474">
        <v>7908433305</v>
      </c>
      <c r="C515" s="474">
        <v>7915469382</v>
      </c>
      <c r="D515" s="474">
        <v>7924223662</v>
      </c>
      <c r="E515" s="474">
        <v>7910584077</v>
      </c>
      <c r="F515" s="474">
        <v>7936619182</v>
      </c>
      <c r="G515" s="474">
        <v>7960043674</v>
      </c>
      <c r="H515" s="474">
        <v>7983633335</v>
      </c>
      <c r="I515" s="474">
        <v>7997889902</v>
      </c>
      <c r="J515" s="474">
        <v>8320317962</v>
      </c>
      <c r="K515" s="474">
        <v>8589051937.5300102</v>
      </c>
      <c r="L515" s="474">
        <v>8637631697.6332397</v>
      </c>
      <c r="M515" s="474">
        <v>8675168086.8990402</v>
      </c>
      <c r="N515" s="474">
        <v>8675168086.8990402</v>
      </c>
      <c r="O515" s="474">
        <v>8783542210.3070698</v>
      </c>
      <c r="P515" s="474">
        <v>8874776798.3470993</v>
      </c>
      <c r="Q515" s="474">
        <v>8976745122.8714695</v>
      </c>
      <c r="R515" s="474">
        <v>9053195642.08531</v>
      </c>
      <c r="S515" s="474">
        <v>9142624501.5807304</v>
      </c>
      <c r="T515" s="474">
        <v>9218851633.9026794</v>
      </c>
      <c r="U515" s="474">
        <v>9306460727.5623398</v>
      </c>
      <c r="V515" s="474">
        <v>9376446444.59272</v>
      </c>
      <c r="W515" s="474">
        <v>9446263877.2862206</v>
      </c>
      <c r="X515" s="474">
        <v>9514846452.6075993</v>
      </c>
      <c r="Y515" s="474">
        <v>9594028700.9111004</v>
      </c>
      <c r="Z515" s="474">
        <v>9678363801.85495</v>
      </c>
      <c r="AA515" s="474">
        <v>9678363801.85495</v>
      </c>
      <c r="AB515" s="474">
        <v>9729766408.8309002</v>
      </c>
      <c r="AC515" s="474">
        <v>9780244876.5115891</v>
      </c>
      <c r="AD515" s="474">
        <v>9836990038.3425198</v>
      </c>
      <c r="AE515" s="474">
        <v>9888808813.5887508</v>
      </c>
      <c r="AF515" s="474">
        <v>9937388604.7203197</v>
      </c>
      <c r="AG515" s="474">
        <v>9987663917.1807899</v>
      </c>
      <c r="AH515" s="474">
        <v>10053069877.5863</v>
      </c>
      <c r="AI515" s="474">
        <v>10097346835.666599</v>
      </c>
      <c r="AJ515" s="474">
        <v>10141098811.9244</v>
      </c>
      <c r="AK515" s="474">
        <v>10186625968.989799</v>
      </c>
      <c r="AL515" s="474">
        <v>10231969552.0383</v>
      </c>
      <c r="AM515" s="474">
        <v>10285367970.626699</v>
      </c>
      <c r="AN515" s="474">
        <v>10285367970.626699</v>
      </c>
      <c r="AO515" s="474">
        <v>10325257958.848801</v>
      </c>
      <c r="AP515" s="474">
        <v>10363984499.1854</v>
      </c>
      <c r="AQ515" s="474">
        <v>10407937540.421301</v>
      </c>
      <c r="AR515" s="474">
        <v>10446936174.569</v>
      </c>
      <c r="AS515" s="474">
        <v>10490416520.9382</v>
      </c>
      <c r="AT515" s="474">
        <v>10523857300.0835</v>
      </c>
      <c r="AU515" s="474">
        <v>10574304847.782801</v>
      </c>
      <c r="AV515" s="474">
        <v>10603469215.7591</v>
      </c>
      <c r="AW515" s="474">
        <v>10634545559.6359</v>
      </c>
      <c r="AX515" s="474">
        <v>10670697904.5681</v>
      </c>
      <c r="AY515" s="474">
        <v>10702264018.202299</v>
      </c>
      <c r="AZ515" s="474">
        <v>10743916453.193501</v>
      </c>
      <c r="BA515" s="474">
        <v>10743916453.193501</v>
      </c>
    </row>
    <row r="516" spans="1:53">
      <c r="A516" s="475" t="s">
        <v>2490</v>
      </c>
      <c r="B516" s="474">
        <v>6593184539</v>
      </c>
      <c r="C516" s="474">
        <v>6611724174</v>
      </c>
      <c r="D516" s="474">
        <v>6627365701</v>
      </c>
      <c r="E516" s="474">
        <v>6648933654</v>
      </c>
      <c r="F516" s="474">
        <v>6671793679</v>
      </c>
      <c r="G516" s="474">
        <v>6695491322</v>
      </c>
      <c r="H516" s="474">
        <v>6719035245</v>
      </c>
      <c r="I516" s="474">
        <v>6741773300</v>
      </c>
      <c r="J516" s="474">
        <v>6755987766</v>
      </c>
      <c r="K516" s="474">
        <v>7040723246.7882605</v>
      </c>
      <c r="L516" s="474">
        <v>7086405974.7493401</v>
      </c>
      <c r="M516" s="474">
        <v>7090219404.0227604</v>
      </c>
      <c r="N516" s="474">
        <v>7090219404.0227604</v>
      </c>
      <c r="O516" s="474">
        <v>7177017428.4872198</v>
      </c>
      <c r="P516" s="474">
        <v>7263734569.8735905</v>
      </c>
      <c r="Q516" s="474">
        <v>7350369377.1276197</v>
      </c>
      <c r="R516" s="474">
        <v>7438066213.6800699</v>
      </c>
      <c r="S516" s="474">
        <v>7525769049.3024797</v>
      </c>
      <c r="T516" s="474">
        <v>7610220469.6866903</v>
      </c>
      <c r="U516" s="474">
        <v>7694528748.6903</v>
      </c>
      <c r="V516" s="474">
        <v>7778094548.6081495</v>
      </c>
      <c r="W516" s="474">
        <v>7861324470.4928799</v>
      </c>
      <c r="X516" s="474">
        <v>7945938009.7211103</v>
      </c>
      <c r="Y516" s="474">
        <v>8028272893.6159801</v>
      </c>
      <c r="Z516" s="474">
        <v>8110356036.1104403</v>
      </c>
      <c r="AA516" s="474">
        <v>8110356036.1104403</v>
      </c>
      <c r="AB516" s="474">
        <v>8167360392.1455297</v>
      </c>
      <c r="AC516" s="474">
        <v>8224037252.7298899</v>
      </c>
      <c r="AD516" s="474">
        <v>8283304233.0044203</v>
      </c>
      <c r="AE516" s="474">
        <v>8341526395.6207104</v>
      </c>
      <c r="AF516" s="474">
        <v>8397174231.75877</v>
      </c>
      <c r="AG516" s="474">
        <v>8453316801.9697504</v>
      </c>
      <c r="AH516" s="474">
        <v>8508085730.7982502</v>
      </c>
      <c r="AI516" s="474">
        <v>8562201684.9592896</v>
      </c>
      <c r="AJ516" s="474">
        <v>8617017620.1130505</v>
      </c>
      <c r="AK516" s="474">
        <v>8671720383.0298195</v>
      </c>
      <c r="AL516" s="474">
        <v>8725034987.4704304</v>
      </c>
      <c r="AM516" s="474">
        <v>8778081992.9101391</v>
      </c>
      <c r="AN516" s="474">
        <v>8778081992.9101391</v>
      </c>
      <c r="AO516" s="474">
        <v>8821916123.8614197</v>
      </c>
      <c r="AP516" s="474">
        <v>8865491303.2292309</v>
      </c>
      <c r="AQ516" s="474">
        <v>8909396851.85355</v>
      </c>
      <c r="AR516" s="474">
        <v>8953549566.9579296</v>
      </c>
      <c r="AS516" s="474">
        <v>8999922167.9127693</v>
      </c>
      <c r="AT516" s="474">
        <v>9042020816.1111393</v>
      </c>
      <c r="AU516" s="474">
        <v>9083940000.4627304</v>
      </c>
      <c r="AV516" s="474">
        <v>9125324866.94627</v>
      </c>
      <c r="AW516" s="474">
        <v>9167688344.3243294</v>
      </c>
      <c r="AX516" s="474">
        <v>9210097078.15938</v>
      </c>
      <c r="AY516" s="474">
        <v>9251080079.8539104</v>
      </c>
      <c r="AZ516" s="474">
        <v>9291972714.2789001</v>
      </c>
      <c r="BA516" s="474">
        <v>9291972714.2789001</v>
      </c>
    </row>
    <row r="517" spans="1:53">
      <c r="A517" s="475" t="s">
        <v>2489</v>
      </c>
      <c r="B517" s="474">
        <v>5870592360</v>
      </c>
      <c r="C517" s="474">
        <v>5882762973</v>
      </c>
      <c r="D517" s="474">
        <v>5889153877</v>
      </c>
      <c r="E517" s="474">
        <v>5900936824</v>
      </c>
      <c r="F517" s="474">
        <v>5911790203</v>
      </c>
      <c r="G517" s="474">
        <v>5926069895</v>
      </c>
      <c r="H517" s="474">
        <v>5935456833</v>
      </c>
      <c r="I517" s="474">
        <v>5944524872</v>
      </c>
      <c r="J517" s="474">
        <v>5948633481</v>
      </c>
      <c r="K517" s="474">
        <v>6219510234.4156704</v>
      </c>
      <c r="L517" s="474">
        <v>6252985547.6464796</v>
      </c>
      <c r="M517" s="474">
        <v>6253845928.3151302</v>
      </c>
      <c r="N517" s="474">
        <v>6253845928.3151302</v>
      </c>
      <c r="O517" s="474">
        <v>6319145944.9283199</v>
      </c>
      <c r="P517" s="474">
        <v>6384465114.6578798</v>
      </c>
      <c r="Q517" s="474">
        <v>6449953194.4937496</v>
      </c>
      <c r="R517" s="474">
        <v>6516555017.6571198</v>
      </c>
      <c r="S517" s="474">
        <v>6583367478.5270901</v>
      </c>
      <c r="T517" s="474">
        <v>6647569963.1787004</v>
      </c>
      <c r="U517" s="474">
        <v>6711820809.3854904</v>
      </c>
      <c r="V517" s="474">
        <v>6775607098.3765202</v>
      </c>
      <c r="W517" s="474">
        <v>6839251331.6614904</v>
      </c>
      <c r="X517" s="474">
        <v>6904240925.7091503</v>
      </c>
      <c r="Y517" s="474">
        <v>6967413274.5122995</v>
      </c>
      <c r="Z517" s="474">
        <v>7030501152.43081</v>
      </c>
      <c r="AA517" s="474">
        <v>7030501152.43081</v>
      </c>
      <c r="AB517" s="474">
        <v>7067426465.5530396</v>
      </c>
      <c r="AC517" s="474">
        <v>7104177663.3724699</v>
      </c>
      <c r="AD517" s="474">
        <v>7143284867.9493198</v>
      </c>
      <c r="AE517" s="474">
        <v>7181617088.7216597</v>
      </c>
      <c r="AF517" s="474">
        <v>7217865372.1621504</v>
      </c>
      <c r="AG517" s="474">
        <v>7254648543.1967297</v>
      </c>
      <c r="AH517" s="474">
        <v>7290362524.9315796</v>
      </c>
      <c r="AI517" s="474">
        <v>7325629315.8451595</v>
      </c>
      <c r="AJ517" s="474">
        <v>7361593787.6557703</v>
      </c>
      <c r="AK517" s="474">
        <v>7397569300.41401</v>
      </c>
      <c r="AL517" s="474">
        <v>7432448561.6379499</v>
      </c>
      <c r="AM517" s="474">
        <v>7467191090.0557203</v>
      </c>
      <c r="AN517" s="474">
        <v>7467191090.0557203</v>
      </c>
      <c r="AO517" s="474">
        <v>7493172101.5993299</v>
      </c>
      <c r="AP517" s="474">
        <v>7519008045.3196802</v>
      </c>
      <c r="AQ517" s="474">
        <v>7545225839.1489296</v>
      </c>
      <c r="AR517" s="474">
        <v>7571745179.3664103</v>
      </c>
      <c r="AS517" s="474">
        <v>7600259930.1046495</v>
      </c>
      <c r="AT517" s="474">
        <v>7625193747.7613697</v>
      </c>
      <c r="AU517" s="474">
        <v>7650056396.0546398</v>
      </c>
      <c r="AV517" s="474">
        <v>7674547459.7033596</v>
      </c>
      <c r="AW517" s="474">
        <v>7699953129.5580902</v>
      </c>
      <c r="AX517" s="474">
        <v>7725481851.48277</v>
      </c>
      <c r="AY517" s="474">
        <v>7749862038.7288704</v>
      </c>
      <c r="AZ517" s="474">
        <v>7774238157.9261303</v>
      </c>
      <c r="BA517" s="474">
        <v>7774238157.9261303</v>
      </c>
    </row>
    <row r="518" spans="1:53">
      <c r="A518" s="475" t="s">
        <v>2488</v>
      </c>
      <c r="B518" s="474">
        <v>722592179</v>
      </c>
      <c r="C518" s="474">
        <v>728961201</v>
      </c>
      <c r="D518" s="474">
        <v>734513846</v>
      </c>
      <c r="E518" s="474">
        <v>740885334</v>
      </c>
      <c r="F518" s="474">
        <v>747102248</v>
      </c>
      <c r="G518" s="474">
        <v>753832839</v>
      </c>
      <c r="H518" s="474">
        <v>759805901</v>
      </c>
      <c r="I518" s="474">
        <v>765725932</v>
      </c>
      <c r="J518" s="474">
        <v>771908527</v>
      </c>
      <c r="K518" s="474">
        <v>781023378.65446198</v>
      </c>
      <c r="L518" s="474">
        <v>787017371.28017795</v>
      </c>
      <c r="M518" s="474">
        <v>787587867.93939805</v>
      </c>
      <c r="N518" s="474">
        <v>787587867.93939805</v>
      </c>
      <c r="O518" s="474">
        <v>794723857.79274201</v>
      </c>
      <c r="P518" s="474">
        <v>801863032.59363103</v>
      </c>
      <c r="Q518" s="474">
        <v>809030295.24288499</v>
      </c>
      <c r="R518" s="474">
        <v>816382760.86421001</v>
      </c>
      <c r="S518" s="474">
        <v>823770253.16388297</v>
      </c>
      <c r="T518" s="474">
        <v>830723735.81273198</v>
      </c>
      <c r="U518" s="474">
        <v>837685260.44354403</v>
      </c>
      <c r="V518" s="474">
        <v>844569534.44135296</v>
      </c>
      <c r="W518" s="474">
        <v>851430186.17511404</v>
      </c>
      <c r="X518" s="474">
        <v>858514556.25187695</v>
      </c>
      <c r="Y518" s="474">
        <v>865296738.91080797</v>
      </c>
      <c r="Z518" s="474">
        <v>872064875.01295805</v>
      </c>
      <c r="AA518" s="474">
        <v>872064875.01295805</v>
      </c>
      <c r="AB518" s="474">
        <v>879611010.81717801</v>
      </c>
      <c r="AC518" s="474">
        <v>887128193.207479</v>
      </c>
      <c r="AD518" s="474">
        <v>895037152.98752296</v>
      </c>
      <c r="AE518" s="474">
        <v>902817241.68896496</v>
      </c>
      <c r="AF518" s="474">
        <v>910250795.08201301</v>
      </c>
      <c r="AG518" s="474">
        <v>917773294.25790095</v>
      </c>
      <c r="AH518" s="474">
        <v>925117999.29475701</v>
      </c>
      <c r="AI518" s="474">
        <v>932388341.53442502</v>
      </c>
      <c r="AJ518" s="474">
        <v>939774700.249789</v>
      </c>
      <c r="AK518" s="474">
        <v>947162894.95039797</v>
      </c>
      <c r="AL518" s="474">
        <v>954368795.36714697</v>
      </c>
      <c r="AM518" s="474">
        <v>961551958.65815496</v>
      </c>
      <c r="AN518" s="474">
        <v>961551958.65815496</v>
      </c>
      <c r="AO518" s="474">
        <v>968415420.19030905</v>
      </c>
      <c r="AP518" s="474">
        <v>975254758.57725</v>
      </c>
      <c r="AQ518" s="474">
        <v>982157594.33679795</v>
      </c>
      <c r="AR518" s="474">
        <v>989110573.864609</v>
      </c>
      <c r="AS518" s="474">
        <v>996395367.68914294</v>
      </c>
      <c r="AT518" s="474">
        <v>1003084692.6717</v>
      </c>
      <c r="AU518" s="474">
        <v>1009762182.99064</v>
      </c>
      <c r="AV518" s="474">
        <v>1016377882.9680901</v>
      </c>
      <c r="AW518" s="474">
        <v>1023145671.65705</v>
      </c>
      <c r="AX518" s="474">
        <v>1029933922.51939</v>
      </c>
      <c r="AY518" s="474">
        <v>1036531184.9998</v>
      </c>
      <c r="AZ518" s="474">
        <v>1043127771.00951</v>
      </c>
      <c r="BA518" s="474">
        <v>1043127771.00951</v>
      </c>
    </row>
    <row r="519" spans="1:53">
      <c r="A519" s="475" t="s">
        <v>2487</v>
      </c>
      <c r="B519" s="474">
        <v>0</v>
      </c>
      <c r="C519" s="474">
        <v>0</v>
      </c>
      <c r="D519" s="474">
        <v>3156336</v>
      </c>
      <c r="E519" s="474">
        <v>6069302</v>
      </c>
      <c r="F519" s="474">
        <v>11010383</v>
      </c>
      <c r="G519" s="474">
        <v>13302770</v>
      </c>
      <c r="H519" s="474">
        <v>20286916</v>
      </c>
      <c r="I519" s="474">
        <v>26900013</v>
      </c>
      <c r="J519" s="474">
        <v>30245992</v>
      </c>
      <c r="K519" s="474">
        <v>34293045.567377403</v>
      </c>
      <c r="L519" s="474">
        <v>39594194.967018597</v>
      </c>
      <c r="M519" s="474">
        <v>41624947.467659898</v>
      </c>
      <c r="N519" s="474">
        <v>41624947.467659898</v>
      </c>
      <c r="O519" s="474">
        <v>53881721.696291</v>
      </c>
      <c r="P519" s="474">
        <v>66049592.102922</v>
      </c>
      <c r="Q519" s="474">
        <v>77978233.582552999</v>
      </c>
      <c r="R519" s="474">
        <v>89703903.781020001</v>
      </c>
      <c r="S519" s="474">
        <v>101224229.92448699</v>
      </c>
      <c r="T519" s="474">
        <v>112566740.478953</v>
      </c>
      <c r="U519" s="474">
        <v>123738308.175669</v>
      </c>
      <c r="V519" s="474">
        <v>134737848.695384</v>
      </c>
      <c r="W519" s="474">
        <v>145591382.17210001</v>
      </c>
      <c r="X519" s="474">
        <v>156285695.72661</v>
      </c>
      <c r="Y519" s="474">
        <v>166843389.630119</v>
      </c>
      <c r="Z519" s="474">
        <v>177269592.054629</v>
      </c>
      <c r="AA519" s="474">
        <v>177269592.054629</v>
      </c>
      <c r="AB519" s="474">
        <v>187955810.652868</v>
      </c>
      <c r="AC519" s="474">
        <v>198535125.51710701</v>
      </c>
      <c r="AD519" s="474">
        <v>208979170.62434599</v>
      </c>
      <c r="AE519" s="474">
        <v>219302335.91646299</v>
      </c>
      <c r="AF519" s="474">
        <v>229502034.83058101</v>
      </c>
      <c r="AG519" s="474">
        <v>239590868.92069799</v>
      </c>
      <c r="AH519" s="474">
        <v>249571045.06709</v>
      </c>
      <c r="AI519" s="474">
        <v>259438386.90448201</v>
      </c>
      <c r="AJ519" s="474">
        <v>269208013.64187402</v>
      </c>
      <c r="AK519" s="474">
        <v>278869230.06940103</v>
      </c>
      <c r="AL519" s="474">
        <v>288436245.85892898</v>
      </c>
      <c r="AM519" s="474">
        <v>297910332.679456</v>
      </c>
      <c r="AN519" s="474">
        <v>297910332.679456</v>
      </c>
      <c r="AO519" s="474">
        <v>307271921.24473602</v>
      </c>
      <c r="AP519" s="474">
        <v>316556289.97501498</v>
      </c>
      <c r="AQ519" s="474">
        <v>325741917.02029401</v>
      </c>
      <c r="AR519" s="474">
        <v>334837846.14912999</v>
      </c>
      <c r="AS519" s="474">
        <v>343841564.83096498</v>
      </c>
      <c r="AT519" s="474">
        <v>352761433.31980097</v>
      </c>
      <c r="AU519" s="474">
        <v>361598485.38893402</v>
      </c>
      <c r="AV519" s="474">
        <v>370348800.83606702</v>
      </c>
      <c r="AW519" s="474">
        <v>379023360.82020098</v>
      </c>
      <c r="AX519" s="474">
        <v>387613334.73798001</v>
      </c>
      <c r="AY519" s="474">
        <v>396129162.27575898</v>
      </c>
      <c r="AZ519" s="474">
        <v>404571347.92353803</v>
      </c>
      <c r="BA519" s="474">
        <v>404571347.92353803</v>
      </c>
    </row>
    <row r="520" spans="1:53">
      <c r="A520" s="475" t="s">
        <v>2486</v>
      </c>
      <c r="B520" s="474">
        <v>0</v>
      </c>
      <c r="C520" s="474">
        <v>0</v>
      </c>
      <c r="D520" s="474">
        <v>541642</v>
      </c>
      <c r="E520" s="474">
        <v>1042194</v>
      </c>
      <c r="F520" s="474">
        <v>1890845</v>
      </c>
      <c r="G520" s="474">
        <v>2285818</v>
      </c>
      <c r="H520" s="474">
        <v>3485595</v>
      </c>
      <c r="I520" s="474">
        <v>4622483</v>
      </c>
      <c r="J520" s="474">
        <v>5199766</v>
      </c>
      <c r="K520" s="474">
        <v>5896588.1507504098</v>
      </c>
      <c r="L520" s="474">
        <v>6808860.8556603398</v>
      </c>
      <c r="M520" s="474">
        <v>7160660.30057027</v>
      </c>
      <c r="N520" s="474">
        <v>7160660.30057027</v>
      </c>
      <c r="O520" s="474">
        <v>9265904.0698597096</v>
      </c>
      <c r="P520" s="474">
        <v>11356830.5191491</v>
      </c>
      <c r="Q520" s="474">
        <v>13407653.8084385</v>
      </c>
      <c r="R520" s="474">
        <v>15424531.377728</v>
      </c>
      <c r="S520" s="474">
        <v>17407087.6870174</v>
      </c>
      <c r="T520" s="474">
        <v>19360030.216306798</v>
      </c>
      <c r="U520" s="474">
        <v>21284370.685596298</v>
      </c>
      <c r="V520" s="474">
        <v>23180067.094885699</v>
      </c>
      <c r="W520" s="474">
        <v>25051570.484175101</v>
      </c>
      <c r="X520" s="474">
        <v>26896832.033464499</v>
      </c>
      <c r="Y520" s="474">
        <v>28719490.562754001</v>
      </c>
      <c r="Z520" s="474">
        <v>30520416.612043399</v>
      </c>
      <c r="AA520" s="474">
        <v>30520416.612043399</v>
      </c>
      <c r="AB520" s="474">
        <v>32367105.122439999</v>
      </c>
      <c r="AC520" s="474">
        <v>34196270.632836603</v>
      </c>
      <c r="AD520" s="474">
        <v>36003041.443233199</v>
      </c>
      <c r="AE520" s="474">
        <v>37789729.293629803</v>
      </c>
      <c r="AF520" s="474">
        <v>39556029.684026398</v>
      </c>
      <c r="AG520" s="474">
        <v>41304095.594423003</v>
      </c>
      <c r="AH520" s="474">
        <v>43034161.504819602</v>
      </c>
      <c r="AI520" s="474">
        <v>44745640.675216198</v>
      </c>
      <c r="AJ520" s="474">
        <v>46441118.5656128</v>
      </c>
      <c r="AK520" s="474">
        <v>48118957.596009403</v>
      </c>
      <c r="AL520" s="474">
        <v>49781384.606406003</v>
      </c>
      <c r="AM520" s="474">
        <v>51428611.516802602</v>
      </c>
      <c r="AN520" s="474">
        <v>51428611.516802602</v>
      </c>
      <c r="AO520" s="474">
        <v>53056680.8270455</v>
      </c>
      <c r="AP520" s="474">
        <v>54672209.357288398</v>
      </c>
      <c r="AQ520" s="474">
        <v>56271501.347531401</v>
      </c>
      <c r="AR520" s="474">
        <v>57855967.577774301</v>
      </c>
      <c r="AS520" s="474">
        <v>59425305.288017198</v>
      </c>
      <c r="AT520" s="474">
        <v>60980942.358260199</v>
      </c>
      <c r="AU520" s="474">
        <v>62522936.028503098</v>
      </c>
      <c r="AV520" s="474">
        <v>64050723.438745998</v>
      </c>
      <c r="AW520" s="474">
        <v>65566182.288988903</v>
      </c>
      <c r="AX520" s="474">
        <v>67067969.419231899</v>
      </c>
      <c r="AY520" s="474">
        <v>68557693.849474803</v>
      </c>
      <c r="AZ520" s="474">
        <v>70035437.419717699</v>
      </c>
      <c r="BA520" s="474">
        <v>70035437.419717699</v>
      </c>
    </row>
    <row r="521" spans="1:53">
      <c r="A521" s="475" t="s">
        <v>2485</v>
      </c>
      <c r="B521" s="474">
        <v>1315248766</v>
      </c>
      <c r="C521" s="474">
        <v>1303745208</v>
      </c>
      <c r="D521" s="474">
        <v>1296857961</v>
      </c>
      <c r="E521" s="474">
        <v>1261650423</v>
      </c>
      <c r="F521" s="474">
        <v>1264825503</v>
      </c>
      <c r="G521" s="474">
        <v>1264552352</v>
      </c>
      <c r="H521" s="474">
        <v>1264598090</v>
      </c>
      <c r="I521" s="474">
        <v>1256116602</v>
      </c>
      <c r="J521" s="474">
        <v>1564330196</v>
      </c>
      <c r="K521" s="474">
        <v>1548328690.74174</v>
      </c>
      <c r="L521" s="474">
        <v>1551225722.8838999</v>
      </c>
      <c r="M521" s="474">
        <v>1584948682.8762701</v>
      </c>
      <c r="N521" s="474">
        <v>1584948682.8762701</v>
      </c>
      <c r="O521" s="474">
        <v>1606524781.81984</v>
      </c>
      <c r="P521" s="474">
        <v>1611042228.4735</v>
      </c>
      <c r="Q521" s="474">
        <v>1626375745.74384</v>
      </c>
      <c r="R521" s="474">
        <v>1615129428.40523</v>
      </c>
      <c r="S521" s="474">
        <v>1616855452.27824</v>
      </c>
      <c r="T521" s="474">
        <v>1608631164.2159801</v>
      </c>
      <c r="U521" s="474">
        <v>1611931978.87203</v>
      </c>
      <c r="V521" s="474">
        <v>1598351895.98457</v>
      </c>
      <c r="W521" s="474">
        <v>1584939406.79333</v>
      </c>
      <c r="X521" s="474">
        <v>1568908442.8864901</v>
      </c>
      <c r="Y521" s="474">
        <v>1565755807.29511</v>
      </c>
      <c r="Z521" s="474">
        <v>1568007765.7445099</v>
      </c>
      <c r="AA521" s="474">
        <v>1568007765.7445099</v>
      </c>
      <c r="AB521" s="474">
        <v>1562406016.68537</v>
      </c>
      <c r="AC521" s="474">
        <v>1556207623.7816801</v>
      </c>
      <c r="AD521" s="474">
        <v>1553685805.3381</v>
      </c>
      <c r="AE521" s="474">
        <v>1547282417.96803</v>
      </c>
      <c r="AF521" s="474">
        <v>1540214372.96154</v>
      </c>
      <c r="AG521" s="474">
        <v>1534347115.21103</v>
      </c>
      <c r="AH521" s="474">
        <v>1544984146.78812</v>
      </c>
      <c r="AI521" s="474">
        <v>1535145150.7074001</v>
      </c>
      <c r="AJ521" s="474">
        <v>1524081191.8113799</v>
      </c>
      <c r="AK521" s="474">
        <v>1514905585.95998</v>
      </c>
      <c r="AL521" s="474">
        <v>1506934564.5678599</v>
      </c>
      <c r="AM521" s="474">
        <v>1507285977.7165599</v>
      </c>
      <c r="AN521" s="474">
        <v>1507285977.7165599</v>
      </c>
      <c r="AO521" s="474">
        <v>1503341834.9874001</v>
      </c>
      <c r="AP521" s="474">
        <v>1498493195.9561801</v>
      </c>
      <c r="AQ521" s="474">
        <v>1498540688.56775</v>
      </c>
      <c r="AR521" s="474">
        <v>1493386607.61115</v>
      </c>
      <c r="AS521" s="474">
        <v>1490494353.02544</v>
      </c>
      <c r="AT521" s="474">
        <v>1481836483.97245</v>
      </c>
      <c r="AU521" s="474">
        <v>1490364847.3201399</v>
      </c>
      <c r="AV521" s="474">
        <v>1478144348.8129201</v>
      </c>
      <c r="AW521" s="474">
        <v>1466857215.31159</v>
      </c>
      <c r="AX521" s="474">
        <v>1460600826.4087999</v>
      </c>
      <c r="AY521" s="474">
        <v>1451183938.34848</v>
      </c>
      <c r="AZ521" s="474">
        <v>1451943738.91467</v>
      </c>
      <c r="BA521" s="474">
        <v>1451943738.91467</v>
      </c>
    </row>
    <row r="522" spans="1:53">
      <c r="A522" s="475" t="s">
        <v>2484</v>
      </c>
      <c r="B522" s="474">
        <v>0</v>
      </c>
      <c r="C522" s="474">
        <v>0</v>
      </c>
      <c r="D522" s="474">
        <v>0</v>
      </c>
      <c r="E522" s="474">
        <v>0</v>
      </c>
      <c r="F522" s="474">
        <v>0</v>
      </c>
      <c r="G522" s="474">
        <v>0</v>
      </c>
      <c r="H522" s="474">
        <v>0</v>
      </c>
      <c r="I522" s="474">
        <v>0</v>
      </c>
      <c r="J522" s="474">
        <v>0</v>
      </c>
      <c r="K522" s="474">
        <v>0</v>
      </c>
      <c r="L522" s="474">
        <v>0</v>
      </c>
      <c r="M522" s="474">
        <v>0</v>
      </c>
      <c r="N522" s="474">
        <v>0</v>
      </c>
      <c r="O522" s="474">
        <v>0</v>
      </c>
      <c r="P522" s="474">
        <v>0</v>
      </c>
      <c r="Q522" s="474">
        <v>0</v>
      </c>
      <c r="R522" s="474">
        <v>0</v>
      </c>
      <c r="S522" s="474">
        <v>0</v>
      </c>
      <c r="T522" s="474">
        <v>0</v>
      </c>
      <c r="U522" s="474">
        <v>0</v>
      </c>
      <c r="V522" s="474">
        <v>0</v>
      </c>
      <c r="W522" s="474">
        <v>0</v>
      </c>
      <c r="X522" s="474">
        <v>0</v>
      </c>
      <c r="Y522" s="474">
        <v>0</v>
      </c>
      <c r="Z522" s="474">
        <v>0</v>
      </c>
      <c r="AA522" s="474">
        <v>0</v>
      </c>
      <c r="AB522" s="474">
        <v>0</v>
      </c>
      <c r="AC522" s="474">
        <v>0</v>
      </c>
      <c r="AD522" s="474">
        <v>0</v>
      </c>
      <c r="AE522" s="474">
        <v>0</v>
      </c>
      <c r="AF522" s="474">
        <v>0</v>
      </c>
      <c r="AG522" s="474">
        <v>0</v>
      </c>
      <c r="AH522" s="474">
        <v>0</v>
      </c>
      <c r="AI522" s="474">
        <v>0</v>
      </c>
      <c r="AJ522" s="474">
        <v>0</v>
      </c>
      <c r="AK522" s="474">
        <v>0</v>
      </c>
      <c r="AL522" s="474">
        <v>0</v>
      </c>
      <c r="AM522" s="474">
        <v>0</v>
      </c>
      <c r="AN522" s="474">
        <v>0</v>
      </c>
      <c r="AO522" s="474">
        <v>0</v>
      </c>
      <c r="AP522" s="474">
        <v>0</v>
      </c>
      <c r="AQ522" s="474">
        <v>0</v>
      </c>
      <c r="AR522" s="474">
        <v>0</v>
      </c>
      <c r="AS522" s="474">
        <v>0</v>
      </c>
      <c r="AT522" s="474">
        <v>0</v>
      </c>
      <c r="AU522" s="474">
        <v>0</v>
      </c>
      <c r="AV522" s="474">
        <v>0</v>
      </c>
      <c r="AW522" s="474">
        <v>0</v>
      </c>
      <c r="AX522" s="474">
        <v>0</v>
      </c>
      <c r="AY522" s="474">
        <v>0</v>
      </c>
      <c r="AZ522" s="474">
        <v>0</v>
      </c>
      <c r="BA522" s="474">
        <v>0</v>
      </c>
    </row>
    <row r="523" spans="1:53">
      <c r="A523" s="475" t="s">
        <v>2483</v>
      </c>
      <c r="B523" s="474">
        <v>1001584336</v>
      </c>
      <c r="C523" s="474">
        <v>1004972755</v>
      </c>
      <c r="D523" s="474">
        <v>999478345</v>
      </c>
      <c r="E523" s="474">
        <v>972889501</v>
      </c>
      <c r="F523" s="474">
        <v>976371253</v>
      </c>
      <c r="G523" s="474">
        <v>977359456</v>
      </c>
      <c r="H523" s="474">
        <v>972784083</v>
      </c>
      <c r="I523" s="474">
        <v>970885868</v>
      </c>
      <c r="J523" s="474">
        <v>1213029988</v>
      </c>
      <c r="K523" s="474">
        <v>1199309967.6133001</v>
      </c>
      <c r="L523" s="474">
        <v>1201793942.67751</v>
      </c>
      <c r="M523" s="474">
        <v>1230708703.5783</v>
      </c>
      <c r="N523" s="474">
        <v>1230708703.5783</v>
      </c>
      <c r="O523" s="474">
        <v>1249208495.4787099</v>
      </c>
      <c r="P523" s="474">
        <v>1253081847.3405299</v>
      </c>
      <c r="Q523" s="474">
        <v>1266229121.05969</v>
      </c>
      <c r="R523" s="474">
        <v>1256586296.7959299</v>
      </c>
      <c r="S523" s="474">
        <v>1258066225.23663</v>
      </c>
      <c r="T523" s="474">
        <v>1251014551.1560199</v>
      </c>
      <c r="U523" s="474">
        <v>1253844737.6692801</v>
      </c>
      <c r="V523" s="474">
        <v>1242200894.7268801</v>
      </c>
      <c r="W523" s="474">
        <v>1230700750.0736101</v>
      </c>
      <c r="X523" s="474">
        <v>1216955471.2344899</v>
      </c>
      <c r="Y523" s="474">
        <v>1214252336.5051401</v>
      </c>
      <c r="Z523" s="474">
        <v>1216183212.0907199</v>
      </c>
      <c r="AA523" s="474">
        <v>1216183212.0907199</v>
      </c>
      <c r="AB523" s="474">
        <v>1211380156.99984</v>
      </c>
      <c r="AC523" s="474">
        <v>1206065527.18028</v>
      </c>
      <c r="AD523" s="474">
        <v>1203903268.07408</v>
      </c>
      <c r="AE523" s="474">
        <v>1198412871.7742801</v>
      </c>
      <c r="AF523" s="474">
        <v>1192352584.3189399</v>
      </c>
      <c r="AG523" s="474">
        <v>1187321876.60414</v>
      </c>
      <c r="AH523" s="474">
        <v>1196442286.69908</v>
      </c>
      <c r="AI523" s="474">
        <v>1188006128.6856</v>
      </c>
      <c r="AJ523" s="474">
        <v>1178519662.30878</v>
      </c>
      <c r="AK523" s="474">
        <v>1170652308.7498701</v>
      </c>
      <c r="AL523" s="474">
        <v>1163817790.7318699</v>
      </c>
      <c r="AM523" s="474">
        <v>1164119099.6079099</v>
      </c>
      <c r="AN523" s="474">
        <v>1164119099.6079099</v>
      </c>
      <c r="AO523" s="474">
        <v>1160737310.3462999</v>
      </c>
      <c r="AP523" s="474">
        <v>1156579987.3143301</v>
      </c>
      <c r="AQ523" s="474">
        <v>1156620708.4582801</v>
      </c>
      <c r="AR523" s="474">
        <v>1152201493.2245901</v>
      </c>
      <c r="AS523" s="474">
        <v>1149721614.5357499</v>
      </c>
      <c r="AT523" s="474">
        <v>1142298179.1779301</v>
      </c>
      <c r="AU523" s="474">
        <v>1149610573.67501</v>
      </c>
      <c r="AV523" s="474">
        <v>1139132466.4001901</v>
      </c>
      <c r="AW523" s="474">
        <v>1129454645.5173199</v>
      </c>
      <c r="AX523" s="474">
        <v>1124090288.7328801</v>
      </c>
      <c r="AY523" s="474">
        <v>1116016054.8354101</v>
      </c>
      <c r="AZ523" s="474">
        <v>1116667523.4997499</v>
      </c>
      <c r="BA523" s="474">
        <v>1116667523.4997499</v>
      </c>
    </row>
    <row r="524" spans="1:53">
      <c r="A524" s="475" t="s">
        <v>2482</v>
      </c>
      <c r="B524" s="474">
        <v>126137061</v>
      </c>
      <c r="C524" s="474">
        <v>112885254</v>
      </c>
      <c r="D524" s="474">
        <v>112474397</v>
      </c>
      <c r="E524" s="474">
        <v>108875573</v>
      </c>
      <c r="F524" s="474">
        <v>108116199</v>
      </c>
      <c r="G524" s="474">
        <v>106893788</v>
      </c>
      <c r="H524" s="474">
        <v>111508379</v>
      </c>
      <c r="I524" s="474">
        <v>106134391</v>
      </c>
      <c r="J524" s="474">
        <v>128258961</v>
      </c>
      <c r="K524" s="474">
        <v>128258961</v>
      </c>
      <c r="L524" s="474">
        <v>128258961</v>
      </c>
      <c r="M524" s="474">
        <v>128258961</v>
      </c>
      <c r="N524" s="474">
        <v>128258961</v>
      </c>
      <c r="O524" s="474">
        <v>128258961</v>
      </c>
      <c r="P524" s="474">
        <v>128258961</v>
      </c>
      <c r="Q524" s="474">
        <v>128258961</v>
      </c>
      <c r="R524" s="474">
        <v>128258961</v>
      </c>
      <c r="S524" s="474">
        <v>128258961</v>
      </c>
      <c r="T524" s="474">
        <v>128258961</v>
      </c>
      <c r="U524" s="474">
        <v>128258961</v>
      </c>
      <c r="V524" s="474">
        <v>128258961</v>
      </c>
      <c r="W524" s="474">
        <v>128258961</v>
      </c>
      <c r="X524" s="474">
        <v>128258961</v>
      </c>
      <c r="Y524" s="474">
        <v>128258961</v>
      </c>
      <c r="Z524" s="474">
        <v>128258961</v>
      </c>
      <c r="AA524" s="474">
        <v>128258961</v>
      </c>
      <c r="AB524" s="474">
        <v>128258961</v>
      </c>
      <c r="AC524" s="474">
        <v>128258961</v>
      </c>
      <c r="AD524" s="474">
        <v>128258961</v>
      </c>
      <c r="AE524" s="474">
        <v>128258961</v>
      </c>
      <c r="AF524" s="474">
        <v>128258961</v>
      </c>
      <c r="AG524" s="474">
        <v>128258961</v>
      </c>
      <c r="AH524" s="474">
        <v>128258961</v>
      </c>
      <c r="AI524" s="474">
        <v>128258961</v>
      </c>
      <c r="AJ524" s="474">
        <v>128258961</v>
      </c>
      <c r="AK524" s="474">
        <v>128258961</v>
      </c>
      <c r="AL524" s="474">
        <v>128258961</v>
      </c>
      <c r="AM524" s="474">
        <v>128258961</v>
      </c>
      <c r="AN524" s="474">
        <v>128258961</v>
      </c>
      <c r="AO524" s="474">
        <v>128258961</v>
      </c>
      <c r="AP524" s="474">
        <v>128258961</v>
      </c>
      <c r="AQ524" s="474">
        <v>128258961</v>
      </c>
      <c r="AR524" s="474">
        <v>128258961</v>
      </c>
      <c r="AS524" s="474">
        <v>128258961</v>
      </c>
      <c r="AT524" s="474">
        <v>128258961</v>
      </c>
      <c r="AU524" s="474">
        <v>128258961</v>
      </c>
      <c r="AV524" s="474">
        <v>128258961</v>
      </c>
      <c r="AW524" s="474">
        <v>128258961</v>
      </c>
      <c r="AX524" s="474">
        <v>128258961</v>
      </c>
      <c r="AY524" s="474">
        <v>128258961</v>
      </c>
      <c r="AZ524" s="474">
        <v>128258961</v>
      </c>
      <c r="BA524" s="474">
        <v>128258961</v>
      </c>
    </row>
    <row r="525" spans="1:53">
      <c r="A525" s="475" t="s">
        <v>2481</v>
      </c>
      <c r="B525" s="474">
        <v>166552196</v>
      </c>
      <c r="C525" s="474">
        <v>167115651</v>
      </c>
      <c r="D525" s="474">
        <v>166201994</v>
      </c>
      <c r="E525" s="474">
        <v>161780568</v>
      </c>
      <c r="F525" s="474">
        <v>162359545</v>
      </c>
      <c r="G525" s="474">
        <v>162523874</v>
      </c>
      <c r="H525" s="474">
        <v>161763041</v>
      </c>
      <c r="I525" s="474">
        <v>161447389</v>
      </c>
      <c r="J525" s="474">
        <v>201713227</v>
      </c>
      <c r="K525" s="474">
        <v>199431742.12844101</v>
      </c>
      <c r="L525" s="474">
        <v>199844799.20638901</v>
      </c>
      <c r="M525" s="474">
        <v>204652998.29797801</v>
      </c>
      <c r="N525" s="474">
        <v>204652998.29797801</v>
      </c>
      <c r="O525" s="474">
        <v>207729305.341131</v>
      </c>
      <c r="P525" s="474">
        <v>208373400.13296899</v>
      </c>
      <c r="Q525" s="474">
        <v>210559643.68415201</v>
      </c>
      <c r="R525" s="474">
        <v>208956150.60929999</v>
      </c>
      <c r="S525" s="474">
        <v>209202246.04161599</v>
      </c>
      <c r="T525" s="474">
        <v>208029632.05995899</v>
      </c>
      <c r="U525" s="474">
        <v>208500260.20275301</v>
      </c>
      <c r="V525" s="474">
        <v>206564020.25768301</v>
      </c>
      <c r="W525" s="474">
        <v>204651675.71972299</v>
      </c>
      <c r="X525" s="474">
        <v>202365990.65199399</v>
      </c>
      <c r="Y525" s="474">
        <v>201916489.78997001</v>
      </c>
      <c r="Z525" s="474">
        <v>202237572.653786</v>
      </c>
      <c r="AA525" s="474">
        <v>202237572.653786</v>
      </c>
      <c r="AB525" s="474">
        <v>201438878.685536</v>
      </c>
      <c r="AC525" s="474">
        <v>200555115.60140699</v>
      </c>
      <c r="AD525" s="474">
        <v>200195556.26401901</v>
      </c>
      <c r="AE525" s="474">
        <v>199282565.193757</v>
      </c>
      <c r="AF525" s="474">
        <v>198274807.64260501</v>
      </c>
      <c r="AG525" s="474">
        <v>197438257.606886</v>
      </c>
      <c r="AH525" s="474">
        <v>198954879.08903801</v>
      </c>
      <c r="AI525" s="474">
        <v>197552041.02179399</v>
      </c>
      <c r="AJ525" s="474">
        <v>195974548.50259399</v>
      </c>
      <c r="AK525" s="474">
        <v>194666296.210107</v>
      </c>
      <c r="AL525" s="474">
        <v>193529792.83598799</v>
      </c>
      <c r="AM525" s="474">
        <v>193579897.108648</v>
      </c>
      <c r="AN525" s="474">
        <v>193579897.108648</v>
      </c>
      <c r="AO525" s="474">
        <v>193017543.64110801</v>
      </c>
      <c r="AP525" s="474">
        <v>192326227.64184001</v>
      </c>
      <c r="AQ525" s="474">
        <v>192332999.109465</v>
      </c>
      <c r="AR525" s="474">
        <v>191598133.386554</v>
      </c>
      <c r="AS525" s="474">
        <v>191185757.48969299</v>
      </c>
      <c r="AT525" s="474">
        <v>189951323.794516</v>
      </c>
      <c r="AU525" s="474">
        <v>191167292.64512599</v>
      </c>
      <c r="AV525" s="474">
        <v>189424901.412729</v>
      </c>
      <c r="AW525" s="474">
        <v>187815588.79426399</v>
      </c>
      <c r="AX525" s="474">
        <v>186923556.67591399</v>
      </c>
      <c r="AY525" s="474">
        <v>185580902.513069</v>
      </c>
      <c r="AZ525" s="474">
        <v>185689234.414924</v>
      </c>
      <c r="BA525" s="474">
        <v>185689234.414924</v>
      </c>
    </row>
    <row r="526" spans="1:53">
      <c r="A526" s="475" t="s">
        <v>2480</v>
      </c>
      <c r="B526" s="474">
        <v>20975173</v>
      </c>
      <c r="C526" s="474">
        <v>18771548</v>
      </c>
      <c r="D526" s="474">
        <v>18703225</v>
      </c>
      <c r="E526" s="474">
        <v>18104781</v>
      </c>
      <c r="F526" s="474">
        <v>17978506</v>
      </c>
      <c r="G526" s="474">
        <v>17775234</v>
      </c>
      <c r="H526" s="474">
        <v>18542587</v>
      </c>
      <c r="I526" s="474">
        <v>17648954</v>
      </c>
      <c r="J526" s="474">
        <v>21328020</v>
      </c>
      <c r="K526" s="474">
        <v>21328020</v>
      </c>
      <c r="L526" s="474">
        <v>21328020</v>
      </c>
      <c r="M526" s="474">
        <v>21328020</v>
      </c>
      <c r="N526" s="474">
        <v>21328020</v>
      </c>
      <c r="O526" s="474">
        <v>21328020</v>
      </c>
      <c r="P526" s="474">
        <v>21328020</v>
      </c>
      <c r="Q526" s="474">
        <v>21328020</v>
      </c>
      <c r="R526" s="474">
        <v>21328020</v>
      </c>
      <c r="S526" s="474">
        <v>21328020</v>
      </c>
      <c r="T526" s="474">
        <v>21328020</v>
      </c>
      <c r="U526" s="474">
        <v>21328020</v>
      </c>
      <c r="V526" s="474">
        <v>21328020</v>
      </c>
      <c r="W526" s="474">
        <v>21328020</v>
      </c>
      <c r="X526" s="474">
        <v>21328020</v>
      </c>
      <c r="Y526" s="474">
        <v>21328020</v>
      </c>
      <c r="Z526" s="474">
        <v>21328020</v>
      </c>
      <c r="AA526" s="474">
        <v>21328020</v>
      </c>
      <c r="AB526" s="474">
        <v>21328020</v>
      </c>
      <c r="AC526" s="474">
        <v>21328020</v>
      </c>
      <c r="AD526" s="474">
        <v>21328020</v>
      </c>
      <c r="AE526" s="474">
        <v>21328020</v>
      </c>
      <c r="AF526" s="474">
        <v>21328020</v>
      </c>
      <c r="AG526" s="474">
        <v>21328020</v>
      </c>
      <c r="AH526" s="474">
        <v>21328020</v>
      </c>
      <c r="AI526" s="474">
        <v>21328020</v>
      </c>
      <c r="AJ526" s="474">
        <v>21328020</v>
      </c>
      <c r="AK526" s="474">
        <v>21328020</v>
      </c>
      <c r="AL526" s="474">
        <v>21328020</v>
      </c>
      <c r="AM526" s="474">
        <v>21328020</v>
      </c>
      <c r="AN526" s="474">
        <v>21328020</v>
      </c>
      <c r="AO526" s="474">
        <v>21328020</v>
      </c>
      <c r="AP526" s="474">
        <v>21328020</v>
      </c>
      <c r="AQ526" s="474">
        <v>21328020</v>
      </c>
      <c r="AR526" s="474">
        <v>21328020</v>
      </c>
      <c r="AS526" s="474">
        <v>21328020</v>
      </c>
      <c r="AT526" s="474">
        <v>21328020</v>
      </c>
      <c r="AU526" s="474">
        <v>21328020</v>
      </c>
      <c r="AV526" s="474">
        <v>21328020</v>
      </c>
      <c r="AW526" s="474">
        <v>21328020</v>
      </c>
      <c r="AX526" s="474">
        <v>21328020</v>
      </c>
      <c r="AY526" s="474">
        <v>21328020</v>
      </c>
      <c r="AZ526" s="474">
        <v>21328020</v>
      </c>
      <c r="BA526" s="474">
        <v>21328020</v>
      </c>
    </row>
    <row r="527" spans="1:53">
      <c r="A527" s="475" t="s">
        <v>2479</v>
      </c>
      <c r="B527" s="474">
        <v>0</v>
      </c>
      <c r="C527" s="474">
        <v>0</v>
      </c>
      <c r="D527" s="474">
        <v>0</v>
      </c>
      <c r="E527" s="474">
        <v>0</v>
      </c>
      <c r="F527" s="474">
        <v>0</v>
      </c>
      <c r="G527" s="474">
        <v>0</v>
      </c>
      <c r="H527" s="474">
        <v>0</v>
      </c>
      <c r="I527" s="474">
        <v>0</v>
      </c>
      <c r="J527" s="474">
        <v>0</v>
      </c>
      <c r="K527" s="474">
        <v>0</v>
      </c>
      <c r="L527" s="474">
        <v>0</v>
      </c>
      <c r="M527" s="474">
        <v>0</v>
      </c>
      <c r="N527" s="474">
        <v>0</v>
      </c>
      <c r="O527" s="474">
        <v>0</v>
      </c>
      <c r="P527" s="474">
        <v>0</v>
      </c>
      <c r="Q527" s="474">
        <v>0</v>
      </c>
      <c r="R527" s="474">
        <v>0</v>
      </c>
      <c r="S527" s="474">
        <v>0</v>
      </c>
      <c r="T527" s="474">
        <v>0</v>
      </c>
      <c r="U527" s="474">
        <v>0</v>
      </c>
      <c r="V527" s="474">
        <v>0</v>
      </c>
      <c r="W527" s="474">
        <v>0</v>
      </c>
      <c r="X527" s="474">
        <v>0</v>
      </c>
      <c r="Y527" s="474">
        <v>0</v>
      </c>
      <c r="Z527" s="474">
        <v>0</v>
      </c>
      <c r="AA527" s="474">
        <v>0</v>
      </c>
      <c r="AB527" s="474">
        <v>0</v>
      </c>
      <c r="AC527" s="474">
        <v>0</v>
      </c>
      <c r="AD527" s="474">
        <v>0</v>
      </c>
      <c r="AE527" s="474">
        <v>0</v>
      </c>
      <c r="AF527" s="474">
        <v>0</v>
      </c>
      <c r="AG527" s="474">
        <v>0</v>
      </c>
      <c r="AH527" s="474">
        <v>0</v>
      </c>
      <c r="AI527" s="474">
        <v>0</v>
      </c>
      <c r="AJ527" s="474">
        <v>0</v>
      </c>
      <c r="AK527" s="474">
        <v>0</v>
      </c>
      <c r="AL527" s="474">
        <v>0</v>
      </c>
      <c r="AM527" s="474">
        <v>0</v>
      </c>
      <c r="AN527" s="474">
        <v>0</v>
      </c>
      <c r="AO527" s="474">
        <v>0</v>
      </c>
      <c r="AP527" s="474">
        <v>0</v>
      </c>
      <c r="AQ527" s="474">
        <v>0</v>
      </c>
      <c r="AR527" s="474">
        <v>0</v>
      </c>
      <c r="AS527" s="474">
        <v>0</v>
      </c>
      <c r="AT527" s="474">
        <v>0</v>
      </c>
      <c r="AU527" s="474">
        <v>0</v>
      </c>
      <c r="AV527" s="474">
        <v>0</v>
      </c>
      <c r="AW527" s="474">
        <v>0</v>
      </c>
      <c r="AX527" s="474">
        <v>0</v>
      </c>
      <c r="AY527" s="474">
        <v>0</v>
      </c>
      <c r="AZ527" s="474">
        <v>0</v>
      </c>
      <c r="BA527" s="474">
        <v>0</v>
      </c>
    </row>
    <row r="528" spans="1:53">
      <c r="A528" s="475" t="s">
        <v>2478</v>
      </c>
      <c r="B528" s="474">
        <v>0</v>
      </c>
      <c r="C528" s="474">
        <v>0</v>
      </c>
      <c r="D528" s="474">
        <v>0</v>
      </c>
      <c r="E528" s="474">
        <v>0</v>
      </c>
      <c r="F528" s="474">
        <v>0</v>
      </c>
      <c r="G528" s="474">
        <v>0</v>
      </c>
      <c r="H528" s="474">
        <v>0</v>
      </c>
      <c r="I528" s="474">
        <v>0</v>
      </c>
      <c r="J528" s="474">
        <v>0</v>
      </c>
      <c r="K528" s="474">
        <v>0</v>
      </c>
      <c r="L528" s="474">
        <v>0</v>
      </c>
      <c r="M528" s="474">
        <v>0</v>
      </c>
      <c r="N528" s="474">
        <v>0</v>
      </c>
      <c r="O528" s="474">
        <v>0</v>
      </c>
      <c r="P528" s="474">
        <v>0</v>
      </c>
      <c r="Q528" s="474">
        <v>0</v>
      </c>
      <c r="R528" s="474">
        <v>0</v>
      </c>
      <c r="S528" s="474">
        <v>0</v>
      </c>
      <c r="T528" s="474">
        <v>0</v>
      </c>
      <c r="U528" s="474">
        <v>0</v>
      </c>
      <c r="V528" s="474">
        <v>0</v>
      </c>
      <c r="W528" s="474">
        <v>0</v>
      </c>
      <c r="X528" s="474">
        <v>0</v>
      </c>
      <c r="Y528" s="474">
        <v>0</v>
      </c>
      <c r="Z528" s="474">
        <v>0</v>
      </c>
      <c r="AA528" s="474">
        <v>0</v>
      </c>
      <c r="AB528" s="474">
        <v>0</v>
      </c>
      <c r="AC528" s="474">
        <v>0</v>
      </c>
      <c r="AD528" s="474">
        <v>0</v>
      </c>
      <c r="AE528" s="474">
        <v>0</v>
      </c>
      <c r="AF528" s="474">
        <v>0</v>
      </c>
      <c r="AG528" s="474">
        <v>0</v>
      </c>
      <c r="AH528" s="474">
        <v>0</v>
      </c>
      <c r="AI528" s="474">
        <v>0</v>
      </c>
      <c r="AJ528" s="474">
        <v>0</v>
      </c>
      <c r="AK528" s="474">
        <v>0</v>
      </c>
      <c r="AL528" s="474">
        <v>0</v>
      </c>
      <c r="AM528" s="474">
        <v>0</v>
      </c>
      <c r="AN528" s="474">
        <v>0</v>
      </c>
      <c r="AO528" s="474">
        <v>0</v>
      </c>
      <c r="AP528" s="474">
        <v>0</v>
      </c>
      <c r="AQ528" s="474">
        <v>0</v>
      </c>
      <c r="AR528" s="474">
        <v>0</v>
      </c>
      <c r="AS528" s="474">
        <v>0</v>
      </c>
      <c r="AT528" s="474">
        <v>0</v>
      </c>
      <c r="AU528" s="474">
        <v>0</v>
      </c>
      <c r="AV528" s="474">
        <v>0</v>
      </c>
      <c r="AW528" s="474">
        <v>0</v>
      </c>
      <c r="AX528" s="474">
        <v>0</v>
      </c>
      <c r="AY528" s="474">
        <v>0</v>
      </c>
      <c r="AZ528" s="474">
        <v>0</v>
      </c>
      <c r="BA528" s="474">
        <v>0</v>
      </c>
    </row>
    <row r="529" spans="1:53">
      <c r="A529" s="475" t="s">
        <v>2477</v>
      </c>
      <c r="B529" s="474">
        <v>0</v>
      </c>
      <c r="C529" s="474">
        <v>0</v>
      </c>
      <c r="D529" s="474">
        <v>0</v>
      </c>
      <c r="E529" s="474">
        <v>0</v>
      </c>
      <c r="F529" s="474">
        <v>0</v>
      </c>
      <c r="G529" s="474">
        <v>0</v>
      </c>
      <c r="H529" s="474">
        <v>0</v>
      </c>
      <c r="I529" s="474">
        <v>0</v>
      </c>
      <c r="J529" s="474">
        <v>0</v>
      </c>
      <c r="K529" s="474">
        <v>0</v>
      </c>
      <c r="L529" s="474">
        <v>0</v>
      </c>
      <c r="M529" s="474">
        <v>0</v>
      </c>
      <c r="N529" s="474">
        <v>0</v>
      </c>
      <c r="O529" s="474">
        <v>0</v>
      </c>
      <c r="P529" s="474">
        <v>0</v>
      </c>
      <c r="Q529" s="474">
        <v>0</v>
      </c>
      <c r="R529" s="474">
        <v>0</v>
      </c>
      <c r="S529" s="474">
        <v>0</v>
      </c>
      <c r="T529" s="474">
        <v>0</v>
      </c>
      <c r="U529" s="474">
        <v>0</v>
      </c>
      <c r="V529" s="474">
        <v>0</v>
      </c>
      <c r="W529" s="474">
        <v>0</v>
      </c>
      <c r="X529" s="474">
        <v>0</v>
      </c>
      <c r="Y529" s="474">
        <v>0</v>
      </c>
      <c r="Z529" s="474">
        <v>0</v>
      </c>
      <c r="AA529" s="474">
        <v>0</v>
      </c>
      <c r="AB529" s="474">
        <v>0</v>
      </c>
      <c r="AC529" s="474">
        <v>0</v>
      </c>
      <c r="AD529" s="474">
        <v>0</v>
      </c>
      <c r="AE529" s="474">
        <v>0</v>
      </c>
      <c r="AF529" s="474">
        <v>0</v>
      </c>
      <c r="AG529" s="474">
        <v>0</v>
      </c>
      <c r="AH529" s="474">
        <v>0</v>
      </c>
      <c r="AI529" s="474">
        <v>0</v>
      </c>
      <c r="AJ529" s="474">
        <v>0</v>
      </c>
      <c r="AK529" s="474">
        <v>0</v>
      </c>
      <c r="AL529" s="474">
        <v>0</v>
      </c>
      <c r="AM529" s="474">
        <v>0</v>
      </c>
      <c r="AN529" s="474">
        <v>0</v>
      </c>
      <c r="AO529" s="474">
        <v>0</v>
      </c>
      <c r="AP529" s="474">
        <v>0</v>
      </c>
      <c r="AQ529" s="474">
        <v>0</v>
      </c>
      <c r="AR529" s="474">
        <v>0</v>
      </c>
      <c r="AS529" s="474">
        <v>0</v>
      </c>
      <c r="AT529" s="474">
        <v>0</v>
      </c>
      <c r="AU529" s="474">
        <v>0</v>
      </c>
      <c r="AV529" s="474">
        <v>0</v>
      </c>
      <c r="AW529" s="474">
        <v>0</v>
      </c>
      <c r="AX529" s="474">
        <v>0</v>
      </c>
      <c r="AY529" s="474">
        <v>0</v>
      </c>
      <c r="AZ529" s="474">
        <v>0</v>
      </c>
      <c r="BA529" s="474">
        <v>0</v>
      </c>
    </row>
    <row r="530" spans="1:53">
      <c r="A530" s="475" t="s">
        <v>2476</v>
      </c>
      <c r="B530" s="474">
        <v>0</v>
      </c>
      <c r="C530" s="474">
        <v>0</v>
      </c>
      <c r="D530" s="474">
        <v>0</v>
      </c>
      <c r="E530" s="474">
        <v>0</v>
      </c>
      <c r="F530" s="474">
        <v>0</v>
      </c>
      <c r="G530" s="474">
        <v>0</v>
      </c>
      <c r="H530" s="474">
        <v>0</v>
      </c>
      <c r="I530" s="474">
        <v>0</v>
      </c>
      <c r="J530" s="474">
        <v>0</v>
      </c>
      <c r="K530" s="474">
        <v>0</v>
      </c>
      <c r="L530" s="474">
        <v>0</v>
      </c>
      <c r="M530" s="474">
        <v>0</v>
      </c>
      <c r="N530" s="474">
        <v>0</v>
      </c>
      <c r="O530" s="474">
        <v>0</v>
      </c>
      <c r="P530" s="474">
        <v>0</v>
      </c>
      <c r="Q530" s="474">
        <v>0</v>
      </c>
      <c r="R530" s="474">
        <v>0</v>
      </c>
      <c r="S530" s="474">
        <v>0</v>
      </c>
      <c r="T530" s="474">
        <v>0</v>
      </c>
      <c r="U530" s="474">
        <v>0</v>
      </c>
      <c r="V530" s="474">
        <v>0</v>
      </c>
      <c r="W530" s="474">
        <v>0</v>
      </c>
      <c r="X530" s="474">
        <v>0</v>
      </c>
      <c r="Y530" s="474">
        <v>0</v>
      </c>
      <c r="Z530" s="474">
        <v>0</v>
      </c>
      <c r="AA530" s="474">
        <v>0</v>
      </c>
      <c r="AB530" s="474">
        <v>0</v>
      </c>
      <c r="AC530" s="474">
        <v>0</v>
      </c>
      <c r="AD530" s="474">
        <v>0</v>
      </c>
      <c r="AE530" s="474">
        <v>0</v>
      </c>
      <c r="AF530" s="474">
        <v>0</v>
      </c>
      <c r="AG530" s="474">
        <v>0</v>
      </c>
      <c r="AH530" s="474">
        <v>0</v>
      </c>
      <c r="AI530" s="474">
        <v>0</v>
      </c>
      <c r="AJ530" s="474">
        <v>0</v>
      </c>
      <c r="AK530" s="474">
        <v>0</v>
      </c>
      <c r="AL530" s="474">
        <v>0</v>
      </c>
      <c r="AM530" s="474">
        <v>0</v>
      </c>
      <c r="AN530" s="474">
        <v>0</v>
      </c>
      <c r="AO530" s="474">
        <v>0</v>
      </c>
      <c r="AP530" s="474">
        <v>0</v>
      </c>
      <c r="AQ530" s="474">
        <v>0</v>
      </c>
      <c r="AR530" s="474">
        <v>0</v>
      </c>
      <c r="AS530" s="474">
        <v>0</v>
      </c>
      <c r="AT530" s="474">
        <v>0</v>
      </c>
      <c r="AU530" s="474">
        <v>0</v>
      </c>
      <c r="AV530" s="474">
        <v>0</v>
      </c>
      <c r="AW530" s="474">
        <v>0</v>
      </c>
      <c r="AX530" s="474">
        <v>0</v>
      </c>
      <c r="AY530" s="474">
        <v>0</v>
      </c>
      <c r="AZ530" s="474">
        <v>0</v>
      </c>
      <c r="BA530" s="474">
        <v>0</v>
      </c>
    </row>
    <row r="531" spans="1:53">
      <c r="A531" s="475" t="s">
        <v>2475</v>
      </c>
      <c r="B531" s="474">
        <v>0</v>
      </c>
      <c r="C531" s="474">
        <v>0</v>
      </c>
      <c r="D531" s="474">
        <v>0</v>
      </c>
      <c r="E531" s="474">
        <v>0</v>
      </c>
      <c r="F531" s="474">
        <v>0</v>
      </c>
      <c r="G531" s="474">
        <v>0</v>
      </c>
      <c r="H531" s="474">
        <v>0</v>
      </c>
      <c r="I531" s="474">
        <v>0</v>
      </c>
      <c r="J531" s="474">
        <v>0</v>
      </c>
      <c r="K531" s="474">
        <v>0</v>
      </c>
      <c r="L531" s="474">
        <v>0</v>
      </c>
      <c r="M531" s="474">
        <v>0</v>
      </c>
      <c r="N531" s="474">
        <v>0</v>
      </c>
      <c r="O531" s="474">
        <v>0</v>
      </c>
      <c r="P531" s="474">
        <v>0</v>
      </c>
      <c r="Q531" s="474">
        <v>0</v>
      </c>
      <c r="R531" s="474">
        <v>0</v>
      </c>
      <c r="S531" s="474">
        <v>0</v>
      </c>
      <c r="T531" s="474">
        <v>0</v>
      </c>
      <c r="U531" s="474">
        <v>0</v>
      </c>
      <c r="V531" s="474">
        <v>0</v>
      </c>
      <c r="W531" s="474">
        <v>0</v>
      </c>
      <c r="X531" s="474">
        <v>0</v>
      </c>
      <c r="Y531" s="474">
        <v>0</v>
      </c>
      <c r="Z531" s="474">
        <v>0</v>
      </c>
      <c r="AA531" s="474">
        <v>0</v>
      </c>
      <c r="AB531" s="474">
        <v>0</v>
      </c>
      <c r="AC531" s="474">
        <v>0</v>
      </c>
      <c r="AD531" s="474">
        <v>0</v>
      </c>
      <c r="AE531" s="474">
        <v>0</v>
      </c>
      <c r="AF531" s="474">
        <v>0</v>
      </c>
      <c r="AG531" s="474">
        <v>0</v>
      </c>
      <c r="AH531" s="474">
        <v>0</v>
      </c>
      <c r="AI531" s="474">
        <v>0</v>
      </c>
      <c r="AJ531" s="474">
        <v>0</v>
      </c>
      <c r="AK531" s="474">
        <v>0</v>
      </c>
      <c r="AL531" s="474">
        <v>0</v>
      </c>
      <c r="AM531" s="474">
        <v>0</v>
      </c>
      <c r="AN531" s="474">
        <v>0</v>
      </c>
      <c r="AO531" s="474">
        <v>0</v>
      </c>
      <c r="AP531" s="474">
        <v>0</v>
      </c>
      <c r="AQ531" s="474">
        <v>0</v>
      </c>
      <c r="AR531" s="474">
        <v>0</v>
      </c>
      <c r="AS531" s="474">
        <v>0</v>
      </c>
      <c r="AT531" s="474">
        <v>0</v>
      </c>
      <c r="AU531" s="474">
        <v>0</v>
      </c>
      <c r="AV531" s="474">
        <v>0</v>
      </c>
      <c r="AW531" s="474">
        <v>0</v>
      </c>
      <c r="AX531" s="474">
        <v>0</v>
      </c>
      <c r="AY531" s="474">
        <v>0</v>
      </c>
      <c r="AZ531" s="474">
        <v>0</v>
      </c>
      <c r="BA531" s="474">
        <v>0</v>
      </c>
    </row>
    <row r="532" spans="1:53">
      <c r="A532" s="475" t="s">
        <v>2474</v>
      </c>
      <c r="B532" s="474">
        <v>3137247784.0899901</v>
      </c>
      <c r="C532" s="474">
        <v>3129275342.3499899</v>
      </c>
      <c r="D532" s="474">
        <v>3131462363.4000001</v>
      </c>
      <c r="E532" s="474">
        <v>3141995561.4499898</v>
      </c>
      <c r="F532" s="474">
        <v>3154902728.5300002</v>
      </c>
      <c r="G532" s="474">
        <v>3090374255.7399998</v>
      </c>
      <c r="H532" s="474">
        <v>3124010735.3400002</v>
      </c>
      <c r="I532" s="474">
        <v>3131182989.7399902</v>
      </c>
      <c r="J532" s="474">
        <v>3006964070.7399998</v>
      </c>
      <c r="K532" s="474">
        <v>3026203585.3183999</v>
      </c>
      <c r="L532" s="474">
        <v>3018917179.6234899</v>
      </c>
      <c r="M532" s="474">
        <v>3005040415.1272101</v>
      </c>
      <c r="N532" s="474">
        <v>3005040415.1272101</v>
      </c>
      <c r="O532" s="474">
        <v>3029385657.4011598</v>
      </c>
      <c r="P532" s="474">
        <v>3072689480.43121</v>
      </c>
      <c r="Q532" s="474">
        <v>3097209876.54319</v>
      </c>
      <c r="R532" s="474">
        <v>3071521432.3112001</v>
      </c>
      <c r="S532" s="474">
        <v>3040107919.7617202</v>
      </c>
      <c r="T532" s="474">
        <v>3023931211.4415698</v>
      </c>
      <c r="U532" s="474">
        <v>3000993628.4117398</v>
      </c>
      <c r="V532" s="474">
        <v>2980800244.1659799</v>
      </c>
      <c r="W532" s="474">
        <v>2982487852.5811501</v>
      </c>
      <c r="X532" s="474">
        <v>2975703509.1919799</v>
      </c>
      <c r="Y532" s="474">
        <v>2976953752.19485</v>
      </c>
      <c r="Z532" s="474">
        <v>2977076519.3224001</v>
      </c>
      <c r="AA532" s="474">
        <v>2977076519.3224001</v>
      </c>
      <c r="AB532" s="474">
        <v>3019879598.0486102</v>
      </c>
      <c r="AC532" s="474">
        <v>3049099722.7908101</v>
      </c>
      <c r="AD532" s="474">
        <v>3037761051.2397699</v>
      </c>
      <c r="AE532" s="474">
        <v>3023240375.5285602</v>
      </c>
      <c r="AF532" s="474">
        <v>2998353764.33497</v>
      </c>
      <c r="AG532" s="474">
        <v>2985972786.9029999</v>
      </c>
      <c r="AH532" s="474">
        <v>2974744286.6928802</v>
      </c>
      <c r="AI532" s="474">
        <v>2960998188.0928898</v>
      </c>
      <c r="AJ532" s="474">
        <v>2963795254.4100199</v>
      </c>
      <c r="AK532" s="474">
        <v>2947314143.5755</v>
      </c>
      <c r="AL532" s="474">
        <v>2944189686.4877601</v>
      </c>
      <c r="AM532" s="474">
        <v>2924394572.35325</v>
      </c>
      <c r="AN532" s="474">
        <v>2924394572.35325</v>
      </c>
      <c r="AO532" s="474">
        <v>2941145557.8433199</v>
      </c>
      <c r="AP532" s="474">
        <v>2950152985.7280598</v>
      </c>
      <c r="AQ532" s="474">
        <v>2929350807.38099</v>
      </c>
      <c r="AR532" s="474">
        <v>2907008733.53053</v>
      </c>
      <c r="AS532" s="474">
        <v>2902075209.1168799</v>
      </c>
      <c r="AT532" s="474">
        <v>2896319400.2196398</v>
      </c>
      <c r="AU532" s="474">
        <v>2892512756.09548</v>
      </c>
      <c r="AV532" s="474">
        <v>2891022196.4964399</v>
      </c>
      <c r="AW532" s="474">
        <v>2891270844.6835198</v>
      </c>
      <c r="AX532" s="474">
        <v>2890414413.8240099</v>
      </c>
      <c r="AY532" s="474">
        <v>2887891955.0936799</v>
      </c>
      <c r="AZ532" s="474">
        <v>2876793175.4744101</v>
      </c>
      <c r="BA532" s="474">
        <v>2876793175.4744101</v>
      </c>
    </row>
    <row r="533" spans="1:53">
      <c r="A533" s="475" t="s">
        <v>2473</v>
      </c>
      <c r="B533" s="474">
        <v>3077474.53</v>
      </c>
      <c r="C533" s="474">
        <v>2954163.35</v>
      </c>
      <c r="D533" s="474">
        <v>2667236.5</v>
      </c>
      <c r="E533" s="474">
        <v>2632677.46</v>
      </c>
      <c r="F533" s="474">
        <v>2593802.7999999998</v>
      </c>
      <c r="G533" s="474">
        <v>2624962.5299999998</v>
      </c>
      <c r="H533" s="474">
        <v>2514537.0699999998</v>
      </c>
      <c r="I533" s="474">
        <v>2420673.7200000002</v>
      </c>
      <c r="J533" s="474">
        <v>2113210.35</v>
      </c>
      <c r="K533" s="474">
        <v>3086553.12349999</v>
      </c>
      <c r="L533" s="474">
        <v>3172947.5855</v>
      </c>
      <c r="M533" s="474">
        <v>3206982.4337499999</v>
      </c>
      <c r="N533" s="474">
        <v>3206982.4337499999</v>
      </c>
      <c r="O533" s="474">
        <v>3154411.39324999</v>
      </c>
      <c r="P533" s="474">
        <v>3028017.4337499999</v>
      </c>
      <c r="Q533" s="474">
        <v>2733917.4124999898</v>
      </c>
      <c r="R533" s="474">
        <v>2698494.3964999998</v>
      </c>
      <c r="S533" s="474">
        <v>2658647.8699999899</v>
      </c>
      <c r="T533" s="474">
        <v>2690586.5932499901</v>
      </c>
      <c r="U533" s="474">
        <v>2577400.4967499902</v>
      </c>
      <c r="V533" s="474">
        <v>2481190.5630000001</v>
      </c>
      <c r="W533" s="474">
        <v>2166040.6087500001</v>
      </c>
      <c r="X533" s="474">
        <v>3163716.9515874898</v>
      </c>
      <c r="Y533" s="474">
        <v>3252271.2751374999</v>
      </c>
      <c r="Z533" s="474">
        <v>3287156.99459374</v>
      </c>
      <c r="AA533" s="474">
        <v>3287156.99459374</v>
      </c>
      <c r="AB533" s="474">
        <v>3233271.67808124</v>
      </c>
      <c r="AC533" s="474">
        <v>3103717.86959374</v>
      </c>
      <c r="AD533" s="474">
        <v>2802265.3478124901</v>
      </c>
      <c r="AE533" s="474">
        <v>2765956.7564124898</v>
      </c>
      <c r="AF533" s="474">
        <v>2725114.06674999</v>
      </c>
      <c r="AG533" s="474">
        <v>2757851.2580812401</v>
      </c>
      <c r="AH533" s="474">
        <v>2641835.5091687399</v>
      </c>
      <c r="AI533" s="474">
        <v>2543220.3270749999</v>
      </c>
      <c r="AJ533" s="474">
        <v>2220191.6239687498</v>
      </c>
      <c r="AK533" s="474">
        <v>3242809.8753771801</v>
      </c>
      <c r="AL533" s="474">
        <v>3333578.0570159298</v>
      </c>
      <c r="AM533" s="474">
        <v>3369335.91945859</v>
      </c>
      <c r="AN533" s="474">
        <v>3369335.91945859</v>
      </c>
      <c r="AO533" s="474">
        <v>3297937.1116428701</v>
      </c>
      <c r="AP533" s="474">
        <v>3165792.2269856199</v>
      </c>
      <c r="AQ533" s="474">
        <v>2858310.6547687398</v>
      </c>
      <c r="AR533" s="474">
        <v>2821275.8915407402</v>
      </c>
      <c r="AS533" s="474">
        <v>2779616.3480849899</v>
      </c>
      <c r="AT533" s="474">
        <v>2813008.2832428701</v>
      </c>
      <c r="AU533" s="474">
        <v>2694672.2193521201</v>
      </c>
      <c r="AV533" s="474">
        <v>2594084.7336165002</v>
      </c>
      <c r="AW533" s="474">
        <v>2264595.4564481201</v>
      </c>
      <c r="AX533" s="474">
        <v>3307666.0728847301</v>
      </c>
      <c r="AY533" s="474">
        <v>3400249.6181562501</v>
      </c>
      <c r="AZ533" s="474">
        <v>3436722.6378477602</v>
      </c>
      <c r="BA533" s="474">
        <v>3436722.6378477602</v>
      </c>
    </row>
    <row r="534" spans="1:53">
      <c r="A534" s="475" t="s">
        <v>2472</v>
      </c>
      <c r="B534" s="474">
        <v>3077474.53</v>
      </c>
      <c r="C534" s="474">
        <v>2954163.35</v>
      </c>
      <c r="D534" s="474">
        <v>2667236.5</v>
      </c>
      <c r="E534" s="474">
        <v>2632677.46</v>
      </c>
      <c r="F534" s="474">
        <v>2593802.7999999998</v>
      </c>
      <c r="G534" s="474">
        <v>2624962.5299999998</v>
      </c>
      <c r="H534" s="474">
        <v>2514537.0699999998</v>
      </c>
      <c r="I534" s="474">
        <v>2420673.7200000002</v>
      </c>
      <c r="J534" s="474">
        <v>2113210.35</v>
      </c>
      <c r="K534" s="474">
        <v>3086553.12349999</v>
      </c>
      <c r="L534" s="474">
        <v>3172947.5855</v>
      </c>
      <c r="M534" s="474">
        <v>3206982.4337499999</v>
      </c>
      <c r="N534" s="474">
        <v>3206982.4337499999</v>
      </c>
      <c r="O534" s="474">
        <v>3154411.39324999</v>
      </c>
      <c r="P534" s="474">
        <v>3028017.4337499999</v>
      </c>
      <c r="Q534" s="474">
        <v>2733917.4124999898</v>
      </c>
      <c r="R534" s="474">
        <v>2698494.3964999998</v>
      </c>
      <c r="S534" s="474">
        <v>2658647.8699999899</v>
      </c>
      <c r="T534" s="474">
        <v>2690586.5932499901</v>
      </c>
      <c r="U534" s="474">
        <v>2577400.4967499902</v>
      </c>
      <c r="V534" s="474">
        <v>2481190.5630000001</v>
      </c>
      <c r="W534" s="474">
        <v>2166040.6087500001</v>
      </c>
      <c r="X534" s="474">
        <v>3163716.9515874898</v>
      </c>
      <c r="Y534" s="474">
        <v>3252271.2751374999</v>
      </c>
      <c r="Z534" s="474">
        <v>3287156.99459374</v>
      </c>
      <c r="AA534" s="474">
        <v>3287156.99459374</v>
      </c>
      <c r="AB534" s="474">
        <v>3233271.67808124</v>
      </c>
      <c r="AC534" s="474">
        <v>3103717.86959374</v>
      </c>
      <c r="AD534" s="474">
        <v>2802265.3478124901</v>
      </c>
      <c r="AE534" s="474">
        <v>2765956.7564124898</v>
      </c>
      <c r="AF534" s="474">
        <v>2725114.06674999</v>
      </c>
      <c r="AG534" s="474">
        <v>2757851.2580812401</v>
      </c>
      <c r="AH534" s="474">
        <v>2641835.5091687399</v>
      </c>
      <c r="AI534" s="474">
        <v>2543220.3270749999</v>
      </c>
      <c r="AJ534" s="474">
        <v>2220191.6239687498</v>
      </c>
      <c r="AK534" s="474">
        <v>3242809.8753771801</v>
      </c>
      <c r="AL534" s="474">
        <v>3333578.0570159298</v>
      </c>
      <c r="AM534" s="474">
        <v>3369335.91945859</v>
      </c>
      <c r="AN534" s="474">
        <v>3369335.91945859</v>
      </c>
      <c r="AO534" s="474">
        <v>3297937.1116428701</v>
      </c>
      <c r="AP534" s="474">
        <v>3165792.2269856199</v>
      </c>
      <c r="AQ534" s="474">
        <v>2858310.6547687398</v>
      </c>
      <c r="AR534" s="474">
        <v>2821275.8915407402</v>
      </c>
      <c r="AS534" s="474">
        <v>2779616.3480849899</v>
      </c>
      <c r="AT534" s="474">
        <v>2813008.2832428701</v>
      </c>
      <c r="AU534" s="474">
        <v>2694672.2193521201</v>
      </c>
      <c r="AV534" s="474">
        <v>2594084.7336165002</v>
      </c>
      <c r="AW534" s="474">
        <v>2264595.4564481201</v>
      </c>
      <c r="AX534" s="474">
        <v>3307666.0728847301</v>
      </c>
      <c r="AY534" s="474">
        <v>3400249.6181562501</v>
      </c>
      <c r="AZ534" s="474">
        <v>3436722.6378477602</v>
      </c>
      <c r="BA534" s="474">
        <v>3436722.6378477602</v>
      </c>
    </row>
    <row r="535" spans="1:53">
      <c r="A535" s="475" t="s">
        <v>2471</v>
      </c>
      <c r="B535" s="474">
        <v>194049483.56</v>
      </c>
      <c r="C535" s="474">
        <v>190896509.739999</v>
      </c>
      <c r="D535" s="474">
        <v>189609315.05000001</v>
      </c>
      <c r="E535" s="474">
        <v>183963822.25</v>
      </c>
      <c r="F535" s="474">
        <v>182729352.44999999</v>
      </c>
      <c r="G535" s="474">
        <v>184180349.56999999</v>
      </c>
      <c r="H535" s="474">
        <v>213433969.53999999</v>
      </c>
      <c r="I535" s="474">
        <v>213942948.69</v>
      </c>
      <c r="J535" s="474">
        <v>200194371.39999899</v>
      </c>
      <c r="K535" s="474">
        <v>218454835.03999999</v>
      </c>
      <c r="L535" s="474">
        <v>217568364.03999999</v>
      </c>
      <c r="M535" s="474">
        <v>211801893.03999999</v>
      </c>
      <c r="N535" s="474">
        <v>211801893.03999999</v>
      </c>
      <c r="O535" s="474">
        <v>208475422.03999999</v>
      </c>
      <c r="P535" s="474">
        <v>207588951.03999999</v>
      </c>
      <c r="Q535" s="474">
        <v>206702480.03999999</v>
      </c>
      <c r="R535" s="474">
        <v>196056009.03999999</v>
      </c>
      <c r="S535" s="474">
        <v>195169538.03999999</v>
      </c>
      <c r="T535" s="474">
        <v>191843067.03999999</v>
      </c>
      <c r="U535" s="474">
        <v>188516596.03999999</v>
      </c>
      <c r="V535" s="474">
        <v>185190125.03999999</v>
      </c>
      <c r="W535" s="474">
        <v>181863654.03999999</v>
      </c>
      <c r="X535" s="474">
        <v>176097183.03999999</v>
      </c>
      <c r="Y535" s="474">
        <v>175210712.03999999</v>
      </c>
      <c r="Z535" s="474">
        <v>174324241.03999999</v>
      </c>
      <c r="AA535" s="474">
        <v>174324241.03999999</v>
      </c>
      <c r="AB535" s="474">
        <v>173437770.03999999</v>
      </c>
      <c r="AC535" s="474">
        <v>172551299.03999999</v>
      </c>
      <c r="AD535" s="474">
        <v>171664828.03999999</v>
      </c>
      <c r="AE535" s="474">
        <v>170778357.03999999</v>
      </c>
      <c r="AF535" s="474">
        <v>169891886.03999999</v>
      </c>
      <c r="AG535" s="474">
        <v>169005415.03999999</v>
      </c>
      <c r="AH535" s="474">
        <v>168118944.03999999</v>
      </c>
      <c r="AI535" s="474">
        <v>167232473.03999999</v>
      </c>
      <c r="AJ535" s="474">
        <v>166346002.03999999</v>
      </c>
      <c r="AK535" s="474">
        <v>165459531.03999999</v>
      </c>
      <c r="AL535" s="474">
        <v>164573060.03999999</v>
      </c>
      <c r="AM535" s="474">
        <v>163686589.03999999</v>
      </c>
      <c r="AN535" s="474">
        <v>163686589.03999999</v>
      </c>
      <c r="AO535" s="474">
        <v>162800118.03999999</v>
      </c>
      <c r="AP535" s="474">
        <v>161913647.03999999</v>
      </c>
      <c r="AQ535" s="474">
        <v>161027176.03999999</v>
      </c>
      <c r="AR535" s="474">
        <v>160140705.03999999</v>
      </c>
      <c r="AS535" s="474">
        <v>159254234.03999999</v>
      </c>
      <c r="AT535" s="474">
        <v>158367763.03999999</v>
      </c>
      <c r="AU535" s="474">
        <v>157481292.03999999</v>
      </c>
      <c r="AV535" s="474">
        <v>156594821.03999999</v>
      </c>
      <c r="AW535" s="474">
        <v>155708350.03999999</v>
      </c>
      <c r="AX535" s="474">
        <v>154821879.03999999</v>
      </c>
      <c r="AY535" s="474">
        <v>153935408.03999999</v>
      </c>
      <c r="AZ535" s="474">
        <v>153048937.03999999</v>
      </c>
      <c r="BA535" s="474">
        <v>153048937.03999999</v>
      </c>
    </row>
    <row r="536" spans="1:53">
      <c r="A536" s="475" t="s">
        <v>2470</v>
      </c>
      <c r="B536" s="474">
        <v>0</v>
      </c>
      <c r="C536" s="474">
        <v>0</v>
      </c>
      <c r="D536" s="474">
        <v>0</v>
      </c>
      <c r="E536" s="474">
        <v>0</v>
      </c>
      <c r="F536" s="474">
        <v>0</v>
      </c>
      <c r="G536" s="474">
        <v>0</v>
      </c>
      <c r="H536" s="474">
        <v>0</v>
      </c>
      <c r="I536" s="474">
        <v>0</v>
      </c>
      <c r="J536" s="474">
        <v>0</v>
      </c>
      <c r="K536" s="474">
        <v>0</v>
      </c>
      <c r="L536" s="474">
        <v>0</v>
      </c>
      <c r="M536" s="474">
        <v>0</v>
      </c>
      <c r="N536" s="474">
        <v>0</v>
      </c>
      <c r="O536" s="474">
        <v>0</v>
      </c>
      <c r="P536" s="474">
        <v>0</v>
      </c>
      <c r="Q536" s="474">
        <v>0</v>
      </c>
      <c r="R536" s="474">
        <v>0</v>
      </c>
      <c r="S536" s="474">
        <v>0</v>
      </c>
      <c r="T536" s="474">
        <v>0</v>
      </c>
      <c r="U536" s="474">
        <v>0</v>
      </c>
      <c r="V536" s="474">
        <v>0</v>
      </c>
      <c r="W536" s="474">
        <v>0</v>
      </c>
      <c r="X536" s="474">
        <v>0</v>
      </c>
      <c r="Y536" s="474">
        <v>0</v>
      </c>
      <c r="Z536" s="474">
        <v>0</v>
      </c>
      <c r="AA536" s="474">
        <v>0</v>
      </c>
      <c r="AB536" s="474">
        <v>0</v>
      </c>
      <c r="AC536" s="474">
        <v>0</v>
      </c>
      <c r="AD536" s="474">
        <v>0</v>
      </c>
      <c r="AE536" s="474">
        <v>0</v>
      </c>
      <c r="AF536" s="474">
        <v>0</v>
      </c>
      <c r="AG536" s="474">
        <v>0</v>
      </c>
      <c r="AH536" s="474">
        <v>0</v>
      </c>
      <c r="AI536" s="474">
        <v>0</v>
      </c>
      <c r="AJ536" s="474">
        <v>0</v>
      </c>
      <c r="AK536" s="474">
        <v>0</v>
      </c>
      <c r="AL536" s="474">
        <v>0</v>
      </c>
      <c r="AM536" s="474">
        <v>0</v>
      </c>
      <c r="AN536" s="474">
        <v>0</v>
      </c>
      <c r="AO536" s="474">
        <v>0</v>
      </c>
      <c r="AP536" s="474">
        <v>0</v>
      </c>
      <c r="AQ536" s="474">
        <v>0</v>
      </c>
      <c r="AR536" s="474">
        <v>0</v>
      </c>
      <c r="AS536" s="474">
        <v>0</v>
      </c>
      <c r="AT536" s="474">
        <v>0</v>
      </c>
      <c r="AU536" s="474">
        <v>0</v>
      </c>
      <c r="AV536" s="474">
        <v>0</v>
      </c>
      <c r="AW536" s="474">
        <v>0</v>
      </c>
      <c r="AX536" s="474">
        <v>0</v>
      </c>
      <c r="AY536" s="474">
        <v>0</v>
      </c>
      <c r="AZ536" s="474">
        <v>0</v>
      </c>
      <c r="BA536" s="474">
        <v>0</v>
      </c>
    </row>
    <row r="537" spans="1:53">
      <c r="A537" s="475" t="s">
        <v>2469</v>
      </c>
      <c r="B537" s="474">
        <v>2468892</v>
      </c>
      <c r="C537" s="474">
        <v>2468892</v>
      </c>
      <c r="D537" s="474">
        <v>2468892</v>
      </c>
      <c r="E537" s="474">
        <v>2468892</v>
      </c>
      <c r="F537" s="474">
        <v>2468892</v>
      </c>
      <c r="G537" s="474">
        <v>2463453</v>
      </c>
      <c r="H537" s="474">
        <v>2463453</v>
      </c>
      <c r="I537" s="474">
        <v>2463453</v>
      </c>
      <c r="J537" s="474">
        <v>2224834</v>
      </c>
      <c r="K537" s="474">
        <v>2224834</v>
      </c>
      <c r="L537" s="474">
        <v>2224834</v>
      </c>
      <c r="M537" s="474">
        <v>2224834</v>
      </c>
      <c r="N537" s="474">
        <v>2224834</v>
      </c>
      <c r="O537" s="474">
        <v>2224834</v>
      </c>
      <c r="P537" s="474">
        <v>2224834</v>
      </c>
      <c r="Q537" s="474">
        <v>2224834</v>
      </c>
      <c r="R537" s="474">
        <v>2224834</v>
      </c>
      <c r="S537" s="474">
        <v>2224834</v>
      </c>
      <c r="T537" s="474">
        <v>2224834</v>
      </c>
      <c r="U537" s="474">
        <v>2224834</v>
      </c>
      <c r="V537" s="474">
        <v>2224834</v>
      </c>
      <c r="W537" s="474">
        <v>2224834</v>
      </c>
      <c r="X537" s="474">
        <v>2224834</v>
      </c>
      <c r="Y537" s="474">
        <v>2224834</v>
      </c>
      <c r="Z537" s="474">
        <v>2224834</v>
      </c>
      <c r="AA537" s="474">
        <v>2224834</v>
      </c>
      <c r="AB537" s="474">
        <v>2224834</v>
      </c>
      <c r="AC537" s="474">
        <v>2224834</v>
      </c>
      <c r="AD537" s="474">
        <v>2224834</v>
      </c>
      <c r="AE537" s="474">
        <v>2224834</v>
      </c>
      <c r="AF537" s="474">
        <v>2224834</v>
      </c>
      <c r="AG537" s="474">
        <v>2224834</v>
      </c>
      <c r="AH537" s="474">
        <v>2224834</v>
      </c>
      <c r="AI537" s="474">
        <v>2224834</v>
      </c>
      <c r="AJ537" s="474">
        <v>2224834</v>
      </c>
      <c r="AK537" s="474">
        <v>2224834</v>
      </c>
      <c r="AL537" s="474">
        <v>2224834</v>
      </c>
      <c r="AM537" s="474">
        <v>2224834</v>
      </c>
      <c r="AN537" s="474">
        <v>2224834</v>
      </c>
      <c r="AO537" s="474">
        <v>2224834</v>
      </c>
      <c r="AP537" s="474">
        <v>2224834</v>
      </c>
      <c r="AQ537" s="474">
        <v>2224834</v>
      </c>
      <c r="AR537" s="474">
        <v>2224834</v>
      </c>
      <c r="AS537" s="474">
        <v>2224834</v>
      </c>
      <c r="AT537" s="474">
        <v>2224834</v>
      </c>
      <c r="AU537" s="474">
        <v>2224834</v>
      </c>
      <c r="AV537" s="474">
        <v>2224834</v>
      </c>
      <c r="AW537" s="474">
        <v>2224834</v>
      </c>
      <c r="AX537" s="474">
        <v>2224834</v>
      </c>
      <c r="AY537" s="474">
        <v>2224834</v>
      </c>
      <c r="AZ537" s="474">
        <v>2224834</v>
      </c>
      <c r="BA537" s="474">
        <v>2224834</v>
      </c>
    </row>
    <row r="538" spans="1:53">
      <c r="A538" s="475" t="s">
        <v>2468</v>
      </c>
      <c r="B538" s="474">
        <v>347025</v>
      </c>
      <c r="C538" s="474">
        <v>347025</v>
      </c>
      <c r="D538" s="474">
        <v>347025</v>
      </c>
      <c r="E538" s="474">
        <v>347025</v>
      </c>
      <c r="F538" s="474">
        <v>347025</v>
      </c>
      <c r="G538" s="474">
        <v>347025</v>
      </c>
      <c r="H538" s="474">
        <v>347025</v>
      </c>
      <c r="I538" s="474">
        <v>347025</v>
      </c>
      <c r="J538" s="474">
        <v>347025</v>
      </c>
      <c r="K538" s="474">
        <v>347025</v>
      </c>
      <c r="L538" s="474">
        <v>347025</v>
      </c>
      <c r="M538" s="474">
        <v>347025</v>
      </c>
      <c r="N538" s="474">
        <v>347025</v>
      </c>
      <c r="O538" s="474">
        <v>347025</v>
      </c>
      <c r="P538" s="474">
        <v>347025</v>
      </c>
      <c r="Q538" s="474">
        <v>347025</v>
      </c>
      <c r="R538" s="474">
        <v>347025</v>
      </c>
      <c r="S538" s="474">
        <v>347025</v>
      </c>
      <c r="T538" s="474">
        <v>347025</v>
      </c>
      <c r="U538" s="474">
        <v>347025</v>
      </c>
      <c r="V538" s="474">
        <v>347025</v>
      </c>
      <c r="W538" s="474">
        <v>347025</v>
      </c>
      <c r="X538" s="474">
        <v>347025</v>
      </c>
      <c r="Y538" s="474">
        <v>347025</v>
      </c>
      <c r="Z538" s="474">
        <v>347025</v>
      </c>
      <c r="AA538" s="474">
        <v>347025</v>
      </c>
      <c r="AB538" s="474">
        <v>347025</v>
      </c>
      <c r="AC538" s="474">
        <v>347025</v>
      </c>
      <c r="AD538" s="474">
        <v>347025</v>
      </c>
      <c r="AE538" s="474">
        <v>347025</v>
      </c>
      <c r="AF538" s="474">
        <v>347025</v>
      </c>
      <c r="AG538" s="474">
        <v>347025</v>
      </c>
      <c r="AH538" s="474">
        <v>347025</v>
      </c>
      <c r="AI538" s="474">
        <v>347025</v>
      </c>
      <c r="AJ538" s="474">
        <v>347025</v>
      </c>
      <c r="AK538" s="474">
        <v>347025</v>
      </c>
      <c r="AL538" s="474">
        <v>347025</v>
      </c>
      <c r="AM538" s="474">
        <v>347025</v>
      </c>
      <c r="AN538" s="474">
        <v>347025</v>
      </c>
      <c r="AO538" s="474">
        <v>347025</v>
      </c>
      <c r="AP538" s="474">
        <v>347025</v>
      </c>
      <c r="AQ538" s="474">
        <v>347025</v>
      </c>
      <c r="AR538" s="474">
        <v>347025</v>
      </c>
      <c r="AS538" s="474">
        <v>347025</v>
      </c>
      <c r="AT538" s="474">
        <v>347025</v>
      </c>
      <c r="AU538" s="474">
        <v>347025</v>
      </c>
      <c r="AV538" s="474">
        <v>347025</v>
      </c>
      <c r="AW538" s="474">
        <v>347025</v>
      </c>
      <c r="AX538" s="474">
        <v>347025</v>
      </c>
      <c r="AY538" s="474">
        <v>347025</v>
      </c>
      <c r="AZ538" s="474">
        <v>347025</v>
      </c>
      <c r="BA538" s="474">
        <v>347025</v>
      </c>
    </row>
    <row r="539" spans="1:53">
      <c r="A539" s="475" t="s">
        <v>2467</v>
      </c>
      <c r="B539" s="474">
        <v>5020000</v>
      </c>
      <c r="C539" s="474">
        <v>5020000</v>
      </c>
      <c r="D539" s="474">
        <v>5020000</v>
      </c>
      <c r="E539" s="474">
        <v>5020000</v>
      </c>
      <c r="F539" s="474">
        <v>5020000</v>
      </c>
      <c r="G539" s="474">
        <v>5020000</v>
      </c>
      <c r="H539" s="474">
        <v>5020000</v>
      </c>
      <c r="I539" s="474">
        <v>5020000</v>
      </c>
      <c r="J539" s="474">
        <v>5020000</v>
      </c>
      <c r="K539" s="474">
        <v>5020000</v>
      </c>
      <c r="L539" s="474">
        <v>5020000</v>
      </c>
      <c r="M539" s="474">
        <v>5020000</v>
      </c>
      <c r="N539" s="474">
        <v>5020000</v>
      </c>
      <c r="O539" s="474">
        <v>5020000</v>
      </c>
      <c r="P539" s="474">
        <v>5020000</v>
      </c>
      <c r="Q539" s="474">
        <v>5020000</v>
      </c>
      <c r="R539" s="474">
        <v>5020000</v>
      </c>
      <c r="S539" s="474">
        <v>5020000</v>
      </c>
      <c r="T539" s="474">
        <v>5020000</v>
      </c>
      <c r="U539" s="474">
        <v>5020000</v>
      </c>
      <c r="V539" s="474">
        <v>5020000</v>
      </c>
      <c r="W539" s="474">
        <v>5020000</v>
      </c>
      <c r="X539" s="474">
        <v>5020000</v>
      </c>
      <c r="Y539" s="474">
        <v>5020000</v>
      </c>
      <c r="Z539" s="474">
        <v>5020000</v>
      </c>
      <c r="AA539" s="474">
        <v>5020000</v>
      </c>
      <c r="AB539" s="474">
        <v>5020000</v>
      </c>
      <c r="AC539" s="474">
        <v>5020000</v>
      </c>
      <c r="AD539" s="474">
        <v>5020000</v>
      </c>
      <c r="AE539" s="474">
        <v>5020000</v>
      </c>
      <c r="AF539" s="474">
        <v>5020000</v>
      </c>
      <c r="AG539" s="474">
        <v>5020000</v>
      </c>
      <c r="AH539" s="474">
        <v>5020000</v>
      </c>
      <c r="AI539" s="474">
        <v>5020000</v>
      </c>
      <c r="AJ539" s="474">
        <v>5020000</v>
      </c>
      <c r="AK539" s="474">
        <v>5020000</v>
      </c>
      <c r="AL539" s="474">
        <v>5020000</v>
      </c>
      <c r="AM539" s="474">
        <v>5020000</v>
      </c>
      <c r="AN539" s="474">
        <v>5020000</v>
      </c>
      <c r="AO539" s="474">
        <v>5020000</v>
      </c>
      <c r="AP539" s="474">
        <v>5020000</v>
      </c>
      <c r="AQ539" s="474">
        <v>5020000</v>
      </c>
      <c r="AR539" s="474">
        <v>5020000</v>
      </c>
      <c r="AS539" s="474">
        <v>5020000</v>
      </c>
      <c r="AT539" s="474">
        <v>5020000</v>
      </c>
      <c r="AU539" s="474">
        <v>5020000</v>
      </c>
      <c r="AV539" s="474">
        <v>5020000</v>
      </c>
      <c r="AW539" s="474">
        <v>5020000</v>
      </c>
      <c r="AX539" s="474">
        <v>5020000</v>
      </c>
      <c r="AY539" s="474">
        <v>5020000</v>
      </c>
      <c r="AZ539" s="474">
        <v>5020000</v>
      </c>
      <c r="BA539" s="474">
        <v>5020000</v>
      </c>
    </row>
    <row r="540" spans="1:53">
      <c r="A540" s="475" t="s">
        <v>2466</v>
      </c>
      <c r="B540" s="474">
        <v>60091497.240000002</v>
      </c>
      <c r="C540" s="474">
        <v>57875020.810000002</v>
      </c>
      <c r="D540" s="474">
        <v>57574643.240000002</v>
      </c>
      <c r="E540" s="474">
        <v>52974884.259999998</v>
      </c>
      <c r="F540" s="474">
        <v>52667232.740000002</v>
      </c>
      <c r="G540" s="474">
        <v>55158926.899999999</v>
      </c>
      <c r="H540" s="474">
        <v>85332996.590000004</v>
      </c>
      <c r="I540" s="474">
        <v>86797557.310000002</v>
      </c>
      <c r="J540" s="474">
        <v>73694516.409999996</v>
      </c>
      <c r="K540" s="474">
        <v>91720000.409999996</v>
      </c>
      <c r="L540" s="474">
        <v>91720000.409999996</v>
      </c>
      <c r="M540" s="474">
        <v>86840000.409999996</v>
      </c>
      <c r="N540" s="474">
        <v>86840000.409999996</v>
      </c>
      <c r="O540" s="474">
        <v>84400000.409999996</v>
      </c>
      <c r="P540" s="474">
        <v>84400000.409999996</v>
      </c>
      <c r="Q540" s="474">
        <v>84400000.409999996</v>
      </c>
      <c r="R540" s="474">
        <v>74640000.409999996</v>
      </c>
      <c r="S540" s="474">
        <v>74640000.409999996</v>
      </c>
      <c r="T540" s="474">
        <v>72200000.409999996</v>
      </c>
      <c r="U540" s="474">
        <v>69760000.409999996</v>
      </c>
      <c r="V540" s="474">
        <v>67320000.409999996</v>
      </c>
      <c r="W540" s="474">
        <v>64880000.409999996</v>
      </c>
      <c r="X540" s="474">
        <v>60000000.409999996</v>
      </c>
      <c r="Y540" s="474">
        <v>60000000.409999996</v>
      </c>
      <c r="Z540" s="474">
        <v>60000000.409999996</v>
      </c>
      <c r="AA540" s="474">
        <v>60000000.409999996</v>
      </c>
      <c r="AB540" s="474">
        <v>60000000.409999996</v>
      </c>
      <c r="AC540" s="474">
        <v>60000000.409999996</v>
      </c>
      <c r="AD540" s="474">
        <v>60000000.409999996</v>
      </c>
      <c r="AE540" s="474">
        <v>60000000.409999996</v>
      </c>
      <c r="AF540" s="474">
        <v>60000000.409999996</v>
      </c>
      <c r="AG540" s="474">
        <v>60000000.409999996</v>
      </c>
      <c r="AH540" s="474">
        <v>60000000.409999996</v>
      </c>
      <c r="AI540" s="474">
        <v>60000000.409999996</v>
      </c>
      <c r="AJ540" s="474">
        <v>60000000.409999996</v>
      </c>
      <c r="AK540" s="474">
        <v>60000000.409999996</v>
      </c>
      <c r="AL540" s="474">
        <v>60000000.409999996</v>
      </c>
      <c r="AM540" s="474">
        <v>60000000.409999996</v>
      </c>
      <c r="AN540" s="474">
        <v>60000000.409999996</v>
      </c>
      <c r="AO540" s="474">
        <v>60000000.409999996</v>
      </c>
      <c r="AP540" s="474">
        <v>60000000.409999996</v>
      </c>
      <c r="AQ540" s="474">
        <v>60000000.409999996</v>
      </c>
      <c r="AR540" s="474">
        <v>60000000.409999996</v>
      </c>
      <c r="AS540" s="474">
        <v>60000000.409999996</v>
      </c>
      <c r="AT540" s="474">
        <v>60000000.409999996</v>
      </c>
      <c r="AU540" s="474">
        <v>60000000.409999996</v>
      </c>
      <c r="AV540" s="474">
        <v>60000000.409999996</v>
      </c>
      <c r="AW540" s="474">
        <v>60000000.409999996</v>
      </c>
      <c r="AX540" s="474">
        <v>60000000.409999996</v>
      </c>
      <c r="AY540" s="474">
        <v>60000000.409999996</v>
      </c>
      <c r="AZ540" s="474">
        <v>60000000.409999996</v>
      </c>
      <c r="BA540" s="474">
        <v>60000000.409999996</v>
      </c>
    </row>
    <row r="541" spans="1:53">
      <c r="A541" s="475" t="s">
        <v>2465</v>
      </c>
      <c r="B541" s="474">
        <v>252282.53</v>
      </c>
      <c r="C541" s="474">
        <v>252282.53</v>
      </c>
      <c r="D541" s="474">
        <v>187951.28</v>
      </c>
      <c r="E541" s="474">
        <v>187951.28</v>
      </c>
      <c r="F541" s="474">
        <v>187951.28</v>
      </c>
      <c r="G541" s="474">
        <v>110838.19</v>
      </c>
      <c r="H541" s="474">
        <v>110838.19</v>
      </c>
      <c r="I541" s="474">
        <v>110838.19</v>
      </c>
      <c r="J541" s="474">
        <v>49063.41</v>
      </c>
      <c r="K541" s="474">
        <v>49063.41</v>
      </c>
      <c r="L541" s="474">
        <v>49063.41</v>
      </c>
      <c r="M541" s="474">
        <v>49063.41</v>
      </c>
      <c r="N541" s="474">
        <v>49063.41</v>
      </c>
      <c r="O541" s="474">
        <v>49063.41</v>
      </c>
      <c r="P541" s="474">
        <v>49063.41</v>
      </c>
      <c r="Q541" s="474">
        <v>49063.41</v>
      </c>
      <c r="R541" s="474">
        <v>49063.41</v>
      </c>
      <c r="S541" s="474">
        <v>49063.41</v>
      </c>
      <c r="T541" s="474">
        <v>49063.41</v>
      </c>
      <c r="U541" s="474">
        <v>49063.41</v>
      </c>
      <c r="V541" s="474">
        <v>49063.41</v>
      </c>
      <c r="W541" s="474">
        <v>49063.41</v>
      </c>
      <c r="X541" s="474">
        <v>49063.41</v>
      </c>
      <c r="Y541" s="474">
        <v>49063.41</v>
      </c>
      <c r="Z541" s="474">
        <v>49063.41</v>
      </c>
      <c r="AA541" s="474">
        <v>49063.41</v>
      </c>
      <c r="AB541" s="474">
        <v>49063.41</v>
      </c>
      <c r="AC541" s="474">
        <v>49063.41</v>
      </c>
      <c r="AD541" s="474">
        <v>49063.41</v>
      </c>
      <c r="AE541" s="474">
        <v>49063.41</v>
      </c>
      <c r="AF541" s="474">
        <v>49063.41</v>
      </c>
      <c r="AG541" s="474">
        <v>49063.41</v>
      </c>
      <c r="AH541" s="474">
        <v>49063.41</v>
      </c>
      <c r="AI541" s="474">
        <v>49063.41</v>
      </c>
      <c r="AJ541" s="474">
        <v>49063.41</v>
      </c>
      <c r="AK541" s="474">
        <v>49063.41</v>
      </c>
      <c r="AL541" s="474">
        <v>49063.41</v>
      </c>
      <c r="AM541" s="474">
        <v>49063.41</v>
      </c>
      <c r="AN541" s="474">
        <v>49063.41</v>
      </c>
      <c r="AO541" s="474">
        <v>49063.41</v>
      </c>
      <c r="AP541" s="474">
        <v>49063.41</v>
      </c>
      <c r="AQ541" s="474">
        <v>49063.41</v>
      </c>
      <c r="AR541" s="474">
        <v>49063.41</v>
      </c>
      <c r="AS541" s="474">
        <v>49063.41</v>
      </c>
      <c r="AT541" s="474">
        <v>49063.41</v>
      </c>
      <c r="AU541" s="474">
        <v>49063.41</v>
      </c>
      <c r="AV541" s="474">
        <v>49063.41</v>
      </c>
      <c r="AW541" s="474">
        <v>49063.41</v>
      </c>
      <c r="AX541" s="474">
        <v>49063.41</v>
      </c>
      <c r="AY541" s="474">
        <v>49063.41</v>
      </c>
      <c r="AZ541" s="474">
        <v>49063.41</v>
      </c>
      <c r="BA541" s="474">
        <v>49063.41</v>
      </c>
    </row>
    <row r="542" spans="1:53">
      <c r="A542" s="475" t="s">
        <v>2464</v>
      </c>
      <c r="B542" s="474">
        <v>131659329.31</v>
      </c>
      <c r="C542" s="474">
        <v>131659329.31</v>
      </c>
      <c r="D542" s="474">
        <v>131659329.31</v>
      </c>
      <c r="E542" s="474">
        <v>131659329.31</v>
      </c>
      <c r="F542" s="474">
        <v>131659329.31</v>
      </c>
      <c r="G542" s="474">
        <v>131659329.31</v>
      </c>
      <c r="H542" s="474">
        <v>131659329.31</v>
      </c>
      <c r="I542" s="474">
        <v>131659329.31</v>
      </c>
      <c r="J542" s="474">
        <v>132226719.31</v>
      </c>
      <c r="K542" s="474">
        <v>132226719.31</v>
      </c>
      <c r="L542" s="474">
        <v>132226719.31</v>
      </c>
      <c r="M542" s="474">
        <v>132226719.31</v>
      </c>
      <c r="N542" s="474">
        <v>132226719.31</v>
      </c>
      <c r="O542" s="474">
        <v>132226719.31</v>
      </c>
      <c r="P542" s="474">
        <v>132226719.31</v>
      </c>
      <c r="Q542" s="474">
        <v>132226719.31</v>
      </c>
      <c r="R542" s="474">
        <v>132226719.31</v>
      </c>
      <c r="S542" s="474">
        <v>132226719.31</v>
      </c>
      <c r="T542" s="474">
        <v>132226719.31</v>
      </c>
      <c r="U542" s="474">
        <v>132226719.31</v>
      </c>
      <c r="V542" s="474">
        <v>132226719.31</v>
      </c>
      <c r="W542" s="474">
        <v>132226719.31</v>
      </c>
      <c r="X542" s="474">
        <v>132226719.31</v>
      </c>
      <c r="Y542" s="474">
        <v>132226719.31</v>
      </c>
      <c r="Z542" s="474">
        <v>132226719.31</v>
      </c>
      <c r="AA542" s="474">
        <v>132226719.31</v>
      </c>
      <c r="AB542" s="474">
        <v>132226719.31</v>
      </c>
      <c r="AC542" s="474">
        <v>132226719.31</v>
      </c>
      <c r="AD542" s="474">
        <v>132226719.31</v>
      </c>
      <c r="AE542" s="474">
        <v>132226719.31</v>
      </c>
      <c r="AF542" s="474">
        <v>132226719.31</v>
      </c>
      <c r="AG542" s="474">
        <v>132226719.31</v>
      </c>
      <c r="AH542" s="474">
        <v>132226719.31</v>
      </c>
      <c r="AI542" s="474">
        <v>132226719.31</v>
      </c>
      <c r="AJ542" s="474">
        <v>132226719.31</v>
      </c>
      <c r="AK542" s="474">
        <v>132226719.31</v>
      </c>
      <c r="AL542" s="474">
        <v>132226719.31</v>
      </c>
      <c r="AM542" s="474">
        <v>132226719.31</v>
      </c>
      <c r="AN542" s="474">
        <v>132226719.31</v>
      </c>
      <c r="AO542" s="474">
        <v>132226719.31</v>
      </c>
      <c r="AP542" s="474">
        <v>132226719.31</v>
      </c>
      <c r="AQ542" s="474">
        <v>132226719.31</v>
      </c>
      <c r="AR542" s="474">
        <v>132226719.31</v>
      </c>
      <c r="AS542" s="474">
        <v>132226719.31</v>
      </c>
      <c r="AT542" s="474">
        <v>132226719.31</v>
      </c>
      <c r="AU542" s="474">
        <v>132226719.31</v>
      </c>
      <c r="AV542" s="474">
        <v>132226719.31</v>
      </c>
      <c r="AW542" s="474">
        <v>132226719.31</v>
      </c>
      <c r="AX542" s="474">
        <v>132226719.31</v>
      </c>
      <c r="AY542" s="474">
        <v>132226719.31</v>
      </c>
      <c r="AZ542" s="474">
        <v>132226719.31</v>
      </c>
      <c r="BA542" s="474">
        <v>132226719.31</v>
      </c>
    </row>
    <row r="543" spans="1:53">
      <c r="A543" s="475" t="s">
        <v>2463</v>
      </c>
      <c r="B543" s="474">
        <v>815776.98</v>
      </c>
      <c r="C543" s="474">
        <v>833341.64</v>
      </c>
      <c r="D543" s="474">
        <v>850906.31</v>
      </c>
      <c r="E543" s="474">
        <v>868470.98</v>
      </c>
      <c r="F543" s="474">
        <v>886035.65</v>
      </c>
      <c r="G543" s="474">
        <v>903600.32</v>
      </c>
      <c r="H543" s="474">
        <v>921164.99</v>
      </c>
      <c r="I543" s="474">
        <v>938729.66</v>
      </c>
      <c r="J543" s="474">
        <v>956294.33</v>
      </c>
      <c r="K543" s="474">
        <v>956294.33</v>
      </c>
      <c r="L543" s="474">
        <v>956294.33</v>
      </c>
      <c r="M543" s="474">
        <v>956294.33</v>
      </c>
      <c r="N543" s="474">
        <v>956294.33</v>
      </c>
      <c r="O543" s="474">
        <v>956294.33</v>
      </c>
      <c r="P543" s="474">
        <v>956294.33</v>
      </c>
      <c r="Q543" s="474">
        <v>956294.33</v>
      </c>
      <c r="R543" s="474">
        <v>956294.33</v>
      </c>
      <c r="S543" s="474">
        <v>956294.33</v>
      </c>
      <c r="T543" s="474">
        <v>956294.33</v>
      </c>
      <c r="U543" s="474">
        <v>956294.33</v>
      </c>
      <c r="V543" s="474">
        <v>956294.33</v>
      </c>
      <c r="W543" s="474">
        <v>956294.33</v>
      </c>
      <c r="X543" s="474">
        <v>956294.33</v>
      </c>
      <c r="Y543" s="474">
        <v>956294.33</v>
      </c>
      <c r="Z543" s="474">
        <v>956294.33</v>
      </c>
      <c r="AA543" s="474">
        <v>956294.33</v>
      </c>
      <c r="AB543" s="474">
        <v>956294.33</v>
      </c>
      <c r="AC543" s="474">
        <v>956294.33</v>
      </c>
      <c r="AD543" s="474">
        <v>956294.33</v>
      </c>
      <c r="AE543" s="474">
        <v>956294.33</v>
      </c>
      <c r="AF543" s="474">
        <v>956294.33</v>
      </c>
      <c r="AG543" s="474">
        <v>956294.33</v>
      </c>
      <c r="AH543" s="474">
        <v>956294.33</v>
      </c>
      <c r="AI543" s="474">
        <v>956294.33</v>
      </c>
      <c r="AJ543" s="474">
        <v>956294.33</v>
      </c>
      <c r="AK543" s="474">
        <v>956294.33</v>
      </c>
      <c r="AL543" s="474">
        <v>956294.33</v>
      </c>
      <c r="AM543" s="474">
        <v>956294.33</v>
      </c>
      <c r="AN543" s="474">
        <v>956294.33</v>
      </c>
      <c r="AO543" s="474">
        <v>956294.33</v>
      </c>
      <c r="AP543" s="474">
        <v>956294.33</v>
      </c>
      <c r="AQ543" s="474">
        <v>956294.33</v>
      </c>
      <c r="AR543" s="474">
        <v>956294.33</v>
      </c>
      <c r="AS543" s="474">
        <v>956294.33</v>
      </c>
      <c r="AT543" s="474">
        <v>956294.33</v>
      </c>
      <c r="AU543" s="474">
        <v>956294.33</v>
      </c>
      <c r="AV543" s="474">
        <v>956294.33</v>
      </c>
      <c r="AW543" s="474">
        <v>956294.33</v>
      </c>
      <c r="AX543" s="474">
        <v>956294.33</v>
      </c>
      <c r="AY543" s="474">
        <v>956294.33</v>
      </c>
      <c r="AZ543" s="474">
        <v>956294.33</v>
      </c>
      <c r="BA543" s="474">
        <v>956294.33</v>
      </c>
    </row>
    <row r="544" spans="1:53">
      <c r="A544" s="475" t="s">
        <v>2462</v>
      </c>
      <c r="B544" s="474">
        <v>36412874</v>
      </c>
      <c r="C544" s="474">
        <v>35669623</v>
      </c>
      <c r="D544" s="474">
        <v>34926372</v>
      </c>
      <c r="E544" s="474">
        <v>34128165</v>
      </c>
      <c r="F544" s="474">
        <v>33371175</v>
      </c>
      <c r="G544" s="474">
        <v>32614185</v>
      </c>
      <c r="H544" s="474">
        <v>31857195</v>
      </c>
      <c r="I544" s="474">
        <v>31100205</v>
      </c>
      <c r="J544" s="474">
        <v>30343215</v>
      </c>
      <c r="K544" s="474">
        <v>29723615</v>
      </c>
      <c r="L544" s="474">
        <v>28980364</v>
      </c>
      <c r="M544" s="474">
        <v>28237113</v>
      </c>
      <c r="N544" s="474">
        <v>28237113</v>
      </c>
      <c r="O544" s="474">
        <v>27493862</v>
      </c>
      <c r="P544" s="474">
        <v>26750611</v>
      </c>
      <c r="Q544" s="474">
        <v>26007360</v>
      </c>
      <c r="R544" s="474">
        <v>25264109</v>
      </c>
      <c r="S544" s="474">
        <v>24520858</v>
      </c>
      <c r="T544" s="474">
        <v>23777607</v>
      </c>
      <c r="U544" s="474">
        <v>23034356</v>
      </c>
      <c r="V544" s="474">
        <v>22291105</v>
      </c>
      <c r="W544" s="474">
        <v>21547854</v>
      </c>
      <c r="X544" s="474">
        <v>20804603</v>
      </c>
      <c r="Y544" s="474">
        <v>20061352</v>
      </c>
      <c r="Z544" s="474">
        <v>19318101</v>
      </c>
      <c r="AA544" s="474">
        <v>19318101</v>
      </c>
      <c r="AB544" s="474">
        <v>18574850</v>
      </c>
      <c r="AC544" s="474">
        <v>17831599</v>
      </c>
      <c r="AD544" s="474">
        <v>17088348</v>
      </c>
      <c r="AE544" s="474">
        <v>16345097</v>
      </c>
      <c r="AF544" s="474">
        <v>15601846</v>
      </c>
      <c r="AG544" s="474">
        <v>14858595</v>
      </c>
      <c r="AH544" s="474">
        <v>14115344</v>
      </c>
      <c r="AI544" s="474">
        <v>13372093</v>
      </c>
      <c r="AJ544" s="474">
        <v>12628842</v>
      </c>
      <c r="AK544" s="474">
        <v>11885591</v>
      </c>
      <c r="AL544" s="474">
        <v>11142340</v>
      </c>
      <c r="AM544" s="474">
        <v>10399089</v>
      </c>
      <c r="AN544" s="474">
        <v>10399089</v>
      </c>
      <c r="AO544" s="474">
        <v>9655838</v>
      </c>
      <c r="AP544" s="474">
        <v>8912587</v>
      </c>
      <c r="AQ544" s="474">
        <v>8169336</v>
      </c>
      <c r="AR544" s="474">
        <v>7426085</v>
      </c>
      <c r="AS544" s="474">
        <v>6682834</v>
      </c>
      <c r="AT544" s="474">
        <v>5939583</v>
      </c>
      <c r="AU544" s="474">
        <v>5196332</v>
      </c>
      <c r="AV544" s="474">
        <v>4453081</v>
      </c>
      <c r="AW544" s="474">
        <v>3709830</v>
      </c>
      <c r="AX544" s="474">
        <v>2966579</v>
      </c>
      <c r="AY544" s="474">
        <v>2223328</v>
      </c>
      <c r="AZ544" s="474">
        <v>1480077</v>
      </c>
      <c r="BA544" s="474">
        <v>1480077</v>
      </c>
    </row>
    <row r="545" spans="1:53">
      <c r="A545" s="475" t="s">
        <v>2461</v>
      </c>
      <c r="B545" s="474">
        <v>22013076.629999999</v>
      </c>
      <c r="C545" s="474">
        <v>21737913.170000002</v>
      </c>
      <c r="D545" s="474">
        <v>21462749.710000001</v>
      </c>
      <c r="E545" s="474">
        <v>21187586.25</v>
      </c>
      <c r="F545" s="474">
        <v>20912422.789999999</v>
      </c>
      <c r="G545" s="474">
        <v>20637259.329999998</v>
      </c>
      <c r="H545" s="474">
        <v>20362095.870000001</v>
      </c>
      <c r="I545" s="474">
        <v>20086932.41</v>
      </c>
      <c r="J545" s="474">
        <v>19811768.949999999</v>
      </c>
      <c r="K545" s="474">
        <v>19536670</v>
      </c>
      <c r="L545" s="474">
        <v>19261510</v>
      </c>
      <c r="M545" s="474">
        <v>18986350</v>
      </c>
      <c r="N545" s="474">
        <v>18986350</v>
      </c>
      <c r="O545" s="474">
        <v>18711190</v>
      </c>
      <c r="P545" s="474">
        <v>18436030</v>
      </c>
      <c r="Q545" s="474">
        <v>18160870</v>
      </c>
      <c r="R545" s="474">
        <v>17885710</v>
      </c>
      <c r="S545" s="474">
        <v>17610550</v>
      </c>
      <c r="T545" s="474">
        <v>17335390</v>
      </c>
      <c r="U545" s="474">
        <v>17060230.000000101</v>
      </c>
      <c r="V545" s="474">
        <v>16785070.000000101</v>
      </c>
      <c r="W545" s="474">
        <v>16509910.000000101</v>
      </c>
      <c r="X545" s="474">
        <v>16234750.000000101</v>
      </c>
      <c r="Y545" s="474">
        <v>15959590.000000101</v>
      </c>
      <c r="Z545" s="474">
        <v>15684430.000000101</v>
      </c>
      <c r="AA545" s="474">
        <v>15684430.000000101</v>
      </c>
      <c r="AB545" s="474">
        <v>15409270.000000101</v>
      </c>
      <c r="AC545" s="474">
        <v>15134110.000000101</v>
      </c>
      <c r="AD545" s="474">
        <v>14858950.000000101</v>
      </c>
      <c r="AE545" s="474">
        <v>14583790.000000101</v>
      </c>
      <c r="AF545" s="474">
        <v>14308630.000000101</v>
      </c>
      <c r="AG545" s="474">
        <v>14033470.000000101</v>
      </c>
      <c r="AH545" s="474">
        <v>13758310.000000101</v>
      </c>
      <c r="AI545" s="474">
        <v>13483150.000000101</v>
      </c>
      <c r="AJ545" s="474">
        <v>13207990.000000101</v>
      </c>
      <c r="AK545" s="474">
        <v>12932830.000000101</v>
      </c>
      <c r="AL545" s="474">
        <v>12657670.000000101</v>
      </c>
      <c r="AM545" s="474">
        <v>12382510.000000101</v>
      </c>
      <c r="AN545" s="474">
        <v>12382510.000000101</v>
      </c>
      <c r="AO545" s="474">
        <v>12107350.000000101</v>
      </c>
      <c r="AP545" s="474">
        <v>11832190.000000101</v>
      </c>
      <c r="AQ545" s="474">
        <v>11557030.000000101</v>
      </c>
      <c r="AR545" s="474">
        <v>11281870.000000101</v>
      </c>
      <c r="AS545" s="474">
        <v>11006710.000000101</v>
      </c>
      <c r="AT545" s="474">
        <v>10731550.000000101</v>
      </c>
      <c r="AU545" s="474">
        <v>10456390.000000101</v>
      </c>
      <c r="AV545" s="474">
        <v>10181230.000000101</v>
      </c>
      <c r="AW545" s="474">
        <v>9906070.0000001993</v>
      </c>
      <c r="AX545" s="474">
        <v>9630910.0000001993</v>
      </c>
      <c r="AY545" s="474">
        <v>9355750.0000001993</v>
      </c>
      <c r="AZ545" s="474">
        <v>9080590.0000002105</v>
      </c>
      <c r="BA545" s="474">
        <v>9080590.0000002105</v>
      </c>
    </row>
    <row r="546" spans="1:53">
      <c r="A546" s="475" t="s">
        <v>2460</v>
      </c>
      <c r="B546" s="474">
        <v>35984824.43</v>
      </c>
      <c r="C546" s="474">
        <v>36093523.43</v>
      </c>
      <c r="D546" s="474">
        <v>36202222.43</v>
      </c>
      <c r="E546" s="474">
        <v>36310921.43</v>
      </c>
      <c r="F546" s="474">
        <v>36419620.43</v>
      </c>
      <c r="G546" s="474">
        <v>36528319.43</v>
      </c>
      <c r="H546" s="474">
        <v>36637018.43</v>
      </c>
      <c r="I546" s="474">
        <v>36745717.43</v>
      </c>
      <c r="J546" s="474">
        <v>36854416.43</v>
      </c>
      <c r="K546" s="474">
        <v>37381450</v>
      </c>
      <c r="L546" s="474">
        <v>37513390</v>
      </c>
      <c r="M546" s="474">
        <v>37645330</v>
      </c>
      <c r="N546" s="474">
        <v>37645330</v>
      </c>
      <c r="O546" s="474">
        <v>37777270</v>
      </c>
      <c r="P546" s="474">
        <v>37909210</v>
      </c>
      <c r="Q546" s="474">
        <v>38041150</v>
      </c>
      <c r="R546" s="474">
        <v>38173090</v>
      </c>
      <c r="S546" s="474">
        <v>38305030</v>
      </c>
      <c r="T546" s="474">
        <v>38436970</v>
      </c>
      <c r="U546" s="474">
        <v>38568910</v>
      </c>
      <c r="V546" s="474">
        <v>38700850</v>
      </c>
      <c r="W546" s="474">
        <v>38832790</v>
      </c>
      <c r="X546" s="474">
        <v>38964730</v>
      </c>
      <c r="Y546" s="474">
        <v>39096670</v>
      </c>
      <c r="Z546" s="474">
        <v>39228610</v>
      </c>
      <c r="AA546" s="474">
        <v>39228610</v>
      </c>
      <c r="AB546" s="474">
        <v>39360550</v>
      </c>
      <c r="AC546" s="474">
        <v>39492490</v>
      </c>
      <c r="AD546" s="474">
        <v>39624430</v>
      </c>
      <c r="AE546" s="474">
        <v>39756370</v>
      </c>
      <c r="AF546" s="474">
        <v>39888310</v>
      </c>
      <c r="AG546" s="474">
        <v>40020250</v>
      </c>
      <c r="AH546" s="474">
        <v>40152190</v>
      </c>
      <c r="AI546" s="474">
        <v>40284130</v>
      </c>
      <c r="AJ546" s="474">
        <v>40416070</v>
      </c>
      <c r="AK546" s="474">
        <v>40548010.000000097</v>
      </c>
      <c r="AL546" s="474">
        <v>40679950.000000097</v>
      </c>
      <c r="AM546" s="474">
        <v>40811890.000000097</v>
      </c>
      <c r="AN546" s="474">
        <v>40811890.000000097</v>
      </c>
      <c r="AO546" s="474">
        <v>40943830.000000097</v>
      </c>
      <c r="AP546" s="474">
        <v>41075770.000000097</v>
      </c>
      <c r="AQ546" s="474">
        <v>41207710.000000097</v>
      </c>
      <c r="AR546" s="474">
        <v>41339650.000000097</v>
      </c>
      <c r="AS546" s="474">
        <v>41471590.000000097</v>
      </c>
      <c r="AT546" s="474">
        <v>41603530.000000097</v>
      </c>
      <c r="AU546" s="474">
        <v>41735470.000000097</v>
      </c>
      <c r="AV546" s="474">
        <v>41867410.000000097</v>
      </c>
      <c r="AW546" s="474">
        <v>41999350.000000097</v>
      </c>
      <c r="AX546" s="474">
        <v>42131290.000000097</v>
      </c>
      <c r="AY546" s="474">
        <v>42263230.000000097</v>
      </c>
      <c r="AZ546" s="474">
        <v>42395170.000000097</v>
      </c>
      <c r="BA546" s="474">
        <v>42395170.000000097</v>
      </c>
    </row>
    <row r="547" spans="1:53">
      <c r="A547" s="475" t="s">
        <v>2459</v>
      </c>
      <c r="B547" s="474">
        <v>-105870842.20999999</v>
      </c>
      <c r="C547" s="474">
        <v>-105915188.8</v>
      </c>
      <c r="D547" s="474">
        <v>-105945523.88</v>
      </c>
      <c r="E547" s="474">
        <v>-106044150.91</v>
      </c>
      <c r="F547" s="474">
        <v>-106065079.40000001</v>
      </c>
      <c r="G547" s="474">
        <v>-106117334.56</v>
      </c>
      <c r="H547" s="474">
        <v>-106131894.48999999</v>
      </c>
      <c r="I547" s="474">
        <v>-106181586.27</v>
      </c>
      <c r="J547" s="474">
        <v>-106188229.09</v>
      </c>
      <c r="K547" s="474">
        <v>-106188229.09</v>
      </c>
      <c r="L547" s="474">
        <v>-106188229.09</v>
      </c>
      <c r="M547" s="474">
        <v>-106188229.09</v>
      </c>
      <c r="N547" s="474">
        <v>-106188229.09</v>
      </c>
      <c r="O547" s="474">
        <v>-106188229.09</v>
      </c>
      <c r="P547" s="474">
        <v>-106188229.09</v>
      </c>
      <c r="Q547" s="474">
        <v>-106188229.09</v>
      </c>
      <c r="R547" s="474">
        <v>-106188229.09</v>
      </c>
      <c r="S547" s="474">
        <v>-106188229.09</v>
      </c>
      <c r="T547" s="474">
        <v>-106188229.09</v>
      </c>
      <c r="U547" s="474">
        <v>-106188229.09</v>
      </c>
      <c r="V547" s="474">
        <v>-106188229.09</v>
      </c>
      <c r="W547" s="474">
        <v>-106188229.09</v>
      </c>
      <c r="X547" s="474">
        <v>-106188229.09</v>
      </c>
      <c r="Y547" s="474">
        <v>-106188229.09</v>
      </c>
      <c r="Z547" s="474">
        <v>-106188229.09</v>
      </c>
      <c r="AA547" s="474">
        <v>-106188229.09</v>
      </c>
      <c r="AB547" s="474">
        <v>-106188229.09</v>
      </c>
      <c r="AC547" s="474">
        <v>-106188229.09</v>
      </c>
      <c r="AD547" s="474">
        <v>-106188229.09</v>
      </c>
      <c r="AE547" s="474">
        <v>-106188229.09</v>
      </c>
      <c r="AF547" s="474">
        <v>-106188229.09</v>
      </c>
      <c r="AG547" s="474">
        <v>-106188229.09</v>
      </c>
      <c r="AH547" s="474">
        <v>-106188229.09</v>
      </c>
      <c r="AI547" s="474">
        <v>-106188229.09</v>
      </c>
      <c r="AJ547" s="474">
        <v>-106188229.09</v>
      </c>
      <c r="AK547" s="474">
        <v>-106188229.09</v>
      </c>
      <c r="AL547" s="474">
        <v>-106188229.09</v>
      </c>
      <c r="AM547" s="474">
        <v>-106188229.09</v>
      </c>
      <c r="AN547" s="474">
        <v>-106188229.09</v>
      </c>
      <c r="AO547" s="474">
        <v>-106188229.09</v>
      </c>
      <c r="AP547" s="474">
        <v>-106188229.09</v>
      </c>
      <c r="AQ547" s="474">
        <v>-106188229.09</v>
      </c>
      <c r="AR547" s="474">
        <v>-106188229.09</v>
      </c>
      <c r="AS547" s="474">
        <v>-106188229.09</v>
      </c>
      <c r="AT547" s="474">
        <v>-106188229.09</v>
      </c>
      <c r="AU547" s="474">
        <v>-106188229.09</v>
      </c>
      <c r="AV547" s="474">
        <v>-106188229.09</v>
      </c>
      <c r="AW547" s="474">
        <v>-106188229.09</v>
      </c>
      <c r="AX547" s="474">
        <v>-106188229.09</v>
      </c>
      <c r="AY547" s="474">
        <v>-106188229.09</v>
      </c>
      <c r="AZ547" s="474">
        <v>-106188229.09</v>
      </c>
      <c r="BA547" s="474">
        <v>-106188229.09</v>
      </c>
    </row>
    <row r="548" spans="1:53">
      <c r="A548" s="475" t="s">
        <v>2458</v>
      </c>
      <c r="B548" s="474">
        <v>-2548831.6</v>
      </c>
      <c r="C548" s="474">
        <v>-2548831.6</v>
      </c>
      <c r="D548" s="474">
        <v>-2548831.6</v>
      </c>
      <c r="E548" s="474">
        <v>-2548831.6</v>
      </c>
      <c r="F548" s="474">
        <v>-2548831.6</v>
      </c>
      <c r="G548" s="474">
        <v>-2548831.6</v>
      </c>
      <c r="H548" s="474">
        <v>-2548831.6</v>
      </c>
      <c r="I548" s="474">
        <v>-2548831.6</v>
      </c>
      <c r="J548" s="474">
        <v>-2548831.6</v>
      </c>
      <c r="K548" s="474">
        <v>-2548831.6</v>
      </c>
      <c r="L548" s="474">
        <v>-2548831.6</v>
      </c>
      <c r="M548" s="474">
        <v>-2548831.6</v>
      </c>
      <c r="N548" s="474">
        <v>-2548831.6</v>
      </c>
      <c r="O548" s="474">
        <v>-2548831.6</v>
      </c>
      <c r="P548" s="474">
        <v>-2548831.6</v>
      </c>
      <c r="Q548" s="474">
        <v>-2548831.6</v>
      </c>
      <c r="R548" s="474">
        <v>-2548831.6</v>
      </c>
      <c r="S548" s="474">
        <v>-2548831.6</v>
      </c>
      <c r="T548" s="474">
        <v>-2548831.6</v>
      </c>
      <c r="U548" s="474">
        <v>-2548831.6</v>
      </c>
      <c r="V548" s="474">
        <v>-2548831.6</v>
      </c>
      <c r="W548" s="474">
        <v>-2548831.6</v>
      </c>
      <c r="X548" s="474">
        <v>-2548831.6</v>
      </c>
      <c r="Y548" s="474">
        <v>-2548831.6</v>
      </c>
      <c r="Z548" s="474">
        <v>-2548831.6</v>
      </c>
      <c r="AA548" s="474">
        <v>-2548831.6</v>
      </c>
      <c r="AB548" s="474">
        <v>-2548831.6</v>
      </c>
      <c r="AC548" s="474">
        <v>-2548831.6</v>
      </c>
      <c r="AD548" s="474">
        <v>-2548831.6</v>
      </c>
      <c r="AE548" s="474">
        <v>-2548831.6</v>
      </c>
      <c r="AF548" s="474">
        <v>-2548831.6</v>
      </c>
      <c r="AG548" s="474">
        <v>-2548831.6</v>
      </c>
      <c r="AH548" s="474">
        <v>-2548831.6</v>
      </c>
      <c r="AI548" s="474">
        <v>-2548831.6</v>
      </c>
      <c r="AJ548" s="474">
        <v>-2548831.6</v>
      </c>
      <c r="AK548" s="474">
        <v>-2548831.6</v>
      </c>
      <c r="AL548" s="474">
        <v>-2548831.6</v>
      </c>
      <c r="AM548" s="474">
        <v>-2548831.6</v>
      </c>
      <c r="AN548" s="474">
        <v>-2548831.6</v>
      </c>
      <c r="AO548" s="474">
        <v>-2548831.6</v>
      </c>
      <c r="AP548" s="474">
        <v>-2548831.6</v>
      </c>
      <c r="AQ548" s="474">
        <v>-2548831.6</v>
      </c>
      <c r="AR548" s="474">
        <v>-2548831.6</v>
      </c>
      <c r="AS548" s="474">
        <v>-2548831.6</v>
      </c>
      <c r="AT548" s="474">
        <v>-2548831.6</v>
      </c>
      <c r="AU548" s="474">
        <v>-2548831.6</v>
      </c>
      <c r="AV548" s="474">
        <v>-2548831.6</v>
      </c>
      <c r="AW548" s="474">
        <v>-2548831.6</v>
      </c>
      <c r="AX548" s="474">
        <v>-2548831.6</v>
      </c>
      <c r="AY548" s="474">
        <v>-2548831.6</v>
      </c>
      <c r="AZ548" s="474">
        <v>-2548831.6</v>
      </c>
      <c r="BA548" s="474">
        <v>-2548831.6</v>
      </c>
    </row>
    <row r="549" spans="1:53">
      <c r="A549" s="475" t="s">
        <v>2457</v>
      </c>
      <c r="B549" s="474">
        <v>7403579.25</v>
      </c>
      <c r="C549" s="474">
        <v>7403579.25</v>
      </c>
      <c r="D549" s="474">
        <v>7403579.25</v>
      </c>
      <c r="E549" s="474">
        <v>7403579.25</v>
      </c>
      <c r="F549" s="474">
        <v>7403579.25</v>
      </c>
      <c r="G549" s="474">
        <v>7403579.25</v>
      </c>
      <c r="H549" s="474">
        <v>7403579.25</v>
      </c>
      <c r="I549" s="474">
        <v>7403579.25</v>
      </c>
      <c r="J549" s="474">
        <v>7403579.25</v>
      </c>
      <c r="K549" s="474">
        <v>8006224.2699999996</v>
      </c>
      <c r="L549" s="474">
        <v>8006224.2699999996</v>
      </c>
      <c r="M549" s="474">
        <v>8006224.2699999996</v>
      </c>
      <c r="N549" s="474">
        <v>8006224.2699999996</v>
      </c>
      <c r="O549" s="474">
        <v>8006224.2699999996</v>
      </c>
      <c r="P549" s="474">
        <v>8006224.2699999996</v>
      </c>
      <c r="Q549" s="474">
        <v>8006224.2699999996</v>
      </c>
      <c r="R549" s="474">
        <v>8006224.2699999996</v>
      </c>
      <c r="S549" s="474">
        <v>8006224.2699999996</v>
      </c>
      <c r="T549" s="474">
        <v>8006224.2699999996</v>
      </c>
      <c r="U549" s="474">
        <v>8006224.2699999996</v>
      </c>
      <c r="V549" s="474">
        <v>8006224.2699999996</v>
      </c>
      <c r="W549" s="474">
        <v>8006224.2699999996</v>
      </c>
      <c r="X549" s="474">
        <v>8006224.2699999996</v>
      </c>
      <c r="Y549" s="474">
        <v>8006224.2699999996</v>
      </c>
      <c r="Z549" s="474">
        <v>8006224.2699999996</v>
      </c>
      <c r="AA549" s="474">
        <v>8006224.2699999996</v>
      </c>
      <c r="AB549" s="474">
        <v>8006224.2699999996</v>
      </c>
      <c r="AC549" s="474">
        <v>8006224.2699999996</v>
      </c>
      <c r="AD549" s="474">
        <v>8006224.2699999996</v>
      </c>
      <c r="AE549" s="474">
        <v>8006224.2699999996</v>
      </c>
      <c r="AF549" s="474">
        <v>8006224.2699999996</v>
      </c>
      <c r="AG549" s="474">
        <v>8006224.2699999996</v>
      </c>
      <c r="AH549" s="474">
        <v>8006224.2699999996</v>
      </c>
      <c r="AI549" s="474">
        <v>8006224.2699999996</v>
      </c>
      <c r="AJ549" s="474">
        <v>8006224.2699999996</v>
      </c>
      <c r="AK549" s="474">
        <v>8006224.2699999996</v>
      </c>
      <c r="AL549" s="474">
        <v>8006224.2699999996</v>
      </c>
      <c r="AM549" s="474">
        <v>8006224.2699999996</v>
      </c>
      <c r="AN549" s="474">
        <v>8006224.2699999996</v>
      </c>
      <c r="AO549" s="474">
        <v>8006224.2699999996</v>
      </c>
      <c r="AP549" s="474">
        <v>8006224.2699999996</v>
      </c>
      <c r="AQ549" s="474">
        <v>8006224.2699999996</v>
      </c>
      <c r="AR549" s="474">
        <v>8006224.2699999996</v>
      </c>
      <c r="AS549" s="474">
        <v>8006224.2699999996</v>
      </c>
      <c r="AT549" s="474">
        <v>8006224.2699999996</v>
      </c>
      <c r="AU549" s="474">
        <v>8006224.2699999996</v>
      </c>
      <c r="AV549" s="474">
        <v>8006224.2699999996</v>
      </c>
      <c r="AW549" s="474">
        <v>8006224.2699999996</v>
      </c>
      <c r="AX549" s="474">
        <v>8006224.2699999996</v>
      </c>
      <c r="AY549" s="474">
        <v>8006224.2699999996</v>
      </c>
      <c r="AZ549" s="474">
        <v>8006224.2699999996</v>
      </c>
      <c r="BA549" s="474">
        <v>8006224.2699999996</v>
      </c>
    </row>
    <row r="550" spans="1:53">
      <c r="A550" s="475" t="s">
        <v>2456</v>
      </c>
      <c r="B550" s="474">
        <v>0</v>
      </c>
      <c r="C550" s="474">
        <v>0</v>
      </c>
      <c r="D550" s="474">
        <v>0</v>
      </c>
      <c r="E550" s="474">
        <v>0</v>
      </c>
      <c r="F550" s="474">
        <v>0</v>
      </c>
      <c r="G550" s="474">
        <v>0</v>
      </c>
      <c r="H550" s="474">
        <v>0</v>
      </c>
      <c r="I550" s="474">
        <v>0</v>
      </c>
      <c r="J550" s="474">
        <v>0</v>
      </c>
      <c r="K550" s="474">
        <v>0</v>
      </c>
      <c r="L550" s="474">
        <v>0</v>
      </c>
      <c r="M550" s="474">
        <v>0</v>
      </c>
      <c r="N550" s="474">
        <v>0</v>
      </c>
      <c r="O550" s="474">
        <v>0</v>
      </c>
      <c r="P550" s="474">
        <v>0</v>
      </c>
      <c r="Q550" s="474">
        <v>0</v>
      </c>
      <c r="R550" s="474">
        <v>0</v>
      </c>
      <c r="S550" s="474">
        <v>0</v>
      </c>
      <c r="T550" s="474">
        <v>0</v>
      </c>
      <c r="U550" s="474">
        <v>0</v>
      </c>
      <c r="V550" s="474">
        <v>0</v>
      </c>
      <c r="W550" s="474">
        <v>0</v>
      </c>
      <c r="X550" s="474">
        <v>0</v>
      </c>
      <c r="Y550" s="474">
        <v>0</v>
      </c>
      <c r="Z550" s="474">
        <v>0</v>
      </c>
      <c r="AA550" s="474">
        <v>0</v>
      </c>
      <c r="AB550" s="474">
        <v>0</v>
      </c>
      <c r="AC550" s="474">
        <v>0</v>
      </c>
      <c r="AD550" s="474">
        <v>0</v>
      </c>
      <c r="AE550" s="474">
        <v>0</v>
      </c>
      <c r="AF550" s="474">
        <v>0</v>
      </c>
      <c r="AG550" s="474">
        <v>0</v>
      </c>
      <c r="AH550" s="474">
        <v>0</v>
      </c>
      <c r="AI550" s="474">
        <v>0</v>
      </c>
      <c r="AJ550" s="474">
        <v>0</v>
      </c>
      <c r="AK550" s="474">
        <v>0</v>
      </c>
      <c r="AL550" s="474">
        <v>0</v>
      </c>
      <c r="AM550" s="474">
        <v>0</v>
      </c>
      <c r="AN550" s="474">
        <v>0</v>
      </c>
      <c r="AO550" s="474">
        <v>0</v>
      </c>
      <c r="AP550" s="474">
        <v>0</v>
      </c>
      <c r="AQ550" s="474">
        <v>0</v>
      </c>
      <c r="AR550" s="474">
        <v>0</v>
      </c>
      <c r="AS550" s="474">
        <v>0</v>
      </c>
      <c r="AT550" s="474">
        <v>0</v>
      </c>
      <c r="AU550" s="474">
        <v>0</v>
      </c>
      <c r="AV550" s="474">
        <v>0</v>
      </c>
      <c r="AW550" s="474">
        <v>0</v>
      </c>
      <c r="AX550" s="474">
        <v>0</v>
      </c>
      <c r="AY550" s="474">
        <v>0</v>
      </c>
      <c r="AZ550" s="474">
        <v>0</v>
      </c>
      <c r="BA550" s="474">
        <v>0</v>
      </c>
    </row>
    <row r="551" spans="1:53">
      <c r="A551" s="475" t="s">
        <v>2455</v>
      </c>
      <c r="B551" s="474">
        <v>0</v>
      </c>
      <c r="C551" s="474">
        <v>0</v>
      </c>
      <c r="D551" s="474">
        <v>0</v>
      </c>
      <c r="E551" s="474">
        <v>0</v>
      </c>
      <c r="F551" s="474">
        <v>0</v>
      </c>
      <c r="G551" s="474">
        <v>0</v>
      </c>
      <c r="H551" s="474">
        <v>0</v>
      </c>
      <c r="I551" s="474">
        <v>0</v>
      </c>
      <c r="J551" s="474">
        <v>0</v>
      </c>
      <c r="K551" s="474">
        <v>0</v>
      </c>
      <c r="L551" s="474">
        <v>0</v>
      </c>
      <c r="M551" s="474">
        <v>0</v>
      </c>
      <c r="N551" s="474">
        <v>0</v>
      </c>
      <c r="O551" s="474">
        <v>0</v>
      </c>
      <c r="P551" s="474">
        <v>0</v>
      </c>
      <c r="Q551" s="474">
        <v>0</v>
      </c>
      <c r="R551" s="474">
        <v>0</v>
      </c>
      <c r="S551" s="474">
        <v>0</v>
      </c>
      <c r="T551" s="474">
        <v>0</v>
      </c>
      <c r="U551" s="474">
        <v>0</v>
      </c>
      <c r="V551" s="474">
        <v>0</v>
      </c>
      <c r="W551" s="474">
        <v>0</v>
      </c>
      <c r="X551" s="474">
        <v>0</v>
      </c>
      <c r="Y551" s="474">
        <v>0</v>
      </c>
      <c r="Z551" s="474">
        <v>0</v>
      </c>
      <c r="AA551" s="474">
        <v>0</v>
      </c>
      <c r="AB551" s="474">
        <v>0</v>
      </c>
      <c r="AC551" s="474">
        <v>0</v>
      </c>
      <c r="AD551" s="474">
        <v>0</v>
      </c>
      <c r="AE551" s="474">
        <v>0</v>
      </c>
      <c r="AF551" s="474">
        <v>0</v>
      </c>
      <c r="AG551" s="474">
        <v>0</v>
      </c>
      <c r="AH551" s="474">
        <v>0</v>
      </c>
      <c r="AI551" s="474">
        <v>0</v>
      </c>
      <c r="AJ551" s="474">
        <v>0</v>
      </c>
      <c r="AK551" s="474">
        <v>0</v>
      </c>
      <c r="AL551" s="474">
        <v>0</v>
      </c>
      <c r="AM551" s="474">
        <v>0</v>
      </c>
      <c r="AN551" s="474">
        <v>0</v>
      </c>
      <c r="AO551" s="474">
        <v>0</v>
      </c>
      <c r="AP551" s="474">
        <v>0</v>
      </c>
      <c r="AQ551" s="474">
        <v>0</v>
      </c>
      <c r="AR551" s="474">
        <v>0</v>
      </c>
      <c r="AS551" s="474">
        <v>0</v>
      </c>
      <c r="AT551" s="474">
        <v>0</v>
      </c>
      <c r="AU551" s="474">
        <v>0</v>
      </c>
      <c r="AV551" s="474">
        <v>0</v>
      </c>
      <c r="AW551" s="474">
        <v>0</v>
      </c>
      <c r="AX551" s="474">
        <v>0</v>
      </c>
      <c r="AY551" s="474">
        <v>0</v>
      </c>
      <c r="AZ551" s="474">
        <v>0</v>
      </c>
      <c r="BA551" s="474">
        <v>0</v>
      </c>
    </row>
    <row r="552" spans="1:53">
      <c r="A552" s="475" t="s">
        <v>2454</v>
      </c>
      <c r="B552" s="474">
        <v>2887408313.3899899</v>
      </c>
      <c r="C552" s="474">
        <v>2883024211.97999</v>
      </c>
      <c r="D552" s="474">
        <v>2887255938.9299998</v>
      </c>
      <c r="E552" s="474">
        <v>2902737693.0699902</v>
      </c>
      <c r="F552" s="474">
        <v>2917255118.0300002</v>
      </c>
      <c r="G552" s="474">
        <v>2851705431.6300001</v>
      </c>
      <c r="H552" s="474">
        <v>2856703817.3099999</v>
      </c>
      <c r="I552" s="474">
        <v>2863660956.49999</v>
      </c>
      <c r="J552" s="474">
        <v>2753985978.73</v>
      </c>
      <c r="K552" s="474">
        <v>2754506748.11726</v>
      </c>
      <c r="L552" s="474">
        <v>2748344512.40271</v>
      </c>
      <c r="M552" s="474">
        <v>2740421111.5005498</v>
      </c>
      <c r="N552" s="474">
        <v>2740421111.5005498</v>
      </c>
      <c r="O552" s="474">
        <v>2768651716.25736</v>
      </c>
      <c r="P552" s="474">
        <v>2813474724.68927</v>
      </c>
      <c r="Q552" s="474">
        <v>2839682013.2648602</v>
      </c>
      <c r="R552" s="474">
        <v>2825181782.49124</v>
      </c>
      <c r="S552" s="474">
        <v>2795200908.9106202</v>
      </c>
      <c r="T552" s="474">
        <v>2782820764.3095798</v>
      </c>
      <c r="U552" s="474">
        <v>2763824869.8186102</v>
      </c>
      <c r="V552" s="474">
        <v>2747556199.9489698</v>
      </c>
      <c r="W552" s="474">
        <v>2753387460.7607498</v>
      </c>
      <c r="X552" s="474">
        <v>2751873944.4711099</v>
      </c>
      <c r="Y552" s="474">
        <v>2754424135.5927901</v>
      </c>
      <c r="Z552" s="474">
        <v>2755900521.4432402</v>
      </c>
      <c r="AA552" s="474">
        <v>2755900521.4432402</v>
      </c>
      <c r="AB552" s="474">
        <v>2800145258.9283299</v>
      </c>
      <c r="AC552" s="474">
        <v>2830881766.92138</v>
      </c>
      <c r="AD552" s="474">
        <v>2821231377.3344898</v>
      </c>
      <c r="AE552" s="474">
        <v>2808133839.6570401</v>
      </c>
      <c r="AF552" s="474">
        <v>2784674900.59547</v>
      </c>
      <c r="AG552" s="474">
        <v>2773648015.4145298</v>
      </c>
      <c r="AH552" s="474">
        <v>2763922360.39569</v>
      </c>
      <c r="AI552" s="474">
        <v>2751661706.4201498</v>
      </c>
      <c r="AJ552" s="474">
        <v>2756168630.88275</v>
      </c>
      <c r="AK552" s="474">
        <v>2740051731.2391901</v>
      </c>
      <c r="AL552" s="474">
        <v>2738223335.4121699</v>
      </c>
      <c r="AM552" s="474">
        <v>2719779292.8575802</v>
      </c>
      <c r="AN552" s="474">
        <v>2719779292.8575802</v>
      </c>
      <c r="AO552" s="474">
        <v>2738407529.5978198</v>
      </c>
      <c r="AP552" s="474">
        <v>2749352952.8095798</v>
      </c>
      <c r="AQ552" s="474">
        <v>2730664107.4770899</v>
      </c>
      <c r="AR552" s="474">
        <v>2710163399.8322201</v>
      </c>
      <c r="AS552" s="474">
        <v>2707075865.4043899</v>
      </c>
      <c r="AT552" s="474">
        <v>2703090996.01436</v>
      </c>
      <c r="AU552" s="474">
        <v>2701207019.39645</v>
      </c>
      <c r="AV552" s="474">
        <v>2701621377.7255101</v>
      </c>
      <c r="AW552" s="474">
        <v>2704003846.6321201</v>
      </c>
      <c r="AX552" s="474">
        <v>2703908675.5985398</v>
      </c>
      <c r="AY552" s="474">
        <v>2703097963.7652898</v>
      </c>
      <c r="AZ552" s="474">
        <v>2693752672.5686998</v>
      </c>
      <c r="BA552" s="474">
        <v>2693752672.5686998</v>
      </c>
    </row>
    <row r="553" spans="1:53">
      <c r="A553" s="475" t="s">
        <v>2453</v>
      </c>
      <c r="B553" s="474">
        <v>26947238.199999999</v>
      </c>
      <c r="C553" s="474">
        <v>26947238.199999999</v>
      </c>
      <c r="D553" s="474">
        <v>25999085.199999999</v>
      </c>
      <c r="E553" s="474">
        <v>25999085.199999999</v>
      </c>
      <c r="F553" s="474">
        <v>25999085.199999999</v>
      </c>
      <c r="G553" s="474">
        <v>25050928.199999999</v>
      </c>
      <c r="H553" s="474">
        <v>25050928.199999999</v>
      </c>
      <c r="I553" s="474">
        <v>25050928.199999999</v>
      </c>
      <c r="J553" s="474">
        <v>23883017.199999999</v>
      </c>
      <c r="K553" s="474">
        <v>23883017.199999999</v>
      </c>
      <c r="L553" s="474">
        <v>23883017.199999999</v>
      </c>
      <c r="M553" s="474">
        <v>23883017.199999999</v>
      </c>
      <c r="N553" s="474">
        <v>23883017.199999999</v>
      </c>
      <c r="O553" s="474">
        <v>23883017.199999999</v>
      </c>
      <c r="P553" s="474">
        <v>23883017.199999999</v>
      </c>
      <c r="Q553" s="474">
        <v>23883017.199999999</v>
      </c>
      <c r="R553" s="474">
        <v>23883017.199999999</v>
      </c>
      <c r="S553" s="474">
        <v>23883017.199999999</v>
      </c>
      <c r="T553" s="474">
        <v>23883017.199999999</v>
      </c>
      <c r="U553" s="474">
        <v>23883017.199999999</v>
      </c>
      <c r="V553" s="474">
        <v>23883017.199999999</v>
      </c>
      <c r="W553" s="474">
        <v>23883017.199999999</v>
      </c>
      <c r="X553" s="474">
        <v>23883017.199999999</v>
      </c>
      <c r="Y553" s="474">
        <v>23883017.199999999</v>
      </c>
      <c r="Z553" s="474">
        <v>23883017.199999999</v>
      </c>
      <c r="AA553" s="474">
        <v>23883017.199999999</v>
      </c>
      <c r="AB553" s="474">
        <v>23883017.199999999</v>
      </c>
      <c r="AC553" s="474">
        <v>23883017.199999999</v>
      </c>
      <c r="AD553" s="474">
        <v>23883017.199999999</v>
      </c>
      <c r="AE553" s="474">
        <v>23883017.199999999</v>
      </c>
      <c r="AF553" s="474">
        <v>23883017.199999999</v>
      </c>
      <c r="AG553" s="474">
        <v>23883017.199999999</v>
      </c>
      <c r="AH553" s="474">
        <v>23883017.199999999</v>
      </c>
      <c r="AI553" s="474">
        <v>23883017.199999999</v>
      </c>
      <c r="AJ553" s="474">
        <v>23883017.199999999</v>
      </c>
      <c r="AK553" s="474">
        <v>23883017.199999999</v>
      </c>
      <c r="AL553" s="474">
        <v>23883017.199999999</v>
      </c>
      <c r="AM553" s="474">
        <v>23883017.199999999</v>
      </c>
      <c r="AN553" s="474">
        <v>23883017.199999999</v>
      </c>
      <c r="AO553" s="474">
        <v>23883017.199999999</v>
      </c>
      <c r="AP553" s="474">
        <v>23883017.199999999</v>
      </c>
      <c r="AQ553" s="474">
        <v>23883017.199999999</v>
      </c>
      <c r="AR553" s="474">
        <v>23883017.199999999</v>
      </c>
      <c r="AS553" s="474">
        <v>23883017.199999999</v>
      </c>
      <c r="AT553" s="474">
        <v>23883017.199999999</v>
      </c>
      <c r="AU553" s="474">
        <v>23883017.199999999</v>
      </c>
      <c r="AV553" s="474">
        <v>23883017.199999999</v>
      </c>
      <c r="AW553" s="474">
        <v>23883017.199999999</v>
      </c>
      <c r="AX553" s="474">
        <v>23883017.199999999</v>
      </c>
      <c r="AY553" s="474">
        <v>23883017.199999999</v>
      </c>
      <c r="AZ553" s="474">
        <v>23883017.199999999</v>
      </c>
      <c r="BA553" s="474">
        <v>23883017.199999999</v>
      </c>
    </row>
    <row r="554" spans="1:53">
      <c r="A554" s="475" t="s">
        <v>2452</v>
      </c>
      <c r="B554" s="474">
        <v>2256152866.7199998</v>
      </c>
      <c r="C554" s="474">
        <v>2260453634.0799999</v>
      </c>
      <c r="D554" s="474">
        <v>2274625110.96</v>
      </c>
      <c r="E554" s="474">
        <v>2292749172.5999999</v>
      </c>
      <c r="F554" s="474">
        <v>2309152170.3600001</v>
      </c>
      <c r="G554" s="474">
        <v>2244462908.6900001</v>
      </c>
      <c r="H554" s="474">
        <v>2245205903.54</v>
      </c>
      <c r="I554" s="474">
        <v>2247449544.8699999</v>
      </c>
      <c r="J554" s="474">
        <v>2130504712.52</v>
      </c>
      <c r="K554" s="474">
        <v>2130285203.0899999</v>
      </c>
      <c r="L554" s="474">
        <v>2130063956.48</v>
      </c>
      <c r="M554" s="474">
        <v>2129840963.28</v>
      </c>
      <c r="N554" s="474">
        <v>2129840963.28</v>
      </c>
      <c r="O554" s="474">
        <v>2129616213.98</v>
      </c>
      <c r="P554" s="474">
        <v>2129389699.1500001</v>
      </c>
      <c r="Q554" s="474">
        <v>2129161409.2</v>
      </c>
      <c r="R554" s="474">
        <v>2128931334.53</v>
      </c>
      <c r="S554" s="474">
        <v>2128699465.53</v>
      </c>
      <c r="T554" s="474">
        <v>2128465792.4400001</v>
      </c>
      <c r="U554" s="474">
        <v>2128230305.5</v>
      </c>
      <c r="V554" s="474">
        <v>2127992994.98</v>
      </c>
      <c r="W554" s="474">
        <v>2127753850.99</v>
      </c>
      <c r="X554" s="474">
        <v>2127512863.6900001</v>
      </c>
      <c r="Y554" s="474">
        <v>2127270023.01</v>
      </c>
      <c r="Z554" s="474">
        <v>2127025319.0699999</v>
      </c>
      <c r="AA554" s="474">
        <v>2127025319.0699999</v>
      </c>
      <c r="AB554" s="474">
        <v>2126778741.76</v>
      </c>
      <c r="AC554" s="474">
        <v>2126530280.97</v>
      </c>
      <c r="AD554" s="474">
        <v>2126279926.6099999</v>
      </c>
      <c r="AE554" s="474">
        <v>2126027668.3699999</v>
      </c>
      <c r="AF554" s="474">
        <v>2125773496.0799999</v>
      </c>
      <c r="AG554" s="474">
        <v>2125517399.3499999</v>
      </c>
      <c r="AH554" s="474">
        <v>2125259367.8800001</v>
      </c>
      <c r="AI554" s="474">
        <v>2124999391.21</v>
      </c>
      <c r="AJ554" s="474">
        <v>2124737458.8900001</v>
      </c>
      <c r="AK554" s="474">
        <v>2124473560.4100001</v>
      </c>
      <c r="AL554" s="474">
        <v>2124207685.1800001</v>
      </c>
      <c r="AM554" s="474">
        <v>2123939822.55</v>
      </c>
      <c r="AN554" s="474">
        <v>2123939822.55</v>
      </c>
      <c r="AO554" s="474">
        <v>2123669961.8499999</v>
      </c>
      <c r="AP554" s="474">
        <v>2123398092.3099999</v>
      </c>
      <c r="AQ554" s="474">
        <v>2123124203.2</v>
      </c>
      <c r="AR554" s="474">
        <v>2122848283.6199999</v>
      </c>
      <c r="AS554" s="474">
        <v>2122570322.6400001</v>
      </c>
      <c r="AT554" s="474">
        <v>2122290309.3499999</v>
      </c>
      <c r="AU554" s="474">
        <v>2122008232.6700001</v>
      </c>
      <c r="AV554" s="474">
        <v>2121724081.6400001</v>
      </c>
      <c r="AW554" s="474">
        <v>2121437845.04</v>
      </c>
      <c r="AX554" s="474">
        <v>2121149511.74</v>
      </c>
      <c r="AY554" s="474">
        <v>2120859070.48</v>
      </c>
      <c r="AZ554" s="474">
        <v>2120566509.9200001</v>
      </c>
      <c r="BA554" s="474">
        <v>2120566509.9200001</v>
      </c>
    </row>
    <row r="555" spans="1:53">
      <c r="A555" s="475" t="s">
        <v>2451</v>
      </c>
      <c r="B555" s="474">
        <v>5676443</v>
      </c>
      <c r="C555" s="474">
        <v>5336536</v>
      </c>
      <c r="D555" s="474">
        <v>4996629</v>
      </c>
      <c r="E555" s="474">
        <v>4656722</v>
      </c>
      <c r="F555" s="474">
        <v>4316815</v>
      </c>
      <c r="G555" s="474">
        <v>3976908</v>
      </c>
      <c r="H555" s="474">
        <v>3637001</v>
      </c>
      <c r="I555" s="474">
        <v>3297094</v>
      </c>
      <c r="J555" s="474">
        <v>2957187</v>
      </c>
      <c r="K555" s="474">
        <v>2617280</v>
      </c>
      <c r="L555" s="474">
        <v>2277373</v>
      </c>
      <c r="M555" s="474">
        <v>1937466</v>
      </c>
      <c r="N555" s="474">
        <v>1937466</v>
      </c>
      <c r="O555" s="474">
        <v>1597559</v>
      </c>
      <c r="P555" s="474">
        <v>1257652</v>
      </c>
      <c r="Q555" s="474">
        <v>917745</v>
      </c>
      <c r="R555" s="474">
        <v>577838</v>
      </c>
      <c r="S555" s="474">
        <v>237936</v>
      </c>
      <c r="T555" s="474">
        <v>228022</v>
      </c>
      <c r="U555" s="474">
        <v>218108</v>
      </c>
      <c r="V555" s="474">
        <v>208194</v>
      </c>
      <c r="W555" s="474">
        <v>198280</v>
      </c>
      <c r="X555" s="474">
        <v>188366</v>
      </c>
      <c r="Y555" s="474">
        <v>178452</v>
      </c>
      <c r="Z555" s="474">
        <v>168538</v>
      </c>
      <c r="AA555" s="474">
        <v>168538</v>
      </c>
      <c r="AB555" s="474">
        <v>158624</v>
      </c>
      <c r="AC555" s="474">
        <v>148710</v>
      </c>
      <c r="AD555" s="474">
        <v>138796</v>
      </c>
      <c r="AE555" s="474">
        <v>128882</v>
      </c>
      <c r="AF555" s="474">
        <v>118968</v>
      </c>
      <c r="AG555" s="474">
        <v>109054</v>
      </c>
      <c r="AH555" s="474">
        <v>99140</v>
      </c>
      <c r="AI555" s="474">
        <v>89226</v>
      </c>
      <c r="AJ555" s="474">
        <v>79312</v>
      </c>
      <c r="AK555" s="474">
        <v>69398</v>
      </c>
      <c r="AL555" s="474">
        <v>59484</v>
      </c>
      <c r="AM555" s="474">
        <v>49570</v>
      </c>
      <c r="AN555" s="474">
        <v>49570</v>
      </c>
      <c r="AO555" s="474">
        <v>39656</v>
      </c>
      <c r="AP555" s="474">
        <v>29742</v>
      </c>
      <c r="AQ555" s="474">
        <v>19828</v>
      </c>
      <c r="AR555" s="474">
        <v>9914</v>
      </c>
      <c r="AS555" s="474">
        <v>0</v>
      </c>
      <c r="AT555" s="474">
        <v>0</v>
      </c>
      <c r="AU555" s="474">
        <v>0</v>
      </c>
      <c r="AV555" s="474">
        <v>0</v>
      </c>
      <c r="AW555" s="474">
        <v>0</v>
      </c>
      <c r="AX555" s="474">
        <v>0</v>
      </c>
      <c r="AY555" s="474">
        <v>0</v>
      </c>
      <c r="AZ555" s="474">
        <v>0</v>
      </c>
      <c r="BA555" s="474">
        <v>0</v>
      </c>
    </row>
    <row r="556" spans="1:53">
      <c r="A556" s="475" t="s">
        <v>2450</v>
      </c>
      <c r="B556" s="474">
        <v>25141100.09</v>
      </c>
      <c r="C556" s="474">
        <v>25372748.379999999</v>
      </c>
      <c r="D556" s="474">
        <v>24842544.989999998</v>
      </c>
      <c r="E556" s="474">
        <v>24315454.699999999</v>
      </c>
      <c r="F556" s="474">
        <v>24759210.390000001</v>
      </c>
      <c r="G556" s="474">
        <v>24244674.890000001</v>
      </c>
      <c r="H556" s="474">
        <v>25514262.68</v>
      </c>
      <c r="I556" s="474">
        <v>24997948.670000002</v>
      </c>
      <c r="J556" s="474">
        <v>26368884.300000001</v>
      </c>
      <c r="K556" s="474">
        <v>28268912</v>
      </c>
      <c r="L556" s="474">
        <v>28680244</v>
      </c>
      <c r="M556" s="474">
        <v>28159658</v>
      </c>
      <c r="N556" s="474">
        <v>28159658</v>
      </c>
      <c r="O556" s="474">
        <v>40053707</v>
      </c>
      <c r="P556" s="474">
        <v>39205755</v>
      </c>
      <c r="Q556" s="474">
        <v>38357803</v>
      </c>
      <c r="R556" s="474">
        <v>43291851</v>
      </c>
      <c r="S556" s="474">
        <v>42408432</v>
      </c>
      <c r="T556" s="474">
        <v>41525014</v>
      </c>
      <c r="U556" s="474">
        <v>40641595</v>
      </c>
      <c r="V556" s="474">
        <v>39758177</v>
      </c>
      <c r="W556" s="474">
        <v>38874758</v>
      </c>
      <c r="X556" s="474">
        <v>37991340</v>
      </c>
      <c r="Y556" s="474">
        <v>37107921</v>
      </c>
      <c r="Z556" s="474">
        <v>36224502</v>
      </c>
      <c r="AA556" s="474">
        <v>36224502</v>
      </c>
      <c r="AB556" s="474">
        <v>35341084</v>
      </c>
      <c r="AC556" s="474">
        <v>34457665</v>
      </c>
      <c r="AD556" s="474">
        <v>33574325</v>
      </c>
      <c r="AE556" s="474">
        <v>32690984</v>
      </c>
      <c r="AF556" s="474">
        <v>31807644</v>
      </c>
      <c r="AG556" s="474">
        <v>30924304</v>
      </c>
      <c r="AH556" s="474">
        <v>30040963</v>
      </c>
      <c r="AI556" s="474">
        <v>29157623</v>
      </c>
      <c r="AJ556" s="474">
        <v>28274282</v>
      </c>
      <c r="AK556" s="474">
        <v>27390942</v>
      </c>
      <c r="AL556" s="474">
        <v>26507602</v>
      </c>
      <c r="AM556" s="474">
        <v>25624261</v>
      </c>
      <c r="AN556" s="474">
        <v>25624261</v>
      </c>
      <c r="AO556" s="474">
        <v>24740921</v>
      </c>
      <c r="AP556" s="474">
        <v>23857581</v>
      </c>
      <c r="AQ556" s="474">
        <v>22974240</v>
      </c>
      <c r="AR556" s="474">
        <v>22090900</v>
      </c>
      <c r="AS556" s="474">
        <v>21207559</v>
      </c>
      <c r="AT556" s="474">
        <v>20324219</v>
      </c>
      <c r="AU556" s="474">
        <v>19440879</v>
      </c>
      <c r="AV556" s="474">
        <v>18557538</v>
      </c>
      <c r="AW556" s="474">
        <v>17674198</v>
      </c>
      <c r="AX556" s="474">
        <v>16790858</v>
      </c>
      <c r="AY556" s="474">
        <v>15907517</v>
      </c>
      <c r="AZ556" s="474">
        <v>15024177</v>
      </c>
      <c r="BA556" s="474">
        <v>15024177</v>
      </c>
    </row>
    <row r="557" spans="1:53">
      <c r="A557" s="475" t="s">
        <v>2449</v>
      </c>
      <c r="B557" s="474">
        <v>4191413.97</v>
      </c>
      <c r="C557" s="474">
        <v>3171405.46</v>
      </c>
      <c r="D557" s="474">
        <v>2339122.23</v>
      </c>
      <c r="E557" s="474">
        <v>1519133.47</v>
      </c>
      <c r="F557" s="474">
        <v>548727.5</v>
      </c>
      <c r="G557" s="474">
        <v>223.130000000005</v>
      </c>
      <c r="H557" s="474">
        <v>5025.53</v>
      </c>
      <c r="I557" s="474">
        <v>9414.07</v>
      </c>
      <c r="J557" s="474">
        <v>10709.97</v>
      </c>
      <c r="K557" s="474">
        <v>10709.97</v>
      </c>
      <c r="L557" s="474">
        <v>10709.97</v>
      </c>
      <c r="M557" s="474">
        <v>10709.97</v>
      </c>
      <c r="N557" s="474">
        <v>10709.97</v>
      </c>
      <c r="O557" s="474">
        <v>10709.97</v>
      </c>
      <c r="P557" s="474">
        <v>10709.97</v>
      </c>
      <c r="Q557" s="474">
        <v>10709.97</v>
      </c>
      <c r="R557" s="474">
        <v>10709.97</v>
      </c>
      <c r="S557" s="474">
        <v>10709.97</v>
      </c>
      <c r="T557" s="474">
        <v>10709.97</v>
      </c>
      <c r="U557" s="474">
        <v>10709.97</v>
      </c>
      <c r="V557" s="474">
        <v>10709.97</v>
      </c>
      <c r="W557" s="474">
        <v>10709.97</v>
      </c>
      <c r="X557" s="474">
        <v>10709.97</v>
      </c>
      <c r="Y557" s="474">
        <v>10709.97</v>
      </c>
      <c r="Z557" s="474">
        <v>10709.97</v>
      </c>
      <c r="AA557" s="474">
        <v>10709.97</v>
      </c>
      <c r="AB557" s="474">
        <v>10709.97</v>
      </c>
      <c r="AC557" s="474">
        <v>10709.97</v>
      </c>
      <c r="AD557" s="474">
        <v>10709.97</v>
      </c>
      <c r="AE557" s="474">
        <v>10709.97</v>
      </c>
      <c r="AF557" s="474">
        <v>10709.97</v>
      </c>
      <c r="AG557" s="474">
        <v>10709.97</v>
      </c>
      <c r="AH557" s="474">
        <v>10709.97</v>
      </c>
      <c r="AI557" s="474">
        <v>10709.97</v>
      </c>
      <c r="AJ557" s="474">
        <v>10709.97</v>
      </c>
      <c r="AK557" s="474">
        <v>10709.97</v>
      </c>
      <c r="AL557" s="474">
        <v>10709.97</v>
      </c>
      <c r="AM557" s="474">
        <v>10709.97</v>
      </c>
      <c r="AN557" s="474">
        <v>10709.97</v>
      </c>
      <c r="AO557" s="474">
        <v>10709.97</v>
      </c>
      <c r="AP557" s="474">
        <v>10709.97</v>
      </c>
      <c r="AQ557" s="474">
        <v>10709.97</v>
      </c>
      <c r="AR557" s="474">
        <v>10709.97</v>
      </c>
      <c r="AS557" s="474">
        <v>10709.97</v>
      </c>
      <c r="AT557" s="474">
        <v>10709.97</v>
      </c>
      <c r="AU557" s="474">
        <v>10709.97</v>
      </c>
      <c r="AV557" s="474">
        <v>10709.97</v>
      </c>
      <c r="AW557" s="474">
        <v>10709.97</v>
      </c>
      <c r="AX557" s="474">
        <v>10709.97</v>
      </c>
      <c r="AY557" s="474">
        <v>10709.97</v>
      </c>
      <c r="AZ557" s="474">
        <v>10709.97</v>
      </c>
      <c r="BA557" s="474">
        <v>10709.97</v>
      </c>
    </row>
    <row r="558" spans="1:53">
      <c r="A558" s="475" t="s">
        <v>2448</v>
      </c>
      <c r="B558" s="474">
        <v>1332186.24</v>
      </c>
      <c r="C558" s="474">
        <v>1229710.3799999999</v>
      </c>
      <c r="D558" s="474">
        <v>1127234.51</v>
      </c>
      <c r="E558" s="474">
        <v>1024758.65</v>
      </c>
      <c r="F558" s="474">
        <v>922282.78</v>
      </c>
      <c r="G558" s="474">
        <v>819806.92</v>
      </c>
      <c r="H558" s="474">
        <v>717331.05</v>
      </c>
      <c r="I558" s="474">
        <v>614855.18999999994</v>
      </c>
      <c r="J558" s="474">
        <v>512379.32</v>
      </c>
      <c r="K558" s="474">
        <v>409903</v>
      </c>
      <c r="L558" s="474">
        <v>307428</v>
      </c>
      <c r="M558" s="474">
        <v>204952</v>
      </c>
      <c r="N558" s="474">
        <v>204952</v>
      </c>
      <c r="O558" s="474">
        <v>102476</v>
      </c>
      <c r="P558" s="474">
        <v>0</v>
      </c>
      <c r="Q558" s="474">
        <v>0</v>
      </c>
      <c r="R558" s="474">
        <v>0</v>
      </c>
      <c r="S558" s="474">
        <v>0</v>
      </c>
      <c r="T558" s="474">
        <v>0</v>
      </c>
      <c r="U558" s="474">
        <v>0</v>
      </c>
      <c r="V558" s="474">
        <v>0</v>
      </c>
      <c r="W558" s="474">
        <v>0</v>
      </c>
      <c r="X558" s="474">
        <v>0</v>
      </c>
      <c r="Y558" s="474">
        <v>0</v>
      </c>
      <c r="Z558" s="474">
        <v>0</v>
      </c>
      <c r="AA558" s="474">
        <v>0</v>
      </c>
      <c r="AB558" s="474">
        <v>0</v>
      </c>
      <c r="AC558" s="474">
        <v>0</v>
      </c>
      <c r="AD558" s="474">
        <v>0</v>
      </c>
      <c r="AE558" s="474">
        <v>0</v>
      </c>
      <c r="AF558" s="474">
        <v>0</v>
      </c>
      <c r="AG558" s="474">
        <v>0</v>
      </c>
      <c r="AH558" s="474">
        <v>0</v>
      </c>
      <c r="AI558" s="474">
        <v>0</v>
      </c>
      <c r="AJ558" s="474">
        <v>0</v>
      </c>
      <c r="AK558" s="474">
        <v>0</v>
      </c>
      <c r="AL558" s="474">
        <v>0</v>
      </c>
      <c r="AM558" s="474">
        <v>0</v>
      </c>
      <c r="AN558" s="474">
        <v>0</v>
      </c>
      <c r="AO558" s="474">
        <v>0</v>
      </c>
      <c r="AP558" s="474">
        <v>0</v>
      </c>
      <c r="AQ558" s="474">
        <v>0</v>
      </c>
      <c r="AR558" s="474">
        <v>0</v>
      </c>
      <c r="AS558" s="474">
        <v>0</v>
      </c>
      <c r="AT558" s="474">
        <v>0</v>
      </c>
      <c r="AU558" s="474">
        <v>0</v>
      </c>
      <c r="AV558" s="474">
        <v>0</v>
      </c>
      <c r="AW558" s="474">
        <v>0</v>
      </c>
      <c r="AX558" s="474">
        <v>0</v>
      </c>
      <c r="AY558" s="474">
        <v>0</v>
      </c>
      <c r="AZ558" s="474">
        <v>0</v>
      </c>
      <c r="BA558" s="474">
        <v>0</v>
      </c>
    </row>
    <row r="559" spans="1:53">
      <c r="A559" s="475" t="s">
        <v>2447</v>
      </c>
      <c r="B559" s="474">
        <v>981106</v>
      </c>
      <c r="C559" s="474">
        <v>981106</v>
      </c>
      <c r="D559" s="474">
        <v>981106</v>
      </c>
      <c r="E559" s="474">
        <v>981106</v>
      </c>
      <c r="F559" s="474">
        <v>981106</v>
      </c>
      <c r="G559" s="474">
        <v>981106</v>
      </c>
      <c r="H559" s="474">
        <v>981106</v>
      </c>
      <c r="I559" s="474">
        <v>981106</v>
      </c>
      <c r="J559" s="474">
        <v>981106</v>
      </c>
      <c r="K559" s="474">
        <v>981106</v>
      </c>
      <c r="L559" s="474">
        <v>981106</v>
      </c>
      <c r="M559" s="474">
        <v>981106</v>
      </c>
      <c r="N559" s="474">
        <v>981106</v>
      </c>
      <c r="O559" s="474">
        <v>981106</v>
      </c>
      <c r="P559" s="474">
        <v>981106</v>
      </c>
      <c r="Q559" s="474">
        <v>981106</v>
      </c>
      <c r="R559" s="474">
        <v>981106</v>
      </c>
      <c r="S559" s="474">
        <v>981106</v>
      </c>
      <c r="T559" s="474">
        <v>981106</v>
      </c>
      <c r="U559" s="474">
        <v>981106</v>
      </c>
      <c r="V559" s="474">
        <v>981106</v>
      </c>
      <c r="W559" s="474">
        <v>981106</v>
      </c>
      <c r="X559" s="474">
        <v>981106</v>
      </c>
      <c r="Y559" s="474">
        <v>981106</v>
      </c>
      <c r="Z559" s="474">
        <v>981106</v>
      </c>
      <c r="AA559" s="474">
        <v>981106</v>
      </c>
      <c r="AB559" s="474">
        <v>981106</v>
      </c>
      <c r="AC559" s="474">
        <v>981106</v>
      </c>
      <c r="AD559" s="474">
        <v>981106</v>
      </c>
      <c r="AE559" s="474">
        <v>981106</v>
      </c>
      <c r="AF559" s="474">
        <v>981106</v>
      </c>
      <c r="AG559" s="474">
        <v>981106</v>
      </c>
      <c r="AH559" s="474">
        <v>981106</v>
      </c>
      <c r="AI559" s="474">
        <v>981106</v>
      </c>
      <c r="AJ559" s="474">
        <v>981106</v>
      </c>
      <c r="AK559" s="474">
        <v>981106</v>
      </c>
      <c r="AL559" s="474">
        <v>981106</v>
      </c>
      <c r="AM559" s="474">
        <v>981106</v>
      </c>
      <c r="AN559" s="474">
        <v>981106</v>
      </c>
      <c r="AO559" s="474">
        <v>981106</v>
      </c>
      <c r="AP559" s="474">
        <v>981106</v>
      </c>
      <c r="AQ559" s="474">
        <v>981106</v>
      </c>
      <c r="AR559" s="474">
        <v>981106</v>
      </c>
      <c r="AS559" s="474">
        <v>981106</v>
      </c>
      <c r="AT559" s="474">
        <v>981106</v>
      </c>
      <c r="AU559" s="474">
        <v>981106</v>
      </c>
      <c r="AV559" s="474">
        <v>981106</v>
      </c>
      <c r="AW559" s="474">
        <v>981106</v>
      </c>
      <c r="AX559" s="474">
        <v>981106</v>
      </c>
      <c r="AY559" s="474">
        <v>981106</v>
      </c>
      <c r="AZ559" s="474">
        <v>981106</v>
      </c>
      <c r="BA559" s="474">
        <v>981106</v>
      </c>
    </row>
    <row r="560" spans="1:53">
      <c r="A560" s="475" t="s">
        <v>2446</v>
      </c>
      <c r="B560" s="474">
        <v>0</v>
      </c>
      <c r="C560" s="474">
        <v>0</v>
      </c>
      <c r="D560" s="474">
        <v>0</v>
      </c>
      <c r="E560" s="474">
        <v>0</v>
      </c>
      <c r="F560" s="474">
        <v>0</v>
      </c>
      <c r="G560" s="474">
        <v>0</v>
      </c>
      <c r="H560" s="474">
        <v>0</v>
      </c>
      <c r="I560" s="474">
        <v>0</v>
      </c>
      <c r="J560" s="474">
        <v>0</v>
      </c>
      <c r="K560" s="474">
        <v>0</v>
      </c>
      <c r="L560" s="474">
        <v>0</v>
      </c>
      <c r="M560" s="474">
        <v>0</v>
      </c>
      <c r="N560" s="474">
        <v>0</v>
      </c>
      <c r="O560" s="474">
        <v>0</v>
      </c>
      <c r="P560" s="474">
        <v>0</v>
      </c>
      <c r="Q560" s="474">
        <v>0</v>
      </c>
      <c r="R560" s="474">
        <v>0</v>
      </c>
      <c r="S560" s="474">
        <v>0</v>
      </c>
      <c r="T560" s="474">
        <v>0</v>
      </c>
      <c r="U560" s="474">
        <v>0</v>
      </c>
      <c r="V560" s="474">
        <v>0</v>
      </c>
      <c r="W560" s="474">
        <v>0</v>
      </c>
      <c r="X560" s="474">
        <v>0</v>
      </c>
      <c r="Y560" s="474">
        <v>0</v>
      </c>
      <c r="Z560" s="474">
        <v>0</v>
      </c>
      <c r="AA560" s="474">
        <v>0</v>
      </c>
      <c r="AB560" s="474">
        <v>0</v>
      </c>
      <c r="AC560" s="474">
        <v>0</v>
      </c>
      <c r="AD560" s="474">
        <v>0</v>
      </c>
      <c r="AE560" s="474">
        <v>0</v>
      </c>
      <c r="AF560" s="474">
        <v>0</v>
      </c>
      <c r="AG560" s="474">
        <v>0</v>
      </c>
      <c r="AH560" s="474">
        <v>0</v>
      </c>
      <c r="AI560" s="474">
        <v>0</v>
      </c>
      <c r="AJ560" s="474">
        <v>0</v>
      </c>
      <c r="AK560" s="474">
        <v>0</v>
      </c>
      <c r="AL560" s="474">
        <v>0</v>
      </c>
      <c r="AM560" s="474">
        <v>0</v>
      </c>
      <c r="AN560" s="474">
        <v>0</v>
      </c>
      <c r="AO560" s="474">
        <v>0</v>
      </c>
      <c r="AP560" s="474">
        <v>0</v>
      </c>
      <c r="AQ560" s="474">
        <v>0</v>
      </c>
      <c r="AR560" s="474">
        <v>0</v>
      </c>
      <c r="AS560" s="474">
        <v>0</v>
      </c>
      <c r="AT560" s="474">
        <v>0</v>
      </c>
      <c r="AU560" s="474">
        <v>0</v>
      </c>
      <c r="AV560" s="474">
        <v>0</v>
      </c>
      <c r="AW560" s="474">
        <v>0</v>
      </c>
      <c r="AX560" s="474">
        <v>0</v>
      </c>
      <c r="AY560" s="474">
        <v>0</v>
      </c>
      <c r="AZ560" s="474">
        <v>0</v>
      </c>
      <c r="BA560" s="474">
        <v>0</v>
      </c>
    </row>
    <row r="561" spans="1:53">
      <c r="A561" s="475" t="s">
        <v>2445</v>
      </c>
      <c r="B561" s="474">
        <v>0</v>
      </c>
      <c r="C561" s="474">
        <v>0</v>
      </c>
      <c r="D561" s="474">
        <v>0</v>
      </c>
      <c r="E561" s="474">
        <v>0</v>
      </c>
      <c r="F561" s="474">
        <v>0</v>
      </c>
      <c r="G561" s="474">
        <v>1778278</v>
      </c>
      <c r="H561" s="474">
        <v>0</v>
      </c>
      <c r="I561" s="474">
        <v>0</v>
      </c>
      <c r="J561" s="474">
        <v>0</v>
      </c>
      <c r="K561" s="474">
        <v>0</v>
      </c>
      <c r="L561" s="474">
        <v>0</v>
      </c>
      <c r="M561" s="474">
        <v>0</v>
      </c>
      <c r="N561" s="474">
        <v>0</v>
      </c>
      <c r="O561" s="474">
        <v>0</v>
      </c>
      <c r="P561" s="474">
        <v>0</v>
      </c>
      <c r="Q561" s="474">
        <v>0</v>
      </c>
      <c r="R561" s="474">
        <v>0</v>
      </c>
      <c r="S561" s="474">
        <v>0</v>
      </c>
      <c r="T561" s="474">
        <v>0</v>
      </c>
      <c r="U561" s="474">
        <v>0</v>
      </c>
      <c r="V561" s="474">
        <v>0</v>
      </c>
      <c r="W561" s="474">
        <v>0</v>
      </c>
      <c r="X561" s="474">
        <v>0</v>
      </c>
      <c r="Y561" s="474">
        <v>0</v>
      </c>
      <c r="Z561" s="474">
        <v>0</v>
      </c>
      <c r="AA561" s="474">
        <v>0</v>
      </c>
      <c r="AB561" s="474">
        <v>0</v>
      </c>
      <c r="AC561" s="474">
        <v>0</v>
      </c>
      <c r="AD561" s="474">
        <v>0</v>
      </c>
      <c r="AE561" s="474">
        <v>0</v>
      </c>
      <c r="AF561" s="474">
        <v>0</v>
      </c>
      <c r="AG561" s="474">
        <v>0</v>
      </c>
      <c r="AH561" s="474">
        <v>0</v>
      </c>
      <c r="AI561" s="474">
        <v>0</v>
      </c>
      <c r="AJ561" s="474">
        <v>0</v>
      </c>
      <c r="AK561" s="474">
        <v>0</v>
      </c>
      <c r="AL561" s="474">
        <v>0</v>
      </c>
      <c r="AM561" s="474">
        <v>0</v>
      </c>
      <c r="AN561" s="474">
        <v>0</v>
      </c>
      <c r="AO561" s="474">
        <v>0</v>
      </c>
      <c r="AP561" s="474">
        <v>0</v>
      </c>
      <c r="AQ561" s="474">
        <v>0</v>
      </c>
      <c r="AR561" s="474">
        <v>0</v>
      </c>
      <c r="AS561" s="474">
        <v>0</v>
      </c>
      <c r="AT561" s="474">
        <v>0</v>
      </c>
      <c r="AU561" s="474">
        <v>0</v>
      </c>
      <c r="AV561" s="474">
        <v>0</v>
      </c>
      <c r="AW561" s="474">
        <v>0</v>
      </c>
      <c r="AX561" s="474">
        <v>0</v>
      </c>
      <c r="AY561" s="474">
        <v>0</v>
      </c>
      <c r="AZ561" s="474">
        <v>0</v>
      </c>
      <c r="BA561" s="474">
        <v>0</v>
      </c>
    </row>
    <row r="562" spans="1:53">
      <c r="A562" s="475" t="s">
        <v>2444</v>
      </c>
      <c r="B562" s="474">
        <v>1343820.06</v>
      </c>
      <c r="C562" s="474">
        <v>1213236.6399999999</v>
      </c>
      <c r="D562" s="474">
        <v>1080458.6100000001</v>
      </c>
      <c r="E562" s="474">
        <v>947090.54</v>
      </c>
      <c r="F562" s="474">
        <v>812359.36</v>
      </c>
      <c r="G562" s="474">
        <v>676865.77</v>
      </c>
      <c r="H562" s="474">
        <v>540689.56999999995</v>
      </c>
      <c r="I562" s="474">
        <v>403278.07</v>
      </c>
      <c r="J562" s="474">
        <v>263594.36</v>
      </c>
      <c r="K562" s="474">
        <v>263594.36</v>
      </c>
      <c r="L562" s="474">
        <v>263594.36</v>
      </c>
      <c r="M562" s="474">
        <v>263594.36</v>
      </c>
      <c r="N562" s="474">
        <v>263594.36</v>
      </c>
      <c r="O562" s="474">
        <v>263594.36</v>
      </c>
      <c r="P562" s="474">
        <v>263594.36</v>
      </c>
      <c r="Q562" s="474">
        <v>263594.36</v>
      </c>
      <c r="R562" s="474">
        <v>263594.36</v>
      </c>
      <c r="S562" s="474">
        <v>263594.36</v>
      </c>
      <c r="T562" s="474">
        <v>263594.36</v>
      </c>
      <c r="U562" s="474">
        <v>263594.36</v>
      </c>
      <c r="V562" s="474">
        <v>263594.36</v>
      </c>
      <c r="W562" s="474">
        <v>263594.36</v>
      </c>
      <c r="X562" s="474">
        <v>263594.36</v>
      </c>
      <c r="Y562" s="474">
        <v>263594.36</v>
      </c>
      <c r="Z562" s="474">
        <v>263594.36</v>
      </c>
      <c r="AA562" s="474">
        <v>263594.36</v>
      </c>
      <c r="AB562" s="474">
        <v>263594.36</v>
      </c>
      <c r="AC562" s="474">
        <v>263594.36</v>
      </c>
      <c r="AD562" s="474">
        <v>263594.36</v>
      </c>
      <c r="AE562" s="474">
        <v>263594.36</v>
      </c>
      <c r="AF562" s="474">
        <v>263594.36</v>
      </c>
      <c r="AG562" s="474">
        <v>263594.36</v>
      </c>
      <c r="AH562" s="474">
        <v>263594.36</v>
      </c>
      <c r="AI562" s="474">
        <v>263594.36</v>
      </c>
      <c r="AJ562" s="474">
        <v>263594.36</v>
      </c>
      <c r="AK562" s="474">
        <v>263594.36</v>
      </c>
      <c r="AL562" s="474">
        <v>263594.36</v>
      </c>
      <c r="AM562" s="474">
        <v>263594.36</v>
      </c>
      <c r="AN562" s="474">
        <v>263594.36</v>
      </c>
      <c r="AO562" s="474">
        <v>263594.36</v>
      </c>
      <c r="AP562" s="474">
        <v>263594.36</v>
      </c>
      <c r="AQ562" s="474">
        <v>263594.36</v>
      </c>
      <c r="AR562" s="474">
        <v>263594.36</v>
      </c>
      <c r="AS562" s="474">
        <v>263594.36</v>
      </c>
      <c r="AT562" s="474">
        <v>263594.36</v>
      </c>
      <c r="AU562" s="474">
        <v>263594.36</v>
      </c>
      <c r="AV562" s="474">
        <v>263594.36</v>
      </c>
      <c r="AW562" s="474">
        <v>263594.36</v>
      </c>
      <c r="AX562" s="474">
        <v>263594.36</v>
      </c>
      <c r="AY562" s="474">
        <v>263594.36</v>
      </c>
      <c r="AZ562" s="474">
        <v>263594.36</v>
      </c>
      <c r="BA562" s="474">
        <v>263594.36</v>
      </c>
    </row>
    <row r="563" spans="1:53">
      <c r="A563" s="475" t="s">
        <v>2443</v>
      </c>
      <c r="B563" s="474">
        <v>221611728.83000001</v>
      </c>
      <c r="C563" s="474">
        <v>222127357.31</v>
      </c>
      <c r="D563" s="474">
        <v>222932111.15000001</v>
      </c>
      <c r="E563" s="474">
        <v>223544416.63999999</v>
      </c>
      <c r="F563" s="474">
        <v>224412615.90000001</v>
      </c>
      <c r="G563" s="474">
        <v>225178182.66</v>
      </c>
      <c r="H563" s="474">
        <v>225748682.09</v>
      </c>
      <c r="I563" s="474">
        <v>226294830.94</v>
      </c>
      <c r="J563" s="474">
        <v>227113038.21000001</v>
      </c>
      <c r="K563" s="474">
        <v>227997704.04333299</v>
      </c>
      <c r="L563" s="474">
        <v>228882369.87666601</v>
      </c>
      <c r="M563" s="474">
        <v>229767035.71000001</v>
      </c>
      <c r="N563" s="474">
        <v>229767035.71000001</v>
      </c>
      <c r="O563" s="474">
        <v>230562963.81</v>
      </c>
      <c r="P563" s="474">
        <v>231401872.96000001</v>
      </c>
      <c r="Q563" s="474">
        <v>232541045.99000001</v>
      </c>
      <c r="R563" s="474">
        <v>233497860.88999999</v>
      </c>
      <c r="S563" s="474">
        <v>234696270.96000001</v>
      </c>
      <c r="T563" s="474">
        <v>235837915.50999999</v>
      </c>
      <c r="U563" s="474">
        <v>236601587.86000001</v>
      </c>
      <c r="V563" s="474">
        <v>237384938.88</v>
      </c>
      <c r="W563" s="474">
        <v>238391236.59</v>
      </c>
      <c r="X563" s="474">
        <v>239007911.25</v>
      </c>
      <c r="Y563" s="474">
        <v>239608647.68000001</v>
      </c>
      <c r="Z563" s="474">
        <v>241750088.93000001</v>
      </c>
      <c r="AA563" s="474">
        <v>241750088.93000001</v>
      </c>
      <c r="AB563" s="474">
        <v>242255119.24333301</v>
      </c>
      <c r="AC563" s="474">
        <v>242760149.55666599</v>
      </c>
      <c r="AD563" s="474">
        <v>243265179.87</v>
      </c>
      <c r="AE563" s="474">
        <v>243770210.18333301</v>
      </c>
      <c r="AF563" s="474">
        <v>244275240.49666601</v>
      </c>
      <c r="AG563" s="474">
        <v>244780270.81</v>
      </c>
      <c r="AH563" s="474">
        <v>245285301.12333301</v>
      </c>
      <c r="AI563" s="474">
        <v>245790331.43666601</v>
      </c>
      <c r="AJ563" s="474">
        <v>246295361.75</v>
      </c>
      <c r="AK563" s="474">
        <v>246800392.063333</v>
      </c>
      <c r="AL563" s="474">
        <v>247305422.37666601</v>
      </c>
      <c r="AM563" s="474">
        <v>247810452.69</v>
      </c>
      <c r="AN563" s="474">
        <v>247810452.69</v>
      </c>
      <c r="AO563" s="474">
        <v>247810452.69</v>
      </c>
      <c r="AP563" s="474">
        <v>247810452.69</v>
      </c>
      <c r="AQ563" s="474">
        <v>247810452.69</v>
      </c>
      <c r="AR563" s="474">
        <v>247810452.69</v>
      </c>
      <c r="AS563" s="474">
        <v>247810452.69</v>
      </c>
      <c r="AT563" s="474">
        <v>247810452.69</v>
      </c>
      <c r="AU563" s="474">
        <v>247810452.69</v>
      </c>
      <c r="AV563" s="474">
        <v>247810452.69</v>
      </c>
      <c r="AW563" s="474">
        <v>247810452.69</v>
      </c>
      <c r="AX563" s="474">
        <v>247810452.69</v>
      </c>
      <c r="AY563" s="474">
        <v>247810452.69</v>
      </c>
      <c r="AZ563" s="474">
        <v>247810452.69</v>
      </c>
      <c r="BA563" s="474">
        <v>247810452.69</v>
      </c>
    </row>
    <row r="564" spans="1:53">
      <c r="A564" s="475" t="s">
        <v>2442</v>
      </c>
      <c r="B564" s="474">
        <v>175531699.65000001</v>
      </c>
      <c r="C564" s="474">
        <v>175574111.63</v>
      </c>
      <c r="D564" s="474">
        <v>175575026.84999999</v>
      </c>
      <c r="E564" s="474">
        <v>175575026.84999999</v>
      </c>
      <c r="F564" s="474">
        <v>175575026.84999999</v>
      </c>
      <c r="G564" s="474">
        <v>175575026.84999999</v>
      </c>
      <c r="H564" s="474">
        <v>175786601.61000001</v>
      </c>
      <c r="I564" s="474">
        <v>175786601.61000001</v>
      </c>
      <c r="J564" s="474">
        <v>175786601.61000001</v>
      </c>
      <c r="K564" s="474">
        <v>175786601.61000001</v>
      </c>
      <c r="L564" s="474">
        <v>175786601.61000001</v>
      </c>
      <c r="M564" s="474">
        <v>175786601.61000001</v>
      </c>
      <c r="N564" s="474">
        <v>175786601.61000001</v>
      </c>
      <c r="O564" s="474">
        <v>175786601.61000001</v>
      </c>
      <c r="P564" s="474">
        <v>175786601.61000001</v>
      </c>
      <c r="Q564" s="474">
        <v>175786601.61000001</v>
      </c>
      <c r="R564" s="474">
        <v>175786601.61000001</v>
      </c>
      <c r="S564" s="474">
        <v>175786601.61000001</v>
      </c>
      <c r="T564" s="474">
        <v>175786601.61000001</v>
      </c>
      <c r="U564" s="474">
        <v>175786601.61000001</v>
      </c>
      <c r="V564" s="474">
        <v>175786601.61000001</v>
      </c>
      <c r="W564" s="474">
        <v>175786601.61000001</v>
      </c>
      <c r="X564" s="474">
        <v>175786601.61000001</v>
      </c>
      <c r="Y564" s="474">
        <v>175786601.61000001</v>
      </c>
      <c r="Z564" s="474">
        <v>175786601.61000001</v>
      </c>
      <c r="AA564" s="474">
        <v>175786601.61000001</v>
      </c>
      <c r="AB564" s="474">
        <v>175786601.61000001</v>
      </c>
      <c r="AC564" s="474">
        <v>175786601.61000001</v>
      </c>
      <c r="AD564" s="474">
        <v>175786601.61000001</v>
      </c>
      <c r="AE564" s="474">
        <v>175786601.61000001</v>
      </c>
      <c r="AF564" s="474">
        <v>175786601.61000001</v>
      </c>
      <c r="AG564" s="474">
        <v>175786601.61000001</v>
      </c>
      <c r="AH564" s="474">
        <v>175786601.61000001</v>
      </c>
      <c r="AI564" s="474">
        <v>175786601.61000001</v>
      </c>
      <c r="AJ564" s="474">
        <v>175786601.61000001</v>
      </c>
      <c r="AK564" s="474">
        <v>175786601.61000001</v>
      </c>
      <c r="AL564" s="474">
        <v>175786601.61000001</v>
      </c>
      <c r="AM564" s="474">
        <v>175786601.61000001</v>
      </c>
      <c r="AN564" s="474">
        <v>175786601.61000001</v>
      </c>
      <c r="AO564" s="474">
        <v>175786601.61000001</v>
      </c>
      <c r="AP564" s="474">
        <v>175786601.61000001</v>
      </c>
      <c r="AQ564" s="474">
        <v>175786601.61000001</v>
      </c>
      <c r="AR564" s="474">
        <v>175786601.61000001</v>
      </c>
      <c r="AS564" s="474">
        <v>175786601.61000001</v>
      </c>
      <c r="AT564" s="474">
        <v>175786601.61000001</v>
      </c>
      <c r="AU564" s="474">
        <v>175786601.61000001</v>
      </c>
      <c r="AV564" s="474">
        <v>175786601.61000001</v>
      </c>
      <c r="AW564" s="474">
        <v>175786601.61000001</v>
      </c>
      <c r="AX564" s="474">
        <v>175786601.61000001</v>
      </c>
      <c r="AY564" s="474">
        <v>175786601.61000001</v>
      </c>
      <c r="AZ564" s="474">
        <v>175786601.61000001</v>
      </c>
      <c r="BA564" s="474">
        <v>175786601.61000001</v>
      </c>
    </row>
    <row r="565" spans="1:53">
      <c r="A565" s="475" t="s">
        <v>2441</v>
      </c>
      <c r="B565" s="474">
        <v>10722846</v>
      </c>
      <c r="C565" s="474">
        <v>10143229</v>
      </c>
      <c r="D565" s="474">
        <v>9563612</v>
      </c>
      <c r="E565" s="474">
        <v>8983995</v>
      </c>
      <c r="F565" s="474">
        <v>8404378</v>
      </c>
      <c r="G565" s="474">
        <v>7824761</v>
      </c>
      <c r="H565" s="474">
        <v>7245144</v>
      </c>
      <c r="I565" s="474">
        <v>6665527</v>
      </c>
      <c r="J565" s="474">
        <v>6085910</v>
      </c>
      <c r="K565" s="474">
        <v>5506293</v>
      </c>
      <c r="L565" s="474">
        <v>4926676</v>
      </c>
      <c r="M565" s="474">
        <v>4347059</v>
      </c>
      <c r="N565" s="474">
        <v>4347059</v>
      </c>
      <c r="O565" s="474">
        <v>3767442</v>
      </c>
      <c r="P565" s="474">
        <v>3187825</v>
      </c>
      <c r="Q565" s="474">
        <v>2608208</v>
      </c>
      <c r="R565" s="474">
        <v>2028591</v>
      </c>
      <c r="S565" s="474">
        <v>1448974</v>
      </c>
      <c r="T565" s="474">
        <v>869357</v>
      </c>
      <c r="U565" s="474">
        <v>289740</v>
      </c>
      <c r="V565" s="474">
        <v>-4</v>
      </c>
      <c r="W565" s="474">
        <v>-4</v>
      </c>
      <c r="X565" s="474">
        <v>-4</v>
      </c>
      <c r="Y565" s="474">
        <v>-4</v>
      </c>
      <c r="Z565" s="474">
        <v>-4</v>
      </c>
      <c r="AA565" s="474">
        <v>-4</v>
      </c>
      <c r="AB565" s="474">
        <v>-4</v>
      </c>
      <c r="AC565" s="474">
        <v>-4</v>
      </c>
      <c r="AD565" s="474">
        <v>-4</v>
      </c>
      <c r="AE565" s="474">
        <v>-4</v>
      </c>
      <c r="AF565" s="474">
        <v>-4</v>
      </c>
      <c r="AG565" s="474">
        <v>-4</v>
      </c>
      <c r="AH565" s="474">
        <v>-4</v>
      </c>
      <c r="AI565" s="474">
        <v>-4</v>
      </c>
      <c r="AJ565" s="474">
        <v>-4</v>
      </c>
      <c r="AK565" s="474">
        <v>-4</v>
      </c>
      <c r="AL565" s="474">
        <v>-4</v>
      </c>
      <c r="AM565" s="474">
        <v>-4</v>
      </c>
      <c r="AN565" s="474">
        <v>-4</v>
      </c>
      <c r="AO565" s="474">
        <v>-4</v>
      </c>
      <c r="AP565" s="474">
        <v>-4</v>
      </c>
      <c r="AQ565" s="474">
        <v>-4</v>
      </c>
      <c r="AR565" s="474">
        <v>-4</v>
      </c>
      <c r="AS565" s="474">
        <v>-4</v>
      </c>
      <c r="AT565" s="474">
        <v>-4</v>
      </c>
      <c r="AU565" s="474">
        <v>-4</v>
      </c>
      <c r="AV565" s="474">
        <v>-4</v>
      </c>
      <c r="AW565" s="474">
        <v>-4</v>
      </c>
      <c r="AX565" s="474">
        <v>-4</v>
      </c>
      <c r="AY565" s="474">
        <v>-4</v>
      </c>
      <c r="AZ565" s="474">
        <v>-4</v>
      </c>
      <c r="BA565" s="474">
        <v>-4</v>
      </c>
    </row>
    <row r="566" spans="1:53">
      <c r="A566" s="475" t="s">
        <v>2440</v>
      </c>
      <c r="B566" s="474">
        <v>22767368</v>
      </c>
      <c r="C566" s="474">
        <v>22690710</v>
      </c>
      <c r="D566" s="474">
        <v>22614052</v>
      </c>
      <c r="E566" s="474">
        <v>22537394</v>
      </c>
      <c r="F566" s="474">
        <v>22460736</v>
      </c>
      <c r="G566" s="474">
        <v>22384078</v>
      </c>
      <c r="H566" s="474">
        <v>22307420</v>
      </c>
      <c r="I566" s="474">
        <v>22230762</v>
      </c>
      <c r="J566" s="474">
        <v>22154104</v>
      </c>
      <c r="K566" s="474">
        <v>22077446</v>
      </c>
      <c r="L566" s="474">
        <v>22000788</v>
      </c>
      <c r="M566" s="474">
        <v>21924130</v>
      </c>
      <c r="N566" s="474">
        <v>21924130</v>
      </c>
      <c r="O566" s="474">
        <v>21847472</v>
      </c>
      <c r="P566" s="474">
        <v>21770814</v>
      </c>
      <c r="Q566" s="474">
        <v>21694156</v>
      </c>
      <c r="R566" s="474">
        <v>21617498</v>
      </c>
      <c r="S566" s="474">
        <v>21540840</v>
      </c>
      <c r="T566" s="474">
        <v>21464182</v>
      </c>
      <c r="U566" s="474">
        <v>21387524</v>
      </c>
      <c r="V566" s="474">
        <v>21310866</v>
      </c>
      <c r="W566" s="474">
        <v>21234208</v>
      </c>
      <c r="X566" s="474">
        <v>21157550</v>
      </c>
      <c r="Y566" s="474">
        <v>21080892</v>
      </c>
      <c r="Z566" s="474">
        <v>21004234</v>
      </c>
      <c r="AA566" s="474">
        <v>21004234</v>
      </c>
      <c r="AB566" s="474">
        <v>20927576</v>
      </c>
      <c r="AC566" s="474">
        <v>20850918</v>
      </c>
      <c r="AD566" s="474">
        <v>20774260</v>
      </c>
      <c r="AE566" s="474">
        <v>20697602</v>
      </c>
      <c r="AF566" s="474">
        <v>20620944</v>
      </c>
      <c r="AG566" s="474">
        <v>20544286</v>
      </c>
      <c r="AH566" s="474">
        <v>20467628</v>
      </c>
      <c r="AI566" s="474">
        <v>20390970</v>
      </c>
      <c r="AJ566" s="474">
        <v>20314312</v>
      </c>
      <c r="AK566" s="474">
        <v>20237654</v>
      </c>
      <c r="AL566" s="474">
        <v>20160996</v>
      </c>
      <c r="AM566" s="474">
        <v>20084338</v>
      </c>
      <c r="AN566" s="474">
        <v>20084338</v>
      </c>
      <c r="AO566" s="474">
        <v>20007680</v>
      </c>
      <c r="AP566" s="474">
        <v>19931022</v>
      </c>
      <c r="AQ566" s="474">
        <v>19854364</v>
      </c>
      <c r="AR566" s="474">
        <v>19777706</v>
      </c>
      <c r="AS566" s="474">
        <v>19701048</v>
      </c>
      <c r="AT566" s="474">
        <v>19624390</v>
      </c>
      <c r="AU566" s="474">
        <v>19547732</v>
      </c>
      <c r="AV566" s="474">
        <v>19471074</v>
      </c>
      <c r="AW566" s="474">
        <v>19394416</v>
      </c>
      <c r="AX566" s="474">
        <v>19317758</v>
      </c>
      <c r="AY566" s="474">
        <v>19241100</v>
      </c>
      <c r="AZ566" s="474">
        <v>19164442</v>
      </c>
      <c r="BA566" s="474">
        <v>19164442</v>
      </c>
    </row>
    <row r="567" spans="1:53">
      <c r="A567" s="475" t="s">
        <v>2439</v>
      </c>
      <c r="B567" s="474">
        <v>9724304</v>
      </c>
      <c r="C567" s="474">
        <v>9692157</v>
      </c>
      <c r="D567" s="474">
        <v>9660010</v>
      </c>
      <c r="E567" s="474">
        <v>9627863</v>
      </c>
      <c r="F567" s="474">
        <v>9595716</v>
      </c>
      <c r="G567" s="474">
        <v>9563569</v>
      </c>
      <c r="H567" s="474">
        <v>9531422</v>
      </c>
      <c r="I567" s="474">
        <v>9499275</v>
      </c>
      <c r="J567" s="474">
        <v>9467128</v>
      </c>
      <c r="K567" s="474">
        <v>9434981</v>
      </c>
      <c r="L567" s="474">
        <v>9402834</v>
      </c>
      <c r="M567" s="474">
        <v>9370687</v>
      </c>
      <c r="N567" s="474">
        <v>9370687</v>
      </c>
      <c r="O567" s="474">
        <v>9338540</v>
      </c>
      <c r="P567" s="474">
        <v>9306393</v>
      </c>
      <c r="Q567" s="474">
        <v>9274246</v>
      </c>
      <c r="R567" s="474">
        <v>9242099</v>
      </c>
      <c r="S567" s="474">
        <v>9209952</v>
      </c>
      <c r="T567" s="474">
        <v>9177805</v>
      </c>
      <c r="U567" s="474">
        <v>9145658</v>
      </c>
      <c r="V567" s="474">
        <v>9113511</v>
      </c>
      <c r="W567" s="474">
        <v>9081364</v>
      </c>
      <c r="X567" s="474">
        <v>9049217</v>
      </c>
      <c r="Y567" s="474">
        <v>9017070</v>
      </c>
      <c r="Z567" s="474">
        <v>8984923</v>
      </c>
      <c r="AA567" s="474">
        <v>8984923</v>
      </c>
      <c r="AB567" s="474">
        <v>8952776</v>
      </c>
      <c r="AC567" s="474">
        <v>8920629</v>
      </c>
      <c r="AD567" s="474">
        <v>8888482</v>
      </c>
      <c r="AE567" s="474">
        <v>8856335</v>
      </c>
      <c r="AF567" s="474">
        <v>8824188</v>
      </c>
      <c r="AG567" s="474">
        <v>8792041</v>
      </c>
      <c r="AH567" s="474">
        <v>8759894</v>
      </c>
      <c r="AI567" s="474">
        <v>8727747</v>
      </c>
      <c r="AJ567" s="474">
        <v>8695600</v>
      </c>
      <c r="AK567" s="474">
        <v>8663453</v>
      </c>
      <c r="AL567" s="474">
        <v>8631306</v>
      </c>
      <c r="AM567" s="474">
        <v>8599159</v>
      </c>
      <c r="AN567" s="474">
        <v>8599159</v>
      </c>
      <c r="AO567" s="474">
        <v>8567012</v>
      </c>
      <c r="AP567" s="474">
        <v>8534865</v>
      </c>
      <c r="AQ567" s="474">
        <v>8502718</v>
      </c>
      <c r="AR567" s="474">
        <v>8470571</v>
      </c>
      <c r="AS567" s="474">
        <v>8438424</v>
      </c>
      <c r="AT567" s="474">
        <v>8406277</v>
      </c>
      <c r="AU567" s="474">
        <v>8374130</v>
      </c>
      <c r="AV567" s="474">
        <v>8341983</v>
      </c>
      <c r="AW567" s="474">
        <v>8309836</v>
      </c>
      <c r="AX567" s="474">
        <v>8277689</v>
      </c>
      <c r="AY567" s="474">
        <v>8245542</v>
      </c>
      <c r="AZ567" s="474">
        <v>8213395</v>
      </c>
      <c r="BA567" s="474">
        <v>8213395</v>
      </c>
    </row>
    <row r="568" spans="1:53">
      <c r="A568" s="475" t="s">
        <v>2438</v>
      </c>
      <c r="B568" s="474">
        <v>66993430</v>
      </c>
      <c r="C568" s="474">
        <v>66777524</v>
      </c>
      <c r="D568" s="474">
        <v>66561618</v>
      </c>
      <c r="E568" s="474">
        <v>66345712</v>
      </c>
      <c r="F568" s="474">
        <v>66129806</v>
      </c>
      <c r="G568" s="474">
        <v>65913900</v>
      </c>
      <c r="H568" s="474">
        <v>65697994</v>
      </c>
      <c r="I568" s="474">
        <v>65482088</v>
      </c>
      <c r="J568" s="474">
        <v>65266182</v>
      </c>
      <c r="K568" s="474">
        <v>65050276</v>
      </c>
      <c r="L568" s="474">
        <v>64834370</v>
      </c>
      <c r="M568" s="474">
        <v>64618464</v>
      </c>
      <c r="N568" s="474">
        <v>64618464</v>
      </c>
      <c r="O568" s="474">
        <v>64402558</v>
      </c>
      <c r="P568" s="474">
        <v>64186652</v>
      </c>
      <c r="Q568" s="474">
        <v>63970746</v>
      </c>
      <c r="R568" s="474">
        <v>63754840</v>
      </c>
      <c r="S568" s="474">
        <v>63538934</v>
      </c>
      <c r="T568" s="474">
        <v>63323028</v>
      </c>
      <c r="U568" s="474">
        <v>63107122</v>
      </c>
      <c r="V568" s="474">
        <v>62891216</v>
      </c>
      <c r="W568" s="474">
        <v>62675310</v>
      </c>
      <c r="X568" s="474">
        <v>62459404</v>
      </c>
      <c r="Y568" s="474">
        <v>62243498</v>
      </c>
      <c r="Z568" s="474">
        <v>62027592</v>
      </c>
      <c r="AA568" s="474">
        <v>62027592</v>
      </c>
      <c r="AB568" s="474">
        <v>61811686</v>
      </c>
      <c r="AC568" s="474">
        <v>61595780</v>
      </c>
      <c r="AD568" s="474">
        <v>61379874</v>
      </c>
      <c r="AE568" s="474">
        <v>61163968</v>
      </c>
      <c r="AF568" s="474">
        <v>60948062</v>
      </c>
      <c r="AG568" s="474">
        <v>60732156</v>
      </c>
      <c r="AH568" s="474">
        <v>60516250</v>
      </c>
      <c r="AI568" s="474">
        <v>60300344</v>
      </c>
      <c r="AJ568" s="474">
        <v>60084438</v>
      </c>
      <c r="AK568" s="474">
        <v>59868532</v>
      </c>
      <c r="AL568" s="474">
        <v>59652626</v>
      </c>
      <c r="AM568" s="474">
        <v>59436720</v>
      </c>
      <c r="AN568" s="474">
        <v>59436720</v>
      </c>
      <c r="AO568" s="474">
        <v>59220814</v>
      </c>
      <c r="AP568" s="474">
        <v>59004908</v>
      </c>
      <c r="AQ568" s="474">
        <v>58789002</v>
      </c>
      <c r="AR568" s="474">
        <v>58573096</v>
      </c>
      <c r="AS568" s="474">
        <v>58357190</v>
      </c>
      <c r="AT568" s="474">
        <v>58141284</v>
      </c>
      <c r="AU568" s="474">
        <v>57925378</v>
      </c>
      <c r="AV568" s="474">
        <v>57709472</v>
      </c>
      <c r="AW568" s="474">
        <v>57493566</v>
      </c>
      <c r="AX568" s="474">
        <v>57277660</v>
      </c>
      <c r="AY568" s="474">
        <v>57061754</v>
      </c>
      <c r="AZ568" s="474">
        <v>56845848</v>
      </c>
      <c r="BA568" s="474">
        <v>56845848</v>
      </c>
    </row>
    <row r="569" spans="1:53">
      <c r="A569" s="475" t="s">
        <v>2437</v>
      </c>
      <c r="B569" s="474">
        <v>0</v>
      </c>
      <c r="C569" s="474">
        <v>0</v>
      </c>
      <c r="D569" s="474">
        <v>0</v>
      </c>
      <c r="E569" s="474">
        <v>0</v>
      </c>
      <c r="F569" s="474">
        <v>0</v>
      </c>
      <c r="G569" s="474">
        <v>0</v>
      </c>
      <c r="H569" s="474">
        <v>0</v>
      </c>
      <c r="I569" s="474">
        <v>0</v>
      </c>
      <c r="J569" s="474">
        <v>0</v>
      </c>
      <c r="K569" s="474">
        <v>0</v>
      </c>
      <c r="L569" s="474">
        <v>0</v>
      </c>
      <c r="M569" s="474">
        <v>0</v>
      </c>
      <c r="N569" s="474">
        <v>0</v>
      </c>
      <c r="O569" s="474">
        <v>0</v>
      </c>
      <c r="P569" s="474">
        <v>0</v>
      </c>
      <c r="Q569" s="474">
        <v>0</v>
      </c>
      <c r="R569" s="474">
        <v>0</v>
      </c>
      <c r="S569" s="474">
        <v>0</v>
      </c>
      <c r="T569" s="474">
        <v>0</v>
      </c>
      <c r="U569" s="474">
        <v>0</v>
      </c>
      <c r="V569" s="474">
        <v>0</v>
      </c>
      <c r="W569" s="474">
        <v>0</v>
      </c>
      <c r="X569" s="474">
        <v>0</v>
      </c>
      <c r="Y569" s="474">
        <v>0</v>
      </c>
      <c r="Z569" s="474">
        <v>0</v>
      </c>
      <c r="AA569" s="474">
        <v>0</v>
      </c>
      <c r="AB569" s="474">
        <v>263720.13705501897</v>
      </c>
      <c r="AC569" s="474">
        <v>1354344.91120361</v>
      </c>
      <c r="AD569" s="474">
        <v>2005918.79465474</v>
      </c>
      <c r="AE569" s="474">
        <v>1432407.4903428301</v>
      </c>
      <c r="AF569" s="474">
        <v>1695919.7017393201</v>
      </c>
      <c r="AG569" s="474">
        <v>16316.0250241209</v>
      </c>
      <c r="AH569" s="474">
        <v>600102.78579723195</v>
      </c>
      <c r="AI569" s="474">
        <v>358973.50215351098</v>
      </c>
      <c r="AJ569" s="474">
        <v>0</v>
      </c>
      <c r="AK569" s="474">
        <v>0</v>
      </c>
      <c r="AL569" s="474">
        <v>663220.494539181</v>
      </c>
      <c r="AM569" s="474">
        <v>-6.3795596361160199E-8</v>
      </c>
      <c r="AN569" s="474">
        <v>-6.3795596361160199E-8</v>
      </c>
      <c r="AO569" s="474">
        <v>2253756.4284163602</v>
      </c>
      <c r="AP569" s="474">
        <v>3130560.9754512198</v>
      </c>
      <c r="AQ569" s="474">
        <v>3635790.9384261598</v>
      </c>
      <c r="AR569" s="474">
        <v>2812153.1911249398</v>
      </c>
      <c r="AS569" s="474">
        <v>2888142.5594699099</v>
      </c>
      <c r="AT569" s="474">
        <v>1078017.0292809</v>
      </c>
      <c r="AU569" s="474">
        <v>1370847.6512188199</v>
      </c>
      <c r="AV569" s="474">
        <v>1104745.7882847299</v>
      </c>
      <c r="AW569" s="474">
        <v>264924.34764584299</v>
      </c>
      <c r="AX569" s="474">
        <v>237153.789562108</v>
      </c>
      <c r="AY569" s="474">
        <v>794145.97006201197</v>
      </c>
      <c r="AZ569" s="474">
        <v>-1.26892700791358E-8</v>
      </c>
      <c r="BA569" s="474">
        <v>-1.26892700791358E-8</v>
      </c>
    </row>
    <row r="570" spans="1:53">
      <c r="A570" s="475" t="s">
        <v>2436</v>
      </c>
      <c r="B570" s="474">
        <v>0</v>
      </c>
      <c r="C570" s="474">
        <v>0</v>
      </c>
      <c r="D570" s="474">
        <v>0</v>
      </c>
      <c r="E570" s="474">
        <v>0</v>
      </c>
      <c r="F570" s="474">
        <v>0</v>
      </c>
      <c r="G570" s="474">
        <v>0</v>
      </c>
      <c r="H570" s="474">
        <v>0</v>
      </c>
      <c r="I570" s="474">
        <v>0</v>
      </c>
      <c r="J570" s="474">
        <v>0</v>
      </c>
      <c r="K570" s="474">
        <v>0</v>
      </c>
      <c r="L570" s="474">
        <v>0</v>
      </c>
      <c r="M570" s="474">
        <v>0</v>
      </c>
      <c r="N570" s="474">
        <v>0</v>
      </c>
      <c r="O570" s="474">
        <v>16973800.168417301</v>
      </c>
      <c r="P570" s="474">
        <v>63025629.253904499</v>
      </c>
      <c r="Q570" s="474">
        <v>89639363.823477507</v>
      </c>
      <c r="R570" s="474">
        <v>72734688.681615993</v>
      </c>
      <c r="S570" s="474">
        <v>46515874.692831799</v>
      </c>
      <c r="T570" s="474">
        <v>36537148.405154899</v>
      </c>
      <c r="U570" s="474">
        <v>20692352.782864999</v>
      </c>
      <c r="V570" s="474">
        <v>2238741.5560458102</v>
      </c>
      <c r="W570" s="474">
        <v>3418109.1217759401</v>
      </c>
      <c r="X570" s="474">
        <v>9.31322574615478E-10</v>
      </c>
      <c r="Y570" s="474">
        <v>9.31322574615478E-10</v>
      </c>
      <c r="Z570" s="474">
        <v>9.31322574615478E-10</v>
      </c>
      <c r="AA570" s="474">
        <v>9.31322574615478E-10</v>
      </c>
      <c r="AB570" s="474">
        <v>44284947.982800603</v>
      </c>
      <c r="AC570" s="474">
        <v>78301312.052205294</v>
      </c>
      <c r="AD570" s="474">
        <v>79743821.407009497</v>
      </c>
      <c r="AE570" s="474">
        <v>74459462.250666603</v>
      </c>
      <c r="AF570" s="474">
        <v>53627170.855789803</v>
      </c>
      <c r="AG570" s="474">
        <v>46307547.364465304</v>
      </c>
      <c r="AH570" s="474">
        <v>35656620.7864182</v>
      </c>
      <c r="AI570" s="474">
        <v>22500346.916999601</v>
      </c>
      <c r="AJ570" s="474">
        <v>26179331.749993499</v>
      </c>
      <c r="AK570" s="474">
        <v>11063046.1055275</v>
      </c>
      <c r="AL570" s="474">
        <v>12243645.3839051</v>
      </c>
      <c r="AM570" s="474">
        <v>16778.242079850199</v>
      </c>
      <c r="AN570" s="474">
        <v>16778.242079850199</v>
      </c>
      <c r="AO570" s="474">
        <v>18933683.506393</v>
      </c>
      <c r="AP570" s="474">
        <v>33387714.688207801</v>
      </c>
      <c r="AQ570" s="474">
        <v>17647126.195477299</v>
      </c>
      <c r="AR570" s="474">
        <v>980917.24632954702</v>
      </c>
      <c r="AS570" s="474">
        <v>3.4924596548080398E-10</v>
      </c>
      <c r="AT570" s="474">
        <v>3.4924596548080398E-10</v>
      </c>
      <c r="AU570" s="474">
        <v>3.4924596548080398E-10</v>
      </c>
      <c r="AV570" s="474">
        <v>3.4924596548080398E-10</v>
      </c>
      <c r="AW570" s="474">
        <v>945914.55083697301</v>
      </c>
      <c r="AX570" s="474">
        <v>3.4924596548080398E-10</v>
      </c>
      <c r="AY570" s="474">
        <v>2895822.54829829</v>
      </c>
      <c r="AZ570" s="474">
        <v>8640.0000002868401</v>
      </c>
      <c r="BA570" s="474">
        <v>8640.0000002868401</v>
      </c>
    </row>
    <row r="571" spans="1:53">
      <c r="A571" s="475" t="s">
        <v>2435</v>
      </c>
      <c r="B571" s="474">
        <v>13687143.1</v>
      </c>
      <c r="C571" s="474">
        <v>6833633.7199999997</v>
      </c>
      <c r="D571" s="474">
        <v>0</v>
      </c>
      <c r="E571" s="474">
        <v>0</v>
      </c>
      <c r="F571" s="474">
        <v>0</v>
      </c>
      <c r="G571" s="474">
        <v>309899.51</v>
      </c>
      <c r="H571" s="474">
        <v>6979906.25</v>
      </c>
      <c r="I571" s="474">
        <v>13075103.470000001</v>
      </c>
      <c r="J571" s="474">
        <v>14874961.26</v>
      </c>
      <c r="K571" s="474">
        <v>15411881.9737745</v>
      </c>
      <c r="L571" s="474">
        <v>10131511.778971</v>
      </c>
      <c r="M571" s="474">
        <v>3130205.1470122798</v>
      </c>
      <c r="N571" s="474">
        <v>3130205.1470122798</v>
      </c>
      <c r="O571" s="474">
        <v>1612957.63078615</v>
      </c>
      <c r="P571" s="474">
        <v>0</v>
      </c>
      <c r="Q571" s="474">
        <v>0</v>
      </c>
      <c r="R571" s="474">
        <v>0</v>
      </c>
      <c r="S571" s="474">
        <v>0</v>
      </c>
      <c r="T571" s="474">
        <v>0</v>
      </c>
      <c r="U571" s="474">
        <v>0</v>
      </c>
      <c r="V571" s="474">
        <v>5215069.9722484201</v>
      </c>
      <c r="W571" s="474">
        <v>11161410.545574799</v>
      </c>
      <c r="X571" s="474">
        <v>14953913.394514401</v>
      </c>
      <c r="Y571" s="474">
        <v>15763895.1128261</v>
      </c>
      <c r="Z571" s="474">
        <v>14126086.628311001</v>
      </c>
      <c r="AA571" s="474">
        <v>14126086.628311001</v>
      </c>
      <c r="AB571" s="474">
        <v>12470957.6929217</v>
      </c>
      <c r="AC571" s="474">
        <v>8506293.5997035503</v>
      </c>
      <c r="AD571" s="474">
        <v>4004737.1557105202</v>
      </c>
      <c r="AE571" s="474">
        <v>4.65661287307739E-10</v>
      </c>
      <c r="AF571" s="474">
        <v>4.65661287307739E-10</v>
      </c>
      <c r="AG571" s="474">
        <v>4.65661287307739E-10</v>
      </c>
      <c r="AH571" s="474">
        <v>2549745.4283860698</v>
      </c>
      <c r="AI571" s="474">
        <v>6042731.8742469503</v>
      </c>
      <c r="AJ571" s="474">
        <v>8653078.5904608704</v>
      </c>
      <c r="AK571" s="474">
        <v>9642780.2328376994</v>
      </c>
      <c r="AL571" s="474">
        <v>7601077.8549350696</v>
      </c>
      <c r="AM571" s="474">
        <v>4682067.01134496</v>
      </c>
      <c r="AN571" s="474">
        <v>4682067.01134496</v>
      </c>
      <c r="AO571" s="474">
        <v>3492412.5376544399</v>
      </c>
      <c r="AP571" s="474">
        <v>454931.852809656</v>
      </c>
      <c r="AQ571" s="474">
        <v>-1.16415321826934E-10</v>
      </c>
      <c r="AR571" s="474">
        <v>-1.16415321826934E-10</v>
      </c>
      <c r="AS571" s="474">
        <v>-1.16415321826934E-10</v>
      </c>
      <c r="AT571" s="474">
        <v>-1.16415321826934E-10</v>
      </c>
      <c r="AU571" s="474">
        <v>-1.16415321826934E-10</v>
      </c>
      <c r="AV571" s="474">
        <v>2859342.7818406401</v>
      </c>
      <c r="AW571" s="474">
        <v>6148168.8027480701</v>
      </c>
      <c r="AX571" s="474">
        <v>8110964.38828055</v>
      </c>
      <c r="AY571" s="474">
        <v>6877583.7680561002</v>
      </c>
      <c r="AZ571" s="474">
        <v>4823238.3727014698</v>
      </c>
      <c r="BA571" s="474">
        <v>4823238.3727014698</v>
      </c>
    </row>
    <row r="572" spans="1:53">
      <c r="A572" s="475" t="s">
        <v>2434</v>
      </c>
      <c r="B572" s="474">
        <v>0</v>
      </c>
      <c r="C572" s="474">
        <v>0</v>
      </c>
      <c r="D572" s="474">
        <v>0</v>
      </c>
      <c r="E572" s="474">
        <v>0</v>
      </c>
      <c r="F572" s="474">
        <v>0</v>
      </c>
      <c r="G572" s="474">
        <v>0</v>
      </c>
      <c r="H572" s="474">
        <v>0</v>
      </c>
      <c r="I572" s="474">
        <v>0</v>
      </c>
      <c r="J572" s="474">
        <v>0</v>
      </c>
      <c r="K572" s="474">
        <v>0</v>
      </c>
      <c r="L572" s="474">
        <v>0</v>
      </c>
      <c r="M572" s="474">
        <v>0</v>
      </c>
      <c r="N572" s="474">
        <v>0</v>
      </c>
      <c r="O572" s="474">
        <v>0</v>
      </c>
      <c r="P572" s="474">
        <v>0</v>
      </c>
      <c r="Q572" s="474">
        <v>0</v>
      </c>
      <c r="R572" s="474">
        <v>0</v>
      </c>
      <c r="S572" s="474">
        <v>0</v>
      </c>
      <c r="T572" s="474">
        <v>0</v>
      </c>
      <c r="U572" s="474">
        <v>0</v>
      </c>
      <c r="V572" s="474">
        <v>0</v>
      </c>
      <c r="W572" s="474">
        <v>0</v>
      </c>
      <c r="X572" s="474">
        <v>397750.034594164</v>
      </c>
      <c r="Y572" s="474">
        <v>3685871.94781033</v>
      </c>
      <c r="Z572" s="474">
        <v>6809137.2326231198</v>
      </c>
      <c r="AA572" s="474">
        <v>6809137.2326231198</v>
      </c>
      <c r="AB572" s="474">
        <v>7687093.0844961302</v>
      </c>
      <c r="AC572" s="474">
        <v>7032239.8440665798</v>
      </c>
      <c r="AD572" s="474">
        <v>1307439.8219232699</v>
      </c>
      <c r="AE572" s="474">
        <v>-2.3283064365386901E-10</v>
      </c>
      <c r="AF572" s="474">
        <v>-2.3283064365386901E-10</v>
      </c>
      <c r="AG572" s="474">
        <v>-2.3283064365386901E-10</v>
      </c>
      <c r="AH572" s="474">
        <v>-2.3283064365386901E-10</v>
      </c>
      <c r="AI572" s="474">
        <v>-2.3283064365386901E-10</v>
      </c>
      <c r="AJ572" s="474">
        <v>-2.3283064365386901E-10</v>
      </c>
      <c r="AK572" s="474">
        <v>489100.80222537398</v>
      </c>
      <c r="AL572" s="474">
        <v>397537.86107981502</v>
      </c>
      <c r="AM572" s="474">
        <v>3.9173755794763499E-8</v>
      </c>
      <c r="AN572" s="474">
        <v>3.9173755794763499E-8</v>
      </c>
      <c r="AO572" s="474">
        <v>3.9173755794763499E-8</v>
      </c>
      <c r="AP572" s="474">
        <v>3.9173755794763499E-8</v>
      </c>
      <c r="AQ572" s="474">
        <v>3.9173755794763499E-8</v>
      </c>
      <c r="AR572" s="474">
        <v>3.9173755794763499E-8</v>
      </c>
      <c r="AS572" s="474">
        <v>3.9173755794763499E-8</v>
      </c>
      <c r="AT572" s="474">
        <v>3.9173755794763499E-8</v>
      </c>
      <c r="AU572" s="474">
        <v>3.9173755794763499E-8</v>
      </c>
      <c r="AV572" s="474">
        <v>3.9173755794763499E-8</v>
      </c>
      <c r="AW572" s="474">
        <v>1168516.9353466299</v>
      </c>
      <c r="AX572" s="474">
        <v>2267299.28500289</v>
      </c>
      <c r="AY572" s="474">
        <v>1310713.4013588601</v>
      </c>
      <c r="AZ572" s="474">
        <v>4.5401975512504498E-8</v>
      </c>
      <c r="BA572" s="474">
        <v>4.5401975512504498E-8</v>
      </c>
    </row>
    <row r="573" spans="1:53">
      <c r="A573" s="475" t="s">
        <v>2433</v>
      </c>
      <c r="B573" s="474">
        <v>3222.95</v>
      </c>
      <c r="C573" s="474">
        <v>6930.68</v>
      </c>
      <c r="D573" s="474">
        <v>10000.24</v>
      </c>
      <c r="E573" s="474">
        <v>9607.7000000000007</v>
      </c>
      <c r="F573" s="474">
        <v>5550.1</v>
      </c>
      <c r="G573" s="474">
        <v>8104.17</v>
      </c>
      <c r="H573" s="474">
        <v>3293.1</v>
      </c>
      <c r="I573" s="474">
        <v>11216.46</v>
      </c>
      <c r="J573" s="474">
        <v>6107.68</v>
      </c>
      <c r="K573" s="474">
        <v>6107.68</v>
      </c>
      <c r="L573" s="474">
        <v>6107.68</v>
      </c>
      <c r="M573" s="474">
        <v>6107.68</v>
      </c>
      <c r="N573" s="474">
        <v>6107.68</v>
      </c>
      <c r="O573" s="474">
        <v>6107.68</v>
      </c>
      <c r="P573" s="474">
        <v>6107.68</v>
      </c>
      <c r="Q573" s="474">
        <v>6107.68</v>
      </c>
      <c r="R573" s="474">
        <v>6107.68</v>
      </c>
      <c r="S573" s="474">
        <v>6107.68</v>
      </c>
      <c r="T573" s="474">
        <v>6107.68</v>
      </c>
      <c r="U573" s="474">
        <v>6107.68</v>
      </c>
      <c r="V573" s="474">
        <v>6107.68</v>
      </c>
      <c r="W573" s="474">
        <v>6107.68</v>
      </c>
      <c r="X573" s="474">
        <v>6107.68</v>
      </c>
      <c r="Y573" s="474">
        <v>6107.68</v>
      </c>
      <c r="Z573" s="474">
        <v>6107.68</v>
      </c>
      <c r="AA573" s="474">
        <v>6107.68</v>
      </c>
      <c r="AB573" s="474">
        <v>6107.68</v>
      </c>
      <c r="AC573" s="474">
        <v>6107.68</v>
      </c>
      <c r="AD573" s="474">
        <v>6107.68</v>
      </c>
      <c r="AE573" s="474">
        <v>6107.68</v>
      </c>
      <c r="AF573" s="474">
        <v>6107.68</v>
      </c>
      <c r="AG573" s="474">
        <v>6107.68</v>
      </c>
      <c r="AH573" s="474">
        <v>6107.68</v>
      </c>
      <c r="AI573" s="474">
        <v>6107.68</v>
      </c>
      <c r="AJ573" s="474">
        <v>6107.68</v>
      </c>
      <c r="AK573" s="474">
        <v>6107.68</v>
      </c>
      <c r="AL573" s="474">
        <v>6107.68</v>
      </c>
      <c r="AM573" s="474">
        <v>6107.68</v>
      </c>
      <c r="AN573" s="474">
        <v>6107.68</v>
      </c>
      <c r="AO573" s="474">
        <v>6107.68</v>
      </c>
      <c r="AP573" s="474">
        <v>6107.68</v>
      </c>
      <c r="AQ573" s="474">
        <v>6107.68</v>
      </c>
      <c r="AR573" s="474">
        <v>6107.68</v>
      </c>
      <c r="AS573" s="474">
        <v>6107.68</v>
      </c>
      <c r="AT573" s="474">
        <v>6107.68</v>
      </c>
      <c r="AU573" s="474">
        <v>6107.68</v>
      </c>
      <c r="AV573" s="474">
        <v>6107.68</v>
      </c>
      <c r="AW573" s="474">
        <v>6107.68</v>
      </c>
      <c r="AX573" s="474">
        <v>6107.68</v>
      </c>
      <c r="AY573" s="474">
        <v>6107.68</v>
      </c>
      <c r="AZ573" s="474">
        <v>6107.68</v>
      </c>
      <c r="BA573" s="474">
        <v>6107.68</v>
      </c>
    </row>
    <row r="574" spans="1:53">
      <c r="A574" s="475" t="s">
        <v>2432</v>
      </c>
      <c r="B574" s="474">
        <v>1984.39</v>
      </c>
      <c r="C574" s="474">
        <v>4724.75</v>
      </c>
      <c r="D574" s="474">
        <v>6849.54</v>
      </c>
      <c r="E574" s="474">
        <v>5199.43</v>
      </c>
      <c r="F574" s="474">
        <v>2779.82</v>
      </c>
      <c r="G574" s="474">
        <v>4444.2299999999996</v>
      </c>
      <c r="H574" s="474">
        <v>1974.3</v>
      </c>
      <c r="I574" s="474">
        <v>7428.43</v>
      </c>
      <c r="J574" s="474">
        <v>3884.76</v>
      </c>
      <c r="K574" s="474">
        <v>3884.76</v>
      </c>
      <c r="L574" s="474">
        <v>3884.76</v>
      </c>
      <c r="M574" s="474">
        <v>3884.76</v>
      </c>
      <c r="N574" s="474">
        <v>3884.76</v>
      </c>
      <c r="O574" s="474">
        <v>3884.76</v>
      </c>
      <c r="P574" s="474">
        <v>3884.76</v>
      </c>
      <c r="Q574" s="474">
        <v>3884.76</v>
      </c>
      <c r="R574" s="474">
        <v>3884.76</v>
      </c>
      <c r="S574" s="474">
        <v>3884.76</v>
      </c>
      <c r="T574" s="474">
        <v>3884.76</v>
      </c>
      <c r="U574" s="474">
        <v>3884.76</v>
      </c>
      <c r="V574" s="474">
        <v>3884.76</v>
      </c>
      <c r="W574" s="474">
        <v>3884.76</v>
      </c>
      <c r="X574" s="474">
        <v>3884.76</v>
      </c>
      <c r="Y574" s="474">
        <v>3884.76</v>
      </c>
      <c r="Z574" s="474">
        <v>3884.76</v>
      </c>
      <c r="AA574" s="474">
        <v>3884.76</v>
      </c>
      <c r="AB574" s="474">
        <v>3884.76</v>
      </c>
      <c r="AC574" s="474">
        <v>3884.76</v>
      </c>
      <c r="AD574" s="474">
        <v>3884.76</v>
      </c>
      <c r="AE574" s="474">
        <v>3884.76</v>
      </c>
      <c r="AF574" s="474">
        <v>3884.76</v>
      </c>
      <c r="AG574" s="474">
        <v>3884.76</v>
      </c>
      <c r="AH574" s="474">
        <v>3884.76</v>
      </c>
      <c r="AI574" s="474">
        <v>3884.76</v>
      </c>
      <c r="AJ574" s="474">
        <v>3884.76</v>
      </c>
      <c r="AK574" s="474">
        <v>3884.76</v>
      </c>
      <c r="AL574" s="474">
        <v>3884.76</v>
      </c>
      <c r="AM574" s="474">
        <v>3884.76</v>
      </c>
      <c r="AN574" s="474">
        <v>3884.76</v>
      </c>
      <c r="AO574" s="474">
        <v>3884.76</v>
      </c>
      <c r="AP574" s="474">
        <v>3884.76</v>
      </c>
      <c r="AQ574" s="474">
        <v>3884.76</v>
      </c>
      <c r="AR574" s="474">
        <v>3884.76</v>
      </c>
      <c r="AS574" s="474">
        <v>3884.76</v>
      </c>
      <c r="AT574" s="474">
        <v>3884.76</v>
      </c>
      <c r="AU574" s="474">
        <v>3884.76</v>
      </c>
      <c r="AV574" s="474">
        <v>3884.76</v>
      </c>
      <c r="AW574" s="474">
        <v>3884.76</v>
      </c>
      <c r="AX574" s="474">
        <v>3884.76</v>
      </c>
      <c r="AY574" s="474">
        <v>3884.76</v>
      </c>
      <c r="AZ574" s="474">
        <v>3884.76</v>
      </c>
      <c r="BA574" s="474">
        <v>3884.76</v>
      </c>
    </row>
    <row r="575" spans="1:53">
      <c r="A575" s="475" t="s">
        <v>2431</v>
      </c>
      <c r="B575" s="474">
        <v>253675.64</v>
      </c>
      <c r="C575" s="474">
        <v>561843.93000000005</v>
      </c>
      <c r="D575" s="474">
        <v>830987.26</v>
      </c>
      <c r="E575" s="474">
        <v>800726.45</v>
      </c>
      <c r="F575" s="474">
        <v>456400.77</v>
      </c>
      <c r="G575" s="474">
        <v>626590.01</v>
      </c>
      <c r="H575" s="474">
        <v>268278.33</v>
      </c>
      <c r="I575" s="474">
        <v>955853.64</v>
      </c>
      <c r="J575" s="474">
        <v>517835.56</v>
      </c>
      <c r="K575" s="474">
        <v>-9992.44</v>
      </c>
      <c r="L575" s="474">
        <v>86896.926770519698</v>
      </c>
      <c r="M575" s="474">
        <v>1077223.1330804999</v>
      </c>
      <c r="N575" s="474">
        <v>1077223.1330804999</v>
      </c>
      <c r="O575" s="474">
        <v>3420522.7075441298</v>
      </c>
      <c r="P575" s="474">
        <v>6074692.6346008005</v>
      </c>
      <c r="Q575" s="474">
        <v>7537314.8304655896</v>
      </c>
      <c r="R575" s="474">
        <v>6212970.2385530602</v>
      </c>
      <c r="S575" s="474">
        <v>4299782.8465565201</v>
      </c>
      <c r="T575" s="474">
        <v>3475817.3430452398</v>
      </c>
      <c r="U575" s="474">
        <v>2281958.33421493</v>
      </c>
      <c r="V575" s="474">
        <v>901340.48898302997</v>
      </c>
      <c r="W575" s="474">
        <v>745547.71155443299</v>
      </c>
      <c r="X575" s="474">
        <v>-9992.4399999994694</v>
      </c>
      <c r="Y575" s="474">
        <v>-9992.4399999994694</v>
      </c>
      <c r="Z575" s="474">
        <v>-9992.4399999994694</v>
      </c>
      <c r="AA575" s="474">
        <v>-9992.4399999994694</v>
      </c>
      <c r="AB575" s="474">
        <v>2109838.0252622301</v>
      </c>
      <c r="AC575" s="474">
        <v>4007347.00491822</v>
      </c>
      <c r="AD575" s="474">
        <v>4139517.7124213399</v>
      </c>
      <c r="AE575" s="474">
        <v>3864219.4197758199</v>
      </c>
      <c r="AF575" s="474">
        <v>2628164.5381990299</v>
      </c>
      <c r="AG575" s="474">
        <v>2256535.9618114899</v>
      </c>
      <c r="AH575" s="474">
        <v>1706240.50837208</v>
      </c>
      <c r="AI575" s="474">
        <v>1009912.6165445</v>
      </c>
      <c r="AJ575" s="474">
        <v>1248345.0586003701</v>
      </c>
      <c r="AK575" s="474">
        <v>432759.80141751003</v>
      </c>
      <c r="AL575" s="474">
        <v>559617.447047672</v>
      </c>
      <c r="AM575" s="474">
        <v>-9992.4399999997095</v>
      </c>
      <c r="AN575" s="474">
        <v>-9992.4399999997095</v>
      </c>
      <c r="AO575" s="474">
        <v>811742.35105462302</v>
      </c>
      <c r="AP575" s="474">
        <v>1640324.6286551401</v>
      </c>
      <c r="AQ575" s="474">
        <v>820304.358575625</v>
      </c>
      <c r="AR575" s="474">
        <v>-9992.4400000381193</v>
      </c>
      <c r="AS575" s="474">
        <v>-9992.4400000381193</v>
      </c>
      <c r="AT575" s="474">
        <v>-9992.4400000381193</v>
      </c>
      <c r="AU575" s="474">
        <v>-9992.4400000381193</v>
      </c>
      <c r="AV575" s="474">
        <v>-9992.4400000381193</v>
      </c>
      <c r="AW575" s="474">
        <v>-9992.4400000381193</v>
      </c>
      <c r="AX575" s="474">
        <v>-9992.4400000381193</v>
      </c>
      <c r="AY575" s="474">
        <v>101620.321673427</v>
      </c>
      <c r="AZ575" s="474">
        <v>-9992.4400000433507</v>
      </c>
      <c r="BA575" s="474">
        <v>-9992.4400000433507</v>
      </c>
    </row>
    <row r="576" spans="1:53">
      <c r="A576" s="475" t="s">
        <v>2430</v>
      </c>
      <c r="B576" s="474">
        <v>240303.45</v>
      </c>
      <c r="C576" s="474">
        <v>219429.1</v>
      </c>
      <c r="D576" s="474">
        <v>199348.69</v>
      </c>
      <c r="E576" s="474">
        <v>179227.71</v>
      </c>
      <c r="F576" s="474">
        <v>159381.48000000001</v>
      </c>
      <c r="G576" s="474">
        <v>139236.63</v>
      </c>
      <c r="H576" s="474">
        <v>119091.78</v>
      </c>
      <c r="I576" s="474">
        <v>98946.93</v>
      </c>
      <c r="J576" s="474">
        <v>78802.080000000002</v>
      </c>
      <c r="K576" s="474">
        <v>58657.26</v>
      </c>
      <c r="L576" s="474">
        <v>38512.44</v>
      </c>
      <c r="M576" s="474">
        <v>18367.62</v>
      </c>
      <c r="N576" s="474">
        <v>18367.62</v>
      </c>
      <c r="O576" s="474">
        <v>17254.64</v>
      </c>
      <c r="P576" s="474">
        <v>16141.66</v>
      </c>
      <c r="Q576" s="474">
        <v>15028.68</v>
      </c>
      <c r="R576" s="474">
        <v>13915.7</v>
      </c>
      <c r="S576" s="474">
        <v>12802.72</v>
      </c>
      <c r="T576" s="474">
        <v>11689.74</v>
      </c>
      <c r="U576" s="474">
        <v>10576.76</v>
      </c>
      <c r="V576" s="474">
        <v>9463.7799999999606</v>
      </c>
      <c r="W576" s="474">
        <v>8350.7999999999593</v>
      </c>
      <c r="X576" s="474">
        <v>7237.8299999999599</v>
      </c>
      <c r="Y576" s="474">
        <v>6124.8599999999597</v>
      </c>
      <c r="Z576" s="474">
        <v>5011.8899999999603</v>
      </c>
      <c r="AA576" s="474">
        <v>5011.8899999999603</v>
      </c>
      <c r="AB576" s="474">
        <v>4665.1599999999598</v>
      </c>
      <c r="AC576" s="474">
        <v>4318.4299999999603</v>
      </c>
      <c r="AD576" s="474">
        <v>3971.6999999999598</v>
      </c>
      <c r="AE576" s="474">
        <v>3624.9699999999598</v>
      </c>
      <c r="AF576" s="474">
        <v>3278.2399999999602</v>
      </c>
      <c r="AG576" s="474">
        <v>2931.5099999999602</v>
      </c>
      <c r="AH576" s="474">
        <v>2584.7799999999602</v>
      </c>
      <c r="AI576" s="474">
        <v>2238.0499999999602</v>
      </c>
      <c r="AJ576" s="474">
        <v>1891.3199999999599</v>
      </c>
      <c r="AK576" s="474">
        <v>1544.5899999999599</v>
      </c>
      <c r="AL576" s="474">
        <v>1197.8699999999601</v>
      </c>
      <c r="AM576" s="474">
        <v>851.14999999996098</v>
      </c>
      <c r="AN576" s="474">
        <v>851.14999999996098</v>
      </c>
      <c r="AO576" s="474">
        <v>822.86999999996101</v>
      </c>
      <c r="AP576" s="474">
        <v>794.58999999996104</v>
      </c>
      <c r="AQ576" s="474">
        <v>766.30999999996095</v>
      </c>
      <c r="AR576" s="474">
        <v>738.02999999996098</v>
      </c>
      <c r="AS576" s="474">
        <v>709.74999999996101</v>
      </c>
      <c r="AT576" s="474">
        <v>681.46999999996103</v>
      </c>
      <c r="AU576" s="474">
        <v>653.19999999996105</v>
      </c>
      <c r="AV576" s="474">
        <v>624.92999999996096</v>
      </c>
      <c r="AW576" s="474">
        <v>596.65999999996097</v>
      </c>
      <c r="AX576" s="474">
        <v>568.38999999996099</v>
      </c>
      <c r="AY576" s="474">
        <v>540.11999999996101</v>
      </c>
      <c r="AZ576" s="474">
        <v>511.84999999996199</v>
      </c>
      <c r="BA576" s="474">
        <v>511.84999999996199</v>
      </c>
    </row>
    <row r="577" spans="1:53">
      <c r="A577" s="475" t="s">
        <v>2429</v>
      </c>
      <c r="B577" s="474">
        <v>221269.78</v>
      </c>
      <c r="C577" s="474">
        <v>178857.8</v>
      </c>
      <c r="D577" s="474">
        <v>177942.58</v>
      </c>
      <c r="E577" s="474">
        <v>177942.58</v>
      </c>
      <c r="F577" s="474">
        <v>177942.58</v>
      </c>
      <c r="G577" s="474">
        <v>177942.58</v>
      </c>
      <c r="H577" s="474">
        <v>-33632.18</v>
      </c>
      <c r="I577" s="474">
        <v>-33632.18</v>
      </c>
      <c r="J577" s="474">
        <v>-33632.18</v>
      </c>
      <c r="K577" s="474">
        <v>-33632.18</v>
      </c>
      <c r="L577" s="474">
        <v>-33632.18</v>
      </c>
      <c r="M577" s="474">
        <v>-33632.18</v>
      </c>
      <c r="N577" s="474">
        <v>-33632.18</v>
      </c>
      <c r="O577" s="474">
        <v>-33632.18</v>
      </c>
      <c r="P577" s="474">
        <v>-33632.18</v>
      </c>
      <c r="Q577" s="474">
        <v>-33632.18</v>
      </c>
      <c r="R577" s="474">
        <v>-33632.18</v>
      </c>
      <c r="S577" s="474">
        <v>-33632.18</v>
      </c>
      <c r="T577" s="474">
        <v>-33632.18</v>
      </c>
      <c r="U577" s="474">
        <v>-33632.18</v>
      </c>
      <c r="V577" s="474">
        <v>-33632.18</v>
      </c>
      <c r="W577" s="474">
        <v>-33632.18</v>
      </c>
      <c r="X577" s="474">
        <v>-33632.18</v>
      </c>
      <c r="Y577" s="474">
        <v>-33632.18</v>
      </c>
      <c r="Z577" s="474">
        <v>-33632.18</v>
      </c>
      <c r="AA577" s="474">
        <v>-33632.18</v>
      </c>
      <c r="AB577" s="474">
        <v>-33632.18</v>
      </c>
      <c r="AC577" s="474">
        <v>-33632.18</v>
      </c>
      <c r="AD577" s="474">
        <v>-33632.18</v>
      </c>
      <c r="AE577" s="474">
        <v>-33632.18</v>
      </c>
      <c r="AF577" s="474">
        <v>-33632.18</v>
      </c>
      <c r="AG577" s="474">
        <v>-33632.18</v>
      </c>
      <c r="AH577" s="474">
        <v>-33632.18</v>
      </c>
      <c r="AI577" s="474">
        <v>-33632.18</v>
      </c>
      <c r="AJ577" s="474">
        <v>-33632.18</v>
      </c>
      <c r="AK577" s="474">
        <v>-33632.18</v>
      </c>
      <c r="AL577" s="474">
        <v>-33632.18</v>
      </c>
      <c r="AM577" s="474">
        <v>-33632.18</v>
      </c>
      <c r="AN577" s="474">
        <v>-33632.18</v>
      </c>
      <c r="AO577" s="474">
        <v>-33632.18</v>
      </c>
      <c r="AP577" s="474">
        <v>-33632.18</v>
      </c>
      <c r="AQ577" s="474">
        <v>-33632.18</v>
      </c>
      <c r="AR577" s="474">
        <v>-33632.18</v>
      </c>
      <c r="AS577" s="474">
        <v>-33632.18</v>
      </c>
      <c r="AT577" s="474">
        <v>-33632.18</v>
      </c>
      <c r="AU577" s="474">
        <v>-33632.18</v>
      </c>
      <c r="AV577" s="474">
        <v>-33632.18</v>
      </c>
      <c r="AW577" s="474">
        <v>-33632.18</v>
      </c>
      <c r="AX577" s="474">
        <v>-33632.18</v>
      </c>
      <c r="AY577" s="474">
        <v>-33632.18</v>
      </c>
      <c r="AZ577" s="474">
        <v>-33632.18</v>
      </c>
      <c r="BA577" s="474">
        <v>-33632.18</v>
      </c>
    </row>
    <row r="578" spans="1:53">
      <c r="A578" s="475" t="s">
        <v>2428</v>
      </c>
      <c r="B578" s="474">
        <v>0</v>
      </c>
      <c r="C578" s="474">
        <v>0</v>
      </c>
      <c r="D578" s="474">
        <v>0</v>
      </c>
      <c r="E578" s="474">
        <v>0</v>
      </c>
      <c r="F578" s="474">
        <v>0</v>
      </c>
      <c r="G578" s="474">
        <v>0</v>
      </c>
      <c r="H578" s="474">
        <v>0</v>
      </c>
      <c r="I578" s="474">
        <v>0</v>
      </c>
      <c r="J578" s="474">
        <v>0</v>
      </c>
      <c r="K578" s="474">
        <v>0</v>
      </c>
      <c r="L578" s="474">
        <v>0</v>
      </c>
      <c r="M578" s="474">
        <v>0</v>
      </c>
      <c r="N578" s="474">
        <v>0</v>
      </c>
      <c r="O578" s="474">
        <v>0</v>
      </c>
      <c r="P578" s="474">
        <v>0</v>
      </c>
      <c r="Q578" s="474">
        <v>0</v>
      </c>
      <c r="R578" s="474">
        <v>0</v>
      </c>
      <c r="S578" s="474">
        <v>0</v>
      </c>
      <c r="T578" s="474">
        <v>0</v>
      </c>
      <c r="U578" s="474">
        <v>0</v>
      </c>
      <c r="V578" s="474">
        <v>0</v>
      </c>
      <c r="W578" s="474">
        <v>0</v>
      </c>
      <c r="X578" s="474">
        <v>0</v>
      </c>
      <c r="Y578" s="474">
        <v>0</v>
      </c>
      <c r="Z578" s="474">
        <v>0</v>
      </c>
      <c r="AA578" s="474">
        <v>0</v>
      </c>
      <c r="AB578" s="474">
        <v>0</v>
      </c>
      <c r="AC578" s="474">
        <v>0</v>
      </c>
      <c r="AD578" s="474">
        <v>0</v>
      </c>
      <c r="AE578" s="474">
        <v>0</v>
      </c>
      <c r="AF578" s="474">
        <v>0</v>
      </c>
      <c r="AG578" s="474">
        <v>0</v>
      </c>
      <c r="AH578" s="474">
        <v>0</v>
      </c>
      <c r="AI578" s="474">
        <v>0</v>
      </c>
      <c r="AJ578" s="474">
        <v>0</v>
      </c>
      <c r="AK578" s="474">
        <v>0</v>
      </c>
      <c r="AL578" s="474">
        <v>0</v>
      </c>
      <c r="AM578" s="474">
        <v>0</v>
      </c>
      <c r="AN578" s="474">
        <v>0</v>
      </c>
      <c r="AO578" s="474">
        <v>0</v>
      </c>
      <c r="AP578" s="474">
        <v>0</v>
      </c>
      <c r="AQ578" s="474">
        <v>0</v>
      </c>
      <c r="AR578" s="474">
        <v>0</v>
      </c>
      <c r="AS578" s="474">
        <v>0</v>
      </c>
      <c r="AT578" s="474">
        <v>0</v>
      </c>
      <c r="AU578" s="474">
        <v>0</v>
      </c>
      <c r="AV578" s="474">
        <v>0</v>
      </c>
      <c r="AW578" s="474">
        <v>0</v>
      </c>
      <c r="AX578" s="474">
        <v>0</v>
      </c>
      <c r="AY578" s="474">
        <v>0</v>
      </c>
      <c r="AZ578" s="474">
        <v>0</v>
      </c>
      <c r="BA578" s="474">
        <v>0</v>
      </c>
    </row>
    <row r="579" spans="1:53">
      <c r="A579" s="475" t="s">
        <v>2427</v>
      </c>
      <c r="B579" s="474">
        <v>-2729948.26</v>
      </c>
      <c r="C579" s="474">
        <v>-2825328.8</v>
      </c>
      <c r="D579" s="474">
        <v>-2920632.76</v>
      </c>
      <c r="E579" s="474">
        <v>-3015968.37</v>
      </c>
      <c r="F579" s="474">
        <v>-3111304.02</v>
      </c>
      <c r="G579" s="474">
        <v>-3206639.61</v>
      </c>
      <c r="H579" s="474">
        <v>-3301975.19</v>
      </c>
      <c r="I579" s="474">
        <v>-3397310.71</v>
      </c>
      <c r="J579" s="474">
        <v>-3492646.3</v>
      </c>
      <c r="K579" s="474">
        <v>-3492646.3</v>
      </c>
      <c r="L579" s="474">
        <v>-3492646.3</v>
      </c>
      <c r="M579" s="474">
        <v>-3492646.3</v>
      </c>
      <c r="N579" s="474">
        <v>-3492646.3</v>
      </c>
      <c r="O579" s="474">
        <v>-3492646.3</v>
      </c>
      <c r="P579" s="474">
        <v>-3492646.3</v>
      </c>
      <c r="Q579" s="474">
        <v>-3492646.3</v>
      </c>
      <c r="R579" s="474">
        <v>-3492646.3</v>
      </c>
      <c r="S579" s="474">
        <v>-3492646.3</v>
      </c>
      <c r="T579" s="474">
        <v>-3492646.3</v>
      </c>
      <c r="U579" s="474">
        <v>-3492646.3</v>
      </c>
      <c r="V579" s="474">
        <v>-3492646.3</v>
      </c>
      <c r="W579" s="474">
        <v>-3492646.3</v>
      </c>
      <c r="X579" s="474">
        <v>-3492646.3</v>
      </c>
      <c r="Y579" s="474">
        <v>-3492646.3</v>
      </c>
      <c r="Z579" s="474">
        <v>-3492646.3</v>
      </c>
      <c r="AA579" s="474">
        <v>-3492646.3</v>
      </c>
      <c r="AB579" s="474">
        <v>-3492646.3</v>
      </c>
      <c r="AC579" s="474">
        <v>-3492646.3</v>
      </c>
      <c r="AD579" s="474">
        <v>-3492646.3</v>
      </c>
      <c r="AE579" s="474">
        <v>-3492646.3</v>
      </c>
      <c r="AF579" s="474">
        <v>-3492646.3</v>
      </c>
      <c r="AG579" s="474">
        <v>-3492646.3</v>
      </c>
      <c r="AH579" s="474">
        <v>-3492646.3</v>
      </c>
      <c r="AI579" s="474">
        <v>-3492646.3</v>
      </c>
      <c r="AJ579" s="474">
        <v>-3492646.3</v>
      </c>
      <c r="AK579" s="474">
        <v>-3492646.3</v>
      </c>
      <c r="AL579" s="474">
        <v>-3492646.3</v>
      </c>
      <c r="AM579" s="474">
        <v>-3492646.3</v>
      </c>
      <c r="AN579" s="474">
        <v>-3492646.3</v>
      </c>
      <c r="AO579" s="474">
        <v>-3492646.3</v>
      </c>
      <c r="AP579" s="474">
        <v>-3492646.3</v>
      </c>
      <c r="AQ579" s="474">
        <v>-3492646.3</v>
      </c>
      <c r="AR579" s="474">
        <v>-3492646.3</v>
      </c>
      <c r="AS579" s="474">
        <v>-3492646.3</v>
      </c>
      <c r="AT579" s="474">
        <v>-3492646.3</v>
      </c>
      <c r="AU579" s="474">
        <v>-3492646.3</v>
      </c>
      <c r="AV579" s="474">
        <v>-3492646.3</v>
      </c>
      <c r="AW579" s="474">
        <v>-3492646.3</v>
      </c>
      <c r="AX579" s="474">
        <v>-3492646.3</v>
      </c>
      <c r="AY579" s="474">
        <v>-3492646.3</v>
      </c>
      <c r="AZ579" s="474">
        <v>-3492646.3</v>
      </c>
      <c r="BA579" s="474">
        <v>-3492646.3</v>
      </c>
    </row>
    <row r="580" spans="1:53">
      <c r="A580" s="475" t="s">
        <v>2426</v>
      </c>
      <c r="B580" s="474">
        <v>-7315824.4199999999</v>
      </c>
      <c r="C580" s="474">
        <v>-7595519.2800000003</v>
      </c>
      <c r="D580" s="474">
        <v>-7875214.1200000001</v>
      </c>
      <c r="E580" s="474">
        <v>-8154909.0800000001</v>
      </c>
      <c r="F580" s="474">
        <v>-8434604.0399999991</v>
      </c>
      <c r="G580" s="474">
        <v>-8714299</v>
      </c>
      <c r="H580" s="474">
        <v>-8993993.9399999995</v>
      </c>
      <c r="I580" s="474">
        <v>-9273694.3399999999</v>
      </c>
      <c r="J580" s="474">
        <v>-9553389.3900000006</v>
      </c>
      <c r="K580" s="474">
        <v>-9928419.9566317592</v>
      </c>
      <c r="L580" s="474">
        <v>-10303450.523263499</v>
      </c>
      <c r="M580" s="474">
        <v>-10678481.0898952</v>
      </c>
      <c r="N580" s="474">
        <v>-10678481.0898952</v>
      </c>
      <c r="O580" s="474">
        <v>-11053511.656527</v>
      </c>
      <c r="P580" s="474">
        <v>-11428542.223158799</v>
      </c>
      <c r="Q580" s="474">
        <v>-11803572.7897905</v>
      </c>
      <c r="R580" s="474">
        <v>-12178603.3564223</v>
      </c>
      <c r="S580" s="474">
        <v>-12553633.923054099</v>
      </c>
      <c r="T580" s="474">
        <v>-12928664.4896858</v>
      </c>
      <c r="U580" s="474">
        <v>-13303695.056317599</v>
      </c>
      <c r="V580" s="474">
        <v>-13678725.6229493</v>
      </c>
      <c r="W580" s="474">
        <v>-14053756.1895811</v>
      </c>
      <c r="X580" s="474">
        <v>-14428786.756212899</v>
      </c>
      <c r="Y580" s="474">
        <v>-14803817.3228446</v>
      </c>
      <c r="Z580" s="474">
        <v>-15178847.8894764</v>
      </c>
      <c r="AA580" s="474">
        <v>-15178847.8894764</v>
      </c>
      <c r="AB580" s="474">
        <v>-15553878.456108101</v>
      </c>
      <c r="AC580" s="474">
        <v>-15928909.0227399</v>
      </c>
      <c r="AD580" s="474">
        <v>-16303939.5893717</v>
      </c>
      <c r="AE580" s="474">
        <v>-16678970.156003401</v>
      </c>
      <c r="AF580" s="474">
        <v>-17054000.722635198</v>
      </c>
      <c r="AG580" s="474">
        <v>-17429031.289267</v>
      </c>
      <c r="AH580" s="474">
        <v>-17804061.855898701</v>
      </c>
      <c r="AI580" s="474">
        <v>-18179092.422530498</v>
      </c>
      <c r="AJ580" s="474">
        <v>-18554122.9891623</v>
      </c>
      <c r="AK580" s="474">
        <v>-18929153.555794001</v>
      </c>
      <c r="AL580" s="474">
        <v>-19304184.122425798</v>
      </c>
      <c r="AM580" s="474">
        <v>-19679214.689057499</v>
      </c>
      <c r="AN580" s="474">
        <v>-19679214.689057499</v>
      </c>
      <c r="AO580" s="474">
        <v>-20054245.255689301</v>
      </c>
      <c r="AP580" s="474">
        <v>-20429275.822321098</v>
      </c>
      <c r="AQ580" s="474">
        <v>-20804306.388952799</v>
      </c>
      <c r="AR580" s="474">
        <v>-21179336.955584601</v>
      </c>
      <c r="AS580" s="474">
        <v>-21554367.522216398</v>
      </c>
      <c r="AT580" s="474">
        <v>-21929398.088848099</v>
      </c>
      <c r="AU580" s="474">
        <v>-22304428.655479901</v>
      </c>
      <c r="AV580" s="474">
        <v>-22679459.222111698</v>
      </c>
      <c r="AW580" s="474">
        <v>-23054489.788743399</v>
      </c>
      <c r="AX580" s="474">
        <v>-23429520.355375201</v>
      </c>
      <c r="AY580" s="474">
        <v>-23804550.922006998</v>
      </c>
      <c r="AZ580" s="474">
        <v>-24179581.488638699</v>
      </c>
      <c r="BA580" s="474">
        <v>-24179581.488638699</v>
      </c>
    </row>
    <row r="581" spans="1:53">
      <c r="A581" s="475" t="s">
        <v>2425</v>
      </c>
      <c r="B581" s="474">
        <v>53928936</v>
      </c>
      <c r="C581" s="474">
        <v>53928936</v>
      </c>
      <c r="D581" s="474">
        <v>53928936</v>
      </c>
      <c r="E581" s="474">
        <v>53928936</v>
      </c>
      <c r="F581" s="474">
        <v>53928936</v>
      </c>
      <c r="G581" s="474">
        <v>53928936</v>
      </c>
      <c r="H581" s="474">
        <v>53691363.590000004</v>
      </c>
      <c r="I581" s="474">
        <v>53453791.18</v>
      </c>
      <c r="J581" s="474">
        <v>53216218.770000003</v>
      </c>
      <c r="K581" s="474">
        <v>52967780.770000003</v>
      </c>
      <c r="L581" s="474">
        <v>52719342.770000003</v>
      </c>
      <c r="M581" s="474">
        <v>52470904.770000003</v>
      </c>
      <c r="N581" s="474">
        <v>52470904.770000003</v>
      </c>
      <c r="O581" s="474">
        <v>52222466.770000003</v>
      </c>
      <c r="P581" s="474">
        <v>51974028.770000003</v>
      </c>
      <c r="Q581" s="474">
        <v>51725590.770000003</v>
      </c>
      <c r="R581" s="474">
        <v>51477152.770000003</v>
      </c>
      <c r="S581" s="474">
        <v>51228714.770000003</v>
      </c>
      <c r="T581" s="474">
        <v>50980276.770000003</v>
      </c>
      <c r="U581" s="474">
        <v>50731838.770000003</v>
      </c>
      <c r="V581" s="474">
        <v>50483400.770000003</v>
      </c>
      <c r="W581" s="474">
        <v>50234962.770000003</v>
      </c>
      <c r="X581" s="474">
        <v>49986524.770000003</v>
      </c>
      <c r="Y581" s="474">
        <v>49738086.770000003</v>
      </c>
      <c r="Z581" s="474">
        <v>49489648.770000003</v>
      </c>
      <c r="AA581" s="474">
        <v>49489648.770000003</v>
      </c>
      <c r="AB581" s="474">
        <v>49241210.770000003</v>
      </c>
      <c r="AC581" s="474">
        <v>48992772.770000003</v>
      </c>
      <c r="AD581" s="474">
        <v>48744334.770000003</v>
      </c>
      <c r="AE581" s="474">
        <v>48495896.770000003</v>
      </c>
      <c r="AF581" s="474">
        <v>48247458.770000003</v>
      </c>
      <c r="AG581" s="474">
        <v>47999020.770000003</v>
      </c>
      <c r="AH581" s="474">
        <v>47750582.770000003</v>
      </c>
      <c r="AI581" s="474">
        <v>47502144.770000003</v>
      </c>
      <c r="AJ581" s="474">
        <v>47253706.770000003</v>
      </c>
      <c r="AK581" s="474">
        <v>47005268.770000003</v>
      </c>
      <c r="AL581" s="474">
        <v>46756830.770000003</v>
      </c>
      <c r="AM581" s="474">
        <v>46508392.770000003</v>
      </c>
      <c r="AN581" s="474">
        <v>46508392.770000003</v>
      </c>
      <c r="AO581" s="474">
        <v>46259954.770000003</v>
      </c>
      <c r="AP581" s="474">
        <v>46011516.770000003</v>
      </c>
      <c r="AQ581" s="474">
        <v>45763078.770000003</v>
      </c>
      <c r="AR581" s="474">
        <v>45514640.770000003</v>
      </c>
      <c r="AS581" s="474">
        <v>45266202.770000003</v>
      </c>
      <c r="AT581" s="474">
        <v>45017764.770000003</v>
      </c>
      <c r="AU581" s="474">
        <v>44769326.770000003</v>
      </c>
      <c r="AV581" s="474">
        <v>44520888.770000003</v>
      </c>
      <c r="AW581" s="474">
        <v>44272450.770000003</v>
      </c>
      <c r="AX581" s="474">
        <v>44024012.770000003</v>
      </c>
      <c r="AY581" s="474">
        <v>43775574.770000003</v>
      </c>
      <c r="AZ581" s="474">
        <v>43527136.770000003</v>
      </c>
      <c r="BA581" s="474">
        <v>43527136.770000003</v>
      </c>
    </row>
    <row r="582" spans="1:53">
      <c r="A582" s="475" t="s">
        <v>2424</v>
      </c>
      <c r="B582" s="474">
        <v>0</v>
      </c>
      <c r="C582" s="474">
        <v>0</v>
      </c>
      <c r="D582" s="474">
        <v>0</v>
      </c>
      <c r="E582" s="474">
        <v>0</v>
      </c>
      <c r="F582" s="474">
        <v>0</v>
      </c>
      <c r="G582" s="474">
        <v>0</v>
      </c>
      <c r="H582" s="474">
        <v>0</v>
      </c>
      <c r="I582" s="474">
        <v>0</v>
      </c>
      <c r="J582" s="474">
        <v>0</v>
      </c>
      <c r="K582" s="474">
        <v>0</v>
      </c>
      <c r="L582" s="474">
        <v>0</v>
      </c>
      <c r="M582" s="474">
        <v>0</v>
      </c>
      <c r="N582" s="474">
        <v>0</v>
      </c>
      <c r="O582" s="474">
        <v>0</v>
      </c>
      <c r="P582" s="474">
        <v>0</v>
      </c>
      <c r="Q582" s="474">
        <v>0</v>
      </c>
      <c r="R582" s="474">
        <v>0</v>
      </c>
      <c r="S582" s="474">
        <v>0</v>
      </c>
      <c r="T582" s="474">
        <v>0</v>
      </c>
      <c r="U582" s="474">
        <v>0</v>
      </c>
      <c r="V582" s="474">
        <v>0</v>
      </c>
      <c r="W582" s="474">
        <v>0</v>
      </c>
      <c r="X582" s="474">
        <v>0</v>
      </c>
      <c r="Y582" s="474">
        <v>0</v>
      </c>
      <c r="Z582" s="474">
        <v>0</v>
      </c>
      <c r="AA582" s="474">
        <v>0</v>
      </c>
      <c r="AB582" s="474">
        <v>0</v>
      </c>
      <c r="AC582" s="474">
        <v>0</v>
      </c>
      <c r="AD582" s="474">
        <v>0</v>
      </c>
      <c r="AE582" s="474">
        <v>0</v>
      </c>
      <c r="AF582" s="474">
        <v>0</v>
      </c>
      <c r="AG582" s="474">
        <v>0</v>
      </c>
      <c r="AH582" s="474">
        <v>0</v>
      </c>
      <c r="AI582" s="474">
        <v>0</v>
      </c>
      <c r="AJ582" s="474">
        <v>0</v>
      </c>
      <c r="AK582" s="474">
        <v>0</v>
      </c>
      <c r="AL582" s="474">
        <v>0</v>
      </c>
      <c r="AM582" s="474">
        <v>0</v>
      </c>
      <c r="AN582" s="474">
        <v>0</v>
      </c>
      <c r="AO582" s="474">
        <v>0</v>
      </c>
      <c r="AP582" s="474">
        <v>0</v>
      </c>
      <c r="AQ582" s="474">
        <v>0</v>
      </c>
      <c r="AR582" s="474">
        <v>0</v>
      </c>
      <c r="AS582" s="474">
        <v>0</v>
      </c>
      <c r="AT582" s="474">
        <v>0</v>
      </c>
      <c r="AU582" s="474">
        <v>0</v>
      </c>
      <c r="AV582" s="474">
        <v>0</v>
      </c>
      <c r="AW582" s="474">
        <v>0</v>
      </c>
      <c r="AX582" s="474">
        <v>0</v>
      </c>
      <c r="AY582" s="474">
        <v>0</v>
      </c>
      <c r="AZ582" s="474">
        <v>0</v>
      </c>
      <c r="BA582" s="474">
        <v>0</v>
      </c>
    </row>
    <row r="583" spans="1:53">
      <c r="A583" s="475" t="s">
        <v>2423</v>
      </c>
      <c r="B583" s="474">
        <v>0</v>
      </c>
      <c r="C583" s="474">
        <v>0</v>
      </c>
      <c r="D583" s="474">
        <v>0</v>
      </c>
      <c r="E583" s="474">
        <v>0</v>
      </c>
      <c r="F583" s="474">
        <v>0</v>
      </c>
      <c r="G583" s="474">
        <v>0</v>
      </c>
      <c r="H583" s="474">
        <v>0</v>
      </c>
      <c r="I583" s="474">
        <v>0</v>
      </c>
      <c r="J583" s="474">
        <v>758193</v>
      </c>
      <c r="K583" s="474">
        <v>758193</v>
      </c>
      <c r="L583" s="474">
        <v>758193</v>
      </c>
      <c r="M583" s="474">
        <v>758193</v>
      </c>
      <c r="N583" s="474">
        <v>758193</v>
      </c>
      <c r="O583" s="474">
        <v>758193</v>
      </c>
      <c r="P583" s="474">
        <v>758193</v>
      </c>
      <c r="Q583" s="474">
        <v>758193</v>
      </c>
      <c r="R583" s="474">
        <v>758193</v>
      </c>
      <c r="S583" s="474">
        <v>758193</v>
      </c>
      <c r="T583" s="474">
        <v>758193</v>
      </c>
      <c r="U583" s="474">
        <v>758193</v>
      </c>
      <c r="V583" s="474">
        <v>758193</v>
      </c>
      <c r="W583" s="474">
        <v>758193</v>
      </c>
      <c r="X583" s="474">
        <v>758193</v>
      </c>
      <c r="Y583" s="474">
        <v>758193</v>
      </c>
      <c r="Z583" s="474">
        <v>758193</v>
      </c>
      <c r="AA583" s="474">
        <v>758193</v>
      </c>
      <c r="AB583" s="474">
        <v>758193</v>
      </c>
      <c r="AC583" s="474">
        <v>758193</v>
      </c>
      <c r="AD583" s="474">
        <v>758193</v>
      </c>
      <c r="AE583" s="474">
        <v>758193</v>
      </c>
      <c r="AF583" s="474">
        <v>758193</v>
      </c>
      <c r="AG583" s="474">
        <v>758193</v>
      </c>
      <c r="AH583" s="474">
        <v>758193</v>
      </c>
      <c r="AI583" s="474">
        <v>758193</v>
      </c>
      <c r="AJ583" s="474">
        <v>758193</v>
      </c>
      <c r="AK583" s="474">
        <v>758193</v>
      </c>
      <c r="AL583" s="474">
        <v>758193</v>
      </c>
      <c r="AM583" s="474">
        <v>758193</v>
      </c>
      <c r="AN583" s="474">
        <v>758193</v>
      </c>
      <c r="AO583" s="474">
        <v>758193</v>
      </c>
      <c r="AP583" s="474">
        <v>758193</v>
      </c>
      <c r="AQ583" s="474">
        <v>758193</v>
      </c>
      <c r="AR583" s="474">
        <v>758193</v>
      </c>
      <c r="AS583" s="474">
        <v>758193</v>
      </c>
      <c r="AT583" s="474">
        <v>758193</v>
      </c>
      <c r="AU583" s="474">
        <v>758193</v>
      </c>
      <c r="AV583" s="474">
        <v>758193</v>
      </c>
      <c r="AW583" s="474">
        <v>758193</v>
      </c>
      <c r="AX583" s="474">
        <v>758193</v>
      </c>
      <c r="AY583" s="474">
        <v>758193</v>
      </c>
      <c r="AZ583" s="474">
        <v>758193</v>
      </c>
      <c r="BA583" s="474">
        <v>758193</v>
      </c>
    </row>
    <row r="584" spans="1:53">
      <c r="A584" s="475" t="s">
        <v>2422</v>
      </c>
      <c r="B584" s="474">
        <v>0</v>
      </c>
      <c r="C584" s="474">
        <v>0</v>
      </c>
      <c r="D584" s="474">
        <v>0</v>
      </c>
      <c r="E584" s="474">
        <v>0</v>
      </c>
      <c r="F584" s="474">
        <v>0</v>
      </c>
      <c r="G584" s="474">
        <v>0</v>
      </c>
      <c r="H584" s="474">
        <v>0</v>
      </c>
      <c r="I584" s="474">
        <v>0</v>
      </c>
      <c r="J584" s="474">
        <v>6255089</v>
      </c>
      <c r="K584" s="474">
        <v>6191906.2767857099</v>
      </c>
      <c r="L584" s="474">
        <v>6128723.5535714198</v>
      </c>
      <c r="M584" s="474">
        <v>6065540.8303571399</v>
      </c>
      <c r="N584" s="474">
        <v>6065540.8303571399</v>
      </c>
      <c r="O584" s="474">
        <v>6002358.1071428498</v>
      </c>
      <c r="P584" s="474">
        <v>5939175.38392857</v>
      </c>
      <c r="Q584" s="474">
        <v>5875992.6607142799</v>
      </c>
      <c r="R584" s="474">
        <v>5812809.9375</v>
      </c>
      <c r="S584" s="474">
        <v>5749627.2142857099</v>
      </c>
      <c r="T584" s="474">
        <v>5686444.49107143</v>
      </c>
      <c r="U584" s="474">
        <v>5623261.7678571399</v>
      </c>
      <c r="V584" s="474">
        <v>5560079.0446428601</v>
      </c>
      <c r="W584" s="474">
        <v>5496896.32142857</v>
      </c>
      <c r="X584" s="474">
        <v>5433713.5982142799</v>
      </c>
      <c r="Y584" s="474">
        <v>5370530.875</v>
      </c>
      <c r="Z584" s="474">
        <v>5307348.1517857099</v>
      </c>
      <c r="AA584" s="474">
        <v>5307348.1517857099</v>
      </c>
      <c r="AB584" s="474">
        <v>5244165.42857143</v>
      </c>
      <c r="AC584" s="474">
        <v>5180982.7053571399</v>
      </c>
      <c r="AD584" s="474">
        <v>5117799.9821428601</v>
      </c>
      <c r="AE584" s="474">
        <v>5054617.25892857</v>
      </c>
      <c r="AF584" s="474">
        <v>4991434.5357142901</v>
      </c>
      <c r="AG584" s="474">
        <v>4928251.8125</v>
      </c>
      <c r="AH584" s="474">
        <v>4865069.0892857201</v>
      </c>
      <c r="AI584" s="474">
        <v>4801886.36607143</v>
      </c>
      <c r="AJ584" s="474">
        <v>4738703.6428571399</v>
      </c>
      <c r="AK584" s="474">
        <v>4675520.9196428601</v>
      </c>
      <c r="AL584" s="474">
        <v>4612338.19642857</v>
      </c>
      <c r="AM584" s="474">
        <v>4549155.4732142901</v>
      </c>
      <c r="AN584" s="474">
        <v>4549155.4732142901</v>
      </c>
      <c r="AO584" s="474">
        <v>4485972.75</v>
      </c>
      <c r="AP584" s="474">
        <v>4422790.0267857201</v>
      </c>
      <c r="AQ584" s="474">
        <v>4359607.30357143</v>
      </c>
      <c r="AR584" s="474">
        <v>4296424.5803571502</v>
      </c>
      <c r="AS584" s="474">
        <v>4233241.8571428601</v>
      </c>
      <c r="AT584" s="474">
        <v>4170059.13392857</v>
      </c>
      <c r="AU584" s="474">
        <v>4106876.4107142901</v>
      </c>
      <c r="AV584" s="474">
        <v>4043693.6875</v>
      </c>
      <c r="AW584" s="474">
        <v>3980510.9642857201</v>
      </c>
      <c r="AX584" s="474">
        <v>3917328.24107143</v>
      </c>
      <c r="AY584" s="474">
        <v>3854145.5178571502</v>
      </c>
      <c r="AZ584" s="474">
        <v>3790962.7946428601</v>
      </c>
      <c r="BA584" s="474">
        <v>3790962.7946428601</v>
      </c>
    </row>
    <row r="585" spans="1:53" s="482" customFormat="1">
      <c r="A585" s="483" t="s">
        <v>2421</v>
      </c>
      <c r="B585" s="482">
        <v>50485367.049999997</v>
      </c>
      <c r="C585" s="482">
        <v>50190647.979999997</v>
      </c>
      <c r="D585" s="482">
        <v>49737399.879999898</v>
      </c>
      <c r="E585" s="482">
        <v>50486231.890000001</v>
      </c>
      <c r="F585" s="482">
        <v>50166654.729999997</v>
      </c>
      <c r="G585" s="482">
        <v>49723047.75</v>
      </c>
      <c r="H585" s="482">
        <v>49235283.420000002</v>
      </c>
      <c r="I585" s="482">
        <v>49052619.090000004</v>
      </c>
      <c r="J585" s="482">
        <v>48582054.780000001</v>
      </c>
      <c r="K585" s="482">
        <v>48087490</v>
      </c>
      <c r="L585" s="482">
        <v>47783893</v>
      </c>
      <c r="M585" s="482">
        <v>47583462</v>
      </c>
      <c r="N585" s="482">
        <v>47583462</v>
      </c>
      <c r="O585" s="482">
        <v>47097638</v>
      </c>
      <c r="P585" s="482">
        <v>46611814</v>
      </c>
      <c r="Q585" s="482">
        <v>46125989</v>
      </c>
      <c r="R585" s="482">
        <v>45640166</v>
      </c>
      <c r="S585" s="482">
        <v>45154341</v>
      </c>
      <c r="T585" s="482">
        <v>44672806</v>
      </c>
      <c r="U585" s="482">
        <v>44191271</v>
      </c>
      <c r="V585" s="482">
        <v>43709734</v>
      </c>
      <c r="W585" s="482">
        <v>43228199</v>
      </c>
      <c r="X585" s="482">
        <v>42746663</v>
      </c>
      <c r="Y585" s="482">
        <v>42265128</v>
      </c>
      <c r="Z585" s="482">
        <v>41783591</v>
      </c>
      <c r="AA585" s="482">
        <v>41783591</v>
      </c>
      <c r="AB585" s="482">
        <v>41302785</v>
      </c>
      <c r="AC585" s="482">
        <v>40822923</v>
      </c>
      <c r="AD585" s="482">
        <v>40343061</v>
      </c>
      <c r="AE585" s="482">
        <v>39863199</v>
      </c>
      <c r="AF585" s="482">
        <v>39383337</v>
      </c>
      <c r="AG585" s="482">
        <v>38903475</v>
      </c>
      <c r="AH585" s="482">
        <v>38423613</v>
      </c>
      <c r="AI585" s="482">
        <v>37943751</v>
      </c>
      <c r="AJ585" s="482">
        <v>37463889</v>
      </c>
      <c r="AK585" s="482">
        <v>36984027</v>
      </c>
      <c r="AL585" s="482">
        <v>36504165</v>
      </c>
      <c r="AM585" s="482">
        <v>36024303</v>
      </c>
      <c r="AN585" s="482">
        <v>36024303</v>
      </c>
      <c r="AO585" s="482">
        <v>35125418</v>
      </c>
      <c r="AP585" s="482">
        <v>34226535</v>
      </c>
      <c r="AQ585" s="482">
        <v>33327651</v>
      </c>
      <c r="AR585" s="482">
        <v>32430287</v>
      </c>
      <c r="AS585" s="482">
        <v>31532924</v>
      </c>
      <c r="AT585" s="482">
        <v>30635560</v>
      </c>
      <c r="AU585" s="482">
        <v>29738196</v>
      </c>
      <c r="AV585" s="482">
        <v>28840833</v>
      </c>
      <c r="AW585" s="482">
        <v>27943469</v>
      </c>
      <c r="AX585" s="482">
        <v>27046106</v>
      </c>
      <c r="AY585" s="482">
        <v>26148743</v>
      </c>
      <c r="AZ585" s="482">
        <v>25265749</v>
      </c>
      <c r="BA585" s="482">
        <v>25265749</v>
      </c>
    </row>
    <row r="586" spans="1:53" s="482" customFormat="1">
      <c r="A586" s="483" t="s">
        <v>2420</v>
      </c>
      <c r="B586" s="482">
        <v>50485367.049999997</v>
      </c>
      <c r="C586" s="482">
        <v>18291068.52</v>
      </c>
      <c r="D586" s="482">
        <v>17959675.809999999</v>
      </c>
      <c r="E586" s="482">
        <v>18616201.399999999</v>
      </c>
      <c r="F586" s="482">
        <v>18314079.629999999</v>
      </c>
      <c r="G586" s="482">
        <v>17964128.010000002</v>
      </c>
      <c r="H586" s="482">
        <v>17609119.07</v>
      </c>
      <c r="I586" s="482">
        <v>17259310.100000001</v>
      </c>
      <c r="J586" s="482">
        <v>16909501.18</v>
      </c>
      <c r="K586" s="482">
        <v>16559692</v>
      </c>
      <c r="L586" s="482">
        <v>16388850</v>
      </c>
      <c r="M586" s="482">
        <v>16321174</v>
      </c>
      <c r="N586" s="482">
        <v>16321174</v>
      </c>
      <c r="O586" s="482">
        <v>15963499</v>
      </c>
      <c r="P586" s="482">
        <v>15605823</v>
      </c>
      <c r="Q586" s="482">
        <v>15248147</v>
      </c>
      <c r="R586" s="482">
        <v>14890472</v>
      </c>
      <c r="S586" s="482">
        <v>14532796</v>
      </c>
      <c r="T586" s="482">
        <v>14179409</v>
      </c>
      <c r="U586" s="482">
        <v>13826022</v>
      </c>
      <c r="V586" s="482">
        <v>13472634</v>
      </c>
      <c r="W586" s="482">
        <v>13119247</v>
      </c>
      <c r="X586" s="482">
        <v>12765860</v>
      </c>
      <c r="Y586" s="482">
        <v>12412473</v>
      </c>
      <c r="Z586" s="482">
        <v>12059085</v>
      </c>
      <c r="AA586" s="482">
        <v>12059085</v>
      </c>
      <c r="AB586" s="482">
        <v>11705698</v>
      </c>
      <c r="AC586" s="482">
        <v>11353256</v>
      </c>
      <c r="AD586" s="482">
        <v>11000814</v>
      </c>
      <c r="AE586" s="482">
        <v>10648372</v>
      </c>
      <c r="AF586" s="482">
        <v>10295929</v>
      </c>
      <c r="AG586" s="482">
        <v>9943487</v>
      </c>
      <c r="AH586" s="482">
        <v>9591045</v>
      </c>
      <c r="AI586" s="482">
        <v>9238603</v>
      </c>
      <c r="AJ586" s="482">
        <v>8886160</v>
      </c>
      <c r="AK586" s="482">
        <v>8533718</v>
      </c>
      <c r="AL586" s="482">
        <v>8181276</v>
      </c>
      <c r="AM586" s="482">
        <v>7828834</v>
      </c>
      <c r="AN586" s="482">
        <v>7828834</v>
      </c>
      <c r="AO586" s="482">
        <v>7476391</v>
      </c>
      <c r="AP586" s="482">
        <v>7123949</v>
      </c>
      <c r="AQ586" s="482">
        <v>6771507</v>
      </c>
      <c r="AR586" s="482">
        <v>6420585</v>
      </c>
      <c r="AS586" s="482">
        <v>6069664</v>
      </c>
      <c r="AT586" s="482">
        <v>5718742</v>
      </c>
      <c r="AU586" s="482">
        <v>5367820</v>
      </c>
      <c r="AV586" s="482">
        <v>5016899</v>
      </c>
      <c r="AW586" s="482">
        <v>4665977</v>
      </c>
      <c r="AX586" s="482">
        <v>4315055</v>
      </c>
      <c r="AY586" s="482">
        <v>3964134</v>
      </c>
      <c r="AZ586" s="482">
        <v>3627582</v>
      </c>
      <c r="BA586" s="482">
        <v>3627582</v>
      </c>
    </row>
    <row r="587" spans="1:53" s="476" customFormat="1">
      <c r="A587" s="477" t="s">
        <v>2419</v>
      </c>
      <c r="B587" s="476">
        <v>0</v>
      </c>
      <c r="C587" s="476">
        <v>31899579.460000001</v>
      </c>
      <c r="D587" s="476">
        <v>31777724.07</v>
      </c>
      <c r="E587" s="476">
        <v>31870030.489999998</v>
      </c>
      <c r="F587" s="476">
        <v>31852575.100000001</v>
      </c>
      <c r="G587" s="476">
        <v>31758919.739999998</v>
      </c>
      <c r="H587" s="476">
        <v>31626164.350000001</v>
      </c>
      <c r="I587" s="476">
        <v>31793308.989999998</v>
      </c>
      <c r="J587" s="476">
        <v>31672553.600000001</v>
      </c>
      <c r="K587" s="476">
        <v>31527798</v>
      </c>
      <c r="L587" s="476">
        <v>31395043</v>
      </c>
      <c r="M587" s="476">
        <v>31262288</v>
      </c>
      <c r="N587" s="476">
        <v>31262288</v>
      </c>
      <c r="O587" s="476">
        <v>31134139</v>
      </c>
      <c r="P587" s="476">
        <v>31005991</v>
      </c>
      <c r="Q587" s="476">
        <v>30877842</v>
      </c>
      <c r="R587" s="476">
        <v>30749694</v>
      </c>
      <c r="S587" s="476">
        <v>30621545</v>
      </c>
      <c r="T587" s="476">
        <v>30493397</v>
      </c>
      <c r="U587" s="476">
        <v>30365249</v>
      </c>
      <c r="V587" s="476">
        <v>30237100</v>
      </c>
      <c r="W587" s="476">
        <v>30108952</v>
      </c>
      <c r="X587" s="476">
        <v>29980803</v>
      </c>
      <c r="Y587" s="476">
        <v>29852655</v>
      </c>
      <c r="Z587" s="476">
        <v>29724506</v>
      </c>
      <c r="AA587" s="476">
        <v>29724506</v>
      </c>
      <c r="AB587" s="476">
        <v>29597087</v>
      </c>
      <c r="AC587" s="476">
        <v>29469667</v>
      </c>
      <c r="AD587" s="476">
        <v>29342247</v>
      </c>
      <c r="AE587" s="476">
        <v>29214827</v>
      </c>
      <c r="AF587" s="476">
        <v>29087408</v>
      </c>
      <c r="AG587" s="476">
        <v>28959988</v>
      </c>
      <c r="AH587" s="476">
        <v>28832568</v>
      </c>
      <c r="AI587" s="476">
        <v>28705148</v>
      </c>
      <c r="AJ587" s="476">
        <v>28577729</v>
      </c>
      <c r="AK587" s="476">
        <v>28450309</v>
      </c>
      <c r="AL587" s="476">
        <v>28322889</v>
      </c>
      <c r="AM587" s="476">
        <v>28195469</v>
      </c>
      <c r="AN587" s="476">
        <v>28195469</v>
      </c>
      <c r="AO587" s="476">
        <v>27649027</v>
      </c>
      <c r="AP587" s="476">
        <v>27102586</v>
      </c>
      <c r="AQ587" s="476">
        <v>26556144</v>
      </c>
      <c r="AR587" s="476">
        <v>26009702</v>
      </c>
      <c r="AS587" s="476">
        <v>25463260</v>
      </c>
      <c r="AT587" s="476">
        <v>24916818</v>
      </c>
      <c r="AU587" s="476">
        <v>24370376</v>
      </c>
      <c r="AV587" s="476">
        <v>23823934</v>
      </c>
      <c r="AW587" s="476">
        <v>23277492</v>
      </c>
      <c r="AX587" s="476">
        <v>22731051</v>
      </c>
      <c r="AY587" s="476">
        <v>22184609</v>
      </c>
      <c r="AZ587" s="476">
        <v>21638167</v>
      </c>
      <c r="BA587" s="476">
        <v>21638167</v>
      </c>
    </row>
    <row r="588" spans="1:53">
      <c r="A588" s="475" t="s">
        <v>2418</v>
      </c>
      <c r="B588" s="474">
        <v>2227145.56</v>
      </c>
      <c r="C588" s="474">
        <v>2209809.2999999998</v>
      </c>
      <c r="D588" s="474">
        <v>2192473.04</v>
      </c>
      <c r="E588" s="474">
        <v>2175136.7799999998</v>
      </c>
      <c r="F588" s="474">
        <v>2157800.52</v>
      </c>
      <c r="G588" s="474">
        <v>2140464.2599999998</v>
      </c>
      <c r="H588" s="474">
        <v>2123128</v>
      </c>
      <c r="I588" s="474">
        <v>2105791.7400000002</v>
      </c>
      <c r="J588" s="474">
        <v>2088455.48</v>
      </c>
      <c r="K588" s="474">
        <v>2067959.0376375299</v>
      </c>
      <c r="L588" s="474">
        <v>2047462.59527506</v>
      </c>
      <c r="M588" s="474">
        <v>2026966.1529126</v>
      </c>
      <c r="N588" s="474">
        <v>2026966.1529126</v>
      </c>
      <c r="O588" s="474">
        <v>2006469.7105501301</v>
      </c>
      <c r="P588" s="474">
        <v>1985973.26818767</v>
      </c>
      <c r="Q588" s="474">
        <v>1965476.8258252</v>
      </c>
      <c r="R588" s="474">
        <v>1944980.3834627401</v>
      </c>
      <c r="S588" s="474">
        <v>1924483.94110027</v>
      </c>
      <c r="T588" s="474">
        <v>1903987.4987378099</v>
      </c>
      <c r="U588" s="474">
        <v>1883491.0563753401</v>
      </c>
      <c r="V588" s="474">
        <v>1862994.61401288</v>
      </c>
      <c r="W588" s="474">
        <v>1842498.1716504099</v>
      </c>
      <c r="X588" s="474">
        <v>1822001.7292879401</v>
      </c>
      <c r="Y588" s="474">
        <v>1801505.28692548</v>
      </c>
      <c r="Z588" s="474">
        <v>1781008.8445630099</v>
      </c>
      <c r="AA588" s="474">
        <v>1781008.8445630099</v>
      </c>
      <c r="AB588" s="474">
        <v>1760512.4022005501</v>
      </c>
      <c r="AC588" s="474">
        <v>1740015.95983808</v>
      </c>
      <c r="AD588" s="474">
        <v>1719519.5174756199</v>
      </c>
      <c r="AE588" s="474">
        <v>1699023.0751131501</v>
      </c>
      <c r="AF588" s="474">
        <v>1678526.63275069</v>
      </c>
      <c r="AG588" s="474">
        <v>1658030.1903882199</v>
      </c>
      <c r="AH588" s="474">
        <v>1637533.7480257601</v>
      </c>
      <c r="AI588" s="474">
        <v>1617037.30566329</v>
      </c>
      <c r="AJ588" s="474">
        <v>1596540.8633008201</v>
      </c>
      <c r="AK588" s="474">
        <v>1576044.42093836</v>
      </c>
      <c r="AL588" s="474">
        <v>1555547.97857589</v>
      </c>
      <c r="AM588" s="474">
        <v>1535051.5362134301</v>
      </c>
      <c r="AN588" s="474">
        <v>1535051.5362134301</v>
      </c>
      <c r="AO588" s="474">
        <v>1514555.09385096</v>
      </c>
      <c r="AP588" s="474">
        <v>1494058.6514884999</v>
      </c>
      <c r="AQ588" s="474">
        <v>1473562.2091260301</v>
      </c>
      <c r="AR588" s="474">
        <v>1453065.76676357</v>
      </c>
      <c r="AS588" s="474">
        <v>1432569.3244010999</v>
      </c>
      <c r="AT588" s="474">
        <v>1412072.8820386401</v>
      </c>
      <c r="AU588" s="474">
        <v>1391576.43967617</v>
      </c>
      <c r="AV588" s="474">
        <v>1371079.9973137099</v>
      </c>
      <c r="AW588" s="474">
        <v>1350583.5549512401</v>
      </c>
      <c r="AX588" s="474">
        <v>1330087.11258877</v>
      </c>
      <c r="AY588" s="474">
        <v>1309590.6702263099</v>
      </c>
      <c r="AZ588" s="474">
        <v>1289094.2278638401</v>
      </c>
      <c r="BA588" s="474">
        <v>1289094.2278638401</v>
      </c>
    </row>
    <row r="589" spans="1:53">
      <c r="A589" s="475" t="s">
        <v>2417</v>
      </c>
      <c r="B589" s="474">
        <v>2227145.56</v>
      </c>
      <c r="C589" s="474">
        <v>2209809.2999999998</v>
      </c>
      <c r="D589" s="474">
        <v>2192473.04</v>
      </c>
      <c r="E589" s="474">
        <v>2175136.7799999998</v>
      </c>
      <c r="F589" s="474">
        <v>2157800.52</v>
      </c>
      <c r="G589" s="474">
        <v>2140464.2599999998</v>
      </c>
      <c r="H589" s="474">
        <v>2123128</v>
      </c>
      <c r="I589" s="474">
        <v>2105791.7400000002</v>
      </c>
      <c r="J589" s="474">
        <v>2088455.48</v>
      </c>
      <c r="K589" s="474">
        <v>2067959.0376375299</v>
      </c>
      <c r="L589" s="474">
        <v>2047462.59527506</v>
      </c>
      <c r="M589" s="474">
        <v>2026966.1529126</v>
      </c>
      <c r="N589" s="474">
        <v>2026966.1529126</v>
      </c>
      <c r="O589" s="474">
        <v>2006469.7105501301</v>
      </c>
      <c r="P589" s="474">
        <v>1985973.26818767</v>
      </c>
      <c r="Q589" s="474">
        <v>1965476.8258252</v>
      </c>
      <c r="R589" s="474">
        <v>1944980.3834627401</v>
      </c>
      <c r="S589" s="474">
        <v>1924483.94110027</v>
      </c>
      <c r="T589" s="474">
        <v>1903987.4987378099</v>
      </c>
      <c r="U589" s="474">
        <v>1883491.0563753401</v>
      </c>
      <c r="V589" s="474">
        <v>1862994.61401288</v>
      </c>
      <c r="W589" s="474">
        <v>1842498.1716504099</v>
      </c>
      <c r="X589" s="474">
        <v>1822001.7292879401</v>
      </c>
      <c r="Y589" s="474">
        <v>1801505.28692548</v>
      </c>
      <c r="Z589" s="474">
        <v>1781008.8445630099</v>
      </c>
      <c r="AA589" s="474">
        <v>1781008.8445630099</v>
      </c>
      <c r="AB589" s="474">
        <v>1760512.4022005501</v>
      </c>
      <c r="AC589" s="474">
        <v>1740015.95983808</v>
      </c>
      <c r="AD589" s="474">
        <v>1719519.5174756199</v>
      </c>
      <c r="AE589" s="474">
        <v>1699023.0751131501</v>
      </c>
      <c r="AF589" s="474">
        <v>1678526.63275069</v>
      </c>
      <c r="AG589" s="474">
        <v>1658030.1903882199</v>
      </c>
      <c r="AH589" s="474">
        <v>1637533.7480257601</v>
      </c>
      <c r="AI589" s="474">
        <v>1617037.30566329</v>
      </c>
      <c r="AJ589" s="474">
        <v>1596540.8633008201</v>
      </c>
      <c r="AK589" s="474">
        <v>1576044.42093836</v>
      </c>
      <c r="AL589" s="474">
        <v>1555547.97857589</v>
      </c>
      <c r="AM589" s="474">
        <v>1535051.5362134301</v>
      </c>
      <c r="AN589" s="474">
        <v>1535051.5362134301</v>
      </c>
      <c r="AO589" s="474">
        <v>1514555.09385096</v>
      </c>
      <c r="AP589" s="474">
        <v>1494058.6514884999</v>
      </c>
      <c r="AQ589" s="474">
        <v>1473562.2091260301</v>
      </c>
      <c r="AR589" s="474">
        <v>1453065.76676357</v>
      </c>
      <c r="AS589" s="474">
        <v>1432569.3244010999</v>
      </c>
      <c r="AT589" s="474">
        <v>1412072.8820386401</v>
      </c>
      <c r="AU589" s="474">
        <v>1391576.43967617</v>
      </c>
      <c r="AV589" s="474">
        <v>1371079.9973137099</v>
      </c>
      <c r="AW589" s="474">
        <v>1350583.5549512401</v>
      </c>
      <c r="AX589" s="474">
        <v>1330087.11258877</v>
      </c>
      <c r="AY589" s="474">
        <v>1309590.6702263099</v>
      </c>
      <c r="AZ589" s="474">
        <v>1289094.2278638401</v>
      </c>
      <c r="BA589" s="474">
        <v>1289094.2278638401</v>
      </c>
    </row>
    <row r="590" spans="1:53">
      <c r="A590" s="475" t="s">
        <v>2416</v>
      </c>
      <c r="B590" s="474">
        <v>1955960463.8</v>
      </c>
      <c r="C590" s="474">
        <v>1962831001.54</v>
      </c>
      <c r="D590" s="474">
        <v>1965740589.71999</v>
      </c>
      <c r="E590" s="474">
        <v>1965421219.3</v>
      </c>
      <c r="F590" s="474">
        <v>1975305214.49</v>
      </c>
      <c r="G590" s="474">
        <v>1987300310.9200001</v>
      </c>
      <c r="H590" s="474">
        <v>1997016616.1199999</v>
      </c>
      <c r="I590" s="474">
        <v>2000171110.73</v>
      </c>
      <c r="J590" s="474">
        <v>2004545825.54</v>
      </c>
      <c r="K590" s="474">
        <v>1999652268.9612</v>
      </c>
      <c r="L590" s="474">
        <v>1999165422.56075</v>
      </c>
      <c r="M590" s="474">
        <v>2014560164.6421399</v>
      </c>
      <c r="N590" s="474">
        <v>2014560164.6421399</v>
      </c>
      <c r="O590" s="474">
        <v>2027962863.8905599</v>
      </c>
      <c r="P590" s="474">
        <v>2038842056.2594299</v>
      </c>
      <c r="Q590" s="474">
        <v>2047635404.3144</v>
      </c>
      <c r="R590" s="474">
        <v>2037452708.5011499</v>
      </c>
      <c r="S590" s="474">
        <v>2050008903.5053699</v>
      </c>
      <c r="T590" s="474">
        <v>2065411488.9428101</v>
      </c>
      <c r="U590" s="474">
        <v>2079626212.2892399</v>
      </c>
      <c r="V590" s="474">
        <v>2093396192.2904699</v>
      </c>
      <c r="W590" s="474">
        <v>2104103109.84234</v>
      </c>
      <c r="X590" s="474">
        <v>2095087688.25071</v>
      </c>
      <c r="Y590" s="474">
        <v>2108545534.9015</v>
      </c>
      <c r="Z590" s="474">
        <v>2124680422.5806401</v>
      </c>
      <c r="AA590" s="474">
        <v>2124680422.5806401</v>
      </c>
      <c r="AB590" s="474">
        <v>2135834768.2574401</v>
      </c>
      <c r="AC590" s="474">
        <v>2142235734.3445599</v>
      </c>
      <c r="AD590" s="474">
        <v>2127129438.20803</v>
      </c>
      <c r="AE590" s="474">
        <v>2117484232.2239399</v>
      </c>
      <c r="AF590" s="474">
        <v>2130637222.3583801</v>
      </c>
      <c r="AG590" s="474">
        <v>2143747769.16749</v>
      </c>
      <c r="AH590" s="474">
        <v>2157894696.2074399</v>
      </c>
      <c r="AI590" s="474">
        <v>2170300604.6144199</v>
      </c>
      <c r="AJ590" s="474">
        <v>2178556853.12467</v>
      </c>
      <c r="AK590" s="474">
        <v>2168760261.4444599</v>
      </c>
      <c r="AL590" s="474">
        <v>2182901326.0100899</v>
      </c>
      <c r="AM590" s="474">
        <v>2197598703.5578899</v>
      </c>
      <c r="AN590" s="474">
        <v>2197598703.5578899</v>
      </c>
      <c r="AO590" s="474">
        <v>2212385540.5342398</v>
      </c>
      <c r="AP590" s="474">
        <v>2226474306.4655199</v>
      </c>
      <c r="AQ590" s="474">
        <v>2237505858.8881898</v>
      </c>
      <c r="AR590" s="474">
        <v>2229291986.6886902</v>
      </c>
      <c r="AS590" s="474">
        <v>2243365917.4735398</v>
      </c>
      <c r="AT590" s="474">
        <v>2257232084.7392602</v>
      </c>
      <c r="AU590" s="474">
        <v>2272155189.4324198</v>
      </c>
      <c r="AV590" s="474">
        <v>2284708586.1096301</v>
      </c>
      <c r="AW590" s="474">
        <v>2290087311.5375199</v>
      </c>
      <c r="AX590" s="474">
        <v>2262733811.8127398</v>
      </c>
      <c r="AY590" s="474">
        <v>2271943559.7120199</v>
      </c>
      <c r="AZ590" s="474">
        <v>2287648533.3820701</v>
      </c>
      <c r="BA590" s="474">
        <v>2287648533.3820701</v>
      </c>
    </row>
    <row r="591" spans="1:53">
      <c r="A591" s="475" t="s">
        <v>2415</v>
      </c>
      <c r="B591" s="474">
        <v>1361164851.8499999</v>
      </c>
      <c r="C591" s="474">
        <v>1367215771.8299999</v>
      </c>
      <c r="D591" s="474">
        <v>1373319513.3199999</v>
      </c>
      <c r="E591" s="474">
        <v>1379427735.0599999</v>
      </c>
      <c r="F591" s="474">
        <v>1385564761.4200001</v>
      </c>
      <c r="G591" s="474">
        <v>1391828327.29</v>
      </c>
      <c r="H591" s="474">
        <v>1398121914.9400001</v>
      </c>
      <c r="I591" s="474">
        <v>1404371627.5</v>
      </c>
      <c r="J591" s="474">
        <v>1414650084.8199999</v>
      </c>
      <c r="K591" s="474">
        <v>1420931183.9000001</v>
      </c>
      <c r="L591" s="474">
        <v>1427240245.8599999</v>
      </c>
      <c r="M591" s="474">
        <v>1433577394.54</v>
      </c>
      <c r="N591" s="474">
        <v>1433577394.54</v>
      </c>
      <c r="O591" s="474">
        <v>1439942757</v>
      </c>
      <c r="P591" s="474">
        <v>1446336457.8800001</v>
      </c>
      <c r="Q591" s="474">
        <v>1452758623.3599999</v>
      </c>
      <c r="R591" s="474">
        <v>1459209380.1900001</v>
      </c>
      <c r="S591" s="474">
        <v>1465688855.6800001</v>
      </c>
      <c r="T591" s="474">
        <v>1472197177.72</v>
      </c>
      <c r="U591" s="474">
        <v>1478734474.76</v>
      </c>
      <c r="V591" s="474">
        <v>1485300875.8199999</v>
      </c>
      <c r="W591" s="474">
        <v>1491896510.49</v>
      </c>
      <c r="X591" s="474">
        <v>1498521508.95</v>
      </c>
      <c r="Y591" s="474">
        <v>1505176000.96</v>
      </c>
      <c r="Z591" s="474">
        <v>1511860119.8499999</v>
      </c>
      <c r="AA591" s="474">
        <v>1511860119.8499999</v>
      </c>
      <c r="AB591" s="474">
        <v>1518566253.3733301</v>
      </c>
      <c r="AC591" s="474">
        <v>1525302277.20666</v>
      </c>
      <c r="AD591" s="474">
        <v>1532068324.45</v>
      </c>
      <c r="AE591" s="474">
        <v>1538864528.79333</v>
      </c>
      <c r="AF591" s="474">
        <v>1545691024.51666</v>
      </c>
      <c r="AG591" s="474">
        <v>1552547946.51</v>
      </c>
      <c r="AH591" s="474">
        <v>1559435430.26333</v>
      </c>
      <c r="AI591" s="474">
        <v>1566353611.8566599</v>
      </c>
      <c r="AJ591" s="474">
        <v>1573302627.99</v>
      </c>
      <c r="AK591" s="474">
        <v>1580282614.96333</v>
      </c>
      <c r="AL591" s="474">
        <v>1587293712.6866601</v>
      </c>
      <c r="AM591" s="474">
        <v>1594336058.6900001</v>
      </c>
      <c r="AN591" s="474">
        <v>1594336058.6900001</v>
      </c>
      <c r="AO591" s="474">
        <v>1601409792.1233301</v>
      </c>
      <c r="AP591" s="474">
        <v>1608515052.75666</v>
      </c>
      <c r="AQ591" s="474">
        <v>1615651980.97</v>
      </c>
      <c r="AR591" s="474">
        <v>1622820717.77333</v>
      </c>
      <c r="AS591" s="474">
        <v>1630021404.8066599</v>
      </c>
      <c r="AT591" s="474">
        <v>1637254184.3399999</v>
      </c>
      <c r="AU591" s="474">
        <v>1644519199.28333</v>
      </c>
      <c r="AV591" s="474">
        <v>1651816593.1766601</v>
      </c>
      <c r="AW591" s="474">
        <v>1659146509.2</v>
      </c>
      <c r="AX591" s="474">
        <v>1666509094.1733301</v>
      </c>
      <c r="AY591" s="474">
        <v>1673904492.5666599</v>
      </c>
      <c r="AZ591" s="474">
        <v>1681332850.49</v>
      </c>
      <c r="BA591" s="474">
        <v>1681332850.49</v>
      </c>
    </row>
    <row r="592" spans="1:53">
      <c r="A592" s="475" t="s">
        <v>2414</v>
      </c>
      <c r="B592" s="474">
        <v>1361007876.4200001</v>
      </c>
      <c r="C592" s="474">
        <v>1367058796.4000001</v>
      </c>
      <c r="D592" s="474">
        <v>1373138211.05</v>
      </c>
      <c r="E592" s="474">
        <v>1379246274.8800001</v>
      </c>
      <c r="F592" s="474">
        <v>1385383143.3299999</v>
      </c>
      <c r="G592" s="474">
        <v>1391548973.23</v>
      </c>
      <c r="H592" s="474">
        <v>1397743922.5699999</v>
      </c>
      <c r="I592" s="474">
        <v>1403968150.29</v>
      </c>
      <c r="J592" s="474">
        <v>1414245291.7</v>
      </c>
      <c r="K592" s="474">
        <v>1420525074.47</v>
      </c>
      <c r="L592" s="474">
        <v>1426832820.4300001</v>
      </c>
      <c r="M592" s="474">
        <v>1433168654.1099999</v>
      </c>
      <c r="N592" s="474">
        <v>1433168654.1099999</v>
      </c>
      <c r="O592" s="474">
        <v>1439532700.5699999</v>
      </c>
      <c r="P592" s="474">
        <v>1445925085.45</v>
      </c>
      <c r="Q592" s="474">
        <v>1452345934.9300001</v>
      </c>
      <c r="R592" s="474">
        <v>1458795375.76</v>
      </c>
      <c r="S592" s="474">
        <v>1465273535.25</v>
      </c>
      <c r="T592" s="474">
        <v>1471780541.29</v>
      </c>
      <c r="U592" s="474">
        <v>1478316522.3299999</v>
      </c>
      <c r="V592" s="474">
        <v>1484881607.3900001</v>
      </c>
      <c r="W592" s="474">
        <v>1491475926.0599999</v>
      </c>
      <c r="X592" s="474">
        <v>1498099608.52</v>
      </c>
      <c r="Y592" s="474">
        <v>1504752785.53</v>
      </c>
      <c r="Z592" s="474">
        <v>1511435588.4200001</v>
      </c>
      <c r="AA592" s="474">
        <v>1511435588.4200001</v>
      </c>
      <c r="AB592" s="474">
        <v>1518148149.1099999</v>
      </c>
      <c r="AC592" s="474">
        <v>1524890600.1099999</v>
      </c>
      <c r="AD592" s="474">
        <v>1531663074.52</v>
      </c>
      <c r="AE592" s="474">
        <v>1538465706.03</v>
      </c>
      <c r="AF592" s="474">
        <v>1545298628.9200001</v>
      </c>
      <c r="AG592" s="474">
        <v>1552161978.0799999</v>
      </c>
      <c r="AH592" s="474">
        <v>1559055889</v>
      </c>
      <c r="AI592" s="474">
        <v>1565980497.76</v>
      </c>
      <c r="AJ592" s="474">
        <v>1572935941.0599999</v>
      </c>
      <c r="AK592" s="474">
        <v>1579922356.2</v>
      </c>
      <c r="AL592" s="474">
        <v>1586939881.0899999</v>
      </c>
      <c r="AM592" s="474">
        <v>1593988654.26</v>
      </c>
      <c r="AN592" s="474">
        <v>1593988654.26</v>
      </c>
      <c r="AO592" s="474">
        <v>1601068814.8599999</v>
      </c>
      <c r="AP592" s="474">
        <v>1608180502.6600001</v>
      </c>
      <c r="AQ592" s="474">
        <v>1615323858.04</v>
      </c>
      <c r="AR592" s="474">
        <v>1622499022.01</v>
      </c>
      <c r="AS592" s="474">
        <v>1629706136.21</v>
      </c>
      <c r="AT592" s="474">
        <v>1636945342.9100001</v>
      </c>
      <c r="AU592" s="474">
        <v>1644216785.02</v>
      </c>
      <c r="AV592" s="474">
        <v>1651520606.0799999</v>
      </c>
      <c r="AW592" s="474">
        <v>1658856950.27</v>
      </c>
      <c r="AX592" s="474">
        <v>1666225962.4100001</v>
      </c>
      <c r="AY592" s="474">
        <v>1673627787.97</v>
      </c>
      <c r="AZ592" s="474">
        <v>1681062573.0599999</v>
      </c>
      <c r="BA592" s="474">
        <v>1681062573.0599999</v>
      </c>
    </row>
    <row r="593" spans="1:53">
      <c r="A593" s="475" t="s">
        <v>2413</v>
      </c>
      <c r="B593" s="474">
        <v>156975.43</v>
      </c>
      <c r="C593" s="474">
        <v>156975.43</v>
      </c>
      <c r="D593" s="474">
        <v>156975.43</v>
      </c>
      <c r="E593" s="474">
        <v>156975.43</v>
      </c>
      <c r="F593" s="474">
        <v>156975.43</v>
      </c>
      <c r="G593" s="474">
        <v>156975.43</v>
      </c>
      <c r="H593" s="474">
        <v>156975.43</v>
      </c>
      <c r="I593" s="474">
        <v>156975.43</v>
      </c>
      <c r="J593" s="474">
        <v>156975.43</v>
      </c>
      <c r="K593" s="474">
        <v>156975.43</v>
      </c>
      <c r="L593" s="474">
        <v>156975.43</v>
      </c>
      <c r="M593" s="474">
        <v>156975.43</v>
      </c>
      <c r="N593" s="474">
        <v>156975.43</v>
      </c>
      <c r="O593" s="474">
        <v>156975.43</v>
      </c>
      <c r="P593" s="474">
        <v>156975.43</v>
      </c>
      <c r="Q593" s="474">
        <v>156975.43</v>
      </c>
      <c r="R593" s="474">
        <v>156975.43</v>
      </c>
      <c r="S593" s="474">
        <v>156975.43</v>
      </c>
      <c r="T593" s="474">
        <v>156975.43</v>
      </c>
      <c r="U593" s="474">
        <v>156975.43</v>
      </c>
      <c r="V593" s="474">
        <v>156975.43</v>
      </c>
      <c r="W593" s="474">
        <v>156975.43</v>
      </c>
      <c r="X593" s="474">
        <v>156975.43</v>
      </c>
      <c r="Y593" s="474">
        <v>156975.43</v>
      </c>
      <c r="Z593" s="474">
        <v>156975.43</v>
      </c>
      <c r="AA593" s="474">
        <v>156975.43</v>
      </c>
      <c r="AB593" s="474">
        <v>149232.26333333299</v>
      </c>
      <c r="AC593" s="474">
        <v>141489.09666666601</v>
      </c>
      <c r="AD593" s="474">
        <v>133745.93</v>
      </c>
      <c r="AE593" s="474">
        <v>126002.763333333</v>
      </c>
      <c r="AF593" s="474">
        <v>118259.596666666</v>
      </c>
      <c r="AG593" s="474">
        <v>110516.43</v>
      </c>
      <c r="AH593" s="474">
        <v>102773.263333333</v>
      </c>
      <c r="AI593" s="474">
        <v>95030.096666666606</v>
      </c>
      <c r="AJ593" s="474">
        <v>87286.93</v>
      </c>
      <c r="AK593" s="474">
        <v>79543.763333333307</v>
      </c>
      <c r="AL593" s="474">
        <v>71800.596666666606</v>
      </c>
      <c r="AM593" s="474">
        <v>64057.429999999898</v>
      </c>
      <c r="AN593" s="474">
        <v>64057.429999999898</v>
      </c>
      <c r="AO593" s="474">
        <v>56314.2633333333</v>
      </c>
      <c r="AP593" s="474">
        <v>48571.096666666599</v>
      </c>
      <c r="AQ593" s="474">
        <v>40827.929999999898</v>
      </c>
      <c r="AR593" s="474">
        <v>33084.763333333198</v>
      </c>
      <c r="AS593" s="474">
        <v>25341.596666666599</v>
      </c>
      <c r="AT593" s="474">
        <v>17598.429999999898</v>
      </c>
      <c r="AU593" s="474">
        <v>9855.2633333332797</v>
      </c>
      <c r="AV593" s="474">
        <v>2112.09666666661</v>
      </c>
      <c r="AW593" s="474">
        <v>-5631.0700000000597</v>
      </c>
      <c r="AX593" s="474">
        <v>-13374.2366666667</v>
      </c>
      <c r="AY593" s="474">
        <v>-21117.403333333401</v>
      </c>
      <c r="AZ593" s="474">
        <v>-28860.57</v>
      </c>
      <c r="BA593" s="474">
        <v>-28860.57</v>
      </c>
    </row>
    <row r="594" spans="1:53">
      <c r="A594" s="475" t="s">
        <v>2412</v>
      </c>
      <c r="B594" s="474">
        <v>0</v>
      </c>
      <c r="C594" s="474">
        <v>0</v>
      </c>
      <c r="D594" s="474">
        <v>24326.84</v>
      </c>
      <c r="E594" s="474">
        <v>24484.75</v>
      </c>
      <c r="F594" s="474">
        <v>24642.66</v>
      </c>
      <c r="G594" s="474">
        <v>122378.63</v>
      </c>
      <c r="H594" s="474">
        <v>221016.94</v>
      </c>
      <c r="I594" s="474">
        <v>246501.78</v>
      </c>
      <c r="J594" s="474">
        <v>247817.69</v>
      </c>
      <c r="K594" s="474">
        <v>249134</v>
      </c>
      <c r="L594" s="474">
        <v>250450</v>
      </c>
      <c r="M594" s="474">
        <v>251765</v>
      </c>
      <c r="N594" s="474">
        <v>251765</v>
      </c>
      <c r="O594" s="474">
        <v>253081</v>
      </c>
      <c r="P594" s="474">
        <v>254397</v>
      </c>
      <c r="Q594" s="474">
        <v>255713</v>
      </c>
      <c r="R594" s="474">
        <v>257029</v>
      </c>
      <c r="S594" s="474">
        <v>258345</v>
      </c>
      <c r="T594" s="474">
        <v>259661</v>
      </c>
      <c r="U594" s="474">
        <v>260977</v>
      </c>
      <c r="V594" s="474">
        <v>262293</v>
      </c>
      <c r="W594" s="474">
        <v>263609</v>
      </c>
      <c r="X594" s="474">
        <v>264925</v>
      </c>
      <c r="Y594" s="474">
        <v>266240</v>
      </c>
      <c r="Z594" s="474">
        <v>267556</v>
      </c>
      <c r="AA594" s="474">
        <v>267556</v>
      </c>
      <c r="AB594" s="474">
        <v>268872</v>
      </c>
      <c r="AC594" s="474">
        <v>270188</v>
      </c>
      <c r="AD594" s="474">
        <v>271504</v>
      </c>
      <c r="AE594" s="474">
        <v>272820</v>
      </c>
      <c r="AF594" s="474">
        <v>274136</v>
      </c>
      <c r="AG594" s="474">
        <v>275452</v>
      </c>
      <c r="AH594" s="474">
        <v>276768</v>
      </c>
      <c r="AI594" s="474">
        <v>278084</v>
      </c>
      <c r="AJ594" s="474">
        <v>279400</v>
      </c>
      <c r="AK594" s="474">
        <v>280715</v>
      </c>
      <c r="AL594" s="474">
        <v>282031</v>
      </c>
      <c r="AM594" s="474">
        <v>283347</v>
      </c>
      <c r="AN594" s="474">
        <v>283347</v>
      </c>
      <c r="AO594" s="474">
        <v>284663</v>
      </c>
      <c r="AP594" s="474">
        <v>285979</v>
      </c>
      <c r="AQ594" s="474">
        <v>287295</v>
      </c>
      <c r="AR594" s="474">
        <v>288611</v>
      </c>
      <c r="AS594" s="474">
        <v>289927</v>
      </c>
      <c r="AT594" s="474">
        <v>291243</v>
      </c>
      <c r="AU594" s="474">
        <v>292559</v>
      </c>
      <c r="AV594" s="474">
        <v>293875</v>
      </c>
      <c r="AW594" s="474">
        <v>295190</v>
      </c>
      <c r="AX594" s="474">
        <v>296506</v>
      </c>
      <c r="AY594" s="474">
        <v>297822</v>
      </c>
      <c r="AZ594" s="474">
        <v>299138</v>
      </c>
      <c r="BA594" s="474">
        <v>299138</v>
      </c>
    </row>
    <row r="595" spans="1:53">
      <c r="A595" s="475" t="s">
        <v>2411</v>
      </c>
      <c r="B595" s="474">
        <v>472801885.049999</v>
      </c>
      <c r="C595" s="474">
        <v>473301108.44999897</v>
      </c>
      <c r="D595" s="474">
        <v>469808545.359999</v>
      </c>
      <c r="E595" s="474">
        <v>463269109.19999999</v>
      </c>
      <c r="F595" s="474">
        <v>466994130.46999902</v>
      </c>
      <c r="G595" s="474">
        <v>472977731.88999999</v>
      </c>
      <c r="H595" s="474">
        <v>476311183.919999</v>
      </c>
      <c r="I595" s="474">
        <v>478152414.919999</v>
      </c>
      <c r="J595" s="474">
        <v>471831695.67999899</v>
      </c>
      <c r="K595" s="474">
        <v>460574677.23896402</v>
      </c>
      <c r="L595" s="474">
        <v>453696351.28898001</v>
      </c>
      <c r="M595" s="474">
        <v>462671472.25708902</v>
      </c>
      <c r="N595" s="474">
        <v>462671472.25708902</v>
      </c>
      <c r="O595" s="474">
        <v>469619933.47708899</v>
      </c>
      <c r="P595" s="474">
        <v>474016485.70708901</v>
      </c>
      <c r="Q595" s="474">
        <v>476298665.28708899</v>
      </c>
      <c r="R595" s="474">
        <v>459576145.86708897</v>
      </c>
      <c r="S595" s="474">
        <v>465563734.777089</v>
      </c>
      <c r="T595" s="474">
        <v>474368803.69708902</v>
      </c>
      <c r="U595" s="474">
        <v>481956971.60708898</v>
      </c>
      <c r="V595" s="474">
        <v>489071228.18708903</v>
      </c>
      <c r="W595" s="474">
        <v>493093124.69708902</v>
      </c>
      <c r="X595" s="474">
        <v>477363254.217089</v>
      </c>
      <c r="Y595" s="474">
        <v>484077094.32708901</v>
      </c>
      <c r="Z595" s="474">
        <v>493438284.43708903</v>
      </c>
      <c r="AA595" s="474">
        <v>493438284.43708903</v>
      </c>
      <c r="AB595" s="474">
        <v>497796853.717089</v>
      </c>
      <c r="AC595" s="474">
        <v>497372088.85708898</v>
      </c>
      <c r="AD595" s="474">
        <v>475409974.07708901</v>
      </c>
      <c r="AE595" s="474">
        <v>458878728.01708901</v>
      </c>
      <c r="AF595" s="474">
        <v>465115322.31708902</v>
      </c>
      <c r="AG595" s="474">
        <v>471278982.59708899</v>
      </c>
      <c r="AH595" s="474">
        <v>478448396.87708902</v>
      </c>
      <c r="AI595" s="474">
        <v>483846030.16708899</v>
      </c>
      <c r="AJ595" s="474">
        <v>485063104.45708901</v>
      </c>
      <c r="AK595" s="474">
        <v>468196303.10708898</v>
      </c>
      <c r="AL595" s="474">
        <v>475235982.59708899</v>
      </c>
      <c r="AM595" s="474">
        <v>482800662.087089</v>
      </c>
      <c r="AN595" s="474">
        <v>482800662.087089</v>
      </c>
      <c r="AO595" s="474">
        <v>490423348.82708901</v>
      </c>
      <c r="AP595" s="474">
        <v>497316372.527089</v>
      </c>
      <c r="AQ595" s="474">
        <v>501120450.29708898</v>
      </c>
      <c r="AR595" s="474">
        <v>485647229.967089</v>
      </c>
      <c r="AS595" s="474">
        <v>492429797.45708901</v>
      </c>
      <c r="AT595" s="474">
        <v>498972443.94708902</v>
      </c>
      <c r="AU595" s="474">
        <v>506539727.42708898</v>
      </c>
      <c r="AV595" s="474">
        <v>511704858.86708897</v>
      </c>
      <c r="AW595" s="474">
        <v>509662731.80708897</v>
      </c>
      <c r="AX595" s="474">
        <v>474855645.47708899</v>
      </c>
      <c r="AY595" s="474">
        <v>476578928.13708901</v>
      </c>
      <c r="AZ595" s="474">
        <v>484764411.777089</v>
      </c>
      <c r="BA595" s="474">
        <v>484764411.777089</v>
      </c>
    </row>
    <row r="596" spans="1:53">
      <c r="A596" s="475" t="s">
        <v>2410</v>
      </c>
      <c r="B596" s="474">
        <v>53410608.229999997</v>
      </c>
      <c r="C596" s="474">
        <v>53410608.229999997</v>
      </c>
      <c r="D596" s="474">
        <v>53410608.229999997</v>
      </c>
      <c r="E596" s="474">
        <v>53410608.229999997</v>
      </c>
      <c r="F596" s="474">
        <v>53410608.229999997</v>
      </c>
      <c r="G596" s="474">
        <v>53410608.229999997</v>
      </c>
      <c r="H596" s="474">
        <v>53410608.229999997</v>
      </c>
      <c r="I596" s="474">
        <v>53410608.229999997</v>
      </c>
      <c r="J596" s="474">
        <v>53410608.229999997</v>
      </c>
      <c r="K596" s="474">
        <v>52070608.229999997</v>
      </c>
      <c r="L596" s="474">
        <v>52070608.229999997</v>
      </c>
      <c r="M596" s="474">
        <v>52070608.229999997</v>
      </c>
      <c r="N596" s="474">
        <v>52070608.229999997</v>
      </c>
      <c r="O596" s="474">
        <v>52070608.229999997</v>
      </c>
      <c r="P596" s="474">
        <v>52070608.229999997</v>
      </c>
      <c r="Q596" s="474">
        <v>52070608.229999997</v>
      </c>
      <c r="R596" s="474">
        <v>52070608.229999997</v>
      </c>
      <c r="S596" s="474">
        <v>52070608.229999997</v>
      </c>
      <c r="T596" s="474">
        <v>52070608.229999997</v>
      </c>
      <c r="U596" s="474">
        <v>52070608.229999997</v>
      </c>
      <c r="V596" s="474">
        <v>52070608.229999997</v>
      </c>
      <c r="W596" s="474">
        <v>52070608.229999997</v>
      </c>
      <c r="X596" s="474">
        <v>50680608.229999997</v>
      </c>
      <c r="Y596" s="474">
        <v>50680608.229999997</v>
      </c>
      <c r="Z596" s="474">
        <v>50680608.229999997</v>
      </c>
      <c r="AA596" s="474">
        <v>50680608.229999997</v>
      </c>
      <c r="AB596" s="474">
        <v>50680608.229999997</v>
      </c>
      <c r="AC596" s="474">
        <v>50680608.229999997</v>
      </c>
      <c r="AD596" s="474">
        <v>50680608.229999997</v>
      </c>
      <c r="AE596" s="474">
        <v>50680608.229999997</v>
      </c>
      <c r="AF596" s="474">
        <v>50680608.229999997</v>
      </c>
      <c r="AG596" s="474">
        <v>50680608.229999997</v>
      </c>
      <c r="AH596" s="474">
        <v>50680608.229999997</v>
      </c>
      <c r="AI596" s="474">
        <v>50680608.229999997</v>
      </c>
      <c r="AJ596" s="474">
        <v>50680608.229999997</v>
      </c>
      <c r="AK596" s="474">
        <v>49230608.229999997</v>
      </c>
      <c r="AL596" s="474">
        <v>49230608.229999997</v>
      </c>
      <c r="AM596" s="474">
        <v>49230608.229999997</v>
      </c>
      <c r="AN596" s="474">
        <v>49230608.229999997</v>
      </c>
      <c r="AO596" s="474">
        <v>49230608.229999997</v>
      </c>
      <c r="AP596" s="474">
        <v>49230608.229999997</v>
      </c>
      <c r="AQ596" s="474">
        <v>49230608.229999997</v>
      </c>
      <c r="AR596" s="474">
        <v>49230608.229999997</v>
      </c>
      <c r="AS596" s="474">
        <v>49230608.229999997</v>
      </c>
      <c r="AT596" s="474">
        <v>49230608.229999997</v>
      </c>
      <c r="AU596" s="474">
        <v>49230608.229999997</v>
      </c>
      <c r="AV596" s="474">
        <v>49230608.229999997</v>
      </c>
      <c r="AW596" s="474">
        <v>49230608.229999997</v>
      </c>
      <c r="AX596" s="474">
        <v>47715608.229999997</v>
      </c>
      <c r="AY596" s="474">
        <v>47715608.229999997</v>
      </c>
      <c r="AZ596" s="474">
        <v>47715608.229999997</v>
      </c>
      <c r="BA596" s="474">
        <v>47715608.229999997</v>
      </c>
    </row>
    <row r="597" spans="1:53">
      <c r="A597" s="475" t="s">
        <v>2409</v>
      </c>
      <c r="B597" s="474">
        <v>53410608.229999997</v>
      </c>
      <c r="C597" s="474">
        <v>53410608.229999997</v>
      </c>
      <c r="D597" s="474">
        <v>53410608.229999997</v>
      </c>
      <c r="E597" s="474">
        <v>53410608.229999997</v>
      </c>
      <c r="F597" s="474">
        <v>53410608.229999997</v>
      </c>
      <c r="G597" s="474">
        <v>53410608.229999997</v>
      </c>
      <c r="H597" s="474">
        <v>53410608.229999997</v>
      </c>
      <c r="I597" s="474">
        <v>53410608.229999997</v>
      </c>
      <c r="J597" s="474">
        <v>53410608.229999997</v>
      </c>
      <c r="K597" s="474">
        <v>52070608.229999997</v>
      </c>
      <c r="L597" s="474">
        <v>52070608.229999997</v>
      </c>
      <c r="M597" s="474">
        <v>52070608.229999997</v>
      </c>
      <c r="N597" s="474">
        <v>52070608.229999997</v>
      </c>
      <c r="O597" s="474">
        <v>52070608.229999997</v>
      </c>
      <c r="P597" s="474">
        <v>52070608.229999997</v>
      </c>
      <c r="Q597" s="474">
        <v>52070608.229999997</v>
      </c>
      <c r="R597" s="474">
        <v>52070608.229999997</v>
      </c>
      <c r="S597" s="474">
        <v>52070608.229999997</v>
      </c>
      <c r="T597" s="474">
        <v>52070608.229999997</v>
      </c>
      <c r="U597" s="474">
        <v>52070608.229999997</v>
      </c>
      <c r="V597" s="474">
        <v>52070608.229999997</v>
      </c>
      <c r="W597" s="474">
        <v>52070608.229999997</v>
      </c>
      <c r="X597" s="474">
        <v>50680608.229999997</v>
      </c>
      <c r="Y597" s="474">
        <v>50680608.229999997</v>
      </c>
      <c r="Z597" s="474">
        <v>50680608.229999997</v>
      </c>
      <c r="AA597" s="474">
        <v>50680608.229999997</v>
      </c>
      <c r="AB597" s="474">
        <v>50680608.229999997</v>
      </c>
      <c r="AC597" s="474">
        <v>50680608.229999997</v>
      </c>
      <c r="AD597" s="474">
        <v>50680608.229999997</v>
      </c>
      <c r="AE597" s="474">
        <v>50680608.229999997</v>
      </c>
      <c r="AF597" s="474">
        <v>50680608.229999997</v>
      </c>
      <c r="AG597" s="474">
        <v>50680608.229999997</v>
      </c>
      <c r="AH597" s="474">
        <v>50680608.229999997</v>
      </c>
      <c r="AI597" s="474">
        <v>50680608.229999997</v>
      </c>
      <c r="AJ597" s="474">
        <v>50680608.229999997</v>
      </c>
      <c r="AK597" s="474">
        <v>49230608.229999997</v>
      </c>
      <c r="AL597" s="474">
        <v>49230608.229999997</v>
      </c>
      <c r="AM597" s="474">
        <v>49230608.229999997</v>
      </c>
      <c r="AN597" s="474">
        <v>49230608.229999997</v>
      </c>
      <c r="AO597" s="474">
        <v>49230608.229999997</v>
      </c>
      <c r="AP597" s="474">
        <v>49230608.229999997</v>
      </c>
      <c r="AQ597" s="474">
        <v>49230608.229999997</v>
      </c>
      <c r="AR597" s="474">
        <v>49230608.229999997</v>
      </c>
      <c r="AS597" s="474">
        <v>49230608.229999997</v>
      </c>
      <c r="AT597" s="474">
        <v>49230608.229999997</v>
      </c>
      <c r="AU597" s="474">
        <v>49230608.229999997</v>
      </c>
      <c r="AV597" s="474">
        <v>49230608.229999997</v>
      </c>
      <c r="AW597" s="474">
        <v>49230608.229999997</v>
      </c>
      <c r="AX597" s="474">
        <v>47715608.229999997</v>
      </c>
      <c r="AY597" s="474">
        <v>47715608.229999997</v>
      </c>
      <c r="AZ597" s="474">
        <v>47715608.229999997</v>
      </c>
      <c r="BA597" s="474">
        <v>47715608.229999997</v>
      </c>
    </row>
    <row r="598" spans="1:53">
      <c r="A598" s="475" t="s">
        <v>2408</v>
      </c>
      <c r="B598" s="474">
        <v>152318667.55000001</v>
      </c>
      <c r="C598" s="474">
        <v>158527056.88999999</v>
      </c>
      <c r="D598" s="474">
        <v>156395794.94999999</v>
      </c>
      <c r="E598" s="474">
        <v>154596913.69999999</v>
      </c>
      <c r="F598" s="474">
        <v>161248241.50999999</v>
      </c>
      <c r="G598" s="474">
        <v>167742826.079999</v>
      </c>
      <c r="H598" s="474">
        <v>171700026.329999</v>
      </c>
      <c r="I598" s="474">
        <v>173831564.28</v>
      </c>
      <c r="J598" s="474">
        <v>166184733.75999999</v>
      </c>
      <c r="K598" s="474">
        <v>159009444.33896399</v>
      </c>
      <c r="L598" s="474">
        <v>152720795.05897999</v>
      </c>
      <c r="M598" s="474">
        <v>160685592.69708899</v>
      </c>
      <c r="N598" s="474">
        <v>160685592.69708899</v>
      </c>
      <c r="O598" s="474">
        <v>167965222.31708899</v>
      </c>
      <c r="P598" s="474">
        <v>172892941.937089</v>
      </c>
      <c r="Q598" s="474">
        <v>174531997.557089</v>
      </c>
      <c r="R598" s="474">
        <v>158340645.53708899</v>
      </c>
      <c r="S598" s="474">
        <v>164859402.84708899</v>
      </c>
      <c r="T598" s="474">
        <v>173095639.15708899</v>
      </c>
      <c r="U598" s="474">
        <v>181214975.467089</v>
      </c>
      <c r="V598" s="474">
        <v>188860399.44708899</v>
      </c>
      <c r="W598" s="474">
        <v>191813464.35708901</v>
      </c>
      <c r="X598" s="474">
        <v>178004761.26708901</v>
      </c>
      <c r="Y598" s="474">
        <v>185249769.777089</v>
      </c>
      <c r="Z598" s="474">
        <v>193542127.28708899</v>
      </c>
      <c r="AA598" s="474">
        <v>193542127.28708899</v>
      </c>
      <c r="AB598" s="474">
        <v>199913261.40708899</v>
      </c>
      <c r="AC598" s="474">
        <v>200205159.37708899</v>
      </c>
      <c r="AD598" s="474">
        <v>178368186.29708901</v>
      </c>
      <c r="AE598" s="474">
        <v>162553602.07708901</v>
      </c>
      <c r="AF598" s="474">
        <v>169506859.19708899</v>
      </c>
      <c r="AG598" s="474">
        <v>176387182.31708899</v>
      </c>
      <c r="AH598" s="474">
        <v>184273259.437089</v>
      </c>
      <c r="AI598" s="474">
        <v>190387555.557089</v>
      </c>
      <c r="AJ598" s="474">
        <v>192321291.67708901</v>
      </c>
      <c r="AK598" s="474">
        <v>177621153.16708899</v>
      </c>
      <c r="AL598" s="474">
        <v>185377495.48708901</v>
      </c>
      <c r="AM598" s="474">
        <v>193658837.807089</v>
      </c>
      <c r="AN598" s="474">
        <v>193658837.807089</v>
      </c>
      <c r="AO598" s="474">
        <v>201940180.12708899</v>
      </c>
      <c r="AP598" s="474">
        <v>209491860.397089</v>
      </c>
      <c r="AQ598" s="474">
        <v>213345327.967089</v>
      </c>
      <c r="AR598" s="474">
        <v>198530764.217089</v>
      </c>
      <c r="AS598" s="474">
        <v>205971987.277089</v>
      </c>
      <c r="AT598" s="474">
        <v>213173290.337089</v>
      </c>
      <c r="AU598" s="474">
        <v>221399230.397089</v>
      </c>
      <c r="AV598" s="474">
        <v>227223018.40708899</v>
      </c>
      <c r="AW598" s="474">
        <v>225839546.91708899</v>
      </c>
      <c r="AX598" s="474">
        <v>193206117.16708899</v>
      </c>
      <c r="AY598" s="474">
        <v>195588056.38708901</v>
      </c>
      <c r="AZ598" s="474">
        <v>204432196.60708901</v>
      </c>
      <c r="BA598" s="474">
        <v>204432196.60708901</v>
      </c>
    </row>
    <row r="599" spans="1:53">
      <c r="A599" s="475" t="s">
        <v>2407</v>
      </c>
      <c r="B599" s="474">
        <v>54801683.840000004</v>
      </c>
      <c r="C599" s="474">
        <v>59913308.670000002</v>
      </c>
      <c r="D599" s="474">
        <v>56685282.219999999</v>
      </c>
      <c r="E599" s="474">
        <v>53789636.460000001</v>
      </c>
      <c r="F599" s="474">
        <v>59344199.759999998</v>
      </c>
      <c r="G599" s="474">
        <v>64742019.82</v>
      </c>
      <c r="H599" s="474">
        <v>67602455.560000002</v>
      </c>
      <c r="I599" s="474">
        <v>68637229</v>
      </c>
      <c r="J599" s="474">
        <v>59893633.969999999</v>
      </c>
      <c r="K599" s="474">
        <v>51621580.038964704</v>
      </c>
      <c r="L599" s="474">
        <v>44236166.2489805</v>
      </c>
      <c r="M599" s="474">
        <v>51104199.377089098</v>
      </c>
      <c r="N599" s="474">
        <v>51104199.377089098</v>
      </c>
      <c r="O599" s="474">
        <v>57287064.487089097</v>
      </c>
      <c r="P599" s="474">
        <v>61118019.597089097</v>
      </c>
      <c r="Q599" s="474">
        <v>61660310.707089096</v>
      </c>
      <c r="R599" s="474">
        <v>44372194.177089103</v>
      </c>
      <c r="S599" s="474">
        <v>49794186.9770891</v>
      </c>
      <c r="T599" s="474">
        <v>56933658.777089097</v>
      </c>
      <c r="U599" s="474">
        <v>63956230.577089101</v>
      </c>
      <c r="V599" s="474">
        <v>70504890.0470891</v>
      </c>
      <c r="W599" s="474">
        <v>72361190.447089106</v>
      </c>
      <c r="X599" s="474">
        <v>57455722.847089097</v>
      </c>
      <c r="Y599" s="474">
        <v>63603966.847089097</v>
      </c>
      <c r="Z599" s="474">
        <v>70799559.847089097</v>
      </c>
      <c r="AA599" s="474">
        <v>70799559.847089097</v>
      </c>
      <c r="AB599" s="474">
        <v>76073929.457089096</v>
      </c>
      <c r="AC599" s="474">
        <v>75269062.917089105</v>
      </c>
      <c r="AD599" s="474">
        <v>52335325.327089101</v>
      </c>
      <c r="AE599" s="474">
        <v>35423976.597089097</v>
      </c>
      <c r="AF599" s="474">
        <v>41280469.207089096</v>
      </c>
      <c r="AG599" s="474">
        <v>47064027.817089103</v>
      </c>
      <c r="AH599" s="474">
        <v>53853340.427089103</v>
      </c>
      <c r="AI599" s="474">
        <v>58870872.037089102</v>
      </c>
      <c r="AJ599" s="474">
        <v>59707843.647089101</v>
      </c>
      <c r="AK599" s="474">
        <v>43910940.627089098</v>
      </c>
      <c r="AL599" s="474">
        <v>50570518.4370891</v>
      </c>
      <c r="AM599" s="474">
        <v>57755096.247089103</v>
      </c>
      <c r="AN599" s="474">
        <v>57755096.247089103</v>
      </c>
      <c r="AO599" s="474">
        <v>64939674.057089098</v>
      </c>
      <c r="AP599" s="474">
        <v>71394589.817089096</v>
      </c>
      <c r="AQ599" s="474">
        <v>74151292.877089098</v>
      </c>
      <c r="AR599" s="474">
        <v>58239964.6170891</v>
      </c>
      <c r="AS599" s="474">
        <v>64584423.167089097</v>
      </c>
      <c r="AT599" s="474">
        <v>70688961.717089102</v>
      </c>
      <c r="AU599" s="474">
        <v>77818137.267089099</v>
      </c>
      <c r="AV599" s="474">
        <v>82545160.767089099</v>
      </c>
      <c r="AW599" s="474">
        <v>80064924.767089099</v>
      </c>
      <c r="AX599" s="474">
        <v>46334730.507089198</v>
      </c>
      <c r="AY599" s="474">
        <v>47619905.217089199</v>
      </c>
      <c r="AZ599" s="474">
        <v>55367280.927089199</v>
      </c>
      <c r="BA599" s="474">
        <v>55367280.927089199</v>
      </c>
    </row>
    <row r="600" spans="1:53">
      <c r="A600" s="475" t="s">
        <v>2406</v>
      </c>
      <c r="B600" s="474">
        <v>19395720.469999999</v>
      </c>
      <c r="C600" s="474">
        <v>19513010.219999999</v>
      </c>
      <c r="D600" s="474">
        <v>19630299.969999999</v>
      </c>
      <c r="E600" s="474">
        <v>19747589.719999999</v>
      </c>
      <c r="F600" s="474">
        <v>19864879.469999999</v>
      </c>
      <c r="G600" s="474">
        <v>19982169.219999999</v>
      </c>
      <c r="H600" s="474">
        <v>20099458.969999999</v>
      </c>
      <c r="I600" s="474">
        <v>20216748.719999999</v>
      </c>
      <c r="J600" s="474">
        <v>20334038.469999999</v>
      </c>
      <c r="K600" s="474">
        <v>20451328.219999999</v>
      </c>
      <c r="L600" s="474">
        <v>20568617.969999999</v>
      </c>
      <c r="M600" s="474">
        <v>20685907.719999999</v>
      </c>
      <c r="N600" s="474">
        <v>20685907.719999999</v>
      </c>
      <c r="O600" s="474">
        <v>20803197.469999999</v>
      </c>
      <c r="P600" s="474">
        <v>20920487.219999999</v>
      </c>
      <c r="Q600" s="474">
        <v>21037776.969999999</v>
      </c>
      <c r="R600" s="474">
        <v>21155066.719999999</v>
      </c>
      <c r="S600" s="474">
        <v>21272356.469999999</v>
      </c>
      <c r="T600" s="474">
        <v>21389646.219999999</v>
      </c>
      <c r="U600" s="474">
        <v>21506935.969999999</v>
      </c>
      <c r="V600" s="474">
        <v>21624225.719999999</v>
      </c>
      <c r="W600" s="474">
        <v>21741515.469999999</v>
      </c>
      <c r="X600" s="474">
        <v>21858805.219999999</v>
      </c>
      <c r="Y600" s="474">
        <v>21976094.969999999</v>
      </c>
      <c r="Z600" s="474">
        <v>22093384.719999999</v>
      </c>
      <c r="AA600" s="474">
        <v>22093384.719999999</v>
      </c>
      <c r="AB600" s="474">
        <v>22210674.469999999</v>
      </c>
      <c r="AC600" s="474">
        <v>22327964.219999999</v>
      </c>
      <c r="AD600" s="474">
        <v>22445253.969999999</v>
      </c>
      <c r="AE600" s="474">
        <v>22562543.719999999</v>
      </c>
      <c r="AF600" s="474">
        <v>22679833.469999999</v>
      </c>
      <c r="AG600" s="474">
        <v>22797123.219999999</v>
      </c>
      <c r="AH600" s="474">
        <v>22914412.969999999</v>
      </c>
      <c r="AI600" s="474">
        <v>23031702.719999999</v>
      </c>
      <c r="AJ600" s="474">
        <v>23148992.469999999</v>
      </c>
      <c r="AK600" s="474">
        <v>23266282.219999999</v>
      </c>
      <c r="AL600" s="474">
        <v>23383571.969999999</v>
      </c>
      <c r="AM600" s="474">
        <v>23500861.719999999</v>
      </c>
      <c r="AN600" s="474">
        <v>23500861.719999999</v>
      </c>
      <c r="AO600" s="474">
        <v>23618151.469999999</v>
      </c>
      <c r="AP600" s="474">
        <v>23735441.219999999</v>
      </c>
      <c r="AQ600" s="474">
        <v>23852730.969999999</v>
      </c>
      <c r="AR600" s="474">
        <v>23970020.719999999</v>
      </c>
      <c r="AS600" s="474">
        <v>24087310.469999999</v>
      </c>
      <c r="AT600" s="474">
        <v>24204600.219999999</v>
      </c>
      <c r="AU600" s="474">
        <v>24321889.969999999</v>
      </c>
      <c r="AV600" s="474">
        <v>24439179.719999999</v>
      </c>
      <c r="AW600" s="474">
        <v>24556469.469999999</v>
      </c>
      <c r="AX600" s="474">
        <v>24673759.219999999</v>
      </c>
      <c r="AY600" s="474">
        <v>24791048.969999999</v>
      </c>
      <c r="AZ600" s="474">
        <v>24908338.719999999</v>
      </c>
      <c r="BA600" s="474">
        <v>24908338.719999999</v>
      </c>
    </row>
    <row r="601" spans="1:53">
      <c r="A601" s="475" t="s">
        <v>2405</v>
      </c>
      <c r="B601" s="474">
        <v>78121263.239999995</v>
      </c>
      <c r="C601" s="474">
        <v>79100738</v>
      </c>
      <c r="D601" s="474">
        <v>80080212.760000005</v>
      </c>
      <c r="E601" s="474">
        <v>81059687.519999996</v>
      </c>
      <c r="F601" s="474">
        <v>82039162.280000001</v>
      </c>
      <c r="G601" s="474">
        <v>83018637.040000007</v>
      </c>
      <c r="H601" s="474">
        <v>83998111.799999997</v>
      </c>
      <c r="I601" s="474">
        <v>84977586.560000002</v>
      </c>
      <c r="J601" s="474">
        <v>85957061.319999993</v>
      </c>
      <c r="K601" s="474">
        <v>86936536.080000103</v>
      </c>
      <c r="L601" s="474">
        <v>87916010.840000093</v>
      </c>
      <c r="M601" s="474">
        <v>88895485.600000098</v>
      </c>
      <c r="N601" s="474">
        <v>88895485.600000098</v>
      </c>
      <c r="O601" s="474">
        <v>89874960.360000104</v>
      </c>
      <c r="P601" s="474">
        <v>90854435.120000094</v>
      </c>
      <c r="Q601" s="474">
        <v>91833909.8800001</v>
      </c>
      <c r="R601" s="474">
        <v>92813384.640000105</v>
      </c>
      <c r="S601" s="474">
        <v>93792859.400000095</v>
      </c>
      <c r="T601" s="474">
        <v>94772334.160000101</v>
      </c>
      <c r="U601" s="474">
        <v>95751808.920000196</v>
      </c>
      <c r="V601" s="474">
        <v>96731283.680000201</v>
      </c>
      <c r="W601" s="474">
        <v>97710758.440000206</v>
      </c>
      <c r="X601" s="474">
        <v>98690233.200000197</v>
      </c>
      <c r="Y601" s="474">
        <v>99669707.960000202</v>
      </c>
      <c r="Z601" s="474">
        <v>100649182.72</v>
      </c>
      <c r="AA601" s="474">
        <v>100649182.72</v>
      </c>
      <c r="AB601" s="474">
        <v>101628657.48</v>
      </c>
      <c r="AC601" s="474">
        <v>102608132.23999999</v>
      </c>
      <c r="AD601" s="474">
        <v>103587607</v>
      </c>
      <c r="AE601" s="474">
        <v>104567081.76000001</v>
      </c>
      <c r="AF601" s="474">
        <v>105546556.52</v>
      </c>
      <c r="AG601" s="474">
        <v>106526031.28</v>
      </c>
      <c r="AH601" s="474">
        <v>107505506.04000001</v>
      </c>
      <c r="AI601" s="474">
        <v>108484980.8</v>
      </c>
      <c r="AJ601" s="474">
        <v>109464455.56</v>
      </c>
      <c r="AK601" s="474">
        <v>110443930.31999999</v>
      </c>
      <c r="AL601" s="474">
        <v>111423405.08</v>
      </c>
      <c r="AM601" s="474">
        <v>112402879.84</v>
      </c>
      <c r="AN601" s="474">
        <v>112402879.84</v>
      </c>
      <c r="AO601" s="474">
        <v>113382354.59999999</v>
      </c>
      <c r="AP601" s="474">
        <v>114361829.36</v>
      </c>
      <c r="AQ601" s="474">
        <v>115341304.12</v>
      </c>
      <c r="AR601" s="474">
        <v>116320778.88</v>
      </c>
      <c r="AS601" s="474">
        <v>117300253.64</v>
      </c>
      <c r="AT601" s="474">
        <v>118279728.40000001</v>
      </c>
      <c r="AU601" s="474">
        <v>119259203.16</v>
      </c>
      <c r="AV601" s="474">
        <v>120238677.92</v>
      </c>
      <c r="AW601" s="474">
        <v>121218152.68000001</v>
      </c>
      <c r="AX601" s="474">
        <v>122197627.44</v>
      </c>
      <c r="AY601" s="474">
        <v>123177102.2</v>
      </c>
      <c r="AZ601" s="474">
        <v>124156576.95999999</v>
      </c>
      <c r="BA601" s="474">
        <v>124156576.95999999</v>
      </c>
    </row>
    <row r="602" spans="1:53">
      <c r="A602" s="475" t="s">
        <v>2404</v>
      </c>
      <c r="B602" s="474">
        <v>24177043.57</v>
      </c>
      <c r="C602" s="474">
        <v>19803173.309999999</v>
      </c>
      <c r="D602" s="474">
        <v>19583079.199999999</v>
      </c>
      <c r="E602" s="474">
        <v>16317023.560000001</v>
      </c>
      <c r="F602" s="474">
        <v>15004114.130000001</v>
      </c>
      <c r="G602" s="474">
        <v>15768613.060000001</v>
      </c>
      <c r="H602" s="474">
        <v>15314603.16</v>
      </c>
      <c r="I602" s="474">
        <v>15932166.189999999</v>
      </c>
      <c r="J602" s="474">
        <v>17010894.789999999</v>
      </c>
      <c r="K602" s="474">
        <v>15495902</v>
      </c>
      <c r="L602" s="474">
        <v>15395902</v>
      </c>
      <c r="M602" s="474">
        <v>16895902</v>
      </c>
      <c r="N602" s="474">
        <v>16895902</v>
      </c>
      <c r="O602" s="474">
        <v>16995902</v>
      </c>
      <c r="P602" s="474">
        <v>16895902</v>
      </c>
      <c r="Q602" s="474">
        <v>17395902</v>
      </c>
      <c r="R602" s="474">
        <v>17295902</v>
      </c>
      <c r="S602" s="474">
        <v>17195902</v>
      </c>
      <c r="T602" s="474">
        <v>18195902</v>
      </c>
      <c r="U602" s="474">
        <v>18095902</v>
      </c>
      <c r="V602" s="474">
        <v>17995902</v>
      </c>
      <c r="W602" s="474">
        <v>19495902</v>
      </c>
      <c r="X602" s="474">
        <v>19395902</v>
      </c>
      <c r="Y602" s="474">
        <v>19295902</v>
      </c>
      <c r="Z602" s="474">
        <v>20795902</v>
      </c>
      <c r="AA602" s="474">
        <v>20795902</v>
      </c>
      <c r="AB602" s="474">
        <v>19500000</v>
      </c>
      <c r="AC602" s="474">
        <v>19500000</v>
      </c>
      <c r="AD602" s="474">
        <v>19500000</v>
      </c>
      <c r="AE602" s="474">
        <v>19500000</v>
      </c>
      <c r="AF602" s="474">
        <v>19500000</v>
      </c>
      <c r="AG602" s="474">
        <v>19500000</v>
      </c>
      <c r="AH602" s="474">
        <v>19500000</v>
      </c>
      <c r="AI602" s="474">
        <v>19500000</v>
      </c>
      <c r="AJ602" s="474">
        <v>19500000</v>
      </c>
      <c r="AK602" s="474">
        <v>19500000</v>
      </c>
      <c r="AL602" s="474">
        <v>19500000</v>
      </c>
      <c r="AM602" s="474">
        <v>19500000</v>
      </c>
      <c r="AN602" s="474">
        <v>19500000</v>
      </c>
      <c r="AO602" s="474">
        <v>19500000</v>
      </c>
      <c r="AP602" s="474">
        <v>19500000</v>
      </c>
      <c r="AQ602" s="474">
        <v>19500000</v>
      </c>
      <c r="AR602" s="474">
        <v>19500000</v>
      </c>
      <c r="AS602" s="474">
        <v>19500000</v>
      </c>
      <c r="AT602" s="474">
        <v>19500000</v>
      </c>
      <c r="AU602" s="474">
        <v>19500000</v>
      </c>
      <c r="AV602" s="474">
        <v>19500000</v>
      </c>
      <c r="AW602" s="474">
        <v>19500000</v>
      </c>
      <c r="AX602" s="474">
        <v>19500000</v>
      </c>
      <c r="AY602" s="474">
        <v>19500000</v>
      </c>
      <c r="AZ602" s="474">
        <v>19500000</v>
      </c>
      <c r="BA602" s="474">
        <v>19500000</v>
      </c>
    </row>
    <row r="603" spans="1:53">
      <c r="A603" s="475" t="s">
        <v>2403</v>
      </c>
      <c r="B603" s="474">
        <v>24177043.57</v>
      </c>
      <c r="C603" s="474">
        <v>19803173.309999999</v>
      </c>
      <c r="D603" s="474">
        <v>19583079.199999999</v>
      </c>
      <c r="E603" s="474">
        <v>16317023.560000001</v>
      </c>
      <c r="F603" s="474">
        <v>15004114.130000001</v>
      </c>
      <c r="G603" s="474">
        <v>15768613.060000001</v>
      </c>
      <c r="H603" s="474">
        <v>15314603.16</v>
      </c>
      <c r="I603" s="474">
        <v>15932166.189999999</v>
      </c>
      <c r="J603" s="474">
        <v>17010894.789999999</v>
      </c>
      <c r="K603" s="474">
        <v>15495902</v>
      </c>
      <c r="L603" s="474">
        <v>15395902</v>
      </c>
      <c r="M603" s="474">
        <v>16895902</v>
      </c>
      <c r="N603" s="474">
        <v>16895902</v>
      </c>
      <c r="O603" s="474">
        <v>16995902</v>
      </c>
      <c r="P603" s="474">
        <v>16895902</v>
      </c>
      <c r="Q603" s="474">
        <v>17395902</v>
      </c>
      <c r="R603" s="474">
        <v>17295902</v>
      </c>
      <c r="S603" s="474">
        <v>17195902</v>
      </c>
      <c r="T603" s="474">
        <v>18195902</v>
      </c>
      <c r="U603" s="474">
        <v>18095902</v>
      </c>
      <c r="V603" s="474">
        <v>17995902</v>
      </c>
      <c r="W603" s="474">
        <v>19495902</v>
      </c>
      <c r="X603" s="474">
        <v>19395902</v>
      </c>
      <c r="Y603" s="474">
        <v>19295902</v>
      </c>
      <c r="Z603" s="474">
        <v>20795902</v>
      </c>
      <c r="AA603" s="474">
        <v>20795902</v>
      </c>
      <c r="AB603" s="474">
        <v>19500000</v>
      </c>
      <c r="AC603" s="474">
        <v>19500000</v>
      </c>
      <c r="AD603" s="474">
        <v>19500000</v>
      </c>
      <c r="AE603" s="474">
        <v>19500000</v>
      </c>
      <c r="AF603" s="474">
        <v>19500000</v>
      </c>
      <c r="AG603" s="474">
        <v>19500000</v>
      </c>
      <c r="AH603" s="474">
        <v>19500000</v>
      </c>
      <c r="AI603" s="474">
        <v>19500000</v>
      </c>
      <c r="AJ603" s="474">
        <v>19500000</v>
      </c>
      <c r="AK603" s="474">
        <v>19500000</v>
      </c>
      <c r="AL603" s="474">
        <v>19500000</v>
      </c>
      <c r="AM603" s="474">
        <v>19500000</v>
      </c>
      <c r="AN603" s="474">
        <v>19500000</v>
      </c>
      <c r="AO603" s="474">
        <v>19500000</v>
      </c>
      <c r="AP603" s="474">
        <v>19500000</v>
      </c>
      <c r="AQ603" s="474">
        <v>19500000</v>
      </c>
      <c r="AR603" s="474">
        <v>19500000</v>
      </c>
      <c r="AS603" s="474">
        <v>19500000</v>
      </c>
      <c r="AT603" s="474">
        <v>19500000</v>
      </c>
      <c r="AU603" s="474">
        <v>19500000</v>
      </c>
      <c r="AV603" s="474">
        <v>19500000</v>
      </c>
      <c r="AW603" s="474">
        <v>19500000</v>
      </c>
      <c r="AX603" s="474">
        <v>19500000</v>
      </c>
      <c r="AY603" s="474">
        <v>19500000</v>
      </c>
      <c r="AZ603" s="474">
        <v>19500000</v>
      </c>
      <c r="BA603" s="474">
        <v>19500000</v>
      </c>
    </row>
    <row r="604" spans="1:53">
      <c r="A604" s="475" t="s">
        <v>2402</v>
      </c>
      <c r="B604" s="474">
        <v>242895565.69999999</v>
      </c>
      <c r="C604" s="474">
        <v>241560270.019999</v>
      </c>
      <c r="D604" s="474">
        <v>240419062.97999999</v>
      </c>
      <c r="E604" s="474">
        <v>238944563.71000001</v>
      </c>
      <c r="F604" s="474">
        <v>237331166.59999999</v>
      </c>
      <c r="G604" s="474">
        <v>236055684.519999</v>
      </c>
      <c r="H604" s="474">
        <v>235885946.19999999</v>
      </c>
      <c r="I604" s="474">
        <v>234978076.22</v>
      </c>
      <c r="J604" s="474">
        <v>235225458.90000001</v>
      </c>
      <c r="K604" s="474">
        <v>233998722.66999999</v>
      </c>
      <c r="L604" s="474">
        <v>233509046</v>
      </c>
      <c r="M604" s="474">
        <v>233019369.33000001</v>
      </c>
      <c r="N604" s="474">
        <v>233019369.33000001</v>
      </c>
      <c r="O604" s="474">
        <v>232588200.92999899</v>
      </c>
      <c r="P604" s="474">
        <v>232157033.53999999</v>
      </c>
      <c r="Q604" s="474">
        <v>232300157.5</v>
      </c>
      <c r="R604" s="474">
        <v>231868990.09999999</v>
      </c>
      <c r="S604" s="474">
        <v>231437821.69999999</v>
      </c>
      <c r="T604" s="474">
        <v>231006654.31</v>
      </c>
      <c r="U604" s="474">
        <v>230575485.91</v>
      </c>
      <c r="V604" s="474">
        <v>230144318.50999999</v>
      </c>
      <c r="W604" s="474">
        <v>229713150.11000001</v>
      </c>
      <c r="X604" s="474">
        <v>229281982.71999899</v>
      </c>
      <c r="Y604" s="474">
        <v>228850814.31999999</v>
      </c>
      <c r="Z604" s="474">
        <v>228419646.91999999</v>
      </c>
      <c r="AA604" s="474">
        <v>228419646.91999999</v>
      </c>
      <c r="AB604" s="474">
        <v>227702984.08000001</v>
      </c>
      <c r="AC604" s="474">
        <v>226986321.25</v>
      </c>
      <c r="AD604" s="474">
        <v>226861179.55000001</v>
      </c>
      <c r="AE604" s="474">
        <v>226144517.71000001</v>
      </c>
      <c r="AF604" s="474">
        <v>225427854.88999999</v>
      </c>
      <c r="AG604" s="474">
        <v>224711192.05000001</v>
      </c>
      <c r="AH604" s="474">
        <v>223994529.209999</v>
      </c>
      <c r="AI604" s="474">
        <v>223277866.38</v>
      </c>
      <c r="AJ604" s="474">
        <v>222561204.55000001</v>
      </c>
      <c r="AK604" s="474">
        <v>221844541.71000001</v>
      </c>
      <c r="AL604" s="474">
        <v>221127878.88</v>
      </c>
      <c r="AM604" s="474">
        <v>220411216.05000001</v>
      </c>
      <c r="AN604" s="474">
        <v>220411216.05000001</v>
      </c>
      <c r="AO604" s="474">
        <v>219752560.47</v>
      </c>
      <c r="AP604" s="474">
        <v>219093903.90000001</v>
      </c>
      <c r="AQ604" s="474">
        <v>219044514.09999999</v>
      </c>
      <c r="AR604" s="474">
        <v>218385857.52000001</v>
      </c>
      <c r="AS604" s="474">
        <v>217727201.94999999</v>
      </c>
      <c r="AT604" s="474">
        <v>217068545.38</v>
      </c>
      <c r="AU604" s="474">
        <v>216409888.80000001</v>
      </c>
      <c r="AV604" s="474">
        <v>215751232.22999999</v>
      </c>
      <c r="AW604" s="474">
        <v>215092576.66</v>
      </c>
      <c r="AX604" s="474">
        <v>214433920.08000001</v>
      </c>
      <c r="AY604" s="474">
        <v>213775263.52000001</v>
      </c>
      <c r="AZ604" s="474">
        <v>213116606.94</v>
      </c>
      <c r="BA604" s="474">
        <v>213116606.94</v>
      </c>
    </row>
    <row r="605" spans="1:53">
      <c r="A605" s="475" t="s">
        <v>2401</v>
      </c>
      <c r="B605" s="474">
        <v>5805541</v>
      </c>
      <c r="C605" s="474">
        <v>5368059.95</v>
      </c>
      <c r="D605" s="474">
        <v>5809729.0599999996</v>
      </c>
      <c r="E605" s="474">
        <v>5862206.4100000001</v>
      </c>
      <c r="F605" s="474">
        <v>5744842.4100000001</v>
      </c>
      <c r="G605" s="474">
        <v>5615509.54</v>
      </c>
      <c r="H605" s="474">
        <v>5870591.8700000001</v>
      </c>
      <c r="I605" s="474">
        <v>5674961.1900000004</v>
      </c>
      <c r="J605" s="474">
        <v>5499265.2199999997</v>
      </c>
      <c r="K605" s="474">
        <v>5768619.6699999999</v>
      </c>
      <c r="L605" s="474">
        <v>5815449</v>
      </c>
      <c r="M605" s="474">
        <v>5862278.3300000001</v>
      </c>
      <c r="N605" s="474">
        <v>5862278.3300000001</v>
      </c>
      <c r="O605" s="474">
        <v>5917404.4500000002</v>
      </c>
      <c r="P605" s="474">
        <v>5972530.5700000003</v>
      </c>
      <c r="Q605" s="474">
        <v>6601949.0499999998</v>
      </c>
      <c r="R605" s="474">
        <v>6657075.1699999999</v>
      </c>
      <c r="S605" s="474">
        <v>6712201.29</v>
      </c>
      <c r="T605" s="474">
        <v>6767327.4100000001</v>
      </c>
      <c r="U605" s="474">
        <v>6822453.5300000003</v>
      </c>
      <c r="V605" s="474">
        <v>6877579.6500000004</v>
      </c>
      <c r="W605" s="474">
        <v>6932705.7699999996</v>
      </c>
      <c r="X605" s="474">
        <v>6987831.8899999997</v>
      </c>
      <c r="Y605" s="474">
        <v>7042958.0099999998</v>
      </c>
      <c r="Z605" s="474">
        <v>7098084.1299999999</v>
      </c>
      <c r="AA605" s="474">
        <v>7098084.1299999999</v>
      </c>
      <c r="AB605" s="474">
        <v>7154078.8099999996</v>
      </c>
      <c r="AC605" s="474">
        <v>7210073.4900000002</v>
      </c>
      <c r="AD605" s="474">
        <v>7857589.3099999996</v>
      </c>
      <c r="AE605" s="474">
        <v>7913583.9900000002</v>
      </c>
      <c r="AF605" s="474">
        <v>7969578.6799999997</v>
      </c>
      <c r="AG605" s="474">
        <v>8025573.3600000003</v>
      </c>
      <c r="AH605" s="474">
        <v>8081568.04</v>
      </c>
      <c r="AI605" s="474">
        <v>8137562.7300000004</v>
      </c>
      <c r="AJ605" s="474">
        <v>8193557.4100000001</v>
      </c>
      <c r="AK605" s="474">
        <v>8249552.0899999999</v>
      </c>
      <c r="AL605" s="474">
        <v>8305546.7800000003</v>
      </c>
      <c r="AM605" s="474">
        <v>8361541.46</v>
      </c>
      <c r="AN605" s="474">
        <v>8361541.46</v>
      </c>
      <c r="AO605" s="474">
        <v>8417472.2899999991</v>
      </c>
      <c r="AP605" s="474">
        <v>8473403.1300000008</v>
      </c>
      <c r="AQ605" s="474">
        <v>9138600.7300000004</v>
      </c>
      <c r="AR605" s="474">
        <v>9194531.5600000005</v>
      </c>
      <c r="AS605" s="474">
        <v>9250462.4000000004</v>
      </c>
      <c r="AT605" s="474">
        <v>9306393.2300000004</v>
      </c>
      <c r="AU605" s="474">
        <v>9362324.0600000005</v>
      </c>
      <c r="AV605" s="474">
        <v>9418254.9000000004</v>
      </c>
      <c r="AW605" s="474">
        <v>9474185.7300000004</v>
      </c>
      <c r="AX605" s="474">
        <v>9530116.5600000005</v>
      </c>
      <c r="AY605" s="474">
        <v>9586047.4000000004</v>
      </c>
      <c r="AZ605" s="474">
        <v>9641978.2300000004</v>
      </c>
      <c r="BA605" s="474">
        <v>9641978.2300000004</v>
      </c>
    </row>
    <row r="606" spans="1:53">
      <c r="A606" s="475" t="s">
        <v>2400</v>
      </c>
      <c r="B606" s="474">
        <v>212827191.69999999</v>
      </c>
      <c r="C606" s="474">
        <v>211765544.06999999</v>
      </c>
      <c r="D606" s="474">
        <v>210018834.91999999</v>
      </c>
      <c r="E606" s="474">
        <v>208328025.30000001</v>
      </c>
      <c r="F606" s="474">
        <v>206668159.19</v>
      </c>
      <c r="G606" s="474">
        <v>205358176.97999999</v>
      </c>
      <c r="H606" s="474">
        <v>205181356.33000001</v>
      </c>
      <c r="I606" s="474">
        <v>204717117.03</v>
      </c>
      <c r="J606" s="474">
        <v>205388195.68000001</v>
      </c>
      <c r="K606" s="474">
        <v>204140105</v>
      </c>
      <c r="L606" s="474">
        <v>203851599</v>
      </c>
      <c r="M606" s="474">
        <v>203563093</v>
      </c>
      <c r="N606" s="474">
        <v>203563093</v>
      </c>
      <c r="O606" s="474">
        <v>202977583</v>
      </c>
      <c r="P606" s="474">
        <v>202392074</v>
      </c>
      <c r="Q606" s="474">
        <v>201806564</v>
      </c>
      <c r="R606" s="474">
        <v>201221055</v>
      </c>
      <c r="S606" s="474">
        <v>200635545</v>
      </c>
      <c r="T606" s="474">
        <v>200050036</v>
      </c>
      <c r="U606" s="474">
        <v>199464526</v>
      </c>
      <c r="V606" s="474">
        <v>198879017</v>
      </c>
      <c r="W606" s="474">
        <v>198293507</v>
      </c>
      <c r="X606" s="474">
        <v>197707998</v>
      </c>
      <c r="Y606" s="474">
        <v>197122488</v>
      </c>
      <c r="Z606" s="474">
        <v>196536979</v>
      </c>
      <c r="AA606" s="474">
        <v>196536979</v>
      </c>
      <c r="AB606" s="474">
        <v>195648993</v>
      </c>
      <c r="AC606" s="474">
        <v>194761007</v>
      </c>
      <c r="AD606" s="474">
        <v>193873021</v>
      </c>
      <c r="AE606" s="474">
        <v>192985036</v>
      </c>
      <c r="AF606" s="474">
        <v>192097050</v>
      </c>
      <c r="AG606" s="474">
        <v>191209064</v>
      </c>
      <c r="AH606" s="474">
        <v>190321078</v>
      </c>
      <c r="AI606" s="474">
        <v>189433092</v>
      </c>
      <c r="AJ606" s="474">
        <v>188545107</v>
      </c>
      <c r="AK606" s="474">
        <v>187657121</v>
      </c>
      <c r="AL606" s="474">
        <v>186769135</v>
      </c>
      <c r="AM606" s="474">
        <v>185881149</v>
      </c>
      <c r="AN606" s="474">
        <v>185881149</v>
      </c>
      <c r="AO606" s="474">
        <v>185033218</v>
      </c>
      <c r="AP606" s="474">
        <v>184185286</v>
      </c>
      <c r="AQ606" s="474">
        <v>183337354</v>
      </c>
      <c r="AR606" s="474">
        <v>182489422</v>
      </c>
      <c r="AS606" s="474">
        <v>181641491</v>
      </c>
      <c r="AT606" s="474">
        <v>180793559</v>
      </c>
      <c r="AU606" s="474">
        <v>179945627</v>
      </c>
      <c r="AV606" s="474">
        <v>179097695</v>
      </c>
      <c r="AW606" s="474">
        <v>178249764</v>
      </c>
      <c r="AX606" s="474">
        <v>177401832</v>
      </c>
      <c r="AY606" s="474">
        <v>176553900</v>
      </c>
      <c r="AZ606" s="474">
        <v>175705968</v>
      </c>
      <c r="BA606" s="474">
        <v>175705968</v>
      </c>
    </row>
    <row r="607" spans="1:53">
      <c r="A607" s="475" t="s">
        <v>2399</v>
      </c>
      <c r="B607" s="474">
        <v>24262833</v>
      </c>
      <c r="C607" s="474">
        <v>24426666</v>
      </c>
      <c r="D607" s="474">
        <v>24590499</v>
      </c>
      <c r="E607" s="474">
        <v>24754332</v>
      </c>
      <c r="F607" s="474">
        <v>24918165</v>
      </c>
      <c r="G607" s="474">
        <v>25081998</v>
      </c>
      <c r="H607" s="474">
        <v>24833998</v>
      </c>
      <c r="I607" s="474">
        <v>24585998</v>
      </c>
      <c r="J607" s="474">
        <v>24337998</v>
      </c>
      <c r="K607" s="474">
        <v>24089998</v>
      </c>
      <c r="L607" s="474">
        <v>23841998</v>
      </c>
      <c r="M607" s="474">
        <v>23593998</v>
      </c>
      <c r="N607" s="474">
        <v>23593998</v>
      </c>
      <c r="O607" s="474">
        <v>23693213.48</v>
      </c>
      <c r="P607" s="474">
        <v>23792428.969999999</v>
      </c>
      <c r="Q607" s="474">
        <v>23891644.449999999</v>
      </c>
      <c r="R607" s="474">
        <v>23990859.93</v>
      </c>
      <c r="S607" s="474">
        <v>24090075.41</v>
      </c>
      <c r="T607" s="474">
        <v>24189290.899999999</v>
      </c>
      <c r="U607" s="474">
        <v>24288506.379999999</v>
      </c>
      <c r="V607" s="474">
        <v>24387721.859999999</v>
      </c>
      <c r="W607" s="474">
        <v>24486937.34</v>
      </c>
      <c r="X607" s="474">
        <v>24586152.829999998</v>
      </c>
      <c r="Y607" s="474">
        <v>24685368.309999999</v>
      </c>
      <c r="Z607" s="474">
        <v>24784583.789999999</v>
      </c>
      <c r="AA607" s="474">
        <v>24784583.789999999</v>
      </c>
      <c r="AB607" s="474">
        <v>24899912.27</v>
      </c>
      <c r="AC607" s="474">
        <v>25015240.760000002</v>
      </c>
      <c r="AD607" s="474">
        <v>25130569.239999998</v>
      </c>
      <c r="AE607" s="474">
        <v>25245897.719999999</v>
      </c>
      <c r="AF607" s="474">
        <v>25361226.210000001</v>
      </c>
      <c r="AG607" s="474">
        <v>25476554.690000001</v>
      </c>
      <c r="AH607" s="474">
        <v>25591883.170000002</v>
      </c>
      <c r="AI607" s="474">
        <v>25707211.649999999</v>
      </c>
      <c r="AJ607" s="474">
        <v>25822540.140000001</v>
      </c>
      <c r="AK607" s="474">
        <v>25937868.620000001</v>
      </c>
      <c r="AL607" s="474">
        <v>26053197.100000001</v>
      </c>
      <c r="AM607" s="474">
        <v>26168525.59</v>
      </c>
      <c r="AN607" s="474">
        <v>26168525.59</v>
      </c>
      <c r="AO607" s="474">
        <v>26301870.18</v>
      </c>
      <c r="AP607" s="474">
        <v>26435214.77</v>
      </c>
      <c r="AQ607" s="474">
        <v>26568559.370000001</v>
      </c>
      <c r="AR607" s="474">
        <v>26701903.960000001</v>
      </c>
      <c r="AS607" s="474">
        <v>26835248.550000001</v>
      </c>
      <c r="AT607" s="474">
        <v>26968593.149999999</v>
      </c>
      <c r="AU607" s="474">
        <v>27101937.739999998</v>
      </c>
      <c r="AV607" s="474">
        <v>27235282.329999998</v>
      </c>
      <c r="AW607" s="474">
        <v>27368626.93</v>
      </c>
      <c r="AX607" s="474">
        <v>27501971.52</v>
      </c>
      <c r="AY607" s="474">
        <v>27635316.120000001</v>
      </c>
      <c r="AZ607" s="474">
        <v>27768660.710000001</v>
      </c>
      <c r="BA607" s="474">
        <v>27768660.710000001</v>
      </c>
    </row>
    <row r="608" spans="1:53">
      <c r="A608" s="475" t="s">
        <v>2398</v>
      </c>
      <c r="B608" s="474">
        <v>0</v>
      </c>
      <c r="C608" s="474">
        <v>0</v>
      </c>
      <c r="D608" s="474">
        <v>0</v>
      </c>
      <c r="E608" s="474">
        <v>0</v>
      </c>
      <c r="F608" s="474">
        <v>0</v>
      </c>
      <c r="G608" s="474">
        <v>0</v>
      </c>
      <c r="H608" s="474">
        <v>0</v>
      </c>
      <c r="I608" s="474">
        <v>0</v>
      </c>
      <c r="J608" s="474">
        <v>0</v>
      </c>
      <c r="K608" s="474">
        <v>0</v>
      </c>
      <c r="L608" s="474">
        <v>0</v>
      </c>
      <c r="M608" s="474">
        <v>0</v>
      </c>
      <c r="N608" s="474">
        <v>0</v>
      </c>
      <c r="O608" s="474">
        <v>0</v>
      </c>
      <c r="P608" s="474">
        <v>0</v>
      </c>
      <c r="Q608" s="474">
        <v>0</v>
      </c>
      <c r="R608" s="474">
        <v>0</v>
      </c>
      <c r="S608" s="474">
        <v>0</v>
      </c>
      <c r="T608" s="474">
        <v>0</v>
      </c>
      <c r="U608" s="474">
        <v>0</v>
      </c>
      <c r="V608" s="474">
        <v>0</v>
      </c>
      <c r="W608" s="474">
        <v>0</v>
      </c>
      <c r="X608" s="474">
        <v>0</v>
      </c>
      <c r="Y608" s="474">
        <v>0</v>
      </c>
      <c r="Z608" s="474">
        <v>0</v>
      </c>
      <c r="AA608" s="474">
        <v>0</v>
      </c>
      <c r="AB608" s="474">
        <v>0</v>
      </c>
      <c r="AC608" s="474">
        <v>0</v>
      </c>
      <c r="AD608" s="474">
        <v>0</v>
      </c>
      <c r="AE608" s="474">
        <v>0</v>
      </c>
      <c r="AF608" s="474">
        <v>0</v>
      </c>
      <c r="AG608" s="474">
        <v>0</v>
      </c>
      <c r="AH608" s="474">
        <v>0</v>
      </c>
      <c r="AI608" s="474">
        <v>0</v>
      </c>
      <c r="AJ608" s="474">
        <v>0</v>
      </c>
      <c r="AK608" s="474">
        <v>0</v>
      </c>
      <c r="AL608" s="474">
        <v>0</v>
      </c>
      <c r="AM608" s="474">
        <v>0</v>
      </c>
      <c r="AN608" s="474">
        <v>0</v>
      </c>
      <c r="AO608" s="474">
        <v>0</v>
      </c>
      <c r="AP608" s="474">
        <v>0</v>
      </c>
      <c r="AQ608" s="474">
        <v>0</v>
      </c>
      <c r="AR608" s="474">
        <v>0</v>
      </c>
      <c r="AS608" s="474">
        <v>0</v>
      </c>
      <c r="AT608" s="474">
        <v>0</v>
      </c>
      <c r="AU608" s="474">
        <v>0</v>
      </c>
      <c r="AV608" s="474">
        <v>0</v>
      </c>
      <c r="AW608" s="474">
        <v>0</v>
      </c>
      <c r="AX608" s="474">
        <v>0</v>
      </c>
      <c r="AY608" s="474">
        <v>0</v>
      </c>
      <c r="AZ608" s="474">
        <v>0</v>
      </c>
      <c r="BA608" s="474">
        <v>0</v>
      </c>
    </row>
    <row r="609" spans="1:53">
      <c r="A609" s="475" t="s">
        <v>2397</v>
      </c>
      <c r="B609" s="474">
        <v>0</v>
      </c>
      <c r="C609" s="474">
        <v>0</v>
      </c>
      <c r="D609" s="474">
        <v>0</v>
      </c>
      <c r="E609" s="474">
        <v>0</v>
      </c>
      <c r="F609" s="474">
        <v>0</v>
      </c>
      <c r="G609" s="474">
        <v>0</v>
      </c>
      <c r="H609" s="474">
        <v>0</v>
      </c>
      <c r="I609" s="474">
        <v>0</v>
      </c>
      <c r="J609" s="474">
        <v>0</v>
      </c>
      <c r="K609" s="474">
        <v>0</v>
      </c>
      <c r="L609" s="474">
        <v>0</v>
      </c>
      <c r="M609" s="474">
        <v>0</v>
      </c>
      <c r="N609" s="474">
        <v>0</v>
      </c>
      <c r="O609" s="474">
        <v>0</v>
      </c>
      <c r="P609" s="474">
        <v>0</v>
      </c>
      <c r="Q609" s="474">
        <v>0</v>
      </c>
      <c r="R609" s="474">
        <v>0</v>
      </c>
      <c r="S609" s="474">
        <v>0</v>
      </c>
      <c r="T609" s="474">
        <v>0</v>
      </c>
      <c r="U609" s="474">
        <v>0</v>
      </c>
      <c r="V609" s="474">
        <v>0</v>
      </c>
      <c r="W609" s="474">
        <v>0</v>
      </c>
      <c r="X609" s="474">
        <v>0</v>
      </c>
      <c r="Y609" s="474">
        <v>0</v>
      </c>
      <c r="Z609" s="474">
        <v>0</v>
      </c>
      <c r="AA609" s="474">
        <v>0</v>
      </c>
      <c r="AB609" s="474">
        <v>0</v>
      </c>
      <c r="AC609" s="474">
        <v>0</v>
      </c>
      <c r="AD609" s="474">
        <v>0</v>
      </c>
      <c r="AE609" s="474">
        <v>0</v>
      </c>
      <c r="AF609" s="474">
        <v>0</v>
      </c>
      <c r="AG609" s="474">
        <v>0</v>
      </c>
      <c r="AH609" s="474">
        <v>0</v>
      </c>
      <c r="AI609" s="474">
        <v>0</v>
      </c>
      <c r="AJ609" s="474">
        <v>0</v>
      </c>
      <c r="AK609" s="474">
        <v>0</v>
      </c>
      <c r="AL609" s="474">
        <v>0</v>
      </c>
      <c r="AM609" s="474">
        <v>0</v>
      </c>
      <c r="AN609" s="474">
        <v>0</v>
      </c>
      <c r="AO609" s="474">
        <v>0</v>
      </c>
      <c r="AP609" s="474">
        <v>0</v>
      </c>
      <c r="AQ609" s="474">
        <v>0</v>
      </c>
      <c r="AR609" s="474">
        <v>0</v>
      </c>
      <c r="AS609" s="474">
        <v>0</v>
      </c>
      <c r="AT609" s="474">
        <v>0</v>
      </c>
      <c r="AU609" s="474">
        <v>0</v>
      </c>
      <c r="AV609" s="474">
        <v>0</v>
      </c>
      <c r="AW609" s="474">
        <v>0</v>
      </c>
      <c r="AX609" s="474">
        <v>0</v>
      </c>
      <c r="AY609" s="474">
        <v>0</v>
      </c>
      <c r="AZ609" s="474">
        <v>0</v>
      </c>
      <c r="BA609" s="474">
        <v>0</v>
      </c>
    </row>
    <row r="610" spans="1:53">
      <c r="A610" s="475" t="s">
        <v>2396</v>
      </c>
      <c r="B610" s="474">
        <v>121993726.90000001</v>
      </c>
      <c r="C610" s="474">
        <v>122314121.25999901</v>
      </c>
      <c r="D610" s="474">
        <v>122612531.04000001</v>
      </c>
      <c r="E610" s="474">
        <v>122724375.04000001</v>
      </c>
      <c r="F610" s="474">
        <v>122746322.59999999</v>
      </c>
      <c r="G610" s="474">
        <v>122494251.73999999</v>
      </c>
      <c r="H610" s="474">
        <v>122583517.26000001</v>
      </c>
      <c r="I610" s="474">
        <v>117647068.31</v>
      </c>
      <c r="J610" s="474">
        <v>118064045.04000001</v>
      </c>
      <c r="K610" s="474">
        <v>118146407.822244</v>
      </c>
      <c r="L610" s="474">
        <v>118228825.411772</v>
      </c>
      <c r="M610" s="474">
        <v>118311297.845055</v>
      </c>
      <c r="N610" s="474">
        <v>118311297.845055</v>
      </c>
      <c r="O610" s="474">
        <v>118400173.41347399</v>
      </c>
      <c r="P610" s="474">
        <v>118489112.67234799</v>
      </c>
      <c r="Q610" s="474">
        <v>118578115.667319</v>
      </c>
      <c r="R610" s="474">
        <v>118667182.44406</v>
      </c>
      <c r="S610" s="474">
        <v>118756313.048281</v>
      </c>
      <c r="T610" s="474">
        <v>118845507.525721</v>
      </c>
      <c r="U610" s="474">
        <v>118934765.922153</v>
      </c>
      <c r="V610" s="474">
        <v>119024088.283383</v>
      </c>
      <c r="W610" s="474">
        <v>119113474.655251</v>
      </c>
      <c r="X610" s="474">
        <v>119202925.083627</v>
      </c>
      <c r="Y610" s="474">
        <v>119292439.614417</v>
      </c>
      <c r="Z610" s="474">
        <v>119382018.293557</v>
      </c>
      <c r="AA610" s="474">
        <v>119382018.293557</v>
      </c>
      <c r="AB610" s="474">
        <v>119471661.167018</v>
      </c>
      <c r="AC610" s="474">
        <v>119561368.28080399</v>
      </c>
      <c r="AD610" s="474">
        <v>119651139.680949</v>
      </c>
      <c r="AE610" s="474">
        <v>119740975.413525</v>
      </c>
      <c r="AF610" s="474">
        <v>119830875.52463201</v>
      </c>
      <c r="AG610" s="474">
        <v>119920840.060406</v>
      </c>
      <c r="AH610" s="474">
        <v>120010869.06701601</v>
      </c>
      <c r="AI610" s="474">
        <v>120100962.590663</v>
      </c>
      <c r="AJ610" s="474">
        <v>120191120.677581</v>
      </c>
      <c r="AK610" s="474">
        <v>120281343.374038</v>
      </c>
      <c r="AL610" s="474">
        <v>120371630.726335</v>
      </c>
      <c r="AM610" s="474">
        <v>120461982.78080601</v>
      </c>
      <c r="AN610" s="474">
        <v>120461982.78080601</v>
      </c>
      <c r="AO610" s="474">
        <v>120552399.583818</v>
      </c>
      <c r="AP610" s="474">
        <v>120642881.181771</v>
      </c>
      <c r="AQ610" s="474">
        <v>120733427.621099</v>
      </c>
      <c r="AR610" s="474">
        <v>120824038.94826999</v>
      </c>
      <c r="AS610" s="474">
        <v>120914715.209783</v>
      </c>
      <c r="AT610" s="474">
        <v>121005456.452172</v>
      </c>
      <c r="AU610" s="474">
        <v>121096262.722003</v>
      </c>
      <c r="AV610" s="474">
        <v>121187134.065878</v>
      </c>
      <c r="AW610" s="474">
        <v>121278070.53042901</v>
      </c>
      <c r="AX610" s="474">
        <v>121369072.16232499</v>
      </c>
      <c r="AY610" s="474">
        <v>121460139.008265</v>
      </c>
      <c r="AZ610" s="474">
        <v>121551271.11498301</v>
      </c>
      <c r="BA610" s="474">
        <v>121551271.11498301</v>
      </c>
    </row>
    <row r="611" spans="1:53">
      <c r="A611" s="475" t="s">
        <v>2395</v>
      </c>
      <c r="B611" s="474">
        <v>121993726.90000001</v>
      </c>
      <c r="C611" s="474">
        <v>122314121.25999901</v>
      </c>
      <c r="D611" s="474">
        <v>122612531.04000001</v>
      </c>
      <c r="E611" s="474">
        <v>122724375.04000001</v>
      </c>
      <c r="F611" s="474">
        <v>122746322.59999999</v>
      </c>
      <c r="G611" s="474">
        <v>122494251.73999999</v>
      </c>
      <c r="H611" s="474">
        <v>122583517.26000001</v>
      </c>
      <c r="I611" s="474">
        <v>117647068.31</v>
      </c>
      <c r="J611" s="474">
        <v>118064045.04000001</v>
      </c>
      <c r="K611" s="474">
        <v>118146407.822244</v>
      </c>
      <c r="L611" s="474">
        <v>118228825.411772</v>
      </c>
      <c r="M611" s="474">
        <v>118311297.845055</v>
      </c>
      <c r="N611" s="474">
        <v>118311297.845055</v>
      </c>
      <c r="O611" s="474">
        <v>118400173.41347399</v>
      </c>
      <c r="P611" s="474">
        <v>118489112.67234799</v>
      </c>
      <c r="Q611" s="474">
        <v>118578115.667319</v>
      </c>
      <c r="R611" s="474">
        <v>118667182.44406</v>
      </c>
      <c r="S611" s="474">
        <v>118756313.048281</v>
      </c>
      <c r="T611" s="474">
        <v>118845507.525721</v>
      </c>
      <c r="U611" s="474">
        <v>118934765.922153</v>
      </c>
      <c r="V611" s="474">
        <v>119024088.283383</v>
      </c>
      <c r="W611" s="474">
        <v>119113474.655251</v>
      </c>
      <c r="X611" s="474">
        <v>119202925.083627</v>
      </c>
      <c r="Y611" s="474">
        <v>119292439.614417</v>
      </c>
      <c r="Z611" s="474">
        <v>119382018.293557</v>
      </c>
      <c r="AA611" s="474">
        <v>119382018.293557</v>
      </c>
      <c r="AB611" s="474">
        <v>119471661.167018</v>
      </c>
      <c r="AC611" s="474">
        <v>119561368.28080399</v>
      </c>
      <c r="AD611" s="474">
        <v>119651139.680949</v>
      </c>
      <c r="AE611" s="474">
        <v>119740975.413525</v>
      </c>
      <c r="AF611" s="474">
        <v>119830875.52463201</v>
      </c>
      <c r="AG611" s="474">
        <v>119920840.060406</v>
      </c>
      <c r="AH611" s="474">
        <v>120010869.06701601</v>
      </c>
      <c r="AI611" s="474">
        <v>120100962.590663</v>
      </c>
      <c r="AJ611" s="474">
        <v>120191120.677581</v>
      </c>
      <c r="AK611" s="474">
        <v>120281343.374038</v>
      </c>
      <c r="AL611" s="474">
        <v>120371630.726335</v>
      </c>
      <c r="AM611" s="474">
        <v>120461982.78080601</v>
      </c>
      <c r="AN611" s="474">
        <v>120461982.78080601</v>
      </c>
      <c r="AO611" s="474">
        <v>120552399.583818</v>
      </c>
      <c r="AP611" s="474">
        <v>120642881.181771</v>
      </c>
      <c r="AQ611" s="474">
        <v>120733427.621099</v>
      </c>
      <c r="AR611" s="474">
        <v>120824038.94826999</v>
      </c>
      <c r="AS611" s="474">
        <v>120914715.209783</v>
      </c>
      <c r="AT611" s="474">
        <v>121005456.452172</v>
      </c>
      <c r="AU611" s="474">
        <v>121096262.722003</v>
      </c>
      <c r="AV611" s="474">
        <v>121187134.065878</v>
      </c>
      <c r="AW611" s="474">
        <v>121278070.53042901</v>
      </c>
      <c r="AX611" s="474">
        <v>121369072.16232499</v>
      </c>
      <c r="AY611" s="474">
        <v>121460139.008265</v>
      </c>
      <c r="AZ611" s="474">
        <v>121551271.11498301</v>
      </c>
      <c r="BA611" s="474">
        <v>121551271.11498301</v>
      </c>
    </row>
    <row r="612" spans="1:53">
      <c r="A612" s="475" t="s">
        <v>2394</v>
      </c>
      <c r="B612" s="474">
        <v>121850415.62</v>
      </c>
      <c r="C612" s="474">
        <v>122173433.27</v>
      </c>
      <c r="D612" s="474">
        <v>122135032.15000001</v>
      </c>
      <c r="E612" s="474">
        <v>122246876.15000001</v>
      </c>
      <c r="F612" s="474">
        <v>122268823.70999999</v>
      </c>
      <c r="G612" s="474">
        <v>122368228.76000001</v>
      </c>
      <c r="H612" s="474">
        <v>122457494.28</v>
      </c>
      <c r="I612" s="474">
        <v>117521045.33</v>
      </c>
      <c r="J612" s="474">
        <v>117716865.5</v>
      </c>
      <c r="K612" s="474">
        <v>117799228.282244</v>
      </c>
      <c r="L612" s="474">
        <v>117881645.87177201</v>
      </c>
      <c r="M612" s="474">
        <v>117964118.30505501</v>
      </c>
      <c r="N612" s="474">
        <v>117964118.30505501</v>
      </c>
      <c r="O612" s="474">
        <v>118052993.873474</v>
      </c>
      <c r="P612" s="474">
        <v>118141933.132348</v>
      </c>
      <c r="Q612" s="474">
        <v>118230936.12731899</v>
      </c>
      <c r="R612" s="474">
        <v>118320002.90406001</v>
      </c>
      <c r="S612" s="474">
        <v>118409133.50828101</v>
      </c>
      <c r="T612" s="474">
        <v>118498327.98572101</v>
      </c>
      <c r="U612" s="474">
        <v>118587586.382153</v>
      </c>
      <c r="V612" s="474">
        <v>118676908.74338301</v>
      </c>
      <c r="W612" s="474">
        <v>118766295.115251</v>
      </c>
      <c r="X612" s="474">
        <v>118855745.54362699</v>
      </c>
      <c r="Y612" s="474">
        <v>118945260.074417</v>
      </c>
      <c r="Z612" s="474">
        <v>119034838.753557</v>
      </c>
      <c r="AA612" s="474">
        <v>119034838.753557</v>
      </c>
      <c r="AB612" s="474">
        <v>119124481.627018</v>
      </c>
      <c r="AC612" s="474">
        <v>119214188.740804</v>
      </c>
      <c r="AD612" s="474">
        <v>119303960.140949</v>
      </c>
      <c r="AE612" s="474">
        <v>119393795.87352499</v>
      </c>
      <c r="AF612" s="474">
        <v>119483695.984632</v>
      </c>
      <c r="AG612" s="474">
        <v>119573660.52040599</v>
      </c>
      <c r="AH612" s="474">
        <v>119663689.527016</v>
      </c>
      <c r="AI612" s="474">
        <v>119753783.05066299</v>
      </c>
      <c r="AJ612" s="474">
        <v>119843941.13758101</v>
      </c>
      <c r="AK612" s="474">
        <v>119934163.834038</v>
      </c>
      <c r="AL612" s="474">
        <v>120024451.186335</v>
      </c>
      <c r="AM612" s="474">
        <v>120114803.240806</v>
      </c>
      <c r="AN612" s="474">
        <v>120114803.240806</v>
      </c>
      <c r="AO612" s="474">
        <v>120205220.043818</v>
      </c>
      <c r="AP612" s="474">
        <v>120295701.641771</v>
      </c>
      <c r="AQ612" s="474">
        <v>120386248.081099</v>
      </c>
      <c r="AR612" s="474">
        <v>120476859.40827</v>
      </c>
      <c r="AS612" s="474">
        <v>120567535.669783</v>
      </c>
      <c r="AT612" s="474">
        <v>120658276.912172</v>
      </c>
      <c r="AU612" s="474">
        <v>120749083.18200301</v>
      </c>
      <c r="AV612" s="474">
        <v>120839954.525878</v>
      </c>
      <c r="AW612" s="474">
        <v>120930890.990429</v>
      </c>
      <c r="AX612" s="474">
        <v>121021892.622325</v>
      </c>
      <c r="AY612" s="474">
        <v>121112959.468265</v>
      </c>
      <c r="AZ612" s="474">
        <v>121204091.574983</v>
      </c>
      <c r="BA612" s="474">
        <v>121204091.574983</v>
      </c>
    </row>
    <row r="613" spans="1:53">
      <c r="A613" s="475" t="s">
        <v>2393</v>
      </c>
      <c r="B613" s="474">
        <v>465322.99</v>
      </c>
      <c r="C613" s="474">
        <v>465322.99</v>
      </c>
      <c r="D613" s="474">
        <v>802133.89</v>
      </c>
      <c r="E613" s="474">
        <v>802133.89</v>
      </c>
      <c r="F613" s="474">
        <v>802133.89</v>
      </c>
      <c r="G613" s="474">
        <v>450657.98</v>
      </c>
      <c r="H613" s="474">
        <v>450657.98</v>
      </c>
      <c r="I613" s="474">
        <v>450657.98</v>
      </c>
      <c r="J613" s="474">
        <v>671814.54</v>
      </c>
      <c r="K613" s="474">
        <v>671814.54</v>
      </c>
      <c r="L613" s="474">
        <v>671814.54</v>
      </c>
      <c r="M613" s="474">
        <v>671814.54</v>
      </c>
      <c r="N613" s="474">
        <v>671814.54</v>
      </c>
      <c r="O613" s="474">
        <v>671814.54</v>
      </c>
      <c r="P613" s="474">
        <v>671814.54</v>
      </c>
      <c r="Q613" s="474">
        <v>671814.54</v>
      </c>
      <c r="R613" s="474">
        <v>671814.54</v>
      </c>
      <c r="S613" s="474">
        <v>671814.54</v>
      </c>
      <c r="T613" s="474">
        <v>671814.54</v>
      </c>
      <c r="U613" s="474">
        <v>671814.54</v>
      </c>
      <c r="V613" s="474">
        <v>671814.54</v>
      </c>
      <c r="W613" s="474">
        <v>671814.54</v>
      </c>
      <c r="X613" s="474">
        <v>671814.54</v>
      </c>
      <c r="Y613" s="474">
        <v>671814.54</v>
      </c>
      <c r="Z613" s="474">
        <v>671814.54</v>
      </c>
      <c r="AA613" s="474">
        <v>671814.54</v>
      </c>
      <c r="AB613" s="474">
        <v>671814.54</v>
      </c>
      <c r="AC613" s="474">
        <v>671814.54</v>
      </c>
      <c r="AD613" s="474">
        <v>671814.54</v>
      </c>
      <c r="AE613" s="474">
        <v>671814.54</v>
      </c>
      <c r="AF613" s="474">
        <v>671814.54</v>
      </c>
      <c r="AG613" s="474">
        <v>671814.54</v>
      </c>
      <c r="AH613" s="474">
        <v>671814.54</v>
      </c>
      <c r="AI613" s="474">
        <v>671814.54</v>
      </c>
      <c r="AJ613" s="474">
        <v>671814.54</v>
      </c>
      <c r="AK613" s="474">
        <v>671814.54</v>
      </c>
      <c r="AL613" s="474">
        <v>671814.54</v>
      </c>
      <c r="AM613" s="474">
        <v>671814.54</v>
      </c>
      <c r="AN613" s="474">
        <v>671814.54</v>
      </c>
      <c r="AO613" s="474">
        <v>671814.54</v>
      </c>
      <c r="AP613" s="474">
        <v>671814.54</v>
      </c>
      <c r="AQ613" s="474">
        <v>671814.54</v>
      </c>
      <c r="AR613" s="474">
        <v>671814.54</v>
      </c>
      <c r="AS613" s="474">
        <v>671814.54</v>
      </c>
      <c r="AT613" s="474">
        <v>671814.54</v>
      </c>
      <c r="AU613" s="474">
        <v>671814.54</v>
      </c>
      <c r="AV613" s="474">
        <v>671814.54</v>
      </c>
      <c r="AW613" s="474">
        <v>671814.54</v>
      </c>
      <c r="AX613" s="474">
        <v>671814.54</v>
      </c>
      <c r="AY613" s="474">
        <v>671814.54</v>
      </c>
      <c r="AZ613" s="474">
        <v>671814.54</v>
      </c>
      <c r="BA613" s="474">
        <v>671814.54</v>
      </c>
    </row>
    <row r="614" spans="1:53">
      <c r="A614" s="475" t="s">
        <v>2392</v>
      </c>
      <c r="B614" s="474">
        <v>-322011.71000000002</v>
      </c>
      <c r="C614" s="474">
        <v>-324635</v>
      </c>
      <c r="D614" s="474">
        <v>-324635</v>
      </c>
      <c r="E614" s="474">
        <v>-324635</v>
      </c>
      <c r="F614" s="474">
        <v>-324635</v>
      </c>
      <c r="G614" s="474">
        <v>-324635</v>
      </c>
      <c r="H614" s="474">
        <v>-324635</v>
      </c>
      <c r="I614" s="474">
        <v>-324635</v>
      </c>
      <c r="J614" s="474">
        <v>-324635</v>
      </c>
      <c r="K614" s="474">
        <v>-324635</v>
      </c>
      <c r="L614" s="474">
        <v>-324635</v>
      </c>
      <c r="M614" s="474">
        <v>-324635</v>
      </c>
      <c r="N614" s="474">
        <v>-324635</v>
      </c>
      <c r="O614" s="474">
        <v>-324635</v>
      </c>
      <c r="P614" s="474">
        <v>-324635</v>
      </c>
      <c r="Q614" s="474">
        <v>-324635</v>
      </c>
      <c r="R614" s="474">
        <v>-324635</v>
      </c>
      <c r="S614" s="474">
        <v>-324635</v>
      </c>
      <c r="T614" s="474">
        <v>-324635</v>
      </c>
      <c r="U614" s="474">
        <v>-324635</v>
      </c>
      <c r="V614" s="474">
        <v>-324635</v>
      </c>
      <c r="W614" s="474">
        <v>-324635</v>
      </c>
      <c r="X614" s="474">
        <v>-324635</v>
      </c>
      <c r="Y614" s="474">
        <v>-324635</v>
      </c>
      <c r="Z614" s="474">
        <v>-324635</v>
      </c>
      <c r="AA614" s="474">
        <v>-324635</v>
      </c>
      <c r="AB614" s="474">
        <v>-324635</v>
      </c>
      <c r="AC614" s="474">
        <v>-324635</v>
      </c>
      <c r="AD614" s="474">
        <v>-324635</v>
      </c>
      <c r="AE614" s="474">
        <v>-324635</v>
      </c>
      <c r="AF614" s="474">
        <v>-324635</v>
      </c>
      <c r="AG614" s="474">
        <v>-324635</v>
      </c>
      <c r="AH614" s="474">
        <v>-324635</v>
      </c>
      <c r="AI614" s="474">
        <v>-324635</v>
      </c>
      <c r="AJ614" s="474">
        <v>-324635</v>
      </c>
      <c r="AK614" s="474">
        <v>-324635</v>
      </c>
      <c r="AL614" s="474">
        <v>-324635</v>
      </c>
      <c r="AM614" s="474">
        <v>-324635</v>
      </c>
      <c r="AN614" s="474">
        <v>-324635</v>
      </c>
      <c r="AO614" s="474">
        <v>-324635</v>
      </c>
      <c r="AP614" s="474">
        <v>-324635</v>
      </c>
      <c r="AQ614" s="474">
        <v>-324635</v>
      </c>
      <c r="AR614" s="474">
        <v>-324635</v>
      </c>
      <c r="AS614" s="474">
        <v>-324635</v>
      </c>
      <c r="AT614" s="474">
        <v>-324635</v>
      </c>
      <c r="AU614" s="474">
        <v>-324635</v>
      </c>
      <c r="AV614" s="474">
        <v>-324635</v>
      </c>
      <c r="AW614" s="474">
        <v>-324635</v>
      </c>
      <c r="AX614" s="474">
        <v>-324635</v>
      </c>
      <c r="AY614" s="474">
        <v>-324635</v>
      </c>
      <c r="AZ614" s="474">
        <v>-324635</v>
      </c>
      <c r="BA614" s="474">
        <v>-324635</v>
      </c>
    </row>
    <row r="615" spans="1:53">
      <c r="A615" s="475" t="s">
        <v>2391</v>
      </c>
    </row>
    <row r="616" spans="1:53">
      <c r="A616" s="481" t="s">
        <v>2390</v>
      </c>
      <c r="B616" s="474">
        <v>1.52587890625E-5</v>
      </c>
      <c r="C616" s="474">
        <v>7.62939453125E-6</v>
      </c>
      <c r="D616" s="474">
        <v>7.62939453125E-6</v>
      </c>
      <c r="E616" s="474">
        <v>0</v>
      </c>
      <c r="F616" s="474">
        <v>0</v>
      </c>
      <c r="G616" s="474">
        <v>7.62939453125E-6</v>
      </c>
      <c r="H616" s="474">
        <v>0</v>
      </c>
      <c r="I616" s="474">
        <v>0</v>
      </c>
      <c r="J616" s="474">
        <v>7.62939453125E-6</v>
      </c>
      <c r="K616" s="474">
        <v>0</v>
      </c>
      <c r="L616" s="474">
        <v>7.62939453125E-6</v>
      </c>
      <c r="M616" s="474">
        <v>0</v>
      </c>
      <c r="N616" s="474">
        <v>0</v>
      </c>
      <c r="O616" s="474">
        <v>0</v>
      </c>
      <c r="P616" s="474">
        <v>1.52587890625E-5</v>
      </c>
      <c r="Q616" s="474">
        <v>1.52587890625E-5</v>
      </c>
      <c r="R616" s="474">
        <v>1.52587890625E-5</v>
      </c>
      <c r="S616" s="474">
        <v>0</v>
      </c>
      <c r="T616" s="474">
        <v>7.62939453125E-6</v>
      </c>
      <c r="U616" s="474">
        <v>-7.62939453125E-6</v>
      </c>
      <c r="V616" s="474">
        <v>0</v>
      </c>
      <c r="W616" s="474">
        <v>7.62939453125E-6</v>
      </c>
      <c r="X616" s="474">
        <v>7.62939453125E-6</v>
      </c>
      <c r="Y616" s="474">
        <v>1.52587890625E-5</v>
      </c>
      <c r="Z616" s="474">
        <v>7.62939453125E-6</v>
      </c>
      <c r="AA616" s="474">
        <v>7.62939453125E-6</v>
      </c>
      <c r="AB616" s="474">
        <v>1.52587890625E-5</v>
      </c>
      <c r="AC616" s="474">
        <v>7.62939453125E-6</v>
      </c>
      <c r="AD616" s="474">
        <v>7.62939453125E-6</v>
      </c>
      <c r="AE616" s="474">
        <v>7.62939453125E-6</v>
      </c>
      <c r="AF616" s="474">
        <v>0</v>
      </c>
      <c r="AG616" s="474">
        <v>7.62939453125E-6</v>
      </c>
      <c r="AH616" s="474">
        <v>-7.62939453125E-6</v>
      </c>
      <c r="AI616" s="474">
        <v>7.62939453125E-6</v>
      </c>
      <c r="AJ616" s="474">
        <v>0</v>
      </c>
      <c r="AK616" s="474">
        <v>0</v>
      </c>
      <c r="AL616" s="474">
        <v>1.52587890625E-5</v>
      </c>
      <c r="AM616" s="474">
        <v>-7.62939453125E-6</v>
      </c>
      <c r="AN616" s="474">
        <v>-7.62939453125E-6</v>
      </c>
      <c r="AO616" s="474">
        <v>7.62939453125E-6</v>
      </c>
      <c r="AP616" s="474">
        <v>-1.52587890625E-5</v>
      </c>
      <c r="AQ616" s="474">
        <v>7.62939453125E-6</v>
      </c>
      <c r="AR616" s="474">
        <v>-7.62939453125E-6</v>
      </c>
      <c r="AS616" s="474">
        <v>0</v>
      </c>
      <c r="AT616" s="474">
        <v>0</v>
      </c>
      <c r="AU616" s="474">
        <v>0</v>
      </c>
      <c r="AV616" s="474">
        <v>0</v>
      </c>
      <c r="AW616" s="474">
        <v>7.62939453125E-6</v>
      </c>
      <c r="AX616" s="474">
        <v>7.62939453125E-6</v>
      </c>
      <c r="AY616" s="474">
        <v>7.62939453125E-6</v>
      </c>
      <c r="AZ616" s="474">
        <v>7.62939453125E-6</v>
      </c>
      <c r="BA616" s="474">
        <v>7.62939453125E-6</v>
      </c>
    </row>
    <row r="617" spans="1:53">
      <c r="A617" s="475" t="s">
        <v>2389</v>
      </c>
    </row>
  </sheetData>
  <pageMargins left="0.75" right="0.75" top="1" bottom="1" header="0.5" footer="0.5"/>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50"/>
  <sheetViews>
    <sheetView showGridLines="0" showZeros="0" workbookViewId="0">
      <pane xSplit="2" ySplit="19" topLeftCell="D26" activePane="bottomRight" state="frozen"/>
      <selection activeCell="C22" sqref="C22"/>
      <selection pane="topRight" activeCell="C22" sqref="C22"/>
      <selection pane="bottomLeft" activeCell="C22" sqref="C22"/>
      <selection pane="bottomRight" sqref="A1:A2"/>
    </sheetView>
  </sheetViews>
  <sheetFormatPr defaultColWidth="9.33203125" defaultRowHeight="15"/>
  <cols>
    <col min="1" max="1" width="6.33203125" style="77" customWidth="1"/>
    <col min="2" max="2" width="47.83203125" style="77" customWidth="1"/>
    <col min="3" max="11" width="16" style="77" customWidth="1"/>
    <col min="12" max="16384" width="9.33203125" style="77"/>
  </cols>
  <sheetData>
    <row r="1" spans="1:11">
      <c r="A1" s="299" t="s">
        <v>3324</v>
      </c>
    </row>
    <row r="2" spans="1:11">
      <c r="A2" s="299" t="s">
        <v>3288</v>
      </c>
    </row>
    <row r="6" spans="1:11">
      <c r="A6" s="501" t="s">
        <v>3023</v>
      </c>
    </row>
    <row r="7" spans="1:11" ht="15.75" thickBot="1">
      <c r="A7" s="437"/>
      <c r="B7" s="437"/>
      <c r="C7" s="437"/>
      <c r="D7" s="437"/>
      <c r="E7" s="437"/>
      <c r="F7" s="437"/>
      <c r="G7" s="437"/>
      <c r="H7" s="437"/>
      <c r="I7" s="437"/>
      <c r="J7" s="437"/>
      <c r="K7" s="437"/>
    </row>
    <row r="8" spans="1:11">
      <c r="A8" s="129" t="s">
        <v>1292</v>
      </c>
    </row>
    <row r="9" spans="1:11">
      <c r="C9" s="129" t="s">
        <v>3024</v>
      </c>
      <c r="I9" s="129" t="s">
        <v>1494</v>
      </c>
    </row>
    <row r="10" spans="1:11">
      <c r="A10" s="129" t="s">
        <v>1297</v>
      </c>
      <c r="D10" s="129" t="s">
        <v>3025</v>
      </c>
      <c r="I10" s="129" t="s">
        <v>3026</v>
      </c>
    </row>
    <row r="11" spans="1:11">
      <c r="B11" s="129" t="s">
        <v>1300</v>
      </c>
      <c r="D11" s="129" t="s">
        <v>3027</v>
      </c>
      <c r="I11" s="129" t="s">
        <v>3028</v>
      </c>
    </row>
    <row r="12" spans="1:11">
      <c r="I12" s="129" t="s">
        <v>3029</v>
      </c>
    </row>
    <row r="13" spans="1:11">
      <c r="A13" s="129" t="s">
        <v>1305</v>
      </c>
      <c r="E13" s="129" t="s">
        <v>3030</v>
      </c>
      <c r="I13" s="129" t="s">
        <v>1489</v>
      </c>
    </row>
    <row r="14" spans="1:11">
      <c r="I14" s="129" t="s">
        <v>3031</v>
      </c>
    </row>
    <row r="16" spans="1:11" ht="15.75" thickBot="1">
      <c r="A16" s="437"/>
      <c r="B16" s="437"/>
      <c r="C16" s="437"/>
      <c r="D16" s="437"/>
      <c r="E16" s="437"/>
      <c r="F16" s="437"/>
      <c r="G16" s="437"/>
      <c r="H16" s="437"/>
      <c r="I16" s="437"/>
      <c r="J16" s="437"/>
      <c r="K16" s="437"/>
    </row>
    <row r="17" spans="1:11">
      <c r="B17" s="438" t="s">
        <v>64</v>
      </c>
      <c r="C17" s="438" t="s">
        <v>65</v>
      </c>
      <c r="D17" s="438" t="s">
        <v>66</v>
      </c>
      <c r="E17" s="438" t="s">
        <v>67</v>
      </c>
      <c r="F17" s="438" t="s">
        <v>75</v>
      </c>
      <c r="G17" s="438" t="s">
        <v>68</v>
      </c>
      <c r="H17" s="438" t="s">
        <v>69</v>
      </c>
      <c r="I17" s="438" t="s">
        <v>70</v>
      </c>
      <c r="J17" s="438" t="s">
        <v>71</v>
      </c>
    </row>
    <row r="18" spans="1:11" ht="15.75" thickBot="1">
      <c r="A18" s="437"/>
      <c r="B18" s="437"/>
      <c r="C18" s="437"/>
      <c r="D18" s="437"/>
      <c r="E18" s="437"/>
      <c r="F18" s="437"/>
      <c r="G18" s="437"/>
      <c r="H18" s="437"/>
      <c r="I18" s="437"/>
      <c r="J18" s="437"/>
      <c r="K18" s="437"/>
    </row>
    <row r="19" spans="1:11" ht="51.75" thickBot="1">
      <c r="A19" s="497" t="s">
        <v>117</v>
      </c>
      <c r="B19" s="497" t="s">
        <v>3032</v>
      </c>
      <c r="C19" s="497" t="s">
        <v>3033</v>
      </c>
      <c r="D19" s="497" t="s">
        <v>3034</v>
      </c>
      <c r="E19" s="497" t="s">
        <v>3035</v>
      </c>
      <c r="F19" s="497" t="s">
        <v>3036</v>
      </c>
      <c r="G19" s="497" t="s">
        <v>3037</v>
      </c>
      <c r="H19" s="497" t="s">
        <v>3038</v>
      </c>
      <c r="I19" s="497" t="s">
        <v>3039</v>
      </c>
      <c r="J19" s="497" t="s">
        <v>3040</v>
      </c>
    </row>
    <row r="20" spans="1:11">
      <c r="A20" s="438" t="s">
        <v>1237</v>
      </c>
      <c r="B20" s="76" t="s">
        <v>3041</v>
      </c>
      <c r="C20" s="502">
        <v>0</v>
      </c>
      <c r="D20" s="502">
        <v>0</v>
      </c>
      <c r="E20" s="502">
        <v>0</v>
      </c>
      <c r="F20" s="503">
        <v>469146.23695999995</v>
      </c>
      <c r="G20" s="724">
        <v>469146.23700000002</v>
      </c>
      <c r="H20" s="722">
        <v>0</v>
      </c>
      <c r="I20" s="502">
        <v>0</v>
      </c>
      <c r="J20" s="502">
        <v>0</v>
      </c>
    </row>
    <row r="21" spans="1:11">
      <c r="A21" s="438" t="s">
        <v>1240</v>
      </c>
      <c r="B21" s="76" t="s">
        <v>3042</v>
      </c>
      <c r="C21" s="502">
        <v>0</v>
      </c>
      <c r="D21" s="502">
        <v>0</v>
      </c>
      <c r="E21" s="502">
        <v>0</v>
      </c>
      <c r="F21" s="502">
        <v>468234.09670179599</v>
      </c>
      <c r="G21" s="722">
        <v>467659.598</v>
      </c>
      <c r="H21" s="722">
        <v>0</v>
      </c>
      <c r="I21" s="504"/>
      <c r="J21" s="504"/>
    </row>
    <row r="22" spans="1:11">
      <c r="A22" s="438" t="s">
        <v>1242</v>
      </c>
      <c r="B22" s="76" t="s">
        <v>3043</v>
      </c>
      <c r="C22" s="502">
        <v>0</v>
      </c>
      <c r="D22" s="502">
        <v>0</v>
      </c>
      <c r="E22" s="502">
        <v>0</v>
      </c>
      <c r="F22" s="502">
        <v>467321.95644359099</v>
      </c>
      <c r="G22" s="722">
        <v>466172.95899999997</v>
      </c>
      <c r="H22" s="722">
        <v>0</v>
      </c>
      <c r="I22" s="502"/>
      <c r="J22" s="502"/>
    </row>
    <row r="23" spans="1:11">
      <c r="A23" s="438" t="s">
        <v>1244</v>
      </c>
      <c r="B23" s="76" t="s">
        <v>3044</v>
      </c>
      <c r="C23" s="502">
        <v>0</v>
      </c>
      <c r="D23" s="502">
        <v>0</v>
      </c>
      <c r="E23" s="502">
        <v>0</v>
      </c>
      <c r="F23" s="502">
        <v>466409.81618538703</v>
      </c>
      <c r="G23" s="722">
        <v>464686.31900000002</v>
      </c>
      <c r="H23" s="722">
        <v>0</v>
      </c>
      <c r="I23" s="502"/>
      <c r="J23" s="502"/>
    </row>
    <row r="24" spans="1:11">
      <c r="A24" s="438" t="s">
        <v>1246</v>
      </c>
      <c r="B24" s="76" t="s">
        <v>3045</v>
      </c>
      <c r="C24" s="502">
        <v>0</v>
      </c>
      <c r="D24" s="502">
        <v>0</v>
      </c>
      <c r="E24" s="502">
        <v>0</v>
      </c>
      <c r="F24" s="502">
        <v>465497.67592718295</v>
      </c>
      <c r="G24" s="722">
        <v>463199.68</v>
      </c>
      <c r="H24" s="722">
        <v>0</v>
      </c>
      <c r="I24" s="502"/>
      <c r="J24" s="502"/>
    </row>
    <row r="25" spans="1:11">
      <c r="A25" s="438" t="s">
        <v>1248</v>
      </c>
      <c r="B25" s="76" t="s">
        <v>2370</v>
      </c>
      <c r="C25" s="502">
        <v>0</v>
      </c>
      <c r="D25" s="502">
        <v>0</v>
      </c>
      <c r="E25" s="502">
        <v>0</v>
      </c>
      <c r="F25" s="502">
        <v>464585.53566897899</v>
      </c>
      <c r="G25" s="722">
        <v>461713.04100000003</v>
      </c>
      <c r="H25" s="722">
        <v>0</v>
      </c>
      <c r="I25" s="502"/>
      <c r="J25" s="502"/>
    </row>
    <row r="26" spans="1:11">
      <c r="A26" s="438" t="s">
        <v>1320</v>
      </c>
      <c r="B26" s="76" t="s">
        <v>3046</v>
      </c>
      <c r="C26" s="502">
        <v>0</v>
      </c>
      <c r="D26" s="502">
        <v>0</v>
      </c>
      <c r="E26" s="502">
        <v>0</v>
      </c>
      <c r="F26" s="502">
        <v>463673.39541077398</v>
      </c>
      <c r="G26" s="722">
        <v>460226.402</v>
      </c>
      <c r="H26" s="722"/>
      <c r="I26" s="502"/>
      <c r="J26" s="502"/>
    </row>
    <row r="27" spans="1:11">
      <c r="A27" s="438" t="s">
        <v>1321</v>
      </c>
      <c r="B27" s="76" t="s">
        <v>3047</v>
      </c>
      <c r="C27" s="502">
        <v>0</v>
      </c>
      <c r="D27" s="502">
        <v>0</v>
      </c>
      <c r="E27" s="502">
        <v>0</v>
      </c>
      <c r="F27" s="502">
        <v>462761.25515257003</v>
      </c>
      <c r="G27" s="722">
        <v>458739.76299999998</v>
      </c>
      <c r="H27" s="722">
        <v>0</v>
      </c>
      <c r="I27" s="502"/>
      <c r="J27" s="502"/>
    </row>
    <row r="28" spans="1:11">
      <c r="A28" s="438" t="s">
        <v>1322</v>
      </c>
      <c r="B28" s="76" t="s">
        <v>3048</v>
      </c>
      <c r="C28" s="502">
        <v>0</v>
      </c>
      <c r="D28" s="502">
        <v>0</v>
      </c>
      <c r="E28" s="502">
        <v>0</v>
      </c>
      <c r="F28" s="502">
        <v>461849.11489436601</v>
      </c>
      <c r="G28" s="722">
        <v>457253.12300000002</v>
      </c>
      <c r="H28" s="722">
        <v>0</v>
      </c>
      <c r="I28" s="502"/>
      <c r="J28" s="502"/>
    </row>
    <row r="29" spans="1:11">
      <c r="A29" s="438" t="s">
        <v>1323</v>
      </c>
      <c r="B29" s="76" t="s">
        <v>3049</v>
      </c>
      <c r="C29" s="502">
        <v>0</v>
      </c>
      <c r="D29" s="502">
        <v>0</v>
      </c>
      <c r="E29" s="502">
        <v>0</v>
      </c>
      <c r="F29" s="502">
        <v>460936.97463616199</v>
      </c>
      <c r="G29" s="722">
        <v>455766.484</v>
      </c>
      <c r="H29" s="722">
        <v>0</v>
      </c>
      <c r="I29" s="502"/>
      <c r="J29" s="502"/>
    </row>
    <row r="30" spans="1:11">
      <c r="A30" s="438" t="s">
        <v>1324</v>
      </c>
      <c r="B30" s="76" t="s">
        <v>3050</v>
      </c>
      <c r="C30" s="502">
        <v>0</v>
      </c>
      <c r="D30" s="502">
        <v>0</v>
      </c>
      <c r="E30" s="502">
        <v>0</v>
      </c>
      <c r="F30" s="502">
        <v>460024.83437795698</v>
      </c>
      <c r="G30" s="722">
        <v>454279.84499999997</v>
      </c>
      <c r="H30" s="722">
        <v>0</v>
      </c>
      <c r="I30" s="502"/>
      <c r="J30" s="502"/>
    </row>
    <row r="31" spans="1:11">
      <c r="A31" s="438" t="s">
        <v>1326</v>
      </c>
      <c r="B31" s="76" t="s">
        <v>3051</v>
      </c>
      <c r="C31" s="502">
        <v>0</v>
      </c>
      <c r="D31" s="502">
        <v>0</v>
      </c>
      <c r="E31" s="502">
        <v>0</v>
      </c>
      <c r="F31" s="502">
        <v>459112.69411975303</v>
      </c>
      <c r="G31" s="722">
        <v>452793.20600000001</v>
      </c>
      <c r="H31" s="722">
        <v>0</v>
      </c>
      <c r="I31" s="502"/>
      <c r="J31" s="502"/>
    </row>
    <row r="32" spans="1:11">
      <c r="A32" s="438" t="s">
        <v>1327</v>
      </c>
      <c r="B32" s="76" t="s">
        <v>3052</v>
      </c>
      <c r="C32" s="502">
        <v>0</v>
      </c>
      <c r="D32" s="502">
        <v>0</v>
      </c>
      <c r="E32" s="502">
        <v>0</v>
      </c>
      <c r="F32" s="502">
        <v>458200.55386154901</v>
      </c>
      <c r="G32" s="722">
        <v>451306.56699999998</v>
      </c>
      <c r="H32" s="722">
        <v>0</v>
      </c>
      <c r="I32" s="502"/>
      <c r="J32" s="502"/>
    </row>
    <row r="33" spans="1:10">
      <c r="A33" s="438" t="s">
        <v>1328</v>
      </c>
      <c r="G33" s="122"/>
      <c r="H33" s="748" t="s">
        <v>119</v>
      </c>
    </row>
    <row r="34" spans="1:10" ht="15.75" thickBot="1">
      <c r="A34" s="438" t="s">
        <v>1330</v>
      </c>
      <c r="B34" s="76" t="s">
        <v>3053</v>
      </c>
      <c r="C34" s="83">
        <v>0</v>
      </c>
      <c r="D34" s="83">
        <v>0</v>
      </c>
      <c r="E34" s="83">
        <v>0</v>
      </c>
      <c r="F34" s="505">
        <v>463673.39541077445</v>
      </c>
      <c r="G34" s="725">
        <f>AVERAGE(G20:G32)</f>
        <v>460226.40184615389</v>
      </c>
      <c r="H34" s="749">
        <f>G34-F34</f>
        <v>-3446.9935646205558</v>
      </c>
      <c r="I34" s="83">
        <v>0</v>
      </c>
      <c r="J34" s="83">
        <v>0</v>
      </c>
    </row>
    <row r="35" spans="1:10" ht="15.75" thickTop="1">
      <c r="A35" s="438" t="s">
        <v>1331</v>
      </c>
      <c r="G35" s="122"/>
      <c r="H35" s="750">
        <f>G34/F34-1</f>
        <v>-7.4340982224498919E-3</v>
      </c>
    </row>
    <row r="36" spans="1:10">
      <c r="A36" s="438" t="s">
        <v>1332</v>
      </c>
      <c r="B36" s="76" t="s">
        <v>1093</v>
      </c>
      <c r="C36" s="83">
        <v>0</v>
      </c>
      <c r="D36" s="83">
        <v>0</v>
      </c>
      <c r="E36" s="83">
        <v>0</v>
      </c>
      <c r="F36" s="133"/>
      <c r="G36" s="133"/>
      <c r="H36" s="133"/>
      <c r="I36" s="506"/>
      <c r="J36" s="507"/>
    </row>
    <row r="37" spans="1:10">
      <c r="A37" s="438" t="s">
        <v>1333</v>
      </c>
      <c r="F37" s="102"/>
      <c r="G37" s="102"/>
      <c r="H37" s="102"/>
      <c r="I37" s="102"/>
      <c r="J37" s="102"/>
    </row>
    <row r="38" spans="1:10">
      <c r="A38" s="438" t="s">
        <v>1334</v>
      </c>
    </row>
    <row r="39" spans="1:10">
      <c r="A39" s="438" t="s">
        <v>1335</v>
      </c>
      <c r="B39" s="76" t="s">
        <v>3054</v>
      </c>
      <c r="C39" s="83">
        <v>0</v>
      </c>
      <c r="D39" s="83">
        <v>0</v>
      </c>
      <c r="E39" s="83">
        <v>0</v>
      </c>
      <c r="F39" s="83">
        <v>0</v>
      </c>
      <c r="G39" s="83">
        <v>0</v>
      </c>
      <c r="H39" s="83">
        <v>0</v>
      </c>
      <c r="I39" s="83">
        <v>0</v>
      </c>
      <c r="J39" s="83">
        <v>0</v>
      </c>
    </row>
    <row r="40" spans="1:10">
      <c r="A40" s="438" t="s">
        <v>1336</v>
      </c>
      <c r="B40" s="76" t="s">
        <v>3055</v>
      </c>
      <c r="C40" s="83">
        <v>0</v>
      </c>
      <c r="D40" s="83">
        <v>0</v>
      </c>
      <c r="E40" s="83">
        <v>0</v>
      </c>
      <c r="F40" s="83">
        <v>0</v>
      </c>
      <c r="G40" s="83">
        <v>0</v>
      </c>
      <c r="H40" s="83">
        <v>0</v>
      </c>
      <c r="I40" s="83">
        <v>0</v>
      </c>
      <c r="J40" s="83">
        <v>0</v>
      </c>
    </row>
    <row r="41" spans="1:10">
      <c r="A41" s="438" t="s">
        <v>1337</v>
      </c>
      <c r="B41" s="76" t="s">
        <v>3056</v>
      </c>
      <c r="C41" s="83">
        <v>0</v>
      </c>
      <c r="D41" s="133"/>
      <c r="E41" s="133"/>
      <c r="F41" s="133"/>
      <c r="G41" s="83">
        <v>0</v>
      </c>
      <c r="H41" s="83">
        <v>0</v>
      </c>
      <c r="I41" s="83">
        <v>0</v>
      </c>
      <c r="J41" s="83">
        <v>0</v>
      </c>
    </row>
    <row r="42" spans="1:10">
      <c r="A42" s="438" t="s">
        <v>1338</v>
      </c>
      <c r="B42" s="76" t="s">
        <v>3057</v>
      </c>
      <c r="C42" s="83">
        <v>0</v>
      </c>
      <c r="D42" s="133"/>
      <c r="E42" s="508"/>
      <c r="F42" s="133"/>
      <c r="G42" s="83">
        <v>0</v>
      </c>
      <c r="H42" s="83">
        <v>0</v>
      </c>
      <c r="I42" s="83">
        <v>0</v>
      </c>
      <c r="J42" s="83">
        <v>0</v>
      </c>
    </row>
    <row r="43" spans="1:10">
      <c r="A43" s="438" t="s">
        <v>1339</v>
      </c>
      <c r="B43" s="129" t="s">
        <v>5</v>
      </c>
      <c r="D43" s="102"/>
      <c r="E43" s="102"/>
      <c r="F43" s="102"/>
    </row>
    <row r="44" spans="1:10">
      <c r="A44" s="438" t="s">
        <v>1340</v>
      </c>
      <c r="B44" s="129" t="s">
        <v>3058</v>
      </c>
    </row>
    <row r="45" spans="1:10">
      <c r="A45" s="438" t="s">
        <v>1341</v>
      </c>
      <c r="B45" s="129" t="s">
        <v>3059</v>
      </c>
    </row>
    <row r="46" spans="1:10">
      <c r="A46" s="438" t="s">
        <v>1342</v>
      </c>
    </row>
    <row r="47" spans="1:10">
      <c r="A47" s="438" t="s">
        <v>1343</v>
      </c>
    </row>
    <row r="48" spans="1:10">
      <c r="A48" s="438" t="s">
        <v>1344</v>
      </c>
    </row>
    <row r="49" spans="1:11">
      <c r="A49" s="438" t="s">
        <v>1345</v>
      </c>
    </row>
    <row r="50" spans="1:11" ht="15.75" thickBot="1">
      <c r="A50" s="437"/>
      <c r="B50" s="437"/>
      <c r="C50" s="437"/>
      <c r="D50" s="437"/>
      <c r="E50" s="437"/>
      <c r="F50" s="437"/>
      <c r="G50" s="437"/>
      <c r="H50" s="437"/>
      <c r="I50" s="437"/>
      <c r="J50" s="437"/>
      <c r="K50" s="437"/>
    </row>
  </sheetData>
  <pageMargins left="0.5" right="0.5" top="0.75" bottom="0.5" header="0.75" footer="0.5"/>
  <pageSetup scale="75" orientation="landscape" r:id="rId1"/>
  <headerFooter>
    <oddHeader>&amp;C&amp;"Arial"&amp;10 CUSTOMER DEPOSITS&amp;L&amp;"Arial"&amp;10 Schedule D-6&amp;R&amp;"Arial"&amp;10 Page &amp;P of &amp;N</oddHeader>
    <oddFooter>&amp;L&amp;"Arial"&amp;10 Supporting Schedules: &amp;R&amp;"Arial"&amp;10 Recap Schedules: D-1a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8"/>
  <sheetViews>
    <sheetView showGridLines="0" showZeros="0" zoomScaleNormal="100" workbookViewId="0">
      <pane xSplit="2" ySplit="19" topLeftCell="C26" activePane="bottomRight" state="frozen"/>
      <selection activeCell="C22" sqref="C22"/>
      <selection pane="topRight" activeCell="C22" sqref="C22"/>
      <selection pane="bottomLeft" activeCell="C22" sqref="C22"/>
      <selection pane="bottomRight" sqref="A1:A2"/>
    </sheetView>
  </sheetViews>
  <sheetFormatPr defaultColWidth="9.33203125" defaultRowHeight="15"/>
  <cols>
    <col min="1" max="1" width="6.33203125" style="77" customWidth="1"/>
    <col min="2" max="2" width="44.1640625" style="77" customWidth="1"/>
    <col min="3" max="6" width="16" style="77" customWidth="1"/>
    <col min="7" max="7" width="16.83203125" style="77" customWidth="1"/>
    <col min="8" max="11" width="16" style="77" customWidth="1"/>
    <col min="12" max="16384" width="9.33203125" style="77"/>
  </cols>
  <sheetData>
    <row r="1" spans="1:11">
      <c r="A1" s="299" t="s">
        <v>3325</v>
      </c>
    </row>
    <row r="2" spans="1:11">
      <c r="A2" s="299" t="s">
        <v>3288</v>
      </c>
    </row>
    <row r="6" spans="1:11">
      <c r="A6" s="501" t="s">
        <v>3060</v>
      </c>
    </row>
    <row r="7" spans="1:11" ht="15.75" thickBot="1">
      <c r="A7" s="437"/>
      <c r="B7" s="437"/>
      <c r="C7" s="437"/>
      <c r="D7" s="437"/>
      <c r="E7" s="437"/>
      <c r="F7" s="437"/>
      <c r="G7" s="437"/>
      <c r="H7" s="437"/>
      <c r="I7" s="437"/>
      <c r="J7" s="437"/>
      <c r="K7" s="437"/>
    </row>
    <row r="9" spans="1:11">
      <c r="A9" s="129" t="s">
        <v>1292</v>
      </c>
      <c r="C9" s="129" t="s">
        <v>3024</v>
      </c>
      <c r="I9" s="129" t="s">
        <v>1494</v>
      </c>
    </row>
    <row r="10" spans="1:11">
      <c r="D10" s="129" t="s">
        <v>3025</v>
      </c>
      <c r="I10" s="129" t="s">
        <v>1492</v>
      </c>
    </row>
    <row r="11" spans="1:11">
      <c r="A11" s="129" t="s">
        <v>1297</v>
      </c>
      <c r="D11" s="129" t="s">
        <v>3027</v>
      </c>
      <c r="I11" s="129" t="s">
        <v>1491</v>
      </c>
    </row>
    <row r="12" spans="1:11">
      <c r="B12" s="129" t="s">
        <v>1300</v>
      </c>
      <c r="I12" s="129" t="s">
        <v>3029</v>
      </c>
    </row>
    <row r="13" spans="1:11">
      <c r="E13" s="129" t="s">
        <v>3030</v>
      </c>
      <c r="I13" s="129" t="s">
        <v>1489</v>
      </c>
    </row>
    <row r="14" spans="1:11">
      <c r="A14" s="129" t="s">
        <v>1305</v>
      </c>
      <c r="I14" s="129" t="s">
        <v>3031</v>
      </c>
    </row>
    <row r="16" spans="1:11" ht="15.75" thickBot="1">
      <c r="A16" s="437"/>
      <c r="B16" s="437"/>
      <c r="C16" s="437"/>
      <c r="D16" s="437"/>
      <c r="E16" s="437"/>
      <c r="F16" s="437"/>
      <c r="G16" s="437"/>
      <c r="H16" s="437"/>
      <c r="I16" s="437"/>
      <c r="J16" s="437"/>
      <c r="K16" s="437"/>
    </row>
    <row r="17" spans="1:11">
      <c r="B17" s="438" t="s">
        <v>64</v>
      </c>
      <c r="C17" s="438" t="s">
        <v>65</v>
      </c>
      <c r="D17" s="438" t="s">
        <v>66</v>
      </c>
      <c r="E17" s="438" t="s">
        <v>67</v>
      </c>
      <c r="F17" s="438" t="s">
        <v>75</v>
      </c>
      <c r="G17" s="438" t="s">
        <v>68</v>
      </c>
      <c r="H17" s="438" t="s">
        <v>69</v>
      </c>
      <c r="I17" s="438" t="s">
        <v>70</v>
      </c>
      <c r="J17" s="438" t="s">
        <v>71</v>
      </c>
    </row>
    <row r="18" spans="1:11" ht="15.75" thickBot="1">
      <c r="A18" s="437"/>
      <c r="B18" s="437"/>
      <c r="C18" s="437"/>
      <c r="D18" s="437"/>
      <c r="E18" s="437"/>
      <c r="F18" s="437"/>
      <c r="G18" s="437"/>
      <c r="H18" s="437"/>
      <c r="I18" s="437"/>
      <c r="J18" s="437"/>
      <c r="K18" s="437"/>
    </row>
    <row r="19" spans="1:11" ht="51.75" thickBot="1">
      <c r="A19" s="497" t="s">
        <v>117</v>
      </c>
      <c r="B19" s="497" t="s">
        <v>3032</v>
      </c>
      <c r="C19" s="497" t="s">
        <v>3033</v>
      </c>
      <c r="D19" s="497" t="s">
        <v>3034</v>
      </c>
      <c r="E19" s="497" t="s">
        <v>3035</v>
      </c>
      <c r="F19" s="497" t="s">
        <v>3036</v>
      </c>
      <c r="G19" s="497" t="s">
        <v>3061</v>
      </c>
      <c r="H19" s="497" t="s">
        <v>3038</v>
      </c>
      <c r="I19" s="497" t="s">
        <v>3039</v>
      </c>
      <c r="J19" s="497" t="s">
        <v>3040</v>
      </c>
    </row>
    <row r="20" spans="1:11">
      <c r="A20" s="438" t="s">
        <v>1237</v>
      </c>
      <c r="B20" s="76" t="s">
        <v>3052</v>
      </c>
      <c r="C20" s="502">
        <v>0</v>
      </c>
      <c r="D20" s="502">
        <v>0</v>
      </c>
      <c r="E20" s="502">
        <v>0</v>
      </c>
      <c r="F20" s="503">
        <v>458200.55386154901</v>
      </c>
      <c r="G20" s="720">
        <v>451306.56699999998</v>
      </c>
      <c r="H20" s="450" t="s">
        <v>5</v>
      </c>
      <c r="I20" s="74">
        <v>767.22116389999894</v>
      </c>
      <c r="J20" s="74">
        <v>1.0000000000000001E-5</v>
      </c>
    </row>
    <row r="21" spans="1:11">
      <c r="A21" s="438" t="s">
        <v>1240</v>
      </c>
      <c r="B21" s="76" t="s">
        <v>3062</v>
      </c>
      <c r="C21" s="502">
        <v>0</v>
      </c>
      <c r="D21" s="502">
        <v>0</v>
      </c>
      <c r="E21" s="502">
        <v>0</v>
      </c>
      <c r="F21" s="502">
        <v>455856.21325459401</v>
      </c>
      <c r="G21" s="722">
        <v>449784.36800000002</v>
      </c>
      <c r="H21" s="722">
        <v>0</v>
      </c>
      <c r="I21" s="504">
        <v>764.63342560000001</v>
      </c>
      <c r="J21" s="504">
        <v>1.0000000000000001E-5</v>
      </c>
    </row>
    <row r="22" spans="1:11">
      <c r="A22" s="438" t="s">
        <v>1242</v>
      </c>
      <c r="B22" s="76" t="s">
        <v>3063</v>
      </c>
      <c r="C22" s="502">
        <v>0</v>
      </c>
      <c r="D22" s="502">
        <v>0</v>
      </c>
      <c r="E22" s="502">
        <v>0</v>
      </c>
      <c r="F22" s="502">
        <v>453511.87264763896</v>
      </c>
      <c r="G22" s="722">
        <v>448262.17</v>
      </c>
      <c r="H22" s="722">
        <v>0</v>
      </c>
      <c r="I22" s="502">
        <v>762.04568900000004</v>
      </c>
      <c r="J22" s="502">
        <v>1.0000000000000001E-5</v>
      </c>
    </row>
    <row r="23" spans="1:11">
      <c r="A23" s="438" t="s">
        <v>1244</v>
      </c>
      <c r="B23" s="76" t="s">
        <v>3064</v>
      </c>
      <c r="C23" s="502">
        <v>0</v>
      </c>
      <c r="D23" s="502">
        <v>0</v>
      </c>
      <c r="E23" s="502">
        <v>0</v>
      </c>
      <c r="F23" s="502">
        <v>451167.53204068501</v>
      </c>
      <c r="G23" s="722">
        <v>446739.97200000001</v>
      </c>
      <c r="H23" s="722">
        <v>0</v>
      </c>
      <c r="I23" s="502">
        <v>759.45795239999995</v>
      </c>
      <c r="J23" s="502">
        <v>1.0000000000000001E-5</v>
      </c>
    </row>
    <row r="24" spans="1:11">
      <c r="A24" s="438" t="s">
        <v>1246</v>
      </c>
      <c r="B24" s="76" t="s">
        <v>3065</v>
      </c>
      <c r="C24" s="502">
        <v>0</v>
      </c>
      <c r="D24" s="502">
        <v>0</v>
      </c>
      <c r="E24" s="502">
        <v>0</v>
      </c>
      <c r="F24" s="502">
        <v>448823.19143373001</v>
      </c>
      <c r="G24" s="722">
        <v>445217.77399999998</v>
      </c>
      <c r="H24" s="722">
        <v>0</v>
      </c>
      <c r="I24" s="502">
        <v>756.87021579999998</v>
      </c>
      <c r="J24" s="502">
        <v>1.0000000000000001E-5</v>
      </c>
    </row>
    <row r="25" spans="1:11">
      <c r="A25" s="438" t="s">
        <v>1248</v>
      </c>
      <c r="B25" s="76" t="s">
        <v>2357</v>
      </c>
      <c r="C25" s="502">
        <v>0</v>
      </c>
      <c r="D25" s="502">
        <v>0</v>
      </c>
      <c r="E25" s="502">
        <v>0</v>
      </c>
      <c r="F25" s="502">
        <v>446478.85082677501</v>
      </c>
      <c r="G25" s="722">
        <v>443695.576</v>
      </c>
      <c r="H25" s="722">
        <v>0</v>
      </c>
      <c r="I25" s="502">
        <v>754.2824791999999</v>
      </c>
      <c r="J25" s="502">
        <v>8438.5260416000001</v>
      </c>
    </row>
    <row r="26" spans="1:11">
      <c r="A26" s="438" t="s">
        <v>1320</v>
      </c>
      <c r="B26" s="76" t="s">
        <v>3066</v>
      </c>
      <c r="C26" s="502">
        <v>0</v>
      </c>
      <c r="D26" s="502">
        <v>0</v>
      </c>
      <c r="E26" s="502">
        <v>0</v>
      </c>
      <c r="F26" s="502">
        <v>444134.51021982095</v>
      </c>
      <c r="G26" s="722">
        <v>442173.37800000003</v>
      </c>
      <c r="H26" s="722">
        <v>0</v>
      </c>
      <c r="I26" s="502">
        <v>751.69474260000004</v>
      </c>
      <c r="J26" s="502">
        <v>751.69474260000004</v>
      </c>
    </row>
    <row r="27" spans="1:11">
      <c r="A27" s="438" t="s">
        <v>1321</v>
      </c>
      <c r="B27" s="76" t="s">
        <v>3067</v>
      </c>
      <c r="C27" s="502">
        <v>0</v>
      </c>
      <c r="D27" s="502">
        <v>0</v>
      </c>
      <c r="E27" s="502">
        <v>0</v>
      </c>
      <c r="F27" s="502">
        <v>441790.16961286601</v>
      </c>
      <c r="G27" s="722">
        <v>440651.179</v>
      </c>
      <c r="H27" s="722"/>
      <c r="I27" s="502">
        <v>749.10700429999895</v>
      </c>
      <c r="J27" s="502">
        <v>1.0000000000000001E-5</v>
      </c>
    </row>
    <row r="28" spans="1:11">
      <c r="A28" s="438" t="s">
        <v>1322</v>
      </c>
      <c r="B28" s="76" t="s">
        <v>3068</v>
      </c>
      <c r="C28" s="502">
        <v>0</v>
      </c>
      <c r="D28" s="502">
        <v>0</v>
      </c>
      <c r="E28" s="502">
        <v>0</v>
      </c>
      <c r="F28" s="502">
        <v>439445.82900591101</v>
      </c>
      <c r="G28" s="722">
        <v>439128.98100000003</v>
      </c>
      <c r="H28" s="722">
        <v>0</v>
      </c>
      <c r="I28" s="502">
        <v>746.5192677</v>
      </c>
      <c r="J28" s="502">
        <v>1.0000000000000001E-5</v>
      </c>
    </row>
    <row r="29" spans="1:11">
      <c r="A29" s="438" t="s">
        <v>1323</v>
      </c>
      <c r="B29" s="76" t="s">
        <v>3069</v>
      </c>
      <c r="C29" s="502">
        <v>0</v>
      </c>
      <c r="D29" s="502">
        <v>0</v>
      </c>
      <c r="E29" s="502">
        <v>0</v>
      </c>
      <c r="F29" s="502">
        <v>437101.48839895602</v>
      </c>
      <c r="G29" s="722">
        <v>437606.783</v>
      </c>
      <c r="H29" s="722">
        <v>0</v>
      </c>
      <c r="I29" s="502">
        <v>743.93153109999901</v>
      </c>
      <c r="J29" s="502">
        <v>1.0000000000000001E-5</v>
      </c>
    </row>
    <row r="30" spans="1:11">
      <c r="A30" s="438" t="s">
        <v>1324</v>
      </c>
      <c r="B30" s="76" t="s">
        <v>3070</v>
      </c>
      <c r="C30" s="502">
        <v>0</v>
      </c>
      <c r="D30" s="502">
        <v>0</v>
      </c>
      <c r="E30" s="502">
        <v>0</v>
      </c>
      <c r="F30" s="502">
        <v>434757.14779200201</v>
      </c>
      <c r="G30" s="722">
        <v>436084.58500000002</v>
      </c>
      <c r="H30" s="722">
        <v>0</v>
      </c>
      <c r="I30" s="502">
        <v>741.34379449999994</v>
      </c>
      <c r="J30" s="502">
        <v>1.0000000000000001E-5</v>
      </c>
    </row>
    <row r="31" spans="1:11">
      <c r="A31" s="438" t="s">
        <v>1326</v>
      </c>
      <c r="B31" s="76" t="s">
        <v>3071</v>
      </c>
      <c r="C31" s="502">
        <v>0</v>
      </c>
      <c r="D31" s="502">
        <v>0</v>
      </c>
      <c r="E31" s="502">
        <v>0</v>
      </c>
      <c r="F31" s="502">
        <v>432412.80718504696</v>
      </c>
      <c r="G31" s="722">
        <v>434562.38699999999</v>
      </c>
      <c r="H31" s="722">
        <v>0</v>
      </c>
      <c r="I31" s="502">
        <v>738.75605789999997</v>
      </c>
      <c r="J31" s="502">
        <v>1.0000000000000001E-5</v>
      </c>
    </row>
    <row r="32" spans="1:11">
      <c r="A32" s="438" t="s">
        <v>1327</v>
      </c>
      <c r="B32" s="76" t="s">
        <v>3072</v>
      </c>
      <c r="C32" s="502">
        <v>0</v>
      </c>
      <c r="D32" s="502">
        <v>0</v>
      </c>
      <c r="E32" s="502">
        <v>0</v>
      </c>
      <c r="F32" s="502">
        <v>430068.46657809196</v>
      </c>
      <c r="G32" s="722">
        <v>433040.18900000001</v>
      </c>
      <c r="H32" s="722">
        <v>0</v>
      </c>
      <c r="I32" s="502"/>
      <c r="J32" s="502"/>
    </row>
    <row r="33" spans="1:11">
      <c r="A33" s="438" t="s">
        <v>1328</v>
      </c>
      <c r="G33" s="122"/>
      <c r="H33" s="748" t="s">
        <v>119</v>
      </c>
      <c r="I33" s="77">
        <v>0</v>
      </c>
      <c r="J33" s="77">
        <v>0</v>
      </c>
    </row>
    <row r="34" spans="1:11" ht="15.75" thickBot="1">
      <c r="A34" s="438" t="s">
        <v>1330</v>
      </c>
      <c r="B34" s="76" t="s">
        <v>3053</v>
      </c>
      <c r="C34" s="83">
        <v>0</v>
      </c>
      <c r="D34" s="83">
        <v>0</v>
      </c>
      <c r="E34" s="83">
        <v>0</v>
      </c>
      <c r="F34" s="505">
        <v>444134.51021982043</v>
      </c>
      <c r="G34" s="723">
        <f>AVERAGE(G20:G32)</f>
        <v>442173.37761538464</v>
      </c>
      <c r="H34" s="751">
        <f>G34-F34</f>
        <v>-1961.1326044357847</v>
      </c>
      <c r="I34" s="83"/>
      <c r="J34" s="83"/>
    </row>
    <row r="35" spans="1:11" ht="15.75" thickTop="1">
      <c r="A35" s="438" t="s">
        <v>1331</v>
      </c>
      <c r="G35" s="122"/>
      <c r="H35" s="750">
        <f>G34/F34-1</f>
        <v>-4.4156276067471856E-3</v>
      </c>
      <c r="I35" s="77">
        <v>9035.8633239999981</v>
      </c>
      <c r="J35" s="77">
        <v>9190.2208842</v>
      </c>
    </row>
    <row r="36" spans="1:11">
      <c r="A36" s="438" t="s">
        <v>1332</v>
      </c>
      <c r="B36" s="76" t="s">
        <v>1093</v>
      </c>
      <c r="C36" s="83">
        <v>0</v>
      </c>
      <c r="D36" s="83">
        <v>0</v>
      </c>
      <c r="E36" s="83">
        <v>0</v>
      </c>
      <c r="F36" s="83">
        <v>0</v>
      </c>
      <c r="G36" s="133">
        <v>0</v>
      </c>
      <c r="H36" s="133">
        <v>0</v>
      </c>
      <c r="I36" s="506"/>
      <c r="J36" s="507"/>
    </row>
    <row r="37" spans="1:11">
      <c r="A37" s="438" t="s">
        <v>1333</v>
      </c>
      <c r="G37" s="102"/>
      <c r="H37" s="102"/>
      <c r="I37" s="102"/>
      <c r="J37" s="102"/>
    </row>
    <row r="38" spans="1:11">
      <c r="A38" s="438" t="s">
        <v>1334</v>
      </c>
      <c r="H38" s="77" t="s">
        <v>3117</v>
      </c>
    </row>
    <row r="39" spans="1:11">
      <c r="A39" s="438" t="s">
        <v>1335</v>
      </c>
      <c r="B39" s="76" t="s">
        <v>3054</v>
      </c>
      <c r="C39" s="509">
        <v>0</v>
      </c>
      <c r="D39" s="509">
        <v>0</v>
      </c>
      <c r="E39" s="509">
        <v>0</v>
      </c>
      <c r="F39" s="83">
        <v>0</v>
      </c>
      <c r="G39" s="509">
        <v>0</v>
      </c>
      <c r="H39" s="509">
        <f>I35/G34</f>
        <v>2.0435113874855797E-2</v>
      </c>
      <c r="I39" s="509">
        <v>0</v>
      </c>
      <c r="J39" s="509">
        <v>0</v>
      </c>
    </row>
    <row r="40" spans="1:11">
      <c r="A40" s="438" t="s">
        <v>1336</v>
      </c>
      <c r="B40" s="76" t="s">
        <v>3055</v>
      </c>
      <c r="C40" s="83">
        <v>0</v>
      </c>
      <c r="D40" s="83">
        <v>0</v>
      </c>
      <c r="E40" s="83">
        <v>0</v>
      </c>
      <c r="F40" s="83">
        <v>0</v>
      </c>
      <c r="G40" s="83">
        <v>0</v>
      </c>
      <c r="H40" s="83">
        <v>0</v>
      </c>
      <c r="I40" s="83">
        <v>0</v>
      </c>
      <c r="J40" s="83">
        <v>0</v>
      </c>
    </row>
    <row r="41" spans="1:11">
      <c r="A41" s="438" t="s">
        <v>1337</v>
      </c>
      <c r="B41" s="76" t="s">
        <v>3056</v>
      </c>
      <c r="C41" s="83">
        <v>0</v>
      </c>
      <c r="D41" s="133">
        <v>0</v>
      </c>
      <c r="E41" s="133">
        <v>0</v>
      </c>
      <c r="F41" s="133">
        <v>0</v>
      </c>
      <c r="G41" s="83">
        <v>0</v>
      </c>
      <c r="H41" s="83">
        <v>0</v>
      </c>
      <c r="I41" s="83">
        <v>0</v>
      </c>
      <c r="J41" s="83">
        <v>0</v>
      </c>
    </row>
    <row r="42" spans="1:11">
      <c r="A42" s="438" t="s">
        <v>1338</v>
      </c>
      <c r="B42" s="76" t="s">
        <v>3057</v>
      </c>
      <c r="C42" s="83">
        <v>0</v>
      </c>
      <c r="D42" s="133">
        <v>0</v>
      </c>
      <c r="E42" s="508"/>
      <c r="F42" s="133">
        <v>0</v>
      </c>
      <c r="G42" s="83">
        <v>0</v>
      </c>
      <c r="H42" s="83">
        <v>0</v>
      </c>
      <c r="I42" s="83">
        <v>0</v>
      </c>
      <c r="J42" s="83">
        <v>0</v>
      </c>
    </row>
    <row r="43" spans="1:11">
      <c r="A43" s="438" t="s">
        <v>1339</v>
      </c>
      <c r="B43" s="129" t="s">
        <v>5</v>
      </c>
      <c r="D43" s="102"/>
      <c r="E43" s="102"/>
      <c r="F43" s="102"/>
    </row>
    <row r="44" spans="1:11">
      <c r="A44" s="438" t="s">
        <v>1340</v>
      </c>
      <c r="B44" s="129" t="s">
        <v>3058</v>
      </c>
    </row>
    <row r="45" spans="1:11">
      <c r="A45" s="438" t="s">
        <v>1341</v>
      </c>
      <c r="B45" s="129" t="s">
        <v>3073</v>
      </c>
    </row>
    <row r="46" spans="1:11">
      <c r="A46" s="438" t="s">
        <v>1342</v>
      </c>
    </row>
    <row r="47" spans="1:11">
      <c r="A47" s="438" t="s">
        <v>1343</v>
      </c>
    </row>
    <row r="48" spans="1:11" ht="15.75" thickBot="1">
      <c r="A48" s="437"/>
      <c r="B48" s="437"/>
      <c r="C48" s="437"/>
      <c r="D48" s="437"/>
      <c r="E48" s="437"/>
      <c r="F48" s="437"/>
      <c r="G48" s="437"/>
      <c r="H48" s="437"/>
      <c r="I48" s="437"/>
      <c r="J48" s="437"/>
      <c r="K48" s="437"/>
    </row>
  </sheetData>
  <pageMargins left="0.5" right="0.5" top="0.75" bottom="0.5" header="0.7" footer="0.5"/>
  <pageSetup scale="75" orientation="landscape" r:id="rId1"/>
  <headerFooter>
    <oddHeader>&amp;C&amp;"Arial"&amp;10 CUSTOMER DEPOSITS&amp;L&amp;"Arial"&amp;10 Schedule D-6&amp;R&amp;"Arial"&amp;10 Page &amp;P of &amp;N</oddHeader>
    <oddFooter>&amp;L&amp;"Arial"&amp;10 Supporting Schedules: &amp;R&amp;"Arial"&amp;10 Recap Schedules: D-1a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8"/>
  <sheetViews>
    <sheetView showGridLines="0" showZeros="0" zoomScale="70" zoomScaleNormal="70" workbookViewId="0">
      <pane xSplit="2" ySplit="19" topLeftCell="C32" activePane="bottomRight" state="frozen"/>
      <selection activeCell="C22" sqref="C22"/>
      <selection pane="topRight" activeCell="C22" sqref="C22"/>
      <selection pane="bottomLeft" activeCell="C22" sqref="C22"/>
      <selection pane="bottomRight" sqref="A1:A2"/>
    </sheetView>
  </sheetViews>
  <sheetFormatPr defaultColWidth="9.33203125" defaultRowHeight="15"/>
  <cols>
    <col min="1" max="1" width="6.33203125" style="77" customWidth="1"/>
    <col min="2" max="2" width="47.83203125" style="77" customWidth="1"/>
    <col min="3" max="11" width="16" style="77" customWidth="1"/>
    <col min="12" max="16384" width="9.33203125" style="77"/>
  </cols>
  <sheetData>
    <row r="1" spans="1:11">
      <c r="A1" s="299" t="s">
        <v>3326</v>
      </c>
    </row>
    <row r="2" spans="1:11">
      <c r="A2" s="299" t="s">
        <v>3288</v>
      </c>
    </row>
    <row r="6" spans="1:11">
      <c r="A6" s="501" t="s">
        <v>3023</v>
      </c>
    </row>
    <row r="7" spans="1:11" ht="24.6" customHeight="1" thickBot="1">
      <c r="A7" s="437" t="s">
        <v>3074</v>
      </c>
      <c r="B7" s="437"/>
      <c r="C7" s="437"/>
      <c r="D7" s="437"/>
      <c r="E7" s="437"/>
      <c r="F7" s="437"/>
      <c r="G7" s="437"/>
      <c r="H7" s="437"/>
      <c r="I7" s="437"/>
      <c r="J7" s="437"/>
      <c r="K7" s="437"/>
    </row>
    <row r="9" spans="1:11">
      <c r="A9" s="129" t="s">
        <v>1292</v>
      </c>
      <c r="C9" s="129" t="s">
        <v>3024</v>
      </c>
      <c r="I9" s="129" t="s">
        <v>1494</v>
      </c>
    </row>
    <row r="10" spans="1:11">
      <c r="D10" s="129" t="s">
        <v>3025</v>
      </c>
      <c r="I10" s="129" t="s">
        <v>1500</v>
      </c>
    </row>
    <row r="11" spans="1:11">
      <c r="A11" s="129" t="s">
        <v>1297</v>
      </c>
      <c r="D11" s="129" t="s">
        <v>3027</v>
      </c>
      <c r="I11" s="129" t="s">
        <v>1491</v>
      </c>
    </row>
    <row r="12" spans="1:11">
      <c r="B12" s="129" t="s">
        <v>1300</v>
      </c>
      <c r="I12" s="129" t="s">
        <v>1490</v>
      </c>
    </row>
    <row r="13" spans="1:11">
      <c r="E13" s="129" t="s">
        <v>3030</v>
      </c>
      <c r="I13" s="129" t="s">
        <v>1499</v>
      </c>
    </row>
    <row r="14" spans="1:11">
      <c r="A14" s="129" t="s">
        <v>1305</v>
      </c>
      <c r="I14" s="129" t="s">
        <v>3031</v>
      </c>
    </row>
    <row r="15" spans="1:11" ht="7.9" customHeight="1"/>
    <row r="16" spans="1:11" ht="15.75" thickBot="1">
      <c r="A16" s="437"/>
      <c r="B16" s="437"/>
      <c r="C16" s="437"/>
      <c r="D16" s="437"/>
      <c r="E16" s="437"/>
      <c r="F16" s="437"/>
      <c r="G16" s="437"/>
      <c r="H16" s="437"/>
      <c r="I16" s="437"/>
      <c r="J16" s="437"/>
      <c r="K16" s="437"/>
    </row>
    <row r="17" spans="1:11">
      <c r="B17" s="438" t="s">
        <v>64</v>
      </c>
      <c r="C17" s="438" t="s">
        <v>65</v>
      </c>
      <c r="D17" s="438" t="s">
        <v>66</v>
      </c>
      <c r="E17" s="438" t="s">
        <v>67</v>
      </c>
      <c r="F17" s="438" t="s">
        <v>75</v>
      </c>
      <c r="G17" s="438" t="s">
        <v>68</v>
      </c>
      <c r="H17" s="438" t="s">
        <v>69</v>
      </c>
      <c r="I17" s="438" t="s">
        <v>70</v>
      </c>
      <c r="J17" s="438" t="s">
        <v>71</v>
      </c>
    </row>
    <row r="18" spans="1:11" ht="15.75" thickBot="1">
      <c r="A18" s="437"/>
      <c r="B18" s="437"/>
      <c r="C18" s="437"/>
      <c r="D18" s="437"/>
      <c r="E18" s="437"/>
      <c r="F18" s="437"/>
      <c r="G18" s="437"/>
      <c r="H18" s="437"/>
      <c r="I18" s="437"/>
      <c r="J18" s="437"/>
      <c r="K18" s="437"/>
    </row>
    <row r="19" spans="1:11" ht="51.75" thickBot="1">
      <c r="A19" s="497" t="s">
        <v>117</v>
      </c>
      <c r="B19" s="497" t="s">
        <v>3032</v>
      </c>
      <c r="C19" s="497" t="s">
        <v>3033</v>
      </c>
      <c r="D19" s="497" t="s">
        <v>3034</v>
      </c>
      <c r="E19" s="497" t="s">
        <v>3035</v>
      </c>
      <c r="F19" s="497" t="s">
        <v>3036</v>
      </c>
      <c r="G19" s="497" t="s">
        <v>3037</v>
      </c>
      <c r="H19" s="497" t="s">
        <v>3038</v>
      </c>
      <c r="I19" s="497" t="s">
        <v>3039</v>
      </c>
      <c r="J19" s="497" t="s">
        <v>3040</v>
      </c>
    </row>
    <row r="20" spans="1:11">
      <c r="A20" s="438" t="s">
        <v>1237</v>
      </c>
      <c r="B20" s="76" t="s">
        <v>3072</v>
      </c>
      <c r="C20" s="83">
        <v>0</v>
      </c>
      <c r="D20" s="83">
        <v>0</v>
      </c>
      <c r="E20" s="83">
        <v>0</v>
      </c>
      <c r="F20" s="504">
        <v>430068.46657809196</v>
      </c>
      <c r="G20" s="720">
        <v>433040.18900000001</v>
      </c>
      <c r="H20" s="109">
        <v>0</v>
      </c>
      <c r="I20" s="83">
        <v>0</v>
      </c>
      <c r="J20" s="83">
        <v>0</v>
      </c>
    </row>
    <row r="21" spans="1:11">
      <c r="A21" s="438" t="s">
        <v>1240</v>
      </c>
      <c r="B21" s="76" t="s">
        <v>3075</v>
      </c>
      <c r="C21" s="83">
        <v>0</v>
      </c>
      <c r="D21" s="83">
        <v>0</v>
      </c>
      <c r="E21" s="83">
        <v>0</v>
      </c>
      <c r="F21" s="83">
        <v>430039.22274553002</v>
      </c>
      <c r="G21" s="109">
        <v>432822.185</v>
      </c>
      <c r="H21" s="109">
        <v>0</v>
      </c>
      <c r="I21" s="504">
        <v>736.1683213</v>
      </c>
      <c r="J21" s="504">
        <v>1.0000000000000001E-5</v>
      </c>
    </row>
    <row r="22" spans="1:11">
      <c r="A22" s="438" t="s">
        <v>1242</v>
      </c>
      <c r="B22" s="76" t="s">
        <v>3076</v>
      </c>
      <c r="C22" s="83">
        <v>0</v>
      </c>
      <c r="D22" s="83">
        <v>0</v>
      </c>
      <c r="E22" s="83">
        <v>0</v>
      </c>
      <c r="F22" s="83">
        <v>430009.97891296702</v>
      </c>
      <c r="G22" s="109">
        <v>432604.18199999997</v>
      </c>
      <c r="H22" s="109">
        <v>0</v>
      </c>
      <c r="I22" s="83">
        <v>735.79771449999998</v>
      </c>
      <c r="J22" s="83">
        <v>1.0000000000000001E-5</v>
      </c>
    </row>
    <row r="23" spans="1:11">
      <c r="A23" s="438" t="s">
        <v>1244</v>
      </c>
      <c r="B23" s="76" t="s">
        <v>3077</v>
      </c>
      <c r="C23" s="83">
        <v>0</v>
      </c>
      <c r="D23" s="83">
        <v>0</v>
      </c>
      <c r="E23" s="83">
        <v>0</v>
      </c>
      <c r="F23" s="83">
        <v>429980.73508040397</v>
      </c>
      <c r="G23" s="109">
        <v>432386.179</v>
      </c>
      <c r="H23" s="109">
        <v>0</v>
      </c>
      <c r="I23" s="83">
        <v>735.42710939999995</v>
      </c>
      <c r="J23" s="83">
        <v>1.0000000000000001E-5</v>
      </c>
    </row>
    <row r="24" spans="1:11">
      <c r="A24" s="438" t="s">
        <v>1246</v>
      </c>
      <c r="B24" s="76" t="s">
        <v>3078</v>
      </c>
      <c r="C24" s="83">
        <v>0</v>
      </c>
      <c r="D24" s="83">
        <v>0</v>
      </c>
      <c r="E24" s="83">
        <v>0</v>
      </c>
      <c r="F24" s="83">
        <v>429951.49124784098</v>
      </c>
      <c r="G24" s="109">
        <v>432168.17499999999</v>
      </c>
      <c r="H24" s="109">
        <v>0</v>
      </c>
      <c r="I24" s="83">
        <v>735.05650429999901</v>
      </c>
      <c r="J24" s="83">
        <v>1.0000000000000001E-5</v>
      </c>
    </row>
    <row r="25" spans="1:11">
      <c r="A25" s="438" t="s">
        <v>1248</v>
      </c>
      <c r="B25" s="76" t="s">
        <v>2344</v>
      </c>
      <c r="C25" s="83">
        <v>0</v>
      </c>
      <c r="D25" s="83">
        <v>0</v>
      </c>
      <c r="E25" s="83">
        <v>0</v>
      </c>
      <c r="F25" s="83">
        <v>429922.24741527898</v>
      </c>
      <c r="G25" s="109">
        <v>431950.17200000002</v>
      </c>
      <c r="H25" s="109"/>
      <c r="I25" s="83">
        <v>734.68589750000001</v>
      </c>
      <c r="J25" s="83">
        <v>1.0000000000000001E-5</v>
      </c>
    </row>
    <row r="26" spans="1:11">
      <c r="A26" s="438" t="s">
        <v>1320</v>
      </c>
      <c r="B26" s="76" t="s">
        <v>3079</v>
      </c>
      <c r="C26" s="83">
        <v>0</v>
      </c>
      <c r="D26" s="83">
        <v>0</v>
      </c>
      <c r="E26" s="83">
        <v>0</v>
      </c>
      <c r="F26" s="83">
        <v>429893.00358271599</v>
      </c>
      <c r="G26" s="109">
        <v>431732.16899999999</v>
      </c>
      <c r="H26" s="109">
        <v>0</v>
      </c>
      <c r="I26" s="83">
        <v>734.31529239999895</v>
      </c>
      <c r="J26" s="83">
        <v>8131.1084949000078</v>
      </c>
    </row>
    <row r="27" spans="1:11">
      <c r="A27" s="438" t="s">
        <v>1321</v>
      </c>
      <c r="B27" s="76" t="s">
        <v>3080</v>
      </c>
      <c r="C27" s="83">
        <v>0</v>
      </c>
      <c r="D27" s="83">
        <v>0</v>
      </c>
      <c r="E27" s="83">
        <v>0</v>
      </c>
      <c r="F27" s="83">
        <v>429863.759750153</v>
      </c>
      <c r="G27" s="109">
        <v>431514.16499999998</v>
      </c>
      <c r="H27" s="109">
        <v>0</v>
      </c>
      <c r="I27" s="83">
        <v>733.94468729999994</v>
      </c>
      <c r="J27" s="83">
        <v>733.94468729999994</v>
      </c>
    </row>
    <row r="28" spans="1:11">
      <c r="A28" s="438" t="s">
        <v>1322</v>
      </c>
      <c r="B28" s="76" t="s">
        <v>3081</v>
      </c>
      <c r="C28" s="83">
        <v>0</v>
      </c>
      <c r="D28" s="83">
        <v>0</v>
      </c>
      <c r="E28" s="83">
        <v>0</v>
      </c>
      <c r="F28" s="83">
        <v>429834.51591759</v>
      </c>
      <c r="G28" s="109">
        <v>431296.16200000001</v>
      </c>
      <c r="H28" s="109">
        <v>0</v>
      </c>
      <c r="I28" s="83">
        <v>733.57408049999901</v>
      </c>
      <c r="J28" s="83">
        <v>1.0000000000000001E-5</v>
      </c>
    </row>
    <row r="29" spans="1:11">
      <c r="A29" s="438" t="s">
        <v>1323</v>
      </c>
      <c r="B29" s="76" t="s">
        <v>3082</v>
      </c>
      <c r="C29" s="83">
        <v>0</v>
      </c>
      <c r="D29" s="83">
        <v>0</v>
      </c>
      <c r="E29" s="83">
        <v>0</v>
      </c>
      <c r="F29" s="83">
        <v>429805.272085028</v>
      </c>
      <c r="G29" s="109">
        <v>431078.15899999999</v>
      </c>
      <c r="H29" s="109">
        <v>0</v>
      </c>
      <c r="I29" s="83">
        <v>733.2034754</v>
      </c>
      <c r="J29" s="83">
        <v>1.0000000000000001E-5</v>
      </c>
    </row>
    <row r="30" spans="1:11">
      <c r="A30" s="438" t="s">
        <v>1324</v>
      </c>
      <c r="B30" s="76" t="s">
        <v>3083</v>
      </c>
      <c r="C30" s="83">
        <v>0</v>
      </c>
      <c r="D30" s="83">
        <v>0</v>
      </c>
      <c r="E30" s="83">
        <v>0</v>
      </c>
      <c r="F30" s="83">
        <v>429776.02825246501</v>
      </c>
      <c r="G30" s="109">
        <v>430860.15500000003</v>
      </c>
      <c r="H30" s="109">
        <v>0</v>
      </c>
      <c r="I30" s="83">
        <v>732.83287029999997</v>
      </c>
      <c r="J30" s="83">
        <v>1.0000000000000001E-5</v>
      </c>
    </row>
    <row r="31" spans="1:11">
      <c r="A31" s="438" t="s">
        <v>1326</v>
      </c>
      <c r="B31" s="76" t="s">
        <v>3084</v>
      </c>
      <c r="C31" s="83">
        <v>0</v>
      </c>
      <c r="D31" s="83">
        <v>0</v>
      </c>
      <c r="E31" s="83">
        <v>0</v>
      </c>
      <c r="F31" s="83">
        <v>429746.78441990202</v>
      </c>
      <c r="G31" s="109">
        <v>430642.152</v>
      </c>
      <c r="H31" s="109">
        <v>0</v>
      </c>
      <c r="I31" s="83">
        <v>732.46226349999995</v>
      </c>
      <c r="J31" s="83">
        <v>1.0000000000000001E-5</v>
      </c>
    </row>
    <row r="32" spans="1:11">
      <c r="A32" s="438" t="s">
        <v>1327</v>
      </c>
      <c r="B32" s="76" t="s">
        <v>3085</v>
      </c>
      <c r="C32" s="83">
        <v>0</v>
      </c>
      <c r="D32" s="83">
        <v>0</v>
      </c>
      <c r="E32" s="83">
        <v>0</v>
      </c>
      <c r="F32" s="83">
        <v>429717.54058733897</v>
      </c>
      <c r="G32" s="109">
        <v>430424.14899999998</v>
      </c>
      <c r="H32" s="109">
        <v>0</v>
      </c>
      <c r="I32" s="83">
        <v>732.09165839999991</v>
      </c>
      <c r="J32" s="83">
        <v>1.0000000000000001E-5</v>
      </c>
    </row>
    <row r="33" spans="1:11">
      <c r="A33" s="438" t="s">
        <v>1328</v>
      </c>
      <c r="G33" s="122"/>
      <c r="H33" s="748" t="s">
        <v>119</v>
      </c>
    </row>
    <row r="34" spans="1:11" ht="15.75" thickBot="1">
      <c r="A34" s="438" t="s">
        <v>1330</v>
      </c>
      <c r="B34" s="76" t="s">
        <v>3053</v>
      </c>
      <c r="C34" s="83">
        <v>0</v>
      </c>
      <c r="D34" s="83">
        <v>0</v>
      </c>
      <c r="E34" s="83">
        <v>0</v>
      </c>
      <c r="F34" s="505">
        <v>429893.00358271593</v>
      </c>
      <c r="G34" s="721">
        <f>AVERAGE(G20:G32)</f>
        <v>431732.16869230766</v>
      </c>
      <c r="H34" s="749">
        <f>G34-F34</f>
        <v>1839.1651095917332</v>
      </c>
      <c r="I34" s="83">
        <v>0</v>
      </c>
      <c r="J34" s="83">
        <v>0</v>
      </c>
    </row>
    <row r="35" spans="1:11" ht="15.75" thickTop="1">
      <c r="A35" s="438" t="s">
        <v>1331</v>
      </c>
      <c r="G35" s="122"/>
      <c r="H35" s="750">
        <f>G34/F34-1</f>
        <v>4.2781926997279562E-3</v>
      </c>
    </row>
    <row r="36" spans="1:11">
      <c r="A36" s="438" t="s">
        <v>1332</v>
      </c>
      <c r="B36" s="76" t="s">
        <v>1093</v>
      </c>
      <c r="C36" s="83">
        <v>0</v>
      </c>
      <c r="D36" s="83">
        <v>0</v>
      </c>
      <c r="E36" s="83">
        <v>0</v>
      </c>
      <c r="F36" s="133">
        <v>0</v>
      </c>
      <c r="G36" s="133">
        <v>0</v>
      </c>
      <c r="H36" s="133">
        <v>0</v>
      </c>
      <c r="I36" s="506">
        <v>8809.5598747999957</v>
      </c>
      <c r="J36" s="507">
        <v>8865.0532822000059</v>
      </c>
    </row>
    <row r="37" spans="1:11">
      <c r="A37" s="438" t="s">
        <v>1333</v>
      </c>
      <c r="F37" s="102"/>
      <c r="G37" s="102"/>
      <c r="H37" s="102"/>
      <c r="I37" s="102"/>
      <c r="J37" s="102"/>
    </row>
    <row r="38" spans="1:11">
      <c r="A38" s="438" t="s">
        <v>1334</v>
      </c>
      <c r="F38" s="102"/>
      <c r="G38" s="102"/>
      <c r="H38" s="102"/>
      <c r="I38" s="102">
        <f>I36/G34</f>
        <v>2.0405150492917065E-2</v>
      </c>
      <c r="J38" s="102"/>
    </row>
    <row r="39" spans="1:11">
      <c r="A39" s="438" t="s">
        <v>1335</v>
      </c>
      <c r="B39" s="76" t="s">
        <v>3054</v>
      </c>
      <c r="C39" s="509">
        <v>0</v>
      </c>
      <c r="D39" s="509">
        <v>0</v>
      </c>
      <c r="E39" s="509">
        <v>0</v>
      </c>
      <c r="F39" s="509">
        <v>0</v>
      </c>
      <c r="G39" s="509">
        <v>0</v>
      </c>
      <c r="H39" s="509">
        <v>0</v>
      </c>
      <c r="I39" s="509">
        <v>0</v>
      </c>
      <c r="J39" s="509">
        <v>0</v>
      </c>
    </row>
    <row r="40" spans="1:11">
      <c r="A40" s="438" t="s">
        <v>1336</v>
      </c>
      <c r="B40" s="76" t="s">
        <v>3055</v>
      </c>
      <c r="C40" s="83">
        <v>0</v>
      </c>
      <c r="D40" s="133"/>
      <c r="E40" s="133"/>
      <c r="F40" s="133"/>
      <c r="G40" s="83">
        <v>0</v>
      </c>
      <c r="H40" s="83">
        <v>0</v>
      </c>
      <c r="I40" s="83">
        <v>0</v>
      </c>
      <c r="J40" s="83">
        <v>0</v>
      </c>
    </row>
    <row r="41" spans="1:11">
      <c r="A41" s="438" t="s">
        <v>1337</v>
      </c>
      <c r="B41" s="76" t="s">
        <v>3056</v>
      </c>
      <c r="C41" s="83">
        <v>0</v>
      </c>
      <c r="D41" s="133"/>
      <c r="E41" s="133"/>
      <c r="F41" s="133"/>
      <c r="G41" s="83">
        <v>0</v>
      </c>
      <c r="H41" s="83">
        <v>0</v>
      </c>
      <c r="I41" s="83">
        <v>0</v>
      </c>
      <c r="J41" s="83">
        <v>0</v>
      </c>
    </row>
    <row r="42" spans="1:11">
      <c r="A42" s="438" t="s">
        <v>1338</v>
      </c>
      <c r="B42" s="76" t="s">
        <v>3057</v>
      </c>
      <c r="C42" s="83">
        <v>0</v>
      </c>
      <c r="D42" s="133"/>
      <c r="E42" s="508"/>
      <c r="F42" s="133"/>
      <c r="G42" s="83">
        <v>0</v>
      </c>
      <c r="H42" s="83">
        <v>0</v>
      </c>
      <c r="I42" s="83">
        <v>0</v>
      </c>
      <c r="J42" s="83">
        <v>0</v>
      </c>
    </row>
    <row r="43" spans="1:11">
      <c r="A43" s="438" t="s">
        <v>1339</v>
      </c>
      <c r="B43" s="129" t="s">
        <v>5</v>
      </c>
      <c r="D43" s="102"/>
      <c r="E43" s="102"/>
      <c r="F43" s="102"/>
    </row>
    <row r="44" spans="1:11">
      <c r="A44" s="438" t="s">
        <v>1340</v>
      </c>
      <c r="B44" s="129" t="s">
        <v>3058</v>
      </c>
    </row>
    <row r="45" spans="1:11">
      <c r="A45" s="438" t="s">
        <v>1341</v>
      </c>
      <c r="B45" s="129" t="s">
        <v>3073</v>
      </c>
    </row>
    <row r="46" spans="1:11">
      <c r="A46" s="438" t="s">
        <v>1342</v>
      </c>
    </row>
    <row r="47" spans="1:11">
      <c r="A47" s="438" t="s">
        <v>1343</v>
      </c>
    </row>
    <row r="48" spans="1:11" ht="15.75" thickBot="1">
      <c r="A48" s="437"/>
      <c r="B48" s="437"/>
      <c r="C48" s="437"/>
      <c r="D48" s="437"/>
      <c r="E48" s="437"/>
      <c r="F48" s="437"/>
      <c r="G48" s="437"/>
      <c r="H48" s="437"/>
      <c r="I48" s="437"/>
      <c r="J48" s="437"/>
      <c r="K48" s="437"/>
    </row>
  </sheetData>
  <pageMargins left="0.5" right="0.5" top="0.75" bottom="0.5" header="0.7" footer="0.5"/>
  <pageSetup scale="75" orientation="landscape" r:id="rId1"/>
  <headerFooter>
    <oddHeader>&amp;C&amp;"Arial"&amp;10 CUSTOMER DEPOSITS&amp;L&amp;"Arial"&amp;10 Schedule D-6&amp;R&amp;"Arial"&amp;10 Page &amp;P of &amp;N</oddHeader>
    <oddFooter>&amp;L&amp;"Arial"&amp;10 Supporting Schedules: &amp;R&amp;"Arial"&amp;10 Recap Schedules: D-1a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workbookViewId="0">
      <selection sqref="A1:A2"/>
    </sheetView>
  </sheetViews>
  <sheetFormatPr defaultColWidth="9.33203125" defaultRowHeight="11.25"/>
  <cols>
    <col min="1" max="1" width="43.33203125" style="1" customWidth="1"/>
    <col min="2" max="3" width="9.33203125" style="1" customWidth="1"/>
    <col min="4" max="5" width="12.1640625" style="1" bestFit="1" customWidth="1"/>
    <col min="6" max="6" width="9.33203125" style="1"/>
    <col min="7" max="8" width="12.1640625" style="1" bestFit="1" customWidth="1"/>
    <col min="9" max="16384" width="9.33203125" style="1"/>
  </cols>
  <sheetData>
    <row r="1" spans="1:10">
      <c r="A1" s="299" t="s">
        <v>3291</v>
      </c>
    </row>
    <row r="2" spans="1:10">
      <c r="A2" s="299" t="s">
        <v>3288</v>
      </c>
    </row>
    <row r="5" spans="1:10" ht="15.75">
      <c r="A5" s="88"/>
      <c r="B5" s="89"/>
      <c r="C5" s="89"/>
      <c r="D5" s="89"/>
      <c r="E5" s="89"/>
      <c r="F5" s="89"/>
      <c r="G5" s="89"/>
      <c r="H5" s="89"/>
      <c r="I5" s="89"/>
      <c r="J5" s="89"/>
    </row>
    <row r="6" spans="1:10" ht="12.75">
      <c r="A6" s="90" t="s">
        <v>1069</v>
      </c>
      <c r="B6" s="89"/>
      <c r="C6" s="89"/>
      <c r="D6" s="89"/>
      <c r="E6" s="89"/>
      <c r="F6" s="89"/>
      <c r="G6" s="89"/>
      <c r="H6" s="89"/>
      <c r="I6" s="89"/>
      <c r="J6" s="89"/>
    </row>
    <row r="7" spans="1:10">
      <c r="A7" s="89"/>
      <c r="B7" s="89"/>
      <c r="C7" s="89"/>
      <c r="D7" s="89"/>
      <c r="E7" s="89"/>
      <c r="F7" s="89"/>
      <c r="G7" s="89"/>
      <c r="H7" s="89"/>
      <c r="I7" s="89"/>
      <c r="J7" s="89"/>
    </row>
    <row r="8" spans="1:10">
      <c r="A8" s="89"/>
      <c r="B8" s="89"/>
      <c r="C8" s="89"/>
      <c r="D8" s="89"/>
      <c r="E8" s="89"/>
      <c r="F8" s="89"/>
      <c r="G8" s="89"/>
      <c r="H8" s="89"/>
      <c r="I8" s="89"/>
      <c r="J8" s="89"/>
    </row>
    <row r="9" spans="1:10" ht="13.5" thickBot="1">
      <c r="A9" s="89"/>
      <c r="B9" s="89"/>
      <c r="C9" s="89"/>
      <c r="D9" s="91" t="s">
        <v>1070</v>
      </c>
      <c r="E9" s="91" t="s">
        <v>1071</v>
      </c>
      <c r="F9" s="89"/>
      <c r="G9" s="91" t="s">
        <v>1070</v>
      </c>
      <c r="H9" s="91" t="s">
        <v>1071</v>
      </c>
      <c r="I9" s="89"/>
      <c r="J9" s="89"/>
    </row>
    <row r="10" spans="1:10" ht="26.25" thickBot="1">
      <c r="D10" s="98" t="s">
        <v>1072</v>
      </c>
      <c r="E10" s="98" t="s">
        <v>1072</v>
      </c>
      <c r="G10" s="98" t="s">
        <v>1073</v>
      </c>
      <c r="H10" s="98" t="s">
        <v>1073</v>
      </c>
    </row>
    <row r="11" spans="1:10">
      <c r="A11" s="89"/>
      <c r="B11" s="89"/>
      <c r="C11" s="89"/>
      <c r="D11" s="89"/>
      <c r="E11" s="89"/>
      <c r="F11" s="89"/>
      <c r="G11" s="89"/>
      <c r="H11" s="89"/>
      <c r="I11" s="89"/>
      <c r="J11" s="89"/>
    </row>
    <row r="12" spans="1:10" ht="15">
      <c r="A12" s="92" t="s">
        <v>1074</v>
      </c>
      <c r="B12" s="89"/>
      <c r="C12" s="89"/>
      <c r="D12" s="89"/>
      <c r="E12" s="89"/>
      <c r="F12" s="89"/>
      <c r="G12" s="89"/>
      <c r="H12" s="89"/>
      <c r="I12" s="89"/>
      <c r="J12" s="89"/>
    </row>
    <row r="13" spans="1:10" ht="12">
      <c r="A13" s="89" t="s">
        <v>1075</v>
      </c>
      <c r="B13" s="89"/>
      <c r="C13" s="89"/>
      <c r="D13" s="93">
        <f>+'CAP_Plant_Detail_Final (2)'!AJ16</f>
        <v>39601490.088399433</v>
      </c>
      <c r="E13" s="93">
        <f>+'CAP_Plant_Detail_Final (2)'!AY16</f>
        <v>82438321.751855463</v>
      </c>
      <c r="F13" s="89"/>
      <c r="G13" s="94" t="s">
        <v>61</v>
      </c>
      <c r="H13" s="94" t="s">
        <v>61</v>
      </c>
      <c r="I13" s="89"/>
      <c r="J13" s="89"/>
    </row>
    <row r="14" spans="1:10">
      <c r="A14" s="89"/>
      <c r="B14" s="89"/>
      <c r="C14" s="89"/>
      <c r="D14" s="89"/>
      <c r="E14" s="89"/>
      <c r="F14" s="89"/>
      <c r="G14" s="89"/>
      <c r="H14" s="89"/>
      <c r="I14" s="89"/>
      <c r="J14" s="89"/>
    </row>
    <row r="15" spans="1:10">
      <c r="A15" s="89"/>
      <c r="B15" s="89"/>
      <c r="C15" s="89"/>
      <c r="D15" s="89"/>
      <c r="E15" s="89"/>
      <c r="F15" s="89"/>
      <c r="G15" s="89"/>
      <c r="H15" s="89"/>
      <c r="I15" s="89"/>
      <c r="J15" s="89"/>
    </row>
    <row r="16" spans="1:10" ht="15">
      <c r="A16" s="92" t="s">
        <v>1074</v>
      </c>
      <c r="B16" s="89"/>
      <c r="C16" s="89"/>
      <c r="D16" s="89"/>
      <c r="E16" s="89"/>
      <c r="F16" s="89"/>
      <c r="G16" s="89"/>
      <c r="H16" s="89"/>
      <c r="I16" s="89"/>
      <c r="J16" s="89"/>
    </row>
    <row r="17" spans="1:10" ht="12">
      <c r="A17" s="89" t="s">
        <v>1076</v>
      </c>
      <c r="B17" s="89"/>
      <c r="C17" s="89"/>
      <c r="D17" s="95">
        <f>+'CAP_Plant_Detail_Final (2)'!AJ28</f>
        <v>-1130939.3833213297</v>
      </c>
      <c r="E17" s="95">
        <f>+'CAP_Plant_Detail_Final (2)'!AY28</f>
        <v>-2432988.5281634326</v>
      </c>
      <c r="F17" s="89"/>
      <c r="G17" s="94" t="s">
        <v>61</v>
      </c>
      <c r="H17" s="94" t="s">
        <v>61</v>
      </c>
      <c r="I17" s="89"/>
      <c r="J17" s="89"/>
    </row>
    <row r="18" spans="1:10">
      <c r="A18" s="89"/>
      <c r="B18" s="89"/>
      <c r="C18" s="89"/>
      <c r="D18" s="89"/>
      <c r="E18" s="89"/>
      <c r="F18" s="89"/>
      <c r="G18" s="89"/>
      <c r="H18" s="89"/>
      <c r="I18" s="89"/>
      <c r="J18" s="89"/>
    </row>
    <row r="19" spans="1:10">
      <c r="A19" s="89"/>
      <c r="B19" s="89"/>
      <c r="C19" s="89"/>
      <c r="D19" s="89"/>
      <c r="E19" s="89"/>
      <c r="F19" s="89"/>
      <c r="G19" s="89"/>
      <c r="H19" s="89"/>
      <c r="I19" s="89"/>
      <c r="J19" s="89"/>
    </row>
    <row r="20" spans="1:10" ht="15">
      <c r="A20" s="92" t="s">
        <v>1074</v>
      </c>
      <c r="B20" s="89"/>
      <c r="C20" s="89"/>
      <c r="D20" s="89"/>
      <c r="E20" s="89"/>
      <c r="F20" s="89"/>
      <c r="G20" s="89"/>
      <c r="H20" s="89"/>
      <c r="I20" s="89"/>
      <c r="J20" s="89"/>
    </row>
    <row r="21" spans="1:10" ht="12">
      <c r="A21" s="89" t="s">
        <v>1077</v>
      </c>
      <c r="B21" s="89"/>
      <c r="C21" s="89"/>
      <c r="D21" s="94" t="s">
        <v>61</v>
      </c>
      <c r="E21" s="94" t="s">
        <v>61</v>
      </c>
      <c r="F21" s="89"/>
      <c r="G21" s="96">
        <f>+'CAP_Plant_Detail_Final (2)'!AI23</f>
        <v>967544.84480661282</v>
      </c>
      <c r="H21" s="96">
        <f>+'CAP_Plant_Detail_Final (2)'!AX23</f>
        <v>2036028.2790806545</v>
      </c>
      <c r="I21" s="89"/>
      <c r="J21" s="89"/>
    </row>
    <row r="22" spans="1:10">
      <c r="A22" s="89"/>
      <c r="B22" s="89"/>
      <c r="C22" s="89"/>
      <c r="D22" s="89"/>
      <c r="E22" s="89"/>
      <c r="F22" s="89"/>
      <c r="G22" s="89"/>
      <c r="H22" s="89"/>
      <c r="I22" s="89"/>
      <c r="J22" s="89"/>
    </row>
    <row r="23" spans="1:10">
      <c r="A23" s="89"/>
      <c r="B23" s="89"/>
      <c r="C23" s="89"/>
      <c r="D23" s="89"/>
      <c r="E23" s="89"/>
      <c r="F23" s="89"/>
      <c r="G23" s="89"/>
      <c r="H23" s="89"/>
      <c r="I23" s="89"/>
      <c r="J23" s="89"/>
    </row>
    <row r="24" spans="1:10">
      <c r="A24" s="89"/>
      <c r="B24" s="89"/>
      <c r="C24" s="89"/>
      <c r="D24" s="89"/>
      <c r="E24" s="89"/>
      <c r="F24" s="89"/>
      <c r="G24" s="89"/>
      <c r="H24" s="89"/>
      <c r="I24" s="89"/>
      <c r="J24" s="89"/>
    </row>
    <row r="25" spans="1:10">
      <c r="A25" s="89"/>
      <c r="B25" s="89"/>
      <c r="C25" s="89"/>
      <c r="D25" s="89"/>
      <c r="E25" s="89"/>
      <c r="F25" s="89"/>
      <c r="G25" s="89"/>
      <c r="H25" s="89"/>
      <c r="I25" s="89"/>
      <c r="J25" s="89"/>
    </row>
    <row r="26" spans="1:10">
      <c r="A26" s="89"/>
      <c r="B26" s="89"/>
      <c r="C26" s="89"/>
      <c r="D26" s="89"/>
      <c r="E26" s="89"/>
      <c r="F26" s="89"/>
      <c r="G26" s="89"/>
      <c r="H26" s="89"/>
      <c r="I26" s="89"/>
      <c r="J26" s="89"/>
    </row>
    <row r="27" spans="1:10">
      <c r="A27" s="89"/>
      <c r="B27" s="89"/>
      <c r="C27" s="89"/>
      <c r="D27" s="89"/>
      <c r="E27" s="89"/>
      <c r="F27" s="89"/>
      <c r="G27" s="89"/>
      <c r="H27" s="89"/>
      <c r="I27" s="89"/>
      <c r="J27" s="89"/>
    </row>
    <row r="28" spans="1:10">
      <c r="A28" s="89"/>
      <c r="B28" s="89"/>
      <c r="C28" s="89"/>
      <c r="D28" s="89"/>
      <c r="E28" s="89"/>
      <c r="F28" s="89"/>
      <c r="G28" s="89"/>
      <c r="H28" s="89"/>
      <c r="I28" s="89"/>
      <c r="J28" s="89"/>
    </row>
    <row r="29" spans="1:10">
      <c r="A29" s="89"/>
      <c r="B29" s="89"/>
      <c r="C29" s="89"/>
      <c r="D29" s="89"/>
      <c r="E29" s="89"/>
      <c r="F29" s="89"/>
      <c r="G29" s="89"/>
      <c r="H29" s="89"/>
      <c r="I29" s="89"/>
      <c r="J29" s="89"/>
    </row>
    <row r="30" spans="1:10">
      <c r="A30" s="97" t="s">
        <v>1078</v>
      </c>
      <c r="B30" s="89"/>
      <c r="C30" s="89"/>
      <c r="D30" s="89"/>
      <c r="E30" s="89"/>
      <c r="F30" s="89"/>
      <c r="G30" s="89"/>
      <c r="H30" s="89"/>
      <c r="I30" s="89"/>
      <c r="J30" s="89"/>
    </row>
    <row r="31" spans="1:10">
      <c r="A31" s="89" t="s">
        <v>1079</v>
      </c>
      <c r="B31" s="89"/>
      <c r="C31" s="89"/>
      <c r="D31" s="89"/>
      <c r="E31" s="89"/>
      <c r="F31" s="89"/>
      <c r="G31" s="89"/>
      <c r="H31" s="89"/>
      <c r="I31" s="89"/>
      <c r="J31" s="89"/>
    </row>
    <row r="32" spans="1:10" ht="15">
      <c r="A32" s="97" t="s">
        <v>1080</v>
      </c>
      <c r="B32" s="89"/>
      <c r="C32" s="89"/>
      <c r="D32" s="89"/>
      <c r="E32" s="89"/>
      <c r="F32" s="89"/>
      <c r="G32" s="89"/>
      <c r="H32" s="89"/>
      <c r="I32" s="89"/>
      <c r="J32" s="89"/>
    </row>
    <row r="33" spans="1:10">
      <c r="A33" s="89" t="s">
        <v>1081</v>
      </c>
      <c r="B33" s="89"/>
      <c r="C33" s="89"/>
      <c r="D33" s="89"/>
      <c r="E33" s="89"/>
      <c r="F33" s="89"/>
      <c r="G33" s="89"/>
      <c r="H33" s="89"/>
      <c r="I33" s="89"/>
      <c r="J33" s="89"/>
    </row>
    <row r="34" spans="1:10">
      <c r="A34" s="89"/>
      <c r="B34" s="89"/>
      <c r="C34" s="89"/>
      <c r="D34" s="89"/>
      <c r="E34" s="89"/>
      <c r="F34" s="89"/>
      <c r="G34" s="89"/>
      <c r="H34" s="89"/>
      <c r="I34" s="89"/>
      <c r="J34" s="89"/>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57"/>
  <sheetViews>
    <sheetView showGridLines="0" zoomScale="70" zoomScaleNormal="70" workbookViewId="0">
      <pane xSplit="1" ySplit="6" topLeftCell="AN7" activePane="bottomRight" state="frozen"/>
      <selection activeCell="AE553" sqref="AE553"/>
      <selection pane="topRight" activeCell="AE553" sqref="AE553"/>
      <selection pane="bottomLeft" activeCell="AE553" sqref="AE553"/>
      <selection pane="bottomRight" sqref="A1:A2"/>
    </sheetView>
  </sheetViews>
  <sheetFormatPr defaultRowHeight="15"/>
  <cols>
    <col min="1" max="1" width="119.1640625" style="77" bestFit="1" customWidth="1"/>
    <col min="2" max="42" width="20.5" style="77" customWidth="1"/>
    <col min="43" max="43" width="9.33203125" style="77"/>
    <col min="44" max="44" width="13.1640625" style="77" bestFit="1" customWidth="1"/>
    <col min="45" max="45" width="9.33203125" style="77"/>
    <col min="46" max="46" width="11.5" style="77" bestFit="1" customWidth="1"/>
    <col min="47" max="48" width="9.33203125" style="77"/>
    <col min="49" max="59" width="20.5" style="77" customWidth="1"/>
    <col min="60" max="61" width="9.33203125" style="77"/>
    <col min="62" max="63" width="10.1640625" style="77" bestFit="1" customWidth="1"/>
    <col min="64" max="16384" width="9.33203125" style="77"/>
  </cols>
  <sheetData>
    <row r="1" spans="1:63">
      <c r="A1" s="299" t="s">
        <v>3327</v>
      </c>
    </row>
    <row r="2" spans="1:63">
      <c r="A2" s="299" t="s">
        <v>3288</v>
      </c>
    </row>
    <row r="4" spans="1:63" ht="15.75" thickBot="1"/>
    <row r="5" spans="1:63" ht="26.25" thickBot="1">
      <c r="A5" s="760" t="s">
        <v>534</v>
      </c>
      <c r="B5" s="760" t="s">
        <v>1128</v>
      </c>
      <c r="C5" s="759"/>
      <c r="D5" s="759"/>
      <c r="E5" s="759"/>
      <c r="F5" s="759"/>
      <c r="G5" s="759"/>
      <c r="H5" s="759"/>
      <c r="I5" s="759"/>
      <c r="J5" s="759"/>
      <c r="K5" s="761"/>
      <c r="L5" s="760" t="s">
        <v>1116</v>
      </c>
      <c r="M5" s="759"/>
      <c r="N5" s="759"/>
      <c r="O5" s="759"/>
      <c r="P5" s="759"/>
      <c r="Q5" s="759"/>
      <c r="R5" s="759"/>
      <c r="S5" s="759"/>
      <c r="T5" s="759"/>
      <c r="U5" s="761"/>
      <c r="V5" s="760" t="s">
        <v>533</v>
      </c>
      <c r="W5" s="759"/>
      <c r="X5" s="759"/>
      <c r="Y5" s="759"/>
      <c r="Z5" s="759"/>
      <c r="AA5" s="759"/>
      <c r="AB5" s="759"/>
      <c r="AC5" s="759"/>
      <c r="AD5" s="759"/>
      <c r="AE5" s="759"/>
      <c r="AF5" s="761"/>
      <c r="AG5" s="760" t="s">
        <v>532</v>
      </c>
      <c r="AH5" s="759"/>
      <c r="AI5" s="759"/>
      <c r="AJ5" s="759"/>
      <c r="AK5" s="759"/>
      <c r="AL5" s="759"/>
      <c r="AM5" s="759"/>
      <c r="AN5" s="759"/>
      <c r="AO5" s="759"/>
      <c r="AP5" s="760"/>
      <c r="AR5" s="578" t="s">
        <v>3142</v>
      </c>
      <c r="AS5" s="77">
        <v>0.95059499999999997</v>
      </c>
      <c r="AW5" s="779" t="s">
        <v>532</v>
      </c>
      <c r="AX5" s="759"/>
      <c r="AY5" s="759"/>
      <c r="AZ5" s="759"/>
      <c r="BA5" s="759"/>
      <c r="BB5" s="759"/>
      <c r="BC5" s="759"/>
      <c r="BD5" s="759"/>
      <c r="BE5" s="759"/>
      <c r="BF5" s="759"/>
      <c r="BG5" s="779"/>
      <c r="BI5" s="581" t="s">
        <v>3142</v>
      </c>
      <c r="BJ5" s="582">
        <f>+(20183016)/(21216610)</f>
        <v>0.9512837347719546</v>
      </c>
      <c r="BK5" s="583"/>
    </row>
    <row r="6" spans="1:63" ht="26.25" thickBot="1">
      <c r="A6" s="760"/>
      <c r="B6" s="578" t="s">
        <v>531</v>
      </c>
      <c r="C6" s="578" t="s">
        <v>1064</v>
      </c>
      <c r="D6" s="578" t="s">
        <v>1063</v>
      </c>
      <c r="E6" s="578" t="s">
        <v>1062</v>
      </c>
      <c r="F6" s="578" t="s">
        <v>1061</v>
      </c>
      <c r="G6" s="578" t="s">
        <v>530</v>
      </c>
      <c r="H6" s="578" t="s">
        <v>1060</v>
      </c>
      <c r="I6" s="578" t="s">
        <v>1059</v>
      </c>
      <c r="J6" s="578" t="s">
        <v>1058</v>
      </c>
      <c r="K6" s="578" t="s">
        <v>529</v>
      </c>
      <c r="L6" s="578" t="s">
        <v>531</v>
      </c>
      <c r="M6" s="578" t="s">
        <v>1064</v>
      </c>
      <c r="N6" s="578" t="s">
        <v>1063</v>
      </c>
      <c r="O6" s="578" t="s">
        <v>1062</v>
      </c>
      <c r="P6" s="578" t="s">
        <v>1061</v>
      </c>
      <c r="Q6" s="578" t="s">
        <v>530</v>
      </c>
      <c r="R6" s="578" t="s">
        <v>1060</v>
      </c>
      <c r="S6" s="578" t="s">
        <v>1059</v>
      </c>
      <c r="T6" s="578" t="s">
        <v>1058</v>
      </c>
      <c r="U6" s="578" t="s">
        <v>529</v>
      </c>
      <c r="V6" s="578" t="s">
        <v>531</v>
      </c>
      <c r="W6" s="578" t="s">
        <v>1064</v>
      </c>
      <c r="X6" s="578" t="s">
        <v>1063</v>
      </c>
      <c r="Y6" s="578" t="s">
        <v>1062</v>
      </c>
      <c r="Z6" s="578" t="s">
        <v>1061</v>
      </c>
      <c r="AA6" s="578" t="s">
        <v>530</v>
      </c>
      <c r="AB6" s="578" t="s">
        <v>1060</v>
      </c>
      <c r="AC6" s="578" t="s">
        <v>1059</v>
      </c>
      <c r="AD6" s="578" t="s">
        <v>1058</v>
      </c>
      <c r="AE6" s="578" t="s">
        <v>3143</v>
      </c>
      <c r="AF6" s="578" t="s">
        <v>529</v>
      </c>
      <c r="AG6" s="578" t="s">
        <v>531</v>
      </c>
      <c r="AH6" s="578" t="s">
        <v>1064</v>
      </c>
      <c r="AI6" s="578" t="s">
        <v>1063</v>
      </c>
      <c r="AJ6" s="578" t="s">
        <v>1062</v>
      </c>
      <c r="AK6" s="578" t="s">
        <v>1061</v>
      </c>
      <c r="AL6" s="578" t="s">
        <v>530</v>
      </c>
      <c r="AM6" s="578" t="s">
        <v>1060</v>
      </c>
      <c r="AN6" s="578" t="s">
        <v>1059</v>
      </c>
      <c r="AO6" s="578" t="s">
        <v>1058</v>
      </c>
      <c r="AP6" s="578" t="s">
        <v>529</v>
      </c>
      <c r="AR6" s="83" t="s">
        <v>3144</v>
      </c>
      <c r="AS6" s="77">
        <f>+(19948238-56000)/(20984998-56000)</f>
        <v>0.9504629891980495</v>
      </c>
      <c r="AT6" s="719">
        <f>+AS6/AS5</f>
        <v>0.99986112823868156</v>
      </c>
      <c r="AU6" s="584">
        <f>1-AT6</f>
        <v>1.3887176131843759E-4</v>
      </c>
      <c r="AW6" s="585" t="s">
        <v>531</v>
      </c>
      <c r="AX6" s="585" t="s">
        <v>1064</v>
      </c>
      <c r="AY6" s="585" t="s">
        <v>1063</v>
      </c>
      <c r="AZ6" s="585" t="s">
        <v>1062</v>
      </c>
      <c r="BA6" s="585" t="s">
        <v>1061</v>
      </c>
      <c r="BB6" s="585" t="s">
        <v>530</v>
      </c>
      <c r="BC6" s="585" t="s">
        <v>1060</v>
      </c>
      <c r="BD6" s="585" t="s">
        <v>1059</v>
      </c>
      <c r="BE6" s="585" t="s">
        <v>1058</v>
      </c>
      <c r="BF6" s="578" t="s">
        <v>3143</v>
      </c>
      <c r="BG6" s="585" t="s">
        <v>529</v>
      </c>
      <c r="BI6" s="586" t="s">
        <v>3144</v>
      </c>
      <c r="BJ6" s="582">
        <f>+(20183016-74000)/(21216610-74000)</f>
        <v>0.95111322585054536</v>
      </c>
      <c r="BK6" s="582">
        <f>+BJ6/BJ5</f>
        <v>0.99982075913297297</v>
      </c>
    </row>
    <row r="7" spans="1:63">
      <c r="A7" s="76" t="s">
        <v>76</v>
      </c>
      <c r="B7" s="83"/>
      <c r="C7" s="83"/>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W7" s="587"/>
      <c r="AX7" s="587"/>
      <c r="AY7" s="587"/>
      <c r="AZ7" s="587"/>
      <c r="BA7" s="587"/>
      <c r="BB7" s="587"/>
      <c r="BC7" s="587"/>
      <c r="BD7" s="587"/>
      <c r="BE7" s="587"/>
      <c r="BF7" s="83"/>
      <c r="BG7" s="587"/>
    </row>
    <row r="8" spans="1:63">
      <c r="A8" s="79" t="s">
        <v>79</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W8" s="587"/>
      <c r="AX8" s="587"/>
      <c r="AY8" s="587"/>
      <c r="AZ8" s="587"/>
      <c r="BA8" s="587"/>
      <c r="BB8" s="587"/>
      <c r="BC8" s="587"/>
      <c r="BD8" s="587"/>
      <c r="BE8" s="587"/>
      <c r="BF8" s="83"/>
      <c r="BG8" s="587"/>
    </row>
    <row r="9" spans="1:63">
      <c r="A9" s="80" t="s">
        <v>458</v>
      </c>
      <c r="B9" s="83"/>
      <c r="C9" s="83"/>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W9" s="587"/>
      <c r="AX9" s="587"/>
      <c r="AY9" s="587"/>
      <c r="AZ9" s="587"/>
      <c r="BA9" s="587"/>
      <c r="BB9" s="587"/>
      <c r="BC9" s="587"/>
      <c r="BD9" s="587"/>
      <c r="BE9" s="587"/>
      <c r="BF9" s="83"/>
      <c r="BG9" s="587"/>
    </row>
    <row r="10" spans="1:63">
      <c r="A10" s="81" t="s">
        <v>521</v>
      </c>
      <c r="B10" s="83"/>
      <c r="C10" s="83"/>
      <c r="D10" s="83"/>
      <c r="E10" s="83"/>
      <c r="F10" s="83"/>
      <c r="G10" s="83"/>
      <c r="H10" s="83"/>
      <c r="I10" s="83"/>
      <c r="J10" s="83"/>
      <c r="K10" s="83"/>
      <c r="L10" s="83"/>
      <c r="M10" s="83"/>
      <c r="N10" s="83"/>
      <c r="O10" s="83"/>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W10" s="587"/>
      <c r="AX10" s="587"/>
      <c r="AY10" s="587"/>
      <c r="AZ10" s="587"/>
      <c r="BA10" s="587"/>
      <c r="BB10" s="587"/>
      <c r="BC10" s="587"/>
      <c r="BD10" s="587"/>
      <c r="BE10" s="587"/>
      <c r="BF10" s="83"/>
      <c r="BG10" s="587"/>
    </row>
    <row r="11" spans="1:63">
      <c r="A11" s="84" t="s">
        <v>528</v>
      </c>
      <c r="B11" s="83">
        <v>739960233.30701041</v>
      </c>
      <c r="C11" s="83">
        <v>739960233.30701041</v>
      </c>
      <c r="D11" s="83">
        <v>-3964.3461538461538</v>
      </c>
      <c r="E11" s="83">
        <v>0</v>
      </c>
      <c r="F11" s="83">
        <v>739956268.96085656</v>
      </c>
      <c r="G11" s="83">
        <v>714977214.3302784</v>
      </c>
      <c r="H11" s="83">
        <v>-3752.0942678999986</v>
      </c>
      <c r="I11" s="83">
        <v>0</v>
      </c>
      <c r="J11" s="83">
        <v>714973462.23601055</v>
      </c>
      <c r="K11" s="82">
        <v>0.9662373491814843</v>
      </c>
      <c r="L11" s="83">
        <v>828111116.25347888</v>
      </c>
      <c r="M11" s="83">
        <v>828111116.25347888</v>
      </c>
      <c r="N11" s="83">
        <v>0</v>
      </c>
      <c r="O11" s="83">
        <v>-157198.86076923076</v>
      </c>
      <c r="P11" s="83">
        <v>827953917.39270961</v>
      </c>
      <c r="Q11" s="83">
        <v>799359934.16053438</v>
      </c>
      <c r="R11" s="83">
        <v>0</v>
      </c>
      <c r="S11" s="83">
        <v>-151741.07499378163</v>
      </c>
      <c r="T11" s="83">
        <v>799208193.08554065</v>
      </c>
      <c r="U11" s="82">
        <v>0.96528100936137662</v>
      </c>
      <c r="V11" s="83">
        <v>974333572.59062743</v>
      </c>
      <c r="W11" s="83">
        <v>974333572.59062743</v>
      </c>
      <c r="X11" s="83">
        <v>0</v>
      </c>
      <c r="Y11" s="83">
        <v>-2043585.1900000002</v>
      </c>
      <c r="Z11" s="83">
        <v>972289987.40062737</v>
      </c>
      <c r="AA11" s="83">
        <v>942622438.80189741</v>
      </c>
      <c r="AB11" s="83">
        <v>0</v>
      </c>
      <c r="AC11" s="83">
        <v>-1977073.6736242985</v>
      </c>
      <c r="AD11" s="83">
        <v>940645365.12827313</v>
      </c>
      <c r="AE11" s="83">
        <f>+IF(AF11=1,AD11,AD11*$AT$6)</f>
        <v>940514736.04964173</v>
      </c>
      <c r="AF11" s="82">
        <v>0.96745351419595016</v>
      </c>
      <c r="AG11" s="83">
        <v>1048932253.2127769</v>
      </c>
      <c r="AH11" s="83">
        <v>1048932253.2127769</v>
      </c>
      <c r="AI11" s="83">
        <v>0</v>
      </c>
      <c r="AJ11" s="83">
        <v>-2043585.1900000002</v>
      </c>
      <c r="AK11" s="83">
        <v>1046888668.0227768</v>
      </c>
      <c r="AL11" s="83">
        <v>1015580647.8357952</v>
      </c>
      <c r="AM11" s="83">
        <v>0</v>
      </c>
      <c r="AN11" s="83">
        <v>-1978607.8317365227</v>
      </c>
      <c r="AO11" s="83">
        <v>1013602040.0040586</v>
      </c>
      <c r="AP11" s="82">
        <v>0.96820423313819459</v>
      </c>
      <c r="AW11" s="587">
        <v>1048932253.2127769</v>
      </c>
      <c r="AX11" s="587">
        <v>1048932253.2127769</v>
      </c>
      <c r="AY11" s="587">
        <v>0</v>
      </c>
      <c r="AZ11" s="587">
        <v>-2043585.1900000002</v>
      </c>
      <c r="BA11" s="587">
        <v>1046888668.0227768</v>
      </c>
      <c r="BB11" s="587">
        <v>1015580647.8357952</v>
      </c>
      <c r="BC11" s="587">
        <v>0</v>
      </c>
      <c r="BD11" s="587">
        <v>-1978607.8317365227</v>
      </c>
      <c r="BE11" s="587">
        <v>1013602040.0040586</v>
      </c>
      <c r="BF11" s="83">
        <f t="shared" ref="BF11:BF17" si="0">+IF(BG11=1,BE11,BE11*$BK$6)</f>
        <v>1013420361.0955878</v>
      </c>
      <c r="BG11" s="588">
        <v>0.96820423313819459</v>
      </c>
    </row>
    <row r="12" spans="1:63">
      <c r="A12" s="84" t="s">
        <v>527</v>
      </c>
      <c r="B12" s="83">
        <v>0</v>
      </c>
      <c r="C12" s="83">
        <v>0</v>
      </c>
      <c r="D12" s="83">
        <v>0</v>
      </c>
      <c r="E12" s="83">
        <v>0</v>
      </c>
      <c r="F12" s="83">
        <v>0</v>
      </c>
      <c r="G12" s="83">
        <v>0</v>
      </c>
      <c r="H12" s="83">
        <v>0</v>
      </c>
      <c r="I12" s="83">
        <v>0</v>
      </c>
      <c r="J12" s="83">
        <v>0</v>
      </c>
      <c r="K12" s="82">
        <v>0.94384313155908861</v>
      </c>
      <c r="L12" s="83">
        <v>0</v>
      </c>
      <c r="M12" s="83">
        <v>0</v>
      </c>
      <c r="N12" s="83">
        <v>0</v>
      </c>
      <c r="O12" s="83">
        <v>0</v>
      </c>
      <c r="P12" s="83">
        <v>0</v>
      </c>
      <c r="Q12" s="83">
        <v>0</v>
      </c>
      <c r="R12" s="83">
        <v>0</v>
      </c>
      <c r="S12" s="83">
        <v>0</v>
      </c>
      <c r="T12" s="83">
        <v>0</v>
      </c>
      <c r="U12" s="82">
        <v>0.94277619240995802</v>
      </c>
      <c r="V12" s="83">
        <v>0</v>
      </c>
      <c r="W12" s="83">
        <v>0</v>
      </c>
      <c r="X12" s="83">
        <v>0</v>
      </c>
      <c r="Y12" s="83">
        <v>0</v>
      </c>
      <c r="Z12" s="83">
        <v>0</v>
      </c>
      <c r="AA12" s="83">
        <v>0</v>
      </c>
      <c r="AB12" s="83">
        <v>0</v>
      </c>
      <c r="AC12" s="83">
        <v>0</v>
      </c>
      <c r="AD12" s="83">
        <v>0</v>
      </c>
      <c r="AE12" s="83">
        <f t="shared" ref="AE12:AE75" si="1">+IF(AF12=1,AD12,AD12*$AT$6)</f>
        <v>0</v>
      </c>
      <c r="AF12" s="82">
        <v>0.94712157517284312</v>
      </c>
      <c r="AG12" s="83">
        <v>0</v>
      </c>
      <c r="AH12" s="83">
        <v>0</v>
      </c>
      <c r="AI12" s="83">
        <v>0</v>
      </c>
      <c r="AJ12" s="83">
        <v>0</v>
      </c>
      <c r="AK12" s="83">
        <v>0</v>
      </c>
      <c r="AL12" s="83">
        <v>0</v>
      </c>
      <c r="AM12" s="83">
        <v>0</v>
      </c>
      <c r="AN12" s="83">
        <v>0</v>
      </c>
      <c r="AO12" s="83">
        <v>0</v>
      </c>
      <c r="AP12" s="82">
        <v>0.94721959034263092</v>
      </c>
      <c r="AW12" s="587">
        <v>0</v>
      </c>
      <c r="AX12" s="587">
        <v>0</v>
      </c>
      <c r="AY12" s="587">
        <v>0</v>
      </c>
      <c r="AZ12" s="587">
        <v>0</v>
      </c>
      <c r="BA12" s="587">
        <v>0</v>
      </c>
      <c r="BB12" s="587">
        <v>0</v>
      </c>
      <c r="BC12" s="587">
        <v>0</v>
      </c>
      <c r="BD12" s="587">
        <v>0</v>
      </c>
      <c r="BE12" s="587">
        <v>0</v>
      </c>
      <c r="BF12" s="83">
        <f t="shared" si="0"/>
        <v>0</v>
      </c>
      <c r="BG12" s="588">
        <v>0.94721959034263092</v>
      </c>
    </row>
    <row r="13" spans="1:63">
      <c r="A13" s="84" t="s">
        <v>526</v>
      </c>
      <c r="B13" s="83">
        <v>11928810.708774716</v>
      </c>
      <c r="C13" s="83">
        <v>11928810.708774716</v>
      </c>
      <c r="D13" s="83">
        <v>-11928810.708774716</v>
      </c>
      <c r="E13" s="83">
        <v>0</v>
      </c>
      <c r="F13" s="83">
        <v>0</v>
      </c>
      <c r="G13" s="83">
        <v>11928810.708774716</v>
      </c>
      <c r="H13" s="83">
        <v>-11928810.708774716</v>
      </c>
      <c r="I13" s="83">
        <v>0</v>
      </c>
      <c r="J13" s="83">
        <v>0</v>
      </c>
      <c r="K13" s="82">
        <v>1</v>
      </c>
      <c r="L13" s="83">
        <v>9452722.8002851028</v>
      </c>
      <c r="M13" s="83">
        <v>9452722.8002851028</v>
      </c>
      <c r="N13" s="83">
        <v>-9452722.8002851028</v>
      </c>
      <c r="O13" s="83">
        <v>0</v>
      </c>
      <c r="P13" s="83">
        <v>0</v>
      </c>
      <c r="Q13" s="83">
        <v>9452722.8002851028</v>
      </c>
      <c r="R13" s="83">
        <v>-9452722.8002851028</v>
      </c>
      <c r="S13" s="83">
        <v>0</v>
      </c>
      <c r="T13" s="83">
        <v>0</v>
      </c>
      <c r="U13" s="82">
        <v>1</v>
      </c>
      <c r="V13" s="83">
        <v>5873094.2437495273</v>
      </c>
      <c r="W13" s="83">
        <v>5873094.2437495273</v>
      </c>
      <c r="X13" s="83">
        <v>-5873094.2437495273</v>
      </c>
      <c r="Y13" s="83">
        <v>0</v>
      </c>
      <c r="Z13" s="83">
        <v>0</v>
      </c>
      <c r="AA13" s="83">
        <v>5873094.2437495273</v>
      </c>
      <c r="AB13" s="83">
        <v>-5873094.2437495273</v>
      </c>
      <c r="AC13" s="83">
        <v>0</v>
      </c>
      <c r="AD13" s="83">
        <v>0</v>
      </c>
      <c r="AE13" s="83">
        <f t="shared" si="1"/>
        <v>0</v>
      </c>
      <c r="AF13" s="82">
        <v>1</v>
      </c>
      <c r="AG13" s="83">
        <v>5055871.6440728651</v>
      </c>
      <c r="AH13" s="83">
        <v>5055871.6440728651</v>
      </c>
      <c r="AI13" s="83">
        <v>-5055871.6440728651</v>
      </c>
      <c r="AJ13" s="83">
        <v>0</v>
      </c>
      <c r="AK13" s="83">
        <v>0</v>
      </c>
      <c r="AL13" s="83">
        <v>5055871.6440728651</v>
      </c>
      <c r="AM13" s="83">
        <v>-5055871.6440728651</v>
      </c>
      <c r="AN13" s="83">
        <v>0</v>
      </c>
      <c r="AO13" s="83">
        <v>0</v>
      </c>
      <c r="AP13" s="82">
        <v>1</v>
      </c>
      <c r="AW13" s="587">
        <v>5055871.6440728651</v>
      </c>
      <c r="AX13" s="587">
        <v>5055871.6440728651</v>
      </c>
      <c r="AY13" s="587">
        <v>-5055871.6440728651</v>
      </c>
      <c r="AZ13" s="587">
        <v>0</v>
      </c>
      <c r="BA13" s="587">
        <v>0</v>
      </c>
      <c r="BB13" s="587">
        <v>5055871.6440728651</v>
      </c>
      <c r="BC13" s="587">
        <v>-5055871.6440728651</v>
      </c>
      <c r="BD13" s="587">
        <v>0</v>
      </c>
      <c r="BE13" s="587">
        <v>0</v>
      </c>
      <c r="BF13" s="83">
        <f t="shared" si="0"/>
        <v>0</v>
      </c>
      <c r="BG13" s="588">
        <v>1</v>
      </c>
    </row>
    <row r="14" spans="1:63">
      <c r="A14" s="84" t="s">
        <v>525</v>
      </c>
      <c r="B14" s="83">
        <v>0</v>
      </c>
      <c r="C14" s="83">
        <v>0</v>
      </c>
      <c r="D14" s="83">
        <v>0</v>
      </c>
      <c r="E14" s="83">
        <v>0</v>
      </c>
      <c r="F14" s="83">
        <v>0</v>
      </c>
      <c r="G14" s="83">
        <v>0</v>
      </c>
      <c r="H14" s="83">
        <v>0</v>
      </c>
      <c r="I14" s="83">
        <v>0</v>
      </c>
      <c r="J14" s="83">
        <v>0</v>
      </c>
      <c r="K14" s="82">
        <v>0.94645979999999963</v>
      </c>
      <c r="L14" s="83">
        <v>0</v>
      </c>
      <c r="M14" s="83">
        <v>0</v>
      </c>
      <c r="N14" s="83">
        <v>0</v>
      </c>
      <c r="O14" s="83">
        <v>0</v>
      </c>
      <c r="P14" s="83">
        <v>0</v>
      </c>
      <c r="Q14" s="83">
        <v>0</v>
      </c>
      <c r="R14" s="83">
        <v>0</v>
      </c>
      <c r="S14" s="83">
        <v>0</v>
      </c>
      <c r="T14" s="83">
        <v>0</v>
      </c>
      <c r="U14" s="82">
        <v>0.94277619240995802</v>
      </c>
      <c r="V14" s="83">
        <v>0</v>
      </c>
      <c r="W14" s="83">
        <v>0</v>
      </c>
      <c r="X14" s="83">
        <v>0</v>
      </c>
      <c r="Y14" s="83">
        <v>0</v>
      </c>
      <c r="Z14" s="83">
        <v>0</v>
      </c>
      <c r="AA14" s="83">
        <v>0</v>
      </c>
      <c r="AB14" s="83">
        <v>0</v>
      </c>
      <c r="AC14" s="83">
        <v>0</v>
      </c>
      <c r="AD14" s="83">
        <v>0</v>
      </c>
      <c r="AE14" s="83">
        <f t="shared" si="1"/>
        <v>0</v>
      </c>
      <c r="AF14" s="82">
        <v>0.94712157517284312</v>
      </c>
      <c r="AG14" s="83">
        <v>0</v>
      </c>
      <c r="AH14" s="83">
        <v>0</v>
      </c>
      <c r="AI14" s="83">
        <v>0</v>
      </c>
      <c r="AJ14" s="83">
        <v>0</v>
      </c>
      <c r="AK14" s="83">
        <v>0</v>
      </c>
      <c r="AL14" s="83">
        <v>0</v>
      </c>
      <c r="AM14" s="83">
        <v>0</v>
      </c>
      <c r="AN14" s="83">
        <v>0</v>
      </c>
      <c r="AO14" s="83">
        <v>0</v>
      </c>
      <c r="AP14" s="82">
        <v>0.94721959034263092</v>
      </c>
      <c r="AW14" s="587">
        <v>0</v>
      </c>
      <c r="AX14" s="587">
        <v>0</v>
      </c>
      <c r="AY14" s="587">
        <v>0</v>
      </c>
      <c r="AZ14" s="587">
        <v>0</v>
      </c>
      <c r="BA14" s="587">
        <v>0</v>
      </c>
      <c r="BB14" s="587">
        <v>0</v>
      </c>
      <c r="BC14" s="587">
        <v>0</v>
      </c>
      <c r="BD14" s="587">
        <v>0</v>
      </c>
      <c r="BE14" s="587">
        <v>0</v>
      </c>
      <c r="BF14" s="83">
        <f t="shared" si="0"/>
        <v>0</v>
      </c>
      <c r="BG14" s="588">
        <v>0.94721959034263092</v>
      </c>
    </row>
    <row r="15" spans="1:63">
      <c r="A15" s="84" t="s">
        <v>524</v>
      </c>
      <c r="B15" s="83">
        <v>6359027</v>
      </c>
      <c r="C15" s="83">
        <v>6359027</v>
      </c>
      <c r="D15" s="83">
        <v>-6359027</v>
      </c>
      <c r="E15" s="83">
        <v>0</v>
      </c>
      <c r="F15" s="83">
        <v>0</v>
      </c>
      <c r="G15" s="83">
        <v>6001923.9573487965</v>
      </c>
      <c r="H15" s="83">
        <v>-6001923.9573487965</v>
      </c>
      <c r="I15" s="83">
        <v>0</v>
      </c>
      <c r="J15" s="83">
        <v>0</v>
      </c>
      <c r="K15" s="82">
        <v>0.94384313155908861</v>
      </c>
      <c r="L15" s="83">
        <v>6359027</v>
      </c>
      <c r="M15" s="83">
        <v>6359027</v>
      </c>
      <c r="N15" s="83">
        <v>-6359027</v>
      </c>
      <c r="O15" s="83">
        <v>0</v>
      </c>
      <c r="P15" s="83">
        <v>0</v>
      </c>
      <c r="Q15" s="83">
        <v>5995139.2624921184</v>
      </c>
      <c r="R15" s="83">
        <v>-5995139.2624921184</v>
      </c>
      <c r="S15" s="83">
        <v>0</v>
      </c>
      <c r="T15" s="83">
        <v>0</v>
      </c>
      <c r="U15" s="82">
        <v>0.94277619240995802</v>
      </c>
      <c r="V15" s="83">
        <v>6359027</v>
      </c>
      <c r="W15" s="83">
        <v>6359027</v>
      </c>
      <c r="X15" s="83">
        <v>-6359027</v>
      </c>
      <c r="Y15" s="83">
        <v>0</v>
      </c>
      <c r="Z15" s="83">
        <v>0</v>
      </c>
      <c r="AA15" s="83">
        <v>6022771.6688066395</v>
      </c>
      <c r="AB15" s="83">
        <v>-6022771.6688066395</v>
      </c>
      <c r="AC15" s="83">
        <v>0</v>
      </c>
      <c r="AD15" s="83">
        <v>0</v>
      </c>
      <c r="AE15" s="83">
        <f t="shared" si="1"/>
        <v>0</v>
      </c>
      <c r="AF15" s="82">
        <v>0.94712157517284312</v>
      </c>
      <c r="AG15" s="83">
        <v>6359027</v>
      </c>
      <c r="AH15" s="83">
        <v>6359027</v>
      </c>
      <c r="AI15" s="83">
        <v>-6359027</v>
      </c>
      <c r="AJ15" s="83">
        <v>0</v>
      </c>
      <c r="AK15" s="83">
        <v>0</v>
      </c>
      <c r="AL15" s="83">
        <v>6023394.949917729</v>
      </c>
      <c r="AM15" s="83">
        <v>-6023394.949917729</v>
      </c>
      <c r="AN15" s="83">
        <v>0</v>
      </c>
      <c r="AO15" s="83">
        <v>0</v>
      </c>
      <c r="AP15" s="82">
        <v>0.94721959034263092</v>
      </c>
      <c r="AW15" s="587">
        <v>6359027</v>
      </c>
      <c r="AX15" s="587">
        <v>6359027</v>
      </c>
      <c r="AY15" s="587">
        <v>-6359027</v>
      </c>
      <c r="AZ15" s="587">
        <v>0</v>
      </c>
      <c r="BA15" s="587">
        <v>0</v>
      </c>
      <c r="BB15" s="587">
        <v>6023394.949917729</v>
      </c>
      <c r="BC15" s="587">
        <v>-6023394.949917729</v>
      </c>
      <c r="BD15" s="587">
        <v>0</v>
      </c>
      <c r="BE15" s="587">
        <v>0</v>
      </c>
      <c r="BF15" s="83">
        <f t="shared" si="0"/>
        <v>0</v>
      </c>
      <c r="BG15" s="588">
        <v>0.94721959034263092</v>
      </c>
    </row>
    <row r="16" spans="1:63">
      <c r="A16" s="84" t="s">
        <v>523</v>
      </c>
      <c r="B16" s="83">
        <v>26140825.180000003</v>
      </c>
      <c r="C16" s="83">
        <v>26140825.180000003</v>
      </c>
      <c r="D16" s="83">
        <v>0</v>
      </c>
      <c r="E16" s="83">
        <v>0</v>
      </c>
      <c r="F16" s="83">
        <v>26140825.180000003</v>
      </c>
      <c r="G16" s="83">
        <v>0</v>
      </c>
      <c r="H16" s="83">
        <v>0</v>
      </c>
      <c r="I16" s="83">
        <v>0</v>
      </c>
      <c r="J16" s="83">
        <v>0</v>
      </c>
      <c r="K16" s="82">
        <v>0</v>
      </c>
      <c r="L16" s="83">
        <v>26140825.180000003</v>
      </c>
      <c r="M16" s="83">
        <v>26140825.180000003</v>
      </c>
      <c r="N16" s="83">
        <v>0</v>
      </c>
      <c r="O16" s="83">
        <v>0</v>
      </c>
      <c r="P16" s="83">
        <v>26140825.180000003</v>
      </c>
      <c r="Q16" s="83">
        <v>0</v>
      </c>
      <c r="R16" s="83">
        <v>0</v>
      </c>
      <c r="S16" s="83">
        <v>0</v>
      </c>
      <c r="T16" s="83">
        <v>0</v>
      </c>
      <c r="U16" s="82">
        <v>0</v>
      </c>
      <c r="V16" s="83">
        <v>26140825.180000003</v>
      </c>
      <c r="W16" s="83">
        <v>26140825.180000003</v>
      </c>
      <c r="X16" s="83">
        <v>0</v>
      </c>
      <c r="Y16" s="83">
        <v>0</v>
      </c>
      <c r="Z16" s="83">
        <v>26140825.180000003</v>
      </c>
      <c r="AA16" s="83">
        <v>0</v>
      </c>
      <c r="AB16" s="83">
        <v>0</v>
      </c>
      <c r="AC16" s="83">
        <v>0</v>
      </c>
      <c r="AD16" s="83">
        <v>0</v>
      </c>
      <c r="AE16" s="83">
        <f t="shared" si="1"/>
        <v>0</v>
      </c>
      <c r="AF16" s="82">
        <v>0</v>
      </c>
      <c r="AG16" s="83">
        <v>26140825.180000003</v>
      </c>
      <c r="AH16" s="83">
        <v>26140825.180000003</v>
      </c>
      <c r="AI16" s="83">
        <v>0</v>
      </c>
      <c r="AJ16" s="83">
        <v>0</v>
      </c>
      <c r="AK16" s="83">
        <v>26140825.180000003</v>
      </c>
      <c r="AL16" s="83">
        <v>0</v>
      </c>
      <c r="AM16" s="83">
        <v>0</v>
      </c>
      <c r="AN16" s="83">
        <v>0</v>
      </c>
      <c r="AO16" s="83">
        <v>0</v>
      </c>
      <c r="AP16" s="82">
        <v>0</v>
      </c>
      <c r="AW16" s="587">
        <v>26140825.180000003</v>
      </c>
      <c r="AX16" s="587">
        <v>26140825.180000003</v>
      </c>
      <c r="AY16" s="587">
        <v>0</v>
      </c>
      <c r="AZ16" s="587">
        <v>0</v>
      </c>
      <c r="BA16" s="587">
        <v>26140825.180000003</v>
      </c>
      <c r="BB16" s="587">
        <v>0</v>
      </c>
      <c r="BC16" s="587">
        <v>0</v>
      </c>
      <c r="BD16" s="587">
        <v>0</v>
      </c>
      <c r="BE16" s="587">
        <v>0</v>
      </c>
      <c r="BF16" s="83">
        <f t="shared" si="0"/>
        <v>0</v>
      </c>
      <c r="BG16" s="588">
        <v>0</v>
      </c>
    </row>
    <row r="17" spans="1:59" ht="15.75" thickBot="1">
      <c r="A17" s="84" t="s">
        <v>522</v>
      </c>
      <c r="B17" s="83">
        <v>22329942.109218281</v>
      </c>
      <c r="C17" s="83">
        <v>22329942.109218281</v>
      </c>
      <c r="D17" s="83">
        <v>-22329942.109218281</v>
      </c>
      <c r="E17" s="83">
        <v>0</v>
      </c>
      <c r="F17" s="83">
        <v>0</v>
      </c>
      <c r="G17" s="83">
        <v>21576024.070987076</v>
      </c>
      <c r="H17" s="83">
        <v>-21576024.070987076</v>
      </c>
      <c r="I17" s="83">
        <v>0</v>
      </c>
      <c r="J17" s="83">
        <v>0</v>
      </c>
      <c r="K17" s="82">
        <v>0.9662373491814843</v>
      </c>
      <c r="L17" s="83">
        <v>25237641.27245941</v>
      </c>
      <c r="M17" s="83">
        <v>25237641.27245941</v>
      </c>
      <c r="N17" s="83">
        <v>-25237641.27245941</v>
      </c>
      <c r="O17" s="83">
        <v>0</v>
      </c>
      <c r="P17" s="83">
        <v>0</v>
      </c>
      <c r="Q17" s="83">
        <v>24361415.841379955</v>
      </c>
      <c r="R17" s="83">
        <v>-24361415.841379955</v>
      </c>
      <c r="S17" s="83">
        <v>0</v>
      </c>
      <c r="T17" s="83">
        <v>0</v>
      </c>
      <c r="U17" s="82">
        <v>0.96528100936137662</v>
      </c>
      <c r="V17" s="83">
        <v>25237641.27245941</v>
      </c>
      <c r="W17" s="83">
        <v>25237641.27245941</v>
      </c>
      <c r="X17" s="83">
        <v>-25237641.27245941</v>
      </c>
      <c r="Y17" s="83">
        <v>0</v>
      </c>
      <c r="Z17" s="83">
        <v>0</v>
      </c>
      <c r="AA17" s="83">
        <v>24416244.739057608</v>
      </c>
      <c r="AB17" s="83">
        <v>-24416244.739057608</v>
      </c>
      <c r="AC17" s="83">
        <v>0</v>
      </c>
      <c r="AD17" s="83">
        <v>0</v>
      </c>
      <c r="AE17" s="83">
        <f t="shared" si="1"/>
        <v>0</v>
      </c>
      <c r="AF17" s="82">
        <v>0.96745351419595016</v>
      </c>
      <c r="AG17" s="83">
        <v>25237641.27245941</v>
      </c>
      <c r="AH17" s="83">
        <v>25237641.27245941</v>
      </c>
      <c r="AI17" s="83">
        <v>-25237641.27245941</v>
      </c>
      <c r="AJ17" s="83">
        <v>0</v>
      </c>
      <c r="AK17" s="83">
        <v>0</v>
      </c>
      <c r="AL17" s="83">
        <v>24435191.114418413</v>
      </c>
      <c r="AM17" s="83">
        <v>-24435191.114418413</v>
      </c>
      <c r="AN17" s="83">
        <v>0</v>
      </c>
      <c r="AO17" s="83">
        <v>0</v>
      </c>
      <c r="AP17" s="82">
        <v>0.96820423313819459</v>
      </c>
      <c r="AW17" s="587">
        <v>25237641.27245941</v>
      </c>
      <c r="AX17" s="587">
        <v>25237641.27245941</v>
      </c>
      <c r="AY17" s="587">
        <v>-25237641.27245941</v>
      </c>
      <c r="AZ17" s="587">
        <v>0</v>
      </c>
      <c r="BA17" s="587">
        <v>0</v>
      </c>
      <c r="BB17" s="587">
        <v>24435191.114418413</v>
      </c>
      <c r="BC17" s="587">
        <v>-24435191.114418413</v>
      </c>
      <c r="BD17" s="587">
        <v>0</v>
      </c>
      <c r="BE17" s="587">
        <v>0</v>
      </c>
      <c r="BF17" s="83">
        <f t="shared" si="0"/>
        <v>0</v>
      </c>
      <c r="BG17" s="588">
        <v>0.96820423313819459</v>
      </c>
    </row>
    <row r="18" spans="1:59">
      <c r="A18" s="81" t="s">
        <v>521</v>
      </c>
      <c r="B18" s="78">
        <v>806718838.30500329</v>
      </c>
      <c r="C18" s="78">
        <v>806718838.30500329</v>
      </c>
      <c r="D18" s="78">
        <v>-40621744.164146841</v>
      </c>
      <c r="E18" s="78">
        <v>0</v>
      </c>
      <c r="F18" s="78">
        <v>766097094.1408565</v>
      </c>
      <c r="G18" s="78">
        <v>754483973.06738901</v>
      </c>
      <c r="H18" s="78">
        <v>-39510510.83137849</v>
      </c>
      <c r="I18" s="78">
        <v>0</v>
      </c>
      <c r="J18" s="78">
        <v>714973462.23601055</v>
      </c>
      <c r="K18" s="74" t="s">
        <v>5</v>
      </c>
      <c r="L18" s="78">
        <v>895301332.50622332</v>
      </c>
      <c r="M18" s="78">
        <v>895301332.50622332</v>
      </c>
      <c r="N18" s="78">
        <v>-41049391.072744511</v>
      </c>
      <c r="O18" s="78">
        <v>-157198.86076923076</v>
      </c>
      <c r="P18" s="78">
        <v>854094742.57270956</v>
      </c>
      <c r="Q18" s="78">
        <v>839169212.06469154</v>
      </c>
      <c r="R18" s="78">
        <v>-39809277.904157177</v>
      </c>
      <c r="S18" s="78">
        <v>-151741.07499378163</v>
      </c>
      <c r="T18" s="78">
        <v>799208193.08554065</v>
      </c>
      <c r="U18" s="74" t="s">
        <v>5</v>
      </c>
      <c r="V18" s="78">
        <v>1037944160.2868363</v>
      </c>
      <c r="W18" s="78">
        <v>1037944160.2868363</v>
      </c>
      <c r="X18" s="78">
        <v>-37469762.516208939</v>
      </c>
      <c r="Y18" s="78">
        <v>-2043585.1900000002</v>
      </c>
      <c r="Z18" s="78">
        <v>998430812.58062732</v>
      </c>
      <c r="AA18" s="78">
        <v>978934549.45351124</v>
      </c>
      <c r="AB18" s="78">
        <v>-36312110.651613772</v>
      </c>
      <c r="AC18" s="78">
        <v>-1977073.6736242985</v>
      </c>
      <c r="AD18" s="78">
        <v>940645365.12827313</v>
      </c>
      <c r="AE18" s="78">
        <f>SUM(AE11:AE17)</f>
        <v>940514736.04964173</v>
      </c>
      <c r="AF18" s="74" t="s">
        <v>5</v>
      </c>
      <c r="AG18" s="78">
        <v>1111725618.3093092</v>
      </c>
      <c r="AH18" s="78">
        <v>1111725618.3093092</v>
      </c>
      <c r="AI18" s="78">
        <v>-36652539.916532278</v>
      </c>
      <c r="AJ18" s="78">
        <v>-2043585.1900000002</v>
      </c>
      <c r="AK18" s="78">
        <v>1073029493.2027768</v>
      </c>
      <c r="AL18" s="78">
        <v>1051095105.5442041</v>
      </c>
      <c r="AM18" s="78">
        <v>-35514457.708409011</v>
      </c>
      <c r="AN18" s="78">
        <v>-1978607.8317365227</v>
      </c>
      <c r="AO18" s="78">
        <v>1013602040.0040586</v>
      </c>
      <c r="AP18" s="74" t="s">
        <v>5</v>
      </c>
      <c r="AW18" s="589">
        <v>1111725618.3093092</v>
      </c>
      <c r="AX18" s="589">
        <v>1111725618.3093092</v>
      </c>
      <c r="AY18" s="589">
        <v>-36652539.916532278</v>
      </c>
      <c r="AZ18" s="589">
        <v>-2043585.1900000002</v>
      </c>
      <c r="BA18" s="589">
        <v>1073029493.2027768</v>
      </c>
      <c r="BB18" s="589">
        <v>1051095105.5442041</v>
      </c>
      <c r="BC18" s="589">
        <v>-35514457.708409011</v>
      </c>
      <c r="BD18" s="589">
        <v>-1978607.8317365227</v>
      </c>
      <c r="BE18" s="589">
        <v>1013602040.0040586</v>
      </c>
      <c r="BF18" s="78">
        <f>SUM(BF11:BF17)</f>
        <v>1013420361.0955878</v>
      </c>
      <c r="BG18" s="590" t="s">
        <v>5</v>
      </c>
    </row>
    <row r="20" spans="1:59">
      <c r="A20" s="81" t="s">
        <v>514</v>
      </c>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W20" s="587"/>
      <c r="AX20" s="587"/>
      <c r="AY20" s="587"/>
      <c r="AZ20" s="587"/>
      <c r="BA20" s="587"/>
      <c r="BB20" s="587"/>
      <c r="BC20" s="587"/>
      <c r="BD20" s="587"/>
      <c r="BE20" s="587"/>
      <c r="BF20" s="83"/>
      <c r="BG20" s="587"/>
    </row>
    <row r="21" spans="1:59">
      <c r="A21" s="84" t="s">
        <v>520</v>
      </c>
      <c r="B21" s="83">
        <v>2372911822.0099225</v>
      </c>
      <c r="C21" s="83">
        <v>2372911822.0099225</v>
      </c>
      <c r="D21" s="83">
        <v>0</v>
      </c>
      <c r="E21" s="83">
        <v>0</v>
      </c>
      <c r="F21" s="83">
        <v>2372911822.0099225</v>
      </c>
      <c r="G21" s="83">
        <v>2245509735.6659198</v>
      </c>
      <c r="H21" s="83">
        <v>0</v>
      </c>
      <c r="I21" s="83">
        <v>0</v>
      </c>
      <c r="J21" s="83">
        <v>2245509735.6659198</v>
      </c>
      <c r="K21" s="82">
        <v>0.94630981009817317</v>
      </c>
      <c r="L21" s="83">
        <v>2393826793.1507483</v>
      </c>
      <c r="M21" s="83">
        <v>2393826793.1507483</v>
      </c>
      <c r="N21" s="83">
        <v>0</v>
      </c>
      <c r="O21" s="83">
        <v>0</v>
      </c>
      <c r="P21" s="83">
        <v>2393826793.1507483</v>
      </c>
      <c r="Q21" s="83">
        <v>2263693349.0244918</v>
      </c>
      <c r="R21" s="83">
        <v>0</v>
      </c>
      <c r="S21" s="83">
        <v>0</v>
      </c>
      <c r="T21" s="83">
        <v>2263693349.0244918</v>
      </c>
      <c r="U21" s="82">
        <v>0.94563790308530427</v>
      </c>
      <c r="V21" s="83">
        <v>2319301013.325223</v>
      </c>
      <c r="W21" s="83">
        <v>2319301013.325223</v>
      </c>
      <c r="X21" s="83">
        <v>0</v>
      </c>
      <c r="Y21" s="83">
        <v>0</v>
      </c>
      <c r="Z21" s="83">
        <v>2319301013.325223</v>
      </c>
      <c r="AA21" s="83">
        <v>2204716367.4317169</v>
      </c>
      <c r="AB21" s="83">
        <v>0</v>
      </c>
      <c r="AC21" s="83">
        <v>0</v>
      </c>
      <c r="AD21" s="83">
        <v>2204716367.4317169</v>
      </c>
      <c r="AE21" s="83">
        <f t="shared" si="1"/>
        <v>2204410194.5865641</v>
      </c>
      <c r="AF21" s="82">
        <v>0.95059518137784804</v>
      </c>
      <c r="AG21" s="83">
        <v>2355221108.9664068</v>
      </c>
      <c r="AH21" s="83">
        <v>2355221108.9664068</v>
      </c>
      <c r="AI21" s="83">
        <v>0</v>
      </c>
      <c r="AJ21" s="83">
        <v>0</v>
      </c>
      <c r="AK21" s="83">
        <v>2355221108.9664068</v>
      </c>
      <c r="AL21" s="83">
        <v>2240483538.5285592</v>
      </c>
      <c r="AM21" s="83">
        <v>0</v>
      </c>
      <c r="AN21" s="83">
        <v>0</v>
      </c>
      <c r="AO21" s="83">
        <v>2240483538.5285592</v>
      </c>
      <c r="AP21" s="82">
        <v>0.95128373722490955</v>
      </c>
      <c r="AW21" s="587">
        <v>2355221108.9664068</v>
      </c>
      <c r="AX21" s="587">
        <v>2355221108.9664068</v>
      </c>
      <c r="AY21" s="587">
        <v>0</v>
      </c>
      <c r="AZ21" s="587">
        <v>0</v>
      </c>
      <c r="BA21" s="587">
        <v>2355221108.9664068</v>
      </c>
      <c r="BB21" s="587">
        <v>2240483538.5285592</v>
      </c>
      <c r="BC21" s="587">
        <v>0</v>
      </c>
      <c r="BD21" s="587">
        <v>0</v>
      </c>
      <c r="BE21" s="587">
        <v>2240483538.5285592</v>
      </c>
      <c r="BF21" s="83">
        <f t="shared" ref="BF21:BF26" si="2">+IF(BG21=1,BE21,BE21*$BK$6)</f>
        <v>2240081952.3165536</v>
      </c>
      <c r="BG21" s="588">
        <v>0.95128373722490955</v>
      </c>
    </row>
    <row r="22" spans="1:59">
      <c r="A22" s="84" t="s">
        <v>519</v>
      </c>
      <c r="B22" s="83">
        <v>370941.55999999994</v>
      </c>
      <c r="C22" s="83">
        <v>370941.55999999994</v>
      </c>
      <c r="D22" s="83">
        <v>-370941.55999999994</v>
      </c>
      <c r="E22" s="83">
        <v>0</v>
      </c>
      <c r="F22" s="83">
        <v>0</v>
      </c>
      <c r="G22" s="83">
        <v>350110.64361581352</v>
      </c>
      <c r="H22" s="83">
        <v>-350110.64361581352</v>
      </c>
      <c r="I22" s="83">
        <v>0</v>
      </c>
      <c r="J22" s="83">
        <v>0</v>
      </c>
      <c r="K22" s="82">
        <v>0.94384313155908861</v>
      </c>
      <c r="L22" s="83">
        <v>370941.55999999994</v>
      </c>
      <c r="M22" s="83">
        <v>370941.55999999994</v>
      </c>
      <c r="N22" s="83">
        <v>-370941.55999999994</v>
      </c>
      <c r="O22" s="83">
        <v>0</v>
      </c>
      <c r="P22" s="83">
        <v>0</v>
      </c>
      <c r="Q22" s="83">
        <v>349714.87154340994</v>
      </c>
      <c r="R22" s="83">
        <v>-349714.87154340994</v>
      </c>
      <c r="S22" s="83">
        <v>0</v>
      </c>
      <c r="T22" s="83">
        <v>0</v>
      </c>
      <c r="U22" s="82">
        <v>0.94277619240995802</v>
      </c>
      <c r="V22" s="83">
        <v>370941.55999999994</v>
      </c>
      <c r="W22" s="83">
        <v>370941.55999999994</v>
      </c>
      <c r="X22" s="83">
        <v>-370941.55999999994</v>
      </c>
      <c r="Y22" s="83">
        <v>0</v>
      </c>
      <c r="Z22" s="83">
        <v>0</v>
      </c>
      <c r="AA22" s="83">
        <v>351326.75460427161</v>
      </c>
      <c r="AB22" s="83">
        <v>-351326.75460427161</v>
      </c>
      <c r="AC22" s="83">
        <v>0</v>
      </c>
      <c r="AD22" s="83">
        <v>0</v>
      </c>
      <c r="AE22" s="83">
        <f t="shared" si="1"/>
        <v>0</v>
      </c>
      <c r="AF22" s="82">
        <v>0.94712157517284312</v>
      </c>
      <c r="AG22" s="83">
        <v>370941.55999999994</v>
      </c>
      <c r="AH22" s="83">
        <v>370941.55999999994</v>
      </c>
      <c r="AI22" s="83">
        <v>-370941.55999999994</v>
      </c>
      <c r="AJ22" s="83">
        <v>0</v>
      </c>
      <c r="AK22" s="83">
        <v>0</v>
      </c>
      <c r="AL22" s="83">
        <v>351363.11250425637</v>
      </c>
      <c r="AM22" s="83">
        <v>-351363.11250425637</v>
      </c>
      <c r="AN22" s="83">
        <v>0</v>
      </c>
      <c r="AO22" s="83">
        <v>0</v>
      </c>
      <c r="AP22" s="82">
        <v>0.94721959034263092</v>
      </c>
      <c r="AW22" s="587">
        <v>370941.55999999994</v>
      </c>
      <c r="AX22" s="587">
        <v>370941.55999999994</v>
      </c>
      <c r="AY22" s="587">
        <v>-370941.55999999994</v>
      </c>
      <c r="AZ22" s="587">
        <v>0</v>
      </c>
      <c r="BA22" s="587">
        <v>0</v>
      </c>
      <c r="BB22" s="587">
        <v>351363.11250425637</v>
      </c>
      <c r="BC22" s="587">
        <v>-351363.11250425637</v>
      </c>
      <c r="BD22" s="587">
        <v>0</v>
      </c>
      <c r="BE22" s="587">
        <v>0</v>
      </c>
      <c r="BF22" s="83">
        <f t="shared" si="2"/>
        <v>0</v>
      </c>
      <c r="BG22" s="588">
        <v>0.94721959034263092</v>
      </c>
    </row>
    <row r="23" spans="1:59">
      <c r="A23" s="84" t="s">
        <v>518</v>
      </c>
      <c r="B23" s="83">
        <v>895716583.58409262</v>
      </c>
      <c r="C23" s="83">
        <v>895716583.58409262</v>
      </c>
      <c r="D23" s="83">
        <v>-895716583.58409262</v>
      </c>
      <c r="E23" s="83">
        <v>0</v>
      </c>
      <c r="F23" s="83">
        <v>0</v>
      </c>
      <c r="G23" s="83">
        <v>845415945.23941815</v>
      </c>
      <c r="H23" s="83">
        <v>-845415945.23941815</v>
      </c>
      <c r="I23" s="83">
        <v>0</v>
      </c>
      <c r="J23" s="83">
        <v>0</v>
      </c>
      <c r="K23" s="82">
        <v>0.94384313155908861</v>
      </c>
      <c r="L23" s="83">
        <v>901650153.10886967</v>
      </c>
      <c r="M23" s="83">
        <v>901650153.10886967</v>
      </c>
      <c r="N23" s="83">
        <v>-901650153.10886967</v>
      </c>
      <c r="O23" s="83">
        <v>0</v>
      </c>
      <c r="P23" s="83">
        <v>0</v>
      </c>
      <c r="Q23" s="83">
        <v>850054298.23383582</v>
      </c>
      <c r="R23" s="83">
        <v>-850054298.23383582</v>
      </c>
      <c r="S23" s="83">
        <v>0</v>
      </c>
      <c r="T23" s="83">
        <v>0</v>
      </c>
      <c r="U23" s="82">
        <v>0.94277619240995802</v>
      </c>
      <c r="V23" s="83">
        <v>905909140.74177194</v>
      </c>
      <c r="W23" s="83">
        <v>905909140.74177194</v>
      </c>
      <c r="X23" s="83">
        <v>-905909140.74177194</v>
      </c>
      <c r="Y23" s="83">
        <v>0</v>
      </c>
      <c r="Z23" s="83">
        <v>0</v>
      </c>
      <c r="AA23" s="83">
        <v>858006092.34282386</v>
      </c>
      <c r="AB23" s="83">
        <v>-858006092.34282386</v>
      </c>
      <c r="AC23" s="83">
        <v>0</v>
      </c>
      <c r="AD23" s="83">
        <v>0</v>
      </c>
      <c r="AE23" s="83">
        <f t="shared" si="1"/>
        <v>0</v>
      </c>
      <c r="AF23" s="82">
        <v>0.94712157517284312</v>
      </c>
      <c r="AG23" s="83">
        <v>916612489.57735658</v>
      </c>
      <c r="AH23" s="83">
        <v>916612489.57735658</v>
      </c>
      <c r="AI23" s="83">
        <v>-916612489.57735658</v>
      </c>
      <c r="AJ23" s="83">
        <v>0</v>
      </c>
      <c r="AK23" s="83">
        <v>0</v>
      </c>
      <c r="AL23" s="83">
        <v>868233306.8804028</v>
      </c>
      <c r="AM23" s="83">
        <v>-868233306.8804028</v>
      </c>
      <c r="AN23" s="83">
        <v>0</v>
      </c>
      <c r="AO23" s="83">
        <v>0</v>
      </c>
      <c r="AP23" s="82">
        <v>0.94721959034263092</v>
      </c>
      <c r="AW23" s="587">
        <v>916612489.57735658</v>
      </c>
      <c r="AX23" s="587">
        <v>916612489.57735658</v>
      </c>
      <c r="AY23" s="587">
        <v>-916612489.57735658</v>
      </c>
      <c r="AZ23" s="587">
        <v>0</v>
      </c>
      <c r="BA23" s="587">
        <v>0</v>
      </c>
      <c r="BB23" s="587">
        <v>868233306.8804028</v>
      </c>
      <c r="BC23" s="587">
        <v>-868233306.8804028</v>
      </c>
      <c r="BD23" s="587">
        <v>0</v>
      </c>
      <c r="BE23" s="587">
        <v>0</v>
      </c>
      <c r="BF23" s="83">
        <f t="shared" si="2"/>
        <v>0</v>
      </c>
      <c r="BG23" s="588">
        <v>0.94721959034263092</v>
      </c>
    </row>
    <row r="24" spans="1:59">
      <c r="A24" s="84" t="s">
        <v>517</v>
      </c>
      <c r="B24" s="83">
        <v>0</v>
      </c>
      <c r="C24" s="83">
        <v>0</v>
      </c>
      <c r="D24" s="83">
        <v>0</v>
      </c>
      <c r="E24" s="83">
        <v>0</v>
      </c>
      <c r="F24" s="83">
        <v>0</v>
      </c>
      <c r="G24" s="83">
        <v>0</v>
      </c>
      <c r="H24" s="83">
        <v>0</v>
      </c>
      <c r="I24" s="83">
        <v>0</v>
      </c>
      <c r="J24" s="83">
        <v>0</v>
      </c>
      <c r="K24" s="82">
        <v>0.94645979999999963</v>
      </c>
      <c r="L24" s="83">
        <v>0</v>
      </c>
      <c r="M24" s="83">
        <v>0</v>
      </c>
      <c r="N24" s="83">
        <v>0</v>
      </c>
      <c r="O24" s="83">
        <v>0</v>
      </c>
      <c r="P24" s="83">
        <v>0</v>
      </c>
      <c r="Q24" s="83">
        <v>0</v>
      </c>
      <c r="R24" s="83">
        <v>0</v>
      </c>
      <c r="S24" s="83">
        <v>0</v>
      </c>
      <c r="T24" s="83">
        <v>0</v>
      </c>
      <c r="U24" s="82">
        <v>0.94277619240995802</v>
      </c>
      <c r="V24" s="83">
        <v>0</v>
      </c>
      <c r="W24" s="83">
        <v>0</v>
      </c>
      <c r="X24" s="83">
        <v>0</v>
      </c>
      <c r="Y24" s="83">
        <v>0</v>
      </c>
      <c r="Z24" s="83">
        <v>0</v>
      </c>
      <c r="AA24" s="83">
        <v>0</v>
      </c>
      <c r="AB24" s="83">
        <v>0</v>
      </c>
      <c r="AC24" s="83">
        <v>0</v>
      </c>
      <c r="AD24" s="83">
        <v>0</v>
      </c>
      <c r="AE24" s="83">
        <f t="shared" si="1"/>
        <v>0</v>
      </c>
      <c r="AF24" s="82">
        <v>0.94712157517284312</v>
      </c>
      <c r="AG24" s="83">
        <v>0</v>
      </c>
      <c r="AH24" s="83">
        <v>0</v>
      </c>
      <c r="AI24" s="83">
        <v>0</v>
      </c>
      <c r="AJ24" s="83">
        <v>0</v>
      </c>
      <c r="AK24" s="83">
        <v>0</v>
      </c>
      <c r="AL24" s="83">
        <v>0</v>
      </c>
      <c r="AM24" s="83">
        <v>0</v>
      </c>
      <c r="AN24" s="83">
        <v>0</v>
      </c>
      <c r="AO24" s="83">
        <v>0</v>
      </c>
      <c r="AP24" s="82">
        <v>0.94721959034263092</v>
      </c>
      <c r="AW24" s="587">
        <v>0</v>
      </c>
      <c r="AX24" s="587">
        <v>0</v>
      </c>
      <c r="AY24" s="587">
        <v>0</v>
      </c>
      <c r="AZ24" s="587">
        <v>0</v>
      </c>
      <c r="BA24" s="587">
        <v>0</v>
      </c>
      <c r="BB24" s="587">
        <v>0</v>
      </c>
      <c r="BC24" s="587">
        <v>0</v>
      </c>
      <c r="BD24" s="587">
        <v>0</v>
      </c>
      <c r="BE24" s="587">
        <v>0</v>
      </c>
      <c r="BF24" s="83">
        <f t="shared" si="2"/>
        <v>0</v>
      </c>
      <c r="BG24" s="588">
        <v>0.94721959034263092</v>
      </c>
    </row>
    <row r="25" spans="1:59">
      <c r="A25" s="84" t="s">
        <v>516</v>
      </c>
      <c r="B25" s="83">
        <v>33215398.352307703</v>
      </c>
      <c r="C25" s="83">
        <v>33215398.352307703</v>
      </c>
      <c r="D25" s="83">
        <v>-33215398.352307703</v>
      </c>
      <c r="E25" s="83">
        <v>0</v>
      </c>
      <c r="F25" s="83">
        <v>0</v>
      </c>
      <c r="G25" s="83">
        <v>31350125.596824694</v>
      </c>
      <c r="H25" s="83">
        <v>-31350125.596824694</v>
      </c>
      <c r="I25" s="83">
        <v>0</v>
      </c>
      <c r="J25" s="83">
        <v>0</v>
      </c>
      <c r="K25" s="82">
        <v>0.94384313155908861</v>
      </c>
      <c r="L25" s="83">
        <v>33201547.110000011</v>
      </c>
      <c r="M25" s="83">
        <v>33201547.110000011</v>
      </c>
      <c r="N25" s="83">
        <v>-33201547.110000011</v>
      </c>
      <c r="O25" s="83">
        <v>0</v>
      </c>
      <c r="P25" s="83">
        <v>0</v>
      </c>
      <c r="Q25" s="83">
        <v>31301628.166485656</v>
      </c>
      <c r="R25" s="83">
        <v>-31301628.166485656</v>
      </c>
      <c r="S25" s="83">
        <v>0</v>
      </c>
      <c r="T25" s="83">
        <v>0</v>
      </c>
      <c r="U25" s="82">
        <v>0.94277619240995802</v>
      </c>
      <c r="V25" s="83">
        <v>33201547.110000011</v>
      </c>
      <c r="W25" s="83">
        <v>33201547.110000011</v>
      </c>
      <c r="X25" s="83">
        <v>-33201547.110000011</v>
      </c>
      <c r="Y25" s="83">
        <v>0</v>
      </c>
      <c r="Z25" s="83">
        <v>0</v>
      </c>
      <c r="AA25" s="83">
        <v>31445901.596998569</v>
      </c>
      <c r="AB25" s="83">
        <v>-31445901.596998569</v>
      </c>
      <c r="AC25" s="83">
        <v>0</v>
      </c>
      <c r="AD25" s="83">
        <v>0</v>
      </c>
      <c r="AE25" s="83">
        <f t="shared" si="1"/>
        <v>0</v>
      </c>
      <c r="AF25" s="82">
        <v>0.94712157517284312</v>
      </c>
      <c r="AG25" s="83">
        <v>33201547.110000011</v>
      </c>
      <c r="AH25" s="83">
        <v>33201547.110000011</v>
      </c>
      <c r="AI25" s="83">
        <v>-33201547.110000011</v>
      </c>
      <c r="AJ25" s="83">
        <v>0</v>
      </c>
      <c r="AK25" s="83">
        <v>0</v>
      </c>
      <c r="AL25" s="83">
        <v>31449155.85227577</v>
      </c>
      <c r="AM25" s="83">
        <v>-31449155.85227577</v>
      </c>
      <c r="AN25" s="83">
        <v>0</v>
      </c>
      <c r="AO25" s="83">
        <v>0</v>
      </c>
      <c r="AP25" s="82">
        <v>0.94721959034263092</v>
      </c>
      <c r="AW25" s="587">
        <v>33201547.110000011</v>
      </c>
      <c r="AX25" s="587">
        <v>33201547.110000011</v>
      </c>
      <c r="AY25" s="587">
        <v>-33201547.110000011</v>
      </c>
      <c r="AZ25" s="587">
        <v>0</v>
      </c>
      <c r="BA25" s="587">
        <v>0</v>
      </c>
      <c r="BB25" s="587">
        <v>31449155.85227577</v>
      </c>
      <c r="BC25" s="587">
        <v>-31449155.85227577</v>
      </c>
      <c r="BD25" s="587">
        <v>0</v>
      </c>
      <c r="BE25" s="587">
        <v>0</v>
      </c>
      <c r="BF25" s="83">
        <f t="shared" si="2"/>
        <v>0</v>
      </c>
      <c r="BG25" s="588">
        <v>0.94721959034263092</v>
      </c>
    </row>
    <row r="26" spans="1:59" ht="15.75" thickBot="1">
      <c r="A26" s="84" t="s">
        <v>515</v>
      </c>
      <c r="B26" s="83">
        <v>107382869.72000001</v>
      </c>
      <c r="C26" s="83">
        <v>107382869.72000001</v>
      </c>
      <c r="D26" s="83">
        <v>0</v>
      </c>
      <c r="E26" s="83">
        <v>0</v>
      </c>
      <c r="F26" s="83">
        <v>107382869.72000001</v>
      </c>
      <c r="G26" s="83">
        <v>101617463.05253008</v>
      </c>
      <c r="H26" s="83">
        <v>0</v>
      </c>
      <c r="I26" s="83">
        <v>0</v>
      </c>
      <c r="J26" s="83">
        <v>101617463.05253008</v>
      </c>
      <c r="K26" s="82">
        <v>0.94630981009817317</v>
      </c>
      <c r="L26" s="83">
        <v>107382869.72000001</v>
      </c>
      <c r="M26" s="83">
        <v>107382869.72000001</v>
      </c>
      <c r="N26" s="83">
        <v>0</v>
      </c>
      <c r="O26" s="83">
        <v>0</v>
      </c>
      <c r="P26" s="83">
        <v>107382869.72000001</v>
      </c>
      <c r="Q26" s="83">
        <v>101545311.74930322</v>
      </c>
      <c r="R26" s="83">
        <v>0</v>
      </c>
      <c r="S26" s="83">
        <v>0</v>
      </c>
      <c r="T26" s="83">
        <v>101545311.74930322</v>
      </c>
      <c r="U26" s="82">
        <v>0.94563790308530427</v>
      </c>
      <c r="V26" s="83">
        <v>107382869.72000001</v>
      </c>
      <c r="W26" s="83">
        <v>107382869.72000001</v>
      </c>
      <c r="X26" s="83">
        <v>0</v>
      </c>
      <c r="Y26" s="83">
        <v>0</v>
      </c>
      <c r="Z26" s="83">
        <v>107382869.72000001</v>
      </c>
      <c r="AA26" s="83">
        <v>102077638.51835723</v>
      </c>
      <c r="AB26" s="83">
        <v>0</v>
      </c>
      <c r="AC26" s="83">
        <v>0</v>
      </c>
      <c r="AD26" s="83">
        <v>102077638.51835723</v>
      </c>
      <c r="AE26" s="83">
        <f t="shared" si="1"/>
        <v>102063462.81690496</v>
      </c>
      <c r="AF26" s="82">
        <v>0.95059518137784804</v>
      </c>
      <c r="AG26" s="83">
        <v>107382869.72000001</v>
      </c>
      <c r="AH26" s="83">
        <v>107382869.72000001</v>
      </c>
      <c r="AI26" s="83">
        <v>0</v>
      </c>
      <c r="AJ26" s="83">
        <v>0</v>
      </c>
      <c r="AK26" s="83">
        <v>107382869.72000001</v>
      </c>
      <c r="AL26" s="83">
        <v>102151577.6211772</v>
      </c>
      <c r="AM26" s="83">
        <v>0</v>
      </c>
      <c r="AN26" s="83">
        <v>0</v>
      </c>
      <c r="AO26" s="83">
        <v>102151577.6211772</v>
      </c>
      <c r="AP26" s="82">
        <v>0.95128373722490955</v>
      </c>
      <c r="AW26" s="587">
        <v>107382869.72000001</v>
      </c>
      <c r="AX26" s="587">
        <v>107382869.72000001</v>
      </c>
      <c r="AY26" s="587">
        <v>0</v>
      </c>
      <c r="AZ26" s="587">
        <v>0</v>
      </c>
      <c r="BA26" s="587">
        <v>107382869.72000001</v>
      </c>
      <c r="BB26" s="587">
        <v>102151577.6211772</v>
      </c>
      <c r="BC26" s="587">
        <v>0</v>
      </c>
      <c r="BD26" s="587">
        <v>0</v>
      </c>
      <c r="BE26" s="587">
        <v>102151577.6211772</v>
      </c>
      <c r="BF26" s="83">
        <f t="shared" si="2"/>
        <v>102133267.88383619</v>
      </c>
      <c r="BG26" s="588">
        <v>0.95128373722490955</v>
      </c>
    </row>
    <row r="27" spans="1:59">
      <c r="A27" s="81" t="s">
        <v>514</v>
      </c>
      <c r="B27" s="78">
        <v>3409597615.2263227</v>
      </c>
      <c r="C27" s="78">
        <v>3409597615.2263227</v>
      </c>
      <c r="D27" s="78">
        <v>-929302923.49640024</v>
      </c>
      <c r="E27" s="78">
        <v>0</v>
      </c>
      <c r="F27" s="78">
        <v>2480294691.7299223</v>
      </c>
      <c r="G27" s="78">
        <v>3224243380.1983085</v>
      </c>
      <c r="H27" s="78">
        <v>-877116181.47985864</v>
      </c>
      <c r="I27" s="78">
        <v>0</v>
      </c>
      <c r="J27" s="78">
        <v>2347127198.7184501</v>
      </c>
      <c r="K27" s="74" t="s">
        <v>5</v>
      </c>
      <c r="L27" s="78">
        <v>3436432304.6496177</v>
      </c>
      <c r="M27" s="78">
        <v>3436432304.6496177</v>
      </c>
      <c r="N27" s="78">
        <v>-935222641.77886963</v>
      </c>
      <c r="O27" s="78">
        <v>0</v>
      </c>
      <c r="P27" s="78">
        <v>2501209662.870748</v>
      </c>
      <c r="Q27" s="78">
        <v>3246944302.04566</v>
      </c>
      <c r="R27" s="78">
        <v>-881705641.27186489</v>
      </c>
      <c r="S27" s="78">
        <v>0</v>
      </c>
      <c r="T27" s="78">
        <v>2365238660.7737951</v>
      </c>
      <c r="U27" s="74" t="s">
        <v>5</v>
      </c>
      <c r="V27" s="78">
        <v>3366165512.456995</v>
      </c>
      <c r="W27" s="78">
        <v>3366165512.456995</v>
      </c>
      <c r="X27" s="78">
        <v>-939481629.41177189</v>
      </c>
      <c r="Y27" s="78">
        <v>0</v>
      </c>
      <c r="Z27" s="78">
        <v>2426683883.0452228</v>
      </c>
      <c r="AA27" s="78">
        <v>3196597326.6445012</v>
      </c>
      <c r="AB27" s="78">
        <v>-889803320.69442666</v>
      </c>
      <c r="AC27" s="78">
        <v>0</v>
      </c>
      <c r="AD27" s="78">
        <v>2306794005.9500742</v>
      </c>
      <c r="AE27" s="78">
        <f>SUM(AE21:AE26)</f>
        <v>2306473657.4034691</v>
      </c>
      <c r="AF27" s="74" t="s">
        <v>5</v>
      </c>
      <c r="AG27" s="78">
        <v>3412788956.9337635</v>
      </c>
      <c r="AH27" s="78">
        <v>3412788956.9337635</v>
      </c>
      <c r="AI27" s="78">
        <v>-950184978.24735653</v>
      </c>
      <c r="AJ27" s="78">
        <v>0</v>
      </c>
      <c r="AK27" s="78">
        <v>2462603978.6864066</v>
      </c>
      <c r="AL27" s="78">
        <v>3242668941.9949193</v>
      </c>
      <c r="AM27" s="78">
        <v>-900033825.84518278</v>
      </c>
      <c r="AN27" s="78">
        <v>0</v>
      </c>
      <c r="AO27" s="78">
        <v>2342635116.1497364</v>
      </c>
      <c r="AP27" s="74" t="s">
        <v>5</v>
      </c>
      <c r="AW27" s="589">
        <v>3412788956.9337635</v>
      </c>
      <c r="AX27" s="589">
        <v>3412788956.9337635</v>
      </c>
      <c r="AY27" s="589">
        <v>-950184978.24735653</v>
      </c>
      <c r="AZ27" s="589">
        <v>0</v>
      </c>
      <c r="BA27" s="589">
        <v>2462603978.6864066</v>
      </c>
      <c r="BB27" s="589">
        <v>3242668941.9949193</v>
      </c>
      <c r="BC27" s="589">
        <v>-900033825.84518278</v>
      </c>
      <c r="BD27" s="589">
        <v>0</v>
      </c>
      <c r="BE27" s="589">
        <v>2342635116.1497364</v>
      </c>
      <c r="BF27" s="78">
        <f>SUM(BF21:BF26)</f>
        <v>2342215220.2003899</v>
      </c>
      <c r="BG27" s="590" t="s">
        <v>5</v>
      </c>
    </row>
    <row r="29" spans="1:59">
      <c r="A29" s="81" t="s">
        <v>506</v>
      </c>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W29" s="587"/>
      <c r="AX29" s="587"/>
      <c r="AY29" s="587"/>
      <c r="AZ29" s="587"/>
      <c r="BA29" s="587"/>
      <c r="BB29" s="587"/>
      <c r="BC29" s="587"/>
      <c r="BD29" s="587"/>
      <c r="BE29" s="587"/>
      <c r="BF29" s="83"/>
      <c r="BG29" s="587"/>
    </row>
    <row r="30" spans="1:59">
      <c r="A30" s="84" t="s">
        <v>513</v>
      </c>
      <c r="B30" s="83">
        <v>3577328936.9299121</v>
      </c>
      <c r="C30" s="83">
        <v>3577328936.9299121</v>
      </c>
      <c r="D30" s="83">
        <v>423937.73923076928</v>
      </c>
      <c r="E30" s="83">
        <v>0</v>
      </c>
      <c r="F30" s="83">
        <v>3577752874.6691427</v>
      </c>
      <c r="G30" s="83">
        <v>3385261466.9648447</v>
      </c>
      <c r="H30" s="83">
        <v>401240.02788480587</v>
      </c>
      <c r="I30" s="83">
        <v>0</v>
      </c>
      <c r="J30" s="83">
        <v>3385662706.9927297</v>
      </c>
      <c r="K30" s="82">
        <v>0.94630981009817317</v>
      </c>
      <c r="L30" s="83">
        <v>3670541610.0534101</v>
      </c>
      <c r="M30" s="83">
        <v>3670541610.0534101</v>
      </c>
      <c r="N30" s="83">
        <v>0</v>
      </c>
      <c r="O30" s="83">
        <v>-836094.19923076918</v>
      </c>
      <c r="P30" s="83">
        <v>3669705515.8541794</v>
      </c>
      <c r="Q30" s="83">
        <v>3471003271.3182631</v>
      </c>
      <c r="R30" s="83">
        <v>0</v>
      </c>
      <c r="S30" s="83">
        <v>-790642.36534237105</v>
      </c>
      <c r="T30" s="83">
        <v>3470212628.9529209</v>
      </c>
      <c r="U30" s="82">
        <v>0.94563790308530427</v>
      </c>
      <c r="V30" s="83">
        <v>3718196873.4564466</v>
      </c>
      <c r="W30" s="83">
        <v>3718196873.4564466</v>
      </c>
      <c r="X30" s="83">
        <v>0</v>
      </c>
      <c r="Y30" s="83">
        <v>-10869224.590000002</v>
      </c>
      <c r="Z30" s="83">
        <v>3707327648.8664465</v>
      </c>
      <c r="AA30" s="83">
        <v>3534500031.3218784</v>
      </c>
      <c r="AB30" s="83">
        <v>0</v>
      </c>
      <c r="AC30" s="83">
        <v>-10332232.520567618</v>
      </c>
      <c r="AD30" s="83">
        <v>3524167798.801311</v>
      </c>
      <c r="AE30" s="83">
        <f t="shared" si="1"/>
        <v>3523678391.4119096</v>
      </c>
      <c r="AF30" s="82">
        <v>0.95059518137784804</v>
      </c>
      <c r="AG30" s="83">
        <v>3787297686.6675034</v>
      </c>
      <c r="AH30" s="83">
        <v>3787297686.6675034</v>
      </c>
      <c r="AI30" s="83">
        <v>0</v>
      </c>
      <c r="AJ30" s="83">
        <v>-10869224.590000002</v>
      </c>
      <c r="AK30" s="83">
        <v>3776428462.0775032</v>
      </c>
      <c r="AL30" s="83">
        <v>3602794697.356317</v>
      </c>
      <c r="AM30" s="83">
        <v>0</v>
      </c>
      <c r="AN30" s="83">
        <v>-10339716.588712092</v>
      </c>
      <c r="AO30" s="83">
        <v>3592454980.7676048</v>
      </c>
      <c r="AP30" s="82">
        <v>0.95128373722490955</v>
      </c>
      <c r="AW30" s="587">
        <v>3787297686.6675034</v>
      </c>
      <c r="AX30" s="587">
        <v>3787297686.6675034</v>
      </c>
      <c r="AY30" s="587">
        <v>0</v>
      </c>
      <c r="AZ30" s="587">
        <v>-10869224.590000002</v>
      </c>
      <c r="BA30" s="587">
        <v>3776428462.0775032</v>
      </c>
      <c r="BB30" s="587">
        <v>3602794697.356317</v>
      </c>
      <c r="BC30" s="587">
        <v>0</v>
      </c>
      <c r="BD30" s="587">
        <v>-10339716.588712092</v>
      </c>
      <c r="BE30" s="587">
        <v>3592454980.7676048</v>
      </c>
      <c r="BF30" s="83">
        <f t="shared" ref="BF30:BF36" si="3">+IF(BG30=1,BE30,BE30*$BK$6)</f>
        <v>3591811066.0220966</v>
      </c>
      <c r="BG30" s="588">
        <v>0.95128373722490955</v>
      </c>
    </row>
    <row r="31" spans="1:59">
      <c r="A31" s="84" t="s">
        <v>512</v>
      </c>
      <c r="B31" s="83">
        <v>1535756593.3205028</v>
      </c>
      <c r="C31" s="83">
        <v>1535756593.3205028</v>
      </c>
      <c r="D31" s="83">
        <v>0</v>
      </c>
      <c r="E31" s="83">
        <v>0</v>
      </c>
      <c r="F31" s="83">
        <v>1535756593.3205028</v>
      </c>
      <c r="G31" s="83">
        <v>1453301530.1821423</v>
      </c>
      <c r="H31" s="83">
        <v>0</v>
      </c>
      <c r="I31" s="83">
        <v>0</v>
      </c>
      <c r="J31" s="83">
        <v>1453301530.1821423</v>
      </c>
      <c r="K31" s="82">
        <v>0.94630981009817317</v>
      </c>
      <c r="L31" s="83">
        <v>1551126435.6086977</v>
      </c>
      <c r="M31" s="83">
        <v>1551126435.6086977</v>
      </c>
      <c r="N31" s="83">
        <v>0</v>
      </c>
      <c r="O31" s="83">
        <v>0</v>
      </c>
      <c r="P31" s="83">
        <v>1551126435.6086977</v>
      </c>
      <c r="Q31" s="83">
        <v>1466803949.9891911</v>
      </c>
      <c r="R31" s="83">
        <v>0</v>
      </c>
      <c r="S31" s="83">
        <v>0</v>
      </c>
      <c r="T31" s="83">
        <v>1466803949.9891911</v>
      </c>
      <c r="U31" s="82">
        <v>0.94563790308530427</v>
      </c>
      <c r="V31" s="83">
        <v>1573526628.7154515</v>
      </c>
      <c r="W31" s="83">
        <v>1573526628.7154515</v>
      </c>
      <c r="X31" s="83">
        <v>0</v>
      </c>
      <c r="Y31" s="83">
        <v>0</v>
      </c>
      <c r="Z31" s="83">
        <v>1573526628.7154515</v>
      </c>
      <c r="AA31" s="83">
        <v>1495786831.0266383</v>
      </c>
      <c r="AB31" s="83">
        <v>0</v>
      </c>
      <c r="AC31" s="83">
        <v>0</v>
      </c>
      <c r="AD31" s="83">
        <v>1495786831.0266383</v>
      </c>
      <c r="AE31" s="83">
        <f t="shared" si="1"/>
        <v>1495579108.4748566</v>
      </c>
      <c r="AF31" s="82">
        <v>0.95059518137784804</v>
      </c>
      <c r="AG31" s="83">
        <v>1588004957.5146573</v>
      </c>
      <c r="AH31" s="83">
        <v>1588004957.5146573</v>
      </c>
      <c r="AI31" s="83">
        <v>0</v>
      </c>
      <c r="AJ31" s="83">
        <v>0</v>
      </c>
      <c r="AK31" s="83">
        <v>1588004957.5146573</v>
      </c>
      <c r="AL31" s="83">
        <v>1510643290.7162268</v>
      </c>
      <c r="AM31" s="83">
        <v>0</v>
      </c>
      <c r="AN31" s="83">
        <v>0</v>
      </c>
      <c r="AO31" s="83">
        <v>1510643290.7162268</v>
      </c>
      <c r="AP31" s="82">
        <v>0.95128373722490955</v>
      </c>
      <c r="AW31" s="587">
        <v>1588004957.5146573</v>
      </c>
      <c r="AX31" s="587">
        <v>1588004957.5146573</v>
      </c>
      <c r="AY31" s="587">
        <v>0</v>
      </c>
      <c r="AZ31" s="587">
        <v>0</v>
      </c>
      <c r="BA31" s="587">
        <v>1588004957.5146573</v>
      </c>
      <c r="BB31" s="587">
        <v>1510643290.7162268</v>
      </c>
      <c r="BC31" s="587">
        <v>0</v>
      </c>
      <c r="BD31" s="587">
        <v>0</v>
      </c>
      <c r="BE31" s="587">
        <v>1510643290.7162268</v>
      </c>
      <c r="BF31" s="83">
        <f t="shared" si="3"/>
        <v>1510372521.7030303</v>
      </c>
      <c r="BG31" s="588">
        <v>0.95128373722490955</v>
      </c>
    </row>
    <row r="32" spans="1:59">
      <c r="A32" s="84" t="s">
        <v>511</v>
      </c>
      <c r="B32" s="83">
        <v>527919560.85092854</v>
      </c>
      <c r="C32" s="83">
        <v>527919560.85092854</v>
      </c>
      <c r="D32" s="83">
        <v>0</v>
      </c>
      <c r="E32" s="83">
        <v>0</v>
      </c>
      <c r="F32" s="83">
        <v>527919560.85092854</v>
      </c>
      <c r="G32" s="83">
        <v>499575459.37595314</v>
      </c>
      <c r="H32" s="83">
        <v>0</v>
      </c>
      <c r="I32" s="83">
        <v>0</v>
      </c>
      <c r="J32" s="83">
        <v>499575459.37595314</v>
      </c>
      <c r="K32" s="82">
        <v>0.94630981009817317</v>
      </c>
      <c r="L32" s="83">
        <v>531660625.94735241</v>
      </c>
      <c r="M32" s="83">
        <v>531660625.94735241</v>
      </c>
      <c r="N32" s="83">
        <v>0</v>
      </c>
      <c r="O32" s="83">
        <v>0</v>
      </c>
      <c r="P32" s="83">
        <v>531660625.94735241</v>
      </c>
      <c r="Q32" s="83">
        <v>502758439.47387463</v>
      </c>
      <c r="R32" s="83">
        <v>0</v>
      </c>
      <c r="S32" s="83">
        <v>0</v>
      </c>
      <c r="T32" s="83">
        <v>502758439.47387463</v>
      </c>
      <c r="U32" s="82">
        <v>0.94563790308530427</v>
      </c>
      <c r="V32" s="83">
        <v>533664339.91852719</v>
      </c>
      <c r="W32" s="83">
        <v>533664339.91852719</v>
      </c>
      <c r="X32" s="83">
        <v>0</v>
      </c>
      <c r="Y32" s="83">
        <v>0</v>
      </c>
      <c r="Z32" s="83">
        <v>533664339.91852719</v>
      </c>
      <c r="AA32" s="83">
        <v>507298749.99974191</v>
      </c>
      <c r="AB32" s="83">
        <v>0</v>
      </c>
      <c r="AC32" s="83">
        <v>0</v>
      </c>
      <c r="AD32" s="83">
        <v>507298749.99974191</v>
      </c>
      <c r="AE32" s="83">
        <f t="shared" si="1"/>
        <v>507228300.52881479</v>
      </c>
      <c r="AF32" s="82">
        <v>0.95059518137784804</v>
      </c>
      <c r="AG32" s="83">
        <v>530095686.3694219</v>
      </c>
      <c r="AH32" s="83">
        <v>530095686.3694219</v>
      </c>
      <c r="AI32" s="83">
        <v>0</v>
      </c>
      <c r="AJ32" s="83">
        <v>0</v>
      </c>
      <c r="AK32" s="83">
        <v>530095686.3694219</v>
      </c>
      <c r="AL32" s="83">
        <v>504271405.6163072</v>
      </c>
      <c r="AM32" s="83">
        <v>0</v>
      </c>
      <c r="AN32" s="83">
        <v>0</v>
      </c>
      <c r="AO32" s="83">
        <v>504271405.6163072</v>
      </c>
      <c r="AP32" s="82">
        <v>0.95128373722490955</v>
      </c>
      <c r="AW32" s="587">
        <v>530095686.3694219</v>
      </c>
      <c r="AX32" s="587">
        <v>530095686.3694219</v>
      </c>
      <c r="AY32" s="587">
        <v>0</v>
      </c>
      <c r="AZ32" s="587">
        <v>0</v>
      </c>
      <c r="BA32" s="587">
        <v>530095686.3694219</v>
      </c>
      <c r="BB32" s="587">
        <v>504271405.6163072</v>
      </c>
      <c r="BC32" s="587">
        <v>0</v>
      </c>
      <c r="BD32" s="587">
        <v>0</v>
      </c>
      <c r="BE32" s="587">
        <v>504271405.6163072</v>
      </c>
      <c r="BF32" s="83">
        <f t="shared" si="3"/>
        <v>504181019.57234758</v>
      </c>
      <c r="BG32" s="588">
        <v>0.95128373722490955</v>
      </c>
    </row>
    <row r="33" spans="1:59">
      <c r="A33" s="84" t="s">
        <v>510</v>
      </c>
      <c r="B33" s="83">
        <v>1865303449.0923746</v>
      </c>
      <c r="C33" s="83">
        <v>1865303449.0923746</v>
      </c>
      <c r="D33" s="83">
        <v>0</v>
      </c>
      <c r="E33" s="83">
        <v>0</v>
      </c>
      <c r="F33" s="83">
        <v>1865303449.0923746</v>
      </c>
      <c r="G33" s="83">
        <v>1765154952.6860723</v>
      </c>
      <c r="H33" s="83">
        <v>0</v>
      </c>
      <c r="I33" s="83">
        <v>0</v>
      </c>
      <c r="J33" s="83">
        <v>1765154952.6860723</v>
      </c>
      <c r="K33" s="82">
        <v>0.94630981009817317</v>
      </c>
      <c r="L33" s="83">
        <v>1902753263.8129392</v>
      </c>
      <c r="M33" s="83">
        <v>1902753263.8129392</v>
      </c>
      <c r="N33" s="83">
        <v>0</v>
      </c>
      <c r="O33" s="83">
        <v>0</v>
      </c>
      <c r="P33" s="83">
        <v>1902753263.8129392</v>
      </c>
      <c r="Q33" s="83">
        <v>1799315606.4807866</v>
      </c>
      <c r="R33" s="83">
        <v>0</v>
      </c>
      <c r="S33" s="83">
        <v>0</v>
      </c>
      <c r="T33" s="83">
        <v>1799315606.4807866</v>
      </c>
      <c r="U33" s="82">
        <v>0.94563790308530427</v>
      </c>
      <c r="V33" s="83">
        <v>1913625201.7135301</v>
      </c>
      <c r="W33" s="83">
        <v>1913625201.7135301</v>
      </c>
      <c r="X33" s="83">
        <v>0</v>
      </c>
      <c r="Y33" s="83">
        <v>0</v>
      </c>
      <c r="Z33" s="83">
        <v>1913625201.7135301</v>
      </c>
      <c r="AA33" s="83">
        <v>1819082895.7120941</v>
      </c>
      <c r="AB33" s="83">
        <v>0</v>
      </c>
      <c r="AC33" s="83">
        <v>0</v>
      </c>
      <c r="AD33" s="83">
        <v>1819082895.7120941</v>
      </c>
      <c r="AE33" s="83">
        <f t="shared" si="1"/>
        <v>1818830276.4663823</v>
      </c>
      <c r="AF33" s="82">
        <v>0.95059518137784804</v>
      </c>
      <c r="AG33" s="83">
        <v>1917058171.4035747</v>
      </c>
      <c r="AH33" s="83">
        <v>1917058171.4035747</v>
      </c>
      <c r="AI33" s="83">
        <v>0</v>
      </c>
      <c r="AJ33" s="83">
        <v>0</v>
      </c>
      <c r="AK33" s="83">
        <v>1917058171.4035747</v>
      </c>
      <c r="AL33" s="83">
        <v>1823666261.7703438</v>
      </c>
      <c r="AM33" s="83">
        <v>0</v>
      </c>
      <c r="AN33" s="83">
        <v>0</v>
      </c>
      <c r="AO33" s="83">
        <v>1823666261.7703438</v>
      </c>
      <c r="AP33" s="82">
        <v>0.95128373722490955</v>
      </c>
      <c r="AW33" s="587">
        <v>1917058171.4035747</v>
      </c>
      <c r="AX33" s="587">
        <v>1917058171.4035747</v>
      </c>
      <c r="AY33" s="587">
        <v>0</v>
      </c>
      <c r="AZ33" s="587">
        <v>0</v>
      </c>
      <c r="BA33" s="587">
        <v>1917058171.4035747</v>
      </c>
      <c r="BB33" s="587">
        <v>1823666261.7703438</v>
      </c>
      <c r="BC33" s="587">
        <v>0</v>
      </c>
      <c r="BD33" s="587">
        <v>0</v>
      </c>
      <c r="BE33" s="587">
        <v>1823666261.7703438</v>
      </c>
      <c r="BF33" s="83">
        <f t="shared" si="3"/>
        <v>1823339386.2484162</v>
      </c>
      <c r="BG33" s="588">
        <v>0.95128373722490955</v>
      </c>
    </row>
    <row r="34" spans="1:59">
      <c r="A34" s="84" t="s">
        <v>509</v>
      </c>
      <c r="B34" s="83">
        <v>49434809.87898241</v>
      </c>
      <c r="C34" s="83">
        <v>49434809.87898241</v>
      </c>
      <c r="D34" s="83">
        <v>-49434809.87898241</v>
      </c>
      <c r="E34" s="83">
        <v>0</v>
      </c>
      <c r="F34" s="83">
        <v>0</v>
      </c>
      <c r="G34" s="83">
        <v>46658705.764206931</v>
      </c>
      <c r="H34" s="83">
        <v>-46658705.764206931</v>
      </c>
      <c r="I34" s="83">
        <v>0</v>
      </c>
      <c r="J34" s="83">
        <v>0</v>
      </c>
      <c r="K34" s="82">
        <v>0.94384313155908861</v>
      </c>
      <c r="L34" s="83">
        <v>73125334.103269801</v>
      </c>
      <c r="M34" s="83">
        <v>73125334.103269801</v>
      </c>
      <c r="N34" s="83">
        <v>-73125334.103269801</v>
      </c>
      <c r="O34" s="83">
        <v>0</v>
      </c>
      <c r="P34" s="83">
        <v>0</v>
      </c>
      <c r="Q34" s="83">
        <v>68940824.054586753</v>
      </c>
      <c r="R34" s="83">
        <v>-68940824.054586753</v>
      </c>
      <c r="S34" s="83">
        <v>0</v>
      </c>
      <c r="T34" s="83">
        <v>0</v>
      </c>
      <c r="U34" s="82">
        <v>0.94277619240995802</v>
      </c>
      <c r="V34" s="83">
        <v>81149155.831690192</v>
      </c>
      <c r="W34" s="83">
        <v>81149155.831690192</v>
      </c>
      <c r="X34" s="83">
        <v>-81149155.831690192</v>
      </c>
      <c r="Y34" s="83">
        <v>0</v>
      </c>
      <c r="Z34" s="83">
        <v>0</v>
      </c>
      <c r="AA34" s="83">
        <v>76858116.295256928</v>
      </c>
      <c r="AB34" s="83">
        <v>-76858116.295256928</v>
      </c>
      <c r="AC34" s="83">
        <v>0</v>
      </c>
      <c r="AD34" s="83">
        <v>0</v>
      </c>
      <c r="AE34" s="83">
        <f t="shared" si="1"/>
        <v>0</v>
      </c>
      <c r="AF34" s="82">
        <v>0.94712157517284312</v>
      </c>
      <c r="AG34" s="83">
        <v>88665862.587653652</v>
      </c>
      <c r="AH34" s="83">
        <v>88665862.587653652</v>
      </c>
      <c r="AI34" s="83">
        <v>-88665862.587653652</v>
      </c>
      <c r="AJ34" s="83">
        <v>0</v>
      </c>
      <c r="AK34" s="83">
        <v>0</v>
      </c>
      <c r="AL34" s="83">
        <v>83986042.037653297</v>
      </c>
      <c r="AM34" s="83">
        <v>-83986042.037653297</v>
      </c>
      <c r="AN34" s="83">
        <v>0</v>
      </c>
      <c r="AO34" s="83">
        <v>0</v>
      </c>
      <c r="AP34" s="82">
        <v>0.94721959034263092</v>
      </c>
      <c r="AW34" s="587">
        <v>88665862.587653652</v>
      </c>
      <c r="AX34" s="587">
        <v>88665862.587653652</v>
      </c>
      <c r="AY34" s="587">
        <v>-88665862.587653652</v>
      </c>
      <c r="AZ34" s="587">
        <v>0</v>
      </c>
      <c r="BA34" s="587">
        <v>0</v>
      </c>
      <c r="BB34" s="587">
        <v>83986042.037653297</v>
      </c>
      <c r="BC34" s="587">
        <v>-83986042.037653297</v>
      </c>
      <c r="BD34" s="587">
        <v>0</v>
      </c>
      <c r="BE34" s="587">
        <v>0</v>
      </c>
      <c r="BF34" s="83">
        <f t="shared" si="3"/>
        <v>0</v>
      </c>
      <c r="BG34" s="588">
        <v>0.94721959034263092</v>
      </c>
    </row>
    <row r="35" spans="1:59">
      <c r="A35" s="84" t="s">
        <v>508</v>
      </c>
      <c r="B35" s="83">
        <v>0</v>
      </c>
      <c r="C35" s="83">
        <v>0</v>
      </c>
      <c r="D35" s="83">
        <v>0</v>
      </c>
      <c r="E35" s="83">
        <v>0</v>
      </c>
      <c r="F35" s="83">
        <v>0</v>
      </c>
      <c r="G35" s="83">
        <v>0</v>
      </c>
      <c r="H35" s="83">
        <v>0</v>
      </c>
      <c r="I35" s="83">
        <v>0</v>
      </c>
      <c r="J35" s="83">
        <v>0</v>
      </c>
      <c r="K35" s="82">
        <v>0.94645979999999963</v>
      </c>
      <c r="L35" s="83">
        <v>0</v>
      </c>
      <c r="M35" s="83">
        <v>0</v>
      </c>
      <c r="N35" s="83">
        <v>0</v>
      </c>
      <c r="O35" s="83">
        <v>0</v>
      </c>
      <c r="P35" s="83">
        <v>0</v>
      </c>
      <c r="Q35" s="83">
        <v>0</v>
      </c>
      <c r="R35" s="83">
        <v>0</v>
      </c>
      <c r="S35" s="83">
        <v>0</v>
      </c>
      <c r="T35" s="83">
        <v>0</v>
      </c>
      <c r="U35" s="82">
        <v>0.94277619240995802</v>
      </c>
      <c r="V35" s="83">
        <v>0</v>
      </c>
      <c r="W35" s="83">
        <v>0</v>
      </c>
      <c r="X35" s="83">
        <v>0</v>
      </c>
      <c r="Y35" s="83">
        <v>0</v>
      </c>
      <c r="Z35" s="83">
        <v>0</v>
      </c>
      <c r="AA35" s="83">
        <v>0</v>
      </c>
      <c r="AB35" s="83">
        <v>0</v>
      </c>
      <c r="AC35" s="83">
        <v>0</v>
      </c>
      <c r="AD35" s="83">
        <v>0</v>
      </c>
      <c r="AE35" s="83">
        <f t="shared" si="1"/>
        <v>0</v>
      </c>
      <c r="AF35" s="82">
        <v>0.94712157517284312</v>
      </c>
      <c r="AG35" s="83">
        <v>0</v>
      </c>
      <c r="AH35" s="83">
        <v>0</v>
      </c>
      <c r="AI35" s="83">
        <v>0</v>
      </c>
      <c r="AJ35" s="83">
        <v>0</v>
      </c>
      <c r="AK35" s="83">
        <v>0</v>
      </c>
      <c r="AL35" s="83">
        <v>0</v>
      </c>
      <c r="AM35" s="83">
        <v>0</v>
      </c>
      <c r="AN35" s="83">
        <v>0</v>
      </c>
      <c r="AO35" s="83">
        <v>0</v>
      </c>
      <c r="AP35" s="82">
        <v>0.94721959034263092</v>
      </c>
      <c r="AW35" s="587">
        <v>0</v>
      </c>
      <c r="AX35" s="587">
        <v>0</v>
      </c>
      <c r="AY35" s="587">
        <v>0</v>
      </c>
      <c r="AZ35" s="587">
        <v>0</v>
      </c>
      <c r="BA35" s="587">
        <v>0</v>
      </c>
      <c r="BB35" s="587">
        <v>0</v>
      </c>
      <c r="BC35" s="587">
        <v>0</v>
      </c>
      <c r="BD35" s="587">
        <v>0</v>
      </c>
      <c r="BE35" s="587">
        <v>0</v>
      </c>
      <c r="BF35" s="83">
        <f t="shared" si="3"/>
        <v>0</v>
      </c>
      <c r="BG35" s="588">
        <v>0.94721959034263092</v>
      </c>
    </row>
    <row r="36" spans="1:59" ht="15.75" thickBot="1">
      <c r="A36" s="84" t="s">
        <v>507</v>
      </c>
      <c r="B36" s="83">
        <v>148854244.30356628</v>
      </c>
      <c r="C36" s="83">
        <v>148854244.30356628</v>
      </c>
      <c r="D36" s="83">
        <v>0</v>
      </c>
      <c r="E36" s="83">
        <v>0</v>
      </c>
      <c r="F36" s="83">
        <v>148854244.30356628</v>
      </c>
      <c r="G36" s="83">
        <v>0</v>
      </c>
      <c r="H36" s="83">
        <v>0</v>
      </c>
      <c r="I36" s="83">
        <v>0</v>
      </c>
      <c r="J36" s="83">
        <v>0</v>
      </c>
      <c r="K36" s="82">
        <v>0</v>
      </c>
      <c r="L36" s="83">
        <v>148861753.44909051</v>
      </c>
      <c r="M36" s="83">
        <v>148861753.44909051</v>
      </c>
      <c r="N36" s="83">
        <v>0</v>
      </c>
      <c r="O36" s="83">
        <v>0</v>
      </c>
      <c r="P36" s="83">
        <v>148861753.44909051</v>
      </c>
      <c r="Q36" s="83">
        <v>0</v>
      </c>
      <c r="R36" s="83">
        <v>0</v>
      </c>
      <c r="S36" s="83">
        <v>0</v>
      </c>
      <c r="T36" s="83">
        <v>0</v>
      </c>
      <c r="U36" s="82">
        <v>0</v>
      </c>
      <c r="V36" s="83">
        <v>148861753.44909051</v>
      </c>
      <c r="W36" s="83">
        <v>148861753.44909051</v>
      </c>
      <c r="X36" s="83">
        <v>0</v>
      </c>
      <c r="Y36" s="83">
        <v>0</v>
      </c>
      <c r="Z36" s="83">
        <v>148861753.44909051</v>
      </c>
      <c r="AA36" s="83">
        <v>0</v>
      </c>
      <c r="AB36" s="83">
        <v>0</v>
      </c>
      <c r="AC36" s="83">
        <v>0</v>
      </c>
      <c r="AD36" s="83">
        <v>0</v>
      </c>
      <c r="AE36" s="83">
        <f t="shared" si="1"/>
        <v>0</v>
      </c>
      <c r="AF36" s="82">
        <v>0</v>
      </c>
      <c r="AG36" s="83">
        <v>148861753.44909051</v>
      </c>
      <c r="AH36" s="83">
        <v>148861753.44909051</v>
      </c>
      <c r="AI36" s="83">
        <v>0</v>
      </c>
      <c r="AJ36" s="83">
        <v>0</v>
      </c>
      <c r="AK36" s="83">
        <v>148861753.44909051</v>
      </c>
      <c r="AL36" s="83">
        <v>0</v>
      </c>
      <c r="AM36" s="83">
        <v>0</v>
      </c>
      <c r="AN36" s="83">
        <v>0</v>
      </c>
      <c r="AO36" s="83">
        <v>0</v>
      </c>
      <c r="AP36" s="82">
        <v>0</v>
      </c>
      <c r="AW36" s="587">
        <v>148861753.44909051</v>
      </c>
      <c r="AX36" s="587">
        <v>148861753.44909051</v>
      </c>
      <c r="AY36" s="587">
        <v>0</v>
      </c>
      <c r="AZ36" s="587">
        <v>0</v>
      </c>
      <c r="BA36" s="587">
        <v>148861753.44909051</v>
      </c>
      <c r="BB36" s="587">
        <v>0</v>
      </c>
      <c r="BC36" s="587">
        <v>0</v>
      </c>
      <c r="BD36" s="587">
        <v>0</v>
      </c>
      <c r="BE36" s="587">
        <v>0</v>
      </c>
      <c r="BF36" s="83">
        <f t="shared" si="3"/>
        <v>0</v>
      </c>
      <c r="BG36" s="588">
        <v>0</v>
      </c>
    </row>
    <row r="37" spans="1:59">
      <c r="A37" s="81" t="s">
        <v>506</v>
      </c>
      <c r="B37" s="78">
        <v>7704597594.3762665</v>
      </c>
      <c r="C37" s="78">
        <v>7704597594.3762665</v>
      </c>
      <c r="D37" s="78">
        <v>-49010872.139751643</v>
      </c>
      <c r="E37" s="78">
        <v>0</v>
      </c>
      <c r="F37" s="78">
        <v>7655586722.2365141</v>
      </c>
      <c r="G37" s="78">
        <v>7149952114.9732189</v>
      </c>
      <c r="H37" s="78">
        <v>-46257465.736322127</v>
      </c>
      <c r="I37" s="78">
        <v>0</v>
      </c>
      <c r="J37" s="78">
        <v>7103694649.2368965</v>
      </c>
      <c r="K37" s="74" t="s">
        <v>5</v>
      </c>
      <c r="L37" s="78">
        <v>7878069022.9747601</v>
      </c>
      <c r="M37" s="78">
        <v>7878069022.9747601</v>
      </c>
      <c r="N37" s="78">
        <v>-73125334.103269801</v>
      </c>
      <c r="O37" s="78">
        <v>-836094.19923076918</v>
      </c>
      <c r="P37" s="78">
        <v>7804107594.6722603</v>
      </c>
      <c r="Q37" s="78">
        <v>7308822091.3167019</v>
      </c>
      <c r="R37" s="78">
        <v>-68940824.054586753</v>
      </c>
      <c r="S37" s="78">
        <v>-790642.36534237105</v>
      </c>
      <c r="T37" s="78">
        <v>7239090624.8967733</v>
      </c>
      <c r="U37" s="74" t="s">
        <v>5</v>
      </c>
      <c r="V37" s="78">
        <v>7969023953.0847359</v>
      </c>
      <c r="W37" s="78">
        <v>7969023953.0847359</v>
      </c>
      <c r="X37" s="78">
        <v>-81149155.831690192</v>
      </c>
      <c r="Y37" s="78">
        <v>-10869224.590000002</v>
      </c>
      <c r="Z37" s="78">
        <v>7877005572.6630459</v>
      </c>
      <c r="AA37" s="78">
        <v>7433526624.3556089</v>
      </c>
      <c r="AB37" s="78">
        <v>-76858116.295256928</v>
      </c>
      <c r="AC37" s="78">
        <v>-10332232.520567618</v>
      </c>
      <c r="AD37" s="78">
        <v>7346336275.5397854</v>
      </c>
      <c r="AE37" s="78">
        <f>SUM(AE30:AE36)</f>
        <v>7345316076.8819628</v>
      </c>
      <c r="AF37" s="74" t="s">
        <v>5</v>
      </c>
      <c r="AG37" s="78">
        <v>8059984117.9919024</v>
      </c>
      <c r="AH37" s="78">
        <v>8059984117.9919024</v>
      </c>
      <c r="AI37" s="78">
        <v>-88665862.587653652</v>
      </c>
      <c r="AJ37" s="78">
        <v>-10869224.590000002</v>
      </c>
      <c r="AK37" s="78">
        <v>7960449030.8142481</v>
      </c>
      <c r="AL37" s="78">
        <v>7525361697.4968481</v>
      </c>
      <c r="AM37" s="78">
        <v>-83986042.037653297</v>
      </c>
      <c r="AN37" s="78">
        <v>-10339716.588712092</v>
      </c>
      <c r="AO37" s="78">
        <v>7431035938.8704824</v>
      </c>
      <c r="AP37" s="74" t="s">
        <v>5</v>
      </c>
      <c r="AW37" s="589">
        <v>8059984117.9919024</v>
      </c>
      <c r="AX37" s="589">
        <v>8059984117.9919024</v>
      </c>
      <c r="AY37" s="589">
        <v>-88665862.587653652</v>
      </c>
      <c r="AZ37" s="589">
        <v>-10869224.590000002</v>
      </c>
      <c r="BA37" s="589">
        <v>7960449030.8142481</v>
      </c>
      <c r="BB37" s="589">
        <v>7525361697.4968481</v>
      </c>
      <c r="BC37" s="589">
        <v>-83986042.037653297</v>
      </c>
      <c r="BD37" s="589">
        <v>-10339716.588712092</v>
      </c>
      <c r="BE37" s="589">
        <v>7431035938.8704824</v>
      </c>
      <c r="BF37" s="78">
        <f>SUM(BF30:BF36)</f>
        <v>7429703993.5458908</v>
      </c>
      <c r="BG37" s="590" t="s">
        <v>5</v>
      </c>
    </row>
    <row r="39" spans="1:59">
      <c r="A39" s="81" t="s">
        <v>500</v>
      </c>
      <c r="B39" s="83"/>
      <c r="C39" s="83"/>
      <c r="D39" s="83"/>
      <c r="E39" s="83"/>
      <c r="F39" s="83"/>
      <c r="G39" s="83"/>
      <c r="H39" s="83"/>
      <c r="I39" s="83"/>
      <c r="J39" s="83"/>
      <c r="K39" s="83"/>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W39" s="587"/>
      <c r="AX39" s="587"/>
      <c r="AY39" s="587"/>
      <c r="AZ39" s="587"/>
      <c r="BA39" s="587"/>
      <c r="BB39" s="587"/>
      <c r="BC39" s="587"/>
      <c r="BD39" s="587"/>
      <c r="BE39" s="587"/>
      <c r="BF39" s="83"/>
      <c r="BG39" s="587"/>
    </row>
    <row r="40" spans="1:59">
      <c r="A40" s="84" t="s">
        <v>505</v>
      </c>
      <c r="B40" s="83">
        <v>8689412076.5602074</v>
      </c>
      <c r="C40" s="83">
        <v>8689412076.5602074</v>
      </c>
      <c r="D40" s="83">
        <v>0</v>
      </c>
      <c r="E40" s="83">
        <v>0</v>
      </c>
      <c r="F40" s="83">
        <v>8689412076.5602074</v>
      </c>
      <c r="G40" s="83">
        <v>8222875892.034462</v>
      </c>
      <c r="H40" s="83">
        <v>0</v>
      </c>
      <c r="I40" s="83">
        <v>0</v>
      </c>
      <c r="J40" s="83">
        <v>8222875892.034462</v>
      </c>
      <c r="K40" s="82">
        <v>0.94630981009817317</v>
      </c>
      <c r="L40" s="83">
        <v>9934115874.8744011</v>
      </c>
      <c r="M40" s="83">
        <v>9934115874.8744011</v>
      </c>
      <c r="N40" s="83">
        <v>0</v>
      </c>
      <c r="O40" s="83">
        <v>0</v>
      </c>
      <c r="P40" s="83">
        <v>9934115874.8744011</v>
      </c>
      <c r="Q40" s="83">
        <v>9394076504.9226608</v>
      </c>
      <c r="R40" s="83">
        <v>0</v>
      </c>
      <c r="S40" s="83">
        <v>0</v>
      </c>
      <c r="T40" s="83">
        <v>9394076504.9226608</v>
      </c>
      <c r="U40" s="82">
        <v>0.94563790308530427</v>
      </c>
      <c r="V40" s="83">
        <v>11583999780.518101</v>
      </c>
      <c r="W40" s="83">
        <v>11583999780.518101</v>
      </c>
      <c r="X40" s="83">
        <v>0</v>
      </c>
      <c r="Y40" s="83">
        <v>0</v>
      </c>
      <c r="Z40" s="83">
        <v>11583999780.518101</v>
      </c>
      <c r="AA40" s="83">
        <v>11011694372.442556</v>
      </c>
      <c r="AB40" s="83">
        <v>0</v>
      </c>
      <c r="AC40" s="83">
        <v>0</v>
      </c>
      <c r="AD40" s="83">
        <v>11011694372.442556</v>
      </c>
      <c r="AE40" s="83">
        <f t="shared" si="1"/>
        <v>11010165159.049955</v>
      </c>
      <c r="AF40" s="82">
        <v>0.95059518137784804</v>
      </c>
      <c r="AG40" s="83">
        <v>12021875116.957558</v>
      </c>
      <c r="AH40" s="83">
        <v>12021875116.957558</v>
      </c>
      <c r="AI40" s="83">
        <v>0</v>
      </c>
      <c r="AJ40" s="83">
        <v>0</v>
      </c>
      <c r="AK40" s="83">
        <v>12021875116.957558</v>
      </c>
      <c r="AL40" s="83">
        <v>11436214289.710531</v>
      </c>
      <c r="AM40" s="83">
        <v>0</v>
      </c>
      <c r="AN40" s="83">
        <v>0</v>
      </c>
      <c r="AO40" s="83">
        <v>11436214289.710531</v>
      </c>
      <c r="AP40" s="82">
        <v>0.95128373722490955</v>
      </c>
      <c r="AW40" s="587">
        <v>12021875116.957558</v>
      </c>
      <c r="AX40" s="587">
        <v>12021875116.957558</v>
      </c>
      <c r="AY40" s="587">
        <v>0</v>
      </c>
      <c r="AZ40" s="587">
        <v>0</v>
      </c>
      <c r="BA40" s="587">
        <v>12021875116.957558</v>
      </c>
      <c r="BB40" s="587">
        <v>11436214289.710531</v>
      </c>
      <c r="BC40" s="587">
        <v>0</v>
      </c>
      <c r="BD40" s="587">
        <v>0</v>
      </c>
      <c r="BE40" s="587">
        <v>11436214289.710531</v>
      </c>
      <c r="BF40" s="83">
        <f>+IF(BG40=1,BE40,BE40*$BK$6)</f>
        <v>11434164452.745737</v>
      </c>
      <c r="BG40" s="588">
        <v>0.95128373722490955</v>
      </c>
    </row>
    <row r="41" spans="1:59">
      <c r="A41" s="84" t="s">
        <v>504</v>
      </c>
      <c r="B41" s="83">
        <v>66614250.243076921</v>
      </c>
      <c r="C41" s="83">
        <v>66614250.243076921</v>
      </c>
      <c r="D41" s="83">
        <v>-66614250.243076921</v>
      </c>
      <c r="E41" s="83">
        <v>0</v>
      </c>
      <c r="F41" s="83">
        <v>0</v>
      </c>
      <c r="G41" s="83">
        <v>62873402.5558865</v>
      </c>
      <c r="H41" s="83">
        <v>-62873402.5558865</v>
      </c>
      <c r="I41" s="83">
        <v>0</v>
      </c>
      <c r="J41" s="83">
        <v>0</v>
      </c>
      <c r="K41" s="82">
        <v>0.94384313155908861</v>
      </c>
      <c r="L41" s="83">
        <v>409940408.68999988</v>
      </c>
      <c r="M41" s="83">
        <v>409940408.68999988</v>
      </c>
      <c r="N41" s="83">
        <v>-409940408.68999988</v>
      </c>
      <c r="O41" s="83">
        <v>0</v>
      </c>
      <c r="P41" s="83">
        <v>0</v>
      </c>
      <c r="Q41" s="83">
        <v>386482057.61974013</v>
      </c>
      <c r="R41" s="83">
        <v>-386482057.61974013</v>
      </c>
      <c r="S41" s="83">
        <v>0</v>
      </c>
      <c r="T41" s="83">
        <v>0</v>
      </c>
      <c r="U41" s="82">
        <v>0.94277619240995802</v>
      </c>
      <c r="V41" s="83">
        <v>909940408.69000041</v>
      </c>
      <c r="W41" s="83">
        <v>909940408.69000041</v>
      </c>
      <c r="X41" s="83">
        <v>-909940408.69000041</v>
      </c>
      <c r="Y41" s="83">
        <v>0</v>
      </c>
      <c r="Z41" s="83">
        <v>0</v>
      </c>
      <c r="AA41" s="83">
        <v>861824193.19189382</v>
      </c>
      <c r="AB41" s="83">
        <v>-861824193.19189382</v>
      </c>
      <c r="AC41" s="83">
        <v>0</v>
      </c>
      <c r="AD41" s="83">
        <v>0</v>
      </c>
      <c r="AE41" s="83">
        <f t="shared" si="1"/>
        <v>0</v>
      </c>
      <c r="AF41" s="82">
        <v>0.94712157517284312</v>
      </c>
      <c r="AG41" s="83">
        <v>1409940408.6900003</v>
      </c>
      <c r="AH41" s="83">
        <v>1409940408.6900003</v>
      </c>
      <c r="AI41" s="83">
        <v>-1409940408.6900003</v>
      </c>
      <c r="AJ41" s="83">
        <v>0</v>
      </c>
      <c r="AK41" s="83">
        <v>0</v>
      </c>
      <c r="AL41" s="83">
        <v>1335523176.3268638</v>
      </c>
      <c r="AM41" s="83">
        <v>-1335523176.3268638</v>
      </c>
      <c r="AN41" s="83">
        <v>0</v>
      </c>
      <c r="AO41" s="83">
        <v>0</v>
      </c>
      <c r="AP41" s="82">
        <v>0.94721959034263092</v>
      </c>
      <c r="AW41" s="587">
        <v>1409940408.6900003</v>
      </c>
      <c r="AX41" s="587">
        <v>1409940408.6900003</v>
      </c>
      <c r="AY41" s="587">
        <v>-1409940408.6900003</v>
      </c>
      <c r="AZ41" s="587">
        <v>0</v>
      </c>
      <c r="BA41" s="587">
        <v>0</v>
      </c>
      <c r="BB41" s="587">
        <v>1335523176.3268638</v>
      </c>
      <c r="BC41" s="587">
        <v>-1335523176.3268638</v>
      </c>
      <c r="BD41" s="587">
        <v>0</v>
      </c>
      <c r="BE41" s="587">
        <v>0</v>
      </c>
      <c r="BF41" s="83">
        <f>+IF(BG41=1,BE41,BE41*$BK$6)</f>
        <v>0</v>
      </c>
      <c r="BG41" s="588">
        <v>0.94721959034263092</v>
      </c>
    </row>
    <row r="42" spans="1:59">
      <c r="A42" s="84" t="s">
        <v>503</v>
      </c>
      <c r="B42" s="83">
        <v>5102219.6241078153</v>
      </c>
      <c r="C42" s="83">
        <v>5102219.6241078153</v>
      </c>
      <c r="D42" s="83">
        <v>-5102219.6241078153</v>
      </c>
      <c r="E42" s="83">
        <v>0</v>
      </c>
      <c r="F42" s="83">
        <v>0</v>
      </c>
      <c r="G42" s="83">
        <v>4815694.9479201566</v>
      </c>
      <c r="H42" s="83">
        <v>-4815694.9479201566</v>
      </c>
      <c r="I42" s="83">
        <v>0</v>
      </c>
      <c r="J42" s="83">
        <v>0</v>
      </c>
      <c r="K42" s="82">
        <v>0.94384313155908861</v>
      </c>
      <c r="L42" s="83">
        <v>52681078.21064885</v>
      </c>
      <c r="M42" s="83">
        <v>52681078.21064885</v>
      </c>
      <c r="N42" s="83">
        <v>-52681078.21064885</v>
      </c>
      <c r="O42" s="83">
        <v>0</v>
      </c>
      <c r="P42" s="83">
        <v>0</v>
      </c>
      <c r="Q42" s="83">
        <v>49666466.327486724</v>
      </c>
      <c r="R42" s="83">
        <v>-49666466.327486724</v>
      </c>
      <c r="S42" s="83">
        <v>0</v>
      </c>
      <c r="T42" s="83">
        <v>0</v>
      </c>
      <c r="U42" s="82">
        <v>0.94277619240995802</v>
      </c>
      <c r="V42" s="83">
        <v>73310354.42442745</v>
      </c>
      <c r="W42" s="83">
        <v>73310354.42442745</v>
      </c>
      <c r="X42" s="83">
        <v>-73310354.42442745</v>
      </c>
      <c r="Y42" s="83">
        <v>0</v>
      </c>
      <c r="Z42" s="83">
        <v>0</v>
      </c>
      <c r="AA42" s="83">
        <v>69433818.358943135</v>
      </c>
      <c r="AB42" s="83">
        <v>-69433818.358943135</v>
      </c>
      <c r="AC42" s="83">
        <v>0</v>
      </c>
      <c r="AD42" s="83">
        <v>0</v>
      </c>
      <c r="AE42" s="83">
        <f t="shared" si="1"/>
        <v>0</v>
      </c>
      <c r="AF42" s="82">
        <v>0.94712157517284312</v>
      </c>
      <c r="AG42" s="83">
        <v>84614397.122824118</v>
      </c>
      <c r="AH42" s="83">
        <v>84614397.122824118</v>
      </c>
      <c r="AI42" s="83">
        <v>-84614397.122824118</v>
      </c>
      <c r="AJ42" s="83">
        <v>0</v>
      </c>
      <c r="AK42" s="83">
        <v>0</v>
      </c>
      <c r="AL42" s="83">
        <v>80148414.579770148</v>
      </c>
      <c r="AM42" s="83">
        <v>-80148414.579770148</v>
      </c>
      <c r="AN42" s="83">
        <v>0</v>
      </c>
      <c r="AO42" s="83">
        <v>0</v>
      </c>
      <c r="AP42" s="82">
        <v>0.94721959034263092</v>
      </c>
      <c r="AW42" s="587">
        <v>84614397.122824118</v>
      </c>
      <c r="AX42" s="587">
        <v>84614397.122824118</v>
      </c>
      <c r="AY42" s="587">
        <v>-84614397.122824118</v>
      </c>
      <c r="AZ42" s="587">
        <v>0</v>
      </c>
      <c r="BA42" s="587">
        <v>0</v>
      </c>
      <c r="BB42" s="587">
        <v>80148414.579770148</v>
      </c>
      <c r="BC42" s="587">
        <v>-80148414.579770148</v>
      </c>
      <c r="BD42" s="587">
        <v>0</v>
      </c>
      <c r="BE42" s="587">
        <v>0</v>
      </c>
      <c r="BF42" s="83">
        <f>+IF(BG42=1,BE42,BE42*$BK$6)</f>
        <v>0</v>
      </c>
      <c r="BG42" s="588">
        <v>0.94721959034263092</v>
      </c>
    </row>
    <row r="43" spans="1:59">
      <c r="A43" s="84" t="s">
        <v>502</v>
      </c>
      <c r="B43" s="83">
        <v>649139537.42236996</v>
      </c>
      <c r="C43" s="83">
        <v>649139537.42236996</v>
      </c>
      <c r="D43" s="83">
        <v>-649139537.42236996</v>
      </c>
      <c r="E43" s="83">
        <v>0</v>
      </c>
      <c r="F43" s="83">
        <v>0</v>
      </c>
      <c r="G43" s="83">
        <v>612685893.81954789</v>
      </c>
      <c r="H43" s="83">
        <v>-612685893.81954789</v>
      </c>
      <c r="I43" s="83">
        <v>0</v>
      </c>
      <c r="J43" s="83">
        <v>0</v>
      </c>
      <c r="K43" s="82">
        <v>0.94384313155908861</v>
      </c>
      <c r="L43" s="83">
        <v>650966034.24067378</v>
      </c>
      <c r="M43" s="83">
        <v>650966034.24067378</v>
      </c>
      <c r="N43" s="83">
        <v>-650966034.24067378</v>
      </c>
      <c r="O43" s="83">
        <v>0</v>
      </c>
      <c r="P43" s="83">
        <v>0</v>
      </c>
      <c r="Q43" s="83">
        <v>613715279.14963281</v>
      </c>
      <c r="R43" s="83">
        <v>-613715279.14963281</v>
      </c>
      <c r="S43" s="83">
        <v>0</v>
      </c>
      <c r="T43" s="83">
        <v>0</v>
      </c>
      <c r="U43" s="82">
        <v>0.94277619240995802</v>
      </c>
      <c r="V43" s="83">
        <v>648548619.05927265</v>
      </c>
      <c r="W43" s="83">
        <v>648548619.05927265</v>
      </c>
      <c r="X43" s="83">
        <v>-648548619.05927265</v>
      </c>
      <c r="Y43" s="83">
        <v>0</v>
      </c>
      <c r="Z43" s="83">
        <v>0</v>
      </c>
      <c r="AA43" s="83">
        <v>614254389.65959048</v>
      </c>
      <c r="AB43" s="83">
        <v>-614254389.65959048</v>
      </c>
      <c r="AC43" s="83">
        <v>0</v>
      </c>
      <c r="AD43" s="83">
        <v>0</v>
      </c>
      <c r="AE43" s="83">
        <f t="shared" si="1"/>
        <v>0</v>
      </c>
      <c r="AF43" s="82">
        <v>0.94712157517284312</v>
      </c>
      <c r="AG43" s="83">
        <v>649634030.81174254</v>
      </c>
      <c r="AH43" s="83">
        <v>649634030.81174254</v>
      </c>
      <c r="AI43" s="83">
        <v>-649634030.81174254</v>
      </c>
      <c r="AJ43" s="83">
        <v>0</v>
      </c>
      <c r="AK43" s="83">
        <v>0</v>
      </c>
      <c r="AL43" s="83">
        <v>615346080.53813088</v>
      </c>
      <c r="AM43" s="83">
        <v>-615346080.53813088</v>
      </c>
      <c r="AN43" s="83">
        <v>0</v>
      </c>
      <c r="AO43" s="83">
        <v>0</v>
      </c>
      <c r="AP43" s="82">
        <v>0.94721959034263092</v>
      </c>
      <c r="AW43" s="587">
        <v>649634030.81174254</v>
      </c>
      <c r="AX43" s="587">
        <v>649634030.81174254</v>
      </c>
      <c r="AY43" s="587">
        <v>-649634030.81174254</v>
      </c>
      <c r="AZ43" s="587">
        <v>0</v>
      </c>
      <c r="BA43" s="587">
        <v>0</v>
      </c>
      <c r="BB43" s="587">
        <v>615346080.53813088</v>
      </c>
      <c r="BC43" s="587">
        <v>-615346080.53813088</v>
      </c>
      <c r="BD43" s="587">
        <v>0</v>
      </c>
      <c r="BE43" s="587">
        <v>0</v>
      </c>
      <c r="BF43" s="83">
        <f>+IF(BG43=1,BE43,BE43*$BK$6)</f>
        <v>0</v>
      </c>
      <c r="BG43" s="588">
        <v>0.94721959034263092</v>
      </c>
    </row>
    <row r="44" spans="1:59" ht="15.75" thickBot="1">
      <c r="A44" s="84" t="s">
        <v>501</v>
      </c>
      <c r="B44" s="83">
        <v>0</v>
      </c>
      <c r="C44" s="83">
        <v>0</v>
      </c>
      <c r="D44" s="83">
        <v>0</v>
      </c>
      <c r="E44" s="83">
        <v>0</v>
      </c>
      <c r="F44" s="83">
        <v>0</v>
      </c>
      <c r="G44" s="83">
        <v>0</v>
      </c>
      <c r="H44" s="83">
        <v>0</v>
      </c>
      <c r="I44" s="83">
        <v>0</v>
      </c>
      <c r="J44" s="83">
        <v>0</v>
      </c>
      <c r="K44" s="82">
        <v>0.94645979999999963</v>
      </c>
      <c r="L44" s="83">
        <v>0</v>
      </c>
      <c r="M44" s="83">
        <v>0</v>
      </c>
      <c r="N44" s="83">
        <v>0</v>
      </c>
      <c r="O44" s="83">
        <v>0</v>
      </c>
      <c r="P44" s="83">
        <v>0</v>
      </c>
      <c r="Q44" s="83">
        <v>0</v>
      </c>
      <c r="R44" s="83">
        <v>0</v>
      </c>
      <c r="S44" s="83">
        <v>0</v>
      </c>
      <c r="T44" s="83">
        <v>0</v>
      </c>
      <c r="U44" s="82">
        <v>0.94277619240995802</v>
      </c>
      <c r="V44" s="83">
        <v>0</v>
      </c>
      <c r="W44" s="83">
        <v>0</v>
      </c>
      <c r="X44" s="83">
        <v>0</v>
      </c>
      <c r="Y44" s="83">
        <v>0</v>
      </c>
      <c r="Z44" s="83">
        <v>0</v>
      </c>
      <c r="AA44" s="83">
        <v>0</v>
      </c>
      <c r="AB44" s="83">
        <v>0</v>
      </c>
      <c r="AC44" s="83">
        <v>0</v>
      </c>
      <c r="AD44" s="83">
        <v>0</v>
      </c>
      <c r="AE44" s="83">
        <f t="shared" si="1"/>
        <v>0</v>
      </c>
      <c r="AF44" s="82">
        <v>0.94712157517284312</v>
      </c>
      <c r="AG44" s="83">
        <v>0</v>
      </c>
      <c r="AH44" s="83">
        <v>0</v>
      </c>
      <c r="AI44" s="83">
        <v>0</v>
      </c>
      <c r="AJ44" s="83">
        <v>0</v>
      </c>
      <c r="AK44" s="83">
        <v>0</v>
      </c>
      <c r="AL44" s="83">
        <v>0</v>
      </c>
      <c r="AM44" s="83">
        <v>0</v>
      </c>
      <c r="AN44" s="83">
        <v>0</v>
      </c>
      <c r="AO44" s="83">
        <v>0</v>
      </c>
      <c r="AP44" s="82">
        <v>0.94721959034263092</v>
      </c>
      <c r="AW44" s="587">
        <v>0</v>
      </c>
      <c r="AX44" s="587">
        <v>0</v>
      </c>
      <c r="AY44" s="587">
        <v>0</v>
      </c>
      <c r="AZ44" s="587">
        <v>0</v>
      </c>
      <c r="BA44" s="587">
        <v>0</v>
      </c>
      <c r="BB44" s="587">
        <v>0</v>
      </c>
      <c r="BC44" s="587">
        <v>0</v>
      </c>
      <c r="BD44" s="587">
        <v>0</v>
      </c>
      <c r="BE44" s="587">
        <v>0</v>
      </c>
      <c r="BF44" s="83">
        <f>+IF(BG44=1,BE44,BE44*$BK$6)</f>
        <v>0</v>
      </c>
      <c r="BG44" s="588">
        <v>0.94721959034263092</v>
      </c>
    </row>
    <row r="45" spans="1:59">
      <c r="A45" s="81" t="s">
        <v>500</v>
      </c>
      <c r="B45" s="78">
        <v>9410268083.849762</v>
      </c>
      <c r="C45" s="78">
        <v>9410268083.849762</v>
      </c>
      <c r="D45" s="78">
        <v>-720856007.28955472</v>
      </c>
      <c r="E45" s="78">
        <v>0</v>
      </c>
      <c r="F45" s="78">
        <v>8689412076.5602074</v>
      </c>
      <c r="G45" s="78">
        <v>8903250883.3578167</v>
      </c>
      <c r="H45" s="78">
        <v>-680374991.32335448</v>
      </c>
      <c r="I45" s="78">
        <v>0</v>
      </c>
      <c r="J45" s="78">
        <v>8222875892.034462</v>
      </c>
      <c r="K45" s="74" t="s">
        <v>5</v>
      </c>
      <c r="L45" s="78">
        <v>11047703396.015724</v>
      </c>
      <c r="M45" s="78">
        <v>11047703396.015724</v>
      </c>
      <c r="N45" s="78">
        <v>-1113587521.1413226</v>
      </c>
      <c r="O45" s="78">
        <v>0</v>
      </c>
      <c r="P45" s="78">
        <v>9934115874.8744011</v>
      </c>
      <c r="Q45" s="78">
        <v>10443940308.01952</v>
      </c>
      <c r="R45" s="78">
        <v>-1049863803.0968597</v>
      </c>
      <c r="S45" s="78">
        <v>0</v>
      </c>
      <c r="T45" s="78">
        <v>9394076504.9226608</v>
      </c>
      <c r="U45" s="74" t="s">
        <v>5</v>
      </c>
      <c r="V45" s="78">
        <v>13215799162.691801</v>
      </c>
      <c r="W45" s="78">
        <v>13215799162.691801</v>
      </c>
      <c r="X45" s="78">
        <v>-1631799382.1737003</v>
      </c>
      <c r="Y45" s="78">
        <v>0</v>
      </c>
      <c r="Z45" s="78">
        <v>11583999780.518101</v>
      </c>
      <c r="AA45" s="78">
        <v>12557206773.652985</v>
      </c>
      <c r="AB45" s="78">
        <v>-1545512401.2104273</v>
      </c>
      <c r="AC45" s="78">
        <v>0</v>
      </c>
      <c r="AD45" s="78">
        <v>11011694372.442556</v>
      </c>
      <c r="AE45" s="78">
        <f>SUM(AE40:AE44)</f>
        <v>11010165159.049955</v>
      </c>
      <c r="AF45" s="74" t="s">
        <v>5</v>
      </c>
      <c r="AG45" s="78">
        <v>14166063953.582125</v>
      </c>
      <c r="AH45" s="78">
        <v>14166063953.582125</v>
      </c>
      <c r="AI45" s="78">
        <v>-2144188836.624567</v>
      </c>
      <c r="AJ45" s="78">
        <v>0</v>
      </c>
      <c r="AK45" s="78">
        <v>12021875116.957558</v>
      </c>
      <c r="AL45" s="78">
        <v>13467231961.155298</v>
      </c>
      <c r="AM45" s="78">
        <v>-2031017671.4447646</v>
      </c>
      <c r="AN45" s="78">
        <v>0</v>
      </c>
      <c r="AO45" s="78">
        <v>11436214289.710531</v>
      </c>
      <c r="AP45" s="74" t="s">
        <v>5</v>
      </c>
      <c r="AW45" s="589">
        <v>14166063953.582125</v>
      </c>
      <c r="AX45" s="589">
        <v>14166063953.582125</v>
      </c>
      <c r="AY45" s="589">
        <v>-2144188836.624567</v>
      </c>
      <c r="AZ45" s="589">
        <v>0</v>
      </c>
      <c r="BA45" s="589">
        <v>12021875116.957558</v>
      </c>
      <c r="BB45" s="589">
        <v>13467231961.155298</v>
      </c>
      <c r="BC45" s="589">
        <v>-2031017671.4447646</v>
      </c>
      <c r="BD45" s="589">
        <v>0</v>
      </c>
      <c r="BE45" s="589">
        <v>11436214289.710531</v>
      </c>
      <c r="BF45" s="78">
        <f>SUM(BF40:BF44)</f>
        <v>11434164452.745737</v>
      </c>
      <c r="BG45" s="590" t="s">
        <v>5</v>
      </c>
    </row>
    <row r="47" spans="1:59">
      <c r="A47" s="81" t="s">
        <v>491</v>
      </c>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f t="shared" si="1"/>
        <v>0</v>
      </c>
      <c r="AF47" s="83"/>
      <c r="AG47" s="83"/>
      <c r="AH47" s="83"/>
      <c r="AI47" s="83"/>
      <c r="AJ47" s="83"/>
      <c r="AK47" s="83"/>
      <c r="AL47" s="83"/>
      <c r="AM47" s="83"/>
      <c r="AN47" s="83"/>
      <c r="AO47" s="83"/>
      <c r="AP47" s="83"/>
      <c r="AW47" s="587"/>
      <c r="AX47" s="587"/>
      <c r="AY47" s="587"/>
      <c r="AZ47" s="587"/>
      <c r="BA47" s="587"/>
      <c r="BB47" s="587"/>
      <c r="BC47" s="587"/>
      <c r="BD47" s="587"/>
      <c r="BE47" s="587"/>
      <c r="BF47" s="83">
        <f t="shared" ref="BF47:BF55" si="4">+IF(BG47=1,BE47,BE47*$BK$6)</f>
        <v>0</v>
      </c>
      <c r="BG47" s="587"/>
    </row>
    <row r="48" spans="1:59">
      <c r="A48" s="84" t="s">
        <v>499</v>
      </c>
      <c r="B48" s="83">
        <v>3982987144.7820568</v>
      </c>
      <c r="C48" s="83">
        <v>3982987144.7820568</v>
      </c>
      <c r="D48" s="83">
        <v>-1956.0453846153846</v>
      </c>
      <c r="E48" s="83">
        <v>0</v>
      </c>
      <c r="F48" s="83">
        <v>3982985188.7366724</v>
      </c>
      <c r="G48" s="83">
        <v>3533627316.517015</v>
      </c>
      <c r="H48" s="83">
        <v>-1851.3183235139993</v>
      </c>
      <c r="I48" s="83">
        <v>0</v>
      </c>
      <c r="J48" s="83">
        <v>3533625465.1986914</v>
      </c>
      <c r="K48" s="82">
        <v>0.8871801961867416</v>
      </c>
      <c r="L48" s="83">
        <v>4355237780.7041788</v>
      </c>
      <c r="M48" s="83">
        <v>4355237780.7041788</v>
      </c>
      <c r="N48" s="83">
        <v>0</v>
      </c>
      <c r="O48" s="83">
        <v>0</v>
      </c>
      <c r="P48" s="83">
        <v>4355237780.7041788</v>
      </c>
      <c r="Q48" s="83">
        <v>3892590917.197422</v>
      </c>
      <c r="R48" s="83">
        <v>0</v>
      </c>
      <c r="S48" s="83">
        <v>0</v>
      </c>
      <c r="T48" s="83">
        <v>3892590917.197422</v>
      </c>
      <c r="U48" s="82">
        <v>0.89377230663351903</v>
      </c>
      <c r="V48" s="83">
        <v>4947398680.2546978</v>
      </c>
      <c r="W48" s="83">
        <v>4947398680.2546978</v>
      </c>
      <c r="X48" s="83">
        <v>0</v>
      </c>
      <c r="Y48" s="83">
        <v>0</v>
      </c>
      <c r="Z48" s="83">
        <v>4947398680.2546978</v>
      </c>
      <c r="AA48" s="83">
        <v>4436534563.31392</v>
      </c>
      <c r="AB48" s="83">
        <v>0</v>
      </c>
      <c r="AC48" s="83">
        <v>0</v>
      </c>
      <c r="AD48" s="83">
        <v>4436534563.31392</v>
      </c>
      <c r="AE48" s="83">
        <f t="shared" si="1"/>
        <v>4435918453.9449625</v>
      </c>
      <c r="AF48" s="82">
        <v>0.89674086323795554</v>
      </c>
      <c r="AG48" s="83">
        <v>5339377492.4824867</v>
      </c>
      <c r="AH48" s="83">
        <v>5339377492.4824867</v>
      </c>
      <c r="AI48" s="83">
        <v>0</v>
      </c>
      <c r="AJ48" s="83">
        <v>0</v>
      </c>
      <c r="AK48" s="83">
        <v>5339377492.4824867</v>
      </c>
      <c r="AL48" s="83">
        <v>4798686593.52882</v>
      </c>
      <c r="AM48" s="83">
        <v>0</v>
      </c>
      <c r="AN48" s="83">
        <v>0</v>
      </c>
      <c r="AO48" s="83">
        <v>4798686593.52882</v>
      </c>
      <c r="AP48" s="82">
        <v>0.89873521778242393</v>
      </c>
      <c r="AW48" s="587">
        <v>5339377492.4824867</v>
      </c>
      <c r="AX48" s="587">
        <v>5339377492.4824867</v>
      </c>
      <c r="AY48" s="587">
        <v>0</v>
      </c>
      <c r="AZ48" s="587">
        <v>0</v>
      </c>
      <c r="BA48" s="587">
        <v>5339377492.4824867</v>
      </c>
      <c r="BB48" s="587">
        <v>4798686593.52882</v>
      </c>
      <c r="BC48" s="587">
        <v>0</v>
      </c>
      <c r="BD48" s="587">
        <v>0</v>
      </c>
      <c r="BE48" s="587">
        <v>4798686593.52882</v>
      </c>
      <c r="BF48" s="83">
        <f t="shared" si="4"/>
        <v>4797826472.783205</v>
      </c>
      <c r="BG48" s="588">
        <v>0.89873521778242393</v>
      </c>
    </row>
    <row r="49" spans="1:59">
      <c r="A49" s="84" t="s">
        <v>498</v>
      </c>
      <c r="B49" s="83">
        <v>433720868.37193668</v>
      </c>
      <c r="C49" s="83">
        <v>433720868.37193668</v>
      </c>
      <c r="D49" s="83">
        <v>0</v>
      </c>
      <c r="E49" s="83">
        <v>0</v>
      </c>
      <c r="F49" s="83">
        <v>433720868.37193668</v>
      </c>
      <c r="G49" s="83">
        <v>410434312.5846622</v>
      </c>
      <c r="H49" s="83">
        <v>0</v>
      </c>
      <c r="I49" s="83">
        <v>0</v>
      </c>
      <c r="J49" s="83">
        <v>410434312.5846622</v>
      </c>
      <c r="K49" s="82">
        <v>0.94630981009817328</v>
      </c>
      <c r="L49" s="83">
        <v>432803666.73698086</v>
      </c>
      <c r="M49" s="83">
        <v>432803666.73698086</v>
      </c>
      <c r="N49" s="83">
        <v>0</v>
      </c>
      <c r="O49" s="83">
        <v>0</v>
      </c>
      <c r="P49" s="83">
        <v>432803666.73698086</v>
      </c>
      <c r="Q49" s="83">
        <v>409275551.86078936</v>
      </c>
      <c r="R49" s="83">
        <v>0</v>
      </c>
      <c r="S49" s="83">
        <v>0</v>
      </c>
      <c r="T49" s="83">
        <v>409275551.86078936</v>
      </c>
      <c r="U49" s="82">
        <v>0.94563790308530415</v>
      </c>
      <c r="V49" s="83">
        <v>426813378.74643081</v>
      </c>
      <c r="W49" s="83">
        <v>426813378.74643081</v>
      </c>
      <c r="X49" s="83">
        <v>0</v>
      </c>
      <c r="Y49" s="83">
        <v>0</v>
      </c>
      <c r="Z49" s="83">
        <v>426813378.74643081</v>
      </c>
      <c r="AA49" s="83">
        <v>405726741.18395555</v>
      </c>
      <c r="AB49" s="83">
        <v>0</v>
      </c>
      <c r="AC49" s="83">
        <v>0</v>
      </c>
      <c r="AD49" s="83">
        <v>405726741.18395555</v>
      </c>
      <c r="AE49" s="83">
        <f t="shared" si="1"/>
        <v>405670397.19679332</v>
      </c>
      <c r="AF49" s="82">
        <v>0.95059518137784804</v>
      </c>
      <c r="AG49" s="83">
        <v>416882714.7982375</v>
      </c>
      <c r="AH49" s="83">
        <v>416882714.7982375</v>
      </c>
      <c r="AI49" s="83">
        <v>0</v>
      </c>
      <c r="AJ49" s="83">
        <v>0</v>
      </c>
      <c r="AK49" s="83">
        <v>416882714.7982375</v>
      </c>
      <c r="AL49" s="83">
        <v>396573746.91773343</v>
      </c>
      <c r="AM49" s="83">
        <v>0</v>
      </c>
      <c r="AN49" s="83">
        <v>0</v>
      </c>
      <c r="AO49" s="83">
        <v>396573746.91773343</v>
      </c>
      <c r="AP49" s="82">
        <v>0.95128373722490944</v>
      </c>
      <c r="AW49" s="587">
        <v>416882714.7982375</v>
      </c>
      <c r="AX49" s="587">
        <v>416882714.7982375</v>
      </c>
      <c r="AY49" s="587">
        <v>0</v>
      </c>
      <c r="AZ49" s="587">
        <v>0</v>
      </c>
      <c r="BA49" s="587">
        <v>416882714.7982375</v>
      </c>
      <c r="BB49" s="587">
        <v>396573746.91773343</v>
      </c>
      <c r="BC49" s="587">
        <v>0</v>
      </c>
      <c r="BD49" s="587">
        <v>0</v>
      </c>
      <c r="BE49" s="587">
        <v>396573746.91773343</v>
      </c>
      <c r="BF49" s="83">
        <f t="shared" si="4"/>
        <v>396502664.69549572</v>
      </c>
      <c r="BG49" s="588">
        <v>0.95128373722490944</v>
      </c>
    </row>
    <row r="50" spans="1:59">
      <c r="A50" s="84" t="s">
        <v>497</v>
      </c>
      <c r="B50" s="83">
        <v>67316386.214863732</v>
      </c>
      <c r="C50" s="83">
        <v>67316386.214863732</v>
      </c>
      <c r="D50" s="83">
        <v>0</v>
      </c>
      <c r="E50" s="83">
        <v>0</v>
      </c>
      <c r="F50" s="83">
        <v>67316386.214863732</v>
      </c>
      <c r="G50" s="83">
        <v>67316386.214863732</v>
      </c>
      <c r="H50" s="83">
        <v>0</v>
      </c>
      <c r="I50" s="83">
        <v>0</v>
      </c>
      <c r="J50" s="83">
        <v>67316386.214863732</v>
      </c>
      <c r="K50" s="82">
        <v>1</v>
      </c>
      <c r="L50" s="83">
        <v>67454264.391759381</v>
      </c>
      <c r="M50" s="83">
        <v>67454264.391759381</v>
      </c>
      <c r="N50" s="83">
        <v>0</v>
      </c>
      <c r="O50" s="83">
        <v>0</v>
      </c>
      <c r="P50" s="83">
        <v>67454264.391759381</v>
      </c>
      <c r="Q50" s="83">
        <v>67454264.391759381</v>
      </c>
      <c r="R50" s="83">
        <v>0</v>
      </c>
      <c r="S50" s="83">
        <v>0</v>
      </c>
      <c r="T50" s="83">
        <v>67454264.391759381</v>
      </c>
      <c r="U50" s="82">
        <v>1</v>
      </c>
      <c r="V50" s="83">
        <v>67190338.013283014</v>
      </c>
      <c r="W50" s="83">
        <v>67190338.013283014</v>
      </c>
      <c r="X50" s="83">
        <v>0</v>
      </c>
      <c r="Y50" s="83">
        <v>0</v>
      </c>
      <c r="Z50" s="83">
        <v>67190338.013283014</v>
      </c>
      <c r="AA50" s="83">
        <v>67190338.013283014</v>
      </c>
      <c r="AB50" s="83">
        <v>0</v>
      </c>
      <c r="AC50" s="83">
        <v>0</v>
      </c>
      <c r="AD50" s="83">
        <v>67190338.013283014</v>
      </c>
      <c r="AE50" s="83">
        <f t="shared" si="1"/>
        <v>67190338.013283014</v>
      </c>
      <c r="AF50" s="82">
        <v>1</v>
      </c>
      <c r="AG50" s="83">
        <v>66925402.639065541</v>
      </c>
      <c r="AH50" s="83">
        <v>66925402.639065541</v>
      </c>
      <c r="AI50" s="83">
        <v>0</v>
      </c>
      <c r="AJ50" s="83">
        <v>0</v>
      </c>
      <c r="AK50" s="83">
        <v>66925402.639065541</v>
      </c>
      <c r="AL50" s="83">
        <v>66925402.639065541</v>
      </c>
      <c r="AM50" s="83">
        <v>0</v>
      </c>
      <c r="AN50" s="83">
        <v>0</v>
      </c>
      <c r="AO50" s="83">
        <v>66925402.639065541</v>
      </c>
      <c r="AP50" s="82">
        <v>1</v>
      </c>
      <c r="AW50" s="587">
        <v>66925402.639065541</v>
      </c>
      <c r="AX50" s="587">
        <v>66925402.639065541</v>
      </c>
      <c r="AY50" s="587">
        <v>0</v>
      </c>
      <c r="AZ50" s="587">
        <v>0</v>
      </c>
      <c r="BA50" s="587">
        <v>66925402.639065541</v>
      </c>
      <c r="BB50" s="587">
        <v>66925402.639065541</v>
      </c>
      <c r="BC50" s="587">
        <v>0</v>
      </c>
      <c r="BD50" s="587">
        <v>0</v>
      </c>
      <c r="BE50" s="587">
        <v>66925402.639065541</v>
      </c>
      <c r="BF50" s="83">
        <f t="shared" si="4"/>
        <v>66925402.639065541</v>
      </c>
      <c r="BG50" s="588">
        <v>1</v>
      </c>
    </row>
    <row r="51" spans="1:59">
      <c r="A51" s="84" t="s">
        <v>496</v>
      </c>
      <c r="B51" s="83">
        <v>4709225.7312901225</v>
      </c>
      <c r="C51" s="83">
        <v>4709225.7312901225</v>
      </c>
      <c r="D51" s="83">
        <v>0</v>
      </c>
      <c r="E51" s="83">
        <v>0</v>
      </c>
      <c r="F51" s="83">
        <v>4709225.7312901225</v>
      </c>
      <c r="G51" s="83">
        <v>0</v>
      </c>
      <c r="H51" s="83">
        <v>0</v>
      </c>
      <c r="I51" s="83">
        <v>0</v>
      </c>
      <c r="J51" s="83">
        <v>0</v>
      </c>
      <c r="K51" s="82">
        <v>0</v>
      </c>
      <c r="L51" s="83">
        <v>4855654.6282406272</v>
      </c>
      <c r="M51" s="83">
        <v>4855654.6282406272</v>
      </c>
      <c r="N51" s="83">
        <v>0</v>
      </c>
      <c r="O51" s="83">
        <v>0</v>
      </c>
      <c r="P51" s="83">
        <v>4855654.6282406272</v>
      </c>
      <c r="Q51" s="83">
        <v>0</v>
      </c>
      <c r="R51" s="83">
        <v>0</v>
      </c>
      <c r="S51" s="83">
        <v>0</v>
      </c>
      <c r="T51" s="83">
        <v>0</v>
      </c>
      <c r="U51" s="82">
        <v>0</v>
      </c>
      <c r="V51" s="83">
        <v>4836656.0467169937</v>
      </c>
      <c r="W51" s="83">
        <v>4836656.0467169937</v>
      </c>
      <c r="X51" s="83">
        <v>0</v>
      </c>
      <c r="Y51" s="83">
        <v>0</v>
      </c>
      <c r="Z51" s="83">
        <v>4836656.0467169937</v>
      </c>
      <c r="AA51" s="83">
        <v>0</v>
      </c>
      <c r="AB51" s="83">
        <v>0</v>
      </c>
      <c r="AC51" s="83">
        <v>0</v>
      </c>
      <c r="AD51" s="83">
        <v>0</v>
      </c>
      <c r="AE51" s="83">
        <f t="shared" si="1"/>
        <v>0</v>
      </c>
      <c r="AF51" s="82">
        <v>0</v>
      </c>
      <c r="AG51" s="83">
        <v>4817584.83324215</v>
      </c>
      <c r="AH51" s="83">
        <v>4817584.83324215</v>
      </c>
      <c r="AI51" s="83">
        <v>0</v>
      </c>
      <c r="AJ51" s="83">
        <v>0</v>
      </c>
      <c r="AK51" s="83">
        <v>4817584.83324215</v>
      </c>
      <c r="AL51" s="83">
        <v>0</v>
      </c>
      <c r="AM51" s="83">
        <v>0</v>
      </c>
      <c r="AN51" s="83">
        <v>0</v>
      </c>
      <c r="AO51" s="83">
        <v>0</v>
      </c>
      <c r="AP51" s="82">
        <v>0</v>
      </c>
      <c r="AW51" s="587">
        <v>4817584.83324215</v>
      </c>
      <c r="AX51" s="587">
        <v>4817584.83324215</v>
      </c>
      <c r="AY51" s="587">
        <v>0</v>
      </c>
      <c r="AZ51" s="587">
        <v>0</v>
      </c>
      <c r="BA51" s="587">
        <v>4817584.83324215</v>
      </c>
      <c r="BB51" s="587">
        <v>0</v>
      </c>
      <c r="BC51" s="587">
        <v>0</v>
      </c>
      <c r="BD51" s="587">
        <v>0</v>
      </c>
      <c r="BE51" s="587">
        <v>0</v>
      </c>
      <c r="BF51" s="83">
        <f t="shared" si="4"/>
        <v>0</v>
      </c>
      <c r="BG51" s="588">
        <v>0</v>
      </c>
    </row>
    <row r="52" spans="1:59">
      <c r="A52" s="84" t="s">
        <v>495</v>
      </c>
      <c r="B52" s="83">
        <v>8407707.665479593</v>
      </c>
      <c r="C52" s="83">
        <v>8407707.665479593</v>
      </c>
      <c r="D52" s="83">
        <v>-8407707.665479593</v>
      </c>
      <c r="E52" s="83">
        <v>0</v>
      </c>
      <c r="F52" s="83">
        <v>0</v>
      </c>
      <c r="G52" s="83">
        <v>7935557.1322196135</v>
      </c>
      <c r="H52" s="83">
        <v>-7935557.1322196135</v>
      </c>
      <c r="I52" s="83">
        <v>0</v>
      </c>
      <c r="J52" s="83">
        <v>0</v>
      </c>
      <c r="K52" s="82">
        <v>0.94384313155908861</v>
      </c>
      <c r="L52" s="83">
        <v>8506585.9001786076</v>
      </c>
      <c r="M52" s="83">
        <v>8506585.9001786076</v>
      </c>
      <c r="N52" s="83">
        <v>-8506585.9001786076</v>
      </c>
      <c r="O52" s="83">
        <v>0</v>
      </c>
      <c r="P52" s="83">
        <v>0</v>
      </c>
      <c r="Q52" s="83">
        <v>8019806.6653786227</v>
      </c>
      <c r="R52" s="83">
        <v>-8019806.6653786227</v>
      </c>
      <c r="S52" s="83">
        <v>0</v>
      </c>
      <c r="T52" s="83">
        <v>0</v>
      </c>
      <c r="U52" s="82">
        <v>0.94277619240995802</v>
      </c>
      <c r="V52" s="83">
        <v>8591037.5884928722</v>
      </c>
      <c r="W52" s="83">
        <v>8591037.5884928722</v>
      </c>
      <c r="X52" s="83">
        <v>-8591037.5884928722</v>
      </c>
      <c r="Y52" s="83">
        <v>0</v>
      </c>
      <c r="Z52" s="83">
        <v>0</v>
      </c>
      <c r="AA52" s="83">
        <v>8136757.0531824725</v>
      </c>
      <c r="AB52" s="83">
        <v>-8136757.0531824725</v>
      </c>
      <c r="AC52" s="83">
        <v>0</v>
      </c>
      <c r="AD52" s="83">
        <v>0</v>
      </c>
      <c r="AE52" s="83">
        <f t="shared" si="1"/>
        <v>0</v>
      </c>
      <c r="AF52" s="82">
        <v>0.94712157517284312</v>
      </c>
      <c r="AG52" s="83">
        <v>8669560.6180184279</v>
      </c>
      <c r="AH52" s="83">
        <v>8669560.6180184279</v>
      </c>
      <c r="AI52" s="83">
        <v>-8669560.6180184279</v>
      </c>
      <c r="AJ52" s="83">
        <v>0</v>
      </c>
      <c r="AK52" s="83">
        <v>0</v>
      </c>
      <c r="AL52" s="83">
        <v>8211977.657050021</v>
      </c>
      <c r="AM52" s="83">
        <v>-8211977.657050021</v>
      </c>
      <c r="AN52" s="83">
        <v>0</v>
      </c>
      <c r="AO52" s="83">
        <v>0</v>
      </c>
      <c r="AP52" s="82">
        <v>0.94721959034263092</v>
      </c>
      <c r="AW52" s="587">
        <v>8669560.6180184279</v>
      </c>
      <c r="AX52" s="587">
        <v>8669560.6180184279</v>
      </c>
      <c r="AY52" s="587">
        <v>-8669560.6180184279</v>
      </c>
      <c r="AZ52" s="587">
        <v>0</v>
      </c>
      <c r="BA52" s="587">
        <v>0</v>
      </c>
      <c r="BB52" s="587">
        <v>8211977.657050021</v>
      </c>
      <c r="BC52" s="587">
        <v>-8211977.657050021</v>
      </c>
      <c r="BD52" s="587">
        <v>0</v>
      </c>
      <c r="BE52" s="587">
        <v>0</v>
      </c>
      <c r="BF52" s="83">
        <f t="shared" si="4"/>
        <v>0</v>
      </c>
      <c r="BG52" s="588">
        <v>0.94721959034263092</v>
      </c>
    </row>
    <row r="53" spans="1:59">
      <c r="A53" s="84" t="s">
        <v>494</v>
      </c>
      <c r="B53" s="83">
        <v>0</v>
      </c>
      <c r="C53" s="83">
        <v>0</v>
      </c>
      <c r="D53" s="83">
        <v>0</v>
      </c>
      <c r="E53" s="83">
        <v>0</v>
      </c>
      <c r="F53" s="83">
        <v>0</v>
      </c>
      <c r="G53" s="83">
        <v>0</v>
      </c>
      <c r="H53" s="83">
        <v>0</v>
      </c>
      <c r="I53" s="83">
        <v>0</v>
      </c>
      <c r="J53" s="83">
        <v>0</v>
      </c>
      <c r="K53" s="82">
        <v>1</v>
      </c>
      <c r="L53" s="83">
        <v>0</v>
      </c>
      <c r="M53" s="83">
        <v>0</v>
      </c>
      <c r="N53" s="83">
        <v>0</v>
      </c>
      <c r="O53" s="83">
        <v>0</v>
      </c>
      <c r="P53" s="83">
        <v>0</v>
      </c>
      <c r="Q53" s="83">
        <v>0</v>
      </c>
      <c r="R53" s="83">
        <v>0</v>
      </c>
      <c r="S53" s="83">
        <v>0</v>
      </c>
      <c r="T53" s="83">
        <v>0</v>
      </c>
      <c r="U53" s="82">
        <v>1</v>
      </c>
      <c r="V53" s="83">
        <v>0</v>
      </c>
      <c r="W53" s="83">
        <v>0</v>
      </c>
      <c r="X53" s="83">
        <v>0</v>
      </c>
      <c r="Y53" s="83">
        <v>0</v>
      </c>
      <c r="Z53" s="83">
        <v>0</v>
      </c>
      <c r="AA53" s="83">
        <v>0</v>
      </c>
      <c r="AB53" s="83">
        <v>0</v>
      </c>
      <c r="AC53" s="83">
        <v>0</v>
      </c>
      <c r="AD53" s="83">
        <v>0</v>
      </c>
      <c r="AE53" s="83">
        <f t="shared" si="1"/>
        <v>0</v>
      </c>
      <c r="AF53" s="82">
        <v>1</v>
      </c>
      <c r="AG53" s="83">
        <v>0</v>
      </c>
      <c r="AH53" s="83">
        <v>0</v>
      </c>
      <c r="AI53" s="83">
        <v>0</v>
      </c>
      <c r="AJ53" s="83">
        <v>0</v>
      </c>
      <c r="AK53" s="83">
        <v>0</v>
      </c>
      <c r="AL53" s="83">
        <v>0</v>
      </c>
      <c r="AM53" s="83">
        <v>0</v>
      </c>
      <c r="AN53" s="83">
        <v>0</v>
      </c>
      <c r="AO53" s="83">
        <v>0</v>
      </c>
      <c r="AP53" s="82">
        <v>1</v>
      </c>
      <c r="AW53" s="587">
        <v>0</v>
      </c>
      <c r="AX53" s="587">
        <v>0</v>
      </c>
      <c r="AY53" s="587">
        <v>0</v>
      </c>
      <c r="AZ53" s="587">
        <v>0</v>
      </c>
      <c r="BA53" s="587">
        <v>0</v>
      </c>
      <c r="BB53" s="587">
        <v>0</v>
      </c>
      <c r="BC53" s="587">
        <v>0</v>
      </c>
      <c r="BD53" s="587">
        <v>0</v>
      </c>
      <c r="BE53" s="587">
        <v>0</v>
      </c>
      <c r="BF53" s="83">
        <f t="shared" si="4"/>
        <v>0</v>
      </c>
      <c r="BG53" s="588">
        <v>1</v>
      </c>
    </row>
    <row r="54" spans="1:59">
      <c r="A54" s="84" t="s">
        <v>493</v>
      </c>
      <c r="B54" s="83">
        <v>759240.4123114869</v>
      </c>
      <c r="C54" s="83">
        <v>759240.4123114869</v>
      </c>
      <c r="D54" s="83">
        <v>0</v>
      </c>
      <c r="E54" s="83">
        <v>0</v>
      </c>
      <c r="F54" s="83">
        <v>759240.4123114869</v>
      </c>
      <c r="G54" s="83">
        <v>0</v>
      </c>
      <c r="H54" s="83">
        <v>0</v>
      </c>
      <c r="I54" s="83">
        <v>0</v>
      </c>
      <c r="J54" s="83">
        <v>0</v>
      </c>
      <c r="K54" s="82">
        <v>0</v>
      </c>
      <c r="L54" s="83">
        <v>754747.31501233228</v>
      </c>
      <c r="M54" s="83">
        <v>754747.31501233228</v>
      </c>
      <c r="N54" s="83">
        <v>0</v>
      </c>
      <c r="O54" s="83">
        <v>0</v>
      </c>
      <c r="P54" s="83">
        <v>754747.31501233228</v>
      </c>
      <c r="Q54" s="83">
        <v>0</v>
      </c>
      <c r="R54" s="83">
        <v>0</v>
      </c>
      <c r="S54" s="83">
        <v>0</v>
      </c>
      <c r="T54" s="83">
        <v>0</v>
      </c>
      <c r="U54" s="82">
        <v>0</v>
      </c>
      <c r="V54" s="83">
        <v>754747.31501233228</v>
      </c>
      <c r="W54" s="83">
        <v>754747.31501233228</v>
      </c>
      <c r="X54" s="83">
        <v>0</v>
      </c>
      <c r="Y54" s="83">
        <v>0</v>
      </c>
      <c r="Z54" s="83">
        <v>754747.31501233228</v>
      </c>
      <c r="AA54" s="83">
        <v>0</v>
      </c>
      <c r="AB54" s="83">
        <v>0</v>
      </c>
      <c r="AC54" s="83">
        <v>0</v>
      </c>
      <c r="AD54" s="83">
        <v>0</v>
      </c>
      <c r="AE54" s="83">
        <f t="shared" si="1"/>
        <v>0</v>
      </c>
      <c r="AF54" s="82">
        <v>0</v>
      </c>
      <c r="AG54" s="83">
        <v>754747.31501233228</v>
      </c>
      <c r="AH54" s="83">
        <v>754747.31501233228</v>
      </c>
      <c r="AI54" s="83">
        <v>0</v>
      </c>
      <c r="AJ54" s="83">
        <v>0</v>
      </c>
      <c r="AK54" s="83">
        <v>754747.31501233228</v>
      </c>
      <c r="AL54" s="83">
        <v>0</v>
      </c>
      <c r="AM54" s="83">
        <v>0</v>
      </c>
      <c r="AN54" s="83">
        <v>0</v>
      </c>
      <c r="AO54" s="83">
        <v>0</v>
      </c>
      <c r="AP54" s="82">
        <v>0</v>
      </c>
      <c r="AW54" s="587">
        <v>754747.31501233228</v>
      </c>
      <c r="AX54" s="587">
        <v>754747.31501233228</v>
      </c>
      <c r="AY54" s="587">
        <v>0</v>
      </c>
      <c r="AZ54" s="587">
        <v>0</v>
      </c>
      <c r="BA54" s="587">
        <v>754747.31501233228</v>
      </c>
      <c r="BB54" s="587">
        <v>0</v>
      </c>
      <c r="BC54" s="587">
        <v>0</v>
      </c>
      <c r="BD54" s="587">
        <v>0</v>
      </c>
      <c r="BE54" s="587">
        <v>0</v>
      </c>
      <c r="BF54" s="83">
        <f t="shared" si="4"/>
        <v>0</v>
      </c>
      <c r="BG54" s="588">
        <v>0</v>
      </c>
    </row>
    <row r="55" spans="1:59" ht="15.75" thickBot="1">
      <c r="A55" s="84" t="s">
        <v>492</v>
      </c>
      <c r="B55" s="83">
        <v>17633398.809999999</v>
      </c>
      <c r="C55" s="83">
        <v>17633398.809999999</v>
      </c>
      <c r="D55" s="83">
        <v>0</v>
      </c>
      <c r="E55" s="83">
        <v>0</v>
      </c>
      <c r="F55" s="83">
        <v>17633398.809999999</v>
      </c>
      <c r="G55" s="83">
        <v>15644002.215694854</v>
      </c>
      <c r="H55" s="83">
        <v>0</v>
      </c>
      <c r="I55" s="83">
        <v>0</v>
      </c>
      <c r="J55" s="83">
        <v>15644002.215694854</v>
      </c>
      <c r="K55" s="82">
        <v>0.8871801961867416</v>
      </c>
      <c r="L55" s="83">
        <v>151582.5</v>
      </c>
      <c r="M55" s="83">
        <v>151582.5</v>
      </c>
      <c r="N55" s="83">
        <v>0</v>
      </c>
      <c r="O55" s="83">
        <v>0</v>
      </c>
      <c r="P55" s="83">
        <v>151582.5</v>
      </c>
      <c r="Q55" s="83">
        <v>135480.24067027541</v>
      </c>
      <c r="R55" s="83">
        <v>0</v>
      </c>
      <c r="S55" s="83">
        <v>0</v>
      </c>
      <c r="T55" s="83">
        <v>135480.24067027541</v>
      </c>
      <c r="U55" s="82">
        <v>0.89377230663351903</v>
      </c>
      <c r="V55" s="83">
        <v>151582.5</v>
      </c>
      <c r="W55" s="83">
        <v>151582.5</v>
      </c>
      <c r="X55" s="83">
        <v>0</v>
      </c>
      <c r="Y55" s="83">
        <v>0</v>
      </c>
      <c r="Z55" s="83">
        <v>151582.5</v>
      </c>
      <c r="AA55" s="83">
        <v>135930.22190176739</v>
      </c>
      <c r="AB55" s="83">
        <v>0</v>
      </c>
      <c r="AC55" s="83">
        <v>0</v>
      </c>
      <c r="AD55" s="83">
        <v>135930.22190176739</v>
      </c>
      <c r="AE55" s="83">
        <f t="shared" si="1"/>
        <v>135911.34503243549</v>
      </c>
      <c r="AF55" s="82">
        <v>0.89674086323795554</v>
      </c>
      <c r="AG55" s="83">
        <v>151582.5</v>
      </c>
      <c r="AH55" s="83">
        <v>151582.5</v>
      </c>
      <c r="AI55" s="83">
        <v>0</v>
      </c>
      <c r="AJ55" s="83">
        <v>0</v>
      </c>
      <c r="AK55" s="83">
        <v>151582.5</v>
      </c>
      <c r="AL55" s="83">
        <v>136232.53114950427</v>
      </c>
      <c r="AM55" s="83">
        <v>0</v>
      </c>
      <c r="AN55" s="83">
        <v>0</v>
      </c>
      <c r="AO55" s="83">
        <v>136232.53114950427</v>
      </c>
      <c r="AP55" s="82">
        <v>0.89873521778242393</v>
      </c>
      <c r="AW55" s="587">
        <v>151582.5</v>
      </c>
      <c r="AX55" s="587">
        <v>151582.5</v>
      </c>
      <c r="AY55" s="587">
        <v>0</v>
      </c>
      <c r="AZ55" s="587">
        <v>0</v>
      </c>
      <c r="BA55" s="587">
        <v>151582.5</v>
      </c>
      <c r="BB55" s="587">
        <v>136232.53114950427</v>
      </c>
      <c r="BC55" s="587">
        <v>0</v>
      </c>
      <c r="BD55" s="587">
        <v>0</v>
      </c>
      <c r="BE55" s="587">
        <v>136232.53114950427</v>
      </c>
      <c r="BF55" s="83">
        <f t="shared" si="4"/>
        <v>136208.11271250376</v>
      </c>
      <c r="BG55" s="588">
        <v>0.89873521778242393</v>
      </c>
    </row>
    <row r="56" spans="1:59">
      <c r="A56" s="81" t="s">
        <v>491</v>
      </c>
      <c r="B56" s="78">
        <v>4515533971.9879389</v>
      </c>
      <c r="C56" s="78">
        <v>4515533971.9879389</v>
      </c>
      <c r="D56" s="78">
        <v>-8409663.7108642086</v>
      </c>
      <c r="E56" s="78">
        <v>0</v>
      </c>
      <c r="F56" s="78">
        <v>4507124308.2770748</v>
      </c>
      <c r="G56" s="78">
        <v>4034957574.6644554</v>
      </c>
      <c r="H56" s="78">
        <v>-7937408.450543128</v>
      </c>
      <c r="I56" s="78">
        <v>0</v>
      </c>
      <c r="J56" s="78">
        <v>4027020166.2139125</v>
      </c>
      <c r="K56" s="74" t="s">
        <v>5</v>
      </c>
      <c r="L56" s="78">
        <v>4869764282.1763496</v>
      </c>
      <c r="M56" s="78">
        <v>4869764282.1763496</v>
      </c>
      <c r="N56" s="78">
        <v>-8506585.9001786076</v>
      </c>
      <c r="O56" s="78">
        <v>0</v>
      </c>
      <c r="P56" s="78">
        <v>4861257696.2761707</v>
      </c>
      <c r="Q56" s="78">
        <v>4377476020.356019</v>
      </c>
      <c r="R56" s="78">
        <v>-8019806.6653786227</v>
      </c>
      <c r="S56" s="78">
        <v>0</v>
      </c>
      <c r="T56" s="78">
        <v>4369456213.6906404</v>
      </c>
      <c r="U56" s="74" t="s">
        <v>5</v>
      </c>
      <c r="V56" s="78">
        <v>5455736420.464633</v>
      </c>
      <c r="W56" s="78">
        <v>5455736420.464633</v>
      </c>
      <c r="X56" s="78">
        <v>-8591037.5884928722</v>
      </c>
      <c r="Y56" s="78">
        <v>0</v>
      </c>
      <c r="Z56" s="78">
        <v>5447145382.8761396</v>
      </c>
      <c r="AA56" s="78">
        <v>4917724329.7862425</v>
      </c>
      <c r="AB56" s="78">
        <v>-8136757.0531824725</v>
      </c>
      <c r="AC56" s="78">
        <v>0</v>
      </c>
      <c r="AD56" s="78">
        <v>4909587572.7330599</v>
      </c>
      <c r="AE56" s="78">
        <f>SUM(AE47:AE55)</f>
        <v>4908915100.5000715</v>
      </c>
      <c r="AF56" s="74" t="s">
        <v>5</v>
      </c>
      <c r="AG56" s="78">
        <v>5837579085.1860628</v>
      </c>
      <c r="AH56" s="78">
        <v>5837579085.1860628</v>
      </c>
      <c r="AI56" s="78">
        <v>-8669560.6180184279</v>
      </c>
      <c r="AJ56" s="78">
        <v>0</v>
      </c>
      <c r="AK56" s="78">
        <v>5828909524.5680447</v>
      </c>
      <c r="AL56" s="78">
        <v>5270533953.273819</v>
      </c>
      <c r="AM56" s="78">
        <v>-8211977.657050021</v>
      </c>
      <c r="AN56" s="78">
        <v>0</v>
      </c>
      <c r="AO56" s="78">
        <v>5262321975.6167688</v>
      </c>
      <c r="AP56" s="74" t="s">
        <v>5</v>
      </c>
      <c r="AW56" s="589">
        <v>5837579085.1860628</v>
      </c>
      <c r="AX56" s="589">
        <v>5837579085.1860628</v>
      </c>
      <c r="AY56" s="589">
        <v>-8669560.6180184279</v>
      </c>
      <c r="AZ56" s="589">
        <v>0</v>
      </c>
      <c r="BA56" s="589">
        <v>5828909524.5680447</v>
      </c>
      <c r="BB56" s="589">
        <v>5270533953.273819</v>
      </c>
      <c r="BC56" s="589">
        <v>-8211977.657050021</v>
      </c>
      <c r="BD56" s="589">
        <v>0</v>
      </c>
      <c r="BE56" s="589">
        <v>5262321975.6167688</v>
      </c>
      <c r="BF56" s="78">
        <f>SUM(BF47:BF55)</f>
        <v>5261390748.2304792</v>
      </c>
      <c r="BG56" s="590" t="s">
        <v>5</v>
      </c>
    </row>
    <row r="58" spans="1:59">
      <c r="A58" s="81" t="s">
        <v>477</v>
      </c>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W58" s="587"/>
      <c r="AX58" s="587"/>
      <c r="AY58" s="587"/>
      <c r="AZ58" s="587"/>
      <c r="BA58" s="587"/>
      <c r="BB58" s="587"/>
      <c r="BC58" s="587"/>
      <c r="BD58" s="587"/>
      <c r="BE58" s="587"/>
      <c r="BF58" s="83"/>
      <c r="BG58" s="587"/>
    </row>
    <row r="59" spans="1:59">
      <c r="A59" s="84" t="s">
        <v>490</v>
      </c>
      <c r="B59" s="83">
        <v>91249274.406153843</v>
      </c>
      <c r="C59" s="83">
        <v>91249274.406153843</v>
      </c>
      <c r="D59" s="83">
        <v>0</v>
      </c>
      <c r="E59" s="83">
        <v>0</v>
      </c>
      <c r="F59" s="83">
        <v>91249274.406153843</v>
      </c>
      <c r="G59" s="83">
        <v>91249274.406153843</v>
      </c>
      <c r="H59" s="83">
        <v>0</v>
      </c>
      <c r="I59" s="83">
        <v>0</v>
      </c>
      <c r="J59" s="83">
        <v>91249274.406153843</v>
      </c>
      <c r="K59" s="82">
        <v>1</v>
      </c>
      <c r="L59" s="83">
        <v>91271640.190000027</v>
      </c>
      <c r="M59" s="83">
        <v>91271640.190000027</v>
      </c>
      <c r="N59" s="83">
        <v>0</v>
      </c>
      <c r="O59" s="83">
        <v>0</v>
      </c>
      <c r="P59" s="83">
        <v>91271640.190000027</v>
      </c>
      <c r="Q59" s="83">
        <v>91271640.190000027</v>
      </c>
      <c r="R59" s="83">
        <v>0</v>
      </c>
      <c r="S59" s="83">
        <v>0</v>
      </c>
      <c r="T59" s="83">
        <v>91271640.190000027</v>
      </c>
      <c r="U59" s="82">
        <v>1</v>
      </c>
      <c r="V59" s="83">
        <v>91271640.190000027</v>
      </c>
      <c r="W59" s="83">
        <v>91271640.190000027</v>
      </c>
      <c r="X59" s="83">
        <v>0</v>
      </c>
      <c r="Y59" s="83">
        <v>0</v>
      </c>
      <c r="Z59" s="83">
        <v>91271640.190000027</v>
      </c>
      <c r="AA59" s="83">
        <v>91271640.190000027</v>
      </c>
      <c r="AB59" s="83">
        <v>0</v>
      </c>
      <c r="AC59" s="83">
        <v>0</v>
      </c>
      <c r="AD59" s="83">
        <v>91271640.190000027</v>
      </c>
      <c r="AE59" s="83">
        <f t="shared" si="1"/>
        <v>91271640.190000027</v>
      </c>
      <c r="AF59" s="82">
        <v>1</v>
      </c>
      <c r="AG59" s="83">
        <v>91271640.190000027</v>
      </c>
      <c r="AH59" s="83">
        <v>91271640.190000027</v>
      </c>
      <c r="AI59" s="83">
        <v>0</v>
      </c>
      <c r="AJ59" s="83">
        <v>0</v>
      </c>
      <c r="AK59" s="83">
        <v>91271640.190000027</v>
      </c>
      <c r="AL59" s="83">
        <v>91271640.190000027</v>
      </c>
      <c r="AM59" s="83">
        <v>0</v>
      </c>
      <c r="AN59" s="83">
        <v>0</v>
      </c>
      <c r="AO59" s="83">
        <v>91271640.190000027</v>
      </c>
      <c r="AP59" s="82">
        <v>1</v>
      </c>
      <c r="AW59" s="587">
        <v>91271640.190000027</v>
      </c>
      <c r="AX59" s="587">
        <v>91271640.190000027</v>
      </c>
      <c r="AY59" s="587">
        <v>0</v>
      </c>
      <c r="AZ59" s="587">
        <v>0</v>
      </c>
      <c r="BA59" s="587">
        <v>91271640.190000027</v>
      </c>
      <c r="BB59" s="587">
        <v>91271640.190000027</v>
      </c>
      <c r="BC59" s="587">
        <v>0</v>
      </c>
      <c r="BD59" s="587">
        <v>0</v>
      </c>
      <c r="BE59" s="587">
        <v>91271640.190000027</v>
      </c>
      <c r="BF59" s="83">
        <f t="shared" ref="BF59:BF71" si="5">+IF(BG59=1,BE59,BE59*$BK$6)</f>
        <v>91271640.190000027</v>
      </c>
      <c r="BG59" s="588">
        <v>1</v>
      </c>
    </row>
    <row r="60" spans="1:59">
      <c r="A60" s="84" t="s">
        <v>489</v>
      </c>
      <c r="B60" s="83">
        <v>184203220.16925144</v>
      </c>
      <c r="C60" s="83">
        <v>184203220.16925144</v>
      </c>
      <c r="D60" s="83">
        <v>0</v>
      </c>
      <c r="E60" s="83">
        <v>0</v>
      </c>
      <c r="F60" s="83">
        <v>184203220.16925144</v>
      </c>
      <c r="G60" s="83">
        <v>184203220.16925144</v>
      </c>
      <c r="H60" s="83">
        <v>0</v>
      </c>
      <c r="I60" s="83">
        <v>0</v>
      </c>
      <c r="J60" s="83">
        <v>184203220.16925144</v>
      </c>
      <c r="K60" s="82">
        <v>1</v>
      </c>
      <c r="L60" s="83">
        <v>190210601.1642136</v>
      </c>
      <c r="M60" s="83">
        <v>190210601.1642136</v>
      </c>
      <c r="N60" s="83">
        <v>0</v>
      </c>
      <c r="O60" s="83">
        <v>0</v>
      </c>
      <c r="P60" s="83">
        <v>190210601.1642136</v>
      </c>
      <c r="Q60" s="83">
        <v>190210601.1642136</v>
      </c>
      <c r="R60" s="83">
        <v>0</v>
      </c>
      <c r="S60" s="83">
        <v>0</v>
      </c>
      <c r="T60" s="83">
        <v>190210601.1642136</v>
      </c>
      <c r="U60" s="82">
        <v>1</v>
      </c>
      <c r="V60" s="83">
        <v>196192614.32084104</v>
      </c>
      <c r="W60" s="83">
        <v>196192614.32084104</v>
      </c>
      <c r="X60" s="83">
        <v>0</v>
      </c>
      <c r="Y60" s="83">
        <v>0</v>
      </c>
      <c r="Z60" s="83">
        <v>196192614.32084104</v>
      </c>
      <c r="AA60" s="83">
        <v>196192614.32084104</v>
      </c>
      <c r="AB60" s="83">
        <v>0</v>
      </c>
      <c r="AC60" s="83">
        <v>0</v>
      </c>
      <c r="AD60" s="83">
        <v>196192614.32084104</v>
      </c>
      <c r="AE60" s="83">
        <f t="shared" si="1"/>
        <v>196192614.32084104</v>
      </c>
      <c r="AF60" s="82">
        <v>1</v>
      </c>
      <c r="AG60" s="83">
        <v>201699272.87325794</v>
      </c>
      <c r="AH60" s="83">
        <v>201699272.87325794</v>
      </c>
      <c r="AI60" s="83">
        <v>0</v>
      </c>
      <c r="AJ60" s="83">
        <v>0</v>
      </c>
      <c r="AK60" s="83">
        <v>201699272.87325794</v>
      </c>
      <c r="AL60" s="83">
        <v>201699272.87325794</v>
      </c>
      <c r="AM60" s="83">
        <v>0</v>
      </c>
      <c r="AN60" s="83">
        <v>0</v>
      </c>
      <c r="AO60" s="83">
        <v>201699272.87325794</v>
      </c>
      <c r="AP60" s="82">
        <v>1</v>
      </c>
      <c r="AW60" s="587">
        <v>201699272.87325794</v>
      </c>
      <c r="AX60" s="587">
        <v>201699272.87325794</v>
      </c>
      <c r="AY60" s="587">
        <v>0</v>
      </c>
      <c r="AZ60" s="587">
        <v>0</v>
      </c>
      <c r="BA60" s="587">
        <v>201699272.87325794</v>
      </c>
      <c r="BB60" s="587">
        <v>201699272.87325794</v>
      </c>
      <c r="BC60" s="587">
        <v>0</v>
      </c>
      <c r="BD60" s="587">
        <v>0</v>
      </c>
      <c r="BE60" s="587">
        <v>201699272.87325794</v>
      </c>
      <c r="BF60" s="83">
        <f t="shared" si="5"/>
        <v>201699272.87325794</v>
      </c>
      <c r="BG60" s="588">
        <v>1</v>
      </c>
    </row>
    <row r="61" spans="1:59">
      <c r="A61" s="84" t="s">
        <v>488</v>
      </c>
      <c r="B61" s="83">
        <v>1492173061.1664839</v>
      </c>
      <c r="C61" s="83">
        <v>1492173061.1664839</v>
      </c>
      <c r="D61" s="83">
        <v>0</v>
      </c>
      <c r="E61" s="83">
        <v>0</v>
      </c>
      <c r="F61" s="83">
        <v>1492173061.1664839</v>
      </c>
      <c r="G61" s="83">
        <v>1492173061.1664839</v>
      </c>
      <c r="H61" s="83">
        <v>0</v>
      </c>
      <c r="I61" s="83">
        <v>0</v>
      </c>
      <c r="J61" s="83">
        <v>1492173061.1664839</v>
      </c>
      <c r="K61" s="82">
        <v>1</v>
      </c>
      <c r="L61" s="83">
        <v>1643684004.8431637</v>
      </c>
      <c r="M61" s="83">
        <v>1643684004.8431637</v>
      </c>
      <c r="N61" s="83">
        <v>0</v>
      </c>
      <c r="O61" s="83">
        <v>0</v>
      </c>
      <c r="P61" s="83">
        <v>1643684004.8431637</v>
      </c>
      <c r="Q61" s="83">
        <v>1643684004.8431637</v>
      </c>
      <c r="R61" s="83">
        <v>0</v>
      </c>
      <c r="S61" s="83">
        <v>0</v>
      </c>
      <c r="T61" s="83">
        <v>1643684004.8431637</v>
      </c>
      <c r="U61" s="82">
        <v>1</v>
      </c>
      <c r="V61" s="83">
        <v>1807479284.9806094</v>
      </c>
      <c r="W61" s="83">
        <v>1807479284.9806094</v>
      </c>
      <c r="X61" s="83">
        <v>0</v>
      </c>
      <c r="Y61" s="83">
        <v>0</v>
      </c>
      <c r="Z61" s="83">
        <v>1807479284.9806094</v>
      </c>
      <c r="AA61" s="83">
        <v>1807479284.9806094</v>
      </c>
      <c r="AB61" s="83">
        <v>0</v>
      </c>
      <c r="AC61" s="83">
        <v>0</v>
      </c>
      <c r="AD61" s="83">
        <v>1807479284.9806094</v>
      </c>
      <c r="AE61" s="83">
        <f t="shared" si="1"/>
        <v>1807479284.9806094</v>
      </c>
      <c r="AF61" s="82">
        <v>1</v>
      </c>
      <c r="AG61" s="83">
        <v>1958518205.9589915</v>
      </c>
      <c r="AH61" s="83">
        <v>1958518205.9589915</v>
      </c>
      <c r="AI61" s="83">
        <v>0</v>
      </c>
      <c r="AJ61" s="83">
        <v>0</v>
      </c>
      <c r="AK61" s="83">
        <v>1958518205.9589915</v>
      </c>
      <c r="AL61" s="83">
        <v>1958518205.9589915</v>
      </c>
      <c r="AM61" s="83">
        <v>0</v>
      </c>
      <c r="AN61" s="83">
        <v>0</v>
      </c>
      <c r="AO61" s="83">
        <v>1958518205.9589915</v>
      </c>
      <c r="AP61" s="82">
        <v>1</v>
      </c>
      <c r="AW61" s="587">
        <v>1958518205.9589915</v>
      </c>
      <c r="AX61" s="587">
        <v>1958518205.9589915</v>
      </c>
      <c r="AY61" s="587">
        <v>0</v>
      </c>
      <c r="AZ61" s="587">
        <v>0</v>
      </c>
      <c r="BA61" s="587">
        <v>1958518205.9589915</v>
      </c>
      <c r="BB61" s="587">
        <v>1958518205.9589915</v>
      </c>
      <c r="BC61" s="587">
        <v>0</v>
      </c>
      <c r="BD61" s="587">
        <v>0</v>
      </c>
      <c r="BE61" s="587">
        <v>1958518205.9589915</v>
      </c>
      <c r="BF61" s="83">
        <f t="shared" si="5"/>
        <v>1958518205.9589915</v>
      </c>
      <c r="BG61" s="588">
        <v>1</v>
      </c>
    </row>
    <row r="62" spans="1:59">
      <c r="A62" s="84" t="s">
        <v>487</v>
      </c>
      <c r="B62" s="83">
        <v>1390265695.5232692</v>
      </c>
      <c r="C62" s="83">
        <v>1390265695.5232692</v>
      </c>
      <c r="D62" s="83">
        <v>0</v>
      </c>
      <c r="E62" s="83">
        <v>0</v>
      </c>
      <c r="F62" s="83">
        <v>1390265695.5232692</v>
      </c>
      <c r="G62" s="83">
        <v>1390265695.5232692</v>
      </c>
      <c r="H62" s="83">
        <v>0</v>
      </c>
      <c r="I62" s="83">
        <v>0</v>
      </c>
      <c r="J62" s="83">
        <v>1390265695.5232692</v>
      </c>
      <c r="K62" s="82">
        <v>1</v>
      </c>
      <c r="L62" s="83">
        <v>1653742653.7078807</v>
      </c>
      <c r="M62" s="83">
        <v>1653742653.7078807</v>
      </c>
      <c r="N62" s="83">
        <v>0</v>
      </c>
      <c r="O62" s="83">
        <v>0</v>
      </c>
      <c r="P62" s="83">
        <v>1653742653.7078807</v>
      </c>
      <c r="Q62" s="83">
        <v>1653742653.7078807</v>
      </c>
      <c r="R62" s="83">
        <v>0</v>
      </c>
      <c r="S62" s="83">
        <v>0</v>
      </c>
      <c r="T62" s="83">
        <v>1653742653.7078807</v>
      </c>
      <c r="U62" s="82">
        <v>1</v>
      </c>
      <c r="V62" s="83">
        <v>1934495523.9763219</v>
      </c>
      <c r="W62" s="83">
        <v>1934495523.9763219</v>
      </c>
      <c r="X62" s="83">
        <v>0</v>
      </c>
      <c r="Y62" s="83">
        <v>0</v>
      </c>
      <c r="Z62" s="83">
        <v>1934495523.9763219</v>
      </c>
      <c r="AA62" s="83">
        <v>1934495523.9763219</v>
      </c>
      <c r="AB62" s="83">
        <v>0</v>
      </c>
      <c r="AC62" s="83">
        <v>0</v>
      </c>
      <c r="AD62" s="83">
        <v>1934495523.9763219</v>
      </c>
      <c r="AE62" s="83">
        <f t="shared" si="1"/>
        <v>1934495523.9763219</v>
      </c>
      <c r="AF62" s="82">
        <v>1</v>
      </c>
      <c r="AG62" s="83">
        <v>2241978384.5697789</v>
      </c>
      <c r="AH62" s="83">
        <v>2241978384.5697789</v>
      </c>
      <c r="AI62" s="83">
        <v>0</v>
      </c>
      <c r="AJ62" s="83">
        <v>0</v>
      </c>
      <c r="AK62" s="83">
        <v>2241978384.5697789</v>
      </c>
      <c r="AL62" s="83">
        <v>2241978384.5697789</v>
      </c>
      <c r="AM62" s="83">
        <v>0</v>
      </c>
      <c r="AN62" s="83">
        <v>0</v>
      </c>
      <c r="AO62" s="83">
        <v>2241978384.5697789</v>
      </c>
      <c r="AP62" s="82">
        <v>1</v>
      </c>
      <c r="AW62" s="587">
        <v>2241978384.5697789</v>
      </c>
      <c r="AX62" s="587">
        <v>2241978384.5697789</v>
      </c>
      <c r="AY62" s="587">
        <v>0</v>
      </c>
      <c r="AZ62" s="587">
        <v>0</v>
      </c>
      <c r="BA62" s="587">
        <v>2241978384.5697789</v>
      </c>
      <c r="BB62" s="587">
        <v>2241978384.5697789</v>
      </c>
      <c r="BC62" s="587">
        <v>0</v>
      </c>
      <c r="BD62" s="587">
        <v>0</v>
      </c>
      <c r="BE62" s="587">
        <v>2241978384.5697789</v>
      </c>
      <c r="BF62" s="83">
        <f t="shared" si="5"/>
        <v>2241978384.5697789</v>
      </c>
      <c r="BG62" s="588">
        <v>1</v>
      </c>
    </row>
    <row r="63" spans="1:59">
      <c r="A63" s="84" t="s">
        <v>486</v>
      </c>
      <c r="B63" s="83">
        <v>1626186245.9080303</v>
      </c>
      <c r="C63" s="83">
        <v>1626186245.9080303</v>
      </c>
      <c r="D63" s="83">
        <v>0</v>
      </c>
      <c r="E63" s="83">
        <v>0</v>
      </c>
      <c r="F63" s="83">
        <v>1626186245.9080303</v>
      </c>
      <c r="G63" s="83">
        <v>1626186245.9080303</v>
      </c>
      <c r="H63" s="83">
        <v>0</v>
      </c>
      <c r="I63" s="83">
        <v>0</v>
      </c>
      <c r="J63" s="83">
        <v>1626186245.9080303</v>
      </c>
      <c r="K63" s="82">
        <v>1</v>
      </c>
      <c r="L63" s="83">
        <v>1878527814.0058126</v>
      </c>
      <c r="M63" s="83">
        <v>1878527814.0058126</v>
      </c>
      <c r="N63" s="83">
        <v>0</v>
      </c>
      <c r="O63" s="83">
        <v>0</v>
      </c>
      <c r="P63" s="83">
        <v>1878527814.0058126</v>
      </c>
      <c r="Q63" s="83">
        <v>1878527814.0058126</v>
      </c>
      <c r="R63" s="83">
        <v>0</v>
      </c>
      <c r="S63" s="83">
        <v>0</v>
      </c>
      <c r="T63" s="83">
        <v>1878527814.0058126</v>
      </c>
      <c r="U63" s="82">
        <v>1</v>
      </c>
      <c r="V63" s="83">
        <v>2109951830.9722929</v>
      </c>
      <c r="W63" s="83">
        <v>2109951830.9722929</v>
      </c>
      <c r="X63" s="83">
        <v>0</v>
      </c>
      <c r="Y63" s="83">
        <v>0</v>
      </c>
      <c r="Z63" s="83">
        <v>2109951830.9722929</v>
      </c>
      <c r="AA63" s="83">
        <v>2109951830.9722929</v>
      </c>
      <c r="AB63" s="83">
        <v>0</v>
      </c>
      <c r="AC63" s="83">
        <v>0</v>
      </c>
      <c r="AD63" s="83">
        <v>2109951830.9722929</v>
      </c>
      <c r="AE63" s="83">
        <f t="shared" si="1"/>
        <v>2109951830.9722929</v>
      </c>
      <c r="AF63" s="82">
        <v>1</v>
      </c>
      <c r="AG63" s="83">
        <v>2363541842.1461496</v>
      </c>
      <c r="AH63" s="83">
        <v>2363541842.1461496</v>
      </c>
      <c r="AI63" s="83">
        <v>0</v>
      </c>
      <c r="AJ63" s="83">
        <v>0</v>
      </c>
      <c r="AK63" s="83">
        <v>2363541842.1461496</v>
      </c>
      <c r="AL63" s="83">
        <v>2363541842.1461496</v>
      </c>
      <c r="AM63" s="83">
        <v>0</v>
      </c>
      <c r="AN63" s="83">
        <v>0</v>
      </c>
      <c r="AO63" s="83">
        <v>2363541842.1461496</v>
      </c>
      <c r="AP63" s="82">
        <v>1</v>
      </c>
      <c r="AW63" s="587">
        <v>2363541842.1461496</v>
      </c>
      <c r="AX63" s="587">
        <v>2363541842.1461496</v>
      </c>
      <c r="AY63" s="587">
        <v>0</v>
      </c>
      <c r="AZ63" s="587">
        <v>0</v>
      </c>
      <c r="BA63" s="587">
        <v>2363541842.1461496</v>
      </c>
      <c r="BB63" s="587">
        <v>2363541842.1461496</v>
      </c>
      <c r="BC63" s="587">
        <v>0</v>
      </c>
      <c r="BD63" s="587">
        <v>0</v>
      </c>
      <c r="BE63" s="587">
        <v>2363541842.1461496</v>
      </c>
      <c r="BF63" s="83">
        <f t="shared" si="5"/>
        <v>2363541842.1461496</v>
      </c>
      <c r="BG63" s="588">
        <v>1</v>
      </c>
    </row>
    <row r="64" spans="1:59">
      <c r="A64" s="84" t="s">
        <v>485</v>
      </c>
      <c r="B64" s="83">
        <v>1594216205.3921318</v>
      </c>
      <c r="C64" s="83">
        <v>1594216205.3921318</v>
      </c>
      <c r="D64" s="83">
        <v>0</v>
      </c>
      <c r="E64" s="83">
        <v>0</v>
      </c>
      <c r="F64" s="83">
        <v>1594216205.3921318</v>
      </c>
      <c r="G64" s="83">
        <v>1594216205.3921318</v>
      </c>
      <c r="H64" s="83">
        <v>0</v>
      </c>
      <c r="I64" s="83">
        <v>0</v>
      </c>
      <c r="J64" s="83">
        <v>1594216205.3921318</v>
      </c>
      <c r="K64" s="82">
        <v>1</v>
      </c>
      <c r="L64" s="83">
        <v>1679055719.0851877</v>
      </c>
      <c r="M64" s="83">
        <v>1679055719.0851877</v>
      </c>
      <c r="N64" s="83">
        <v>0</v>
      </c>
      <c r="O64" s="83">
        <v>0</v>
      </c>
      <c r="P64" s="83">
        <v>1679055719.0851877</v>
      </c>
      <c r="Q64" s="83">
        <v>1679055719.0851877</v>
      </c>
      <c r="R64" s="83">
        <v>0</v>
      </c>
      <c r="S64" s="83">
        <v>0</v>
      </c>
      <c r="T64" s="83">
        <v>1679055719.0851877</v>
      </c>
      <c r="U64" s="82">
        <v>1</v>
      </c>
      <c r="V64" s="83">
        <v>1767239767.9149146</v>
      </c>
      <c r="W64" s="83">
        <v>1767239767.9149146</v>
      </c>
      <c r="X64" s="83">
        <v>0</v>
      </c>
      <c r="Y64" s="83">
        <v>0</v>
      </c>
      <c r="Z64" s="83">
        <v>1767239767.9149146</v>
      </c>
      <c r="AA64" s="83">
        <v>1767239767.9149146</v>
      </c>
      <c r="AB64" s="83">
        <v>0</v>
      </c>
      <c r="AC64" s="83">
        <v>0</v>
      </c>
      <c r="AD64" s="83">
        <v>1767239767.9149146</v>
      </c>
      <c r="AE64" s="83">
        <f t="shared" si="1"/>
        <v>1767239767.9149146</v>
      </c>
      <c r="AF64" s="82">
        <v>1</v>
      </c>
      <c r="AG64" s="83">
        <v>1863663072.0736902</v>
      </c>
      <c r="AH64" s="83">
        <v>1863663072.0736902</v>
      </c>
      <c r="AI64" s="83">
        <v>0</v>
      </c>
      <c r="AJ64" s="83">
        <v>0</v>
      </c>
      <c r="AK64" s="83">
        <v>1863663072.0736902</v>
      </c>
      <c r="AL64" s="83">
        <v>1863663072.0736902</v>
      </c>
      <c r="AM64" s="83">
        <v>0</v>
      </c>
      <c r="AN64" s="83">
        <v>0</v>
      </c>
      <c r="AO64" s="83">
        <v>1863663072.0736902</v>
      </c>
      <c r="AP64" s="82">
        <v>1</v>
      </c>
      <c r="AW64" s="587">
        <v>1863663072.0736902</v>
      </c>
      <c r="AX64" s="587">
        <v>1863663072.0736902</v>
      </c>
      <c r="AY64" s="587">
        <v>0</v>
      </c>
      <c r="AZ64" s="587">
        <v>0</v>
      </c>
      <c r="BA64" s="587">
        <v>1863663072.0736902</v>
      </c>
      <c r="BB64" s="587">
        <v>1863663072.0736902</v>
      </c>
      <c r="BC64" s="587">
        <v>0</v>
      </c>
      <c r="BD64" s="587">
        <v>0</v>
      </c>
      <c r="BE64" s="587">
        <v>1863663072.0736902</v>
      </c>
      <c r="BF64" s="83">
        <f t="shared" si="5"/>
        <v>1863663072.0736902</v>
      </c>
      <c r="BG64" s="588">
        <v>1</v>
      </c>
    </row>
    <row r="65" spans="1:59">
      <c r="A65" s="84" t="s">
        <v>484</v>
      </c>
      <c r="B65" s="83">
        <v>2209021065.5732837</v>
      </c>
      <c r="C65" s="83">
        <v>2209021065.5732837</v>
      </c>
      <c r="D65" s="83">
        <v>0</v>
      </c>
      <c r="E65" s="83">
        <v>0</v>
      </c>
      <c r="F65" s="83">
        <v>2209021065.5732837</v>
      </c>
      <c r="G65" s="83">
        <v>2209021065.5732837</v>
      </c>
      <c r="H65" s="83">
        <v>0</v>
      </c>
      <c r="I65" s="83">
        <v>0</v>
      </c>
      <c r="J65" s="83">
        <v>2209021065.5732837</v>
      </c>
      <c r="K65" s="82">
        <v>1</v>
      </c>
      <c r="L65" s="83">
        <v>2375143256.3765612</v>
      </c>
      <c r="M65" s="83">
        <v>2375143256.3765612</v>
      </c>
      <c r="N65" s="83">
        <v>0</v>
      </c>
      <c r="O65" s="83">
        <v>0</v>
      </c>
      <c r="P65" s="83">
        <v>2375143256.3765612</v>
      </c>
      <c r="Q65" s="83">
        <v>2375143256.3765612</v>
      </c>
      <c r="R65" s="83">
        <v>0</v>
      </c>
      <c r="S65" s="83">
        <v>0</v>
      </c>
      <c r="T65" s="83">
        <v>2375143256.3765612</v>
      </c>
      <c r="U65" s="82">
        <v>1</v>
      </c>
      <c r="V65" s="83">
        <v>2555868103.1902466</v>
      </c>
      <c r="W65" s="83">
        <v>2555868103.1902466</v>
      </c>
      <c r="X65" s="83">
        <v>0</v>
      </c>
      <c r="Y65" s="83">
        <v>0</v>
      </c>
      <c r="Z65" s="83">
        <v>2555868103.1902466</v>
      </c>
      <c r="AA65" s="83">
        <v>2555868103.1902466</v>
      </c>
      <c r="AB65" s="83">
        <v>0</v>
      </c>
      <c r="AC65" s="83">
        <v>0</v>
      </c>
      <c r="AD65" s="83">
        <v>2555868103.1902466</v>
      </c>
      <c r="AE65" s="83">
        <f t="shared" si="1"/>
        <v>2555868103.1902466</v>
      </c>
      <c r="AF65" s="82">
        <v>1</v>
      </c>
      <c r="AG65" s="83">
        <v>2754080254.6641917</v>
      </c>
      <c r="AH65" s="83">
        <v>2754080254.6641917</v>
      </c>
      <c r="AI65" s="83">
        <v>0</v>
      </c>
      <c r="AJ65" s="83">
        <v>0</v>
      </c>
      <c r="AK65" s="83">
        <v>2754080254.6641917</v>
      </c>
      <c r="AL65" s="83">
        <v>2754080254.6641917</v>
      </c>
      <c r="AM65" s="83">
        <v>0</v>
      </c>
      <c r="AN65" s="83">
        <v>0</v>
      </c>
      <c r="AO65" s="83">
        <v>2754080254.6641917</v>
      </c>
      <c r="AP65" s="82">
        <v>1</v>
      </c>
      <c r="AW65" s="587">
        <v>2754080254.6641917</v>
      </c>
      <c r="AX65" s="587">
        <v>2754080254.6641917</v>
      </c>
      <c r="AY65" s="587">
        <v>0</v>
      </c>
      <c r="AZ65" s="587">
        <v>0</v>
      </c>
      <c r="BA65" s="587">
        <v>2754080254.6641917</v>
      </c>
      <c r="BB65" s="587">
        <v>2754080254.6641917</v>
      </c>
      <c r="BC65" s="587">
        <v>0</v>
      </c>
      <c r="BD65" s="587">
        <v>0</v>
      </c>
      <c r="BE65" s="587">
        <v>2754080254.6641917</v>
      </c>
      <c r="BF65" s="83">
        <f t="shared" si="5"/>
        <v>2754080254.6641917</v>
      </c>
      <c r="BG65" s="588">
        <v>1</v>
      </c>
    </row>
    <row r="66" spans="1:59">
      <c r="A66" s="84" t="s">
        <v>483</v>
      </c>
      <c r="B66" s="83">
        <v>2082427692.0506501</v>
      </c>
      <c r="C66" s="83">
        <v>2082427692.0506501</v>
      </c>
      <c r="D66" s="83">
        <v>0</v>
      </c>
      <c r="E66" s="83">
        <v>0</v>
      </c>
      <c r="F66" s="83">
        <v>2082427692.0506501</v>
      </c>
      <c r="G66" s="83">
        <v>2082427692.0506501</v>
      </c>
      <c r="H66" s="83">
        <v>0</v>
      </c>
      <c r="I66" s="83">
        <v>0</v>
      </c>
      <c r="J66" s="83">
        <v>2082427692.0506501</v>
      </c>
      <c r="K66" s="82">
        <v>1</v>
      </c>
      <c r="L66" s="83">
        <v>2150154704.8288274</v>
      </c>
      <c r="M66" s="83">
        <v>2150154704.8288274</v>
      </c>
      <c r="N66" s="83">
        <v>0</v>
      </c>
      <c r="O66" s="83">
        <v>0</v>
      </c>
      <c r="P66" s="83">
        <v>2150154704.8288274</v>
      </c>
      <c r="Q66" s="83">
        <v>2150154704.8288274</v>
      </c>
      <c r="R66" s="83">
        <v>0</v>
      </c>
      <c r="S66" s="83">
        <v>0</v>
      </c>
      <c r="T66" s="83">
        <v>2150154704.8288274</v>
      </c>
      <c r="U66" s="82">
        <v>1</v>
      </c>
      <c r="V66" s="83">
        <v>2196472114.7493277</v>
      </c>
      <c r="W66" s="83">
        <v>2196472114.7493277</v>
      </c>
      <c r="X66" s="83">
        <v>0</v>
      </c>
      <c r="Y66" s="83">
        <v>0</v>
      </c>
      <c r="Z66" s="83">
        <v>2196472114.7493277</v>
      </c>
      <c r="AA66" s="83">
        <v>2196472114.7493277</v>
      </c>
      <c r="AB66" s="83">
        <v>0</v>
      </c>
      <c r="AC66" s="83">
        <v>0</v>
      </c>
      <c r="AD66" s="83">
        <v>2196472114.7493277</v>
      </c>
      <c r="AE66" s="83">
        <f t="shared" si="1"/>
        <v>2196472114.7493277</v>
      </c>
      <c r="AF66" s="82">
        <v>1</v>
      </c>
      <c r="AG66" s="83">
        <v>2250718013.8955345</v>
      </c>
      <c r="AH66" s="83">
        <v>2250718013.8955345</v>
      </c>
      <c r="AI66" s="83">
        <v>0</v>
      </c>
      <c r="AJ66" s="83">
        <v>0</v>
      </c>
      <c r="AK66" s="83">
        <v>2250718013.8955345</v>
      </c>
      <c r="AL66" s="83">
        <v>2250718013.8955345</v>
      </c>
      <c r="AM66" s="83">
        <v>0</v>
      </c>
      <c r="AN66" s="83">
        <v>0</v>
      </c>
      <c r="AO66" s="83">
        <v>2250718013.8955345</v>
      </c>
      <c r="AP66" s="82">
        <v>1</v>
      </c>
      <c r="AW66" s="587">
        <v>2250718013.8955345</v>
      </c>
      <c r="AX66" s="587">
        <v>2250718013.8955345</v>
      </c>
      <c r="AY66" s="587">
        <v>0</v>
      </c>
      <c r="AZ66" s="587">
        <v>0</v>
      </c>
      <c r="BA66" s="587">
        <v>2250718013.8955345</v>
      </c>
      <c r="BB66" s="587">
        <v>2250718013.8955345</v>
      </c>
      <c r="BC66" s="587">
        <v>0</v>
      </c>
      <c r="BD66" s="587">
        <v>0</v>
      </c>
      <c r="BE66" s="587">
        <v>2250718013.8955345</v>
      </c>
      <c r="BF66" s="83">
        <f t="shared" si="5"/>
        <v>2250718013.8955345</v>
      </c>
      <c r="BG66" s="588">
        <v>1</v>
      </c>
    </row>
    <row r="67" spans="1:59">
      <c r="A67" s="84" t="s">
        <v>482</v>
      </c>
      <c r="B67" s="83">
        <v>1052085679.4210372</v>
      </c>
      <c r="C67" s="83">
        <v>1052085679.4210372</v>
      </c>
      <c r="D67" s="83">
        <v>0</v>
      </c>
      <c r="E67" s="83">
        <v>0</v>
      </c>
      <c r="F67" s="83">
        <v>1052085679.4210372</v>
      </c>
      <c r="G67" s="83">
        <v>1052085679.4210372</v>
      </c>
      <c r="H67" s="83">
        <v>0</v>
      </c>
      <c r="I67" s="83">
        <v>0</v>
      </c>
      <c r="J67" s="83">
        <v>1052085679.4210372</v>
      </c>
      <c r="K67" s="82">
        <v>1</v>
      </c>
      <c r="L67" s="83">
        <v>1176465028.6705461</v>
      </c>
      <c r="M67" s="83">
        <v>1176465028.6705461</v>
      </c>
      <c r="N67" s="83">
        <v>0</v>
      </c>
      <c r="O67" s="83">
        <v>0</v>
      </c>
      <c r="P67" s="83">
        <v>1176465028.6705461</v>
      </c>
      <c r="Q67" s="83">
        <v>1176465028.6705461</v>
      </c>
      <c r="R67" s="83">
        <v>0</v>
      </c>
      <c r="S67" s="83">
        <v>0</v>
      </c>
      <c r="T67" s="83">
        <v>1176465028.6705461</v>
      </c>
      <c r="U67" s="82">
        <v>1</v>
      </c>
      <c r="V67" s="83">
        <v>1321225140.7260451</v>
      </c>
      <c r="W67" s="83">
        <v>1321225140.7260451</v>
      </c>
      <c r="X67" s="83">
        <v>0</v>
      </c>
      <c r="Y67" s="83">
        <v>0</v>
      </c>
      <c r="Z67" s="83">
        <v>1321225140.7260451</v>
      </c>
      <c r="AA67" s="83">
        <v>1321225140.7260451</v>
      </c>
      <c r="AB67" s="83">
        <v>0</v>
      </c>
      <c r="AC67" s="83">
        <v>0</v>
      </c>
      <c r="AD67" s="83">
        <v>1321225140.7260451</v>
      </c>
      <c r="AE67" s="83">
        <f t="shared" si="1"/>
        <v>1321225140.7260451</v>
      </c>
      <c r="AF67" s="82">
        <v>1</v>
      </c>
      <c r="AG67" s="83">
        <v>1479629935.921839</v>
      </c>
      <c r="AH67" s="83">
        <v>1479629935.921839</v>
      </c>
      <c r="AI67" s="83">
        <v>0</v>
      </c>
      <c r="AJ67" s="83">
        <v>0</v>
      </c>
      <c r="AK67" s="83">
        <v>1479629935.921839</v>
      </c>
      <c r="AL67" s="83">
        <v>1479629935.921839</v>
      </c>
      <c r="AM67" s="83">
        <v>0</v>
      </c>
      <c r="AN67" s="83">
        <v>0</v>
      </c>
      <c r="AO67" s="83">
        <v>1479629935.921839</v>
      </c>
      <c r="AP67" s="82">
        <v>1</v>
      </c>
      <c r="AW67" s="587">
        <v>1479629935.921839</v>
      </c>
      <c r="AX67" s="587">
        <v>1479629935.921839</v>
      </c>
      <c r="AY67" s="587">
        <v>0</v>
      </c>
      <c r="AZ67" s="587">
        <v>0</v>
      </c>
      <c r="BA67" s="587">
        <v>1479629935.921839</v>
      </c>
      <c r="BB67" s="587">
        <v>1479629935.921839</v>
      </c>
      <c r="BC67" s="587">
        <v>0</v>
      </c>
      <c r="BD67" s="587">
        <v>0</v>
      </c>
      <c r="BE67" s="587">
        <v>1479629935.921839</v>
      </c>
      <c r="BF67" s="83">
        <f t="shared" si="5"/>
        <v>1479629935.921839</v>
      </c>
      <c r="BG67" s="588">
        <v>1</v>
      </c>
    </row>
    <row r="68" spans="1:59">
      <c r="A68" s="84" t="s">
        <v>481</v>
      </c>
      <c r="B68" s="83">
        <v>817220523.99084401</v>
      </c>
      <c r="C68" s="83">
        <v>817220523.99084401</v>
      </c>
      <c r="D68" s="83">
        <v>0</v>
      </c>
      <c r="E68" s="83">
        <v>0</v>
      </c>
      <c r="F68" s="83">
        <v>817220523.99084401</v>
      </c>
      <c r="G68" s="83">
        <v>815357068.5620513</v>
      </c>
      <c r="H68" s="83">
        <v>0</v>
      </c>
      <c r="I68" s="83">
        <v>0</v>
      </c>
      <c r="J68" s="83">
        <v>815357068.5620513</v>
      </c>
      <c r="K68" s="82">
        <v>0.99771976428138065</v>
      </c>
      <c r="L68" s="83">
        <v>801101402.36805975</v>
      </c>
      <c r="M68" s="83">
        <v>801101402.36805975</v>
      </c>
      <c r="N68" s="83">
        <v>0</v>
      </c>
      <c r="O68" s="83">
        <v>0</v>
      </c>
      <c r="P68" s="83">
        <v>801101402.36805975</v>
      </c>
      <c r="Q68" s="83">
        <v>799275202.84739518</v>
      </c>
      <c r="R68" s="83">
        <v>0</v>
      </c>
      <c r="S68" s="83">
        <v>0</v>
      </c>
      <c r="T68" s="83">
        <v>799275202.84739518</v>
      </c>
      <c r="U68" s="82">
        <v>0.99772038906027838</v>
      </c>
      <c r="V68" s="83">
        <v>885862061.06907976</v>
      </c>
      <c r="W68" s="83">
        <v>885862061.06907976</v>
      </c>
      <c r="X68" s="83">
        <v>0</v>
      </c>
      <c r="Y68" s="83">
        <v>0</v>
      </c>
      <c r="Z68" s="83">
        <v>885862061.06907976</v>
      </c>
      <c r="AA68" s="83">
        <v>883842640.22358239</v>
      </c>
      <c r="AB68" s="83">
        <v>0</v>
      </c>
      <c r="AC68" s="83">
        <v>0</v>
      </c>
      <c r="AD68" s="83">
        <v>883842640.22358239</v>
      </c>
      <c r="AE68" s="83">
        <f t="shared" si="1"/>
        <v>883719899.43940616</v>
      </c>
      <c r="AF68" s="82">
        <v>0.99772038906027838</v>
      </c>
      <c r="AG68" s="83">
        <v>979178415.70837331</v>
      </c>
      <c r="AH68" s="83">
        <v>979178415.70837331</v>
      </c>
      <c r="AI68" s="83">
        <v>0</v>
      </c>
      <c r="AJ68" s="83">
        <v>0</v>
      </c>
      <c r="AK68" s="83">
        <v>979178415.70837331</v>
      </c>
      <c r="AL68" s="83">
        <v>976946269.87998521</v>
      </c>
      <c r="AM68" s="83">
        <v>0</v>
      </c>
      <c r="AN68" s="83">
        <v>0</v>
      </c>
      <c r="AO68" s="83">
        <v>976946269.87998521</v>
      </c>
      <c r="AP68" s="82">
        <v>0.99772038906027838</v>
      </c>
      <c r="AW68" s="587">
        <v>979178415.70837331</v>
      </c>
      <c r="AX68" s="587">
        <v>979178415.70837331</v>
      </c>
      <c r="AY68" s="587">
        <v>0</v>
      </c>
      <c r="AZ68" s="587">
        <v>0</v>
      </c>
      <c r="BA68" s="587">
        <v>979178415.70837331</v>
      </c>
      <c r="BB68" s="587">
        <v>976946269.87998521</v>
      </c>
      <c r="BC68" s="587">
        <v>0</v>
      </c>
      <c r="BD68" s="587">
        <v>0</v>
      </c>
      <c r="BE68" s="587">
        <v>976946269.87998521</v>
      </c>
      <c r="BF68" s="83">
        <f t="shared" si="5"/>
        <v>976771161.18353307</v>
      </c>
      <c r="BG68" s="588">
        <v>0.99772038906027838</v>
      </c>
    </row>
    <row r="69" spans="1:59">
      <c r="A69" s="84" t="s">
        <v>480</v>
      </c>
      <c r="B69" s="83">
        <v>73183078.690879822</v>
      </c>
      <c r="C69" s="83">
        <v>73183078.690879822</v>
      </c>
      <c r="D69" s="83">
        <v>0</v>
      </c>
      <c r="E69" s="83">
        <v>0</v>
      </c>
      <c r="F69" s="83">
        <v>73183078.690879822</v>
      </c>
      <c r="G69" s="83">
        <v>73183078.690879822</v>
      </c>
      <c r="H69" s="83">
        <v>0</v>
      </c>
      <c r="I69" s="83">
        <v>0</v>
      </c>
      <c r="J69" s="83">
        <v>73183078.690879822</v>
      </c>
      <c r="K69" s="82">
        <v>1</v>
      </c>
      <c r="L69" s="83">
        <v>76713493.700754434</v>
      </c>
      <c r="M69" s="83">
        <v>76713493.700754434</v>
      </c>
      <c r="N69" s="83">
        <v>0</v>
      </c>
      <c r="O69" s="83">
        <v>0</v>
      </c>
      <c r="P69" s="83">
        <v>76713493.700754434</v>
      </c>
      <c r="Q69" s="83">
        <v>76713493.700754434</v>
      </c>
      <c r="R69" s="83">
        <v>0</v>
      </c>
      <c r="S69" s="83">
        <v>0</v>
      </c>
      <c r="T69" s="83">
        <v>76713493.700754434</v>
      </c>
      <c r="U69" s="82">
        <v>1</v>
      </c>
      <c r="V69" s="83">
        <v>80781320.832400993</v>
      </c>
      <c r="W69" s="83">
        <v>80781320.832400993</v>
      </c>
      <c r="X69" s="83">
        <v>0</v>
      </c>
      <c r="Y69" s="83">
        <v>0</v>
      </c>
      <c r="Z69" s="83">
        <v>80781320.832400993</v>
      </c>
      <c r="AA69" s="83">
        <v>80781320.832400993</v>
      </c>
      <c r="AB69" s="83">
        <v>0</v>
      </c>
      <c r="AC69" s="83">
        <v>0</v>
      </c>
      <c r="AD69" s="83">
        <v>80781320.832400993</v>
      </c>
      <c r="AE69" s="83">
        <f t="shared" si="1"/>
        <v>80781320.832400993</v>
      </c>
      <c r="AF69" s="82">
        <v>1</v>
      </c>
      <c r="AG69" s="83">
        <v>85300627.182066426</v>
      </c>
      <c r="AH69" s="83">
        <v>85300627.182066426</v>
      </c>
      <c r="AI69" s="83">
        <v>0</v>
      </c>
      <c r="AJ69" s="83">
        <v>0</v>
      </c>
      <c r="AK69" s="83">
        <v>85300627.182066426</v>
      </c>
      <c r="AL69" s="83">
        <v>85300627.182066426</v>
      </c>
      <c r="AM69" s="83">
        <v>0</v>
      </c>
      <c r="AN69" s="83">
        <v>0</v>
      </c>
      <c r="AO69" s="83">
        <v>85300627.182066426</v>
      </c>
      <c r="AP69" s="82">
        <v>1</v>
      </c>
      <c r="AW69" s="587">
        <v>85300627.182066426</v>
      </c>
      <c r="AX69" s="587">
        <v>85300627.182066426</v>
      </c>
      <c r="AY69" s="587">
        <v>0</v>
      </c>
      <c r="AZ69" s="587">
        <v>0</v>
      </c>
      <c r="BA69" s="587">
        <v>85300627.182066426</v>
      </c>
      <c r="BB69" s="587">
        <v>85300627.182066426</v>
      </c>
      <c r="BC69" s="587">
        <v>0</v>
      </c>
      <c r="BD69" s="587">
        <v>0</v>
      </c>
      <c r="BE69" s="587">
        <v>85300627.182066426</v>
      </c>
      <c r="BF69" s="83">
        <f t="shared" si="5"/>
        <v>85300627.182066426</v>
      </c>
      <c r="BG69" s="588">
        <v>1</v>
      </c>
    </row>
    <row r="70" spans="1:59">
      <c r="A70" s="84" t="s">
        <v>479</v>
      </c>
      <c r="B70" s="83">
        <v>433093906.6919229</v>
      </c>
      <c r="C70" s="83">
        <v>433093906.6919229</v>
      </c>
      <c r="D70" s="83">
        <v>0</v>
      </c>
      <c r="E70" s="83">
        <v>0</v>
      </c>
      <c r="F70" s="83">
        <v>433093906.6919229</v>
      </c>
      <c r="G70" s="83">
        <v>433093906.6919229</v>
      </c>
      <c r="H70" s="83">
        <v>0</v>
      </c>
      <c r="I70" s="83">
        <v>0</v>
      </c>
      <c r="J70" s="83">
        <v>433093906.6919229</v>
      </c>
      <c r="K70" s="82">
        <v>1</v>
      </c>
      <c r="L70" s="83">
        <v>453024296.91850662</v>
      </c>
      <c r="M70" s="83">
        <v>453024296.91850662</v>
      </c>
      <c r="N70" s="83">
        <v>0</v>
      </c>
      <c r="O70" s="83">
        <v>0</v>
      </c>
      <c r="P70" s="83">
        <v>453024296.91850662</v>
      </c>
      <c r="Q70" s="83">
        <v>453024296.91850662</v>
      </c>
      <c r="R70" s="83">
        <v>0</v>
      </c>
      <c r="S70" s="83">
        <v>0</v>
      </c>
      <c r="T70" s="83">
        <v>453024296.91850662</v>
      </c>
      <c r="U70" s="82">
        <v>1</v>
      </c>
      <c r="V70" s="83">
        <v>475029516.3738628</v>
      </c>
      <c r="W70" s="83">
        <v>475029516.3738628</v>
      </c>
      <c r="X70" s="83">
        <v>0</v>
      </c>
      <c r="Y70" s="83">
        <v>0</v>
      </c>
      <c r="Z70" s="83">
        <v>475029516.3738628</v>
      </c>
      <c r="AA70" s="83">
        <v>475029516.3738628</v>
      </c>
      <c r="AB70" s="83">
        <v>0</v>
      </c>
      <c r="AC70" s="83">
        <v>0</v>
      </c>
      <c r="AD70" s="83">
        <v>475029516.3738628</v>
      </c>
      <c r="AE70" s="83">
        <f t="shared" si="1"/>
        <v>475029516.3738628</v>
      </c>
      <c r="AF70" s="82">
        <v>1</v>
      </c>
      <c r="AG70" s="83">
        <v>499713638.42872745</v>
      </c>
      <c r="AH70" s="83">
        <v>499713638.42872745</v>
      </c>
      <c r="AI70" s="83">
        <v>0</v>
      </c>
      <c r="AJ70" s="83">
        <v>0</v>
      </c>
      <c r="AK70" s="83">
        <v>499713638.42872745</v>
      </c>
      <c r="AL70" s="83">
        <v>499713638.42872745</v>
      </c>
      <c r="AM70" s="83">
        <v>0</v>
      </c>
      <c r="AN70" s="83">
        <v>0</v>
      </c>
      <c r="AO70" s="83">
        <v>499713638.42872745</v>
      </c>
      <c r="AP70" s="82">
        <v>1</v>
      </c>
      <c r="AW70" s="587">
        <v>499713638.42872745</v>
      </c>
      <c r="AX70" s="587">
        <v>499713638.42872745</v>
      </c>
      <c r="AY70" s="587">
        <v>0</v>
      </c>
      <c r="AZ70" s="587">
        <v>0</v>
      </c>
      <c r="BA70" s="587">
        <v>499713638.42872745</v>
      </c>
      <c r="BB70" s="587">
        <v>499713638.42872745</v>
      </c>
      <c r="BC70" s="587">
        <v>0</v>
      </c>
      <c r="BD70" s="587">
        <v>0</v>
      </c>
      <c r="BE70" s="587">
        <v>499713638.42872745</v>
      </c>
      <c r="BF70" s="83">
        <f t="shared" si="5"/>
        <v>499713638.42872745</v>
      </c>
      <c r="BG70" s="588">
        <v>1</v>
      </c>
    </row>
    <row r="71" spans="1:59" ht="15.75" thickBot="1">
      <c r="A71" s="84" t="s">
        <v>478</v>
      </c>
      <c r="B71" s="83">
        <v>8008788.4267584132</v>
      </c>
      <c r="C71" s="83">
        <v>8008788.4267584132</v>
      </c>
      <c r="D71" s="83">
        <v>-8008788.4267584132</v>
      </c>
      <c r="E71" s="83">
        <v>0</v>
      </c>
      <c r="F71" s="83">
        <v>0</v>
      </c>
      <c r="G71" s="83">
        <v>7559039.9487058474</v>
      </c>
      <c r="H71" s="83">
        <v>-7559039.9487058474</v>
      </c>
      <c r="I71" s="83">
        <v>0</v>
      </c>
      <c r="J71" s="83">
        <v>0</v>
      </c>
      <c r="K71" s="82">
        <v>0.94384313155908861</v>
      </c>
      <c r="L71" s="83">
        <v>8014906.0028887233</v>
      </c>
      <c r="M71" s="83">
        <v>8014906.0028887233</v>
      </c>
      <c r="N71" s="83">
        <v>-8014906.0028887233</v>
      </c>
      <c r="O71" s="83">
        <v>0</v>
      </c>
      <c r="P71" s="83">
        <v>0</v>
      </c>
      <c r="Q71" s="83">
        <v>7556262.5639271466</v>
      </c>
      <c r="R71" s="83">
        <v>-7556262.5639271466</v>
      </c>
      <c r="S71" s="83">
        <v>0</v>
      </c>
      <c r="T71" s="83">
        <v>0</v>
      </c>
      <c r="U71" s="82">
        <v>0.94277619240995802</v>
      </c>
      <c r="V71" s="83">
        <v>8015839.9993673302</v>
      </c>
      <c r="W71" s="83">
        <v>8015839.9993673302</v>
      </c>
      <c r="X71" s="83">
        <v>-8015839.9993673302</v>
      </c>
      <c r="Y71" s="83">
        <v>0</v>
      </c>
      <c r="Z71" s="83">
        <v>0</v>
      </c>
      <c r="AA71" s="83">
        <v>7591975.0065342672</v>
      </c>
      <c r="AB71" s="83">
        <v>-7591975.0065342672</v>
      </c>
      <c r="AC71" s="83">
        <v>0</v>
      </c>
      <c r="AD71" s="83">
        <v>0</v>
      </c>
      <c r="AE71" s="83">
        <f t="shared" si="1"/>
        <v>0</v>
      </c>
      <c r="AF71" s="82">
        <v>0.94712157517284312</v>
      </c>
      <c r="AG71" s="83">
        <v>8016872.336449584</v>
      </c>
      <c r="AH71" s="83">
        <v>8016872.336449584</v>
      </c>
      <c r="AI71" s="83">
        <v>-8016872.336449584</v>
      </c>
      <c r="AJ71" s="83">
        <v>0</v>
      </c>
      <c r="AK71" s="83">
        <v>0</v>
      </c>
      <c r="AL71" s="83">
        <v>7593738.5303609455</v>
      </c>
      <c r="AM71" s="83">
        <v>-7593738.5303609455</v>
      </c>
      <c r="AN71" s="83">
        <v>0</v>
      </c>
      <c r="AO71" s="83">
        <v>0</v>
      </c>
      <c r="AP71" s="82">
        <v>0.94721959034263092</v>
      </c>
      <c r="AW71" s="587">
        <v>8016872.336449584</v>
      </c>
      <c r="AX71" s="587">
        <v>8016872.336449584</v>
      </c>
      <c r="AY71" s="587">
        <v>-8016872.336449584</v>
      </c>
      <c r="AZ71" s="587">
        <v>0</v>
      </c>
      <c r="BA71" s="587">
        <v>0</v>
      </c>
      <c r="BB71" s="587">
        <v>7593738.5303609455</v>
      </c>
      <c r="BC71" s="587">
        <v>-7593738.5303609455</v>
      </c>
      <c r="BD71" s="587">
        <v>0</v>
      </c>
      <c r="BE71" s="587">
        <v>0</v>
      </c>
      <c r="BF71" s="83">
        <f t="shared" si="5"/>
        <v>0</v>
      </c>
      <c r="BG71" s="588">
        <v>0.94721959034263092</v>
      </c>
    </row>
    <row r="72" spans="1:59">
      <c r="A72" s="81" t="s">
        <v>477</v>
      </c>
      <c r="B72" s="78">
        <v>13053334437.410698</v>
      </c>
      <c r="C72" s="78">
        <v>13053334437.410698</v>
      </c>
      <c r="D72" s="78">
        <v>-8008788.4267584132</v>
      </c>
      <c r="E72" s="78">
        <v>0</v>
      </c>
      <c r="F72" s="78">
        <v>13045325648.98394</v>
      </c>
      <c r="G72" s="78">
        <v>13051021233.503853</v>
      </c>
      <c r="H72" s="78">
        <v>-7559039.9487058474</v>
      </c>
      <c r="I72" s="78">
        <v>0</v>
      </c>
      <c r="J72" s="78">
        <v>13043462193.555147</v>
      </c>
      <c r="K72" s="74" t="s">
        <v>5</v>
      </c>
      <c r="L72" s="78">
        <v>14177109521.862402</v>
      </c>
      <c r="M72" s="78">
        <v>14177109521.862402</v>
      </c>
      <c r="N72" s="78">
        <v>-8014906.0028887233</v>
      </c>
      <c r="O72" s="78">
        <v>0</v>
      </c>
      <c r="P72" s="78">
        <v>14169094615.859512</v>
      </c>
      <c r="Q72" s="78">
        <v>14174824678.902775</v>
      </c>
      <c r="R72" s="78">
        <v>-7556262.5639271466</v>
      </c>
      <c r="S72" s="78">
        <v>0</v>
      </c>
      <c r="T72" s="78">
        <v>14167268416.338848</v>
      </c>
      <c r="U72" s="74" t="s">
        <v>5</v>
      </c>
      <c r="V72" s="78">
        <v>15429884759.295313</v>
      </c>
      <c r="W72" s="78">
        <v>15429884759.295313</v>
      </c>
      <c r="X72" s="78">
        <v>-8015839.9993673302</v>
      </c>
      <c r="Y72" s="78">
        <v>0</v>
      </c>
      <c r="Z72" s="78">
        <v>15421868919.295946</v>
      </c>
      <c r="AA72" s="78">
        <v>15427441473.456984</v>
      </c>
      <c r="AB72" s="78">
        <v>-7591975.0065342672</v>
      </c>
      <c r="AC72" s="78">
        <v>0</v>
      </c>
      <c r="AD72" s="78">
        <v>15419849498.450449</v>
      </c>
      <c r="AE72" s="78">
        <f>SUM(AE59:AE71)</f>
        <v>15419726757.666271</v>
      </c>
      <c r="AF72" s="74" t="s">
        <v>5</v>
      </c>
      <c r="AG72" s="78">
        <v>16777310175.949049</v>
      </c>
      <c r="AH72" s="78">
        <v>16777310175.949049</v>
      </c>
      <c r="AI72" s="78">
        <v>-8016872.336449584</v>
      </c>
      <c r="AJ72" s="78">
        <v>0</v>
      </c>
      <c r="AK72" s="78">
        <v>16769293303.6126</v>
      </c>
      <c r="AL72" s="78">
        <v>16774654896.314573</v>
      </c>
      <c r="AM72" s="78">
        <v>-7593738.5303609455</v>
      </c>
      <c r="AN72" s="78">
        <v>0</v>
      </c>
      <c r="AO72" s="78">
        <v>16767061157.784212</v>
      </c>
      <c r="AP72" s="74" t="s">
        <v>5</v>
      </c>
      <c r="AW72" s="589">
        <v>16777310175.949049</v>
      </c>
      <c r="AX72" s="589">
        <v>16777310175.949049</v>
      </c>
      <c r="AY72" s="589">
        <v>-8016872.336449584</v>
      </c>
      <c r="AZ72" s="589">
        <v>0</v>
      </c>
      <c r="BA72" s="589">
        <v>16769293303.6126</v>
      </c>
      <c r="BB72" s="589">
        <v>16774654896.314573</v>
      </c>
      <c r="BC72" s="589">
        <v>-7593738.5303609455</v>
      </c>
      <c r="BD72" s="589">
        <v>0</v>
      </c>
      <c r="BE72" s="589">
        <v>16767061157.784212</v>
      </c>
      <c r="BF72" s="78">
        <f>SUM(BF59:BF71)</f>
        <v>16766886049.087759</v>
      </c>
      <c r="BG72" s="590" t="s">
        <v>5</v>
      </c>
    </row>
    <row r="74" spans="1:59">
      <c r="A74" s="81" t="s">
        <v>467</v>
      </c>
      <c r="B74" s="83"/>
      <c r="C74" s="83"/>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W74" s="587"/>
      <c r="AX74" s="587"/>
      <c r="AY74" s="587"/>
      <c r="AZ74" s="587"/>
      <c r="BA74" s="587"/>
      <c r="BB74" s="587"/>
      <c r="BC74" s="587"/>
      <c r="BD74" s="587"/>
      <c r="BE74" s="587"/>
      <c r="BF74" s="83"/>
      <c r="BG74" s="587"/>
    </row>
    <row r="75" spans="1:59">
      <c r="A75" s="84" t="s">
        <v>476</v>
      </c>
      <c r="B75" s="83">
        <v>0</v>
      </c>
      <c r="C75" s="83">
        <v>0</v>
      </c>
      <c r="D75" s="83">
        <v>0</v>
      </c>
      <c r="E75" s="83">
        <v>0</v>
      </c>
      <c r="F75" s="83">
        <v>0</v>
      </c>
      <c r="G75" s="83">
        <v>0</v>
      </c>
      <c r="H75" s="83">
        <v>0</v>
      </c>
      <c r="I75" s="83">
        <v>0</v>
      </c>
      <c r="J75" s="83">
        <v>0</v>
      </c>
      <c r="K75" s="82">
        <v>1</v>
      </c>
      <c r="L75" s="83">
        <v>0</v>
      </c>
      <c r="M75" s="83">
        <v>0</v>
      </c>
      <c r="N75" s="83">
        <v>0</v>
      </c>
      <c r="O75" s="83">
        <v>0</v>
      </c>
      <c r="P75" s="83">
        <v>0</v>
      </c>
      <c r="Q75" s="83">
        <v>0</v>
      </c>
      <c r="R75" s="83">
        <v>0</v>
      </c>
      <c r="S75" s="83">
        <v>0</v>
      </c>
      <c r="T75" s="83">
        <v>0</v>
      </c>
      <c r="U75" s="82">
        <v>1</v>
      </c>
      <c r="V75" s="83">
        <v>0</v>
      </c>
      <c r="W75" s="83">
        <v>0</v>
      </c>
      <c r="X75" s="83">
        <v>0</v>
      </c>
      <c r="Y75" s="83">
        <v>0</v>
      </c>
      <c r="Z75" s="83">
        <v>0</v>
      </c>
      <c r="AA75" s="83">
        <v>0</v>
      </c>
      <c r="AB75" s="83">
        <v>0</v>
      </c>
      <c r="AC75" s="83">
        <v>0</v>
      </c>
      <c r="AD75" s="83">
        <v>0</v>
      </c>
      <c r="AE75" s="83">
        <f t="shared" si="1"/>
        <v>0</v>
      </c>
      <c r="AF75" s="82">
        <v>1</v>
      </c>
      <c r="AG75" s="83">
        <v>0</v>
      </c>
      <c r="AH75" s="83">
        <v>0</v>
      </c>
      <c r="AI75" s="83">
        <v>0</v>
      </c>
      <c r="AJ75" s="83">
        <v>0</v>
      </c>
      <c r="AK75" s="83">
        <v>0</v>
      </c>
      <c r="AL75" s="83">
        <v>0</v>
      </c>
      <c r="AM75" s="83">
        <v>0</v>
      </c>
      <c r="AN75" s="83">
        <v>0</v>
      </c>
      <c r="AO75" s="83">
        <v>0</v>
      </c>
      <c r="AP75" s="82">
        <v>1</v>
      </c>
      <c r="AW75" s="587">
        <v>0</v>
      </c>
      <c r="AX75" s="587">
        <v>0</v>
      </c>
      <c r="AY75" s="587">
        <v>0</v>
      </c>
      <c r="AZ75" s="587">
        <v>0</v>
      </c>
      <c r="BA75" s="587">
        <v>0</v>
      </c>
      <c r="BB75" s="587">
        <v>0</v>
      </c>
      <c r="BC75" s="587">
        <v>0</v>
      </c>
      <c r="BD75" s="587">
        <v>0</v>
      </c>
      <c r="BE75" s="587">
        <v>0</v>
      </c>
      <c r="BF75" s="83">
        <f t="shared" ref="BF75:BF83" si="6">+IF(BG75=1,BE75,BE75*$BK$6)</f>
        <v>0</v>
      </c>
      <c r="BG75" s="588">
        <v>1</v>
      </c>
    </row>
    <row r="76" spans="1:59">
      <c r="A76" s="84" t="s">
        <v>475</v>
      </c>
      <c r="B76" s="83">
        <v>3741860.9284272683</v>
      </c>
      <c r="C76" s="83">
        <v>3741860.9284272683</v>
      </c>
      <c r="D76" s="83">
        <v>-3741860.9284272683</v>
      </c>
      <c r="E76" s="83">
        <v>0</v>
      </c>
      <c r="F76" s="83">
        <v>0</v>
      </c>
      <c r="G76" s="83">
        <v>3741860.9284272683</v>
      </c>
      <c r="H76" s="83">
        <v>-3741860.9284272683</v>
      </c>
      <c r="I76" s="83">
        <v>0</v>
      </c>
      <c r="J76" s="83">
        <v>0</v>
      </c>
      <c r="K76" s="82">
        <v>1</v>
      </c>
      <c r="L76" s="83">
        <v>9649235.7869134285</v>
      </c>
      <c r="M76" s="83">
        <v>9649235.7869134285</v>
      </c>
      <c r="N76" s="83">
        <v>-9649235.7869134285</v>
      </c>
      <c r="O76" s="83">
        <v>0</v>
      </c>
      <c r="P76" s="83">
        <v>0</v>
      </c>
      <c r="Q76" s="83">
        <v>9649235.7869134285</v>
      </c>
      <c r="R76" s="83">
        <v>-9649235.7869134285</v>
      </c>
      <c r="S76" s="83">
        <v>0</v>
      </c>
      <c r="T76" s="83">
        <v>0</v>
      </c>
      <c r="U76" s="82">
        <v>1</v>
      </c>
      <c r="V76" s="83">
        <v>19452382.981600273</v>
      </c>
      <c r="W76" s="83">
        <v>19452382.981600273</v>
      </c>
      <c r="X76" s="83">
        <v>-19452382.981600273</v>
      </c>
      <c r="Y76" s="83">
        <v>0</v>
      </c>
      <c r="Z76" s="83">
        <v>0</v>
      </c>
      <c r="AA76" s="83">
        <v>19452382.981600273</v>
      </c>
      <c r="AB76" s="83">
        <v>-19452382.981600273</v>
      </c>
      <c r="AC76" s="83">
        <v>0</v>
      </c>
      <c r="AD76" s="83">
        <v>0</v>
      </c>
      <c r="AE76" s="83">
        <f t="shared" ref="AE76:AE139" si="7">+IF(AF76=1,AD76,AD76*$AT$6)</f>
        <v>0</v>
      </c>
      <c r="AF76" s="82">
        <v>1</v>
      </c>
      <c r="AG76" s="83">
        <v>29344310.251341268</v>
      </c>
      <c r="AH76" s="83">
        <v>29344310.251341268</v>
      </c>
      <c r="AI76" s="83">
        <v>-29344310.251341268</v>
      </c>
      <c r="AJ76" s="83">
        <v>0</v>
      </c>
      <c r="AK76" s="83">
        <v>0</v>
      </c>
      <c r="AL76" s="83">
        <v>29344310.251341268</v>
      </c>
      <c r="AM76" s="83">
        <v>-29344310.251341268</v>
      </c>
      <c r="AN76" s="83">
        <v>0</v>
      </c>
      <c r="AO76" s="83">
        <v>0</v>
      </c>
      <c r="AP76" s="82">
        <v>1</v>
      </c>
      <c r="AW76" s="587">
        <v>29344310.251341268</v>
      </c>
      <c r="AX76" s="587">
        <v>29344310.251341268</v>
      </c>
      <c r="AY76" s="587">
        <v>-29344310.251341268</v>
      </c>
      <c r="AZ76" s="587">
        <v>0</v>
      </c>
      <c r="BA76" s="587">
        <v>0</v>
      </c>
      <c r="BB76" s="587">
        <v>29344310.251341268</v>
      </c>
      <c r="BC76" s="587">
        <v>-29344310.251341268</v>
      </c>
      <c r="BD76" s="587">
        <v>0</v>
      </c>
      <c r="BE76" s="587">
        <v>0</v>
      </c>
      <c r="BF76" s="83">
        <f t="shared" si="6"/>
        <v>0</v>
      </c>
      <c r="BG76" s="588">
        <v>1</v>
      </c>
    </row>
    <row r="77" spans="1:59">
      <c r="A77" s="84" t="s">
        <v>474</v>
      </c>
      <c r="B77" s="83">
        <v>0</v>
      </c>
      <c r="C77" s="83">
        <v>0</v>
      </c>
      <c r="D77" s="83">
        <v>0</v>
      </c>
      <c r="E77" s="83">
        <v>0</v>
      </c>
      <c r="F77" s="83">
        <v>0</v>
      </c>
      <c r="G77" s="83">
        <v>0</v>
      </c>
      <c r="H77" s="83">
        <v>0</v>
      </c>
      <c r="I77" s="83">
        <v>0</v>
      </c>
      <c r="J77" s="83">
        <v>0</v>
      </c>
      <c r="K77" s="82">
        <v>1</v>
      </c>
      <c r="L77" s="83">
        <v>0</v>
      </c>
      <c r="M77" s="83">
        <v>0</v>
      </c>
      <c r="N77" s="83">
        <v>0</v>
      </c>
      <c r="O77" s="83">
        <v>0</v>
      </c>
      <c r="P77" s="83">
        <v>0</v>
      </c>
      <c r="Q77" s="83">
        <v>0</v>
      </c>
      <c r="R77" s="83">
        <v>0</v>
      </c>
      <c r="S77" s="83">
        <v>0</v>
      </c>
      <c r="T77" s="83">
        <v>0</v>
      </c>
      <c r="U77" s="82">
        <v>1</v>
      </c>
      <c r="V77" s="83">
        <v>0</v>
      </c>
      <c r="W77" s="83">
        <v>0</v>
      </c>
      <c r="X77" s="83">
        <v>0</v>
      </c>
      <c r="Y77" s="83">
        <v>0</v>
      </c>
      <c r="Z77" s="83">
        <v>0</v>
      </c>
      <c r="AA77" s="83">
        <v>0</v>
      </c>
      <c r="AB77" s="83">
        <v>0</v>
      </c>
      <c r="AC77" s="83">
        <v>0</v>
      </c>
      <c r="AD77" s="83">
        <v>0</v>
      </c>
      <c r="AE77" s="83">
        <f t="shared" si="7"/>
        <v>0</v>
      </c>
      <c r="AF77" s="82">
        <v>1</v>
      </c>
      <c r="AG77" s="83">
        <v>0</v>
      </c>
      <c r="AH77" s="83">
        <v>0</v>
      </c>
      <c r="AI77" s="83">
        <v>0</v>
      </c>
      <c r="AJ77" s="83">
        <v>0</v>
      </c>
      <c r="AK77" s="83">
        <v>0</v>
      </c>
      <c r="AL77" s="83">
        <v>0</v>
      </c>
      <c r="AM77" s="83">
        <v>0</v>
      </c>
      <c r="AN77" s="83">
        <v>0</v>
      </c>
      <c r="AO77" s="83">
        <v>0</v>
      </c>
      <c r="AP77" s="82">
        <v>1</v>
      </c>
      <c r="AW77" s="587">
        <v>0</v>
      </c>
      <c r="AX77" s="587">
        <v>0</v>
      </c>
      <c r="AY77" s="587">
        <v>0</v>
      </c>
      <c r="AZ77" s="587">
        <v>0</v>
      </c>
      <c r="BA77" s="587">
        <v>0</v>
      </c>
      <c r="BB77" s="587">
        <v>0</v>
      </c>
      <c r="BC77" s="587">
        <v>0</v>
      </c>
      <c r="BD77" s="587">
        <v>0</v>
      </c>
      <c r="BE77" s="587">
        <v>0</v>
      </c>
      <c r="BF77" s="83">
        <f t="shared" si="6"/>
        <v>0</v>
      </c>
      <c r="BG77" s="588">
        <v>1</v>
      </c>
    </row>
    <row r="78" spans="1:59">
      <c r="A78" s="84" t="s">
        <v>473</v>
      </c>
      <c r="B78" s="83">
        <v>0</v>
      </c>
      <c r="C78" s="83">
        <v>0</v>
      </c>
      <c r="D78" s="83">
        <v>0</v>
      </c>
      <c r="E78" s="83">
        <v>0</v>
      </c>
      <c r="F78" s="83">
        <v>0</v>
      </c>
      <c r="G78" s="83">
        <v>0</v>
      </c>
      <c r="H78" s="83">
        <v>0</v>
      </c>
      <c r="I78" s="83">
        <v>0</v>
      </c>
      <c r="J78" s="83">
        <v>0</v>
      </c>
      <c r="K78" s="82">
        <v>1</v>
      </c>
      <c r="L78" s="83">
        <v>0</v>
      </c>
      <c r="M78" s="83">
        <v>0</v>
      </c>
      <c r="N78" s="83">
        <v>0</v>
      </c>
      <c r="O78" s="83">
        <v>0</v>
      </c>
      <c r="P78" s="83">
        <v>0</v>
      </c>
      <c r="Q78" s="83">
        <v>0</v>
      </c>
      <c r="R78" s="83">
        <v>0</v>
      </c>
      <c r="S78" s="83">
        <v>0</v>
      </c>
      <c r="T78" s="83">
        <v>0</v>
      </c>
      <c r="U78" s="82">
        <v>1</v>
      </c>
      <c r="V78" s="83">
        <v>0</v>
      </c>
      <c r="W78" s="83">
        <v>0</v>
      </c>
      <c r="X78" s="83">
        <v>0</v>
      </c>
      <c r="Y78" s="83">
        <v>0</v>
      </c>
      <c r="Z78" s="83">
        <v>0</v>
      </c>
      <c r="AA78" s="83">
        <v>0</v>
      </c>
      <c r="AB78" s="83">
        <v>0</v>
      </c>
      <c r="AC78" s="83">
        <v>0</v>
      </c>
      <c r="AD78" s="83">
        <v>0</v>
      </c>
      <c r="AE78" s="83">
        <f t="shared" si="7"/>
        <v>0</v>
      </c>
      <c r="AF78" s="82">
        <v>1</v>
      </c>
      <c r="AG78" s="83">
        <v>0</v>
      </c>
      <c r="AH78" s="83">
        <v>0</v>
      </c>
      <c r="AI78" s="83">
        <v>0</v>
      </c>
      <c r="AJ78" s="83">
        <v>0</v>
      </c>
      <c r="AK78" s="83">
        <v>0</v>
      </c>
      <c r="AL78" s="83">
        <v>0</v>
      </c>
      <c r="AM78" s="83">
        <v>0</v>
      </c>
      <c r="AN78" s="83">
        <v>0</v>
      </c>
      <c r="AO78" s="83">
        <v>0</v>
      </c>
      <c r="AP78" s="82">
        <v>1</v>
      </c>
      <c r="AW78" s="587">
        <v>0</v>
      </c>
      <c r="AX78" s="587">
        <v>0</v>
      </c>
      <c r="AY78" s="587">
        <v>0</v>
      </c>
      <c r="AZ78" s="587">
        <v>0</v>
      </c>
      <c r="BA78" s="587">
        <v>0</v>
      </c>
      <c r="BB78" s="587">
        <v>0</v>
      </c>
      <c r="BC78" s="587">
        <v>0</v>
      </c>
      <c r="BD78" s="587">
        <v>0</v>
      </c>
      <c r="BE78" s="587">
        <v>0</v>
      </c>
      <c r="BF78" s="83">
        <f t="shared" si="6"/>
        <v>0</v>
      </c>
      <c r="BG78" s="588">
        <v>1</v>
      </c>
    </row>
    <row r="79" spans="1:59">
      <c r="A79" s="84" t="s">
        <v>472</v>
      </c>
      <c r="B79" s="83">
        <v>0</v>
      </c>
      <c r="C79" s="83">
        <v>0</v>
      </c>
      <c r="D79" s="83">
        <v>0</v>
      </c>
      <c r="E79" s="83">
        <v>0</v>
      </c>
      <c r="F79" s="83">
        <v>0</v>
      </c>
      <c r="G79" s="83">
        <v>0</v>
      </c>
      <c r="H79" s="83">
        <v>0</v>
      </c>
      <c r="I79" s="83">
        <v>0</v>
      </c>
      <c r="J79" s="83">
        <v>0</v>
      </c>
      <c r="K79" s="82">
        <v>1</v>
      </c>
      <c r="L79" s="83">
        <v>0</v>
      </c>
      <c r="M79" s="83">
        <v>0</v>
      </c>
      <c r="N79" s="83">
        <v>0</v>
      </c>
      <c r="O79" s="83">
        <v>0</v>
      </c>
      <c r="P79" s="83">
        <v>0</v>
      </c>
      <c r="Q79" s="83">
        <v>0</v>
      </c>
      <c r="R79" s="83">
        <v>0</v>
      </c>
      <c r="S79" s="83">
        <v>0</v>
      </c>
      <c r="T79" s="83">
        <v>0</v>
      </c>
      <c r="U79" s="82">
        <v>1</v>
      </c>
      <c r="V79" s="83">
        <v>0</v>
      </c>
      <c r="W79" s="83">
        <v>0</v>
      </c>
      <c r="X79" s="83">
        <v>0</v>
      </c>
      <c r="Y79" s="83">
        <v>0</v>
      </c>
      <c r="Z79" s="83">
        <v>0</v>
      </c>
      <c r="AA79" s="83">
        <v>0</v>
      </c>
      <c r="AB79" s="83">
        <v>0</v>
      </c>
      <c r="AC79" s="83">
        <v>0</v>
      </c>
      <c r="AD79" s="83">
        <v>0</v>
      </c>
      <c r="AE79" s="83">
        <f t="shared" si="7"/>
        <v>0</v>
      </c>
      <c r="AF79" s="82">
        <v>1</v>
      </c>
      <c r="AG79" s="83">
        <v>0</v>
      </c>
      <c r="AH79" s="83">
        <v>0</v>
      </c>
      <c r="AI79" s="83">
        <v>0</v>
      </c>
      <c r="AJ79" s="83">
        <v>0</v>
      </c>
      <c r="AK79" s="83">
        <v>0</v>
      </c>
      <c r="AL79" s="83">
        <v>0</v>
      </c>
      <c r="AM79" s="83">
        <v>0</v>
      </c>
      <c r="AN79" s="83">
        <v>0</v>
      </c>
      <c r="AO79" s="83">
        <v>0</v>
      </c>
      <c r="AP79" s="82">
        <v>1</v>
      </c>
      <c r="AW79" s="587">
        <v>0</v>
      </c>
      <c r="AX79" s="587">
        <v>0</v>
      </c>
      <c r="AY79" s="587">
        <v>0</v>
      </c>
      <c r="AZ79" s="587">
        <v>0</v>
      </c>
      <c r="BA79" s="587">
        <v>0</v>
      </c>
      <c r="BB79" s="587">
        <v>0</v>
      </c>
      <c r="BC79" s="587">
        <v>0</v>
      </c>
      <c r="BD79" s="587">
        <v>0</v>
      </c>
      <c r="BE79" s="587">
        <v>0</v>
      </c>
      <c r="BF79" s="83">
        <f t="shared" si="6"/>
        <v>0</v>
      </c>
      <c r="BG79" s="588">
        <v>1</v>
      </c>
    </row>
    <row r="80" spans="1:59">
      <c r="A80" s="84" t="s">
        <v>471</v>
      </c>
      <c r="B80" s="83">
        <v>0</v>
      </c>
      <c r="C80" s="83">
        <v>0</v>
      </c>
      <c r="D80" s="83">
        <v>0</v>
      </c>
      <c r="E80" s="83">
        <v>0</v>
      </c>
      <c r="F80" s="83">
        <v>0</v>
      </c>
      <c r="G80" s="83">
        <v>0</v>
      </c>
      <c r="H80" s="83">
        <v>0</v>
      </c>
      <c r="I80" s="83">
        <v>0</v>
      </c>
      <c r="J80" s="83">
        <v>0</v>
      </c>
      <c r="K80" s="82">
        <v>1</v>
      </c>
      <c r="L80" s="83">
        <v>0</v>
      </c>
      <c r="M80" s="83">
        <v>0</v>
      </c>
      <c r="N80" s="83">
        <v>0</v>
      </c>
      <c r="O80" s="83">
        <v>0</v>
      </c>
      <c r="P80" s="83">
        <v>0</v>
      </c>
      <c r="Q80" s="83">
        <v>0</v>
      </c>
      <c r="R80" s="83">
        <v>0</v>
      </c>
      <c r="S80" s="83">
        <v>0</v>
      </c>
      <c r="T80" s="83">
        <v>0</v>
      </c>
      <c r="U80" s="82">
        <v>1</v>
      </c>
      <c r="V80" s="83">
        <v>0</v>
      </c>
      <c r="W80" s="83">
        <v>0</v>
      </c>
      <c r="X80" s="83">
        <v>0</v>
      </c>
      <c r="Y80" s="83">
        <v>0</v>
      </c>
      <c r="Z80" s="83">
        <v>0</v>
      </c>
      <c r="AA80" s="83">
        <v>0</v>
      </c>
      <c r="AB80" s="83">
        <v>0</v>
      </c>
      <c r="AC80" s="83">
        <v>0</v>
      </c>
      <c r="AD80" s="83">
        <v>0</v>
      </c>
      <c r="AE80" s="83">
        <f t="shared" si="7"/>
        <v>0</v>
      </c>
      <c r="AF80" s="82">
        <v>1</v>
      </c>
      <c r="AG80" s="83">
        <v>0</v>
      </c>
      <c r="AH80" s="83">
        <v>0</v>
      </c>
      <c r="AI80" s="83">
        <v>0</v>
      </c>
      <c r="AJ80" s="83">
        <v>0</v>
      </c>
      <c r="AK80" s="83">
        <v>0</v>
      </c>
      <c r="AL80" s="83">
        <v>0</v>
      </c>
      <c r="AM80" s="83">
        <v>0</v>
      </c>
      <c r="AN80" s="83">
        <v>0</v>
      </c>
      <c r="AO80" s="83">
        <v>0</v>
      </c>
      <c r="AP80" s="82">
        <v>1</v>
      </c>
      <c r="AW80" s="587">
        <v>0</v>
      </c>
      <c r="AX80" s="587">
        <v>0</v>
      </c>
      <c r="AY80" s="587">
        <v>0</v>
      </c>
      <c r="AZ80" s="587">
        <v>0</v>
      </c>
      <c r="BA80" s="587">
        <v>0</v>
      </c>
      <c r="BB80" s="587">
        <v>0</v>
      </c>
      <c r="BC80" s="587">
        <v>0</v>
      </c>
      <c r="BD80" s="587">
        <v>0</v>
      </c>
      <c r="BE80" s="587">
        <v>0</v>
      </c>
      <c r="BF80" s="83">
        <f t="shared" si="6"/>
        <v>0</v>
      </c>
      <c r="BG80" s="588">
        <v>1</v>
      </c>
    </row>
    <row r="81" spans="1:59">
      <c r="A81" s="84" t="s">
        <v>470</v>
      </c>
      <c r="B81" s="83">
        <v>0</v>
      </c>
      <c r="C81" s="83">
        <v>0</v>
      </c>
      <c r="D81" s="83">
        <v>0</v>
      </c>
      <c r="E81" s="83">
        <v>0</v>
      </c>
      <c r="F81" s="83">
        <v>0</v>
      </c>
      <c r="G81" s="83">
        <v>0</v>
      </c>
      <c r="H81" s="83">
        <v>0</v>
      </c>
      <c r="I81" s="83">
        <v>0</v>
      </c>
      <c r="J81" s="83">
        <v>0</v>
      </c>
      <c r="K81" s="82">
        <v>1</v>
      </c>
      <c r="L81" s="83">
        <v>0</v>
      </c>
      <c r="M81" s="83">
        <v>0</v>
      </c>
      <c r="N81" s="83">
        <v>0</v>
      </c>
      <c r="O81" s="83">
        <v>0</v>
      </c>
      <c r="P81" s="83">
        <v>0</v>
      </c>
      <c r="Q81" s="83">
        <v>0</v>
      </c>
      <c r="R81" s="83">
        <v>0</v>
      </c>
      <c r="S81" s="83">
        <v>0</v>
      </c>
      <c r="T81" s="83">
        <v>0</v>
      </c>
      <c r="U81" s="82">
        <v>1</v>
      </c>
      <c r="V81" s="83">
        <v>0</v>
      </c>
      <c r="W81" s="83">
        <v>0</v>
      </c>
      <c r="X81" s="83">
        <v>0</v>
      </c>
      <c r="Y81" s="83">
        <v>0</v>
      </c>
      <c r="Z81" s="83">
        <v>0</v>
      </c>
      <c r="AA81" s="83">
        <v>0</v>
      </c>
      <c r="AB81" s="83">
        <v>0</v>
      </c>
      <c r="AC81" s="83">
        <v>0</v>
      </c>
      <c r="AD81" s="83">
        <v>0</v>
      </c>
      <c r="AE81" s="83">
        <f t="shared" si="7"/>
        <v>0</v>
      </c>
      <c r="AF81" s="82">
        <v>1</v>
      </c>
      <c r="AG81" s="83">
        <v>0</v>
      </c>
      <c r="AH81" s="83">
        <v>0</v>
      </c>
      <c r="AI81" s="83">
        <v>0</v>
      </c>
      <c r="AJ81" s="83">
        <v>0</v>
      </c>
      <c r="AK81" s="83">
        <v>0</v>
      </c>
      <c r="AL81" s="83">
        <v>0</v>
      </c>
      <c r="AM81" s="83">
        <v>0</v>
      </c>
      <c r="AN81" s="83">
        <v>0</v>
      </c>
      <c r="AO81" s="83">
        <v>0</v>
      </c>
      <c r="AP81" s="82">
        <v>1</v>
      </c>
      <c r="AW81" s="587">
        <v>0</v>
      </c>
      <c r="AX81" s="587">
        <v>0</v>
      </c>
      <c r="AY81" s="587">
        <v>0</v>
      </c>
      <c r="AZ81" s="587">
        <v>0</v>
      </c>
      <c r="BA81" s="587">
        <v>0</v>
      </c>
      <c r="BB81" s="587">
        <v>0</v>
      </c>
      <c r="BC81" s="587">
        <v>0</v>
      </c>
      <c r="BD81" s="587">
        <v>0</v>
      </c>
      <c r="BE81" s="587">
        <v>0</v>
      </c>
      <c r="BF81" s="83">
        <f t="shared" si="6"/>
        <v>0</v>
      </c>
      <c r="BG81" s="588">
        <v>1</v>
      </c>
    </row>
    <row r="82" spans="1:59">
      <c r="A82" s="84" t="s">
        <v>469</v>
      </c>
      <c r="B82" s="83">
        <v>31530762.311360236</v>
      </c>
      <c r="C82" s="83">
        <v>31530762.311360236</v>
      </c>
      <c r="D82" s="83">
        <v>-31530762.311360236</v>
      </c>
      <c r="E82" s="83">
        <v>0</v>
      </c>
      <c r="F82" s="83">
        <v>0</v>
      </c>
      <c r="G82" s="83">
        <v>31530762.311360236</v>
      </c>
      <c r="H82" s="83">
        <v>-31530762.311360236</v>
      </c>
      <c r="I82" s="83">
        <v>0</v>
      </c>
      <c r="J82" s="83">
        <v>0</v>
      </c>
      <c r="K82" s="82">
        <v>1</v>
      </c>
      <c r="L82" s="83">
        <v>28420039.022690013</v>
      </c>
      <c r="M82" s="83">
        <v>28420039.022690013</v>
      </c>
      <c r="N82" s="83">
        <v>-28420039.022690013</v>
      </c>
      <c r="O82" s="83">
        <v>0</v>
      </c>
      <c r="P82" s="83">
        <v>0</v>
      </c>
      <c r="Q82" s="83">
        <v>28420039.022690013</v>
      </c>
      <c r="R82" s="83">
        <v>-28420039.022690013</v>
      </c>
      <c r="S82" s="83">
        <v>0</v>
      </c>
      <c r="T82" s="83">
        <v>0</v>
      </c>
      <c r="U82" s="82">
        <v>1</v>
      </c>
      <c r="V82" s="83">
        <v>22123192.444228467</v>
      </c>
      <c r="W82" s="83">
        <v>22123192.444228467</v>
      </c>
      <c r="X82" s="83">
        <v>-22123192.444228467</v>
      </c>
      <c r="Y82" s="83">
        <v>0</v>
      </c>
      <c r="Z82" s="83">
        <v>0</v>
      </c>
      <c r="AA82" s="83">
        <v>22123192.444228467</v>
      </c>
      <c r="AB82" s="83">
        <v>-22123192.444228467</v>
      </c>
      <c r="AC82" s="83">
        <v>0</v>
      </c>
      <c r="AD82" s="83">
        <v>0</v>
      </c>
      <c r="AE82" s="83">
        <f t="shared" si="7"/>
        <v>0</v>
      </c>
      <c r="AF82" s="82">
        <v>1</v>
      </c>
      <c r="AG82" s="83">
        <v>20314480.062690001</v>
      </c>
      <c r="AH82" s="83">
        <v>20314480.062690001</v>
      </c>
      <c r="AI82" s="83">
        <v>-20314480.062690001</v>
      </c>
      <c r="AJ82" s="83">
        <v>0</v>
      </c>
      <c r="AK82" s="83">
        <v>0</v>
      </c>
      <c r="AL82" s="83">
        <v>20314480.062690001</v>
      </c>
      <c r="AM82" s="83">
        <v>-20314480.062690001</v>
      </c>
      <c r="AN82" s="83">
        <v>0</v>
      </c>
      <c r="AO82" s="83">
        <v>0</v>
      </c>
      <c r="AP82" s="82">
        <v>1</v>
      </c>
      <c r="AW82" s="587">
        <v>20314480.062690001</v>
      </c>
      <c r="AX82" s="587">
        <v>20314480.062690001</v>
      </c>
      <c r="AY82" s="587">
        <v>-20314480.062690001</v>
      </c>
      <c r="AZ82" s="587">
        <v>0</v>
      </c>
      <c r="BA82" s="587">
        <v>0</v>
      </c>
      <c r="BB82" s="587">
        <v>20314480.062690001</v>
      </c>
      <c r="BC82" s="587">
        <v>-20314480.062690001</v>
      </c>
      <c r="BD82" s="587">
        <v>0</v>
      </c>
      <c r="BE82" s="587">
        <v>0</v>
      </c>
      <c r="BF82" s="83">
        <f t="shared" si="6"/>
        <v>0</v>
      </c>
      <c r="BG82" s="588">
        <v>1</v>
      </c>
    </row>
    <row r="83" spans="1:59" ht="15.75" thickBot="1">
      <c r="A83" s="84" t="s">
        <v>468</v>
      </c>
      <c r="B83" s="83">
        <v>0</v>
      </c>
      <c r="C83" s="83">
        <v>0</v>
      </c>
      <c r="D83" s="83">
        <v>0</v>
      </c>
      <c r="E83" s="83">
        <v>0</v>
      </c>
      <c r="F83" s="83">
        <v>0</v>
      </c>
      <c r="G83" s="83">
        <v>0</v>
      </c>
      <c r="H83" s="83">
        <v>0</v>
      </c>
      <c r="I83" s="83">
        <v>0</v>
      </c>
      <c r="J83" s="83">
        <v>0</v>
      </c>
      <c r="K83" s="82">
        <v>1</v>
      </c>
      <c r="L83" s="83">
        <v>0</v>
      </c>
      <c r="M83" s="83">
        <v>0</v>
      </c>
      <c r="N83" s="83">
        <v>0</v>
      </c>
      <c r="O83" s="83">
        <v>0</v>
      </c>
      <c r="P83" s="83">
        <v>0</v>
      </c>
      <c r="Q83" s="83">
        <v>0</v>
      </c>
      <c r="R83" s="83">
        <v>0</v>
      </c>
      <c r="S83" s="83">
        <v>0</v>
      </c>
      <c r="T83" s="83">
        <v>0</v>
      </c>
      <c r="U83" s="82">
        <v>1</v>
      </c>
      <c r="V83" s="83">
        <v>0</v>
      </c>
      <c r="W83" s="83">
        <v>0</v>
      </c>
      <c r="X83" s="83">
        <v>0</v>
      </c>
      <c r="Y83" s="83">
        <v>0</v>
      </c>
      <c r="Z83" s="83">
        <v>0</v>
      </c>
      <c r="AA83" s="83">
        <v>0</v>
      </c>
      <c r="AB83" s="83">
        <v>0</v>
      </c>
      <c r="AC83" s="83">
        <v>0</v>
      </c>
      <c r="AD83" s="83">
        <v>0</v>
      </c>
      <c r="AE83" s="83">
        <f t="shared" si="7"/>
        <v>0</v>
      </c>
      <c r="AF83" s="82">
        <v>1</v>
      </c>
      <c r="AG83" s="83">
        <v>0</v>
      </c>
      <c r="AH83" s="83">
        <v>0</v>
      </c>
      <c r="AI83" s="83">
        <v>0</v>
      </c>
      <c r="AJ83" s="83">
        <v>0</v>
      </c>
      <c r="AK83" s="83">
        <v>0</v>
      </c>
      <c r="AL83" s="83">
        <v>0</v>
      </c>
      <c r="AM83" s="83">
        <v>0</v>
      </c>
      <c r="AN83" s="83">
        <v>0</v>
      </c>
      <c r="AO83" s="83">
        <v>0</v>
      </c>
      <c r="AP83" s="82">
        <v>1</v>
      </c>
      <c r="AW83" s="587">
        <v>0</v>
      </c>
      <c r="AX83" s="587">
        <v>0</v>
      </c>
      <c r="AY83" s="587">
        <v>0</v>
      </c>
      <c r="AZ83" s="587">
        <v>0</v>
      </c>
      <c r="BA83" s="587">
        <v>0</v>
      </c>
      <c r="BB83" s="587">
        <v>0</v>
      </c>
      <c r="BC83" s="587">
        <v>0</v>
      </c>
      <c r="BD83" s="587">
        <v>0</v>
      </c>
      <c r="BE83" s="587">
        <v>0</v>
      </c>
      <c r="BF83" s="83">
        <f t="shared" si="6"/>
        <v>0</v>
      </c>
      <c r="BG83" s="588">
        <v>1</v>
      </c>
    </row>
    <row r="84" spans="1:59">
      <c r="A84" s="81" t="s">
        <v>467</v>
      </c>
      <c r="B84" s="78">
        <v>35272623.239787504</v>
      </c>
      <c r="C84" s="78">
        <v>35272623.239787504</v>
      </c>
      <c r="D84" s="78">
        <v>-35272623.239787504</v>
      </c>
      <c r="E84" s="78">
        <v>0</v>
      </c>
      <c r="F84" s="78">
        <v>0</v>
      </c>
      <c r="G84" s="78">
        <v>35272623.239787504</v>
      </c>
      <c r="H84" s="78">
        <v>-35272623.239787504</v>
      </c>
      <c r="I84" s="78">
        <v>0</v>
      </c>
      <c r="J84" s="78">
        <v>0</v>
      </c>
      <c r="K84" s="74" t="s">
        <v>5</v>
      </c>
      <c r="L84" s="78">
        <v>38069274.809603438</v>
      </c>
      <c r="M84" s="78">
        <v>38069274.809603438</v>
      </c>
      <c r="N84" s="78">
        <v>-38069274.809603438</v>
      </c>
      <c r="O84" s="78">
        <v>0</v>
      </c>
      <c r="P84" s="78">
        <v>0</v>
      </c>
      <c r="Q84" s="78">
        <v>38069274.809603438</v>
      </c>
      <c r="R84" s="78">
        <v>-38069274.809603438</v>
      </c>
      <c r="S84" s="78">
        <v>0</v>
      </c>
      <c r="T84" s="78">
        <v>0</v>
      </c>
      <c r="U84" s="74" t="s">
        <v>5</v>
      </c>
      <c r="V84" s="78">
        <v>41575575.42582874</v>
      </c>
      <c r="W84" s="78">
        <v>41575575.42582874</v>
      </c>
      <c r="X84" s="78">
        <v>-41575575.42582874</v>
      </c>
      <c r="Y84" s="78">
        <v>0</v>
      </c>
      <c r="Z84" s="78">
        <v>0</v>
      </c>
      <c r="AA84" s="78">
        <v>41575575.42582874</v>
      </c>
      <c r="AB84" s="78">
        <v>-41575575.42582874</v>
      </c>
      <c r="AC84" s="78">
        <v>0</v>
      </c>
      <c r="AD84" s="78">
        <v>0</v>
      </c>
      <c r="AE84" s="78">
        <f>SUM(AE75:AE83)</f>
        <v>0</v>
      </c>
      <c r="AF84" s="74" t="s">
        <v>5</v>
      </c>
      <c r="AG84" s="78">
        <v>49658790.314031273</v>
      </c>
      <c r="AH84" s="78">
        <v>49658790.314031273</v>
      </c>
      <c r="AI84" s="78">
        <v>-49658790.314031273</v>
      </c>
      <c r="AJ84" s="78">
        <v>0</v>
      </c>
      <c r="AK84" s="78">
        <v>0</v>
      </c>
      <c r="AL84" s="78">
        <v>49658790.314031273</v>
      </c>
      <c r="AM84" s="78">
        <v>-49658790.314031273</v>
      </c>
      <c r="AN84" s="78">
        <v>0</v>
      </c>
      <c r="AO84" s="78">
        <v>0</v>
      </c>
      <c r="AP84" s="74" t="s">
        <v>5</v>
      </c>
      <c r="AW84" s="589">
        <v>49658790.314031273</v>
      </c>
      <c r="AX84" s="589">
        <v>49658790.314031273</v>
      </c>
      <c r="AY84" s="589">
        <v>-49658790.314031273</v>
      </c>
      <c r="AZ84" s="589">
        <v>0</v>
      </c>
      <c r="BA84" s="589">
        <v>0</v>
      </c>
      <c r="BB84" s="589">
        <v>49658790.314031273</v>
      </c>
      <c r="BC84" s="589">
        <v>-49658790.314031273</v>
      </c>
      <c r="BD84" s="589">
        <v>0</v>
      </c>
      <c r="BE84" s="589">
        <v>0</v>
      </c>
      <c r="BF84" s="78">
        <f>SUM(BF75:BF83)</f>
        <v>0</v>
      </c>
      <c r="BG84" s="590" t="s">
        <v>5</v>
      </c>
    </row>
    <row r="86" spans="1:59">
      <c r="A86" s="81" t="s">
        <v>459</v>
      </c>
      <c r="B86" s="83"/>
      <c r="C86" s="83"/>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W86" s="587"/>
      <c r="AX86" s="587"/>
      <c r="AY86" s="587"/>
      <c r="AZ86" s="587"/>
      <c r="BA86" s="587"/>
      <c r="BB86" s="587"/>
      <c r="BC86" s="587"/>
      <c r="BD86" s="587"/>
      <c r="BE86" s="587"/>
      <c r="BF86" s="83"/>
      <c r="BG86" s="587"/>
    </row>
    <row r="87" spans="1:59">
      <c r="A87" s="84" t="s">
        <v>466</v>
      </c>
      <c r="B87" s="83">
        <v>277728684.53938907</v>
      </c>
      <c r="C87" s="83">
        <v>277728684.53938907</v>
      </c>
      <c r="D87" s="83">
        <v>0</v>
      </c>
      <c r="E87" s="83">
        <v>0</v>
      </c>
      <c r="F87" s="83">
        <v>277728684.53938907</v>
      </c>
      <c r="G87" s="83">
        <v>268351827.94099998</v>
      </c>
      <c r="H87" s="83">
        <v>0</v>
      </c>
      <c r="I87" s="83">
        <v>0</v>
      </c>
      <c r="J87" s="83">
        <v>268351827.94099998</v>
      </c>
      <c r="K87" s="82">
        <v>0.9662373491814843</v>
      </c>
      <c r="L87" s="83">
        <v>312412112.34645826</v>
      </c>
      <c r="M87" s="83">
        <v>312412112.34645826</v>
      </c>
      <c r="N87" s="83">
        <v>0</v>
      </c>
      <c r="O87" s="83">
        <v>0</v>
      </c>
      <c r="P87" s="83">
        <v>312412112.34645826</v>
      </c>
      <c r="Q87" s="83">
        <v>301565479.14250904</v>
      </c>
      <c r="R87" s="83">
        <v>0</v>
      </c>
      <c r="S87" s="83">
        <v>0</v>
      </c>
      <c r="T87" s="83">
        <v>301565479.14250904</v>
      </c>
      <c r="U87" s="82">
        <v>0.96528100936137662</v>
      </c>
      <c r="V87" s="83">
        <v>336103581.54357117</v>
      </c>
      <c r="W87" s="83">
        <v>336103581.54357117</v>
      </c>
      <c r="X87" s="83">
        <v>0</v>
      </c>
      <c r="Y87" s="83">
        <v>0</v>
      </c>
      <c r="Z87" s="83">
        <v>336103581.54357117</v>
      </c>
      <c r="AA87" s="83">
        <v>325164591.09817302</v>
      </c>
      <c r="AB87" s="83">
        <v>0</v>
      </c>
      <c r="AC87" s="83">
        <v>0</v>
      </c>
      <c r="AD87" s="83">
        <v>325164591.09817302</v>
      </c>
      <c r="AE87" s="83">
        <f t="shared" si="7"/>
        <v>325119434.91868883</v>
      </c>
      <c r="AF87" s="82">
        <v>0.96745351419595016</v>
      </c>
      <c r="AG87" s="83">
        <v>356174940.14072388</v>
      </c>
      <c r="AH87" s="83">
        <v>356174940.14072388</v>
      </c>
      <c r="AI87" s="83">
        <v>0</v>
      </c>
      <c r="AJ87" s="83">
        <v>0</v>
      </c>
      <c r="AK87" s="83">
        <v>356174940.14072388</v>
      </c>
      <c r="AL87" s="83">
        <v>344850084.78199196</v>
      </c>
      <c r="AM87" s="83">
        <v>0</v>
      </c>
      <c r="AN87" s="83">
        <v>0</v>
      </c>
      <c r="AO87" s="83">
        <v>344850084.78199196</v>
      </c>
      <c r="AP87" s="82">
        <v>0.96820423313819459</v>
      </c>
      <c r="AW87" s="587">
        <v>356174940.14072388</v>
      </c>
      <c r="AX87" s="587">
        <v>356174940.14072388</v>
      </c>
      <c r="AY87" s="587">
        <v>0</v>
      </c>
      <c r="AZ87" s="587">
        <v>0</v>
      </c>
      <c r="BA87" s="587">
        <v>356174940.14072388</v>
      </c>
      <c r="BB87" s="587">
        <v>344850084.78199196</v>
      </c>
      <c r="BC87" s="587">
        <v>0</v>
      </c>
      <c r="BD87" s="587">
        <v>0</v>
      </c>
      <c r="BE87" s="587">
        <v>344850084.78199196</v>
      </c>
      <c r="BF87" s="83">
        <f t="shared" ref="BF87:BF93" si="8">+IF(BG87=1,BE87,BE87*$BK$6)</f>
        <v>344788273.5538013</v>
      </c>
      <c r="BG87" s="588">
        <v>0.96820423313819459</v>
      </c>
    </row>
    <row r="88" spans="1:59">
      <c r="A88" s="84" t="s">
        <v>465</v>
      </c>
      <c r="B88" s="83">
        <v>417206259.48200524</v>
      </c>
      <c r="C88" s="83">
        <v>417206259.48200524</v>
      </c>
      <c r="D88" s="83">
        <v>0</v>
      </c>
      <c r="E88" s="83">
        <v>0</v>
      </c>
      <c r="F88" s="83">
        <v>417206259.48200524</v>
      </c>
      <c r="G88" s="83">
        <v>403120270.22381526</v>
      </c>
      <c r="H88" s="83">
        <v>0</v>
      </c>
      <c r="I88" s="83">
        <v>0</v>
      </c>
      <c r="J88" s="83">
        <v>403120270.22381526</v>
      </c>
      <c r="K88" s="82">
        <v>0.9662373491814843</v>
      </c>
      <c r="L88" s="83">
        <v>441551017.5113529</v>
      </c>
      <c r="M88" s="83">
        <v>441551017.5113529</v>
      </c>
      <c r="N88" s="83">
        <v>0</v>
      </c>
      <c r="O88" s="83">
        <v>0</v>
      </c>
      <c r="P88" s="83">
        <v>441551017.5113529</v>
      </c>
      <c r="Q88" s="83">
        <v>426220811.86790162</v>
      </c>
      <c r="R88" s="83">
        <v>0</v>
      </c>
      <c r="S88" s="83">
        <v>0</v>
      </c>
      <c r="T88" s="83">
        <v>426220811.86790162</v>
      </c>
      <c r="U88" s="82">
        <v>0.96528100936137662</v>
      </c>
      <c r="V88" s="83">
        <v>491295497.72847551</v>
      </c>
      <c r="W88" s="83">
        <v>491295497.72847551</v>
      </c>
      <c r="X88" s="83">
        <v>0</v>
      </c>
      <c r="Y88" s="83">
        <v>0</v>
      </c>
      <c r="Z88" s="83">
        <v>491295497.72847551</v>
      </c>
      <c r="AA88" s="83">
        <v>475305555.78606206</v>
      </c>
      <c r="AB88" s="83">
        <v>0</v>
      </c>
      <c r="AC88" s="83">
        <v>0</v>
      </c>
      <c r="AD88" s="83">
        <v>475305555.78606206</v>
      </c>
      <c r="AE88" s="83">
        <f t="shared" si="7"/>
        <v>475239549.26636559</v>
      </c>
      <c r="AF88" s="82">
        <v>0.96745351419595016</v>
      </c>
      <c r="AG88" s="83">
        <v>547116817.35303009</v>
      </c>
      <c r="AH88" s="83">
        <v>547116817.35303009</v>
      </c>
      <c r="AI88" s="83">
        <v>0</v>
      </c>
      <c r="AJ88" s="83">
        <v>0</v>
      </c>
      <c r="AK88" s="83">
        <v>547116817.35303009</v>
      </c>
      <c r="AL88" s="83">
        <v>529720818.58230019</v>
      </c>
      <c r="AM88" s="83">
        <v>0</v>
      </c>
      <c r="AN88" s="83">
        <v>0</v>
      </c>
      <c r="AO88" s="83">
        <v>529720818.58230019</v>
      </c>
      <c r="AP88" s="82">
        <v>0.96820423313819459</v>
      </c>
      <c r="AW88" s="587">
        <v>547116817.35303009</v>
      </c>
      <c r="AX88" s="587">
        <v>547116817.35303009</v>
      </c>
      <c r="AY88" s="587">
        <v>0</v>
      </c>
      <c r="AZ88" s="587">
        <v>0</v>
      </c>
      <c r="BA88" s="587">
        <v>547116817.35303009</v>
      </c>
      <c r="BB88" s="587">
        <v>529720818.58230019</v>
      </c>
      <c r="BC88" s="587">
        <v>0</v>
      </c>
      <c r="BD88" s="587">
        <v>0</v>
      </c>
      <c r="BE88" s="587">
        <v>529720818.58230019</v>
      </c>
      <c r="BF88" s="83">
        <f t="shared" si="8"/>
        <v>529625870.96349525</v>
      </c>
      <c r="BG88" s="588">
        <v>0.96820423313819459</v>
      </c>
    </row>
    <row r="89" spans="1:59">
      <c r="A89" s="84" t="s">
        <v>464</v>
      </c>
      <c r="B89" s="83">
        <v>362732555.07436424</v>
      </c>
      <c r="C89" s="83">
        <v>362732555.07436424</v>
      </c>
      <c r="D89" s="83">
        <v>-9134091.9676923081</v>
      </c>
      <c r="E89" s="83">
        <v>0</v>
      </c>
      <c r="F89" s="83">
        <v>353598463.10667193</v>
      </c>
      <c r="G89" s="83">
        <v>350485742.47688049</v>
      </c>
      <c r="H89" s="83">
        <v>-8825700.8100429028</v>
      </c>
      <c r="I89" s="83">
        <v>0</v>
      </c>
      <c r="J89" s="83">
        <v>341660041.66683757</v>
      </c>
      <c r="K89" s="82">
        <v>0.9662373491814843</v>
      </c>
      <c r="L89" s="83">
        <v>380167251.07170421</v>
      </c>
      <c r="M89" s="83">
        <v>380167251.07170421</v>
      </c>
      <c r="N89" s="83">
        <v>-10271646.289999995</v>
      </c>
      <c r="O89" s="83">
        <v>0</v>
      </c>
      <c r="P89" s="83">
        <v>369895604.78170419</v>
      </c>
      <c r="Q89" s="83">
        <v>366968227.84063452</v>
      </c>
      <c r="R89" s="83">
        <v>-9915025.0986142345</v>
      </c>
      <c r="S89" s="83">
        <v>0</v>
      </c>
      <c r="T89" s="83">
        <v>357053202.74202031</v>
      </c>
      <c r="U89" s="82">
        <v>0.96528100936137662</v>
      </c>
      <c r="V89" s="83">
        <v>410208308.73578966</v>
      </c>
      <c r="W89" s="83">
        <v>410208308.73578966</v>
      </c>
      <c r="X89" s="83">
        <v>-10271646.289999995</v>
      </c>
      <c r="Y89" s="83">
        <v>0</v>
      </c>
      <c r="Z89" s="83">
        <v>399936662.44578964</v>
      </c>
      <c r="AA89" s="83">
        <v>396857469.838817</v>
      </c>
      <c r="AB89" s="83">
        <v>-9937340.2998382896</v>
      </c>
      <c r="AC89" s="83">
        <v>0</v>
      </c>
      <c r="AD89" s="83">
        <v>386920129.5389787</v>
      </c>
      <c r="AE89" s="83">
        <f t="shared" si="7"/>
        <v>386866397.25910008</v>
      </c>
      <c r="AF89" s="82">
        <v>0.96745351419595016</v>
      </c>
      <c r="AG89" s="83">
        <v>406848084.97369254</v>
      </c>
      <c r="AH89" s="83">
        <v>406848084.97369254</v>
      </c>
      <c r="AI89" s="83">
        <v>-10271646.289999995</v>
      </c>
      <c r="AJ89" s="83">
        <v>0</v>
      </c>
      <c r="AK89" s="83">
        <v>396576438.68369251</v>
      </c>
      <c r="AL89" s="83">
        <v>393912038.11569703</v>
      </c>
      <c r="AM89" s="83">
        <v>-9945051.4192762263</v>
      </c>
      <c r="AN89" s="83">
        <v>0</v>
      </c>
      <c r="AO89" s="83">
        <v>383966986.69642079</v>
      </c>
      <c r="AP89" s="82">
        <v>0.96820423313819459</v>
      </c>
      <c r="AW89" s="587">
        <v>406848084.97369254</v>
      </c>
      <c r="AX89" s="587">
        <v>406848084.97369254</v>
      </c>
      <c r="AY89" s="587">
        <v>-10271646.289999995</v>
      </c>
      <c r="AZ89" s="587">
        <v>0</v>
      </c>
      <c r="BA89" s="587">
        <v>396576438.68369251</v>
      </c>
      <c r="BB89" s="587">
        <v>393912038.11569703</v>
      </c>
      <c r="BC89" s="587">
        <v>-9945051.4192762263</v>
      </c>
      <c r="BD89" s="587">
        <v>0</v>
      </c>
      <c r="BE89" s="587">
        <v>383966986.69642079</v>
      </c>
      <c r="BF89" s="83">
        <f t="shared" si="8"/>
        <v>383898164.12081558</v>
      </c>
      <c r="BG89" s="588">
        <v>0.96820423313819459</v>
      </c>
    </row>
    <row r="90" spans="1:59">
      <c r="A90" s="84" t="s">
        <v>463</v>
      </c>
      <c r="B90" s="83">
        <v>278245.7464947062</v>
      </c>
      <c r="C90" s="83">
        <v>278245.7464947062</v>
      </c>
      <c r="D90" s="83">
        <v>-278245.7464947062</v>
      </c>
      <c r="E90" s="83">
        <v>0</v>
      </c>
      <c r="F90" s="83">
        <v>0</v>
      </c>
      <c r="G90" s="83">
        <v>278245.7464947062</v>
      </c>
      <c r="H90" s="83">
        <v>-278245.7464947062</v>
      </c>
      <c r="I90" s="83">
        <v>0</v>
      </c>
      <c r="J90" s="83">
        <v>0</v>
      </c>
      <c r="K90" s="82">
        <v>1</v>
      </c>
      <c r="L90" s="83">
        <v>2382329.893392161</v>
      </c>
      <c r="M90" s="83">
        <v>2382329.893392161</v>
      </c>
      <c r="N90" s="83">
        <v>-2382329.893392161</v>
      </c>
      <c r="O90" s="83">
        <v>0</v>
      </c>
      <c r="P90" s="83">
        <v>0</v>
      </c>
      <c r="Q90" s="83">
        <v>2382329.893392161</v>
      </c>
      <c r="R90" s="83">
        <v>-2382329.893392161</v>
      </c>
      <c r="S90" s="83">
        <v>0</v>
      </c>
      <c r="T90" s="83">
        <v>0</v>
      </c>
      <c r="U90" s="82">
        <v>1</v>
      </c>
      <c r="V90" s="83">
        <v>2656390.3402434392</v>
      </c>
      <c r="W90" s="83">
        <v>2656390.3402434392</v>
      </c>
      <c r="X90" s="83">
        <v>-2656390.3402434392</v>
      </c>
      <c r="Y90" s="83">
        <v>0</v>
      </c>
      <c r="Z90" s="83">
        <v>0</v>
      </c>
      <c r="AA90" s="83">
        <v>2656390.3402434392</v>
      </c>
      <c r="AB90" s="83">
        <v>-2656390.3402434392</v>
      </c>
      <c r="AC90" s="83">
        <v>0</v>
      </c>
      <c r="AD90" s="83">
        <v>0</v>
      </c>
      <c r="AE90" s="83">
        <f t="shared" si="7"/>
        <v>0</v>
      </c>
      <c r="AF90" s="82">
        <v>1</v>
      </c>
      <c r="AG90" s="83">
        <v>2662066.675279818</v>
      </c>
      <c r="AH90" s="83">
        <v>2662066.675279818</v>
      </c>
      <c r="AI90" s="83">
        <v>-2662066.675279818</v>
      </c>
      <c r="AJ90" s="83">
        <v>0</v>
      </c>
      <c r="AK90" s="83">
        <v>0</v>
      </c>
      <c r="AL90" s="83">
        <v>2662066.675279818</v>
      </c>
      <c r="AM90" s="83">
        <v>-2662066.675279818</v>
      </c>
      <c r="AN90" s="83">
        <v>0</v>
      </c>
      <c r="AO90" s="83">
        <v>0</v>
      </c>
      <c r="AP90" s="82">
        <v>1</v>
      </c>
      <c r="AW90" s="587">
        <v>2662066.675279818</v>
      </c>
      <c r="AX90" s="587">
        <v>2662066.675279818</v>
      </c>
      <c r="AY90" s="587">
        <v>-2662066.675279818</v>
      </c>
      <c r="AZ90" s="587">
        <v>0</v>
      </c>
      <c r="BA90" s="587">
        <v>0</v>
      </c>
      <c r="BB90" s="587">
        <v>2662066.675279818</v>
      </c>
      <c r="BC90" s="587">
        <v>-2662066.675279818</v>
      </c>
      <c r="BD90" s="587">
        <v>0</v>
      </c>
      <c r="BE90" s="587">
        <v>0</v>
      </c>
      <c r="BF90" s="83">
        <f t="shared" si="8"/>
        <v>0</v>
      </c>
      <c r="BG90" s="588">
        <v>1</v>
      </c>
    </row>
    <row r="91" spans="1:59">
      <c r="A91" s="84" t="s">
        <v>462</v>
      </c>
      <c r="B91" s="83">
        <v>4981639.2585279979</v>
      </c>
      <c r="C91" s="83">
        <v>4981639.2585279979</v>
      </c>
      <c r="D91" s="83">
        <v>-4981639.2585279979</v>
      </c>
      <c r="E91" s="83">
        <v>0</v>
      </c>
      <c r="F91" s="83">
        <v>0</v>
      </c>
      <c r="G91" s="83">
        <v>4701885.9980667615</v>
      </c>
      <c r="H91" s="83">
        <v>-4701885.9980667615</v>
      </c>
      <c r="I91" s="83">
        <v>0</v>
      </c>
      <c r="J91" s="83">
        <v>0</v>
      </c>
      <c r="K91" s="82">
        <v>0.94384313155908861</v>
      </c>
      <c r="L91" s="83">
        <v>6778999.9692544537</v>
      </c>
      <c r="M91" s="83">
        <v>6778999.9692544537</v>
      </c>
      <c r="N91" s="83">
        <v>-6778999.9692544537</v>
      </c>
      <c r="O91" s="83">
        <v>0</v>
      </c>
      <c r="P91" s="83">
        <v>0</v>
      </c>
      <c r="Q91" s="83">
        <v>6391079.779360936</v>
      </c>
      <c r="R91" s="83">
        <v>-6391079.779360936</v>
      </c>
      <c r="S91" s="83">
        <v>0</v>
      </c>
      <c r="T91" s="83">
        <v>0</v>
      </c>
      <c r="U91" s="82">
        <v>0.94277619240995802</v>
      </c>
      <c r="V91" s="83">
        <v>6760571.6393894842</v>
      </c>
      <c r="W91" s="83">
        <v>6760571.6393894842</v>
      </c>
      <c r="X91" s="83">
        <v>-6760571.6393894842</v>
      </c>
      <c r="Y91" s="83">
        <v>0</v>
      </c>
      <c r="Z91" s="83">
        <v>0</v>
      </c>
      <c r="AA91" s="83">
        <v>6403083.260167419</v>
      </c>
      <c r="AB91" s="83">
        <v>-6403083.260167419</v>
      </c>
      <c r="AC91" s="83">
        <v>0</v>
      </c>
      <c r="AD91" s="83">
        <v>0</v>
      </c>
      <c r="AE91" s="83">
        <f t="shared" si="7"/>
        <v>0</v>
      </c>
      <c r="AF91" s="82">
        <v>0.94712157517284312</v>
      </c>
      <c r="AG91" s="83">
        <v>6740766.7342999941</v>
      </c>
      <c r="AH91" s="83">
        <v>6740766.7342999941</v>
      </c>
      <c r="AI91" s="83">
        <v>-6740766.7342999941</v>
      </c>
      <c r="AJ91" s="83">
        <v>0</v>
      </c>
      <c r="AK91" s="83">
        <v>0</v>
      </c>
      <c r="AL91" s="83">
        <v>6384986.3046588749</v>
      </c>
      <c r="AM91" s="83">
        <v>-6384986.3046588749</v>
      </c>
      <c r="AN91" s="83">
        <v>0</v>
      </c>
      <c r="AO91" s="83">
        <v>0</v>
      </c>
      <c r="AP91" s="82">
        <v>0.94721959034263092</v>
      </c>
      <c r="AW91" s="587">
        <v>6740766.7342999941</v>
      </c>
      <c r="AX91" s="587">
        <v>6740766.7342999941</v>
      </c>
      <c r="AY91" s="587">
        <v>-6740766.7342999941</v>
      </c>
      <c r="AZ91" s="587">
        <v>0</v>
      </c>
      <c r="BA91" s="587">
        <v>0</v>
      </c>
      <c r="BB91" s="587">
        <v>6384986.3046588749</v>
      </c>
      <c r="BC91" s="587">
        <v>-6384986.3046588749</v>
      </c>
      <c r="BD91" s="587">
        <v>0</v>
      </c>
      <c r="BE91" s="587">
        <v>0</v>
      </c>
      <c r="BF91" s="83">
        <f t="shared" si="8"/>
        <v>0</v>
      </c>
      <c r="BG91" s="588">
        <v>0.94721959034263092</v>
      </c>
    </row>
    <row r="92" spans="1:59">
      <c r="A92" s="84" t="s">
        <v>461</v>
      </c>
      <c r="B92" s="83">
        <v>0</v>
      </c>
      <c r="C92" s="83">
        <v>0</v>
      </c>
      <c r="D92" s="83">
        <v>0</v>
      </c>
      <c r="E92" s="83">
        <v>0</v>
      </c>
      <c r="F92" s="83">
        <v>0</v>
      </c>
      <c r="G92" s="83">
        <v>0</v>
      </c>
      <c r="H92" s="83">
        <v>0</v>
      </c>
      <c r="I92" s="83">
        <v>0</v>
      </c>
      <c r="J92" s="83">
        <v>0</v>
      </c>
      <c r="K92" s="82">
        <v>0.94645979999999963</v>
      </c>
      <c r="L92" s="83">
        <v>0</v>
      </c>
      <c r="M92" s="83">
        <v>0</v>
      </c>
      <c r="N92" s="83">
        <v>0</v>
      </c>
      <c r="O92" s="83">
        <v>0</v>
      </c>
      <c r="P92" s="83">
        <v>0</v>
      </c>
      <c r="Q92" s="83">
        <v>0</v>
      </c>
      <c r="R92" s="83">
        <v>0</v>
      </c>
      <c r="S92" s="83">
        <v>0</v>
      </c>
      <c r="T92" s="83">
        <v>0</v>
      </c>
      <c r="U92" s="82">
        <v>0.94277619240995802</v>
      </c>
      <c r="V92" s="83">
        <v>0</v>
      </c>
      <c r="W92" s="83">
        <v>0</v>
      </c>
      <c r="X92" s="83">
        <v>0</v>
      </c>
      <c r="Y92" s="83">
        <v>0</v>
      </c>
      <c r="Z92" s="83">
        <v>0</v>
      </c>
      <c r="AA92" s="83">
        <v>0</v>
      </c>
      <c r="AB92" s="83">
        <v>0</v>
      </c>
      <c r="AC92" s="83">
        <v>0</v>
      </c>
      <c r="AD92" s="83">
        <v>0</v>
      </c>
      <c r="AE92" s="83">
        <f t="shared" si="7"/>
        <v>0</v>
      </c>
      <c r="AF92" s="82">
        <v>0.94712157517284312</v>
      </c>
      <c r="AG92" s="83">
        <v>0</v>
      </c>
      <c r="AH92" s="83">
        <v>0</v>
      </c>
      <c r="AI92" s="83">
        <v>0</v>
      </c>
      <c r="AJ92" s="83">
        <v>0</v>
      </c>
      <c r="AK92" s="83">
        <v>0</v>
      </c>
      <c r="AL92" s="83">
        <v>0</v>
      </c>
      <c r="AM92" s="83">
        <v>0</v>
      </c>
      <c r="AN92" s="83">
        <v>0</v>
      </c>
      <c r="AO92" s="83">
        <v>0</v>
      </c>
      <c r="AP92" s="82">
        <v>0.94721959034263092</v>
      </c>
      <c r="AW92" s="587">
        <v>0</v>
      </c>
      <c r="AX92" s="587">
        <v>0</v>
      </c>
      <c r="AY92" s="587">
        <v>0</v>
      </c>
      <c r="AZ92" s="587">
        <v>0</v>
      </c>
      <c r="BA92" s="587">
        <v>0</v>
      </c>
      <c r="BB92" s="587">
        <v>0</v>
      </c>
      <c r="BC92" s="587">
        <v>0</v>
      </c>
      <c r="BD92" s="587">
        <v>0</v>
      </c>
      <c r="BE92" s="587">
        <v>0</v>
      </c>
      <c r="BF92" s="83">
        <f t="shared" si="8"/>
        <v>0</v>
      </c>
      <c r="BG92" s="588">
        <v>0.94721959034263092</v>
      </c>
    </row>
    <row r="93" spans="1:59" ht="15.75" thickBot="1">
      <c r="A93" s="84" t="s">
        <v>460</v>
      </c>
      <c r="B93" s="83">
        <v>58846250.497692317</v>
      </c>
      <c r="C93" s="83">
        <v>58846250.497692317</v>
      </c>
      <c r="D93" s="83">
        <v>-58846250.497692317</v>
      </c>
      <c r="E93" s="83">
        <v>0</v>
      </c>
      <c r="F93" s="83">
        <v>0</v>
      </c>
      <c r="G93" s="83">
        <v>56859445.090159826</v>
      </c>
      <c r="H93" s="83">
        <v>-56859445.090159826</v>
      </c>
      <c r="I93" s="83">
        <v>0</v>
      </c>
      <c r="J93" s="83">
        <v>0</v>
      </c>
      <c r="K93" s="82">
        <v>0.9662373491814843</v>
      </c>
      <c r="L93" s="83">
        <v>59224687.570000015</v>
      </c>
      <c r="M93" s="83">
        <v>59224687.570000015</v>
      </c>
      <c r="N93" s="83">
        <v>-59224687.570000015</v>
      </c>
      <c r="O93" s="83">
        <v>0</v>
      </c>
      <c r="P93" s="83">
        <v>0</v>
      </c>
      <c r="Q93" s="83">
        <v>57168466.19668179</v>
      </c>
      <c r="R93" s="83">
        <v>-57168466.19668179</v>
      </c>
      <c r="S93" s="83">
        <v>0</v>
      </c>
      <c r="T93" s="83">
        <v>0</v>
      </c>
      <c r="U93" s="82">
        <v>0.96528100936137662</v>
      </c>
      <c r="V93" s="83">
        <v>59224687.570000015</v>
      </c>
      <c r="W93" s="83">
        <v>59224687.570000015</v>
      </c>
      <c r="X93" s="83">
        <v>-59224687.570000015</v>
      </c>
      <c r="Y93" s="83">
        <v>0</v>
      </c>
      <c r="Z93" s="83">
        <v>0</v>
      </c>
      <c r="AA93" s="83">
        <v>57297132.11675372</v>
      </c>
      <c r="AB93" s="83">
        <v>-57297132.11675372</v>
      </c>
      <c r="AC93" s="83">
        <v>0</v>
      </c>
      <c r="AD93" s="83">
        <v>0</v>
      </c>
      <c r="AE93" s="83">
        <f t="shared" si="7"/>
        <v>0</v>
      </c>
      <c r="AF93" s="82">
        <v>0.96745351419595016</v>
      </c>
      <c r="AG93" s="83">
        <v>59224687.570000015</v>
      </c>
      <c r="AH93" s="83">
        <v>59224687.570000015</v>
      </c>
      <c r="AI93" s="83">
        <v>-59224687.570000015</v>
      </c>
      <c r="AJ93" s="83">
        <v>0</v>
      </c>
      <c r="AK93" s="83">
        <v>0</v>
      </c>
      <c r="AL93" s="83">
        <v>57341593.211561032</v>
      </c>
      <c r="AM93" s="83">
        <v>-57341593.211561032</v>
      </c>
      <c r="AN93" s="83">
        <v>0</v>
      </c>
      <c r="AO93" s="83">
        <v>0</v>
      </c>
      <c r="AP93" s="82">
        <v>0.96820423313819459</v>
      </c>
      <c r="AW93" s="587">
        <v>59224687.570000015</v>
      </c>
      <c r="AX93" s="587">
        <v>59224687.570000015</v>
      </c>
      <c r="AY93" s="587">
        <v>-59224687.570000015</v>
      </c>
      <c r="AZ93" s="587">
        <v>0</v>
      </c>
      <c r="BA93" s="587">
        <v>0</v>
      </c>
      <c r="BB93" s="587">
        <v>57341593.211561032</v>
      </c>
      <c r="BC93" s="587">
        <v>-57341593.211561032</v>
      </c>
      <c r="BD93" s="587">
        <v>0</v>
      </c>
      <c r="BE93" s="587">
        <v>0</v>
      </c>
      <c r="BF93" s="83">
        <f t="shared" si="8"/>
        <v>0</v>
      </c>
      <c r="BG93" s="588">
        <v>0.96820423313819459</v>
      </c>
    </row>
    <row r="94" spans="1:59">
      <c r="A94" s="81" t="s">
        <v>459</v>
      </c>
      <c r="B94" s="78">
        <v>1121773634.5984733</v>
      </c>
      <c r="C94" s="78">
        <v>1121773634.5984733</v>
      </c>
      <c r="D94" s="78">
        <v>-73240227.470407337</v>
      </c>
      <c r="E94" s="78">
        <v>0</v>
      </c>
      <c r="F94" s="78">
        <v>1048533407.1280662</v>
      </c>
      <c r="G94" s="78">
        <v>1083797417.4764171</v>
      </c>
      <c r="H94" s="78">
        <v>-70665277.6447642</v>
      </c>
      <c r="I94" s="78">
        <v>0</v>
      </c>
      <c r="J94" s="78">
        <v>1013132139.8316528</v>
      </c>
      <c r="K94" s="74" t="s">
        <v>5</v>
      </c>
      <c r="L94" s="78">
        <v>1202516398.3621619</v>
      </c>
      <c r="M94" s="78">
        <v>1202516398.3621619</v>
      </c>
      <c r="N94" s="78">
        <v>-78657663.722646624</v>
      </c>
      <c r="O94" s="78">
        <v>0</v>
      </c>
      <c r="P94" s="78">
        <v>1123858734.6395154</v>
      </c>
      <c r="Q94" s="78">
        <v>1160696394.72048</v>
      </c>
      <c r="R94" s="78">
        <v>-75856900.968049124</v>
      </c>
      <c r="S94" s="78">
        <v>0</v>
      </c>
      <c r="T94" s="78">
        <v>1084839493.7524309</v>
      </c>
      <c r="U94" s="74" t="s">
        <v>5</v>
      </c>
      <c r="V94" s="78">
        <v>1306249037.5574691</v>
      </c>
      <c r="W94" s="78">
        <v>1306249037.5574691</v>
      </c>
      <c r="X94" s="78">
        <v>-78913295.839632928</v>
      </c>
      <c r="Y94" s="78">
        <v>0</v>
      </c>
      <c r="Z94" s="78">
        <v>1227335741.7178364</v>
      </c>
      <c r="AA94" s="78">
        <v>1263684222.4402165</v>
      </c>
      <c r="AB94" s="78">
        <v>-76293946.017002866</v>
      </c>
      <c r="AC94" s="78">
        <v>0</v>
      </c>
      <c r="AD94" s="78">
        <v>1187390276.423214</v>
      </c>
      <c r="AE94" s="78">
        <f>SUM(AE87:AE93)</f>
        <v>1187225381.4441545</v>
      </c>
      <c r="AF94" s="74" t="s">
        <v>5</v>
      </c>
      <c r="AG94" s="78">
        <v>1378767363.447026</v>
      </c>
      <c r="AH94" s="78">
        <v>1378767363.447026</v>
      </c>
      <c r="AI94" s="78">
        <v>-78899167.269579828</v>
      </c>
      <c r="AJ94" s="78">
        <v>0</v>
      </c>
      <c r="AK94" s="78">
        <v>1299868196.1774464</v>
      </c>
      <c r="AL94" s="78">
        <v>1334871587.6714888</v>
      </c>
      <c r="AM94" s="78">
        <v>-76333697.610775948</v>
      </c>
      <c r="AN94" s="78">
        <v>0</v>
      </c>
      <c r="AO94" s="78">
        <v>1258537890.0607128</v>
      </c>
      <c r="AP94" s="74" t="s">
        <v>5</v>
      </c>
      <c r="AW94" s="589">
        <v>1378767363.447026</v>
      </c>
      <c r="AX94" s="589">
        <v>1378767363.447026</v>
      </c>
      <c r="AY94" s="589">
        <v>-78899167.269579828</v>
      </c>
      <c r="AZ94" s="589">
        <v>0</v>
      </c>
      <c r="BA94" s="589">
        <v>1299868196.1774464</v>
      </c>
      <c r="BB94" s="589">
        <v>1334871587.6714888</v>
      </c>
      <c r="BC94" s="589">
        <v>-76333697.610775948</v>
      </c>
      <c r="BD94" s="589">
        <v>0</v>
      </c>
      <c r="BE94" s="589">
        <v>1258537890.0607128</v>
      </c>
      <c r="BF94" s="78">
        <f>SUM(BF87:BF93)</f>
        <v>1258312308.6381121</v>
      </c>
      <c r="BG94" s="590" t="s">
        <v>5</v>
      </c>
    </row>
    <row r="95" spans="1:59" ht="15.75" thickBot="1">
      <c r="AE95" s="77">
        <f t="shared" si="7"/>
        <v>0</v>
      </c>
      <c r="BF95" s="77">
        <f>+IF(BG95=1,BE95,BE95*$BK$6)</f>
        <v>0</v>
      </c>
    </row>
    <row r="96" spans="1:59">
      <c r="A96" s="80" t="s">
        <v>458</v>
      </c>
      <c r="B96" s="78">
        <v>40057096798.994247</v>
      </c>
      <c r="C96" s="78">
        <v>40057096798.994247</v>
      </c>
      <c r="D96" s="78">
        <v>-1864722849.9376709</v>
      </c>
      <c r="E96" s="78">
        <v>0</v>
      </c>
      <c r="F96" s="78">
        <v>38192373949.05658</v>
      </c>
      <c r="G96" s="78">
        <v>38236979200.481247</v>
      </c>
      <c r="H96" s="78">
        <v>-1764693498.6547146</v>
      </c>
      <c r="I96" s="78">
        <v>0</v>
      </c>
      <c r="J96" s="78">
        <v>36472285701.82653</v>
      </c>
      <c r="K96" s="74" t="s">
        <v>5</v>
      </c>
      <c r="L96" s="78">
        <v>43544965533.356834</v>
      </c>
      <c r="M96" s="78">
        <v>43544965533.356834</v>
      </c>
      <c r="N96" s="78">
        <v>-2296233318.5315237</v>
      </c>
      <c r="O96" s="78">
        <v>-993293.05999999994</v>
      </c>
      <c r="P96" s="78">
        <v>41247738921.76532</v>
      </c>
      <c r="Q96" s="78">
        <v>41589942282.235451</v>
      </c>
      <c r="R96" s="78">
        <v>-2169821791.3344269</v>
      </c>
      <c r="S96" s="78">
        <v>-942383.44033615268</v>
      </c>
      <c r="T96" s="78">
        <v>39419178107.460693</v>
      </c>
      <c r="U96" s="74" t="s">
        <v>5</v>
      </c>
      <c r="V96" s="78">
        <v>47822378581.263618</v>
      </c>
      <c r="W96" s="78">
        <v>47822378581.263618</v>
      </c>
      <c r="X96" s="78">
        <v>-2826995678.7866936</v>
      </c>
      <c r="Y96" s="78">
        <v>-12912809.780000001</v>
      </c>
      <c r="Z96" s="78">
        <v>44982470092.696922</v>
      </c>
      <c r="AA96" s="78">
        <v>45816690875.215874</v>
      </c>
      <c r="AB96" s="78">
        <v>-2682084202.3542733</v>
      </c>
      <c r="AC96" s="78">
        <v>-12309306.194191918</v>
      </c>
      <c r="AD96" s="78">
        <v>43122297366.667419</v>
      </c>
      <c r="AE96" s="78">
        <f>+SUM(AE94,AE84,AE72,AE56,AE45,AE37,AE27,AE18)</f>
        <v>43118336868.995537</v>
      </c>
      <c r="AF96" s="74" t="s">
        <v>5</v>
      </c>
      <c r="AG96" s="78">
        <v>50793878061.713272</v>
      </c>
      <c r="AH96" s="78">
        <v>50793878061.713272</v>
      </c>
      <c r="AI96" s="78">
        <v>-3364936607.9141889</v>
      </c>
      <c r="AJ96" s="78">
        <v>-12912809.780000001</v>
      </c>
      <c r="AK96" s="78">
        <v>47416028644.019081</v>
      </c>
      <c r="AL96" s="78">
        <v>48716076933.765182</v>
      </c>
      <c r="AM96" s="78">
        <v>-3192350201.1482282</v>
      </c>
      <c r="AN96" s="78">
        <v>-12318324.420448616</v>
      </c>
      <c r="AO96" s="78">
        <v>45511408408.196503</v>
      </c>
      <c r="AP96" s="74" t="s">
        <v>5</v>
      </c>
      <c r="AW96" s="589">
        <v>50793878061.713272</v>
      </c>
      <c r="AX96" s="589">
        <v>50793878061.713272</v>
      </c>
      <c r="AY96" s="589">
        <v>-3364936607.9141889</v>
      </c>
      <c r="AZ96" s="589">
        <v>-12912809.780000001</v>
      </c>
      <c r="BA96" s="589">
        <v>47416028644.019081</v>
      </c>
      <c r="BB96" s="589">
        <v>48716076933.765182</v>
      </c>
      <c r="BC96" s="589">
        <v>-3192350201.1482282</v>
      </c>
      <c r="BD96" s="589">
        <v>-12318324.420448616</v>
      </c>
      <c r="BE96" s="589">
        <v>45511408408.196503</v>
      </c>
      <c r="BF96" s="78">
        <f>+SUM(BF94,BF84,BF72,BF56,BF45,BF37,BF27,BF18)</f>
        <v>45506093133.543953</v>
      </c>
      <c r="BG96" s="590" t="s">
        <v>5</v>
      </c>
    </row>
    <row r="98" spans="1:59">
      <c r="A98" s="80" t="s">
        <v>77</v>
      </c>
      <c r="B98" s="83"/>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F98" s="83"/>
      <c r="AG98" s="83"/>
      <c r="AH98" s="83"/>
      <c r="AI98" s="83"/>
      <c r="AJ98" s="83"/>
      <c r="AK98" s="83"/>
      <c r="AL98" s="83"/>
      <c r="AM98" s="83"/>
      <c r="AN98" s="83"/>
      <c r="AO98" s="83"/>
      <c r="AP98" s="83"/>
      <c r="AW98" s="587"/>
      <c r="AX98" s="587"/>
      <c r="AY98" s="587"/>
      <c r="AZ98" s="587"/>
      <c r="BA98" s="587"/>
      <c r="BB98" s="587"/>
      <c r="BC98" s="587"/>
      <c r="BD98" s="587"/>
      <c r="BE98" s="587"/>
      <c r="BG98" s="587"/>
    </row>
    <row r="99" spans="1:59">
      <c r="A99" s="84" t="s">
        <v>457</v>
      </c>
      <c r="B99" s="83">
        <v>0</v>
      </c>
      <c r="C99" s="83">
        <v>0</v>
      </c>
      <c r="D99" s="83">
        <v>0</v>
      </c>
      <c r="E99" s="83">
        <v>0</v>
      </c>
      <c r="F99" s="83">
        <v>0</v>
      </c>
      <c r="G99" s="83">
        <v>0</v>
      </c>
      <c r="H99" s="83">
        <v>0</v>
      </c>
      <c r="I99" s="83">
        <v>0</v>
      </c>
      <c r="J99" s="83">
        <v>0</v>
      </c>
      <c r="K99" s="82">
        <v>0.94630981009817317</v>
      </c>
      <c r="L99" s="83">
        <v>0</v>
      </c>
      <c r="M99" s="83">
        <v>0</v>
      </c>
      <c r="N99" s="83">
        <v>0</v>
      </c>
      <c r="O99" s="83">
        <v>0</v>
      </c>
      <c r="P99" s="83">
        <v>0</v>
      </c>
      <c r="Q99" s="83">
        <v>0</v>
      </c>
      <c r="R99" s="83">
        <v>0</v>
      </c>
      <c r="S99" s="83">
        <v>0</v>
      </c>
      <c r="T99" s="83">
        <v>0</v>
      </c>
      <c r="U99" s="82">
        <v>0.94563790308530427</v>
      </c>
      <c r="V99" s="83">
        <v>0</v>
      </c>
      <c r="W99" s="83">
        <v>0</v>
      </c>
      <c r="X99" s="83">
        <v>0</v>
      </c>
      <c r="Y99" s="83">
        <v>0</v>
      </c>
      <c r="Z99" s="83">
        <v>0</v>
      </c>
      <c r="AA99" s="83">
        <v>0</v>
      </c>
      <c r="AB99" s="83">
        <v>0</v>
      </c>
      <c r="AC99" s="83">
        <v>0</v>
      </c>
      <c r="AD99" s="83">
        <v>0</v>
      </c>
      <c r="AF99" s="82">
        <v>0.95059518137784804</v>
      </c>
      <c r="AG99" s="83">
        <v>0</v>
      </c>
      <c r="AH99" s="83">
        <v>0</v>
      </c>
      <c r="AI99" s="83">
        <v>0</v>
      </c>
      <c r="AJ99" s="83">
        <v>0</v>
      </c>
      <c r="AK99" s="83">
        <v>0</v>
      </c>
      <c r="AL99" s="83">
        <v>0</v>
      </c>
      <c r="AM99" s="83">
        <v>0</v>
      </c>
      <c r="AN99" s="83">
        <v>0</v>
      </c>
      <c r="AO99" s="83">
        <v>0</v>
      </c>
      <c r="AP99" s="82">
        <v>0.95128373722490955</v>
      </c>
      <c r="AW99" s="587">
        <v>0</v>
      </c>
      <c r="AX99" s="587">
        <v>0</v>
      </c>
      <c r="AY99" s="587">
        <v>0</v>
      </c>
      <c r="AZ99" s="587">
        <v>0</v>
      </c>
      <c r="BA99" s="587">
        <v>0</v>
      </c>
      <c r="BB99" s="587">
        <v>0</v>
      </c>
      <c r="BC99" s="587">
        <v>0</v>
      </c>
      <c r="BD99" s="587">
        <v>0</v>
      </c>
      <c r="BE99" s="587">
        <v>0</v>
      </c>
      <c r="BG99" s="588">
        <v>0.95128373722490955</v>
      </c>
    </row>
    <row r="100" spans="1:59">
      <c r="A100" s="84" t="s">
        <v>456</v>
      </c>
      <c r="B100" s="83">
        <v>0</v>
      </c>
      <c r="C100" s="83">
        <v>0</v>
      </c>
      <c r="D100" s="83">
        <v>0</v>
      </c>
      <c r="E100" s="83">
        <v>0</v>
      </c>
      <c r="F100" s="83">
        <v>0</v>
      </c>
      <c r="G100" s="83">
        <v>0</v>
      </c>
      <c r="H100" s="83">
        <v>0</v>
      </c>
      <c r="I100" s="83">
        <v>0</v>
      </c>
      <c r="J100" s="83">
        <v>0</v>
      </c>
      <c r="K100" s="82">
        <v>0.94630981009817317</v>
      </c>
      <c r="L100" s="83">
        <v>0</v>
      </c>
      <c r="M100" s="83">
        <v>0</v>
      </c>
      <c r="N100" s="83">
        <v>0</v>
      </c>
      <c r="O100" s="83">
        <v>0</v>
      </c>
      <c r="P100" s="83">
        <v>0</v>
      </c>
      <c r="Q100" s="83">
        <v>0</v>
      </c>
      <c r="R100" s="83">
        <v>0</v>
      </c>
      <c r="S100" s="83">
        <v>0</v>
      </c>
      <c r="T100" s="83">
        <v>0</v>
      </c>
      <c r="U100" s="82">
        <v>0.94563790308530427</v>
      </c>
      <c r="V100" s="83">
        <v>0</v>
      </c>
      <c r="W100" s="83">
        <v>0</v>
      </c>
      <c r="X100" s="83">
        <v>0</v>
      </c>
      <c r="Y100" s="83">
        <v>0</v>
      </c>
      <c r="Z100" s="83">
        <v>0</v>
      </c>
      <c r="AA100" s="83">
        <v>0</v>
      </c>
      <c r="AB100" s="83">
        <v>0</v>
      </c>
      <c r="AC100" s="83">
        <v>0</v>
      </c>
      <c r="AD100" s="83">
        <v>0</v>
      </c>
      <c r="AF100" s="82">
        <v>0.95059518137784804</v>
      </c>
      <c r="AG100" s="83">
        <v>0</v>
      </c>
      <c r="AH100" s="83">
        <v>0</v>
      </c>
      <c r="AI100" s="83">
        <v>0</v>
      </c>
      <c r="AJ100" s="83">
        <v>0</v>
      </c>
      <c r="AK100" s="83">
        <v>0</v>
      </c>
      <c r="AL100" s="83">
        <v>0</v>
      </c>
      <c r="AM100" s="83">
        <v>0</v>
      </c>
      <c r="AN100" s="83">
        <v>0</v>
      </c>
      <c r="AO100" s="83">
        <v>0</v>
      </c>
      <c r="AP100" s="82">
        <v>0.95128373722490955</v>
      </c>
      <c r="AW100" s="587">
        <v>0</v>
      </c>
      <c r="AX100" s="587">
        <v>0</v>
      </c>
      <c r="AY100" s="587">
        <v>0</v>
      </c>
      <c r="AZ100" s="587">
        <v>0</v>
      </c>
      <c r="BA100" s="587">
        <v>0</v>
      </c>
      <c r="BB100" s="587">
        <v>0</v>
      </c>
      <c r="BC100" s="587">
        <v>0</v>
      </c>
      <c r="BD100" s="587">
        <v>0</v>
      </c>
      <c r="BE100" s="587">
        <v>0</v>
      </c>
      <c r="BG100" s="588">
        <v>0.95128373722490955</v>
      </c>
    </row>
    <row r="101" spans="1:59">
      <c r="A101" s="84" t="s">
        <v>455</v>
      </c>
      <c r="B101" s="83">
        <v>110775158.00769231</v>
      </c>
      <c r="C101" s="83">
        <v>110775158.00769231</v>
      </c>
      <c r="D101" s="83">
        <v>0</v>
      </c>
      <c r="E101" s="83">
        <v>0</v>
      </c>
      <c r="F101" s="83">
        <v>110775158.00769231</v>
      </c>
      <c r="G101" s="83">
        <v>104827618.73785444</v>
      </c>
      <c r="H101" s="83">
        <v>0</v>
      </c>
      <c r="I101" s="83">
        <v>0</v>
      </c>
      <c r="J101" s="83">
        <v>104827618.73785444</v>
      </c>
      <c r="K101" s="82">
        <v>0.94630981009817317</v>
      </c>
      <c r="L101" s="83">
        <v>99923089.824615404</v>
      </c>
      <c r="M101" s="83">
        <v>99923089.824615404</v>
      </c>
      <c r="N101" s="83">
        <v>0</v>
      </c>
      <c r="O101" s="83">
        <v>0</v>
      </c>
      <c r="P101" s="83">
        <v>99923089.824615404</v>
      </c>
      <c r="Q101" s="83">
        <v>94491061.131553814</v>
      </c>
      <c r="R101" s="83">
        <v>0</v>
      </c>
      <c r="S101" s="83">
        <v>0</v>
      </c>
      <c r="T101" s="83">
        <v>94491061.131553814</v>
      </c>
      <c r="U101" s="82">
        <v>0.94563790308530427</v>
      </c>
      <c r="V101" s="83">
        <v>95089348.960000023</v>
      </c>
      <c r="W101" s="83">
        <v>95089348.960000023</v>
      </c>
      <c r="X101" s="83">
        <v>0</v>
      </c>
      <c r="Y101" s="83">
        <v>0</v>
      </c>
      <c r="Z101" s="83">
        <v>95089348.960000023</v>
      </c>
      <c r="AA101" s="83">
        <v>90391476.921732709</v>
      </c>
      <c r="AB101" s="83">
        <v>0</v>
      </c>
      <c r="AC101" s="83">
        <v>0</v>
      </c>
      <c r="AD101" s="83">
        <v>90391476.921732709</v>
      </c>
      <c r="AE101" s="83">
        <f t="shared" si="7"/>
        <v>90378924.098124415</v>
      </c>
      <c r="AF101" s="82">
        <v>0.95059518137784804</v>
      </c>
      <c r="AG101" s="83">
        <v>95089348.960000023</v>
      </c>
      <c r="AH101" s="83">
        <v>95089348.960000023</v>
      </c>
      <c r="AI101" s="83">
        <v>0</v>
      </c>
      <c r="AJ101" s="83">
        <v>0</v>
      </c>
      <c r="AK101" s="83">
        <v>95089348.960000023</v>
      </c>
      <c r="AL101" s="83">
        <v>90456951.248952389</v>
      </c>
      <c r="AM101" s="83">
        <v>0</v>
      </c>
      <c r="AN101" s="83">
        <v>0</v>
      </c>
      <c r="AO101" s="83">
        <v>90456951.248952389</v>
      </c>
      <c r="AP101" s="82">
        <v>0.95128373722490955</v>
      </c>
      <c r="AW101" s="587">
        <v>95089348.960000023</v>
      </c>
      <c r="AX101" s="587">
        <v>95089348.960000023</v>
      </c>
      <c r="AY101" s="587">
        <v>0</v>
      </c>
      <c r="AZ101" s="587">
        <v>0</v>
      </c>
      <c r="BA101" s="587">
        <v>95089348.960000023</v>
      </c>
      <c r="BB101" s="587">
        <v>90456951.248952389</v>
      </c>
      <c r="BC101" s="587">
        <v>0</v>
      </c>
      <c r="BD101" s="587">
        <v>0</v>
      </c>
      <c r="BE101" s="587">
        <v>90456951.248952389</v>
      </c>
      <c r="BF101" s="83">
        <f>+IF(BG101=1,BE101,BE101*$BK$6)</f>
        <v>90440737.666581899</v>
      </c>
      <c r="BG101" s="588">
        <v>0.95128373722490955</v>
      </c>
    </row>
    <row r="102" spans="1:59">
      <c r="A102" s="84" t="s">
        <v>454</v>
      </c>
      <c r="B102" s="83">
        <v>2431215.1592307691</v>
      </c>
      <c r="C102" s="83">
        <v>2431215.1592307691</v>
      </c>
      <c r="D102" s="83">
        <v>-2431215.1592307691</v>
      </c>
      <c r="E102" s="83">
        <v>0</v>
      </c>
      <c r="F102" s="83">
        <v>0</v>
      </c>
      <c r="G102" s="83">
        <v>2294685.7293822975</v>
      </c>
      <c r="H102" s="83">
        <v>-2294685.7293822975</v>
      </c>
      <c r="I102" s="83">
        <v>0</v>
      </c>
      <c r="J102" s="83">
        <v>0</v>
      </c>
      <c r="K102" s="82">
        <v>0.94384313155908861</v>
      </c>
      <c r="L102" s="83">
        <v>1369105</v>
      </c>
      <c r="M102" s="83">
        <v>1369105</v>
      </c>
      <c r="N102" s="83">
        <v>-1369105</v>
      </c>
      <c r="O102" s="83">
        <v>0</v>
      </c>
      <c r="P102" s="83">
        <v>0</v>
      </c>
      <c r="Q102" s="83">
        <v>1290759.5989094356</v>
      </c>
      <c r="R102" s="83">
        <v>-1290759.5989094356</v>
      </c>
      <c r="S102" s="83">
        <v>0</v>
      </c>
      <c r="T102" s="83">
        <v>0</v>
      </c>
      <c r="U102" s="82">
        <v>0.94277619240995802</v>
      </c>
      <c r="V102" s="83">
        <v>1369105</v>
      </c>
      <c r="W102" s="83">
        <v>1369105</v>
      </c>
      <c r="X102" s="83">
        <v>-1369105</v>
      </c>
      <c r="Y102" s="83">
        <v>0</v>
      </c>
      <c r="Z102" s="83">
        <v>0</v>
      </c>
      <c r="AA102" s="83">
        <v>1296708.8841770154</v>
      </c>
      <c r="AB102" s="83">
        <v>-1296708.8841770154</v>
      </c>
      <c r="AC102" s="83">
        <v>0</v>
      </c>
      <c r="AD102" s="83">
        <v>0</v>
      </c>
      <c r="AE102" s="83">
        <f t="shared" si="7"/>
        <v>0</v>
      </c>
      <c r="AF102" s="82">
        <v>0.94712157517284312</v>
      </c>
      <c r="AG102" s="83">
        <v>1369105</v>
      </c>
      <c r="AH102" s="83">
        <v>1369105</v>
      </c>
      <c r="AI102" s="83">
        <v>-1369105</v>
      </c>
      <c r="AJ102" s="83">
        <v>0</v>
      </c>
      <c r="AK102" s="83">
        <v>0</v>
      </c>
      <c r="AL102" s="83">
        <v>1296843.0772360477</v>
      </c>
      <c r="AM102" s="83">
        <v>-1296843.0772360477</v>
      </c>
      <c r="AN102" s="83">
        <v>0</v>
      </c>
      <c r="AO102" s="83">
        <v>0</v>
      </c>
      <c r="AP102" s="82">
        <v>0.94721959034263092</v>
      </c>
      <c r="AW102" s="587">
        <v>1369105</v>
      </c>
      <c r="AX102" s="587">
        <v>1369105</v>
      </c>
      <c r="AY102" s="587">
        <v>-1369105</v>
      </c>
      <c r="AZ102" s="587">
        <v>0</v>
      </c>
      <c r="BA102" s="587">
        <v>0</v>
      </c>
      <c r="BB102" s="587">
        <v>1296843.0772360477</v>
      </c>
      <c r="BC102" s="587">
        <v>-1296843.0772360477</v>
      </c>
      <c r="BD102" s="587">
        <v>0</v>
      </c>
      <c r="BE102" s="587">
        <v>0</v>
      </c>
      <c r="BF102" s="83">
        <f>+IF(BG102=1,BE102,BE102*$BK$6)</f>
        <v>0</v>
      </c>
      <c r="BG102" s="588">
        <v>0.94721959034263092</v>
      </c>
    </row>
    <row r="103" spans="1:59">
      <c r="A103" s="84" t="s">
        <v>453</v>
      </c>
      <c r="B103" s="83">
        <v>50927786.648110576</v>
      </c>
      <c r="C103" s="83">
        <v>50927786.648110576</v>
      </c>
      <c r="D103" s="83">
        <v>0</v>
      </c>
      <c r="E103" s="83">
        <v>0</v>
      </c>
      <c r="F103" s="83">
        <v>50927786.648110576</v>
      </c>
      <c r="G103" s="83">
        <v>45583136.362966016</v>
      </c>
      <c r="H103" s="83">
        <v>0</v>
      </c>
      <c r="I103" s="83">
        <v>0</v>
      </c>
      <c r="J103" s="83">
        <v>45583136.362966016</v>
      </c>
      <c r="K103" s="82">
        <v>0.89505433797714729</v>
      </c>
      <c r="L103" s="83">
        <v>55752815.391422659</v>
      </c>
      <c r="M103" s="83">
        <v>55752815.391422659</v>
      </c>
      <c r="N103" s="83">
        <v>0</v>
      </c>
      <c r="O103" s="83">
        <v>0</v>
      </c>
      <c r="P103" s="83">
        <v>55752815.391422659</v>
      </c>
      <c r="Q103" s="83">
        <v>50170342.052462988</v>
      </c>
      <c r="R103" s="83">
        <v>0</v>
      </c>
      <c r="S103" s="83">
        <v>0</v>
      </c>
      <c r="T103" s="83">
        <v>50170342.052462988</v>
      </c>
      <c r="U103" s="82">
        <v>0.89987100562066835</v>
      </c>
      <c r="V103" s="83">
        <v>72951927.954870194</v>
      </c>
      <c r="W103" s="83">
        <v>72951927.954870194</v>
      </c>
      <c r="X103" s="83">
        <v>0</v>
      </c>
      <c r="Y103" s="83">
        <v>0</v>
      </c>
      <c r="Z103" s="83">
        <v>72951927.954870194</v>
      </c>
      <c r="AA103" s="83">
        <v>65820146.274853237</v>
      </c>
      <c r="AB103" s="83">
        <v>0</v>
      </c>
      <c r="AC103" s="83">
        <v>0</v>
      </c>
      <c r="AD103" s="83">
        <v>65820146.274853237</v>
      </c>
      <c r="AE103" s="83">
        <f t="shared" si="7"/>
        <v>65811005.715209812</v>
      </c>
      <c r="AF103" s="82">
        <v>0.90223998350764834</v>
      </c>
      <c r="AG103" s="83">
        <v>83334287.174689755</v>
      </c>
      <c r="AH103" s="83">
        <v>83334287.174689755</v>
      </c>
      <c r="AI103" s="83">
        <v>0</v>
      </c>
      <c r="AJ103" s="83">
        <v>0</v>
      </c>
      <c r="AK103" s="83">
        <v>83334287.174689755</v>
      </c>
      <c r="AL103" s="83">
        <v>75305934.764101118</v>
      </c>
      <c r="AM103" s="83">
        <v>0</v>
      </c>
      <c r="AN103" s="83">
        <v>0</v>
      </c>
      <c r="AO103" s="83">
        <v>75305934.764101118</v>
      </c>
      <c r="AP103" s="82">
        <v>0.90366087377985038</v>
      </c>
      <c r="AW103" s="587">
        <v>83334287.174689755</v>
      </c>
      <c r="AX103" s="587">
        <v>83334287.174689755</v>
      </c>
      <c r="AY103" s="587">
        <v>0</v>
      </c>
      <c r="AZ103" s="587">
        <v>0</v>
      </c>
      <c r="BA103" s="587">
        <v>83334287.174689755</v>
      </c>
      <c r="BB103" s="587">
        <v>75305934.764101118</v>
      </c>
      <c r="BC103" s="587">
        <v>0</v>
      </c>
      <c r="BD103" s="587">
        <v>0</v>
      </c>
      <c r="BE103" s="587">
        <v>75305934.764101118</v>
      </c>
      <c r="BF103" s="83">
        <f>+IF(BG103=1,BE103,BE103*$BK$6)</f>
        <v>75292436.863061726</v>
      </c>
      <c r="BG103" s="588">
        <v>0.90366087377985038</v>
      </c>
    </row>
    <row r="104" spans="1:59">
      <c r="A104" s="84" t="s">
        <v>452</v>
      </c>
      <c r="B104" s="83">
        <v>44397630.670000002</v>
      </c>
      <c r="C104" s="83">
        <v>44397630.670000002</v>
      </c>
      <c r="D104" s="83">
        <v>0</v>
      </c>
      <c r="E104" s="83">
        <v>0</v>
      </c>
      <c r="F104" s="83">
        <v>44397630.670000002</v>
      </c>
      <c r="G104" s="83">
        <v>44397630.670000002</v>
      </c>
      <c r="H104" s="83">
        <v>0</v>
      </c>
      <c r="I104" s="83">
        <v>0</v>
      </c>
      <c r="J104" s="83">
        <v>44397630.670000002</v>
      </c>
      <c r="K104" s="82">
        <v>1</v>
      </c>
      <c r="L104" s="83">
        <v>44397630.670000002</v>
      </c>
      <c r="M104" s="83">
        <v>44397630.670000002</v>
      </c>
      <c r="N104" s="83">
        <v>0</v>
      </c>
      <c r="O104" s="83">
        <v>0</v>
      </c>
      <c r="P104" s="83">
        <v>44397630.670000002</v>
      </c>
      <c r="Q104" s="83">
        <v>44397630.670000002</v>
      </c>
      <c r="R104" s="83">
        <v>0</v>
      </c>
      <c r="S104" s="83">
        <v>0</v>
      </c>
      <c r="T104" s="83">
        <v>44397630.670000002</v>
      </c>
      <c r="U104" s="82">
        <v>1</v>
      </c>
      <c r="V104" s="83">
        <v>44397630.670000002</v>
      </c>
      <c r="W104" s="83">
        <v>44397630.670000002</v>
      </c>
      <c r="X104" s="83">
        <v>0</v>
      </c>
      <c r="Y104" s="83">
        <v>0</v>
      </c>
      <c r="Z104" s="83">
        <v>44397630.670000002</v>
      </c>
      <c r="AA104" s="83">
        <v>44397630.670000002</v>
      </c>
      <c r="AB104" s="83">
        <v>0</v>
      </c>
      <c r="AC104" s="83">
        <v>0</v>
      </c>
      <c r="AD104" s="83">
        <v>44397630.670000002</v>
      </c>
      <c r="AE104" s="83">
        <f t="shared" si="7"/>
        <v>44397630.670000002</v>
      </c>
      <c r="AF104" s="82">
        <v>1</v>
      </c>
      <c r="AG104" s="83">
        <v>44397630.670000002</v>
      </c>
      <c r="AH104" s="83">
        <v>44397630.670000002</v>
      </c>
      <c r="AI104" s="83">
        <v>0</v>
      </c>
      <c r="AJ104" s="83">
        <v>0</v>
      </c>
      <c r="AK104" s="83">
        <v>44397630.670000002</v>
      </c>
      <c r="AL104" s="83">
        <v>44397630.670000002</v>
      </c>
      <c r="AM104" s="83">
        <v>0</v>
      </c>
      <c r="AN104" s="83">
        <v>0</v>
      </c>
      <c r="AO104" s="83">
        <v>44397630.670000002</v>
      </c>
      <c r="AP104" s="82">
        <v>1</v>
      </c>
      <c r="AW104" s="587">
        <v>44397630.670000002</v>
      </c>
      <c r="AX104" s="587">
        <v>44397630.670000002</v>
      </c>
      <c r="AY104" s="587">
        <v>0</v>
      </c>
      <c r="AZ104" s="587">
        <v>0</v>
      </c>
      <c r="BA104" s="587">
        <v>44397630.670000002</v>
      </c>
      <c r="BB104" s="587">
        <v>44397630.670000002</v>
      </c>
      <c r="BC104" s="587">
        <v>0</v>
      </c>
      <c r="BD104" s="587">
        <v>0</v>
      </c>
      <c r="BE104" s="587">
        <v>44397630.670000002</v>
      </c>
      <c r="BF104" s="83">
        <f>+IF(BG104=1,BE104,BE104*$BK$6)</f>
        <v>44397630.670000002</v>
      </c>
      <c r="BG104" s="588">
        <v>1</v>
      </c>
    </row>
    <row r="105" spans="1:59" ht="15.75" thickBot="1">
      <c r="A105" s="84" t="s">
        <v>451</v>
      </c>
      <c r="B105" s="83">
        <v>30478167.567196827</v>
      </c>
      <c r="C105" s="83">
        <v>30478167.567196827</v>
      </c>
      <c r="D105" s="83">
        <v>0</v>
      </c>
      <c r="E105" s="83">
        <v>0</v>
      </c>
      <c r="F105" s="83">
        <v>30478167.567196827</v>
      </c>
      <c r="G105" s="83">
        <v>29449143.838037349</v>
      </c>
      <c r="H105" s="83">
        <v>0</v>
      </c>
      <c r="I105" s="83">
        <v>0</v>
      </c>
      <c r="J105" s="83">
        <v>29449143.838037349</v>
      </c>
      <c r="K105" s="82">
        <v>0.9662373491814843</v>
      </c>
      <c r="L105" s="83">
        <v>33050972.025373705</v>
      </c>
      <c r="M105" s="83">
        <v>33050972.025373705</v>
      </c>
      <c r="N105" s="83">
        <v>0</v>
      </c>
      <c r="O105" s="83">
        <v>0</v>
      </c>
      <c r="P105" s="83">
        <v>33050972.025373705</v>
      </c>
      <c r="Q105" s="83">
        <v>31903475.637027353</v>
      </c>
      <c r="R105" s="83">
        <v>0</v>
      </c>
      <c r="S105" s="83">
        <v>0</v>
      </c>
      <c r="T105" s="83">
        <v>31903475.637027353</v>
      </c>
      <c r="U105" s="82">
        <v>0.96528100936137662</v>
      </c>
      <c r="V105" s="83">
        <v>33806286.248411462</v>
      </c>
      <c r="W105" s="83">
        <v>33806286.248411462</v>
      </c>
      <c r="X105" s="83">
        <v>0</v>
      </c>
      <c r="Y105" s="83">
        <v>0</v>
      </c>
      <c r="Z105" s="83">
        <v>33806286.248411462</v>
      </c>
      <c r="AA105" s="83">
        <v>32706010.432939894</v>
      </c>
      <c r="AB105" s="83">
        <v>0</v>
      </c>
      <c r="AC105" s="83">
        <v>0</v>
      </c>
      <c r="AD105" s="83">
        <v>32706010.432939894</v>
      </c>
      <c r="AE105" s="83">
        <f t="shared" si="7"/>
        <v>32701468.491665374</v>
      </c>
      <c r="AF105" s="82">
        <v>0.96745351419595016</v>
      </c>
      <c r="AG105" s="83">
        <v>33832561.579347923</v>
      </c>
      <c r="AH105" s="83">
        <v>33832561.579347923</v>
      </c>
      <c r="AI105" s="83">
        <v>0</v>
      </c>
      <c r="AJ105" s="83">
        <v>0</v>
      </c>
      <c r="AK105" s="83">
        <v>33832561.579347923</v>
      </c>
      <c r="AL105" s="83">
        <v>32756829.339033302</v>
      </c>
      <c r="AM105" s="83">
        <v>0</v>
      </c>
      <c r="AN105" s="83">
        <v>0</v>
      </c>
      <c r="AO105" s="83">
        <v>32756829.339033302</v>
      </c>
      <c r="AP105" s="82">
        <v>0.96820423313819459</v>
      </c>
      <c r="AW105" s="587">
        <v>33832561.579347923</v>
      </c>
      <c r="AX105" s="587">
        <v>33832561.579347923</v>
      </c>
      <c r="AY105" s="587">
        <v>0</v>
      </c>
      <c r="AZ105" s="587">
        <v>0</v>
      </c>
      <c r="BA105" s="587">
        <v>33832561.579347923</v>
      </c>
      <c r="BB105" s="587">
        <v>32756829.339033302</v>
      </c>
      <c r="BC105" s="587">
        <v>0</v>
      </c>
      <c r="BD105" s="587">
        <v>0</v>
      </c>
      <c r="BE105" s="587">
        <v>32756829.339033302</v>
      </c>
      <c r="BF105" s="83">
        <f>+IF(BG105=1,BE105,BE105*$BK$6)</f>
        <v>32750957.976541515</v>
      </c>
      <c r="BG105" s="588">
        <v>0.96820423313819459</v>
      </c>
    </row>
    <row r="106" spans="1:59">
      <c r="A106" s="80" t="s">
        <v>77</v>
      </c>
      <c r="B106" s="78">
        <v>239009958.05223045</v>
      </c>
      <c r="C106" s="78">
        <v>239009958.05223045</v>
      </c>
      <c r="D106" s="78">
        <v>-2431215.1592307691</v>
      </c>
      <c r="E106" s="78">
        <v>0</v>
      </c>
      <c r="F106" s="78">
        <v>236578742.89299968</v>
      </c>
      <c r="G106" s="78">
        <v>226552215.33824012</v>
      </c>
      <c r="H106" s="78">
        <v>-2294685.7293822975</v>
      </c>
      <c r="I106" s="78">
        <v>0</v>
      </c>
      <c r="J106" s="78">
        <v>224257529.60885778</v>
      </c>
      <c r="K106" s="74" t="s">
        <v>5</v>
      </c>
      <c r="L106" s="78">
        <v>234493612.91141176</v>
      </c>
      <c r="M106" s="78">
        <v>234493612.91141176</v>
      </c>
      <c r="N106" s="78">
        <v>-1369105</v>
      </c>
      <c r="O106" s="78">
        <v>0</v>
      </c>
      <c r="P106" s="78">
        <v>233124507.91141176</v>
      </c>
      <c r="Q106" s="78">
        <v>222253269.08995357</v>
      </c>
      <c r="R106" s="78">
        <v>-1290759.5989094356</v>
      </c>
      <c r="S106" s="78">
        <v>0</v>
      </c>
      <c r="T106" s="78">
        <v>220962509.49104413</v>
      </c>
      <c r="U106" s="74" t="s">
        <v>5</v>
      </c>
      <c r="V106" s="78">
        <v>247614298.8332817</v>
      </c>
      <c r="W106" s="78">
        <v>247614298.8332817</v>
      </c>
      <c r="X106" s="78">
        <v>-1369105</v>
      </c>
      <c r="Y106" s="78">
        <v>0</v>
      </c>
      <c r="Z106" s="78">
        <v>246245193.8332817</v>
      </c>
      <c r="AA106" s="78">
        <v>234611973.18370283</v>
      </c>
      <c r="AB106" s="78">
        <v>-1296708.8841770154</v>
      </c>
      <c r="AC106" s="78">
        <v>0</v>
      </c>
      <c r="AD106" s="78">
        <v>233315264.29952586</v>
      </c>
      <c r="AE106" s="78">
        <f>SUM(AE101:AE105)</f>
        <v>233289028.97499961</v>
      </c>
      <c r="AF106" s="74" t="s">
        <v>5</v>
      </c>
      <c r="AG106" s="78">
        <v>258022933.38403767</v>
      </c>
      <c r="AH106" s="78">
        <v>258022933.38403767</v>
      </c>
      <c r="AI106" s="78">
        <v>-1369105</v>
      </c>
      <c r="AJ106" s="78">
        <v>0</v>
      </c>
      <c r="AK106" s="78">
        <v>256653828.38403767</v>
      </c>
      <c r="AL106" s="78">
        <v>244214189.09932286</v>
      </c>
      <c r="AM106" s="78">
        <v>-1296843.0772360477</v>
      </c>
      <c r="AN106" s="78">
        <v>0</v>
      </c>
      <c r="AO106" s="78">
        <v>242917346.0220868</v>
      </c>
      <c r="AP106" s="74" t="s">
        <v>5</v>
      </c>
      <c r="AW106" s="589">
        <v>258022933.38403767</v>
      </c>
      <c r="AX106" s="589">
        <v>258022933.38403767</v>
      </c>
      <c r="AY106" s="589">
        <v>-1369105</v>
      </c>
      <c r="AZ106" s="589">
        <v>0</v>
      </c>
      <c r="BA106" s="589">
        <v>256653828.38403767</v>
      </c>
      <c r="BB106" s="589">
        <v>244214189.09932286</v>
      </c>
      <c r="BC106" s="589">
        <v>-1296843.0772360477</v>
      </c>
      <c r="BD106" s="589">
        <v>0</v>
      </c>
      <c r="BE106" s="589">
        <v>242917346.0220868</v>
      </c>
      <c r="BF106" s="78">
        <f>SUM(BF101:BF105)</f>
        <v>242881763.17618513</v>
      </c>
      <c r="BG106" s="590" t="s">
        <v>5</v>
      </c>
    </row>
    <row r="108" spans="1:59">
      <c r="A108" s="80" t="s">
        <v>440</v>
      </c>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F108" s="83"/>
      <c r="AG108" s="83"/>
      <c r="AH108" s="83"/>
      <c r="AI108" s="83"/>
      <c r="AJ108" s="83"/>
      <c r="AK108" s="83"/>
      <c r="AL108" s="83"/>
      <c r="AM108" s="83"/>
      <c r="AN108" s="83"/>
      <c r="AO108" s="83"/>
      <c r="AP108" s="83"/>
      <c r="AW108" s="587"/>
      <c r="AX108" s="587"/>
      <c r="AY108" s="587"/>
      <c r="AZ108" s="587"/>
      <c r="BA108" s="587"/>
      <c r="BB108" s="587"/>
      <c r="BC108" s="587"/>
      <c r="BD108" s="587"/>
      <c r="BE108" s="587"/>
      <c r="BG108" s="587"/>
    </row>
    <row r="109" spans="1:59">
      <c r="A109" s="84" t="s">
        <v>450</v>
      </c>
      <c r="B109" s="83">
        <v>102619235.83038138</v>
      </c>
      <c r="C109" s="83">
        <v>102619235.83038138</v>
      </c>
      <c r="D109" s="83">
        <v>0</v>
      </c>
      <c r="E109" s="83">
        <v>0</v>
      </c>
      <c r="F109" s="83">
        <v>102619235.83038138</v>
      </c>
      <c r="G109" s="83">
        <v>99154538.403777301</v>
      </c>
      <c r="H109" s="83">
        <v>0</v>
      </c>
      <c r="I109" s="83">
        <v>0</v>
      </c>
      <c r="J109" s="83">
        <v>99154538.403777301</v>
      </c>
      <c r="K109" s="82">
        <v>0.9662373491814843</v>
      </c>
      <c r="L109" s="83">
        <v>146948045.47454575</v>
      </c>
      <c r="M109" s="83">
        <v>146948045.47454575</v>
      </c>
      <c r="N109" s="83">
        <v>0</v>
      </c>
      <c r="O109" s="83">
        <v>-37146.498969433313</v>
      </c>
      <c r="P109" s="83">
        <v>146910898.97557631</v>
      </c>
      <c r="Q109" s="83">
        <v>141846157.65935099</v>
      </c>
      <c r="R109" s="83">
        <v>0</v>
      </c>
      <c r="S109" s="83">
        <v>-35856.810019455937</v>
      </c>
      <c r="T109" s="83">
        <v>141810300.84933153</v>
      </c>
      <c r="U109" s="82">
        <v>0.96528100936137662</v>
      </c>
      <c r="V109" s="83">
        <v>117974924.88547142</v>
      </c>
      <c r="W109" s="83">
        <v>117974924.88547142</v>
      </c>
      <c r="X109" s="83">
        <v>0</v>
      </c>
      <c r="Y109" s="83">
        <v>-995121.30870776065</v>
      </c>
      <c r="Z109" s="83">
        <v>116979803.57676366</v>
      </c>
      <c r="AA109" s="83">
        <v>114135255.66745257</v>
      </c>
      <c r="AB109" s="83">
        <v>0</v>
      </c>
      <c r="AC109" s="83">
        <v>-962733.60716059594</v>
      </c>
      <c r="AD109" s="83">
        <v>113172522.06029198</v>
      </c>
      <c r="AE109" s="83">
        <f t="shared" si="7"/>
        <v>113156805.59282061</v>
      </c>
      <c r="AF109" s="82">
        <v>0.96745351419595016</v>
      </c>
      <c r="AG109" s="83">
        <v>127386577.69069076</v>
      </c>
      <c r="AH109" s="83">
        <v>127386577.69069076</v>
      </c>
      <c r="AI109" s="83">
        <v>0</v>
      </c>
      <c r="AJ109" s="83">
        <v>-1161336.2245382676</v>
      </c>
      <c r="AK109" s="83">
        <v>126225241.46615249</v>
      </c>
      <c r="AL109" s="83">
        <v>123336223.76511429</v>
      </c>
      <c r="AM109" s="83">
        <v>0</v>
      </c>
      <c r="AN109" s="83">
        <v>-1124410.6486946801</v>
      </c>
      <c r="AO109" s="83">
        <v>122211813.11641961</v>
      </c>
      <c r="AP109" s="82">
        <v>0.96820423313819459</v>
      </c>
      <c r="AW109" s="587">
        <v>127386577.69069076</v>
      </c>
      <c r="AX109" s="587">
        <v>127386577.69069076</v>
      </c>
      <c r="AY109" s="587">
        <v>0</v>
      </c>
      <c r="AZ109" s="587">
        <v>-1161336.2245382676</v>
      </c>
      <c r="BA109" s="587">
        <v>126225241.46615249</v>
      </c>
      <c r="BB109" s="587">
        <v>123336223.76511429</v>
      </c>
      <c r="BC109" s="587">
        <v>0</v>
      </c>
      <c r="BD109" s="587">
        <v>-1124410.6486946801</v>
      </c>
      <c r="BE109" s="587">
        <v>122211813.11641961</v>
      </c>
      <c r="BF109" s="83">
        <f t="shared" ref="BF109:BF118" si="9">+IF(BG109=1,BE109,BE109*$BK$6)</f>
        <v>122189907.76507568</v>
      </c>
      <c r="BG109" s="588">
        <v>0.96820423313819459</v>
      </c>
    </row>
    <row r="110" spans="1:59">
      <c r="A110" s="84" t="s">
        <v>449</v>
      </c>
      <c r="B110" s="83">
        <v>21019493.388904795</v>
      </c>
      <c r="C110" s="83">
        <v>21019493.388904795</v>
      </c>
      <c r="D110" s="83">
        <v>-2664923.8492529201</v>
      </c>
      <c r="E110" s="83">
        <v>0</v>
      </c>
      <c r="F110" s="83">
        <v>18354569.539651874</v>
      </c>
      <c r="G110" s="83">
        <v>19890952.797214303</v>
      </c>
      <c r="H110" s="83">
        <v>-2515270.071245377</v>
      </c>
      <c r="I110" s="83">
        <v>0</v>
      </c>
      <c r="J110" s="83">
        <v>17375682.725968927</v>
      </c>
      <c r="K110" s="82">
        <v>0.94630981009817317</v>
      </c>
      <c r="L110" s="83">
        <v>20058441.245168895</v>
      </c>
      <c r="M110" s="83">
        <v>20058441.245168895</v>
      </c>
      <c r="N110" s="83">
        <v>-8777798.9839187339</v>
      </c>
      <c r="O110" s="83">
        <v>-45865.959321472226</v>
      </c>
      <c r="P110" s="83">
        <v>11234776.301928688</v>
      </c>
      <c r="Q110" s="83">
        <v>18968022.318241294</v>
      </c>
      <c r="R110" s="83">
        <v>-8275499.9037989024</v>
      </c>
      <c r="S110" s="83">
        <v>-43372.589595752848</v>
      </c>
      <c r="T110" s="83">
        <v>10649149.824846638</v>
      </c>
      <c r="U110" s="82">
        <v>0.94563790308530427</v>
      </c>
      <c r="V110" s="83">
        <v>29571081.449830711</v>
      </c>
      <c r="W110" s="83">
        <v>29571081.449830711</v>
      </c>
      <c r="X110" s="83">
        <v>-7897821.7226989223</v>
      </c>
      <c r="Y110" s="83">
        <v>-890265.28616040561</v>
      </c>
      <c r="Z110" s="83">
        <v>20782994.440971382</v>
      </c>
      <c r="AA110" s="83">
        <v>28110127.53434094</v>
      </c>
      <c r="AB110" s="83">
        <v>-7480197.3504369007</v>
      </c>
      <c r="AC110" s="83">
        <v>-846281.89117205259</v>
      </c>
      <c r="AD110" s="83">
        <v>19783648.292731989</v>
      </c>
      <c r="AE110" s="83">
        <f t="shared" si="7"/>
        <v>19780900.902648274</v>
      </c>
      <c r="AF110" s="82">
        <v>0.95059518137784804</v>
      </c>
      <c r="AG110" s="83">
        <v>61973841.333879545</v>
      </c>
      <c r="AH110" s="83">
        <v>61973841.333879545</v>
      </c>
      <c r="AI110" s="83">
        <v>-4471929.8228932805</v>
      </c>
      <c r="AJ110" s="83">
        <v>-2939246.3884113035</v>
      </c>
      <c r="AK110" s="83">
        <v>54562665.122574963</v>
      </c>
      <c r="AL110" s="83">
        <v>58954707.394276507</v>
      </c>
      <c r="AM110" s="83">
        <v>-4235899.5348819671</v>
      </c>
      <c r="AN110" s="83">
        <v>-2796057.2889927244</v>
      </c>
      <c r="AO110" s="83">
        <v>51922750.570401818</v>
      </c>
      <c r="AP110" s="82">
        <v>0.95128373722490955</v>
      </c>
      <c r="AW110" s="587">
        <v>61973841.333879545</v>
      </c>
      <c r="AX110" s="587">
        <v>61973841.333879545</v>
      </c>
      <c r="AY110" s="587">
        <v>-4471929.8228932805</v>
      </c>
      <c r="AZ110" s="587">
        <v>-2939246.3884113035</v>
      </c>
      <c r="BA110" s="587">
        <v>54562665.122574963</v>
      </c>
      <c r="BB110" s="587">
        <v>58954707.394276507</v>
      </c>
      <c r="BC110" s="587">
        <v>-4235899.5348819671</v>
      </c>
      <c r="BD110" s="587">
        <v>-2796057.2889927244</v>
      </c>
      <c r="BE110" s="587">
        <v>51922750.570401818</v>
      </c>
      <c r="BF110" s="83">
        <f t="shared" si="9"/>
        <v>51913443.891571149</v>
      </c>
      <c r="BG110" s="588">
        <v>0.95128373722490955</v>
      </c>
    </row>
    <row r="111" spans="1:59">
      <c r="A111" s="84" t="s">
        <v>448</v>
      </c>
      <c r="B111" s="83">
        <v>431590771.15575415</v>
      </c>
      <c r="C111" s="83">
        <v>431590771.15575415</v>
      </c>
      <c r="D111" s="83">
        <v>-308556743.60259527</v>
      </c>
      <c r="E111" s="83">
        <v>0</v>
      </c>
      <c r="F111" s="83">
        <v>123034027.55315888</v>
      </c>
      <c r="G111" s="83">
        <v>408418580.6925258</v>
      </c>
      <c r="H111" s="83">
        <v>-291995527.79760253</v>
      </c>
      <c r="I111" s="83">
        <v>0</v>
      </c>
      <c r="J111" s="83">
        <v>116423052.89492327</v>
      </c>
      <c r="K111" s="82">
        <v>0.94630981009817317</v>
      </c>
      <c r="L111" s="83">
        <v>459029797.88139755</v>
      </c>
      <c r="M111" s="83">
        <v>459029797.88139755</v>
      </c>
      <c r="N111" s="83">
        <v>-349548392.2802403</v>
      </c>
      <c r="O111" s="83">
        <v>-393987.9060864023</v>
      </c>
      <c r="P111" s="83">
        <v>109087417.69507085</v>
      </c>
      <c r="Q111" s="83">
        <v>434075975.52223581</v>
      </c>
      <c r="R111" s="83">
        <v>-330507088.40291834</v>
      </c>
      <c r="S111" s="83">
        <v>-372569.8973525152</v>
      </c>
      <c r="T111" s="83">
        <v>103196317.22196496</v>
      </c>
      <c r="U111" s="82">
        <v>0.94563790308530427</v>
      </c>
      <c r="V111" s="83">
        <v>531637791.09002137</v>
      </c>
      <c r="W111" s="83">
        <v>531637791.09002137</v>
      </c>
      <c r="X111" s="83">
        <v>-409385911.05821079</v>
      </c>
      <c r="Y111" s="83">
        <v>-5997209.8805018552</v>
      </c>
      <c r="Z111" s="83">
        <v>116254670.15130873</v>
      </c>
      <c r="AA111" s="83">
        <v>505372322.44853735</v>
      </c>
      <c r="AB111" s="83">
        <v>-389146082.14806128</v>
      </c>
      <c r="AC111" s="83">
        <v>-5700918.8141166838</v>
      </c>
      <c r="AD111" s="83">
        <v>110525321.48635939</v>
      </c>
      <c r="AE111" s="83">
        <f t="shared" si="7"/>
        <v>110509972.64029428</v>
      </c>
      <c r="AF111" s="82">
        <v>0.95059518137784804</v>
      </c>
      <c r="AG111" s="83">
        <v>612825482.66252875</v>
      </c>
      <c r="AH111" s="83">
        <v>612825482.66252875</v>
      </c>
      <c r="AI111" s="83">
        <v>-465002456.73369855</v>
      </c>
      <c r="AJ111" s="83">
        <v>-20297.009922993446</v>
      </c>
      <c r="AK111" s="83">
        <v>147802728.91890723</v>
      </c>
      <c r="AL111" s="83">
        <v>582970915.41386938</v>
      </c>
      <c r="AM111" s="83">
        <v>-442339075.08172619</v>
      </c>
      <c r="AN111" s="83">
        <v>-19308.215454036286</v>
      </c>
      <c r="AO111" s="83">
        <v>140612532.11668915</v>
      </c>
      <c r="AP111" s="82">
        <v>0.95128373722490955</v>
      </c>
      <c r="AW111" s="587">
        <v>612825482.66252875</v>
      </c>
      <c r="AX111" s="587">
        <v>612825482.66252875</v>
      </c>
      <c r="AY111" s="587">
        <v>-465002456.73369855</v>
      </c>
      <c r="AZ111" s="587">
        <v>-20297.009922993446</v>
      </c>
      <c r="BA111" s="587">
        <v>147802728.91890723</v>
      </c>
      <c r="BB111" s="587">
        <v>582970915.41386938</v>
      </c>
      <c r="BC111" s="587">
        <v>-442339075.08172619</v>
      </c>
      <c r="BD111" s="587">
        <v>-19308.215454036286</v>
      </c>
      <c r="BE111" s="587">
        <v>140612532.11668915</v>
      </c>
      <c r="BF111" s="83">
        <f t="shared" si="9"/>
        <v>140587328.6045177</v>
      </c>
      <c r="BG111" s="588">
        <v>0.95128373722490955</v>
      </c>
    </row>
    <row r="112" spans="1:59">
      <c r="A112" s="84" t="s">
        <v>447</v>
      </c>
      <c r="B112" s="83">
        <v>0</v>
      </c>
      <c r="C112" s="83">
        <v>0</v>
      </c>
      <c r="D112" s="83">
        <v>0</v>
      </c>
      <c r="E112" s="83">
        <v>0</v>
      </c>
      <c r="F112" s="83">
        <v>0</v>
      </c>
      <c r="G112" s="83">
        <v>0</v>
      </c>
      <c r="H112" s="83">
        <v>0</v>
      </c>
      <c r="I112" s="83">
        <v>0</v>
      </c>
      <c r="J112" s="83">
        <v>0</v>
      </c>
      <c r="K112" s="82">
        <v>0</v>
      </c>
      <c r="L112" s="83">
        <v>0</v>
      </c>
      <c r="M112" s="83">
        <v>0</v>
      </c>
      <c r="N112" s="83">
        <v>0</v>
      </c>
      <c r="O112" s="83">
        <v>0</v>
      </c>
      <c r="P112" s="83">
        <v>0</v>
      </c>
      <c r="Q112" s="83">
        <v>0</v>
      </c>
      <c r="R112" s="83">
        <v>0</v>
      </c>
      <c r="S112" s="83">
        <v>0</v>
      </c>
      <c r="T112" s="83">
        <v>0</v>
      </c>
      <c r="U112" s="82">
        <v>0</v>
      </c>
      <c r="V112" s="83">
        <v>0</v>
      </c>
      <c r="W112" s="83">
        <v>0</v>
      </c>
      <c r="X112" s="83">
        <v>0</v>
      </c>
      <c r="Y112" s="83">
        <v>0</v>
      </c>
      <c r="Z112" s="83">
        <v>0</v>
      </c>
      <c r="AA112" s="83">
        <v>0</v>
      </c>
      <c r="AB112" s="83">
        <v>0</v>
      </c>
      <c r="AC112" s="83">
        <v>0</v>
      </c>
      <c r="AD112" s="83">
        <v>0</v>
      </c>
      <c r="AE112" s="83">
        <f t="shared" si="7"/>
        <v>0</v>
      </c>
      <c r="AF112" s="82">
        <v>0</v>
      </c>
      <c r="AG112" s="83">
        <v>0</v>
      </c>
      <c r="AH112" s="83">
        <v>0</v>
      </c>
      <c r="AI112" s="83">
        <v>0</v>
      </c>
      <c r="AJ112" s="83">
        <v>0</v>
      </c>
      <c r="AK112" s="83">
        <v>0</v>
      </c>
      <c r="AL112" s="83">
        <v>0</v>
      </c>
      <c r="AM112" s="83">
        <v>0</v>
      </c>
      <c r="AN112" s="83">
        <v>0</v>
      </c>
      <c r="AO112" s="83">
        <v>0</v>
      </c>
      <c r="AP112" s="82">
        <v>0</v>
      </c>
      <c r="AW112" s="587">
        <v>0</v>
      </c>
      <c r="AX112" s="587">
        <v>0</v>
      </c>
      <c r="AY112" s="587">
        <v>0</v>
      </c>
      <c r="AZ112" s="587">
        <v>0</v>
      </c>
      <c r="BA112" s="587">
        <v>0</v>
      </c>
      <c r="BB112" s="587">
        <v>0</v>
      </c>
      <c r="BC112" s="587">
        <v>0</v>
      </c>
      <c r="BD112" s="587">
        <v>0</v>
      </c>
      <c r="BE112" s="587">
        <v>0</v>
      </c>
      <c r="BF112" s="83">
        <f t="shared" si="9"/>
        <v>0</v>
      </c>
      <c r="BG112" s="588">
        <v>0</v>
      </c>
    </row>
    <row r="113" spans="1:59">
      <c r="A113" s="84" t="s">
        <v>446</v>
      </c>
      <c r="B113" s="83">
        <v>1488290912.9061024</v>
      </c>
      <c r="C113" s="83">
        <v>1488290912.9061024</v>
      </c>
      <c r="D113" s="83">
        <v>-1258508817.5347612</v>
      </c>
      <c r="E113" s="83">
        <v>0</v>
      </c>
      <c r="F113" s="83">
        <v>229782095.37134123</v>
      </c>
      <c r="G113" s="83">
        <v>1408384291.1630106</v>
      </c>
      <c r="H113" s="83">
        <v>-1190939240.1281962</v>
      </c>
      <c r="I113" s="83">
        <v>0</v>
      </c>
      <c r="J113" s="83">
        <v>217445051.03481436</v>
      </c>
      <c r="K113" s="82">
        <v>0.94630981009817317</v>
      </c>
      <c r="L113" s="83">
        <v>1328686663.2277827</v>
      </c>
      <c r="M113" s="83">
        <v>1328686663.2277827</v>
      </c>
      <c r="N113" s="83">
        <v>-1186996219.0200417</v>
      </c>
      <c r="O113" s="83">
        <v>-23168.362538017001</v>
      </c>
      <c r="P113" s="83">
        <v>141667275.84520301</v>
      </c>
      <c r="Q113" s="83">
        <v>1256456470.0721302</v>
      </c>
      <c r="R113" s="83">
        <v>-1122468615.5242968</v>
      </c>
      <c r="S113" s="83">
        <v>-21908.881768370509</v>
      </c>
      <c r="T113" s="83">
        <v>133965945.66606507</v>
      </c>
      <c r="U113" s="82">
        <v>0.94563790308530427</v>
      </c>
      <c r="V113" s="83">
        <v>689391174.37836432</v>
      </c>
      <c r="W113" s="83">
        <v>689391174.37836432</v>
      </c>
      <c r="X113" s="83">
        <v>-571765990.14178133</v>
      </c>
      <c r="Y113" s="83">
        <v>-197614.57889373432</v>
      </c>
      <c r="Z113" s="83">
        <v>117427569.65768926</v>
      </c>
      <c r="AA113" s="83">
        <v>655331928.44848895</v>
      </c>
      <c r="AB113" s="83">
        <v>-543517995.1045115</v>
      </c>
      <c r="AC113" s="83">
        <v>-187851.46646639644</v>
      </c>
      <c r="AD113" s="83">
        <v>111626081.87751105</v>
      </c>
      <c r="AE113" s="83">
        <f t="shared" si="7"/>
        <v>111610580.16691165</v>
      </c>
      <c r="AF113" s="82">
        <v>0.95059518137784804</v>
      </c>
      <c r="AG113" s="83">
        <v>989468183.35469079</v>
      </c>
      <c r="AH113" s="83">
        <v>989468183.35469079</v>
      </c>
      <c r="AI113" s="83">
        <v>-877854770.09020889</v>
      </c>
      <c r="AJ113" s="83">
        <v>-40345.132047621169</v>
      </c>
      <c r="AK113" s="83">
        <v>111573068.13243428</v>
      </c>
      <c r="AL113" s="83">
        <v>941264991.32679224</v>
      </c>
      <c r="AM113" s="83">
        <v>-835088966.43212771</v>
      </c>
      <c r="AN113" s="83">
        <v>-38379.66799309355</v>
      </c>
      <c r="AO113" s="83">
        <v>106137645.22667143</v>
      </c>
      <c r="AP113" s="82">
        <v>0.95128373722490955</v>
      </c>
      <c r="AW113" s="587">
        <v>989468183.35469079</v>
      </c>
      <c r="AX113" s="587">
        <v>989468183.35469079</v>
      </c>
      <c r="AY113" s="587">
        <v>-877854770.09020889</v>
      </c>
      <c r="AZ113" s="587">
        <v>-40345.132047621169</v>
      </c>
      <c r="BA113" s="587">
        <v>111573068.13243428</v>
      </c>
      <c r="BB113" s="587">
        <v>941264991.32679224</v>
      </c>
      <c r="BC113" s="587">
        <v>-835088966.43212771</v>
      </c>
      <c r="BD113" s="587">
        <v>-38379.66799309355</v>
      </c>
      <c r="BE113" s="587">
        <v>106137645.22667143</v>
      </c>
      <c r="BF113" s="83">
        <f t="shared" si="9"/>
        <v>106118621.0231168</v>
      </c>
      <c r="BG113" s="588">
        <v>0.95128373722490955</v>
      </c>
    </row>
    <row r="114" spans="1:59">
      <c r="A114" s="84" t="s">
        <v>445</v>
      </c>
      <c r="B114" s="83">
        <v>6416096.982307693</v>
      </c>
      <c r="C114" s="83">
        <v>6416096.982307693</v>
      </c>
      <c r="D114" s="83">
        <v>-6416096.982307693</v>
      </c>
      <c r="E114" s="83">
        <v>0</v>
      </c>
      <c r="F114" s="83">
        <v>0</v>
      </c>
      <c r="G114" s="83">
        <v>6055789.0681681111</v>
      </c>
      <c r="H114" s="83">
        <v>-6055789.0681681111</v>
      </c>
      <c r="I114" s="83">
        <v>0</v>
      </c>
      <c r="J114" s="83">
        <v>0</v>
      </c>
      <c r="K114" s="82">
        <v>0.94384313155908861</v>
      </c>
      <c r="L114" s="83">
        <v>1.5300000037711401</v>
      </c>
      <c r="M114" s="83">
        <v>1.5300000037711401</v>
      </c>
      <c r="N114" s="83">
        <v>-1.5300000037711401</v>
      </c>
      <c r="O114" s="83">
        <v>0</v>
      </c>
      <c r="P114" s="83">
        <v>0</v>
      </c>
      <c r="Q114" s="83">
        <v>1.4424475779425769</v>
      </c>
      <c r="R114" s="83">
        <v>-1.4424475779425769</v>
      </c>
      <c r="S114" s="83">
        <v>0</v>
      </c>
      <c r="T114" s="83">
        <v>0</v>
      </c>
      <c r="U114" s="82">
        <v>0.94277619240995802</v>
      </c>
      <c r="V114" s="83">
        <v>5.5300000060636263</v>
      </c>
      <c r="W114" s="83">
        <v>5.5300000060636263</v>
      </c>
      <c r="X114" s="83">
        <v>-5.5300000060636263</v>
      </c>
      <c r="Y114" s="83">
        <v>0</v>
      </c>
      <c r="Z114" s="83">
        <v>0</v>
      </c>
      <c r="AA114" s="83">
        <v>5.2375823164488136</v>
      </c>
      <c r="AB114" s="83">
        <v>-5.2375823164488136</v>
      </c>
      <c r="AC114" s="83">
        <v>0</v>
      </c>
      <c r="AD114" s="83">
        <v>0</v>
      </c>
      <c r="AE114" s="83">
        <f t="shared" si="7"/>
        <v>0</v>
      </c>
      <c r="AF114" s="82">
        <v>0.94712157517284312</v>
      </c>
      <c r="AG114" s="83">
        <v>9.5300000049173832</v>
      </c>
      <c r="AH114" s="83">
        <v>9.5300000049173832</v>
      </c>
      <c r="AI114" s="83">
        <v>-9.5300000049173832</v>
      </c>
      <c r="AJ114" s="83">
        <v>0</v>
      </c>
      <c r="AK114" s="83">
        <v>0</v>
      </c>
      <c r="AL114" s="83">
        <v>9.0270027006231146</v>
      </c>
      <c r="AM114" s="83">
        <v>-9.0270027006231146</v>
      </c>
      <c r="AN114" s="83">
        <v>0</v>
      </c>
      <c r="AO114" s="83">
        <v>0</v>
      </c>
      <c r="AP114" s="82">
        <v>0.94721959034263092</v>
      </c>
      <c r="AW114" s="587">
        <v>9.5300000049173832</v>
      </c>
      <c r="AX114" s="587">
        <v>9.5300000049173832</v>
      </c>
      <c r="AY114" s="587">
        <v>-9.5300000049173832</v>
      </c>
      <c r="AZ114" s="587">
        <v>0</v>
      </c>
      <c r="BA114" s="587">
        <v>0</v>
      </c>
      <c r="BB114" s="587">
        <v>9.0270027006231146</v>
      </c>
      <c r="BC114" s="587">
        <v>-9.0270027006231146</v>
      </c>
      <c r="BD114" s="587">
        <v>0</v>
      </c>
      <c r="BE114" s="587">
        <v>0</v>
      </c>
      <c r="BF114" s="83">
        <f t="shared" si="9"/>
        <v>0</v>
      </c>
      <c r="BG114" s="588">
        <v>0.94721959034263092</v>
      </c>
    </row>
    <row r="115" spans="1:59">
      <c r="A115" s="84" t="s">
        <v>444</v>
      </c>
      <c r="B115" s="83">
        <v>189138428.94218534</v>
      </c>
      <c r="C115" s="83">
        <v>189138428.94218534</v>
      </c>
      <c r="D115" s="83">
        <v>-101218946.53025891</v>
      </c>
      <c r="E115" s="83">
        <v>0</v>
      </c>
      <c r="F115" s="83">
        <v>87919482.411926433</v>
      </c>
      <c r="G115" s="83">
        <v>169289171.30288541</v>
      </c>
      <c r="H115" s="83">
        <v>-90596457.177385151</v>
      </c>
      <c r="I115" s="83">
        <v>0</v>
      </c>
      <c r="J115" s="83">
        <v>78692714.125500262</v>
      </c>
      <c r="K115" s="82">
        <v>0.89505433797714729</v>
      </c>
      <c r="L115" s="83">
        <v>281305613.6579113</v>
      </c>
      <c r="M115" s="83">
        <v>281305613.6579113</v>
      </c>
      <c r="N115" s="83">
        <v>-136943309.7100592</v>
      </c>
      <c r="O115" s="83">
        <v>-1741.9626157954922</v>
      </c>
      <c r="P115" s="83">
        <v>144360561.98523632</v>
      </c>
      <c r="Q115" s="83">
        <v>253138765.44908386</v>
      </c>
      <c r="R115" s="83">
        <v>-123231313.8218136</v>
      </c>
      <c r="S115" s="83">
        <v>-1567.5416508294988</v>
      </c>
      <c r="T115" s="83">
        <v>129905884.08561943</v>
      </c>
      <c r="U115" s="82">
        <v>0.89987100562066835</v>
      </c>
      <c r="V115" s="83">
        <v>214787298.9972547</v>
      </c>
      <c r="W115" s="83">
        <v>214787298.9972547</v>
      </c>
      <c r="X115" s="83">
        <v>-7246075.4034122629</v>
      </c>
      <c r="Y115" s="83">
        <v>-22045.262574579931</v>
      </c>
      <c r="Z115" s="83">
        <v>207519178.33126786</v>
      </c>
      <c r="AA115" s="83">
        <v>193789689.10493541</v>
      </c>
      <c r="AB115" s="83">
        <v>-6537698.9524698565</v>
      </c>
      <c r="AC115" s="83">
        <v>-19890.117341710768</v>
      </c>
      <c r="AD115" s="83">
        <v>187232100.03512385</v>
      </c>
      <c r="AE115" s="83">
        <f t="shared" si="7"/>
        <v>187206098.78361663</v>
      </c>
      <c r="AF115" s="82">
        <v>0.90223998350764834</v>
      </c>
      <c r="AG115" s="83">
        <v>234000415.48736307</v>
      </c>
      <c r="AH115" s="83">
        <v>234000415.48736307</v>
      </c>
      <c r="AI115" s="83">
        <v>-48541678.437971979</v>
      </c>
      <c r="AJ115" s="83">
        <v>-21792.159202868719</v>
      </c>
      <c r="AK115" s="83">
        <v>185436944.89018822</v>
      </c>
      <c r="AL115" s="83">
        <v>211457019.92415854</v>
      </c>
      <c r="AM115" s="83">
        <v>-43865215.55199828</v>
      </c>
      <c r="AN115" s="83">
        <v>-19692.721626813945</v>
      </c>
      <c r="AO115" s="83">
        <v>167572111.65053344</v>
      </c>
      <c r="AP115" s="82">
        <v>0.90366087377985038</v>
      </c>
      <c r="AW115" s="587">
        <v>234000415.48736307</v>
      </c>
      <c r="AX115" s="587">
        <v>234000415.48736307</v>
      </c>
      <c r="AY115" s="587">
        <v>-48541678.437971979</v>
      </c>
      <c r="AZ115" s="587">
        <v>-21792.159202868719</v>
      </c>
      <c r="BA115" s="587">
        <v>185436944.89018822</v>
      </c>
      <c r="BB115" s="587">
        <v>211457019.92415854</v>
      </c>
      <c r="BC115" s="587">
        <v>-43865215.55199828</v>
      </c>
      <c r="BD115" s="587">
        <v>-19692.721626813945</v>
      </c>
      <c r="BE115" s="587">
        <v>167572111.65053344</v>
      </c>
      <c r="BF115" s="83">
        <f t="shared" si="9"/>
        <v>167542075.87995166</v>
      </c>
      <c r="BG115" s="588">
        <v>0.90366087377985038</v>
      </c>
    </row>
    <row r="116" spans="1:59">
      <c r="A116" s="84" t="s">
        <v>443</v>
      </c>
      <c r="B116" s="83">
        <v>-0.22692307692308042</v>
      </c>
      <c r="C116" s="83">
        <v>-0.22692307692308042</v>
      </c>
      <c r="D116" s="83">
        <v>0</v>
      </c>
      <c r="E116" s="83">
        <v>0</v>
      </c>
      <c r="F116" s="83">
        <v>-0.22692307692308042</v>
      </c>
      <c r="G116" s="83">
        <v>0</v>
      </c>
      <c r="H116" s="83">
        <v>0</v>
      </c>
      <c r="I116" s="83">
        <v>0</v>
      </c>
      <c r="J116" s="83">
        <v>0</v>
      </c>
      <c r="K116" s="82">
        <v>0</v>
      </c>
      <c r="L116" s="83">
        <v>0</v>
      </c>
      <c r="M116" s="83">
        <v>0</v>
      </c>
      <c r="N116" s="83">
        <v>0</v>
      </c>
      <c r="O116" s="83">
        <v>0</v>
      </c>
      <c r="P116" s="83">
        <v>0</v>
      </c>
      <c r="Q116" s="83">
        <v>0</v>
      </c>
      <c r="R116" s="83">
        <v>0</v>
      </c>
      <c r="S116" s="83">
        <v>0</v>
      </c>
      <c r="T116" s="83">
        <v>0</v>
      </c>
      <c r="U116" s="82">
        <v>0</v>
      </c>
      <c r="V116" s="83">
        <v>0</v>
      </c>
      <c r="W116" s="83">
        <v>0</v>
      </c>
      <c r="X116" s="83">
        <v>0</v>
      </c>
      <c r="Y116" s="83">
        <v>0</v>
      </c>
      <c r="Z116" s="83">
        <v>0</v>
      </c>
      <c r="AA116" s="83">
        <v>0</v>
      </c>
      <c r="AB116" s="83">
        <v>0</v>
      </c>
      <c r="AC116" s="83">
        <v>0</v>
      </c>
      <c r="AD116" s="83">
        <v>0</v>
      </c>
      <c r="AE116" s="83">
        <f t="shared" si="7"/>
        <v>0</v>
      </c>
      <c r="AF116" s="82">
        <v>0</v>
      </c>
      <c r="AG116" s="83">
        <v>0</v>
      </c>
      <c r="AH116" s="83">
        <v>0</v>
      </c>
      <c r="AI116" s="83">
        <v>0</v>
      </c>
      <c r="AJ116" s="83">
        <v>0</v>
      </c>
      <c r="AK116" s="83">
        <v>0</v>
      </c>
      <c r="AL116" s="83">
        <v>0</v>
      </c>
      <c r="AM116" s="83">
        <v>0</v>
      </c>
      <c r="AN116" s="83">
        <v>0</v>
      </c>
      <c r="AO116" s="83">
        <v>0</v>
      </c>
      <c r="AP116" s="82">
        <v>0</v>
      </c>
      <c r="AW116" s="587">
        <v>0</v>
      </c>
      <c r="AX116" s="587">
        <v>0</v>
      </c>
      <c r="AY116" s="587">
        <v>0</v>
      </c>
      <c r="AZ116" s="587">
        <v>0</v>
      </c>
      <c r="BA116" s="587">
        <v>0</v>
      </c>
      <c r="BB116" s="587">
        <v>0</v>
      </c>
      <c r="BC116" s="587">
        <v>0</v>
      </c>
      <c r="BD116" s="587">
        <v>0</v>
      </c>
      <c r="BE116" s="587">
        <v>0</v>
      </c>
      <c r="BF116" s="83">
        <f t="shared" si="9"/>
        <v>0</v>
      </c>
      <c r="BG116" s="588">
        <v>0</v>
      </c>
    </row>
    <row r="117" spans="1:59">
      <c r="A117" s="84" t="s">
        <v>442</v>
      </c>
      <c r="B117" s="83">
        <v>198300021.42951667</v>
      </c>
      <c r="C117" s="83">
        <v>198300021.42951667</v>
      </c>
      <c r="D117" s="83">
        <v>0</v>
      </c>
      <c r="E117" s="83">
        <v>0</v>
      </c>
      <c r="F117" s="83">
        <v>198300021.42951667</v>
      </c>
      <c r="G117" s="83">
        <v>198300021.42951667</v>
      </c>
      <c r="H117" s="83">
        <v>0</v>
      </c>
      <c r="I117" s="83">
        <v>0</v>
      </c>
      <c r="J117" s="83">
        <v>198300021.42951667</v>
      </c>
      <c r="K117" s="82">
        <v>1</v>
      </c>
      <c r="L117" s="83">
        <v>136669122.98107278</v>
      </c>
      <c r="M117" s="83">
        <v>136669122.98107278</v>
      </c>
      <c r="N117" s="83">
        <v>0</v>
      </c>
      <c r="O117" s="83">
        <v>-69745.917446576161</v>
      </c>
      <c r="P117" s="83">
        <v>136599377.0636262</v>
      </c>
      <c r="Q117" s="83">
        <v>136669122.98107278</v>
      </c>
      <c r="R117" s="83">
        <v>0</v>
      </c>
      <c r="S117" s="83">
        <v>-69745.917446576161</v>
      </c>
      <c r="T117" s="83">
        <v>136599377.0636262</v>
      </c>
      <c r="U117" s="82">
        <v>1</v>
      </c>
      <c r="V117" s="83">
        <v>140427238.71963423</v>
      </c>
      <c r="W117" s="83">
        <v>140427238.71963423</v>
      </c>
      <c r="X117" s="83">
        <v>0</v>
      </c>
      <c r="Y117" s="83">
        <v>-1459727.0829203126</v>
      </c>
      <c r="Z117" s="83">
        <v>138967511.63671392</v>
      </c>
      <c r="AA117" s="83">
        <v>140427238.71963421</v>
      </c>
      <c r="AB117" s="83">
        <v>0</v>
      </c>
      <c r="AC117" s="83">
        <v>-1459727.0829203126</v>
      </c>
      <c r="AD117" s="83">
        <v>138967511.63671389</v>
      </c>
      <c r="AE117" s="83">
        <f t="shared" si="7"/>
        <v>138967511.63671389</v>
      </c>
      <c r="AF117" s="82">
        <v>0.99999999999999989</v>
      </c>
      <c r="AG117" s="83">
        <v>146609818.2576957</v>
      </c>
      <c r="AH117" s="83">
        <v>146609818.2576957</v>
      </c>
      <c r="AI117" s="83">
        <v>0</v>
      </c>
      <c r="AJ117" s="83">
        <v>-1462424.7799432178</v>
      </c>
      <c r="AK117" s="83">
        <v>145147393.47775248</v>
      </c>
      <c r="AL117" s="83">
        <v>146609818.25769567</v>
      </c>
      <c r="AM117" s="83">
        <v>0</v>
      </c>
      <c r="AN117" s="83">
        <v>-1462424.7799432178</v>
      </c>
      <c r="AO117" s="83">
        <v>145147393.47775245</v>
      </c>
      <c r="AP117" s="82">
        <v>0.99999999999999989</v>
      </c>
      <c r="AW117" s="587">
        <v>146609818.2576957</v>
      </c>
      <c r="AX117" s="587">
        <v>146609818.2576957</v>
      </c>
      <c r="AY117" s="587">
        <v>0</v>
      </c>
      <c r="AZ117" s="587">
        <v>-1462424.7799432178</v>
      </c>
      <c r="BA117" s="587">
        <v>145147393.47775248</v>
      </c>
      <c r="BB117" s="587">
        <v>146609818.25769567</v>
      </c>
      <c r="BC117" s="587">
        <v>0</v>
      </c>
      <c r="BD117" s="587">
        <v>-1462424.7799432178</v>
      </c>
      <c r="BE117" s="587">
        <v>145147393.47775245</v>
      </c>
      <c r="BF117" s="83">
        <f t="shared" si="9"/>
        <v>145147393.47775245</v>
      </c>
      <c r="BG117" s="588">
        <v>0.99999999999999989</v>
      </c>
    </row>
    <row r="118" spans="1:59" ht="15.75" thickBot="1">
      <c r="A118" s="84" t="s">
        <v>441</v>
      </c>
      <c r="B118" s="83">
        <v>56752587.297406584</v>
      </c>
      <c r="C118" s="83">
        <v>56752587.297406584</v>
      </c>
      <c r="D118" s="83">
        <v>0</v>
      </c>
      <c r="E118" s="83">
        <v>0</v>
      </c>
      <c r="F118" s="83">
        <v>56752587.297406584</v>
      </c>
      <c r="G118" s="83">
        <v>54836469.509436913</v>
      </c>
      <c r="H118" s="83">
        <v>0</v>
      </c>
      <c r="I118" s="83">
        <v>0</v>
      </c>
      <c r="J118" s="83">
        <v>54836469.509436913</v>
      </c>
      <c r="K118" s="82">
        <v>0.9662373491814843</v>
      </c>
      <c r="L118" s="83">
        <v>50766165.409387484</v>
      </c>
      <c r="M118" s="83">
        <v>50766165.409387484</v>
      </c>
      <c r="N118" s="83">
        <v>0</v>
      </c>
      <c r="O118" s="83">
        <v>-1624.6796608583613</v>
      </c>
      <c r="P118" s="83">
        <v>50764540.729726627</v>
      </c>
      <c r="Q118" s="83">
        <v>49003615.387780152</v>
      </c>
      <c r="R118" s="83">
        <v>0</v>
      </c>
      <c r="S118" s="83">
        <v>-1568.2724229222586</v>
      </c>
      <c r="T118" s="83">
        <v>49002047.115357228</v>
      </c>
      <c r="U118" s="82">
        <v>0.96528100936137662</v>
      </c>
      <c r="V118" s="83">
        <v>68928382.425657809</v>
      </c>
      <c r="W118" s="83">
        <v>68928382.425657809</v>
      </c>
      <c r="X118" s="83">
        <v>0</v>
      </c>
      <c r="Y118" s="83">
        <v>-5796.3897565613543</v>
      </c>
      <c r="Z118" s="83">
        <v>68922586.035901248</v>
      </c>
      <c r="AA118" s="83">
        <v>66685005.805545017</v>
      </c>
      <c r="AB118" s="83">
        <v>0</v>
      </c>
      <c r="AC118" s="83">
        <v>-5607.7376396346899</v>
      </c>
      <c r="AD118" s="83">
        <v>66679398.067905381</v>
      </c>
      <c r="AE118" s="83">
        <f t="shared" si="7"/>
        <v>66670138.182452038</v>
      </c>
      <c r="AF118" s="82">
        <v>0.96745351419595016</v>
      </c>
      <c r="AG118" s="83">
        <v>76502850.413625911</v>
      </c>
      <c r="AH118" s="83">
        <v>76502850.413625911</v>
      </c>
      <c r="AI118" s="83">
        <v>0</v>
      </c>
      <c r="AJ118" s="83">
        <v>-120.05472018198404</v>
      </c>
      <c r="AK118" s="83">
        <v>76502730.358905733</v>
      </c>
      <c r="AL118" s="83">
        <v>74070383.617610693</v>
      </c>
      <c r="AM118" s="83">
        <v>0</v>
      </c>
      <c r="AN118" s="83">
        <v>-116.23748828841845</v>
      </c>
      <c r="AO118" s="83">
        <v>74070267.380122408</v>
      </c>
      <c r="AP118" s="82">
        <v>0.96820423313819459</v>
      </c>
      <c r="AW118" s="587">
        <v>76502850.413625911</v>
      </c>
      <c r="AX118" s="587">
        <v>76502850.413625911</v>
      </c>
      <c r="AY118" s="587">
        <v>0</v>
      </c>
      <c r="AZ118" s="587">
        <v>-120.05472018198404</v>
      </c>
      <c r="BA118" s="587">
        <v>76502730.358905733</v>
      </c>
      <c r="BB118" s="587">
        <v>74070383.617610693</v>
      </c>
      <c r="BC118" s="587">
        <v>0</v>
      </c>
      <c r="BD118" s="587">
        <v>-116.23748828841845</v>
      </c>
      <c r="BE118" s="587">
        <v>74070267.380122408</v>
      </c>
      <c r="BF118" s="83">
        <f t="shared" si="9"/>
        <v>74056990.961176276</v>
      </c>
      <c r="BG118" s="588">
        <v>0.96820423313819459</v>
      </c>
    </row>
    <row r="119" spans="1:59">
      <c r="A119" s="80" t="s">
        <v>440</v>
      </c>
      <c r="B119" s="78">
        <v>2494127547.705636</v>
      </c>
      <c r="C119" s="78">
        <v>2494127547.705636</v>
      </c>
      <c r="D119" s="78">
        <v>-1677365528.499176</v>
      </c>
      <c r="E119" s="78">
        <v>0</v>
      </c>
      <c r="F119" s="78">
        <v>816762019.20645988</v>
      </c>
      <c r="G119" s="78">
        <v>2364329814.3665357</v>
      </c>
      <c r="H119" s="78">
        <v>-1582102284.2425973</v>
      </c>
      <c r="I119" s="78">
        <v>0</v>
      </c>
      <c r="J119" s="78">
        <v>782227530.12393773</v>
      </c>
      <c r="K119" s="74" t="s">
        <v>5</v>
      </c>
      <c r="L119" s="78">
        <v>2423463851.4072666</v>
      </c>
      <c r="M119" s="78">
        <v>2423463851.4072666</v>
      </c>
      <c r="N119" s="78">
        <v>-1682265721.5242598</v>
      </c>
      <c r="O119" s="78">
        <v>-573281.28663855477</v>
      </c>
      <c r="P119" s="78">
        <v>740624848.59636796</v>
      </c>
      <c r="Q119" s="78">
        <v>2290158130.8323426</v>
      </c>
      <c r="R119" s="78">
        <v>-1584482519.0952752</v>
      </c>
      <c r="S119" s="78">
        <v>-546589.91025642247</v>
      </c>
      <c r="T119" s="78">
        <v>705129021.82681108</v>
      </c>
      <c r="U119" s="74" t="s">
        <v>5</v>
      </c>
      <c r="V119" s="78">
        <v>1792717897.4762344</v>
      </c>
      <c r="W119" s="78">
        <v>1792717897.4762344</v>
      </c>
      <c r="X119" s="78">
        <v>-996295803.8561033</v>
      </c>
      <c r="Y119" s="78">
        <v>-9567779.7895152103</v>
      </c>
      <c r="Z119" s="78">
        <v>786854313.83061624</v>
      </c>
      <c r="AA119" s="78">
        <v>1703851572.9665167</v>
      </c>
      <c r="AB119" s="78">
        <v>-946681978.79306185</v>
      </c>
      <c r="AC119" s="78">
        <v>-9183010.7168173864</v>
      </c>
      <c r="AD119" s="78">
        <v>747986583.4566375</v>
      </c>
      <c r="AE119" s="78">
        <f>SUM(AE109:AE118)</f>
        <v>747902007.90545738</v>
      </c>
      <c r="AF119" s="74" t="s">
        <v>5</v>
      </c>
      <c r="AG119" s="78">
        <v>2248767178.7304745</v>
      </c>
      <c r="AH119" s="78">
        <v>2248767178.7304745</v>
      </c>
      <c r="AI119" s="78">
        <v>-1395870844.6147728</v>
      </c>
      <c r="AJ119" s="78">
        <v>-5645561.7487864541</v>
      </c>
      <c r="AK119" s="78">
        <v>847250772.36691523</v>
      </c>
      <c r="AL119" s="78">
        <v>2138664068.7265203</v>
      </c>
      <c r="AM119" s="78">
        <v>-1325529165.627737</v>
      </c>
      <c r="AN119" s="78">
        <v>-5460389.5601928541</v>
      </c>
      <c r="AO119" s="78">
        <v>807674513.53859031</v>
      </c>
      <c r="AP119" s="74" t="s">
        <v>5</v>
      </c>
      <c r="AW119" s="589">
        <v>2248767178.7304745</v>
      </c>
      <c r="AX119" s="589">
        <v>2248767178.7304745</v>
      </c>
      <c r="AY119" s="589">
        <v>-1395870844.6147728</v>
      </c>
      <c r="AZ119" s="589">
        <v>-5645561.7487864541</v>
      </c>
      <c r="BA119" s="589">
        <v>847250772.36691523</v>
      </c>
      <c r="BB119" s="589">
        <v>2138664068.7265203</v>
      </c>
      <c r="BC119" s="589">
        <v>-1325529165.627737</v>
      </c>
      <c r="BD119" s="589">
        <v>-5460389.5601928541</v>
      </c>
      <c r="BE119" s="589">
        <v>807674513.53859031</v>
      </c>
      <c r="BF119" s="78">
        <f>SUM(BF109:BF118)</f>
        <v>807555761.60316169</v>
      </c>
      <c r="BG119" s="590" t="s">
        <v>5</v>
      </c>
    </row>
    <row r="121" spans="1:59">
      <c r="A121" s="80" t="s">
        <v>356</v>
      </c>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F121" s="83"/>
      <c r="AG121" s="83"/>
      <c r="AH121" s="83"/>
      <c r="AI121" s="83"/>
      <c r="AJ121" s="83"/>
      <c r="AK121" s="83"/>
      <c r="AL121" s="83"/>
      <c r="AM121" s="83"/>
      <c r="AN121" s="83"/>
      <c r="AO121" s="83"/>
      <c r="AP121" s="83"/>
      <c r="AW121" s="587"/>
      <c r="AX121" s="587"/>
      <c r="AY121" s="587"/>
      <c r="AZ121" s="587"/>
      <c r="BA121" s="587"/>
      <c r="BB121" s="587"/>
      <c r="BC121" s="587"/>
      <c r="BD121" s="587"/>
      <c r="BE121" s="587"/>
      <c r="BG121" s="587"/>
    </row>
    <row r="122" spans="1:59">
      <c r="A122" s="81" t="s">
        <v>429</v>
      </c>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F122" s="83"/>
      <c r="AG122" s="83"/>
      <c r="AH122" s="83"/>
      <c r="AI122" s="83"/>
      <c r="AJ122" s="83"/>
      <c r="AK122" s="83"/>
      <c r="AL122" s="83"/>
      <c r="AM122" s="83"/>
      <c r="AN122" s="83"/>
      <c r="AO122" s="83"/>
      <c r="AP122" s="83"/>
      <c r="AW122" s="587"/>
      <c r="AX122" s="587"/>
      <c r="AY122" s="587"/>
      <c r="AZ122" s="587"/>
      <c r="BA122" s="587"/>
      <c r="BB122" s="587"/>
      <c r="BC122" s="587"/>
      <c r="BD122" s="587"/>
      <c r="BE122" s="587"/>
      <c r="BG122" s="587"/>
    </row>
    <row r="123" spans="1:59">
      <c r="A123" s="84" t="s">
        <v>439</v>
      </c>
      <c r="B123" s="83">
        <v>-225555576.58649907</v>
      </c>
      <c r="C123" s="83">
        <v>-225555576.58649907</v>
      </c>
      <c r="D123" s="83">
        <v>198.21923076923076</v>
      </c>
      <c r="E123" s="83">
        <v>0</v>
      </c>
      <c r="F123" s="83">
        <v>-225555378.36726829</v>
      </c>
      <c r="G123" s="83">
        <v>-217940222.41404012</v>
      </c>
      <c r="H123" s="83">
        <v>187.60653350999991</v>
      </c>
      <c r="I123" s="83">
        <v>0</v>
      </c>
      <c r="J123" s="83">
        <v>-217940034.80750662</v>
      </c>
      <c r="K123" s="82">
        <v>0.9662373491814843</v>
      </c>
      <c r="L123" s="83">
        <v>-257598684.08315596</v>
      </c>
      <c r="M123" s="83">
        <v>-257598684.08315596</v>
      </c>
      <c r="N123" s="83">
        <v>0</v>
      </c>
      <c r="O123" s="83">
        <v>17593.169466008538</v>
      </c>
      <c r="P123" s="83">
        <v>-257581090.91368994</v>
      </c>
      <c r="Q123" s="83">
        <v>-248655117.78195116</v>
      </c>
      <c r="R123" s="83">
        <v>0</v>
      </c>
      <c r="S123" s="83">
        <v>16982.352380014479</v>
      </c>
      <c r="T123" s="83">
        <v>-248638135.42957115</v>
      </c>
      <c r="U123" s="82">
        <v>0.96528100936137662</v>
      </c>
      <c r="V123" s="83">
        <v>-320818848.24875772</v>
      </c>
      <c r="W123" s="83">
        <v>-320818848.24875772</v>
      </c>
      <c r="X123" s="83">
        <v>0</v>
      </c>
      <c r="Y123" s="83">
        <v>274869.98428135569</v>
      </c>
      <c r="Z123" s="83">
        <v>-320543978.26447636</v>
      </c>
      <c r="AA123" s="83">
        <v>-310377322.15855789</v>
      </c>
      <c r="AB123" s="83">
        <v>0</v>
      </c>
      <c r="AC123" s="83">
        <v>265923.93223998311</v>
      </c>
      <c r="AD123" s="83">
        <v>-310111398.22631788</v>
      </c>
      <c r="AE123" s="83">
        <f t="shared" si="7"/>
        <v>-310068332.51024127</v>
      </c>
      <c r="AF123" s="82">
        <v>0.96745351419595016</v>
      </c>
      <c r="AG123" s="83">
        <v>-365880089.71726334</v>
      </c>
      <c r="AH123" s="83">
        <v>-365880089.71726334</v>
      </c>
      <c r="AI123" s="83">
        <v>0</v>
      </c>
      <c r="AJ123" s="83">
        <v>367187.54672784475</v>
      </c>
      <c r="AK123" s="83">
        <v>-365512902.1705355</v>
      </c>
      <c r="AL123" s="83">
        <v>-354246651.68523681</v>
      </c>
      <c r="AM123" s="83">
        <v>0</v>
      </c>
      <c r="AN123" s="83">
        <v>355512.53709752805</v>
      </c>
      <c r="AO123" s="83">
        <v>-353891139.1481393</v>
      </c>
      <c r="AP123" s="82">
        <v>0.96820423313819459</v>
      </c>
      <c r="AW123" s="587">
        <v>-365880089.71726334</v>
      </c>
      <c r="AX123" s="587">
        <v>-365880089.71726334</v>
      </c>
      <c r="AY123" s="587">
        <v>0</v>
      </c>
      <c r="AZ123" s="587">
        <v>367187.54672784475</v>
      </c>
      <c r="BA123" s="587">
        <v>-365512902.1705355</v>
      </c>
      <c r="BB123" s="587">
        <v>-354246651.68523681</v>
      </c>
      <c r="BC123" s="587">
        <v>0</v>
      </c>
      <c r="BD123" s="587">
        <v>355512.53709752805</v>
      </c>
      <c r="BE123" s="587">
        <v>-353891139.1481393</v>
      </c>
      <c r="BF123" s="83">
        <f t="shared" ref="BF123:BF132" si="10">+IF(BG123=1,BE123,BE123*$BK$6)</f>
        <v>-353827707.39352518</v>
      </c>
      <c r="BG123" s="588">
        <v>0.96820423313819459</v>
      </c>
    </row>
    <row r="124" spans="1:59">
      <c r="A124" s="84" t="s">
        <v>438</v>
      </c>
      <c r="B124" s="83">
        <v>48870817.222940676</v>
      </c>
      <c r="C124" s="83">
        <v>48870817.222940676</v>
      </c>
      <c r="D124" s="83">
        <v>-48870817.222940676</v>
      </c>
      <c r="E124" s="83">
        <v>0</v>
      </c>
      <c r="F124" s="83">
        <v>0</v>
      </c>
      <c r="G124" s="83">
        <v>47220808.885827027</v>
      </c>
      <c r="H124" s="83">
        <v>-47220808.885827027</v>
      </c>
      <c r="I124" s="83">
        <v>0</v>
      </c>
      <c r="J124" s="83">
        <v>0</v>
      </c>
      <c r="K124" s="82">
        <v>0.9662373491814843</v>
      </c>
      <c r="L124" s="83">
        <v>49735081.067342959</v>
      </c>
      <c r="M124" s="83">
        <v>49735081.067342959</v>
      </c>
      <c r="N124" s="83">
        <v>-49735081.067342959</v>
      </c>
      <c r="O124" s="83">
        <v>0</v>
      </c>
      <c r="P124" s="83">
        <v>0</v>
      </c>
      <c r="Q124" s="83">
        <v>48008329.253354706</v>
      </c>
      <c r="R124" s="83">
        <v>-48008329.253354706</v>
      </c>
      <c r="S124" s="83">
        <v>0</v>
      </c>
      <c r="T124" s="83">
        <v>0</v>
      </c>
      <c r="U124" s="82">
        <v>0.96528100936137662</v>
      </c>
      <c r="V124" s="83">
        <v>50599344.863800243</v>
      </c>
      <c r="W124" s="83">
        <v>50599344.863800243</v>
      </c>
      <c r="X124" s="83">
        <v>-50599344.863800243</v>
      </c>
      <c r="Y124" s="83">
        <v>0</v>
      </c>
      <c r="Z124" s="83">
        <v>0</v>
      </c>
      <c r="AA124" s="83">
        <v>48952514.004496343</v>
      </c>
      <c r="AB124" s="83">
        <v>-48952514.004496343</v>
      </c>
      <c r="AC124" s="83">
        <v>0</v>
      </c>
      <c r="AD124" s="83">
        <v>0</v>
      </c>
      <c r="AE124" s="83">
        <f t="shared" si="7"/>
        <v>0</v>
      </c>
      <c r="AF124" s="82">
        <v>0.96745351419595016</v>
      </c>
      <c r="AG124" s="83">
        <v>51486588.451368622</v>
      </c>
      <c r="AH124" s="83">
        <v>51486588.451368622</v>
      </c>
      <c r="AI124" s="83">
        <v>-51486588.451368622</v>
      </c>
      <c r="AJ124" s="83">
        <v>0</v>
      </c>
      <c r="AK124" s="83">
        <v>0</v>
      </c>
      <c r="AL124" s="83">
        <v>49849532.888459183</v>
      </c>
      <c r="AM124" s="83">
        <v>-49849532.888459183</v>
      </c>
      <c r="AN124" s="83">
        <v>0</v>
      </c>
      <c r="AO124" s="83">
        <v>0</v>
      </c>
      <c r="AP124" s="82">
        <v>0.96820423313819459</v>
      </c>
      <c r="AW124" s="587">
        <v>51486588.451368622</v>
      </c>
      <c r="AX124" s="587">
        <v>51486588.451368622</v>
      </c>
      <c r="AY124" s="587">
        <v>-51486588.451368622</v>
      </c>
      <c r="AZ124" s="587">
        <v>0</v>
      </c>
      <c r="BA124" s="587">
        <v>0</v>
      </c>
      <c r="BB124" s="587">
        <v>49849532.888459183</v>
      </c>
      <c r="BC124" s="587">
        <v>-49849532.888459183</v>
      </c>
      <c r="BD124" s="587">
        <v>0</v>
      </c>
      <c r="BE124" s="587">
        <v>0</v>
      </c>
      <c r="BF124" s="83">
        <f t="shared" si="10"/>
        <v>0</v>
      </c>
      <c r="BG124" s="588">
        <v>0.96820423313819459</v>
      </c>
    </row>
    <row r="125" spans="1:59">
      <c r="A125" s="84" t="s">
        <v>437</v>
      </c>
      <c r="B125" s="83">
        <v>0</v>
      </c>
      <c r="C125" s="83">
        <v>0</v>
      </c>
      <c r="D125" s="83">
        <v>0</v>
      </c>
      <c r="E125" s="83">
        <v>0</v>
      </c>
      <c r="F125" s="83">
        <v>0</v>
      </c>
      <c r="G125" s="83">
        <v>0</v>
      </c>
      <c r="H125" s="83">
        <v>0</v>
      </c>
      <c r="I125" s="83">
        <v>0</v>
      </c>
      <c r="J125" s="83">
        <v>0</v>
      </c>
      <c r="K125" s="82">
        <v>0.94384313155908861</v>
      </c>
      <c r="L125" s="83">
        <v>0</v>
      </c>
      <c r="M125" s="83">
        <v>0</v>
      </c>
      <c r="N125" s="83">
        <v>0</v>
      </c>
      <c r="O125" s="83">
        <v>0</v>
      </c>
      <c r="P125" s="83">
        <v>0</v>
      </c>
      <c r="Q125" s="83">
        <v>0</v>
      </c>
      <c r="R125" s="83">
        <v>0</v>
      </c>
      <c r="S125" s="83">
        <v>0</v>
      </c>
      <c r="T125" s="83">
        <v>0</v>
      </c>
      <c r="U125" s="82">
        <v>0.94277619240995802</v>
      </c>
      <c r="V125" s="83">
        <v>0</v>
      </c>
      <c r="W125" s="83">
        <v>0</v>
      </c>
      <c r="X125" s="83">
        <v>0</v>
      </c>
      <c r="Y125" s="83">
        <v>0</v>
      </c>
      <c r="Z125" s="83">
        <v>0</v>
      </c>
      <c r="AA125" s="83">
        <v>0</v>
      </c>
      <c r="AB125" s="83">
        <v>0</v>
      </c>
      <c r="AC125" s="83">
        <v>0</v>
      </c>
      <c r="AD125" s="83">
        <v>0</v>
      </c>
      <c r="AE125" s="83">
        <f t="shared" si="7"/>
        <v>0</v>
      </c>
      <c r="AF125" s="82">
        <v>0.94712157517284312</v>
      </c>
      <c r="AG125" s="83">
        <v>0</v>
      </c>
      <c r="AH125" s="83">
        <v>0</v>
      </c>
      <c r="AI125" s="83">
        <v>0</v>
      </c>
      <c r="AJ125" s="83">
        <v>0</v>
      </c>
      <c r="AK125" s="83">
        <v>0</v>
      </c>
      <c r="AL125" s="83">
        <v>0</v>
      </c>
      <c r="AM125" s="83">
        <v>0</v>
      </c>
      <c r="AN125" s="83">
        <v>0</v>
      </c>
      <c r="AO125" s="83">
        <v>0</v>
      </c>
      <c r="AP125" s="82">
        <v>0.94721959034263092</v>
      </c>
      <c r="AW125" s="587">
        <v>0</v>
      </c>
      <c r="AX125" s="587">
        <v>0</v>
      </c>
      <c r="AY125" s="587">
        <v>0</v>
      </c>
      <c r="AZ125" s="587">
        <v>0</v>
      </c>
      <c r="BA125" s="587">
        <v>0</v>
      </c>
      <c r="BB125" s="587">
        <v>0</v>
      </c>
      <c r="BC125" s="587">
        <v>0</v>
      </c>
      <c r="BD125" s="587">
        <v>0</v>
      </c>
      <c r="BE125" s="587">
        <v>0</v>
      </c>
      <c r="BF125" s="83">
        <f t="shared" si="10"/>
        <v>0</v>
      </c>
      <c r="BG125" s="588">
        <v>0.94721959034263092</v>
      </c>
    </row>
    <row r="126" spans="1:59">
      <c r="A126" s="84" t="s">
        <v>436</v>
      </c>
      <c r="B126" s="83">
        <v>-8161577.8275891608</v>
      </c>
      <c r="C126" s="83">
        <v>-8161577.8275891608</v>
      </c>
      <c r="D126" s="83">
        <v>8161577.8275891608</v>
      </c>
      <c r="E126" s="83">
        <v>0</v>
      </c>
      <c r="F126" s="83">
        <v>0</v>
      </c>
      <c r="G126" s="83">
        <v>-8161577.8275891608</v>
      </c>
      <c r="H126" s="83">
        <v>8161577.8275891608</v>
      </c>
      <c r="I126" s="83">
        <v>0</v>
      </c>
      <c r="J126" s="83">
        <v>0</v>
      </c>
      <c r="K126" s="82">
        <v>1</v>
      </c>
      <c r="L126" s="83">
        <v>-6704292.1567941969</v>
      </c>
      <c r="M126" s="83">
        <v>-6704292.1567941969</v>
      </c>
      <c r="N126" s="83">
        <v>6704292.1567941969</v>
      </c>
      <c r="O126" s="83">
        <v>0</v>
      </c>
      <c r="P126" s="83">
        <v>0</v>
      </c>
      <c r="Q126" s="83">
        <v>-6704292.1567941969</v>
      </c>
      <c r="R126" s="83">
        <v>6704292.1567941969</v>
      </c>
      <c r="S126" s="83">
        <v>0</v>
      </c>
      <c r="T126" s="83">
        <v>0</v>
      </c>
      <c r="U126" s="82">
        <v>1</v>
      </c>
      <c r="V126" s="83">
        <v>-3457154.9752650717</v>
      </c>
      <c r="W126" s="83">
        <v>-3457154.9752650717</v>
      </c>
      <c r="X126" s="83">
        <v>3457154.9752650717</v>
      </c>
      <c r="Y126" s="83">
        <v>0</v>
      </c>
      <c r="Z126" s="83">
        <v>0</v>
      </c>
      <c r="AA126" s="83">
        <v>-3457154.9752650717</v>
      </c>
      <c r="AB126" s="83">
        <v>3457154.9752650717</v>
      </c>
      <c r="AC126" s="83">
        <v>0</v>
      </c>
      <c r="AD126" s="83">
        <v>0</v>
      </c>
      <c r="AE126" s="83">
        <f t="shared" si="7"/>
        <v>0</v>
      </c>
      <c r="AF126" s="82">
        <v>1</v>
      </c>
      <c r="AG126" s="83">
        <v>-2157443.4571824828</v>
      </c>
      <c r="AH126" s="83">
        <v>-2157443.4571824828</v>
      </c>
      <c r="AI126" s="83">
        <v>2157443.4571824828</v>
      </c>
      <c r="AJ126" s="83">
        <v>0</v>
      </c>
      <c r="AK126" s="83">
        <v>0</v>
      </c>
      <c r="AL126" s="83">
        <v>-2157443.4571824828</v>
      </c>
      <c r="AM126" s="83">
        <v>2157443.4571824828</v>
      </c>
      <c r="AN126" s="83">
        <v>0</v>
      </c>
      <c r="AO126" s="83">
        <v>0</v>
      </c>
      <c r="AP126" s="82">
        <v>1</v>
      </c>
      <c r="AW126" s="587">
        <v>-2157443.4571824828</v>
      </c>
      <c r="AX126" s="587">
        <v>-2157443.4571824828</v>
      </c>
      <c r="AY126" s="587">
        <v>2157443.4571824828</v>
      </c>
      <c r="AZ126" s="587">
        <v>0</v>
      </c>
      <c r="BA126" s="587">
        <v>0</v>
      </c>
      <c r="BB126" s="587">
        <v>-2157443.4571824828</v>
      </c>
      <c r="BC126" s="587">
        <v>2157443.4571824828</v>
      </c>
      <c r="BD126" s="587">
        <v>0</v>
      </c>
      <c r="BE126" s="587">
        <v>0</v>
      </c>
      <c r="BF126" s="83">
        <f t="shared" si="10"/>
        <v>0</v>
      </c>
      <c r="BG126" s="588">
        <v>1</v>
      </c>
    </row>
    <row r="127" spans="1:59">
      <c r="A127" s="84" t="s">
        <v>435</v>
      </c>
      <c r="B127" s="83">
        <v>-6779781.3799999999</v>
      </c>
      <c r="C127" s="83">
        <v>-6779781.3799999999</v>
      </c>
      <c r="D127" s="83">
        <v>0</v>
      </c>
      <c r="E127" s="83">
        <v>0</v>
      </c>
      <c r="F127" s="83">
        <v>-6779781.3799999999</v>
      </c>
      <c r="G127" s="83">
        <v>-6550877.9886411857</v>
      </c>
      <c r="H127" s="83">
        <v>0</v>
      </c>
      <c r="I127" s="83">
        <v>0</v>
      </c>
      <c r="J127" s="83">
        <v>-6550877.9886411857</v>
      </c>
      <c r="K127" s="82">
        <v>0.9662373491814843</v>
      </c>
      <c r="L127" s="83">
        <v>-6779781.3799999999</v>
      </c>
      <c r="M127" s="83">
        <v>-6779781.3799999999</v>
      </c>
      <c r="N127" s="83">
        <v>0</v>
      </c>
      <c r="O127" s="83">
        <v>0</v>
      </c>
      <c r="P127" s="83">
        <v>-6779781.3799999999</v>
      </c>
      <c r="Q127" s="83">
        <v>-6544394.2137358664</v>
      </c>
      <c r="R127" s="83">
        <v>0</v>
      </c>
      <c r="S127" s="83">
        <v>0</v>
      </c>
      <c r="T127" s="83">
        <v>-6544394.2137358664</v>
      </c>
      <c r="U127" s="82">
        <v>0.96528100936137662</v>
      </c>
      <c r="V127" s="83">
        <v>-6779781.3799999999</v>
      </c>
      <c r="W127" s="83">
        <v>-6779781.3799999999</v>
      </c>
      <c r="X127" s="83">
        <v>0</v>
      </c>
      <c r="Y127" s="83">
        <v>0</v>
      </c>
      <c r="Z127" s="83">
        <v>-6779781.3799999999</v>
      </c>
      <c r="AA127" s="83">
        <v>-6559123.3215612685</v>
      </c>
      <c r="AB127" s="83">
        <v>0</v>
      </c>
      <c r="AC127" s="83">
        <v>0</v>
      </c>
      <c r="AD127" s="83">
        <v>-6559123.3215612685</v>
      </c>
      <c r="AE127" s="83">
        <f t="shared" si="7"/>
        <v>-6558212.4445528984</v>
      </c>
      <c r="AF127" s="82">
        <v>0.96745351419595016</v>
      </c>
      <c r="AG127" s="83">
        <v>-6779781.3799999999</v>
      </c>
      <c r="AH127" s="83">
        <v>-6779781.3799999999</v>
      </c>
      <c r="AI127" s="83">
        <v>0</v>
      </c>
      <c r="AJ127" s="83">
        <v>0</v>
      </c>
      <c r="AK127" s="83">
        <v>-6779781.3799999999</v>
      </c>
      <c r="AL127" s="83">
        <v>-6564213.0318675106</v>
      </c>
      <c r="AM127" s="83">
        <v>0</v>
      </c>
      <c r="AN127" s="83">
        <v>0</v>
      </c>
      <c r="AO127" s="83">
        <v>-6564213.0318675106</v>
      </c>
      <c r="AP127" s="82">
        <v>0.96820423313819459</v>
      </c>
      <c r="AW127" s="587">
        <v>-6779781.3799999999</v>
      </c>
      <c r="AX127" s="587">
        <v>-6779781.3799999999</v>
      </c>
      <c r="AY127" s="587">
        <v>0</v>
      </c>
      <c r="AZ127" s="587">
        <v>0</v>
      </c>
      <c r="BA127" s="587">
        <v>-6779781.3799999999</v>
      </c>
      <c r="BB127" s="587">
        <v>-6564213.0318675106</v>
      </c>
      <c r="BC127" s="587">
        <v>0</v>
      </c>
      <c r="BD127" s="587">
        <v>0</v>
      </c>
      <c r="BE127" s="587">
        <v>-6564213.0318675106</v>
      </c>
      <c r="BF127" s="83">
        <f t="shared" si="10"/>
        <v>-6563036.4566323282</v>
      </c>
      <c r="BG127" s="588">
        <v>0.96820423313819459</v>
      </c>
    </row>
    <row r="128" spans="1:59">
      <c r="A128" s="84" t="s">
        <v>434</v>
      </c>
      <c r="B128" s="83">
        <v>0</v>
      </c>
      <c r="C128" s="83">
        <v>0</v>
      </c>
      <c r="D128" s="83">
        <v>0</v>
      </c>
      <c r="E128" s="83">
        <v>0</v>
      </c>
      <c r="F128" s="83">
        <v>0</v>
      </c>
      <c r="G128" s="83">
        <v>0</v>
      </c>
      <c r="H128" s="83">
        <v>0</v>
      </c>
      <c r="I128" s="83">
        <v>0</v>
      </c>
      <c r="J128" s="83">
        <v>0</v>
      </c>
      <c r="K128" s="82">
        <v>0.94645979999999963</v>
      </c>
      <c r="L128" s="83">
        <v>0</v>
      </c>
      <c r="M128" s="83">
        <v>0</v>
      </c>
      <c r="N128" s="83">
        <v>0</v>
      </c>
      <c r="O128" s="83">
        <v>0</v>
      </c>
      <c r="P128" s="83">
        <v>0</v>
      </c>
      <c r="Q128" s="83">
        <v>0</v>
      </c>
      <c r="R128" s="83">
        <v>0</v>
      </c>
      <c r="S128" s="83">
        <v>0</v>
      </c>
      <c r="T128" s="83">
        <v>0</v>
      </c>
      <c r="U128" s="82">
        <v>0.94277619240995802</v>
      </c>
      <c r="V128" s="83">
        <v>0</v>
      </c>
      <c r="W128" s="83">
        <v>0</v>
      </c>
      <c r="X128" s="83">
        <v>0</v>
      </c>
      <c r="Y128" s="83">
        <v>0</v>
      </c>
      <c r="Z128" s="83">
        <v>0</v>
      </c>
      <c r="AA128" s="83">
        <v>0</v>
      </c>
      <c r="AB128" s="83">
        <v>0</v>
      </c>
      <c r="AC128" s="83">
        <v>0</v>
      </c>
      <c r="AD128" s="83">
        <v>0</v>
      </c>
      <c r="AE128" s="83">
        <f t="shared" si="7"/>
        <v>0</v>
      </c>
      <c r="AF128" s="82">
        <v>0.94712157517284312</v>
      </c>
      <c r="AG128" s="83">
        <v>0</v>
      </c>
      <c r="AH128" s="83">
        <v>0</v>
      </c>
      <c r="AI128" s="83">
        <v>0</v>
      </c>
      <c r="AJ128" s="83">
        <v>0</v>
      </c>
      <c r="AK128" s="83">
        <v>0</v>
      </c>
      <c r="AL128" s="83">
        <v>0</v>
      </c>
      <c r="AM128" s="83">
        <v>0</v>
      </c>
      <c r="AN128" s="83">
        <v>0</v>
      </c>
      <c r="AO128" s="83">
        <v>0</v>
      </c>
      <c r="AP128" s="82">
        <v>0.94721959034263092</v>
      </c>
      <c r="AW128" s="587">
        <v>0</v>
      </c>
      <c r="AX128" s="587">
        <v>0</v>
      </c>
      <c r="AY128" s="587">
        <v>0</v>
      </c>
      <c r="AZ128" s="587">
        <v>0</v>
      </c>
      <c r="BA128" s="587">
        <v>0</v>
      </c>
      <c r="BB128" s="587">
        <v>0</v>
      </c>
      <c r="BC128" s="587">
        <v>0</v>
      </c>
      <c r="BD128" s="587">
        <v>0</v>
      </c>
      <c r="BE128" s="587">
        <v>0</v>
      </c>
      <c r="BF128" s="83">
        <f t="shared" si="10"/>
        <v>0</v>
      </c>
      <c r="BG128" s="588">
        <v>0.94721959034263092</v>
      </c>
    </row>
    <row r="129" spans="1:59">
      <c r="A129" s="84" t="s">
        <v>433</v>
      </c>
      <c r="B129" s="83">
        <v>0</v>
      </c>
      <c r="C129" s="83">
        <v>0</v>
      </c>
      <c r="D129" s="83">
        <v>0</v>
      </c>
      <c r="E129" s="83">
        <v>0</v>
      </c>
      <c r="F129" s="83">
        <v>0</v>
      </c>
      <c r="G129" s="83">
        <v>0</v>
      </c>
      <c r="H129" s="83">
        <v>0</v>
      </c>
      <c r="I129" s="83">
        <v>0</v>
      </c>
      <c r="J129" s="83">
        <v>0</v>
      </c>
      <c r="K129" s="82">
        <v>0.95974857229375599</v>
      </c>
      <c r="L129" s="83">
        <v>0</v>
      </c>
      <c r="M129" s="83">
        <v>0</v>
      </c>
      <c r="N129" s="83">
        <v>0</v>
      </c>
      <c r="O129" s="83">
        <v>0</v>
      </c>
      <c r="P129" s="83">
        <v>0</v>
      </c>
      <c r="Q129" s="83">
        <v>0</v>
      </c>
      <c r="R129" s="83">
        <v>0</v>
      </c>
      <c r="S129" s="83">
        <v>0</v>
      </c>
      <c r="T129" s="83">
        <v>0</v>
      </c>
      <c r="U129" s="82">
        <v>0.95988402934684747</v>
      </c>
      <c r="V129" s="83">
        <v>0</v>
      </c>
      <c r="W129" s="83">
        <v>0</v>
      </c>
      <c r="X129" s="83">
        <v>0</v>
      </c>
      <c r="Y129" s="83">
        <v>0</v>
      </c>
      <c r="Z129" s="83">
        <v>0</v>
      </c>
      <c r="AA129" s="83">
        <v>0</v>
      </c>
      <c r="AB129" s="83">
        <v>0</v>
      </c>
      <c r="AC129" s="83">
        <v>0</v>
      </c>
      <c r="AD129" s="83">
        <v>0</v>
      </c>
      <c r="AE129" s="83">
        <f t="shared" si="7"/>
        <v>0</v>
      </c>
      <c r="AF129" s="82">
        <v>0.96251873996716342</v>
      </c>
      <c r="AG129" s="83">
        <v>0</v>
      </c>
      <c r="AH129" s="83">
        <v>0</v>
      </c>
      <c r="AI129" s="83">
        <v>0</v>
      </c>
      <c r="AJ129" s="83">
        <v>0</v>
      </c>
      <c r="AK129" s="83">
        <v>0</v>
      </c>
      <c r="AL129" s="83">
        <v>0</v>
      </c>
      <c r="AM129" s="83">
        <v>0</v>
      </c>
      <c r="AN129" s="83">
        <v>0</v>
      </c>
      <c r="AO129" s="83">
        <v>0</v>
      </c>
      <c r="AP129" s="82">
        <v>0.96350784103948783</v>
      </c>
      <c r="AW129" s="587">
        <v>0</v>
      </c>
      <c r="AX129" s="587">
        <v>0</v>
      </c>
      <c r="AY129" s="587">
        <v>0</v>
      </c>
      <c r="AZ129" s="587">
        <v>0</v>
      </c>
      <c r="BA129" s="587">
        <v>0</v>
      </c>
      <c r="BB129" s="587">
        <v>0</v>
      </c>
      <c r="BC129" s="587">
        <v>0</v>
      </c>
      <c r="BD129" s="587">
        <v>0</v>
      </c>
      <c r="BE129" s="587">
        <v>0</v>
      </c>
      <c r="BF129" s="83">
        <f t="shared" si="10"/>
        <v>0</v>
      </c>
      <c r="BG129" s="588">
        <v>0.96350784103948783</v>
      </c>
    </row>
    <row r="130" spans="1:59">
      <c r="A130" s="84" t="s">
        <v>432</v>
      </c>
      <c r="B130" s="83">
        <v>-812559380.83882284</v>
      </c>
      <c r="C130" s="83">
        <v>-812559380.83882284</v>
      </c>
      <c r="D130" s="83">
        <v>0</v>
      </c>
      <c r="E130" s="83">
        <v>0</v>
      </c>
      <c r="F130" s="83">
        <v>-812559380.83882284</v>
      </c>
      <c r="G130" s="83">
        <v>0</v>
      </c>
      <c r="H130" s="83">
        <v>0</v>
      </c>
      <c r="I130" s="83">
        <v>0</v>
      </c>
      <c r="J130" s="83">
        <v>0</v>
      </c>
      <c r="K130" s="82">
        <v>0</v>
      </c>
      <c r="L130" s="83">
        <v>-890147765.15210176</v>
      </c>
      <c r="M130" s="83">
        <v>-890147765.15210176</v>
      </c>
      <c r="N130" s="83">
        <v>0</v>
      </c>
      <c r="O130" s="83">
        <v>0</v>
      </c>
      <c r="P130" s="83">
        <v>-890147765.15210176</v>
      </c>
      <c r="Q130" s="83">
        <v>0</v>
      </c>
      <c r="R130" s="83">
        <v>0</v>
      </c>
      <c r="S130" s="83">
        <v>0</v>
      </c>
      <c r="T130" s="83">
        <v>0</v>
      </c>
      <c r="U130" s="82">
        <v>0</v>
      </c>
      <c r="V130" s="83">
        <v>-894452514.69000041</v>
      </c>
      <c r="W130" s="83">
        <v>-894452514.69000041</v>
      </c>
      <c r="X130" s="83">
        <v>0</v>
      </c>
      <c r="Y130" s="83">
        <v>0</v>
      </c>
      <c r="Z130" s="83">
        <v>-894452514.69000041</v>
      </c>
      <c r="AA130" s="83">
        <v>0</v>
      </c>
      <c r="AB130" s="83">
        <v>0</v>
      </c>
      <c r="AC130" s="83">
        <v>0</v>
      </c>
      <c r="AD130" s="83">
        <v>0</v>
      </c>
      <c r="AE130" s="83">
        <f t="shared" si="7"/>
        <v>0</v>
      </c>
      <c r="AF130" s="82">
        <v>0</v>
      </c>
      <c r="AG130" s="83">
        <v>-894452514.69000041</v>
      </c>
      <c r="AH130" s="83">
        <v>-894452514.69000041</v>
      </c>
      <c r="AI130" s="83">
        <v>0</v>
      </c>
      <c r="AJ130" s="83">
        <v>0</v>
      </c>
      <c r="AK130" s="83">
        <v>-894452514.69000041</v>
      </c>
      <c r="AL130" s="83">
        <v>0</v>
      </c>
      <c r="AM130" s="83">
        <v>0</v>
      </c>
      <c r="AN130" s="83">
        <v>0</v>
      </c>
      <c r="AO130" s="83">
        <v>0</v>
      </c>
      <c r="AP130" s="82">
        <v>0</v>
      </c>
      <c r="AW130" s="587">
        <v>-894452514.69000041</v>
      </c>
      <c r="AX130" s="587">
        <v>-894452514.69000041</v>
      </c>
      <c r="AY130" s="587">
        <v>0</v>
      </c>
      <c r="AZ130" s="587">
        <v>0</v>
      </c>
      <c r="BA130" s="587">
        <v>-894452514.69000041</v>
      </c>
      <c r="BB130" s="587">
        <v>0</v>
      </c>
      <c r="BC130" s="587">
        <v>0</v>
      </c>
      <c r="BD130" s="587">
        <v>0</v>
      </c>
      <c r="BE130" s="587">
        <v>0</v>
      </c>
      <c r="BF130" s="83">
        <f t="shared" si="10"/>
        <v>0</v>
      </c>
      <c r="BG130" s="588">
        <v>0</v>
      </c>
    </row>
    <row r="131" spans="1:59">
      <c r="A131" s="84" t="s">
        <v>431</v>
      </c>
      <c r="B131" s="83">
        <v>-1171876.6518956544</v>
      </c>
      <c r="C131" s="83">
        <v>-1171876.6518956544</v>
      </c>
      <c r="D131" s="83">
        <v>1171876.6518956544</v>
      </c>
      <c r="E131" s="83">
        <v>0</v>
      </c>
      <c r="F131" s="83">
        <v>0</v>
      </c>
      <c r="G131" s="83">
        <v>-1106067.7289261743</v>
      </c>
      <c r="H131" s="83">
        <v>1106067.7289261743</v>
      </c>
      <c r="I131" s="83">
        <v>0</v>
      </c>
      <c r="J131" s="83">
        <v>0</v>
      </c>
      <c r="K131" s="82">
        <v>0.94384313155908861</v>
      </c>
      <c r="L131" s="83">
        <v>-1396997.0969652648</v>
      </c>
      <c r="M131" s="83">
        <v>-1396997.0969652648</v>
      </c>
      <c r="N131" s="83">
        <v>1396997.0969652648</v>
      </c>
      <c r="O131" s="83">
        <v>0</v>
      </c>
      <c r="P131" s="83">
        <v>0</v>
      </c>
      <c r="Q131" s="83">
        <v>-1317055.6038846772</v>
      </c>
      <c r="R131" s="83">
        <v>1317055.6038846772</v>
      </c>
      <c r="S131" s="83">
        <v>0</v>
      </c>
      <c r="T131" s="83">
        <v>0</v>
      </c>
      <c r="U131" s="82">
        <v>0.94277619240995802</v>
      </c>
      <c r="V131" s="83">
        <v>-1622117.5462522844</v>
      </c>
      <c r="W131" s="83">
        <v>-1622117.5462522844</v>
      </c>
      <c r="X131" s="83">
        <v>1622117.5462522844</v>
      </c>
      <c r="Y131" s="83">
        <v>0</v>
      </c>
      <c r="Z131" s="83">
        <v>0</v>
      </c>
      <c r="AA131" s="83">
        <v>-1536342.5255219708</v>
      </c>
      <c r="AB131" s="83">
        <v>1536342.5255219708</v>
      </c>
      <c r="AC131" s="83">
        <v>0</v>
      </c>
      <c r="AD131" s="83">
        <v>0</v>
      </c>
      <c r="AE131" s="83">
        <f t="shared" si="7"/>
        <v>0</v>
      </c>
      <c r="AF131" s="82">
        <v>0.94712157517284312</v>
      </c>
      <c r="AG131" s="83">
        <v>-1847237.9955393043</v>
      </c>
      <c r="AH131" s="83">
        <v>-1847237.9955393043</v>
      </c>
      <c r="AI131" s="83">
        <v>1847237.9955393043</v>
      </c>
      <c r="AJ131" s="83">
        <v>0</v>
      </c>
      <c r="AK131" s="83">
        <v>0</v>
      </c>
      <c r="AL131" s="83">
        <v>-1749740.0174000824</v>
      </c>
      <c r="AM131" s="83">
        <v>1749740.0174000824</v>
      </c>
      <c r="AN131" s="83">
        <v>0</v>
      </c>
      <c r="AO131" s="83">
        <v>0</v>
      </c>
      <c r="AP131" s="82">
        <v>0.94721959034263092</v>
      </c>
      <c r="AW131" s="587">
        <v>-1847237.9955393043</v>
      </c>
      <c r="AX131" s="587">
        <v>-1847237.9955393043</v>
      </c>
      <c r="AY131" s="587">
        <v>1847237.9955393043</v>
      </c>
      <c r="AZ131" s="587">
        <v>0</v>
      </c>
      <c r="BA131" s="587">
        <v>0</v>
      </c>
      <c r="BB131" s="587">
        <v>-1749740.0174000824</v>
      </c>
      <c r="BC131" s="587">
        <v>1749740.0174000824</v>
      </c>
      <c r="BD131" s="587">
        <v>0</v>
      </c>
      <c r="BE131" s="587">
        <v>0</v>
      </c>
      <c r="BF131" s="83">
        <f t="shared" si="10"/>
        <v>0</v>
      </c>
      <c r="BG131" s="588">
        <v>0.94721959034263092</v>
      </c>
    </row>
    <row r="132" spans="1:59" ht="15.75" thickBot="1">
      <c r="A132" s="84" t="s">
        <v>430</v>
      </c>
      <c r="B132" s="83">
        <v>0</v>
      </c>
      <c r="C132" s="83">
        <v>0</v>
      </c>
      <c r="D132" s="83">
        <v>0</v>
      </c>
      <c r="E132" s="83">
        <v>0</v>
      </c>
      <c r="F132" s="83">
        <v>0</v>
      </c>
      <c r="G132" s="83">
        <v>0</v>
      </c>
      <c r="H132" s="83">
        <v>0</v>
      </c>
      <c r="I132" s="83">
        <v>0</v>
      </c>
      <c r="J132" s="83">
        <v>0</v>
      </c>
      <c r="K132" s="82">
        <v>0.94384313155908861</v>
      </c>
      <c r="L132" s="83">
        <v>0</v>
      </c>
      <c r="M132" s="83">
        <v>0</v>
      </c>
      <c r="N132" s="83">
        <v>0</v>
      </c>
      <c r="O132" s="83">
        <v>0</v>
      </c>
      <c r="P132" s="83">
        <v>0</v>
      </c>
      <c r="Q132" s="83">
        <v>0</v>
      </c>
      <c r="R132" s="83">
        <v>0</v>
      </c>
      <c r="S132" s="83">
        <v>0</v>
      </c>
      <c r="T132" s="83">
        <v>0</v>
      </c>
      <c r="U132" s="82">
        <v>0.94277619240995802</v>
      </c>
      <c r="V132" s="83">
        <v>0</v>
      </c>
      <c r="W132" s="83">
        <v>0</v>
      </c>
      <c r="X132" s="83">
        <v>0</v>
      </c>
      <c r="Y132" s="83">
        <v>0</v>
      </c>
      <c r="Z132" s="83">
        <v>0</v>
      </c>
      <c r="AA132" s="83">
        <v>0</v>
      </c>
      <c r="AB132" s="83">
        <v>0</v>
      </c>
      <c r="AC132" s="83">
        <v>0</v>
      </c>
      <c r="AD132" s="83">
        <v>0</v>
      </c>
      <c r="AE132" s="83">
        <f t="shared" si="7"/>
        <v>0</v>
      </c>
      <c r="AF132" s="82">
        <v>0.94712157517284312</v>
      </c>
      <c r="AG132" s="83">
        <v>0</v>
      </c>
      <c r="AH132" s="83">
        <v>0</v>
      </c>
      <c r="AI132" s="83">
        <v>0</v>
      </c>
      <c r="AJ132" s="83">
        <v>0</v>
      </c>
      <c r="AK132" s="83">
        <v>0</v>
      </c>
      <c r="AL132" s="83">
        <v>0</v>
      </c>
      <c r="AM132" s="83">
        <v>0</v>
      </c>
      <c r="AN132" s="83">
        <v>0</v>
      </c>
      <c r="AO132" s="83">
        <v>0</v>
      </c>
      <c r="AP132" s="82">
        <v>0.94721959034263092</v>
      </c>
      <c r="AW132" s="587">
        <v>0</v>
      </c>
      <c r="AX132" s="587">
        <v>0</v>
      </c>
      <c r="AY132" s="587">
        <v>0</v>
      </c>
      <c r="AZ132" s="587">
        <v>0</v>
      </c>
      <c r="BA132" s="587">
        <v>0</v>
      </c>
      <c r="BB132" s="587">
        <v>0</v>
      </c>
      <c r="BC132" s="587">
        <v>0</v>
      </c>
      <c r="BD132" s="587">
        <v>0</v>
      </c>
      <c r="BE132" s="587">
        <v>0</v>
      </c>
      <c r="BF132" s="83">
        <f t="shared" si="10"/>
        <v>0</v>
      </c>
      <c r="BG132" s="588">
        <v>0.94721959034263092</v>
      </c>
    </row>
    <row r="133" spans="1:59">
      <c r="A133" s="81" t="s">
        <v>429</v>
      </c>
      <c r="B133" s="78">
        <v>-1005357376.061866</v>
      </c>
      <c r="C133" s="78">
        <v>-1005357376.061866</v>
      </c>
      <c r="D133" s="78">
        <v>-39537164.524225086</v>
      </c>
      <c r="E133" s="78">
        <v>0</v>
      </c>
      <c r="F133" s="78">
        <v>-1044894540.5860912</v>
      </c>
      <c r="G133" s="78">
        <v>-186537937.07336959</v>
      </c>
      <c r="H133" s="78">
        <v>-37952975.722778179</v>
      </c>
      <c r="I133" s="78">
        <v>0</v>
      </c>
      <c r="J133" s="78">
        <v>-224490912.79614779</v>
      </c>
      <c r="K133" s="74" t="s">
        <v>5</v>
      </c>
      <c r="L133" s="78">
        <v>-1112892438.8016744</v>
      </c>
      <c r="M133" s="78">
        <v>-1112892438.8016744</v>
      </c>
      <c r="N133" s="78">
        <v>-41633791.813583493</v>
      </c>
      <c r="O133" s="78">
        <v>17593.169466008538</v>
      </c>
      <c r="P133" s="78">
        <v>-1154508637.4457917</v>
      </c>
      <c r="Q133" s="78">
        <v>-215212530.5030112</v>
      </c>
      <c r="R133" s="78">
        <v>-39986981.492675833</v>
      </c>
      <c r="S133" s="78">
        <v>16982.352380014479</v>
      </c>
      <c r="T133" s="78">
        <v>-255182529.64330703</v>
      </c>
      <c r="U133" s="74" t="s">
        <v>5</v>
      </c>
      <c r="V133" s="78">
        <v>-1176531071.9764752</v>
      </c>
      <c r="W133" s="78">
        <v>-1176531071.9764752</v>
      </c>
      <c r="X133" s="78">
        <v>-45520072.342282884</v>
      </c>
      <c r="Y133" s="78">
        <v>274869.98428135569</v>
      </c>
      <c r="Z133" s="78">
        <v>-1221776274.3344767</v>
      </c>
      <c r="AA133" s="78">
        <v>-272977428.97640991</v>
      </c>
      <c r="AB133" s="78">
        <v>-43959016.503709301</v>
      </c>
      <c r="AC133" s="78">
        <v>265923.93223998311</v>
      </c>
      <c r="AD133" s="78">
        <v>-316670521.54787916</v>
      </c>
      <c r="AE133" s="78">
        <f>SUM(AE123:AE132)</f>
        <v>-316626544.95479417</v>
      </c>
      <c r="AF133" s="74" t="s">
        <v>5</v>
      </c>
      <c r="AG133" s="78">
        <v>-1219630478.7886167</v>
      </c>
      <c r="AH133" s="78">
        <v>-1219630478.7886167</v>
      </c>
      <c r="AI133" s="78">
        <v>-47481906.998646833</v>
      </c>
      <c r="AJ133" s="78">
        <v>367187.54672784475</v>
      </c>
      <c r="AK133" s="78">
        <v>-1266745198.240536</v>
      </c>
      <c r="AL133" s="78">
        <v>-314868515.30322766</v>
      </c>
      <c r="AM133" s="78">
        <v>-45942349.413876615</v>
      </c>
      <c r="AN133" s="78">
        <v>355512.53709752805</v>
      </c>
      <c r="AO133" s="78">
        <v>-360455352.1800068</v>
      </c>
      <c r="AP133" s="74" t="s">
        <v>5</v>
      </c>
      <c r="AW133" s="589">
        <v>-1219630478.7886167</v>
      </c>
      <c r="AX133" s="589">
        <v>-1219630478.7886167</v>
      </c>
      <c r="AY133" s="589">
        <v>-47481906.998646833</v>
      </c>
      <c r="AZ133" s="589">
        <v>367187.54672784475</v>
      </c>
      <c r="BA133" s="589">
        <v>-1266745198.240536</v>
      </c>
      <c r="BB133" s="589">
        <v>-314868515.30322766</v>
      </c>
      <c r="BC133" s="589">
        <v>-45942349.413876615</v>
      </c>
      <c r="BD133" s="589">
        <v>355512.53709752805</v>
      </c>
      <c r="BE133" s="589">
        <v>-360455352.1800068</v>
      </c>
      <c r="BF133" s="78">
        <f>SUM(BF123:BF132)</f>
        <v>-360390743.8501575</v>
      </c>
      <c r="BG133" s="590" t="s">
        <v>5</v>
      </c>
    </row>
    <row r="135" spans="1:59">
      <c r="A135" s="81" t="s">
        <v>419</v>
      </c>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c r="AA135" s="83"/>
      <c r="AB135" s="83"/>
      <c r="AC135" s="83"/>
      <c r="AD135" s="83"/>
      <c r="AF135" s="83"/>
      <c r="AG135" s="83"/>
      <c r="AH135" s="83"/>
      <c r="AI135" s="83"/>
      <c r="AJ135" s="83"/>
      <c r="AK135" s="83"/>
      <c r="AL135" s="83"/>
      <c r="AM135" s="83"/>
      <c r="AN135" s="83"/>
      <c r="AO135" s="83"/>
      <c r="AP135" s="83"/>
      <c r="AW135" s="587"/>
      <c r="AX135" s="587"/>
      <c r="AY135" s="587"/>
      <c r="AZ135" s="587"/>
      <c r="BA135" s="587"/>
      <c r="BB135" s="587"/>
      <c r="BC135" s="587"/>
      <c r="BD135" s="587"/>
      <c r="BE135" s="587"/>
      <c r="BG135" s="587"/>
    </row>
    <row r="136" spans="1:59">
      <c r="A136" s="84" t="s">
        <v>428</v>
      </c>
      <c r="B136" s="83">
        <v>-1381602157.7316382</v>
      </c>
      <c r="C136" s="83">
        <v>-1381602157.7316382</v>
      </c>
      <c r="D136" s="83">
        <v>0</v>
      </c>
      <c r="E136" s="83">
        <v>0</v>
      </c>
      <c r="F136" s="83">
        <v>-1381602157.7316382</v>
      </c>
      <c r="G136" s="83">
        <v>-1307423675.5142529</v>
      </c>
      <c r="H136" s="83">
        <v>0</v>
      </c>
      <c r="I136" s="83">
        <v>0</v>
      </c>
      <c r="J136" s="83">
        <v>-1307423675.5142529</v>
      </c>
      <c r="K136" s="82">
        <v>0.94630981009817317</v>
      </c>
      <c r="L136" s="83">
        <v>-1353451144.8410177</v>
      </c>
      <c r="M136" s="83">
        <v>-1353451144.8410177</v>
      </c>
      <c r="N136" s="83">
        <v>0</v>
      </c>
      <c r="O136" s="83">
        <v>0</v>
      </c>
      <c r="P136" s="83">
        <v>-1353451144.8410177</v>
      </c>
      <c r="Q136" s="83">
        <v>-1279874702.5358644</v>
      </c>
      <c r="R136" s="83">
        <v>0</v>
      </c>
      <c r="S136" s="83">
        <v>0</v>
      </c>
      <c r="T136" s="83">
        <v>-1279874702.5358644</v>
      </c>
      <c r="U136" s="82">
        <v>0.94563790308530427</v>
      </c>
      <c r="V136" s="83">
        <v>-1288837951.8292012</v>
      </c>
      <c r="W136" s="83">
        <v>-1288837951.8292012</v>
      </c>
      <c r="X136" s="83">
        <v>0</v>
      </c>
      <c r="Y136" s="83">
        <v>-17137029.993478946</v>
      </c>
      <c r="Z136" s="83">
        <v>-1305974981.8226802</v>
      </c>
      <c r="AA136" s="83">
        <v>-1225163146.5857337</v>
      </c>
      <c r="AB136" s="83">
        <v>0</v>
      </c>
      <c r="AC136" s="83">
        <v>-16290378.134928741</v>
      </c>
      <c r="AD136" s="83">
        <v>-1241453524.7206624</v>
      </c>
      <c r="AE136" s="83">
        <f t="shared" si="7"/>
        <v>-1241281121.8830893</v>
      </c>
      <c r="AF136" s="82">
        <v>0.95059518137784804</v>
      </c>
      <c r="AG136" s="83">
        <v>-1307825840.6102738</v>
      </c>
      <c r="AH136" s="83">
        <v>-1307825840.6102738</v>
      </c>
      <c r="AI136" s="83">
        <v>0</v>
      </c>
      <c r="AJ136" s="83">
        <v>-51690775.137447037</v>
      </c>
      <c r="AK136" s="83">
        <v>-1359516615.747721</v>
      </c>
      <c r="AL136" s="83">
        <v>-1244113453.2950501</v>
      </c>
      <c r="AM136" s="83">
        <v>0</v>
      </c>
      <c r="AN136" s="83">
        <v>-49172593.75280308</v>
      </c>
      <c r="AO136" s="83">
        <v>-1293286047.0478532</v>
      </c>
      <c r="AP136" s="82">
        <v>0.95128373722490955</v>
      </c>
      <c r="AW136" s="587">
        <v>-1307825840.6102738</v>
      </c>
      <c r="AX136" s="587">
        <v>-1307825840.6102738</v>
      </c>
      <c r="AY136" s="587">
        <v>0</v>
      </c>
      <c r="AZ136" s="587">
        <v>-51690775.137447037</v>
      </c>
      <c r="BA136" s="587">
        <v>-1359516615.747721</v>
      </c>
      <c r="BB136" s="587">
        <v>-1244113453.2950501</v>
      </c>
      <c r="BC136" s="587">
        <v>0</v>
      </c>
      <c r="BD136" s="587">
        <v>-49172593.75280308</v>
      </c>
      <c r="BE136" s="587">
        <v>-1293286047.0478532</v>
      </c>
      <c r="BF136" s="83">
        <f t="shared" ref="BF136:BF144" si="11">+IF(BG136=1,BE136,BE136*$BK$6)</f>
        <v>-1293054237.3354664</v>
      </c>
      <c r="BG136" s="588">
        <v>0.95128373722490955</v>
      </c>
    </row>
    <row r="137" spans="1:59">
      <c r="A137" s="84" t="s">
        <v>427</v>
      </c>
      <c r="B137" s="83">
        <v>-370941.55999999994</v>
      </c>
      <c r="C137" s="83">
        <v>-370941.55999999994</v>
      </c>
      <c r="D137" s="83">
        <v>370941.55999999994</v>
      </c>
      <c r="E137" s="83">
        <v>0</v>
      </c>
      <c r="F137" s="83">
        <v>0</v>
      </c>
      <c r="G137" s="83">
        <v>-350110.64361581352</v>
      </c>
      <c r="H137" s="83">
        <v>350110.64361581352</v>
      </c>
      <c r="I137" s="83">
        <v>0</v>
      </c>
      <c r="J137" s="83">
        <v>0</v>
      </c>
      <c r="K137" s="82">
        <v>0.94384313155908861</v>
      </c>
      <c r="L137" s="83">
        <v>-370941.55999999994</v>
      </c>
      <c r="M137" s="83">
        <v>-370941.55999999994</v>
      </c>
      <c r="N137" s="83">
        <v>370941.55999999994</v>
      </c>
      <c r="O137" s="83">
        <v>0</v>
      </c>
      <c r="P137" s="83">
        <v>0</v>
      </c>
      <c r="Q137" s="83">
        <v>-349714.87154340994</v>
      </c>
      <c r="R137" s="83">
        <v>349714.87154340994</v>
      </c>
      <c r="S137" s="83">
        <v>0</v>
      </c>
      <c r="T137" s="83">
        <v>0</v>
      </c>
      <c r="U137" s="82">
        <v>0.94277619240995802</v>
      </c>
      <c r="V137" s="83">
        <v>-370941.55999999994</v>
      </c>
      <c r="W137" s="83">
        <v>-370941.55999999994</v>
      </c>
      <c r="X137" s="83">
        <v>370941.55999999994</v>
      </c>
      <c r="Y137" s="83">
        <v>0</v>
      </c>
      <c r="Z137" s="83">
        <v>0</v>
      </c>
      <c r="AA137" s="83">
        <v>-351326.75460427161</v>
      </c>
      <c r="AB137" s="83">
        <v>351326.75460427161</v>
      </c>
      <c r="AC137" s="83">
        <v>0</v>
      </c>
      <c r="AD137" s="83">
        <v>0</v>
      </c>
      <c r="AE137" s="83">
        <f t="shared" si="7"/>
        <v>0</v>
      </c>
      <c r="AF137" s="82">
        <v>0.94712157517284312</v>
      </c>
      <c r="AG137" s="83">
        <v>-370941.55999999994</v>
      </c>
      <c r="AH137" s="83">
        <v>-370941.55999999994</v>
      </c>
      <c r="AI137" s="83">
        <v>370941.55999999994</v>
      </c>
      <c r="AJ137" s="83">
        <v>0</v>
      </c>
      <c r="AK137" s="83">
        <v>0</v>
      </c>
      <c r="AL137" s="83">
        <v>-351363.11250425637</v>
      </c>
      <c r="AM137" s="83">
        <v>351363.11250425637</v>
      </c>
      <c r="AN137" s="83">
        <v>0</v>
      </c>
      <c r="AO137" s="83">
        <v>0</v>
      </c>
      <c r="AP137" s="82">
        <v>0.94721959034263092</v>
      </c>
      <c r="AW137" s="587">
        <v>-370941.55999999994</v>
      </c>
      <c r="AX137" s="587">
        <v>-370941.55999999994</v>
      </c>
      <c r="AY137" s="587">
        <v>370941.55999999994</v>
      </c>
      <c r="AZ137" s="587">
        <v>0</v>
      </c>
      <c r="BA137" s="587">
        <v>0</v>
      </c>
      <c r="BB137" s="587">
        <v>-351363.11250425637</v>
      </c>
      <c r="BC137" s="587">
        <v>351363.11250425637</v>
      </c>
      <c r="BD137" s="587">
        <v>0</v>
      </c>
      <c r="BE137" s="587">
        <v>0</v>
      </c>
      <c r="BF137" s="83">
        <f t="shared" si="11"/>
        <v>0</v>
      </c>
      <c r="BG137" s="588">
        <v>0.94721959034263092</v>
      </c>
    </row>
    <row r="138" spans="1:59">
      <c r="A138" s="84" t="s">
        <v>426</v>
      </c>
      <c r="B138" s="83">
        <v>-65459908.422899112</v>
      </c>
      <c r="C138" s="83">
        <v>-65459908.422899112</v>
      </c>
      <c r="D138" s="83">
        <v>65459908.422899112</v>
      </c>
      <c r="E138" s="83">
        <v>0</v>
      </c>
      <c r="F138" s="83">
        <v>0</v>
      </c>
      <c r="G138" s="83">
        <v>-61783884.957440257</v>
      </c>
      <c r="H138" s="83">
        <v>61783884.957440257</v>
      </c>
      <c r="I138" s="83">
        <v>0</v>
      </c>
      <c r="J138" s="83">
        <v>0</v>
      </c>
      <c r="K138" s="82">
        <v>0.94384313155908861</v>
      </c>
      <c r="L138" s="83">
        <v>-102996878.21325126</v>
      </c>
      <c r="M138" s="83">
        <v>-102996878.21325126</v>
      </c>
      <c r="N138" s="83">
        <v>102996878.21325126</v>
      </c>
      <c r="O138" s="83">
        <v>0</v>
      </c>
      <c r="P138" s="83">
        <v>0</v>
      </c>
      <c r="Q138" s="83">
        <v>-97103004.672001183</v>
      </c>
      <c r="R138" s="83">
        <v>97103004.672001183</v>
      </c>
      <c r="S138" s="83">
        <v>0</v>
      </c>
      <c r="T138" s="83">
        <v>0</v>
      </c>
      <c r="U138" s="82">
        <v>0.94277619240995802</v>
      </c>
      <c r="V138" s="83">
        <v>-130205170.47089323</v>
      </c>
      <c r="W138" s="83">
        <v>-130205170.47089323</v>
      </c>
      <c r="X138" s="83">
        <v>130205170.47089323</v>
      </c>
      <c r="Y138" s="83">
        <v>0</v>
      </c>
      <c r="Z138" s="83">
        <v>0</v>
      </c>
      <c r="AA138" s="83">
        <v>-123320126.15204096</v>
      </c>
      <c r="AB138" s="83">
        <v>123320126.15204096</v>
      </c>
      <c r="AC138" s="83">
        <v>0</v>
      </c>
      <c r="AD138" s="83">
        <v>0</v>
      </c>
      <c r="AE138" s="83">
        <f t="shared" si="7"/>
        <v>0</v>
      </c>
      <c r="AF138" s="82">
        <v>0.94712157517284312</v>
      </c>
      <c r="AG138" s="83">
        <v>-151534381.59295207</v>
      </c>
      <c r="AH138" s="83">
        <v>-151534381.59295207</v>
      </c>
      <c r="AI138" s="83">
        <v>151534381.59295207</v>
      </c>
      <c r="AJ138" s="83">
        <v>0</v>
      </c>
      <c r="AK138" s="83">
        <v>0</v>
      </c>
      <c r="AL138" s="83">
        <v>-143536334.85529998</v>
      </c>
      <c r="AM138" s="83">
        <v>143536334.85529998</v>
      </c>
      <c r="AN138" s="83">
        <v>0</v>
      </c>
      <c r="AO138" s="83">
        <v>0</v>
      </c>
      <c r="AP138" s="82">
        <v>0.94721959034263092</v>
      </c>
      <c r="AW138" s="587">
        <v>-151534381.59295207</v>
      </c>
      <c r="AX138" s="587">
        <v>-151534381.59295207</v>
      </c>
      <c r="AY138" s="587">
        <v>151534381.59295207</v>
      </c>
      <c r="AZ138" s="587">
        <v>0</v>
      </c>
      <c r="BA138" s="587">
        <v>0</v>
      </c>
      <c r="BB138" s="587">
        <v>-143536334.85529998</v>
      </c>
      <c r="BC138" s="587">
        <v>143536334.85529998</v>
      </c>
      <c r="BD138" s="587">
        <v>0</v>
      </c>
      <c r="BE138" s="587">
        <v>0</v>
      </c>
      <c r="BF138" s="83">
        <f t="shared" si="11"/>
        <v>0</v>
      </c>
      <c r="BG138" s="588">
        <v>0.94721959034263092</v>
      </c>
    </row>
    <row r="139" spans="1:59">
      <c r="A139" s="84" t="s">
        <v>425</v>
      </c>
      <c r="B139" s="83">
        <v>0</v>
      </c>
      <c r="C139" s="83">
        <v>0</v>
      </c>
      <c r="D139" s="83">
        <v>0</v>
      </c>
      <c r="E139" s="83">
        <v>0</v>
      </c>
      <c r="F139" s="83">
        <v>0</v>
      </c>
      <c r="G139" s="83">
        <v>0</v>
      </c>
      <c r="H139" s="83">
        <v>0</v>
      </c>
      <c r="I139" s="83">
        <v>0</v>
      </c>
      <c r="J139" s="83">
        <v>0</v>
      </c>
      <c r="K139" s="82">
        <v>0.94645979999999963</v>
      </c>
      <c r="L139" s="83">
        <v>0</v>
      </c>
      <c r="M139" s="83">
        <v>0</v>
      </c>
      <c r="N139" s="83">
        <v>0</v>
      </c>
      <c r="O139" s="83">
        <v>0</v>
      </c>
      <c r="P139" s="83">
        <v>0</v>
      </c>
      <c r="Q139" s="83">
        <v>0</v>
      </c>
      <c r="R139" s="83">
        <v>0</v>
      </c>
      <c r="S139" s="83">
        <v>0</v>
      </c>
      <c r="T139" s="83">
        <v>0</v>
      </c>
      <c r="U139" s="82">
        <v>0.94277619240995802</v>
      </c>
      <c r="V139" s="83">
        <v>0</v>
      </c>
      <c r="W139" s="83">
        <v>0</v>
      </c>
      <c r="X139" s="83">
        <v>0</v>
      </c>
      <c r="Y139" s="83">
        <v>0</v>
      </c>
      <c r="Z139" s="83">
        <v>0</v>
      </c>
      <c r="AA139" s="83">
        <v>0</v>
      </c>
      <c r="AB139" s="83">
        <v>0</v>
      </c>
      <c r="AC139" s="83">
        <v>0</v>
      </c>
      <c r="AD139" s="83">
        <v>0</v>
      </c>
      <c r="AE139" s="83">
        <f t="shared" si="7"/>
        <v>0</v>
      </c>
      <c r="AF139" s="82">
        <v>0.94712157517284312</v>
      </c>
      <c r="AG139" s="83">
        <v>0</v>
      </c>
      <c r="AH139" s="83">
        <v>0</v>
      </c>
      <c r="AI139" s="83">
        <v>0</v>
      </c>
      <c r="AJ139" s="83">
        <v>0</v>
      </c>
      <c r="AK139" s="83">
        <v>0</v>
      </c>
      <c r="AL139" s="83">
        <v>0</v>
      </c>
      <c r="AM139" s="83">
        <v>0</v>
      </c>
      <c r="AN139" s="83">
        <v>0</v>
      </c>
      <c r="AO139" s="83">
        <v>0</v>
      </c>
      <c r="AP139" s="82">
        <v>0.94721959034263092</v>
      </c>
      <c r="AW139" s="587">
        <v>0</v>
      </c>
      <c r="AX139" s="587">
        <v>0</v>
      </c>
      <c r="AY139" s="587">
        <v>0</v>
      </c>
      <c r="AZ139" s="587">
        <v>0</v>
      </c>
      <c r="BA139" s="587">
        <v>0</v>
      </c>
      <c r="BB139" s="587">
        <v>0</v>
      </c>
      <c r="BC139" s="587">
        <v>0</v>
      </c>
      <c r="BD139" s="587">
        <v>0</v>
      </c>
      <c r="BE139" s="587">
        <v>0</v>
      </c>
      <c r="BF139" s="83">
        <f t="shared" si="11"/>
        <v>0</v>
      </c>
      <c r="BG139" s="588">
        <v>0.94721959034263092</v>
      </c>
    </row>
    <row r="140" spans="1:59">
      <c r="A140" s="84" t="s">
        <v>424</v>
      </c>
      <c r="B140" s="83">
        <v>-220919139.66230771</v>
      </c>
      <c r="C140" s="83">
        <v>-220919139.66230771</v>
      </c>
      <c r="D140" s="83">
        <v>0</v>
      </c>
      <c r="E140" s="83">
        <v>0</v>
      </c>
      <c r="F140" s="83">
        <v>-220919139.66230771</v>
      </c>
      <c r="G140" s="83">
        <v>-209057949.10089019</v>
      </c>
      <c r="H140" s="83">
        <v>0</v>
      </c>
      <c r="I140" s="83">
        <v>0</v>
      </c>
      <c r="J140" s="83">
        <v>-209057949.10089019</v>
      </c>
      <c r="K140" s="82">
        <v>0.94630981009817317</v>
      </c>
      <c r="L140" s="83">
        <v>-225991037.47000012</v>
      </c>
      <c r="M140" s="83">
        <v>-225991037.47000012</v>
      </c>
      <c r="N140" s="83">
        <v>0</v>
      </c>
      <c r="O140" s="83">
        <v>0</v>
      </c>
      <c r="P140" s="83">
        <v>-225991037.47000012</v>
      </c>
      <c r="Q140" s="83">
        <v>-213705690.78920335</v>
      </c>
      <c r="R140" s="83">
        <v>0</v>
      </c>
      <c r="S140" s="83">
        <v>0</v>
      </c>
      <c r="T140" s="83">
        <v>-213705690.78920335</v>
      </c>
      <c r="U140" s="82">
        <v>0.94563790308530427</v>
      </c>
      <c r="V140" s="83">
        <v>-235702733.47000012</v>
      </c>
      <c r="W140" s="83">
        <v>-235702733.47000012</v>
      </c>
      <c r="X140" s="83">
        <v>0</v>
      </c>
      <c r="Y140" s="83">
        <v>0</v>
      </c>
      <c r="Z140" s="83">
        <v>-235702733.47000012</v>
      </c>
      <c r="AA140" s="83">
        <v>-224057882.67416933</v>
      </c>
      <c r="AB140" s="83">
        <v>0</v>
      </c>
      <c r="AC140" s="83">
        <v>0</v>
      </c>
      <c r="AD140" s="83">
        <v>-224057882.67416933</v>
      </c>
      <c r="AE140" s="83">
        <f t="shared" ref="AE140:AE203" si="12">+IF(AF140=1,AD140,AD140*$AT$6)</f>
        <v>-224026767.36136508</v>
      </c>
      <c r="AF140" s="82">
        <v>0.95059518137784804</v>
      </c>
      <c r="AG140" s="83">
        <v>-245414429.47000012</v>
      </c>
      <c r="AH140" s="83">
        <v>-245414429.47000012</v>
      </c>
      <c r="AI140" s="83">
        <v>0</v>
      </c>
      <c r="AJ140" s="83">
        <v>0</v>
      </c>
      <c r="AK140" s="83">
        <v>-245414429.47000012</v>
      </c>
      <c r="AL140" s="83">
        <v>-233458755.63514069</v>
      </c>
      <c r="AM140" s="83">
        <v>0</v>
      </c>
      <c r="AN140" s="83">
        <v>0</v>
      </c>
      <c r="AO140" s="83">
        <v>-233458755.63514069</v>
      </c>
      <c r="AP140" s="82">
        <v>0.95128373722490955</v>
      </c>
      <c r="AW140" s="587">
        <v>-245414429.47000012</v>
      </c>
      <c r="AX140" s="587">
        <v>-245414429.47000012</v>
      </c>
      <c r="AY140" s="587">
        <v>0</v>
      </c>
      <c r="AZ140" s="587">
        <v>0</v>
      </c>
      <c r="BA140" s="587">
        <v>-245414429.47000012</v>
      </c>
      <c r="BB140" s="587">
        <v>-233458755.63514069</v>
      </c>
      <c r="BC140" s="587">
        <v>0</v>
      </c>
      <c r="BD140" s="587">
        <v>0</v>
      </c>
      <c r="BE140" s="587">
        <v>-233458755.63514069</v>
      </c>
      <c r="BF140" s="83">
        <f t="shared" si="11"/>
        <v>-233416910.28536558</v>
      </c>
      <c r="BG140" s="588">
        <v>0.95128373722490955</v>
      </c>
    </row>
    <row r="141" spans="1:59">
      <c r="A141" s="84" t="s">
        <v>423</v>
      </c>
      <c r="B141" s="83">
        <v>-33215398.372307695</v>
      </c>
      <c r="C141" s="83">
        <v>-33215398.372307695</v>
      </c>
      <c r="D141" s="83">
        <v>33215398.372307695</v>
      </c>
      <c r="E141" s="83">
        <v>0</v>
      </c>
      <c r="F141" s="83">
        <v>0</v>
      </c>
      <c r="G141" s="83">
        <v>-31350125.615701549</v>
      </c>
      <c r="H141" s="83">
        <v>31350125.615701549</v>
      </c>
      <c r="I141" s="83">
        <v>0</v>
      </c>
      <c r="J141" s="83">
        <v>0</v>
      </c>
      <c r="K141" s="82">
        <v>0.94384313155908861</v>
      </c>
      <c r="L141" s="83">
        <v>-33201547.129999999</v>
      </c>
      <c r="M141" s="83">
        <v>-33201547.129999999</v>
      </c>
      <c r="N141" s="83">
        <v>33201547.129999999</v>
      </c>
      <c r="O141" s="83">
        <v>0</v>
      </c>
      <c r="P141" s="83">
        <v>0</v>
      </c>
      <c r="Q141" s="83">
        <v>-31301628.185341168</v>
      </c>
      <c r="R141" s="83">
        <v>31301628.185341168</v>
      </c>
      <c r="S141" s="83">
        <v>0</v>
      </c>
      <c r="T141" s="83">
        <v>0</v>
      </c>
      <c r="U141" s="82">
        <v>0.94277619240995802</v>
      </c>
      <c r="V141" s="83">
        <v>-33201547.129999999</v>
      </c>
      <c r="W141" s="83">
        <v>-33201547.129999999</v>
      </c>
      <c r="X141" s="83">
        <v>33201547.129999999</v>
      </c>
      <c r="Y141" s="83">
        <v>0</v>
      </c>
      <c r="Z141" s="83">
        <v>0</v>
      </c>
      <c r="AA141" s="83">
        <v>-31445901.615940988</v>
      </c>
      <c r="AB141" s="83">
        <v>31445901.615940988</v>
      </c>
      <c r="AC141" s="83">
        <v>0</v>
      </c>
      <c r="AD141" s="83">
        <v>0</v>
      </c>
      <c r="AE141" s="83">
        <f t="shared" si="12"/>
        <v>0</v>
      </c>
      <c r="AF141" s="82">
        <v>0.94712157517284312</v>
      </c>
      <c r="AG141" s="83">
        <v>-33201547.129999999</v>
      </c>
      <c r="AH141" s="83">
        <v>-33201547.129999999</v>
      </c>
      <c r="AI141" s="83">
        <v>33201547.129999999</v>
      </c>
      <c r="AJ141" s="83">
        <v>0</v>
      </c>
      <c r="AK141" s="83">
        <v>0</v>
      </c>
      <c r="AL141" s="83">
        <v>-31449155.871220153</v>
      </c>
      <c r="AM141" s="83">
        <v>31449155.871220153</v>
      </c>
      <c r="AN141" s="83">
        <v>0</v>
      </c>
      <c r="AO141" s="83">
        <v>0</v>
      </c>
      <c r="AP141" s="82">
        <v>0.94721959034263092</v>
      </c>
      <c r="AW141" s="587">
        <v>-33201547.129999999</v>
      </c>
      <c r="AX141" s="587">
        <v>-33201547.129999999</v>
      </c>
      <c r="AY141" s="587">
        <v>33201547.129999999</v>
      </c>
      <c r="AZ141" s="587">
        <v>0</v>
      </c>
      <c r="BA141" s="587">
        <v>0</v>
      </c>
      <c r="BB141" s="587">
        <v>-31449155.871220153</v>
      </c>
      <c r="BC141" s="587">
        <v>31449155.871220153</v>
      </c>
      <c r="BD141" s="587">
        <v>0</v>
      </c>
      <c r="BE141" s="587">
        <v>0</v>
      </c>
      <c r="BF141" s="83">
        <f t="shared" si="11"/>
        <v>0</v>
      </c>
      <c r="BG141" s="588">
        <v>0.94721959034263092</v>
      </c>
    </row>
    <row r="142" spans="1:59">
      <c r="A142" s="84" t="s">
        <v>422</v>
      </c>
      <c r="B142" s="83">
        <v>856647.40846153861</v>
      </c>
      <c r="C142" s="83">
        <v>856647.40846153861</v>
      </c>
      <c r="D142" s="83">
        <v>0</v>
      </c>
      <c r="E142" s="83">
        <v>0</v>
      </c>
      <c r="F142" s="83">
        <v>856647.40846153861</v>
      </c>
      <c r="G142" s="83">
        <v>810653.84642233083</v>
      </c>
      <c r="H142" s="83">
        <v>0</v>
      </c>
      <c r="I142" s="83">
        <v>0</v>
      </c>
      <c r="J142" s="83">
        <v>810653.84642233083</v>
      </c>
      <c r="K142" s="82">
        <v>0.94630981009817317</v>
      </c>
      <c r="L142" s="83">
        <v>117724227.12626116</v>
      </c>
      <c r="M142" s="83">
        <v>117724227.12626116</v>
      </c>
      <c r="N142" s="83">
        <v>0</v>
      </c>
      <c r="O142" s="83">
        <v>0</v>
      </c>
      <c r="P142" s="83">
        <v>117724227.12626116</v>
      </c>
      <c r="Q142" s="83">
        <v>111324491.2820157</v>
      </c>
      <c r="R142" s="83">
        <v>0</v>
      </c>
      <c r="S142" s="83">
        <v>0</v>
      </c>
      <c r="T142" s="83">
        <v>111324491.2820157</v>
      </c>
      <c r="U142" s="82">
        <v>0.94563790308530427</v>
      </c>
      <c r="V142" s="83">
        <v>146014234.30999997</v>
      </c>
      <c r="W142" s="83">
        <v>146014234.30999997</v>
      </c>
      <c r="X142" s="83">
        <v>0</v>
      </c>
      <c r="Y142" s="83">
        <v>0</v>
      </c>
      <c r="Z142" s="83">
        <v>146014234.30999997</v>
      </c>
      <c r="AA142" s="83">
        <v>138800427.54766202</v>
      </c>
      <c r="AB142" s="83">
        <v>0</v>
      </c>
      <c r="AC142" s="83">
        <v>0</v>
      </c>
      <c r="AD142" s="83">
        <v>138800427.54766202</v>
      </c>
      <c r="AE142" s="83">
        <f t="shared" si="12"/>
        <v>138781152.08781672</v>
      </c>
      <c r="AF142" s="82">
        <v>0.95059518137784804</v>
      </c>
      <c r="AG142" s="83">
        <v>146014234.30999997</v>
      </c>
      <c r="AH142" s="83">
        <v>146014234.30999997</v>
      </c>
      <c r="AI142" s="83">
        <v>0</v>
      </c>
      <c r="AJ142" s="83">
        <v>0</v>
      </c>
      <c r="AK142" s="83">
        <v>146014234.30999997</v>
      </c>
      <c r="AL142" s="83">
        <v>138900966.50245038</v>
      </c>
      <c r="AM142" s="83">
        <v>0</v>
      </c>
      <c r="AN142" s="83">
        <v>0</v>
      </c>
      <c r="AO142" s="83">
        <v>138900966.50245038</v>
      </c>
      <c r="AP142" s="82">
        <v>0.95128373722490955</v>
      </c>
      <c r="AW142" s="587">
        <v>146014234.30999997</v>
      </c>
      <c r="AX142" s="587">
        <v>146014234.30999997</v>
      </c>
      <c r="AY142" s="587">
        <v>0</v>
      </c>
      <c r="AZ142" s="587">
        <v>0</v>
      </c>
      <c r="BA142" s="587">
        <v>146014234.30999997</v>
      </c>
      <c r="BB142" s="587">
        <v>138900966.50245038</v>
      </c>
      <c r="BC142" s="587">
        <v>0</v>
      </c>
      <c r="BD142" s="587">
        <v>0</v>
      </c>
      <c r="BE142" s="587">
        <v>138900966.50245038</v>
      </c>
      <c r="BF142" s="83">
        <f t="shared" si="11"/>
        <v>138876069.77278358</v>
      </c>
      <c r="BG142" s="588">
        <v>0.95128373722490955</v>
      </c>
    </row>
    <row r="143" spans="1:59">
      <c r="A143" s="84" t="s">
        <v>421</v>
      </c>
      <c r="B143" s="83">
        <v>-856647.40846153849</v>
      </c>
      <c r="C143" s="83">
        <v>-856647.40846153849</v>
      </c>
      <c r="D143" s="83">
        <v>0</v>
      </c>
      <c r="E143" s="83">
        <v>0</v>
      </c>
      <c r="F143" s="83">
        <v>-856647.40846153849</v>
      </c>
      <c r="G143" s="83">
        <v>0</v>
      </c>
      <c r="H143" s="83">
        <v>0</v>
      </c>
      <c r="I143" s="83">
        <v>0</v>
      </c>
      <c r="J143" s="83">
        <v>0</v>
      </c>
      <c r="K143" s="82">
        <v>0</v>
      </c>
      <c r="L143" s="83">
        <v>-117724227.12626116</v>
      </c>
      <c r="M143" s="83">
        <v>-117724227.12626116</v>
      </c>
      <c r="N143" s="83">
        <v>0</v>
      </c>
      <c r="O143" s="83">
        <v>0</v>
      </c>
      <c r="P143" s="83">
        <v>-117724227.12626116</v>
      </c>
      <c r="Q143" s="83">
        <v>0</v>
      </c>
      <c r="R143" s="83">
        <v>0</v>
      </c>
      <c r="S143" s="83">
        <v>0</v>
      </c>
      <c r="T143" s="83">
        <v>0</v>
      </c>
      <c r="U143" s="82">
        <v>0</v>
      </c>
      <c r="V143" s="83">
        <v>-146014234.30999997</v>
      </c>
      <c r="W143" s="83">
        <v>-146014234.30999997</v>
      </c>
      <c r="X143" s="83">
        <v>0</v>
      </c>
      <c r="Y143" s="83">
        <v>0</v>
      </c>
      <c r="Z143" s="83">
        <v>-146014234.30999997</v>
      </c>
      <c r="AA143" s="83">
        <v>0</v>
      </c>
      <c r="AB143" s="83">
        <v>0</v>
      </c>
      <c r="AC143" s="83">
        <v>0</v>
      </c>
      <c r="AD143" s="83">
        <v>0</v>
      </c>
      <c r="AE143" s="83">
        <f t="shared" si="12"/>
        <v>0</v>
      </c>
      <c r="AF143" s="82">
        <v>0</v>
      </c>
      <c r="AG143" s="83">
        <v>-146014234.30999997</v>
      </c>
      <c r="AH143" s="83">
        <v>-146014234.30999997</v>
      </c>
      <c r="AI143" s="83">
        <v>0</v>
      </c>
      <c r="AJ143" s="83">
        <v>0</v>
      </c>
      <c r="AK143" s="83">
        <v>-146014234.30999997</v>
      </c>
      <c r="AL143" s="83">
        <v>0</v>
      </c>
      <c r="AM143" s="83">
        <v>0</v>
      </c>
      <c r="AN143" s="83">
        <v>0</v>
      </c>
      <c r="AO143" s="83">
        <v>0</v>
      </c>
      <c r="AP143" s="82">
        <v>0</v>
      </c>
      <c r="AW143" s="587">
        <v>-146014234.30999997</v>
      </c>
      <c r="AX143" s="587">
        <v>-146014234.30999997</v>
      </c>
      <c r="AY143" s="587">
        <v>0</v>
      </c>
      <c r="AZ143" s="587">
        <v>0</v>
      </c>
      <c r="BA143" s="587">
        <v>-146014234.30999997</v>
      </c>
      <c r="BB143" s="587">
        <v>0</v>
      </c>
      <c r="BC143" s="587">
        <v>0</v>
      </c>
      <c r="BD143" s="587">
        <v>0</v>
      </c>
      <c r="BE143" s="587">
        <v>0</v>
      </c>
      <c r="BF143" s="83">
        <f t="shared" si="11"/>
        <v>0</v>
      </c>
      <c r="BG143" s="588">
        <v>0</v>
      </c>
    </row>
    <row r="144" spans="1:59" ht="15.75" thickBot="1">
      <c r="A144" s="84" t="s">
        <v>420</v>
      </c>
      <c r="B144" s="83">
        <v>-68087024.190769225</v>
      </c>
      <c r="C144" s="83">
        <v>-68087024.190769225</v>
      </c>
      <c r="D144" s="83">
        <v>0</v>
      </c>
      <c r="E144" s="83">
        <v>0</v>
      </c>
      <c r="F144" s="83">
        <v>-68087024.190769225</v>
      </c>
      <c r="G144" s="83">
        <v>-64431418.932116546</v>
      </c>
      <c r="H144" s="83">
        <v>0</v>
      </c>
      <c r="I144" s="83">
        <v>0</v>
      </c>
      <c r="J144" s="83">
        <v>-64431418.932116546</v>
      </c>
      <c r="K144" s="82">
        <v>0.94630981009817317</v>
      </c>
      <c r="L144" s="83">
        <v>-69744287.859999999</v>
      </c>
      <c r="M144" s="83">
        <v>-69744287.859999999</v>
      </c>
      <c r="N144" s="83">
        <v>0</v>
      </c>
      <c r="O144" s="83">
        <v>0</v>
      </c>
      <c r="P144" s="83">
        <v>-69744287.859999999</v>
      </c>
      <c r="Q144" s="83">
        <v>-65952842.12410824</v>
      </c>
      <c r="R144" s="83">
        <v>0</v>
      </c>
      <c r="S144" s="83">
        <v>0</v>
      </c>
      <c r="T144" s="83">
        <v>-65952842.12410824</v>
      </c>
      <c r="U144" s="82">
        <v>0.94563790308530427</v>
      </c>
      <c r="V144" s="83">
        <v>-71400287.859999999</v>
      </c>
      <c r="W144" s="83">
        <v>-71400287.859999999</v>
      </c>
      <c r="X144" s="83">
        <v>0</v>
      </c>
      <c r="Y144" s="83">
        <v>0</v>
      </c>
      <c r="Z144" s="83">
        <v>-71400287.859999999</v>
      </c>
      <c r="AA144" s="83">
        <v>-67872769.588707268</v>
      </c>
      <c r="AB144" s="83">
        <v>0</v>
      </c>
      <c r="AC144" s="83">
        <v>0</v>
      </c>
      <c r="AD144" s="83">
        <v>-67872769.588707268</v>
      </c>
      <c r="AE144" s="83">
        <f t="shared" si="12"/>
        <v>-67863343.977648929</v>
      </c>
      <c r="AF144" s="82">
        <v>0.95059518137784804</v>
      </c>
      <c r="AG144" s="83">
        <v>-73056287.859999999</v>
      </c>
      <c r="AH144" s="83">
        <v>-73056287.859999999</v>
      </c>
      <c r="AI144" s="83">
        <v>0</v>
      </c>
      <c r="AJ144" s="83">
        <v>0</v>
      </c>
      <c r="AK144" s="83">
        <v>-73056287.859999999</v>
      </c>
      <c r="AL144" s="83">
        <v>-69497258.543239594</v>
      </c>
      <c r="AM144" s="83">
        <v>0</v>
      </c>
      <c r="AN144" s="83">
        <v>0</v>
      </c>
      <c r="AO144" s="83">
        <v>-69497258.543239594</v>
      </c>
      <c r="AP144" s="82">
        <v>0.95128373722490955</v>
      </c>
      <c r="AW144" s="587">
        <v>-73056287.859999999</v>
      </c>
      <c r="AX144" s="587">
        <v>-73056287.859999999</v>
      </c>
      <c r="AY144" s="587">
        <v>0</v>
      </c>
      <c r="AZ144" s="587">
        <v>0</v>
      </c>
      <c r="BA144" s="587">
        <v>-73056287.859999999</v>
      </c>
      <c r="BB144" s="587">
        <v>-69497258.543239594</v>
      </c>
      <c r="BC144" s="587">
        <v>0</v>
      </c>
      <c r="BD144" s="587">
        <v>0</v>
      </c>
      <c r="BE144" s="587">
        <v>-69497258.543239594</v>
      </c>
      <c r="BF144" s="83">
        <f t="shared" si="11"/>
        <v>-69484801.794362307</v>
      </c>
      <c r="BG144" s="588">
        <v>0.95128373722490955</v>
      </c>
    </row>
    <row r="145" spans="1:59">
      <c r="A145" s="81" t="s">
        <v>419</v>
      </c>
      <c r="B145" s="78">
        <v>-1769654569.9399219</v>
      </c>
      <c r="C145" s="78">
        <v>-1769654569.9399219</v>
      </c>
      <c r="D145" s="78">
        <v>99046248.355206817</v>
      </c>
      <c r="E145" s="78">
        <v>0</v>
      </c>
      <c r="F145" s="78">
        <v>-1670608321.5847151</v>
      </c>
      <c r="G145" s="78">
        <v>-1673586510.9175944</v>
      </c>
      <c r="H145" s="78">
        <v>93484121.216757625</v>
      </c>
      <c r="I145" s="78">
        <v>0</v>
      </c>
      <c r="J145" s="78">
        <v>-1580102389.7008371</v>
      </c>
      <c r="K145" s="74" t="s">
        <v>5</v>
      </c>
      <c r="L145" s="78">
        <v>-1785755837.0742691</v>
      </c>
      <c r="M145" s="78">
        <v>-1785755837.0742691</v>
      </c>
      <c r="N145" s="78">
        <v>136569366.90325126</v>
      </c>
      <c r="O145" s="78">
        <v>0</v>
      </c>
      <c r="P145" s="78">
        <v>-1649186470.1710176</v>
      </c>
      <c r="Q145" s="78">
        <v>-1576963091.8960459</v>
      </c>
      <c r="R145" s="78">
        <v>128754347.72888575</v>
      </c>
      <c r="S145" s="78">
        <v>0</v>
      </c>
      <c r="T145" s="78">
        <v>-1448208744.1671603</v>
      </c>
      <c r="U145" s="74" t="s">
        <v>5</v>
      </c>
      <c r="V145" s="78">
        <v>-1759718632.3200943</v>
      </c>
      <c r="W145" s="78">
        <v>-1759718632.3200943</v>
      </c>
      <c r="X145" s="78">
        <v>163777659.16089323</v>
      </c>
      <c r="Y145" s="78">
        <v>-17137029.993478946</v>
      </c>
      <c r="Z145" s="78">
        <v>-1613078003.1526802</v>
      </c>
      <c r="AA145" s="78">
        <v>-1533410725.8235345</v>
      </c>
      <c r="AB145" s="78">
        <v>155117354.52258623</v>
      </c>
      <c r="AC145" s="78">
        <v>-16290378.134928741</v>
      </c>
      <c r="AD145" s="78">
        <v>-1394583749.4358768</v>
      </c>
      <c r="AE145" s="78">
        <f>SUM(AE136:AE144)</f>
        <v>-1394390081.1342866</v>
      </c>
      <c r="AF145" s="74" t="s">
        <v>5</v>
      </c>
      <c r="AG145" s="78">
        <v>-1811403428.2232258</v>
      </c>
      <c r="AH145" s="78">
        <v>-1811403428.2232258</v>
      </c>
      <c r="AI145" s="78">
        <v>185106870.28295207</v>
      </c>
      <c r="AJ145" s="78">
        <v>-51690775.137447037</v>
      </c>
      <c r="AK145" s="78">
        <v>-1677987333.0777209</v>
      </c>
      <c r="AL145" s="78">
        <v>-1583505354.8100042</v>
      </c>
      <c r="AM145" s="78">
        <v>175336853.83902436</v>
      </c>
      <c r="AN145" s="78">
        <v>-49172593.75280308</v>
      </c>
      <c r="AO145" s="78">
        <v>-1457341094.723783</v>
      </c>
      <c r="AP145" s="74" t="s">
        <v>5</v>
      </c>
      <c r="AW145" s="589">
        <v>-1811403428.2232258</v>
      </c>
      <c r="AX145" s="589">
        <v>-1811403428.2232258</v>
      </c>
      <c r="AY145" s="589">
        <v>185106870.28295207</v>
      </c>
      <c r="AZ145" s="589">
        <v>-51690775.137447037</v>
      </c>
      <c r="BA145" s="589">
        <v>-1677987333.0777209</v>
      </c>
      <c r="BB145" s="589">
        <v>-1583505354.8100042</v>
      </c>
      <c r="BC145" s="589">
        <v>175336853.83902436</v>
      </c>
      <c r="BD145" s="589">
        <v>-49172593.75280308</v>
      </c>
      <c r="BE145" s="589">
        <v>-1457341094.723783</v>
      </c>
      <c r="BF145" s="78">
        <f>SUM(BF136:BF144)</f>
        <v>-1457079879.6424108</v>
      </c>
      <c r="BG145" s="590" t="s">
        <v>5</v>
      </c>
    </row>
    <row r="147" spans="1:59">
      <c r="A147" s="81" t="s">
        <v>409</v>
      </c>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c r="AA147" s="83"/>
      <c r="AB147" s="83"/>
      <c r="AC147" s="83"/>
      <c r="AD147" s="83"/>
      <c r="AF147" s="83"/>
      <c r="AG147" s="83"/>
      <c r="AH147" s="83"/>
      <c r="AI147" s="83"/>
      <c r="AJ147" s="83"/>
      <c r="AK147" s="83"/>
      <c r="AL147" s="83"/>
      <c r="AM147" s="83"/>
      <c r="AN147" s="83"/>
      <c r="AO147" s="83"/>
      <c r="AP147" s="83"/>
      <c r="AW147" s="587"/>
      <c r="AX147" s="587"/>
      <c r="AY147" s="587"/>
      <c r="AZ147" s="587"/>
      <c r="BA147" s="587"/>
      <c r="BB147" s="587"/>
      <c r="BC147" s="587"/>
      <c r="BD147" s="587"/>
      <c r="BE147" s="587"/>
      <c r="BG147" s="587"/>
    </row>
    <row r="148" spans="1:59">
      <c r="A148" s="84" t="s">
        <v>418</v>
      </c>
      <c r="B148" s="83">
        <v>-3206159.1579204942</v>
      </c>
      <c r="C148" s="83">
        <v>-3206159.1579204942</v>
      </c>
      <c r="D148" s="83">
        <v>0</v>
      </c>
      <c r="E148" s="83">
        <v>0</v>
      </c>
      <c r="F148" s="83">
        <v>-3206159.1579204942</v>
      </c>
      <c r="G148" s="83">
        <v>0</v>
      </c>
      <c r="H148" s="83">
        <v>0</v>
      </c>
      <c r="I148" s="83">
        <v>0</v>
      </c>
      <c r="J148" s="83">
        <v>0</v>
      </c>
      <c r="K148" s="82">
        <v>0</v>
      </c>
      <c r="L148" s="83">
        <v>-4350017.0944496235</v>
      </c>
      <c r="M148" s="83">
        <v>-4350017.0944496235</v>
      </c>
      <c r="N148" s="83">
        <v>0</v>
      </c>
      <c r="O148" s="83">
        <v>0</v>
      </c>
      <c r="P148" s="83">
        <v>-4350017.0944496235</v>
      </c>
      <c r="Q148" s="83">
        <v>0</v>
      </c>
      <c r="R148" s="83">
        <v>0</v>
      </c>
      <c r="S148" s="83">
        <v>0</v>
      </c>
      <c r="T148" s="83">
        <v>0</v>
      </c>
      <c r="U148" s="82">
        <v>0</v>
      </c>
      <c r="V148" s="83">
        <v>-5493875.0603824547</v>
      </c>
      <c r="W148" s="83">
        <v>-5493875.0603824547</v>
      </c>
      <c r="X148" s="83">
        <v>0</v>
      </c>
      <c r="Y148" s="83">
        <v>0</v>
      </c>
      <c r="Z148" s="83">
        <v>-5493875.0603824547</v>
      </c>
      <c r="AA148" s="83">
        <v>0</v>
      </c>
      <c r="AB148" s="83">
        <v>0</v>
      </c>
      <c r="AC148" s="83">
        <v>0</v>
      </c>
      <c r="AD148" s="83">
        <v>0</v>
      </c>
      <c r="AF148" s="82">
        <v>0</v>
      </c>
      <c r="AG148" s="83">
        <v>-6637733.0263152858</v>
      </c>
      <c r="AH148" s="83">
        <v>-6637733.0263152858</v>
      </c>
      <c r="AI148" s="83">
        <v>0</v>
      </c>
      <c r="AJ148" s="83">
        <v>0</v>
      </c>
      <c r="AK148" s="83">
        <v>-6637733.0263152858</v>
      </c>
      <c r="AL148" s="83">
        <v>0</v>
      </c>
      <c r="AM148" s="83">
        <v>0</v>
      </c>
      <c r="AN148" s="83">
        <v>0</v>
      </c>
      <c r="AO148" s="83">
        <v>0</v>
      </c>
      <c r="AP148" s="82">
        <v>0</v>
      </c>
      <c r="AW148" s="587">
        <v>-6637733.0263152858</v>
      </c>
      <c r="AX148" s="587">
        <v>-6637733.0263152858</v>
      </c>
      <c r="AY148" s="587">
        <v>0</v>
      </c>
      <c r="AZ148" s="587">
        <v>0</v>
      </c>
      <c r="BA148" s="587">
        <v>-6637733.0263152858</v>
      </c>
      <c r="BB148" s="587">
        <v>0</v>
      </c>
      <c r="BC148" s="587">
        <v>0</v>
      </c>
      <c r="BD148" s="587">
        <v>0</v>
      </c>
      <c r="BE148" s="587">
        <v>0</v>
      </c>
      <c r="BG148" s="588">
        <v>0</v>
      </c>
    </row>
    <row r="149" spans="1:59">
      <c r="A149" s="84" t="s">
        <v>417</v>
      </c>
      <c r="B149" s="83">
        <v>-988792211.3114965</v>
      </c>
      <c r="C149" s="83">
        <v>-988792211.3114965</v>
      </c>
      <c r="D149" s="83">
        <v>-10284.664615384616</v>
      </c>
      <c r="E149" s="83">
        <v>0</v>
      </c>
      <c r="F149" s="83">
        <v>-988802495.97611189</v>
      </c>
      <c r="G149" s="83">
        <v>-935703769.71273494</v>
      </c>
      <c r="H149" s="83">
        <v>-9734.0216149439966</v>
      </c>
      <c r="I149" s="83">
        <v>0</v>
      </c>
      <c r="J149" s="83">
        <v>-935713503.73434985</v>
      </c>
      <c r="K149" s="82">
        <v>0.94630981009817317</v>
      </c>
      <c r="L149" s="83">
        <v>-1039001910.8928199</v>
      </c>
      <c r="M149" s="83">
        <v>-1039001910.8928199</v>
      </c>
      <c r="N149" s="83">
        <v>0</v>
      </c>
      <c r="O149" s="83">
        <v>92198.271326648464</v>
      </c>
      <c r="P149" s="83">
        <v>-1038909712.6214932</v>
      </c>
      <c r="Q149" s="83">
        <v>-982519588.31831038</v>
      </c>
      <c r="R149" s="83">
        <v>0</v>
      </c>
      <c r="S149" s="83">
        <v>87186.179965421761</v>
      </c>
      <c r="T149" s="83">
        <v>-982432402.138345</v>
      </c>
      <c r="U149" s="82">
        <v>0.94563790308530427</v>
      </c>
      <c r="V149" s="83">
        <v>-1080291012.0048375</v>
      </c>
      <c r="W149" s="83">
        <v>-1080291012.0048375</v>
      </c>
      <c r="X149" s="83">
        <v>0</v>
      </c>
      <c r="Y149" s="83">
        <v>-78045214.490847468</v>
      </c>
      <c r="Z149" s="83">
        <v>-1158336226.4956851</v>
      </c>
      <c r="AA149" s="83">
        <v>-1026919430.4975976</v>
      </c>
      <c r="AB149" s="83">
        <v>0</v>
      </c>
      <c r="AC149" s="83">
        <v>-74189404.824600205</v>
      </c>
      <c r="AD149" s="83">
        <v>-1101108835.3221977</v>
      </c>
      <c r="AE149" s="83">
        <f t="shared" si="12"/>
        <v>-1100955922.3988333</v>
      </c>
      <c r="AF149" s="82">
        <v>0.95059518137784804</v>
      </c>
      <c r="AG149" s="83">
        <v>-1123491553.62185</v>
      </c>
      <c r="AH149" s="83">
        <v>-1123491553.62185</v>
      </c>
      <c r="AI149" s="83">
        <v>0</v>
      </c>
      <c r="AJ149" s="83">
        <v>-236964606.47953281</v>
      </c>
      <c r="AK149" s="83">
        <v>-1360456160.1013827</v>
      </c>
      <c r="AL149" s="83">
        <v>-1068759243.8700134</v>
      </c>
      <c r="AM149" s="83">
        <v>0</v>
      </c>
      <c r="AN149" s="83">
        <v>-225420576.44188008</v>
      </c>
      <c r="AO149" s="83">
        <v>-1294179820.3118935</v>
      </c>
      <c r="AP149" s="82">
        <v>0.95128373722490955</v>
      </c>
      <c r="AW149" s="587">
        <v>-1123491553.62185</v>
      </c>
      <c r="AX149" s="587">
        <v>-1123491553.62185</v>
      </c>
      <c r="AY149" s="587">
        <v>0</v>
      </c>
      <c r="AZ149" s="587">
        <v>-236964606.47953281</v>
      </c>
      <c r="BA149" s="587">
        <v>-1360456160.1013827</v>
      </c>
      <c r="BB149" s="587">
        <v>-1068759243.8700134</v>
      </c>
      <c r="BC149" s="587">
        <v>0</v>
      </c>
      <c r="BD149" s="587">
        <v>-225420576.44188008</v>
      </c>
      <c r="BE149" s="587">
        <v>-1294179820.3118935</v>
      </c>
      <c r="BF149" s="83">
        <f t="shared" ref="BF149:BF156" si="13">+IF(BG149=1,BE149,BE149*$BK$6)</f>
        <v>-1293947850.3988118</v>
      </c>
      <c r="BG149" s="588">
        <v>0.95128373722490955</v>
      </c>
    </row>
    <row r="150" spans="1:59">
      <c r="A150" s="84" t="s">
        <v>416</v>
      </c>
      <c r="B150" s="83">
        <v>-489831163.18855131</v>
      </c>
      <c r="C150" s="83">
        <v>-489831163.18855131</v>
      </c>
      <c r="D150" s="83">
        <v>0</v>
      </c>
      <c r="E150" s="83">
        <v>0</v>
      </c>
      <c r="F150" s="83">
        <v>-489831163.18855131</v>
      </c>
      <c r="G150" s="83">
        <v>-463532035.01712525</v>
      </c>
      <c r="H150" s="83">
        <v>0</v>
      </c>
      <c r="I150" s="83">
        <v>0</v>
      </c>
      <c r="J150" s="83">
        <v>-463532035.01712525</v>
      </c>
      <c r="K150" s="82">
        <v>0.94630981009817317</v>
      </c>
      <c r="L150" s="83">
        <v>-509732120.93095046</v>
      </c>
      <c r="M150" s="83">
        <v>-509732120.93095046</v>
      </c>
      <c r="N150" s="83">
        <v>0</v>
      </c>
      <c r="O150" s="83">
        <v>0</v>
      </c>
      <c r="P150" s="83">
        <v>-509732120.93095046</v>
      </c>
      <c r="Q150" s="83">
        <v>-482022013.97236872</v>
      </c>
      <c r="R150" s="83">
        <v>0</v>
      </c>
      <c r="S150" s="83">
        <v>0</v>
      </c>
      <c r="T150" s="83">
        <v>-482022013.97236872</v>
      </c>
      <c r="U150" s="82">
        <v>0.94563790308530427</v>
      </c>
      <c r="V150" s="83">
        <v>-530781540.63888448</v>
      </c>
      <c r="W150" s="83">
        <v>-530781540.63888448</v>
      </c>
      <c r="X150" s="83">
        <v>0</v>
      </c>
      <c r="Y150" s="83">
        <v>0</v>
      </c>
      <c r="Z150" s="83">
        <v>-530781540.63888448</v>
      </c>
      <c r="AA150" s="83">
        <v>-504558374.895634</v>
      </c>
      <c r="AB150" s="83">
        <v>0</v>
      </c>
      <c r="AC150" s="83">
        <v>0</v>
      </c>
      <c r="AD150" s="83">
        <v>-504558374.895634</v>
      </c>
      <c r="AE150" s="83">
        <f t="shared" si="12"/>
        <v>-504488305.98542428</v>
      </c>
      <c r="AF150" s="82">
        <v>0.95059518137784804</v>
      </c>
      <c r="AG150" s="83">
        <v>-551612973.37721837</v>
      </c>
      <c r="AH150" s="83">
        <v>-551612973.37721837</v>
      </c>
      <c r="AI150" s="83">
        <v>0</v>
      </c>
      <c r="AJ150" s="83">
        <v>0</v>
      </c>
      <c r="AK150" s="83">
        <v>-551612973.37721837</v>
      </c>
      <c r="AL150" s="83">
        <v>-524740450.81602484</v>
      </c>
      <c r="AM150" s="83">
        <v>0</v>
      </c>
      <c r="AN150" s="83">
        <v>0</v>
      </c>
      <c r="AO150" s="83">
        <v>-524740450.81602484</v>
      </c>
      <c r="AP150" s="82">
        <v>0.95128373722490955</v>
      </c>
      <c r="AW150" s="587">
        <v>-551612973.37721837</v>
      </c>
      <c r="AX150" s="587">
        <v>-551612973.37721837</v>
      </c>
      <c r="AY150" s="587">
        <v>0</v>
      </c>
      <c r="AZ150" s="587">
        <v>0</v>
      </c>
      <c r="BA150" s="587">
        <v>-551612973.37721837</v>
      </c>
      <c r="BB150" s="587">
        <v>-524740450.81602484</v>
      </c>
      <c r="BC150" s="587">
        <v>0</v>
      </c>
      <c r="BD150" s="587">
        <v>0</v>
      </c>
      <c r="BE150" s="587">
        <v>-524740450.81602484</v>
      </c>
      <c r="BF150" s="83">
        <f t="shared" si="13"/>
        <v>-524646395.8826564</v>
      </c>
      <c r="BG150" s="588">
        <v>0.95128373722490955</v>
      </c>
    </row>
    <row r="151" spans="1:59">
      <c r="A151" s="84" t="s">
        <v>415</v>
      </c>
      <c r="B151" s="83">
        <v>-232307962.04863808</v>
      </c>
      <c r="C151" s="83">
        <v>-232307962.04863808</v>
      </c>
      <c r="D151" s="83">
        <v>0</v>
      </c>
      <c r="E151" s="83">
        <v>0</v>
      </c>
      <c r="F151" s="83">
        <v>-232307962.04863808</v>
      </c>
      <c r="G151" s="83">
        <v>-219835303.4505403</v>
      </c>
      <c r="H151" s="83">
        <v>0</v>
      </c>
      <c r="I151" s="83">
        <v>0</v>
      </c>
      <c r="J151" s="83">
        <v>-219835303.4505403</v>
      </c>
      <c r="K151" s="82">
        <v>0.94630981009817317</v>
      </c>
      <c r="L151" s="83">
        <v>-236867608.07228774</v>
      </c>
      <c r="M151" s="83">
        <v>-236867608.07228774</v>
      </c>
      <c r="N151" s="83">
        <v>0</v>
      </c>
      <c r="O151" s="83">
        <v>0</v>
      </c>
      <c r="P151" s="83">
        <v>-236867608.07228774</v>
      </c>
      <c r="Q151" s="83">
        <v>-223990988.20630985</v>
      </c>
      <c r="R151" s="83">
        <v>0</v>
      </c>
      <c r="S151" s="83">
        <v>0</v>
      </c>
      <c r="T151" s="83">
        <v>-223990988.20630985</v>
      </c>
      <c r="U151" s="82">
        <v>0.94563790308530427</v>
      </c>
      <c r="V151" s="83">
        <v>-241623029.44369254</v>
      </c>
      <c r="W151" s="83">
        <v>-241623029.44369254</v>
      </c>
      <c r="X151" s="83">
        <v>0</v>
      </c>
      <c r="Y151" s="83">
        <v>0</v>
      </c>
      <c r="Z151" s="83">
        <v>-241623029.44369254</v>
      </c>
      <c r="AA151" s="83">
        <v>-229685687.49909201</v>
      </c>
      <c r="AB151" s="83">
        <v>0</v>
      </c>
      <c r="AC151" s="83">
        <v>0</v>
      </c>
      <c r="AD151" s="83">
        <v>-229685687.49909201</v>
      </c>
      <c r="AE151" s="83">
        <f t="shared" si="12"/>
        <v>-229653790.64311936</v>
      </c>
      <c r="AF151" s="82">
        <v>0.95059518137784804</v>
      </c>
      <c r="AG151" s="83">
        <v>-244928383.42916024</v>
      </c>
      <c r="AH151" s="83">
        <v>-244928383.42916024</v>
      </c>
      <c r="AI151" s="83">
        <v>0</v>
      </c>
      <c r="AJ151" s="83">
        <v>0</v>
      </c>
      <c r="AK151" s="83">
        <v>-244928383.42916024</v>
      </c>
      <c r="AL151" s="83">
        <v>-232996387.94094715</v>
      </c>
      <c r="AM151" s="83">
        <v>0</v>
      </c>
      <c r="AN151" s="83">
        <v>0</v>
      </c>
      <c r="AO151" s="83">
        <v>-232996387.94094715</v>
      </c>
      <c r="AP151" s="82">
        <v>0.95128373722490955</v>
      </c>
      <c r="AW151" s="587">
        <v>-244928383.42916024</v>
      </c>
      <c r="AX151" s="587">
        <v>-244928383.42916024</v>
      </c>
      <c r="AY151" s="587">
        <v>0</v>
      </c>
      <c r="AZ151" s="587">
        <v>0</v>
      </c>
      <c r="BA151" s="587">
        <v>-244928383.42916024</v>
      </c>
      <c r="BB151" s="587">
        <v>-232996387.94094715</v>
      </c>
      <c r="BC151" s="587">
        <v>0</v>
      </c>
      <c r="BD151" s="587">
        <v>0</v>
      </c>
      <c r="BE151" s="587">
        <v>-232996387.94094715</v>
      </c>
      <c r="BF151" s="83">
        <f t="shared" si="13"/>
        <v>-232954625.46635845</v>
      </c>
      <c r="BG151" s="588">
        <v>0.95128373722490955</v>
      </c>
    </row>
    <row r="152" spans="1:59">
      <c r="A152" s="84" t="s">
        <v>414</v>
      </c>
      <c r="B152" s="83">
        <v>-637988527.39091587</v>
      </c>
      <c r="C152" s="83">
        <v>-637988527.39091587</v>
      </c>
      <c r="D152" s="83">
        <v>0</v>
      </c>
      <c r="E152" s="83">
        <v>0</v>
      </c>
      <c r="F152" s="83">
        <v>-637988527.39091587</v>
      </c>
      <c r="G152" s="83">
        <v>-603734802.20011079</v>
      </c>
      <c r="H152" s="83">
        <v>0</v>
      </c>
      <c r="I152" s="83">
        <v>0</v>
      </c>
      <c r="J152" s="83">
        <v>-603734802.20011079</v>
      </c>
      <c r="K152" s="82">
        <v>0.94630981009817317</v>
      </c>
      <c r="L152" s="83">
        <v>-664823317.03610635</v>
      </c>
      <c r="M152" s="83">
        <v>-664823317.03610635</v>
      </c>
      <c r="N152" s="83">
        <v>0</v>
      </c>
      <c r="O152" s="83">
        <v>0</v>
      </c>
      <c r="P152" s="83">
        <v>-664823317.03610635</v>
      </c>
      <c r="Q152" s="83">
        <v>-628682127.44424009</v>
      </c>
      <c r="R152" s="83">
        <v>0</v>
      </c>
      <c r="S152" s="83">
        <v>0</v>
      </c>
      <c r="T152" s="83">
        <v>-628682127.44424009</v>
      </c>
      <c r="U152" s="82">
        <v>0.94563790308530427</v>
      </c>
      <c r="V152" s="83">
        <v>-691255623.80502582</v>
      </c>
      <c r="W152" s="83">
        <v>-691255623.80502582</v>
      </c>
      <c r="X152" s="83">
        <v>0</v>
      </c>
      <c r="Y152" s="83">
        <v>0</v>
      </c>
      <c r="Z152" s="83">
        <v>-691255623.80502582</v>
      </c>
      <c r="AA152" s="83">
        <v>-657104265.089396</v>
      </c>
      <c r="AB152" s="83">
        <v>0</v>
      </c>
      <c r="AC152" s="83">
        <v>0</v>
      </c>
      <c r="AD152" s="83">
        <v>-657104265.089396</v>
      </c>
      <c r="AE152" s="83">
        <f t="shared" si="12"/>
        <v>-657013011.86273313</v>
      </c>
      <c r="AF152" s="82">
        <v>0.95059518137784804</v>
      </c>
      <c r="AG152" s="83">
        <v>-717462585.55090535</v>
      </c>
      <c r="AH152" s="83">
        <v>-717462585.55090535</v>
      </c>
      <c r="AI152" s="83">
        <v>0</v>
      </c>
      <c r="AJ152" s="83">
        <v>0</v>
      </c>
      <c r="AK152" s="83">
        <v>-717462585.55090535</v>
      </c>
      <c r="AL152" s="83">
        <v>-682510489.70191169</v>
      </c>
      <c r="AM152" s="83">
        <v>0</v>
      </c>
      <c r="AN152" s="83">
        <v>0</v>
      </c>
      <c r="AO152" s="83">
        <v>-682510489.70191169</v>
      </c>
      <c r="AP152" s="82">
        <v>0.95128373722490955</v>
      </c>
      <c r="AW152" s="587">
        <v>-717462585.55090535</v>
      </c>
      <c r="AX152" s="587">
        <v>-717462585.55090535</v>
      </c>
      <c r="AY152" s="587">
        <v>0</v>
      </c>
      <c r="AZ152" s="587">
        <v>0</v>
      </c>
      <c r="BA152" s="587">
        <v>-717462585.55090535</v>
      </c>
      <c r="BB152" s="587">
        <v>-682510489.70191169</v>
      </c>
      <c r="BC152" s="587">
        <v>0</v>
      </c>
      <c r="BD152" s="587">
        <v>0</v>
      </c>
      <c r="BE152" s="587">
        <v>-682510489.70191169</v>
      </c>
      <c r="BF152" s="83">
        <f t="shared" si="13"/>
        <v>-682388155.92998242</v>
      </c>
      <c r="BG152" s="588">
        <v>0.95128373722490955</v>
      </c>
    </row>
    <row r="153" spans="1:59">
      <c r="A153" s="84" t="s">
        <v>413</v>
      </c>
      <c r="B153" s="83">
        <v>-235584.33528508461</v>
      </c>
      <c r="C153" s="83">
        <v>-235584.33528508461</v>
      </c>
      <c r="D153" s="83">
        <v>235584.33528508461</v>
      </c>
      <c r="E153" s="83">
        <v>0</v>
      </c>
      <c r="F153" s="83">
        <v>0</v>
      </c>
      <c r="G153" s="83">
        <v>-222354.65676174057</v>
      </c>
      <c r="H153" s="83">
        <v>222354.65676174057</v>
      </c>
      <c r="I153" s="83">
        <v>0</v>
      </c>
      <c r="J153" s="83">
        <v>0</v>
      </c>
      <c r="K153" s="82">
        <v>0.94384313155908861</v>
      </c>
      <c r="L153" s="83">
        <v>-1520745.0448275607</v>
      </c>
      <c r="M153" s="83">
        <v>-1520745.0448275607</v>
      </c>
      <c r="N153" s="83">
        <v>1520745.0448275607</v>
      </c>
      <c r="O153" s="83">
        <v>0</v>
      </c>
      <c r="P153" s="83">
        <v>0</v>
      </c>
      <c r="Q153" s="83">
        <v>-1433722.2229888386</v>
      </c>
      <c r="R153" s="83">
        <v>1433722.2229888386</v>
      </c>
      <c r="S153" s="83">
        <v>0</v>
      </c>
      <c r="T153" s="83">
        <v>0</v>
      </c>
      <c r="U153" s="82">
        <v>0.94277619240995802</v>
      </c>
      <c r="V153" s="83">
        <v>-3102310.6083525815</v>
      </c>
      <c r="W153" s="83">
        <v>-3102310.6083525815</v>
      </c>
      <c r="X153" s="83">
        <v>3102310.6083525815</v>
      </c>
      <c r="Y153" s="83">
        <v>0</v>
      </c>
      <c r="Z153" s="83">
        <v>0</v>
      </c>
      <c r="AA153" s="83">
        <v>-2938265.3100583181</v>
      </c>
      <c r="AB153" s="83">
        <v>2938265.3100583181</v>
      </c>
      <c r="AC153" s="83">
        <v>0</v>
      </c>
      <c r="AD153" s="83">
        <v>0</v>
      </c>
      <c r="AE153" s="83">
        <f t="shared" si="12"/>
        <v>0</v>
      </c>
      <c r="AF153" s="82">
        <v>0.94712157517284312</v>
      </c>
      <c r="AG153" s="83">
        <v>-4817250.4661688898</v>
      </c>
      <c r="AH153" s="83">
        <v>-4817250.4661688898</v>
      </c>
      <c r="AI153" s="83">
        <v>4817250.4661688898</v>
      </c>
      <c r="AJ153" s="83">
        <v>0</v>
      </c>
      <c r="AK153" s="83">
        <v>0</v>
      </c>
      <c r="AL153" s="83">
        <v>-4562994.0131423436</v>
      </c>
      <c r="AM153" s="83">
        <v>4562994.0131423436</v>
      </c>
      <c r="AN153" s="83">
        <v>0</v>
      </c>
      <c r="AO153" s="83">
        <v>0</v>
      </c>
      <c r="AP153" s="82">
        <v>0.94721959034263092</v>
      </c>
      <c r="AW153" s="587">
        <v>-4817250.4661688898</v>
      </c>
      <c r="AX153" s="587">
        <v>-4817250.4661688898</v>
      </c>
      <c r="AY153" s="587">
        <v>4817250.4661688898</v>
      </c>
      <c r="AZ153" s="587">
        <v>0</v>
      </c>
      <c r="BA153" s="587">
        <v>0</v>
      </c>
      <c r="BB153" s="587">
        <v>-4562994.0131423436</v>
      </c>
      <c r="BC153" s="587">
        <v>4562994.0131423436</v>
      </c>
      <c r="BD153" s="587">
        <v>0</v>
      </c>
      <c r="BE153" s="587">
        <v>0</v>
      </c>
      <c r="BF153" s="83">
        <f t="shared" si="13"/>
        <v>0</v>
      </c>
      <c r="BG153" s="588">
        <v>0.94721959034263092</v>
      </c>
    </row>
    <row r="154" spans="1:59">
      <c r="A154" s="84" t="s">
        <v>412</v>
      </c>
      <c r="B154" s="83">
        <v>0</v>
      </c>
      <c r="C154" s="83">
        <v>0</v>
      </c>
      <c r="D154" s="83">
        <v>0</v>
      </c>
      <c r="E154" s="83">
        <v>0</v>
      </c>
      <c r="F154" s="83">
        <v>0</v>
      </c>
      <c r="G154" s="83">
        <v>0</v>
      </c>
      <c r="H154" s="83">
        <v>0</v>
      </c>
      <c r="I154" s="83">
        <v>0</v>
      </c>
      <c r="J154" s="83">
        <v>0</v>
      </c>
      <c r="K154" s="82">
        <v>0.94645979999999963</v>
      </c>
      <c r="L154" s="83">
        <v>0</v>
      </c>
      <c r="M154" s="83">
        <v>0</v>
      </c>
      <c r="N154" s="83">
        <v>0</v>
      </c>
      <c r="O154" s="83">
        <v>0</v>
      </c>
      <c r="P154" s="83">
        <v>0</v>
      </c>
      <c r="Q154" s="83">
        <v>0</v>
      </c>
      <c r="R154" s="83">
        <v>0</v>
      </c>
      <c r="S154" s="83">
        <v>0</v>
      </c>
      <c r="T154" s="83">
        <v>0</v>
      </c>
      <c r="U154" s="82">
        <v>0.94277619240995802</v>
      </c>
      <c r="V154" s="83">
        <v>0</v>
      </c>
      <c r="W154" s="83">
        <v>0</v>
      </c>
      <c r="X154" s="83">
        <v>0</v>
      </c>
      <c r="Y154" s="83">
        <v>0</v>
      </c>
      <c r="Z154" s="83">
        <v>0</v>
      </c>
      <c r="AA154" s="83">
        <v>0</v>
      </c>
      <c r="AB154" s="83">
        <v>0</v>
      </c>
      <c r="AC154" s="83">
        <v>0</v>
      </c>
      <c r="AD154" s="83">
        <v>0</v>
      </c>
      <c r="AE154" s="83">
        <f t="shared" si="12"/>
        <v>0</v>
      </c>
      <c r="AF154" s="82">
        <v>0.94712157517284312</v>
      </c>
      <c r="AG154" s="83">
        <v>0</v>
      </c>
      <c r="AH154" s="83">
        <v>0</v>
      </c>
      <c r="AI154" s="83">
        <v>0</v>
      </c>
      <c r="AJ154" s="83">
        <v>0</v>
      </c>
      <c r="AK154" s="83">
        <v>0</v>
      </c>
      <c r="AL154" s="83">
        <v>0</v>
      </c>
      <c r="AM154" s="83">
        <v>0</v>
      </c>
      <c r="AN154" s="83">
        <v>0</v>
      </c>
      <c r="AO154" s="83">
        <v>0</v>
      </c>
      <c r="AP154" s="82">
        <v>0.94721959034263092</v>
      </c>
      <c r="AW154" s="587">
        <v>0</v>
      </c>
      <c r="AX154" s="587">
        <v>0</v>
      </c>
      <c r="AY154" s="587">
        <v>0</v>
      </c>
      <c r="AZ154" s="587">
        <v>0</v>
      </c>
      <c r="BA154" s="587">
        <v>0</v>
      </c>
      <c r="BB154" s="587">
        <v>0</v>
      </c>
      <c r="BC154" s="587">
        <v>0</v>
      </c>
      <c r="BD154" s="587">
        <v>0</v>
      </c>
      <c r="BE154" s="587">
        <v>0</v>
      </c>
      <c r="BF154" s="83">
        <f t="shared" si="13"/>
        <v>0</v>
      </c>
      <c r="BG154" s="588">
        <v>0.94721959034263092</v>
      </c>
    </row>
    <row r="155" spans="1:59">
      <c r="A155" s="84" t="s">
        <v>411</v>
      </c>
      <c r="B155" s="83">
        <v>3954150.2505588564</v>
      </c>
      <c r="C155" s="83">
        <v>3954150.2505588564</v>
      </c>
      <c r="D155" s="83">
        <v>0</v>
      </c>
      <c r="E155" s="83">
        <v>0</v>
      </c>
      <c r="F155" s="83">
        <v>3954150.2505588564</v>
      </c>
      <c r="G155" s="83">
        <v>3741851.1727059954</v>
      </c>
      <c r="H155" s="83">
        <v>0</v>
      </c>
      <c r="I155" s="83">
        <v>0</v>
      </c>
      <c r="J155" s="83">
        <v>3741851.1727059954</v>
      </c>
      <c r="K155" s="82">
        <v>0.94630981009817317</v>
      </c>
      <c r="L155" s="83">
        <v>215237.47689492427</v>
      </c>
      <c r="M155" s="83">
        <v>215237.47689492427</v>
      </c>
      <c r="N155" s="83">
        <v>0</v>
      </c>
      <c r="O155" s="83">
        <v>0</v>
      </c>
      <c r="P155" s="83">
        <v>215237.47689492427</v>
      </c>
      <c r="Q155" s="83">
        <v>203536.71631628781</v>
      </c>
      <c r="R155" s="83">
        <v>0</v>
      </c>
      <c r="S155" s="83">
        <v>0</v>
      </c>
      <c r="T155" s="83">
        <v>203536.71631628781</v>
      </c>
      <c r="U155" s="82">
        <v>0.94563790308530427</v>
      </c>
      <c r="V155" s="83">
        <v>0</v>
      </c>
      <c r="W155" s="83">
        <v>0</v>
      </c>
      <c r="X155" s="83">
        <v>0</v>
      </c>
      <c r="Y155" s="83">
        <v>0</v>
      </c>
      <c r="Z155" s="83">
        <v>0</v>
      </c>
      <c r="AA155" s="83">
        <v>0</v>
      </c>
      <c r="AB155" s="83">
        <v>0</v>
      </c>
      <c r="AC155" s="83">
        <v>0</v>
      </c>
      <c r="AD155" s="83">
        <v>0</v>
      </c>
      <c r="AE155" s="83">
        <f t="shared" si="12"/>
        <v>0</v>
      </c>
      <c r="AF155" s="82">
        <v>0.95059518137784804</v>
      </c>
      <c r="AG155" s="83">
        <v>0</v>
      </c>
      <c r="AH155" s="83">
        <v>0</v>
      </c>
      <c r="AI155" s="83">
        <v>0</v>
      </c>
      <c r="AJ155" s="83">
        <v>0</v>
      </c>
      <c r="AK155" s="83">
        <v>0</v>
      </c>
      <c r="AL155" s="83">
        <v>0</v>
      </c>
      <c r="AM155" s="83">
        <v>0</v>
      </c>
      <c r="AN155" s="83">
        <v>0</v>
      </c>
      <c r="AO155" s="83">
        <v>0</v>
      </c>
      <c r="AP155" s="82">
        <v>0.95128373722490955</v>
      </c>
      <c r="AW155" s="587">
        <v>0</v>
      </c>
      <c r="AX155" s="587">
        <v>0</v>
      </c>
      <c r="AY155" s="587">
        <v>0</v>
      </c>
      <c r="AZ155" s="587">
        <v>0</v>
      </c>
      <c r="BA155" s="587">
        <v>0</v>
      </c>
      <c r="BB155" s="587">
        <v>0</v>
      </c>
      <c r="BC155" s="587">
        <v>0</v>
      </c>
      <c r="BD155" s="587">
        <v>0</v>
      </c>
      <c r="BE155" s="587">
        <v>0</v>
      </c>
      <c r="BF155" s="83">
        <f t="shared" si="13"/>
        <v>0</v>
      </c>
      <c r="BG155" s="588">
        <v>0.95128373722490955</v>
      </c>
    </row>
    <row r="156" spans="1:59" ht="15.75" thickBot="1">
      <c r="A156" s="84" t="s">
        <v>410</v>
      </c>
      <c r="B156" s="83">
        <v>-8655139.9599129893</v>
      </c>
      <c r="C156" s="83">
        <v>-8655139.9599129893</v>
      </c>
      <c r="D156" s="83">
        <v>0</v>
      </c>
      <c r="E156" s="83">
        <v>0</v>
      </c>
      <c r="F156" s="83">
        <v>-8655139.9599129893</v>
      </c>
      <c r="G156" s="83">
        <v>0</v>
      </c>
      <c r="H156" s="83">
        <v>0</v>
      </c>
      <c r="I156" s="83">
        <v>0</v>
      </c>
      <c r="J156" s="83">
        <v>0</v>
      </c>
      <c r="K156" s="82">
        <v>0</v>
      </c>
      <c r="L156" s="83">
        <v>-11992042.71830336</v>
      </c>
      <c r="M156" s="83">
        <v>-11992042.71830336</v>
      </c>
      <c r="N156" s="83">
        <v>0</v>
      </c>
      <c r="O156" s="83">
        <v>0</v>
      </c>
      <c r="P156" s="83">
        <v>-11992042.71830336</v>
      </c>
      <c r="Q156" s="83">
        <v>0</v>
      </c>
      <c r="R156" s="83">
        <v>0</v>
      </c>
      <c r="S156" s="83">
        <v>0</v>
      </c>
      <c r="T156" s="83">
        <v>0</v>
      </c>
      <c r="U156" s="82">
        <v>0</v>
      </c>
      <c r="V156" s="83">
        <v>-15329544.476041177</v>
      </c>
      <c r="W156" s="83">
        <v>-15329544.476041177</v>
      </c>
      <c r="X156" s="83">
        <v>0</v>
      </c>
      <c r="Y156" s="83">
        <v>0</v>
      </c>
      <c r="Z156" s="83">
        <v>-15329544.476041177</v>
      </c>
      <c r="AA156" s="83">
        <v>0</v>
      </c>
      <c r="AB156" s="83">
        <v>0</v>
      </c>
      <c r="AC156" s="83">
        <v>0</v>
      </c>
      <c r="AD156" s="83">
        <v>0</v>
      </c>
      <c r="AE156" s="83">
        <f t="shared" si="12"/>
        <v>0</v>
      </c>
      <c r="AF156" s="82">
        <v>0</v>
      </c>
      <c r="AG156" s="83">
        <v>-18667046.233778995</v>
      </c>
      <c r="AH156" s="83">
        <v>-18667046.233778995</v>
      </c>
      <c r="AI156" s="83">
        <v>0</v>
      </c>
      <c r="AJ156" s="83">
        <v>0</v>
      </c>
      <c r="AK156" s="83">
        <v>-18667046.233778995</v>
      </c>
      <c r="AL156" s="83">
        <v>0</v>
      </c>
      <c r="AM156" s="83">
        <v>0</v>
      </c>
      <c r="AN156" s="83">
        <v>0</v>
      </c>
      <c r="AO156" s="83">
        <v>0</v>
      </c>
      <c r="AP156" s="82">
        <v>0</v>
      </c>
      <c r="AW156" s="587">
        <v>-18667046.233778995</v>
      </c>
      <c r="AX156" s="587">
        <v>-18667046.233778995</v>
      </c>
      <c r="AY156" s="587">
        <v>0</v>
      </c>
      <c r="AZ156" s="587">
        <v>0</v>
      </c>
      <c r="BA156" s="587">
        <v>-18667046.233778995</v>
      </c>
      <c r="BB156" s="587">
        <v>0</v>
      </c>
      <c r="BC156" s="587">
        <v>0</v>
      </c>
      <c r="BD156" s="587">
        <v>0</v>
      </c>
      <c r="BE156" s="587">
        <v>0</v>
      </c>
      <c r="BF156" s="83">
        <f t="shared" si="13"/>
        <v>0</v>
      </c>
      <c r="BG156" s="588">
        <v>0</v>
      </c>
    </row>
    <row r="157" spans="1:59">
      <c r="A157" s="81" t="s">
        <v>409</v>
      </c>
      <c r="B157" s="78">
        <v>-2357062597.1421614</v>
      </c>
      <c r="C157" s="78">
        <v>-2357062597.1421614</v>
      </c>
      <c r="D157" s="78">
        <v>225299.67066969999</v>
      </c>
      <c r="E157" s="78">
        <v>0</v>
      </c>
      <c r="F157" s="78">
        <v>-2356837297.4714913</v>
      </c>
      <c r="G157" s="78">
        <v>-2219286413.8645668</v>
      </c>
      <c r="H157" s="78">
        <v>212620.63514679656</v>
      </c>
      <c r="I157" s="78">
        <v>0</v>
      </c>
      <c r="J157" s="78">
        <v>-2219073793.2294202</v>
      </c>
      <c r="K157" s="74" t="s">
        <v>5</v>
      </c>
      <c r="L157" s="78">
        <v>-2468072524.31285</v>
      </c>
      <c r="M157" s="78">
        <v>-2468072524.31285</v>
      </c>
      <c r="N157" s="78">
        <v>1520745.0448275607</v>
      </c>
      <c r="O157" s="78">
        <v>92198.271326648464</v>
      </c>
      <c r="P157" s="78">
        <v>-2466459580.9966955</v>
      </c>
      <c r="Q157" s="78">
        <v>-2318444903.4479012</v>
      </c>
      <c r="R157" s="78">
        <v>1433722.2229888386</v>
      </c>
      <c r="S157" s="78">
        <v>87186.179965421761</v>
      </c>
      <c r="T157" s="78">
        <v>-2316923995.0449476</v>
      </c>
      <c r="U157" s="74" t="s">
        <v>5</v>
      </c>
      <c r="V157" s="78">
        <v>-2567876936.0372167</v>
      </c>
      <c r="W157" s="78">
        <v>-2567876936.0372167</v>
      </c>
      <c r="X157" s="78">
        <v>3102310.6083525815</v>
      </c>
      <c r="Y157" s="78">
        <v>-78045214.490847468</v>
      </c>
      <c r="Z157" s="78">
        <v>-2642819839.9197116</v>
      </c>
      <c r="AA157" s="78">
        <v>-2421206023.2917781</v>
      </c>
      <c r="AB157" s="78">
        <v>2938265.3100583181</v>
      </c>
      <c r="AC157" s="78">
        <v>-74189404.824600205</v>
      </c>
      <c r="AD157" s="78">
        <v>-2492457162.8063197</v>
      </c>
      <c r="AE157" s="78">
        <f>SUM(AE149:AE156)</f>
        <v>-2492111030.89011</v>
      </c>
      <c r="AF157" s="74" t="s">
        <v>5</v>
      </c>
      <c r="AG157" s="78">
        <v>-2667617525.7053967</v>
      </c>
      <c r="AH157" s="78">
        <v>-2667617525.7053967</v>
      </c>
      <c r="AI157" s="78">
        <v>4817250.4661688898</v>
      </c>
      <c r="AJ157" s="78">
        <v>-236964606.47953281</v>
      </c>
      <c r="AK157" s="78">
        <v>-2899764881.7187605</v>
      </c>
      <c r="AL157" s="78">
        <v>-2513569566.3420391</v>
      </c>
      <c r="AM157" s="78">
        <v>4562994.0131423436</v>
      </c>
      <c r="AN157" s="78">
        <v>-225420576.44188008</v>
      </c>
      <c r="AO157" s="78">
        <v>-2734427148.7707767</v>
      </c>
      <c r="AP157" s="74" t="s">
        <v>5</v>
      </c>
      <c r="AW157" s="589">
        <v>-2667617525.7053967</v>
      </c>
      <c r="AX157" s="589">
        <v>-2667617525.7053967</v>
      </c>
      <c r="AY157" s="589">
        <v>4817250.4661688898</v>
      </c>
      <c r="AZ157" s="589">
        <v>-236964606.47953281</v>
      </c>
      <c r="BA157" s="589">
        <v>-2899764881.7187605</v>
      </c>
      <c r="BB157" s="589">
        <v>-2513569566.3420391</v>
      </c>
      <c r="BC157" s="589">
        <v>4562994.0131423436</v>
      </c>
      <c r="BD157" s="589">
        <v>-225420576.44188008</v>
      </c>
      <c r="BE157" s="589">
        <v>-2734427148.7707767</v>
      </c>
      <c r="BF157" s="78">
        <f>SUM(BF149:BF156)</f>
        <v>-2733937027.6778088</v>
      </c>
      <c r="BG157" s="590" t="s">
        <v>5</v>
      </c>
    </row>
    <row r="159" spans="1:59">
      <c r="A159" s="81" t="s">
        <v>401</v>
      </c>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W159" s="587"/>
      <c r="AX159" s="587"/>
      <c r="AY159" s="587"/>
      <c r="AZ159" s="587"/>
      <c r="BA159" s="587"/>
      <c r="BB159" s="587"/>
      <c r="BC159" s="587"/>
      <c r="BD159" s="587"/>
      <c r="BE159" s="587"/>
      <c r="BF159" s="83"/>
      <c r="BG159" s="587"/>
    </row>
    <row r="160" spans="1:59">
      <c r="A160" s="84" t="s">
        <v>408</v>
      </c>
      <c r="B160" s="83">
        <v>-1376831475.2406824</v>
      </c>
      <c r="C160" s="83">
        <v>-1376831475.2406824</v>
      </c>
      <c r="D160" s="83">
        <v>0</v>
      </c>
      <c r="E160" s="83">
        <v>0</v>
      </c>
      <c r="F160" s="83">
        <v>-1376831475.2406824</v>
      </c>
      <c r="G160" s="83">
        <v>-1302909131.8721976</v>
      </c>
      <c r="H160" s="83">
        <v>0</v>
      </c>
      <c r="I160" s="83">
        <v>0</v>
      </c>
      <c r="J160" s="83">
        <v>-1302909131.8721976</v>
      </c>
      <c r="K160" s="82">
        <v>0.94630981009817317</v>
      </c>
      <c r="L160" s="83">
        <v>-1475087893.4818268</v>
      </c>
      <c r="M160" s="83">
        <v>-1475087893.4818268</v>
      </c>
      <c r="N160" s="83">
        <v>0</v>
      </c>
      <c r="O160" s="83">
        <v>0</v>
      </c>
      <c r="P160" s="83">
        <v>-1475087893.4818268</v>
      </c>
      <c r="Q160" s="83">
        <v>-1394899022.4586732</v>
      </c>
      <c r="R160" s="83">
        <v>0</v>
      </c>
      <c r="S160" s="83">
        <v>0</v>
      </c>
      <c r="T160" s="83">
        <v>-1394899022.4586732</v>
      </c>
      <c r="U160" s="82">
        <v>0.94563790308530427</v>
      </c>
      <c r="V160" s="83">
        <v>-1582839563.6952958</v>
      </c>
      <c r="W160" s="83">
        <v>-1582839563.6952958</v>
      </c>
      <c r="X160" s="83">
        <v>0</v>
      </c>
      <c r="Y160" s="83">
        <v>-42948154.655009724</v>
      </c>
      <c r="Z160" s="83">
        <v>-1625787718.3503056</v>
      </c>
      <c r="AA160" s="83">
        <v>-1504639662.1429636</v>
      </c>
      <c r="AB160" s="83">
        <v>0</v>
      </c>
      <c r="AC160" s="83">
        <v>-40826308.864122838</v>
      </c>
      <c r="AD160" s="83">
        <v>-1545465971.0070865</v>
      </c>
      <c r="AE160" s="83">
        <f t="shared" si="12"/>
        <v>-1545251349.4256351</v>
      </c>
      <c r="AF160" s="82">
        <v>0.95059518137784804</v>
      </c>
      <c r="AG160" s="83">
        <v>-1908070914.3686337</v>
      </c>
      <c r="AH160" s="83">
        <v>-1908070914.3686337</v>
      </c>
      <c r="AI160" s="83">
        <v>0</v>
      </c>
      <c r="AJ160" s="83">
        <v>-129164735.74992999</v>
      </c>
      <c r="AK160" s="83">
        <v>-2037235650.1185637</v>
      </c>
      <c r="AL160" s="83">
        <v>-1815116830.3107443</v>
      </c>
      <c r="AM160" s="83">
        <v>0</v>
      </c>
      <c r="AN160" s="83">
        <v>-122872312.54186133</v>
      </c>
      <c r="AO160" s="83">
        <v>-1937989142.8526056</v>
      </c>
      <c r="AP160" s="82">
        <v>0.95128373722490955</v>
      </c>
      <c r="AW160" s="587">
        <v>-1908070914.3686337</v>
      </c>
      <c r="AX160" s="587">
        <v>-1908070914.3686337</v>
      </c>
      <c r="AY160" s="587">
        <v>0</v>
      </c>
      <c r="AZ160" s="587">
        <v>-129164735.74992999</v>
      </c>
      <c r="BA160" s="587">
        <v>-2037235650.1185637</v>
      </c>
      <c r="BB160" s="587">
        <v>-1815116830.3107443</v>
      </c>
      <c r="BC160" s="587">
        <v>0</v>
      </c>
      <c r="BD160" s="587">
        <v>-122872312.54186133</v>
      </c>
      <c r="BE160" s="587">
        <v>-1937989142.8526056</v>
      </c>
      <c r="BF160" s="83">
        <f t="shared" ref="BF160:BF166" si="14">+IF(BG160=1,BE160,BE160*$BK$6)</f>
        <v>-1937641775.9983518</v>
      </c>
      <c r="BG160" s="588">
        <v>0.95128373722490955</v>
      </c>
    </row>
    <row r="161" spans="1:59">
      <c r="A161" s="84" t="s">
        <v>407</v>
      </c>
      <c r="B161" s="83">
        <v>-141150075.10153845</v>
      </c>
      <c r="C161" s="83">
        <v>-141150075.10153845</v>
      </c>
      <c r="D161" s="83">
        <v>0</v>
      </c>
      <c r="E161" s="83">
        <v>0</v>
      </c>
      <c r="F161" s="83">
        <v>-141150075.10153845</v>
      </c>
      <c r="G161" s="83">
        <v>-133571700.76467973</v>
      </c>
      <c r="H161" s="83">
        <v>0</v>
      </c>
      <c r="I161" s="83">
        <v>0</v>
      </c>
      <c r="J161" s="83">
        <v>-133571700.76467973</v>
      </c>
      <c r="K161" s="82">
        <v>0.94630981009817317</v>
      </c>
      <c r="L161" s="83">
        <v>-150548556.38999993</v>
      </c>
      <c r="M161" s="83">
        <v>-150548556.38999993</v>
      </c>
      <c r="N161" s="83">
        <v>0</v>
      </c>
      <c r="O161" s="83">
        <v>0</v>
      </c>
      <c r="P161" s="83">
        <v>-150548556.38999993</v>
      </c>
      <c r="Q161" s="83">
        <v>-142364421.17715922</v>
      </c>
      <c r="R161" s="83">
        <v>0</v>
      </c>
      <c r="S161" s="83">
        <v>0</v>
      </c>
      <c r="T161" s="83">
        <v>-142364421.17715922</v>
      </c>
      <c r="U161" s="82">
        <v>0.94563790308530427</v>
      </c>
      <c r="V161" s="83">
        <v>-158821368.38999993</v>
      </c>
      <c r="W161" s="83">
        <v>-158821368.38999993</v>
      </c>
      <c r="X161" s="83">
        <v>0</v>
      </c>
      <c r="Y161" s="83">
        <v>-2966570.7429403607</v>
      </c>
      <c r="Z161" s="83">
        <v>-161787939.13294029</v>
      </c>
      <c r="AA161" s="83">
        <v>-150974827.49136999</v>
      </c>
      <c r="AB161" s="83">
        <v>0</v>
      </c>
      <c r="AC161" s="83">
        <v>-2820007.8534556096</v>
      </c>
      <c r="AD161" s="83">
        <v>-153794835.3448256</v>
      </c>
      <c r="AE161" s="83">
        <f t="shared" si="12"/>
        <v>-153773477.58515957</v>
      </c>
      <c r="AF161" s="82">
        <v>0.95059518137784804</v>
      </c>
      <c r="AG161" s="83">
        <v>-167094180.38999993</v>
      </c>
      <c r="AH161" s="83">
        <v>-167094180.38999993</v>
      </c>
      <c r="AI161" s="83">
        <v>0</v>
      </c>
      <c r="AJ161" s="83">
        <v>-8899712.2288210839</v>
      </c>
      <c r="AK161" s="83">
        <v>-175993892.61882102</v>
      </c>
      <c r="AL161" s="83">
        <v>-158953976.38993233</v>
      </c>
      <c r="AM161" s="83">
        <v>0</v>
      </c>
      <c r="AN161" s="83">
        <v>-8466151.5092591532</v>
      </c>
      <c r="AO161" s="83">
        <v>-167420127.8991915</v>
      </c>
      <c r="AP161" s="82">
        <v>0.95128373722490955</v>
      </c>
      <c r="AW161" s="587">
        <v>-167094180.38999993</v>
      </c>
      <c r="AX161" s="587">
        <v>-167094180.38999993</v>
      </c>
      <c r="AY161" s="587">
        <v>0</v>
      </c>
      <c r="AZ161" s="587">
        <v>-8899712.2288210839</v>
      </c>
      <c r="BA161" s="587">
        <v>-175993892.61882102</v>
      </c>
      <c r="BB161" s="587">
        <v>-158953976.38993233</v>
      </c>
      <c r="BC161" s="587">
        <v>0</v>
      </c>
      <c r="BD161" s="587">
        <v>-8466151.5092591532</v>
      </c>
      <c r="BE161" s="587">
        <v>-167420127.8991915</v>
      </c>
      <c r="BF161" s="83">
        <f t="shared" si="14"/>
        <v>-167390119.37030908</v>
      </c>
      <c r="BG161" s="588">
        <v>0.95128373722490955</v>
      </c>
    </row>
    <row r="162" spans="1:59">
      <c r="A162" s="84" t="s">
        <v>406</v>
      </c>
      <c r="B162" s="83">
        <v>-2158563.6946153846</v>
      </c>
      <c r="C162" s="83">
        <v>-2158563.6946153846</v>
      </c>
      <c r="D162" s="83">
        <v>2158563.6946153846</v>
      </c>
      <c r="E162" s="83">
        <v>0</v>
      </c>
      <c r="F162" s="83">
        <v>0</v>
      </c>
      <c r="G162" s="83">
        <v>-2037345.5171955407</v>
      </c>
      <c r="H162" s="83">
        <v>2037345.5171955407</v>
      </c>
      <c r="I162" s="83">
        <v>0</v>
      </c>
      <c r="J162" s="83">
        <v>0</v>
      </c>
      <c r="K162" s="82">
        <v>0.94384313155908861</v>
      </c>
      <c r="L162" s="83">
        <v>-2418907.1861538459</v>
      </c>
      <c r="M162" s="83">
        <v>-2418907.1861538459</v>
      </c>
      <c r="N162" s="83">
        <v>2418907.1861538459</v>
      </c>
      <c r="O162" s="83">
        <v>0</v>
      </c>
      <c r="P162" s="83">
        <v>0</v>
      </c>
      <c r="Q162" s="83">
        <v>-2280488.1067552082</v>
      </c>
      <c r="R162" s="83">
        <v>2280488.1067552082</v>
      </c>
      <c r="S162" s="83">
        <v>0</v>
      </c>
      <c r="T162" s="83">
        <v>0</v>
      </c>
      <c r="U162" s="82">
        <v>0.94277619240995802</v>
      </c>
      <c r="V162" s="83">
        <v>-2644029.3992307689</v>
      </c>
      <c r="W162" s="83">
        <v>-2644029.3992307689</v>
      </c>
      <c r="X162" s="83">
        <v>2644029.3992307689</v>
      </c>
      <c r="Y162" s="83">
        <v>0</v>
      </c>
      <c r="Z162" s="83">
        <v>0</v>
      </c>
      <c r="AA162" s="83">
        <v>-2504217.2894027517</v>
      </c>
      <c r="AB162" s="83">
        <v>2504217.2894027517</v>
      </c>
      <c r="AC162" s="83">
        <v>0</v>
      </c>
      <c r="AD162" s="83">
        <v>0</v>
      </c>
      <c r="AE162" s="83">
        <f t="shared" si="12"/>
        <v>0</v>
      </c>
      <c r="AF162" s="82">
        <v>0.94712157517284312</v>
      </c>
      <c r="AG162" s="83">
        <v>-3010434.1369230771</v>
      </c>
      <c r="AH162" s="83">
        <v>-3010434.1369230771</v>
      </c>
      <c r="AI162" s="83">
        <v>3010434.1369230771</v>
      </c>
      <c r="AJ162" s="83">
        <v>0</v>
      </c>
      <c r="AK162" s="83">
        <v>0</v>
      </c>
      <c r="AL162" s="83">
        <v>-2851542.1899297489</v>
      </c>
      <c r="AM162" s="83">
        <v>2851542.1899297489</v>
      </c>
      <c r="AN162" s="83">
        <v>0</v>
      </c>
      <c r="AO162" s="83">
        <v>0</v>
      </c>
      <c r="AP162" s="82">
        <v>0.94721959034263092</v>
      </c>
      <c r="AW162" s="587">
        <v>-3010434.1369230771</v>
      </c>
      <c r="AX162" s="587">
        <v>-3010434.1369230771</v>
      </c>
      <c r="AY162" s="587">
        <v>3010434.1369230771</v>
      </c>
      <c r="AZ162" s="587">
        <v>0</v>
      </c>
      <c r="BA162" s="587">
        <v>0</v>
      </c>
      <c r="BB162" s="587">
        <v>-2851542.1899297489</v>
      </c>
      <c r="BC162" s="587">
        <v>2851542.1899297489</v>
      </c>
      <c r="BD162" s="587">
        <v>0</v>
      </c>
      <c r="BE162" s="587">
        <v>0</v>
      </c>
      <c r="BF162" s="83">
        <f t="shared" si="14"/>
        <v>0</v>
      </c>
      <c r="BG162" s="588">
        <v>0.94721959034263092</v>
      </c>
    </row>
    <row r="163" spans="1:59">
      <c r="A163" s="84" t="s">
        <v>405</v>
      </c>
      <c r="B163" s="83">
        <v>-2309503.2292307694</v>
      </c>
      <c r="C163" s="83">
        <v>-2309503.2292307694</v>
      </c>
      <c r="D163" s="83">
        <v>2309503.2292307694</v>
      </c>
      <c r="E163" s="83">
        <v>0</v>
      </c>
      <c r="F163" s="83">
        <v>0</v>
      </c>
      <c r="G163" s="83">
        <v>-2179808.7602229971</v>
      </c>
      <c r="H163" s="83">
        <v>2179808.7602229971</v>
      </c>
      <c r="I163" s="83">
        <v>0</v>
      </c>
      <c r="J163" s="83">
        <v>0</v>
      </c>
      <c r="K163" s="82">
        <v>0.94384313155908861</v>
      </c>
      <c r="L163" s="83">
        <v>-33515367.769230768</v>
      </c>
      <c r="M163" s="83">
        <v>-33515367.769230768</v>
      </c>
      <c r="N163" s="83">
        <v>33515367.769230768</v>
      </c>
      <c r="O163" s="83">
        <v>0</v>
      </c>
      <c r="P163" s="83">
        <v>0</v>
      </c>
      <c r="Q163" s="83">
        <v>-31597490.812694814</v>
      </c>
      <c r="R163" s="83">
        <v>31597490.812694814</v>
      </c>
      <c r="S163" s="83">
        <v>0</v>
      </c>
      <c r="T163" s="83">
        <v>0</v>
      </c>
      <c r="U163" s="82">
        <v>0.94277619240995802</v>
      </c>
      <c r="V163" s="83">
        <v>-123679995.38461539</v>
      </c>
      <c r="W163" s="83">
        <v>-123679995.38461539</v>
      </c>
      <c r="X163" s="83">
        <v>123679995.38461539</v>
      </c>
      <c r="Y163" s="83">
        <v>0</v>
      </c>
      <c r="Z163" s="83">
        <v>0</v>
      </c>
      <c r="AA163" s="83">
        <v>-117139992.0460469</v>
      </c>
      <c r="AB163" s="83">
        <v>117139992.0460469</v>
      </c>
      <c r="AC163" s="83">
        <v>0</v>
      </c>
      <c r="AD163" s="83">
        <v>0</v>
      </c>
      <c r="AE163" s="83">
        <f t="shared" si="12"/>
        <v>0</v>
      </c>
      <c r="AF163" s="82">
        <v>0.94712157517284312</v>
      </c>
      <c r="AG163" s="83">
        <v>-259170592.23076922</v>
      </c>
      <c r="AH163" s="83">
        <v>-259170592.23076922</v>
      </c>
      <c r="AI163" s="83">
        <v>259170592.23076922</v>
      </c>
      <c r="AJ163" s="83">
        <v>0</v>
      </c>
      <c r="AK163" s="83">
        <v>0</v>
      </c>
      <c r="AL163" s="83">
        <v>-245491462.20168626</v>
      </c>
      <c r="AM163" s="83">
        <v>245491462.20168626</v>
      </c>
      <c r="AN163" s="83">
        <v>0</v>
      </c>
      <c r="AO163" s="83">
        <v>0</v>
      </c>
      <c r="AP163" s="82">
        <v>0.94721959034263092</v>
      </c>
      <c r="AW163" s="587">
        <v>-259170592.23076922</v>
      </c>
      <c r="AX163" s="587">
        <v>-259170592.23076922</v>
      </c>
      <c r="AY163" s="587">
        <v>259170592.23076922</v>
      </c>
      <c r="AZ163" s="587">
        <v>0</v>
      </c>
      <c r="BA163" s="587">
        <v>0</v>
      </c>
      <c r="BB163" s="587">
        <v>-245491462.20168626</v>
      </c>
      <c r="BC163" s="587">
        <v>245491462.20168626</v>
      </c>
      <c r="BD163" s="587">
        <v>0</v>
      </c>
      <c r="BE163" s="587">
        <v>0</v>
      </c>
      <c r="BF163" s="83">
        <f t="shared" si="14"/>
        <v>0</v>
      </c>
      <c r="BG163" s="588">
        <v>0.94721959034263092</v>
      </c>
    </row>
    <row r="164" spans="1:59">
      <c r="A164" s="84" t="s">
        <v>404</v>
      </c>
      <c r="B164" s="83">
        <v>-6909.6151460515675</v>
      </c>
      <c r="C164" s="83">
        <v>-6909.6151460515675</v>
      </c>
      <c r="D164" s="83">
        <v>6909.6151460515675</v>
      </c>
      <c r="E164" s="83">
        <v>0</v>
      </c>
      <c r="F164" s="83">
        <v>0</v>
      </c>
      <c r="G164" s="83">
        <v>-6521.5927973174212</v>
      </c>
      <c r="H164" s="83">
        <v>6521.5927973174212</v>
      </c>
      <c r="I164" s="83">
        <v>0</v>
      </c>
      <c r="J164" s="83">
        <v>0</v>
      </c>
      <c r="K164" s="82">
        <v>0.94384313155908861</v>
      </c>
      <c r="L164" s="83">
        <v>-561594.20476410224</v>
      </c>
      <c r="M164" s="83">
        <v>-561594.20476410224</v>
      </c>
      <c r="N164" s="83">
        <v>561594.20476410224</v>
      </c>
      <c r="O164" s="83">
        <v>0</v>
      </c>
      <c r="P164" s="83">
        <v>0</v>
      </c>
      <c r="Q164" s="83">
        <v>-529457.64604699856</v>
      </c>
      <c r="R164" s="83">
        <v>529457.64604699856</v>
      </c>
      <c r="S164" s="83">
        <v>0</v>
      </c>
      <c r="T164" s="83">
        <v>0</v>
      </c>
      <c r="U164" s="82">
        <v>0.94277619240995802</v>
      </c>
      <c r="V164" s="83">
        <v>-2042111.9593668717</v>
      </c>
      <c r="W164" s="83">
        <v>-2042111.9593668717</v>
      </c>
      <c r="X164" s="83">
        <v>2042111.9593668717</v>
      </c>
      <c r="Y164" s="83">
        <v>0</v>
      </c>
      <c r="Z164" s="83">
        <v>0</v>
      </c>
      <c r="AA164" s="83">
        <v>-1934128.2956348525</v>
      </c>
      <c r="AB164" s="83">
        <v>1934128.2956348525</v>
      </c>
      <c r="AC164" s="83">
        <v>0</v>
      </c>
      <c r="AD164" s="83">
        <v>0</v>
      </c>
      <c r="AE164" s="83">
        <f t="shared" si="12"/>
        <v>0</v>
      </c>
      <c r="AF164" s="82">
        <v>0.94712157517284312</v>
      </c>
      <c r="AG164" s="83">
        <v>-3814667.0552913081</v>
      </c>
      <c r="AH164" s="83">
        <v>-3814667.0552913081</v>
      </c>
      <c r="AI164" s="83">
        <v>3814667.0552913081</v>
      </c>
      <c r="AJ164" s="83">
        <v>0</v>
      </c>
      <c r="AK164" s="83">
        <v>0</v>
      </c>
      <c r="AL164" s="83">
        <v>-3613327.365406563</v>
      </c>
      <c r="AM164" s="83">
        <v>3613327.365406563</v>
      </c>
      <c r="AN164" s="83">
        <v>0</v>
      </c>
      <c r="AO164" s="83">
        <v>0</v>
      </c>
      <c r="AP164" s="82">
        <v>0.94721959034263092</v>
      </c>
      <c r="AW164" s="587">
        <v>-3814667.0552913081</v>
      </c>
      <c r="AX164" s="587">
        <v>-3814667.0552913081</v>
      </c>
      <c r="AY164" s="587">
        <v>3814667.0552913081</v>
      </c>
      <c r="AZ164" s="587">
        <v>0</v>
      </c>
      <c r="BA164" s="587">
        <v>0</v>
      </c>
      <c r="BB164" s="587">
        <v>-3613327.365406563</v>
      </c>
      <c r="BC164" s="587">
        <v>3613327.365406563</v>
      </c>
      <c r="BD164" s="587">
        <v>0</v>
      </c>
      <c r="BE164" s="587">
        <v>0</v>
      </c>
      <c r="BF164" s="83">
        <f t="shared" si="14"/>
        <v>0</v>
      </c>
      <c r="BG164" s="588">
        <v>0.94721959034263092</v>
      </c>
    </row>
    <row r="165" spans="1:59">
      <c r="A165" s="84" t="s">
        <v>403</v>
      </c>
      <c r="B165" s="83">
        <v>-102102189.40598115</v>
      </c>
      <c r="C165" s="83">
        <v>-102102189.40598115</v>
      </c>
      <c r="D165" s="83">
        <v>102102189.40598115</v>
      </c>
      <c r="E165" s="83">
        <v>0</v>
      </c>
      <c r="F165" s="83">
        <v>0</v>
      </c>
      <c r="G165" s="83">
        <v>-96368450.187980458</v>
      </c>
      <c r="H165" s="83">
        <v>96368450.187980458</v>
      </c>
      <c r="I165" s="83">
        <v>0</v>
      </c>
      <c r="J165" s="83">
        <v>0</v>
      </c>
      <c r="K165" s="82">
        <v>0.94384313155908861</v>
      </c>
      <c r="L165" s="83">
        <v>-121740404.73673099</v>
      </c>
      <c r="M165" s="83">
        <v>-121740404.73673099</v>
      </c>
      <c r="N165" s="83">
        <v>121740404.73673099</v>
      </c>
      <c r="O165" s="83">
        <v>0</v>
      </c>
      <c r="P165" s="83">
        <v>0</v>
      </c>
      <c r="Q165" s="83">
        <v>-114773955.24014246</v>
      </c>
      <c r="R165" s="83">
        <v>114773955.24014246</v>
      </c>
      <c r="S165" s="83">
        <v>0</v>
      </c>
      <c r="T165" s="83">
        <v>0</v>
      </c>
      <c r="U165" s="82">
        <v>0.94277619240995802</v>
      </c>
      <c r="V165" s="83">
        <v>-137153468.99909979</v>
      </c>
      <c r="W165" s="83">
        <v>-137153468.99909979</v>
      </c>
      <c r="X165" s="83">
        <v>137153468.99909979</v>
      </c>
      <c r="Y165" s="83">
        <v>0</v>
      </c>
      <c r="Z165" s="83">
        <v>0</v>
      </c>
      <c r="AA165" s="83">
        <v>-129901009.59884711</v>
      </c>
      <c r="AB165" s="83">
        <v>129901009.59884711</v>
      </c>
      <c r="AC165" s="83">
        <v>0</v>
      </c>
      <c r="AD165" s="83">
        <v>0</v>
      </c>
      <c r="AE165" s="83">
        <f t="shared" si="12"/>
        <v>0</v>
      </c>
      <c r="AF165" s="82">
        <v>0.94712157517284312</v>
      </c>
      <c r="AG165" s="83">
        <v>-157505008.77262387</v>
      </c>
      <c r="AH165" s="83">
        <v>-157505008.77262387</v>
      </c>
      <c r="AI165" s="83">
        <v>157505008.77262387</v>
      </c>
      <c r="AJ165" s="83">
        <v>0</v>
      </c>
      <c r="AK165" s="83">
        <v>0</v>
      </c>
      <c r="AL165" s="83">
        <v>-149191829.88651726</v>
      </c>
      <c r="AM165" s="83">
        <v>149191829.88651726</v>
      </c>
      <c r="AN165" s="83">
        <v>0</v>
      </c>
      <c r="AO165" s="83">
        <v>0</v>
      </c>
      <c r="AP165" s="82">
        <v>0.94721959034263092</v>
      </c>
      <c r="AW165" s="587">
        <v>-157505008.77262387</v>
      </c>
      <c r="AX165" s="587">
        <v>-157505008.77262387</v>
      </c>
      <c r="AY165" s="587">
        <v>157505008.77262387</v>
      </c>
      <c r="AZ165" s="587">
        <v>0</v>
      </c>
      <c r="BA165" s="587">
        <v>0</v>
      </c>
      <c r="BB165" s="587">
        <v>-149191829.88651726</v>
      </c>
      <c r="BC165" s="587">
        <v>149191829.88651726</v>
      </c>
      <c r="BD165" s="587">
        <v>0</v>
      </c>
      <c r="BE165" s="587">
        <v>0</v>
      </c>
      <c r="BF165" s="83">
        <f t="shared" si="14"/>
        <v>0</v>
      </c>
      <c r="BG165" s="588">
        <v>0.94721959034263092</v>
      </c>
    </row>
    <row r="166" spans="1:59" ht="15.75" thickBot="1">
      <c r="A166" s="84" t="s">
        <v>402</v>
      </c>
      <c r="B166" s="83">
        <v>0</v>
      </c>
      <c r="C166" s="83">
        <v>0</v>
      </c>
      <c r="D166" s="83">
        <v>0</v>
      </c>
      <c r="E166" s="83">
        <v>0</v>
      </c>
      <c r="F166" s="83">
        <v>0</v>
      </c>
      <c r="G166" s="83">
        <v>0</v>
      </c>
      <c r="H166" s="83">
        <v>0</v>
      </c>
      <c r="I166" s="83">
        <v>0</v>
      </c>
      <c r="J166" s="83">
        <v>0</v>
      </c>
      <c r="K166" s="82">
        <v>0.94645979999999963</v>
      </c>
      <c r="L166" s="83">
        <v>0</v>
      </c>
      <c r="M166" s="83">
        <v>0</v>
      </c>
      <c r="N166" s="83">
        <v>0</v>
      </c>
      <c r="O166" s="83">
        <v>0</v>
      </c>
      <c r="P166" s="83">
        <v>0</v>
      </c>
      <c r="Q166" s="83">
        <v>0</v>
      </c>
      <c r="R166" s="83">
        <v>0</v>
      </c>
      <c r="S166" s="83">
        <v>0</v>
      </c>
      <c r="T166" s="83">
        <v>0</v>
      </c>
      <c r="U166" s="82">
        <v>0.94277619240995802</v>
      </c>
      <c r="V166" s="83">
        <v>0</v>
      </c>
      <c r="W166" s="83">
        <v>0</v>
      </c>
      <c r="X166" s="83">
        <v>0</v>
      </c>
      <c r="Y166" s="83">
        <v>0</v>
      </c>
      <c r="Z166" s="83">
        <v>0</v>
      </c>
      <c r="AA166" s="83">
        <v>0</v>
      </c>
      <c r="AB166" s="83">
        <v>0</v>
      </c>
      <c r="AC166" s="83">
        <v>0</v>
      </c>
      <c r="AD166" s="83">
        <v>0</v>
      </c>
      <c r="AE166" s="83">
        <f t="shared" si="12"/>
        <v>0</v>
      </c>
      <c r="AF166" s="82">
        <v>0.94712157517284312</v>
      </c>
      <c r="AG166" s="83">
        <v>0</v>
      </c>
      <c r="AH166" s="83">
        <v>0</v>
      </c>
      <c r="AI166" s="83">
        <v>0</v>
      </c>
      <c r="AJ166" s="83">
        <v>0</v>
      </c>
      <c r="AK166" s="83">
        <v>0</v>
      </c>
      <c r="AL166" s="83">
        <v>0</v>
      </c>
      <c r="AM166" s="83">
        <v>0</v>
      </c>
      <c r="AN166" s="83">
        <v>0</v>
      </c>
      <c r="AO166" s="83">
        <v>0</v>
      </c>
      <c r="AP166" s="82">
        <v>0.94721959034263092</v>
      </c>
      <c r="AW166" s="587">
        <v>0</v>
      </c>
      <c r="AX166" s="587">
        <v>0</v>
      </c>
      <c r="AY166" s="587">
        <v>0</v>
      </c>
      <c r="AZ166" s="587">
        <v>0</v>
      </c>
      <c r="BA166" s="587">
        <v>0</v>
      </c>
      <c r="BB166" s="587">
        <v>0</v>
      </c>
      <c r="BC166" s="587">
        <v>0</v>
      </c>
      <c r="BD166" s="587">
        <v>0</v>
      </c>
      <c r="BE166" s="587">
        <v>0</v>
      </c>
      <c r="BF166" s="83">
        <f t="shared" si="14"/>
        <v>0</v>
      </c>
      <c r="BG166" s="588">
        <v>0.94721959034263092</v>
      </c>
    </row>
    <row r="167" spans="1:59">
      <c r="A167" s="81" t="s">
        <v>401</v>
      </c>
      <c r="B167" s="78">
        <v>-1624558716.2871943</v>
      </c>
      <c r="C167" s="78">
        <v>-1624558716.2871943</v>
      </c>
      <c r="D167" s="78">
        <v>106577165.94497336</v>
      </c>
      <c r="E167" s="78">
        <v>0</v>
      </c>
      <c r="F167" s="78">
        <v>-1517981550.3422208</v>
      </c>
      <c r="G167" s="78">
        <v>-1537072958.6950734</v>
      </c>
      <c r="H167" s="78">
        <v>100592126.05819631</v>
      </c>
      <c r="I167" s="78">
        <v>0</v>
      </c>
      <c r="J167" s="78">
        <v>-1436480832.6368773</v>
      </c>
      <c r="K167" s="74" t="s">
        <v>5</v>
      </c>
      <c r="L167" s="78">
        <v>-1783872723.7687066</v>
      </c>
      <c r="M167" s="78">
        <v>-1783872723.7687066</v>
      </c>
      <c r="N167" s="78">
        <v>158236273.8968797</v>
      </c>
      <c r="O167" s="78">
        <v>0</v>
      </c>
      <c r="P167" s="78">
        <v>-1625636449.8718266</v>
      </c>
      <c r="Q167" s="78">
        <v>-1686444835.4414721</v>
      </c>
      <c r="R167" s="78">
        <v>149181391.80563948</v>
      </c>
      <c r="S167" s="78">
        <v>0</v>
      </c>
      <c r="T167" s="78">
        <v>-1537263443.6358325</v>
      </c>
      <c r="U167" s="74" t="s">
        <v>5</v>
      </c>
      <c r="V167" s="78">
        <v>-2007180537.8276083</v>
      </c>
      <c r="W167" s="78">
        <v>-2007180537.8276083</v>
      </c>
      <c r="X167" s="78">
        <v>265519605.74231282</v>
      </c>
      <c r="Y167" s="78">
        <v>-45914725.397950083</v>
      </c>
      <c r="Z167" s="78">
        <v>-1787575657.4832458</v>
      </c>
      <c r="AA167" s="78">
        <v>-1907093836.8642652</v>
      </c>
      <c r="AB167" s="78">
        <v>251479347.22993159</v>
      </c>
      <c r="AC167" s="78">
        <v>-43646316.717578448</v>
      </c>
      <c r="AD167" s="78">
        <v>-1699260806.351912</v>
      </c>
      <c r="AE167" s="78">
        <f>SUM(AE160:AE166)</f>
        <v>-1699024827.0107946</v>
      </c>
      <c r="AF167" s="74" t="s">
        <v>5</v>
      </c>
      <c r="AG167" s="78">
        <v>-2498665796.9542413</v>
      </c>
      <c r="AH167" s="78">
        <v>-2498665796.9542413</v>
      </c>
      <c r="AI167" s="78">
        <v>423500702.19560742</v>
      </c>
      <c r="AJ167" s="78">
        <v>-138064447.97875106</v>
      </c>
      <c r="AK167" s="78">
        <v>-2213229542.7373848</v>
      </c>
      <c r="AL167" s="78">
        <v>-2375218968.3442163</v>
      </c>
      <c r="AM167" s="78">
        <v>401148161.64353985</v>
      </c>
      <c r="AN167" s="78">
        <v>-131338464.05112047</v>
      </c>
      <c r="AO167" s="78">
        <v>-2105409270.7517972</v>
      </c>
      <c r="AP167" s="74" t="s">
        <v>5</v>
      </c>
      <c r="AW167" s="589">
        <v>-2498665796.9542413</v>
      </c>
      <c r="AX167" s="589">
        <v>-2498665796.9542413</v>
      </c>
      <c r="AY167" s="589">
        <v>423500702.19560742</v>
      </c>
      <c r="AZ167" s="589">
        <v>-138064447.97875106</v>
      </c>
      <c r="BA167" s="589">
        <v>-2213229542.7373848</v>
      </c>
      <c r="BB167" s="589">
        <v>-2375218968.3442163</v>
      </c>
      <c r="BC167" s="589">
        <v>401148161.64353985</v>
      </c>
      <c r="BD167" s="589">
        <v>-131338464.05112047</v>
      </c>
      <c r="BE167" s="589">
        <v>-2105409270.7517972</v>
      </c>
      <c r="BF167" s="78">
        <f>SUM(BF160:BF166)</f>
        <v>-2105031895.3686609</v>
      </c>
      <c r="BG167" s="590" t="s">
        <v>5</v>
      </c>
    </row>
    <row r="169" spans="1:59">
      <c r="A169" s="81" t="s">
        <v>393</v>
      </c>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W169" s="587"/>
      <c r="AX169" s="587"/>
      <c r="AY169" s="587"/>
      <c r="AZ169" s="587"/>
      <c r="BA169" s="587"/>
      <c r="BB169" s="587"/>
      <c r="BC169" s="587"/>
      <c r="BD169" s="587"/>
      <c r="BE169" s="587"/>
      <c r="BF169" s="83"/>
      <c r="BG169" s="587"/>
    </row>
    <row r="170" spans="1:59">
      <c r="A170" s="84" t="s">
        <v>400</v>
      </c>
      <c r="B170" s="83">
        <v>-1554137047.3429117</v>
      </c>
      <c r="C170" s="83">
        <v>-1554137047.3429117</v>
      </c>
      <c r="D170" s="83">
        <v>4.3530769230769231</v>
      </c>
      <c r="E170" s="83">
        <v>0</v>
      </c>
      <c r="F170" s="83">
        <v>-1554137042.9898348</v>
      </c>
      <c r="G170" s="83">
        <v>-1378799610.5627677</v>
      </c>
      <c r="H170" s="83">
        <v>4.1200123139999985</v>
      </c>
      <c r="I170" s="83">
        <v>0</v>
      </c>
      <c r="J170" s="83">
        <v>-1378799606.4427555</v>
      </c>
      <c r="K170" s="82">
        <v>0.8871801961867416</v>
      </c>
      <c r="L170" s="83">
        <v>-1628735209.9755721</v>
      </c>
      <c r="M170" s="83">
        <v>-1628735209.9755721</v>
      </c>
      <c r="N170" s="83">
        <v>0</v>
      </c>
      <c r="O170" s="83">
        <v>0</v>
      </c>
      <c r="P170" s="83">
        <v>-1628735209.9755721</v>
      </c>
      <c r="Q170" s="83">
        <v>-1455718425.5150959</v>
      </c>
      <c r="R170" s="83">
        <v>0</v>
      </c>
      <c r="S170" s="83">
        <v>0</v>
      </c>
      <c r="T170" s="83">
        <v>-1455718425.5150959</v>
      </c>
      <c r="U170" s="82">
        <v>0.89377230663351903</v>
      </c>
      <c r="V170" s="83">
        <v>-1719773773.3178568</v>
      </c>
      <c r="W170" s="83">
        <v>-1719773773.3178568</v>
      </c>
      <c r="X170" s="83">
        <v>0</v>
      </c>
      <c r="Y170" s="83">
        <v>3116357.9175231792</v>
      </c>
      <c r="Z170" s="83">
        <v>-1716657415.4003336</v>
      </c>
      <c r="AA170" s="83">
        <v>-1542191418.059051</v>
      </c>
      <c r="AB170" s="83">
        <v>0</v>
      </c>
      <c r="AC170" s="83">
        <v>2794565.4891181746</v>
      </c>
      <c r="AD170" s="83">
        <v>-1539396852.5699329</v>
      </c>
      <c r="AE170" s="83">
        <f t="shared" si="12"/>
        <v>-1539183073.8176484</v>
      </c>
      <c r="AF170" s="82">
        <v>0.89674086323795554</v>
      </c>
      <c r="AG170" s="83">
        <v>-1813706321.6304452</v>
      </c>
      <c r="AH170" s="83">
        <v>-1813706321.6304452</v>
      </c>
      <c r="AI170" s="83">
        <v>0</v>
      </c>
      <c r="AJ170" s="83">
        <v>10450844.554070082</v>
      </c>
      <c r="AK170" s="83">
        <v>-1803255477.0763752</v>
      </c>
      <c r="AL170" s="83">
        <v>-1630041745.9638972</v>
      </c>
      <c r="AM170" s="83">
        <v>0</v>
      </c>
      <c r="AN170" s="83">
        <v>9392542.0563124344</v>
      </c>
      <c r="AO170" s="83">
        <v>-1620649203.9075849</v>
      </c>
      <c r="AP170" s="82">
        <v>0.89873521778242393</v>
      </c>
      <c r="AW170" s="587">
        <v>-1813706321.6304452</v>
      </c>
      <c r="AX170" s="587">
        <v>-1813706321.6304452</v>
      </c>
      <c r="AY170" s="587">
        <v>0</v>
      </c>
      <c r="AZ170" s="587">
        <v>10450844.554070082</v>
      </c>
      <c r="BA170" s="587">
        <v>-1803255477.0763752</v>
      </c>
      <c r="BB170" s="587">
        <v>-1630041745.9638972</v>
      </c>
      <c r="BC170" s="587">
        <v>0</v>
      </c>
      <c r="BD170" s="587">
        <v>9392542.0563124344</v>
      </c>
      <c r="BE170" s="587">
        <v>-1620649203.9075849</v>
      </c>
      <c r="BF170" s="83">
        <f t="shared" ref="BF170:BF176" si="15">+IF(BG170=1,BE170,BE170*$BK$6)</f>
        <v>-1620358717.3391299</v>
      </c>
      <c r="BG170" s="588">
        <v>0.89873521778242393</v>
      </c>
    </row>
    <row r="171" spans="1:59">
      <c r="A171" s="84" t="s">
        <v>399</v>
      </c>
      <c r="B171" s="83">
        <v>-76945707.935369775</v>
      </c>
      <c r="C171" s="83">
        <v>-76945707.935369775</v>
      </c>
      <c r="D171" s="83">
        <v>0</v>
      </c>
      <c r="E171" s="83">
        <v>0</v>
      </c>
      <c r="F171" s="83">
        <v>-76945707.935369775</v>
      </c>
      <c r="G171" s="83">
        <v>-72814478.264189273</v>
      </c>
      <c r="H171" s="83">
        <v>0</v>
      </c>
      <c r="I171" s="83">
        <v>0</v>
      </c>
      <c r="J171" s="83">
        <v>-72814478.264189273</v>
      </c>
      <c r="K171" s="82">
        <v>0.94630981009817328</v>
      </c>
      <c r="L171" s="83">
        <v>-81776808.031532511</v>
      </c>
      <c r="M171" s="83">
        <v>-81776808.031532511</v>
      </c>
      <c r="N171" s="83">
        <v>0</v>
      </c>
      <c r="O171" s="83">
        <v>0</v>
      </c>
      <c r="P171" s="83">
        <v>-81776808.031532511</v>
      </c>
      <c r="Q171" s="83">
        <v>-77331249.267947868</v>
      </c>
      <c r="R171" s="83">
        <v>0</v>
      </c>
      <c r="S171" s="83">
        <v>0</v>
      </c>
      <c r="T171" s="83">
        <v>-77331249.267947868</v>
      </c>
      <c r="U171" s="82">
        <v>0.94563790308530415</v>
      </c>
      <c r="V171" s="83">
        <v>-84092099.794127524</v>
      </c>
      <c r="W171" s="83">
        <v>-84092099.794127524</v>
      </c>
      <c r="X171" s="83">
        <v>0</v>
      </c>
      <c r="Y171" s="83">
        <v>0</v>
      </c>
      <c r="Z171" s="83">
        <v>-84092099.794127524</v>
      </c>
      <c r="AA171" s="83">
        <v>-79937544.856242746</v>
      </c>
      <c r="AB171" s="83">
        <v>0</v>
      </c>
      <c r="AC171" s="83">
        <v>0</v>
      </c>
      <c r="AD171" s="83">
        <v>-79937544.856242746</v>
      </c>
      <c r="AE171" s="83">
        <f t="shared" si="12"/>
        <v>-79926443.788593084</v>
      </c>
      <c r="AF171" s="82">
        <v>0.95059518137784804</v>
      </c>
      <c r="AG171" s="83">
        <v>-86112382.537876308</v>
      </c>
      <c r="AH171" s="83">
        <v>-86112382.537876308</v>
      </c>
      <c r="AI171" s="83">
        <v>0</v>
      </c>
      <c r="AJ171" s="83">
        <v>0</v>
      </c>
      <c r="AK171" s="83">
        <v>-86112382.537876308</v>
      </c>
      <c r="AL171" s="83">
        <v>-81917309.081972003</v>
      </c>
      <c r="AM171" s="83">
        <v>0</v>
      </c>
      <c r="AN171" s="83">
        <v>0</v>
      </c>
      <c r="AO171" s="83">
        <v>-81917309.081972003</v>
      </c>
      <c r="AP171" s="82">
        <v>0.95128373722490944</v>
      </c>
      <c r="AW171" s="587">
        <v>-86112382.537876308</v>
      </c>
      <c r="AX171" s="587">
        <v>-86112382.537876308</v>
      </c>
      <c r="AY171" s="587">
        <v>0</v>
      </c>
      <c r="AZ171" s="587">
        <v>0</v>
      </c>
      <c r="BA171" s="587">
        <v>-86112382.537876308</v>
      </c>
      <c r="BB171" s="587">
        <v>-81917309.081972003</v>
      </c>
      <c r="BC171" s="587">
        <v>0</v>
      </c>
      <c r="BD171" s="587">
        <v>0</v>
      </c>
      <c r="BE171" s="587">
        <v>-81917309.081972003</v>
      </c>
      <c r="BF171" s="83">
        <f t="shared" si="15"/>
        <v>-81902626.152467623</v>
      </c>
      <c r="BG171" s="588">
        <v>0.95128373722490944</v>
      </c>
    </row>
    <row r="172" spans="1:59">
      <c r="A172" s="84" t="s">
        <v>398</v>
      </c>
      <c r="B172" s="83">
        <v>-28066681.81416842</v>
      </c>
      <c r="C172" s="83">
        <v>-28066681.81416842</v>
      </c>
      <c r="D172" s="83">
        <v>0</v>
      </c>
      <c r="E172" s="83">
        <v>0</v>
      </c>
      <c r="F172" s="83">
        <v>-28066681.81416842</v>
      </c>
      <c r="G172" s="83">
        <v>-28066681.81416842</v>
      </c>
      <c r="H172" s="83">
        <v>0</v>
      </c>
      <c r="I172" s="83">
        <v>0</v>
      </c>
      <c r="J172" s="83">
        <v>-28066681.81416842</v>
      </c>
      <c r="K172" s="82">
        <v>1</v>
      </c>
      <c r="L172" s="83">
        <v>-29862518.069471296</v>
      </c>
      <c r="M172" s="83">
        <v>-29862518.069471296</v>
      </c>
      <c r="N172" s="83">
        <v>0</v>
      </c>
      <c r="O172" s="83">
        <v>0</v>
      </c>
      <c r="P172" s="83">
        <v>-29862518.069471296</v>
      </c>
      <c r="Q172" s="83">
        <v>-29862518.069471296</v>
      </c>
      <c r="R172" s="83">
        <v>0</v>
      </c>
      <c r="S172" s="83">
        <v>0</v>
      </c>
      <c r="T172" s="83">
        <v>-29862518.069471296</v>
      </c>
      <c r="U172" s="82">
        <v>1</v>
      </c>
      <c r="V172" s="83">
        <v>-31531214.661618572</v>
      </c>
      <c r="W172" s="83">
        <v>-31531214.661618572</v>
      </c>
      <c r="X172" s="83">
        <v>0</v>
      </c>
      <c r="Y172" s="83">
        <v>0</v>
      </c>
      <c r="Z172" s="83">
        <v>-31531214.661618572</v>
      </c>
      <c r="AA172" s="83">
        <v>-31531214.661618572</v>
      </c>
      <c r="AB172" s="83">
        <v>0</v>
      </c>
      <c r="AC172" s="83">
        <v>0</v>
      </c>
      <c r="AD172" s="83">
        <v>-31531214.661618572</v>
      </c>
      <c r="AE172" s="83">
        <f t="shared" si="12"/>
        <v>-31531214.661618572</v>
      </c>
      <c r="AF172" s="82">
        <v>1</v>
      </c>
      <c r="AG172" s="83">
        <v>-33191387.115260009</v>
      </c>
      <c r="AH172" s="83">
        <v>-33191387.115260009</v>
      </c>
      <c r="AI172" s="83">
        <v>0</v>
      </c>
      <c r="AJ172" s="83">
        <v>0</v>
      </c>
      <c r="AK172" s="83">
        <v>-33191387.115260009</v>
      </c>
      <c r="AL172" s="83">
        <v>-33191387.115260009</v>
      </c>
      <c r="AM172" s="83">
        <v>0</v>
      </c>
      <c r="AN172" s="83">
        <v>0</v>
      </c>
      <c r="AO172" s="83">
        <v>-33191387.115260009</v>
      </c>
      <c r="AP172" s="82">
        <v>1</v>
      </c>
      <c r="AW172" s="587">
        <v>-33191387.115260009</v>
      </c>
      <c r="AX172" s="587">
        <v>-33191387.115260009</v>
      </c>
      <c r="AY172" s="587">
        <v>0</v>
      </c>
      <c r="AZ172" s="587">
        <v>0</v>
      </c>
      <c r="BA172" s="587">
        <v>-33191387.115260009</v>
      </c>
      <c r="BB172" s="587">
        <v>-33191387.115260009</v>
      </c>
      <c r="BC172" s="587">
        <v>0</v>
      </c>
      <c r="BD172" s="587">
        <v>0</v>
      </c>
      <c r="BE172" s="587">
        <v>-33191387.115260009</v>
      </c>
      <c r="BF172" s="83">
        <f t="shared" si="15"/>
        <v>-33191387.115260009</v>
      </c>
      <c r="BG172" s="588">
        <v>1</v>
      </c>
    </row>
    <row r="173" spans="1:59">
      <c r="A173" s="84" t="s">
        <v>397</v>
      </c>
      <c r="B173" s="83">
        <v>-1880037.0063085817</v>
      </c>
      <c r="C173" s="83">
        <v>-1880037.0063085817</v>
      </c>
      <c r="D173" s="83">
        <v>0</v>
      </c>
      <c r="E173" s="83">
        <v>0</v>
      </c>
      <c r="F173" s="83">
        <v>-1880037.0063085817</v>
      </c>
      <c r="G173" s="83">
        <v>0</v>
      </c>
      <c r="H173" s="83">
        <v>0</v>
      </c>
      <c r="I173" s="83">
        <v>0</v>
      </c>
      <c r="J173" s="83">
        <v>0</v>
      </c>
      <c r="K173" s="82">
        <v>0</v>
      </c>
      <c r="L173" s="83">
        <v>-1996637.3363643964</v>
      </c>
      <c r="M173" s="83">
        <v>-1996637.3363643964</v>
      </c>
      <c r="N173" s="83">
        <v>0</v>
      </c>
      <c r="O173" s="83">
        <v>0</v>
      </c>
      <c r="P173" s="83">
        <v>-1996637.3363643964</v>
      </c>
      <c r="Q173" s="83">
        <v>0</v>
      </c>
      <c r="R173" s="83">
        <v>0</v>
      </c>
      <c r="S173" s="83">
        <v>0</v>
      </c>
      <c r="T173" s="83">
        <v>0</v>
      </c>
      <c r="U173" s="82">
        <v>0</v>
      </c>
      <c r="V173" s="83">
        <v>-2108208.0321508115</v>
      </c>
      <c r="W173" s="83">
        <v>-2108208.0321508115</v>
      </c>
      <c r="X173" s="83">
        <v>0</v>
      </c>
      <c r="Y173" s="83">
        <v>0</v>
      </c>
      <c r="Z173" s="83">
        <v>-2108208.0321508115</v>
      </c>
      <c r="AA173" s="83">
        <v>0</v>
      </c>
      <c r="AB173" s="83">
        <v>0</v>
      </c>
      <c r="AC173" s="83">
        <v>0</v>
      </c>
      <c r="AD173" s="83">
        <v>0</v>
      </c>
      <c r="AE173" s="83">
        <f t="shared" si="12"/>
        <v>0</v>
      </c>
      <c r="AF173" s="82">
        <v>0</v>
      </c>
      <c r="AG173" s="83">
        <v>-2219208.7956508216</v>
      </c>
      <c r="AH173" s="83">
        <v>-2219208.7956508216</v>
      </c>
      <c r="AI173" s="83">
        <v>0</v>
      </c>
      <c r="AJ173" s="83">
        <v>0</v>
      </c>
      <c r="AK173" s="83">
        <v>-2219208.7956508216</v>
      </c>
      <c r="AL173" s="83">
        <v>0</v>
      </c>
      <c r="AM173" s="83">
        <v>0</v>
      </c>
      <c r="AN173" s="83">
        <v>0</v>
      </c>
      <c r="AO173" s="83">
        <v>0</v>
      </c>
      <c r="AP173" s="82">
        <v>0</v>
      </c>
      <c r="AW173" s="587">
        <v>-2219208.7956508216</v>
      </c>
      <c r="AX173" s="587">
        <v>-2219208.7956508216</v>
      </c>
      <c r="AY173" s="587">
        <v>0</v>
      </c>
      <c r="AZ173" s="587">
        <v>0</v>
      </c>
      <c r="BA173" s="587">
        <v>-2219208.7956508216</v>
      </c>
      <c r="BB173" s="587">
        <v>0</v>
      </c>
      <c r="BC173" s="587">
        <v>0</v>
      </c>
      <c r="BD173" s="587">
        <v>0</v>
      </c>
      <c r="BE173" s="587">
        <v>0</v>
      </c>
      <c r="BF173" s="83">
        <f t="shared" si="15"/>
        <v>0</v>
      </c>
      <c r="BG173" s="588">
        <v>0</v>
      </c>
    </row>
    <row r="174" spans="1:59">
      <c r="A174" s="84" t="s">
        <v>396</v>
      </c>
      <c r="B174" s="83">
        <v>-1607311.0427746032</v>
      </c>
      <c r="C174" s="83">
        <v>-1607311.0427746032</v>
      </c>
      <c r="D174" s="83">
        <v>1607311.0427746032</v>
      </c>
      <c r="E174" s="83">
        <v>0</v>
      </c>
      <c r="F174" s="83">
        <v>0</v>
      </c>
      <c r="G174" s="83">
        <v>-1517049.4880018858</v>
      </c>
      <c r="H174" s="83">
        <v>1517049.4880018858</v>
      </c>
      <c r="I174" s="83">
        <v>0</v>
      </c>
      <c r="J174" s="83">
        <v>0</v>
      </c>
      <c r="K174" s="82">
        <v>0.94384313155908861</v>
      </c>
      <c r="L174" s="83">
        <v>-1835303.8574508722</v>
      </c>
      <c r="M174" s="83">
        <v>-1835303.8574508722</v>
      </c>
      <c r="N174" s="83">
        <v>1835303.8574508722</v>
      </c>
      <c r="O174" s="83">
        <v>0</v>
      </c>
      <c r="P174" s="83">
        <v>0</v>
      </c>
      <c r="Q174" s="83">
        <v>-1730280.7826428416</v>
      </c>
      <c r="R174" s="83">
        <v>1730280.7826428416</v>
      </c>
      <c r="S174" s="83">
        <v>0</v>
      </c>
      <c r="T174" s="83">
        <v>0</v>
      </c>
      <c r="U174" s="82">
        <v>0.94277619240995802</v>
      </c>
      <c r="V174" s="83">
        <v>-2068016.395736489</v>
      </c>
      <c r="W174" s="83">
        <v>-2068016.395736489</v>
      </c>
      <c r="X174" s="83">
        <v>2068016.395736489</v>
      </c>
      <c r="Y174" s="83">
        <v>0</v>
      </c>
      <c r="Z174" s="83">
        <v>0</v>
      </c>
      <c r="AA174" s="83">
        <v>-1958662.9462132091</v>
      </c>
      <c r="AB174" s="83">
        <v>1958662.9462132091</v>
      </c>
      <c r="AC174" s="83">
        <v>0</v>
      </c>
      <c r="AD174" s="83">
        <v>0</v>
      </c>
      <c r="AE174" s="83">
        <f t="shared" si="12"/>
        <v>0</v>
      </c>
      <c r="AF174" s="82">
        <v>0.94712157517284312</v>
      </c>
      <c r="AG174" s="83">
        <v>-2302889.3849256597</v>
      </c>
      <c r="AH174" s="83">
        <v>-2302889.3849256597</v>
      </c>
      <c r="AI174" s="83">
        <v>2302889.3849256597</v>
      </c>
      <c r="AJ174" s="83">
        <v>0</v>
      </c>
      <c r="AK174" s="83">
        <v>0</v>
      </c>
      <c r="AL174" s="83">
        <v>-2181341.9397936766</v>
      </c>
      <c r="AM174" s="83">
        <v>2181341.9397936766</v>
      </c>
      <c r="AN174" s="83">
        <v>0</v>
      </c>
      <c r="AO174" s="83">
        <v>0</v>
      </c>
      <c r="AP174" s="82">
        <v>0.94721959034263092</v>
      </c>
      <c r="AW174" s="587">
        <v>-2302889.3849256597</v>
      </c>
      <c r="AX174" s="587">
        <v>-2302889.3849256597</v>
      </c>
      <c r="AY174" s="587">
        <v>2302889.3849256597</v>
      </c>
      <c r="AZ174" s="587">
        <v>0</v>
      </c>
      <c r="BA174" s="587">
        <v>0</v>
      </c>
      <c r="BB174" s="587">
        <v>-2181341.9397936766</v>
      </c>
      <c r="BC174" s="587">
        <v>2181341.9397936766</v>
      </c>
      <c r="BD174" s="587">
        <v>0</v>
      </c>
      <c r="BE174" s="587">
        <v>0</v>
      </c>
      <c r="BF174" s="83">
        <f t="shared" si="15"/>
        <v>0</v>
      </c>
      <c r="BG174" s="588">
        <v>0.94721959034263092</v>
      </c>
    </row>
    <row r="175" spans="1:59">
      <c r="A175" s="84" t="s">
        <v>395</v>
      </c>
      <c r="B175" s="83">
        <v>0</v>
      </c>
      <c r="C175" s="83">
        <v>0</v>
      </c>
      <c r="D175" s="83">
        <v>0</v>
      </c>
      <c r="E175" s="83">
        <v>0</v>
      </c>
      <c r="F175" s="83">
        <v>0</v>
      </c>
      <c r="G175" s="83">
        <v>0</v>
      </c>
      <c r="H175" s="83">
        <v>0</v>
      </c>
      <c r="I175" s="83">
        <v>0</v>
      </c>
      <c r="J175" s="83">
        <v>0</v>
      </c>
      <c r="K175" s="82">
        <v>1</v>
      </c>
      <c r="L175" s="83">
        <v>0</v>
      </c>
      <c r="M175" s="83">
        <v>0</v>
      </c>
      <c r="N175" s="83">
        <v>0</v>
      </c>
      <c r="O175" s="83">
        <v>0</v>
      </c>
      <c r="P175" s="83">
        <v>0</v>
      </c>
      <c r="Q175" s="83">
        <v>0</v>
      </c>
      <c r="R175" s="83">
        <v>0</v>
      </c>
      <c r="S175" s="83">
        <v>0</v>
      </c>
      <c r="T175" s="83">
        <v>0</v>
      </c>
      <c r="U175" s="82">
        <v>1</v>
      </c>
      <c r="V175" s="83">
        <v>0</v>
      </c>
      <c r="W175" s="83">
        <v>0</v>
      </c>
      <c r="X175" s="83">
        <v>0</v>
      </c>
      <c r="Y175" s="83">
        <v>0</v>
      </c>
      <c r="Z175" s="83">
        <v>0</v>
      </c>
      <c r="AA175" s="83">
        <v>0</v>
      </c>
      <c r="AB175" s="83">
        <v>0</v>
      </c>
      <c r="AC175" s="83">
        <v>0</v>
      </c>
      <c r="AD175" s="83">
        <v>0</v>
      </c>
      <c r="AE175" s="83">
        <f t="shared" si="12"/>
        <v>0</v>
      </c>
      <c r="AF175" s="82">
        <v>1</v>
      </c>
      <c r="AG175" s="83">
        <v>0</v>
      </c>
      <c r="AH175" s="83">
        <v>0</v>
      </c>
      <c r="AI175" s="83">
        <v>0</v>
      </c>
      <c r="AJ175" s="83">
        <v>0</v>
      </c>
      <c r="AK175" s="83">
        <v>0</v>
      </c>
      <c r="AL175" s="83">
        <v>0</v>
      </c>
      <c r="AM175" s="83">
        <v>0</v>
      </c>
      <c r="AN175" s="83">
        <v>0</v>
      </c>
      <c r="AO175" s="83">
        <v>0</v>
      </c>
      <c r="AP175" s="82">
        <v>1</v>
      </c>
      <c r="AW175" s="587">
        <v>0</v>
      </c>
      <c r="AX175" s="587">
        <v>0</v>
      </c>
      <c r="AY175" s="587">
        <v>0</v>
      </c>
      <c r="AZ175" s="587">
        <v>0</v>
      </c>
      <c r="BA175" s="587">
        <v>0</v>
      </c>
      <c r="BB175" s="587">
        <v>0</v>
      </c>
      <c r="BC175" s="587">
        <v>0</v>
      </c>
      <c r="BD175" s="587">
        <v>0</v>
      </c>
      <c r="BE175" s="587">
        <v>0</v>
      </c>
      <c r="BF175" s="83">
        <f t="shared" si="15"/>
        <v>0</v>
      </c>
      <c r="BG175" s="588">
        <v>1</v>
      </c>
    </row>
    <row r="176" spans="1:59" ht="15.75" thickBot="1">
      <c r="A176" s="84" t="s">
        <v>394</v>
      </c>
      <c r="B176" s="83">
        <v>-59641.990611942769</v>
      </c>
      <c r="C176" s="83">
        <v>-59641.990611942769</v>
      </c>
      <c r="D176" s="83">
        <v>0</v>
      </c>
      <c r="E176" s="83">
        <v>0</v>
      </c>
      <c r="F176" s="83">
        <v>-59641.990611942769</v>
      </c>
      <c r="G176" s="83">
        <v>0</v>
      </c>
      <c r="H176" s="83">
        <v>0</v>
      </c>
      <c r="I176" s="83">
        <v>0</v>
      </c>
      <c r="J176" s="83">
        <v>0</v>
      </c>
      <c r="K176" s="82">
        <v>0</v>
      </c>
      <c r="L176" s="83">
        <v>-79250.976932883947</v>
      </c>
      <c r="M176" s="83">
        <v>-79250.976932883947</v>
      </c>
      <c r="N176" s="83">
        <v>0</v>
      </c>
      <c r="O176" s="83">
        <v>0</v>
      </c>
      <c r="P176" s="83">
        <v>-79250.976932883947</v>
      </c>
      <c r="Q176" s="83">
        <v>0</v>
      </c>
      <c r="R176" s="83">
        <v>0</v>
      </c>
      <c r="S176" s="83">
        <v>0</v>
      </c>
      <c r="T176" s="83">
        <v>0</v>
      </c>
      <c r="U176" s="82">
        <v>0</v>
      </c>
      <c r="V176" s="83">
        <v>-98258.052843395853</v>
      </c>
      <c r="W176" s="83">
        <v>-98258.052843395853</v>
      </c>
      <c r="X176" s="83">
        <v>0</v>
      </c>
      <c r="Y176" s="83">
        <v>0</v>
      </c>
      <c r="Z176" s="83">
        <v>-98258.052843395853</v>
      </c>
      <c r="AA176" s="83">
        <v>0</v>
      </c>
      <c r="AB176" s="83">
        <v>0</v>
      </c>
      <c r="AC176" s="83">
        <v>0</v>
      </c>
      <c r="AD176" s="83">
        <v>0</v>
      </c>
      <c r="AE176" s="83">
        <f t="shared" si="12"/>
        <v>0</v>
      </c>
      <c r="AF176" s="82">
        <v>0</v>
      </c>
      <c r="AG176" s="83">
        <v>-117265.12875390782</v>
      </c>
      <c r="AH176" s="83">
        <v>-117265.12875390782</v>
      </c>
      <c r="AI176" s="83">
        <v>0</v>
      </c>
      <c r="AJ176" s="83">
        <v>0</v>
      </c>
      <c r="AK176" s="83">
        <v>-117265.12875390782</v>
      </c>
      <c r="AL176" s="83">
        <v>0</v>
      </c>
      <c r="AM176" s="83">
        <v>0</v>
      </c>
      <c r="AN176" s="83">
        <v>0</v>
      </c>
      <c r="AO176" s="83">
        <v>0</v>
      </c>
      <c r="AP176" s="82">
        <v>0</v>
      </c>
      <c r="AW176" s="587">
        <v>-117265.12875390782</v>
      </c>
      <c r="AX176" s="587">
        <v>-117265.12875390782</v>
      </c>
      <c r="AY176" s="587">
        <v>0</v>
      </c>
      <c r="AZ176" s="587">
        <v>0</v>
      </c>
      <c r="BA176" s="587">
        <v>-117265.12875390782</v>
      </c>
      <c r="BB176" s="587">
        <v>0</v>
      </c>
      <c r="BC176" s="587">
        <v>0</v>
      </c>
      <c r="BD176" s="587">
        <v>0</v>
      </c>
      <c r="BE176" s="587">
        <v>0</v>
      </c>
      <c r="BF176" s="83">
        <f t="shared" si="15"/>
        <v>0</v>
      </c>
      <c r="BG176" s="588">
        <v>0</v>
      </c>
    </row>
    <row r="177" spans="1:59">
      <c r="A177" s="81" t="s">
        <v>393</v>
      </c>
      <c r="B177" s="78">
        <v>-1662696427.1321452</v>
      </c>
      <c r="C177" s="78">
        <v>-1662696427.1321452</v>
      </c>
      <c r="D177" s="78">
        <v>1607315.3958515264</v>
      </c>
      <c r="E177" s="78">
        <v>0</v>
      </c>
      <c r="F177" s="78">
        <v>-1661089111.7362936</v>
      </c>
      <c r="G177" s="78">
        <v>-1481197820.1291273</v>
      </c>
      <c r="H177" s="78">
        <v>1517053.6080141999</v>
      </c>
      <c r="I177" s="78">
        <v>0</v>
      </c>
      <c r="J177" s="78">
        <v>-1479680766.5211132</v>
      </c>
      <c r="K177" s="74" t="s">
        <v>5</v>
      </c>
      <c r="L177" s="78">
        <v>-1744285728.2473245</v>
      </c>
      <c r="M177" s="78">
        <v>-1744285728.2473245</v>
      </c>
      <c r="N177" s="78">
        <v>1835303.8574508722</v>
      </c>
      <c r="O177" s="78">
        <v>0</v>
      </c>
      <c r="P177" s="78">
        <v>-1742450424.3898735</v>
      </c>
      <c r="Q177" s="78">
        <v>-1564642473.6351581</v>
      </c>
      <c r="R177" s="78">
        <v>1730280.7826428416</v>
      </c>
      <c r="S177" s="78">
        <v>0</v>
      </c>
      <c r="T177" s="78">
        <v>-1562912192.8525152</v>
      </c>
      <c r="U177" s="74" t="s">
        <v>5</v>
      </c>
      <c r="V177" s="78">
        <v>-1839671570.2543333</v>
      </c>
      <c r="W177" s="78">
        <v>-1839671570.2543333</v>
      </c>
      <c r="X177" s="78">
        <v>2068016.395736489</v>
      </c>
      <c r="Y177" s="78">
        <v>3116357.9175231792</v>
      </c>
      <c r="Z177" s="78">
        <v>-1834487195.9410737</v>
      </c>
      <c r="AA177" s="78">
        <v>-1655618840.5231254</v>
      </c>
      <c r="AB177" s="78">
        <v>1958662.9462132091</v>
      </c>
      <c r="AC177" s="78">
        <v>2794565.4891181746</v>
      </c>
      <c r="AD177" s="78">
        <v>-1650865612.0877941</v>
      </c>
      <c r="AE177" s="78">
        <f>SUM(AE170:AE176)</f>
        <v>-1650640732.2678599</v>
      </c>
      <c r="AF177" s="74" t="s">
        <v>5</v>
      </c>
      <c r="AG177" s="78">
        <v>-1937649454.592912</v>
      </c>
      <c r="AH177" s="78">
        <v>-1937649454.592912</v>
      </c>
      <c r="AI177" s="78">
        <v>2302889.3849256597</v>
      </c>
      <c r="AJ177" s="78">
        <v>10450844.554070082</v>
      </c>
      <c r="AK177" s="78">
        <v>-1924895720.6539164</v>
      </c>
      <c r="AL177" s="78">
        <v>-1747331784.1009231</v>
      </c>
      <c r="AM177" s="78">
        <v>2181341.9397936766</v>
      </c>
      <c r="AN177" s="78">
        <v>9392542.0563124344</v>
      </c>
      <c r="AO177" s="78">
        <v>-1735757900.1048169</v>
      </c>
      <c r="AP177" s="74" t="s">
        <v>5</v>
      </c>
      <c r="AW177" s="589">
        <v>-1937649454.592912</v>
      </c>
      <c r="AX177" s="589">
        <v>-1937649454.592912</v>
      </c>
      <c r="AY177" s="589">
        <v>2302889.3849256597</v>
      </c>
      <c r="AZ177" s="589">
        <v>10450844.554070082</v>
      </c>
      <c r="BA177" s="589">
        <v>-1924895720.6539164</v>
      </c>
      <c r="BB177" s="589">
        <v>-1747331784.1009231</v>
      </c>
      <c r="BC177" s="589">
        <v>2181341.9397936766</v>
      </c>
      <c r="BD177" s="589">
        <v>9392542.0563124344</v>
      </c>
      <c r="BE177" s="589">
        <v>-1735757900.1048169</v>
      </c>
      <c r="BF177" s="78">
        <f>SUM(BF170:BF176)</f>
        <v>-1735452730.6068578</v>
      </c>
      <c r="BG177" s="590" t="s">
        <v>5</v>
      </c>
    </row>
    <row r="179" spans="1:59">
      <c r="A179" s="81" t="s">
        <v>378</v>
      </c>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W179" s="587"/>
      <c r="AX179" s="587"/>
      <c r="AY179" s="587"/>
      <c r="AZ179" s="587"/>
      <c r="BA179" s="587"/>
      <c r="BB179" s="587"/>
      <c r="BC179" s="587"/>
      <c r="BD179" s="587"/>
      <c r="BE179" s="587"/>
      <c r="BF179" s="83"/>
      <c r="BG179" s="587"/>
    </row>
    <row r="180" spans="1:59">
      <c r="A180" s="84" t="s">
        <v>392</v>
      </c>
      <c r="B180" s="83">
        <v>11567.876153846151</v>
      </c>
      <c r="C180" s="83">
        <v>11567.876153846151</v>
      </c>
      <c r="D180" s="83">
        <v>0</v>
      </c>
      <c r="E180" s="83">
        <v>0</v>
      </c>
      <c r="F180" s="83">
        <v>11567.876153846151</v>
      </c>
      <c r="G180" s="83">
        <v>11567.876153846151</v>
      </c>
      <c r="H180" s="83">
        <v>0</v>
      </c>
      <c r="I180" s="83">
        <v>0</v>
      </c>
      <c r="J180" s="83">
        <v>11567.876153846151</v>
      </c>
      <c r="K180" s="82">
        <v>1</v>
      </c>
      <c r="L180" s="83">
        <v>14633.670000000004</v>
      </c>
      <c r="M180" s="83">
        <v>14633.670000000004</v>
      </c>
      <c r="N180" s="83">
        <v>0</v>
      </c>
      <c r="O180" s="83">
        <v>0</v>
      </c>
      <c r="P180" s="83">
        <v>14633.670000000004</v>
      </c>
      <c r="Q180" s="83">
        <v>14633.670000000004</v>
      </c>
      <c r="R180" s="83">
        <v>0</v>
      </c>
      <c r="S180" s="83">
        <v>0</v>
      </c>
      <c r="T180" s="83">
        <v>14633.670000000004</v>
      </c>
      <c r="U180" s="82">
        <v>1</v>
      </c>
      <c r="V180" s="83">
        <v>14633.670000000004</v>
      </c>
      <c r="W180" s="83">
        <v>14633.670000000004</v>
      </c>
      <c r="X180" s="83">
        <v>0</v>
      </c>
      <c r="Y180" s="83">
        <v>0</v>
      </c>
      <c r="Z180" s="83">
        <v>14633.670000000004</v>
      </c>
      <c r="AA180" s="83">
        <v>14633.670000000004</v>
      </c>
      <c r="AB180" s="83">
        <v>0</v>
      </c>
      <c r="AC180" s="83">
        <v>0</v>
      </c>
      <c r="AD180" s="83">
        <v>14633.670000000004</v>
      </c>
      <c r="AE180" s="83">
        <f t="shared" si="12"/>
        <v>14633.670000000004</v>
      </c>
      <c r="AF180" s="82">
        <v>1</v>
      </c>
      <c r="AG180" s="83">
        <v>14633.670000000004</v>
      </c>
      <c r="AH180" s="83">
        <v>14633.670000000004</v>
      </c>
      <c r="AI180" s="83">
        <v>0</v>
      </c>
      <c r="AJ180" s="83">
        <v>0</v>
      </c>
      <c r="AK180" s="83">
        <v>14633.670000000004</v>
      </c>
      <c r="AL180" s="83">
        <v>14633.670000000004</v>
      </c>
      <c r="AM180" s="83">
        <v>0</v>
      </c>
      <c r="AN180" s="83">
        <v>0</v>
      </c>
      <c r="AO180" s="83">
        <v>14633.670000000004</v>
      </c>
      <c r="AP180" s="82">
        <v>1</v>
      </c>
      <c r="AW180" s="587">
        <v>14633.670000000004</v>
      </c>
      <c r="AX180" s="587">
        <v>14633.670000000004</v>
      </c>
      <c r="AY180" s="587">
        <v>0</v>
      </c>
      <c r="AZ180" s="587">
        <v>0</v>
      </c>
      <c r="BA180" s="587">
        <v>14633.670000000004</v>
      </c>
      <c r="BB180" s="587">
        <v>14633.670000000004</v>
      </c>
      <c r="BC180" s="587">
        <v>0</v>
      </c>
      <c r="BD180" s="587">
        <v>0</v>
      </c>
      <c r="BE180" s="587">
        <v>14633.670000000004</v>
      </c>
      <c r="BF180" s="83">
        <f t="shared" ref="BF180:BF193" si="16">+IF(BG180=1,BE180,BE180*$BK$6)</f>
        <v>14633.670000000004</v>
      </c>
      <c r="BG180" s="588">
        <v>1</v>
      </c>
    </row>
    <row r="181" spans="1:59">
      <c r="A181" s="84" t="s">
        <v>391</v>
      </c>
      <c r="B181" s="83">
        <v>-50459722.955308035</v>
      </c>
      <c r="C181" s="83">
        <v>-50459722.955308035</v>
      </c>
      <c r="D181" s="83">
        <v>0</v>
      </c>
      <c r="E181" s="83">
        <v>0</v>
      </c>
      <c r="F181" s="83">
        <v>-50459722.955308035</v>
      </c>
      <c r="G181" s="83">
        <v>-50459722.955308035</v>
      </c>
      <c r="H181" s="83">
        <v>0</v>
      </c>
      <c r="I181" s="83">
        <v>0</v>
      </c>
      <c r="J181" s="83">
        <v>-50459722.955308035</v>
      </c>
      <c r="K181" s="82">
        <v>1</v>
      </c>
      <c r="L181" s="83">
        <v>-53113571.537435159</v>
      </c>
      <c r="M181" s="83">
        <v>-53113571.537435159</v>
      </c>
      <c r="N181" s="83">
        <v>0</v>
      </c>
      <c r="O181" s="83">
        <v>0</v>
      </c>
      <c r="P181" s="83">
        <v>-53113571.537435159</v>
      </c>
      <c r="Q181" s="83">
        <v>-53113571.537435159</v>
      </c>
      <c r="R181" s="83">
        <v>0</v>
      </c>
      <c r="S181" s="83">
        <v>0</v>
      </c>
      <c r="T181" s="83">
        <v>-53113571.537435159</v>
      </c>
      <c r="U181" s="82">
        <v>1</v>
      </c>
      <c r="V181" s="83">
        <v>-56013697.672311589</v>
      </c>
      <c r="W181" s="83">
        <v>-56013697.672311589</v>
      </c>
      <c r="X181" s="83">
        <v>0</v>
      </c>
      <c r="Y181" s="83">
        <v>0</v>
      </c>
      <c r="Z181" s="83">
        <v>-56013697.672311589</v>
      </c>
      <c r="AA181" s="83">
        <v>-56013697.672311589</v>
      </c>
      <c r="AB181" s="83">
        <v>0</v>
      </c>
      <c r="AC181" s="83">
        <v>0</v>
      </c>
      <c r="AD181" s="83">
        <v>-56013697.672311589</v>
      </c>
      <c r="AE181" s="83">
        <f t="shared" si="12"/>
        <v>-56013697.672311589</v>
      </c>
      <c r="AF181" s="82">
        <v>1</v>
      </c>
      <c r="AG181" s="83">
        <v>-59166260.928771287</v>
      </c>
      <c r="AH181" s="83">
        <v>-59166260.928771287</v>
      </c>
      <c r="AI181" s="83">
        <v>0</v>
      </c>
      <c r="AJ181" s="83">
        <v>0</v>
      </c>
      <c r="AK181" s="83">
        <v>-59166260.928771287</v>
      </c>
      <c r="AL181" s="83">
        <v>-59166260.928771287</v>
      </c>
      <c r="AM181" s="83">
        <v>0</v>
      </c>
      <c r="AN181" s="83">
        <v>0</v>
      </c>
      <c r="AO181" s="83">
        <v>-59166260.928771287</v>
      </c>
      <c r="AP181" s="82">
        <v>1</v>
      </c>
      <c r="AW181" s="587">
        <v>-59166260.928771287</v>
      </c>
      <c r="AX181" s="587">
        <v>-59166260.928771287</v>
      </c>
      <c r="AY181" s="587">
        <v>0</v>
      </c>
      <c r="AZ181" s="587">
        <v>0</v>
      </c>
      <c r="BA181" s="587">
        <v>-59166260.928771287</v>
      </c>
      <c r="BB181" s="587">
        <v>-59166260.928771287</v>
      </c>
      <c r="BC181" s="587">
        <v>0</v>
      </c>
      <c r="BD181" s="587">
        <v>0</v>
      </c>
      <c r="BE181" s="587">
        <v>-59166260.928771287</v>
      </c>
      <c r="BF181" s="83">
        <f t="shared" si="16"/>
        <v>-59166260.928771287</v>
      </c>
      <c r="BG181" s="588">
        <v>1</v>
      </c>
    </row>
    <row r="182" spans="1:59">
      <c r="A182" s="84" t="s">
        <v>390</v>
      </c>
      <c r="B182" s="83">
        <v>-496104104.58334881</v>
      </c>
      <c r="C182" s="83">
        <v>-496104104.58334881</v>
      </c>
      <c r="D182" s="83">
        <v>0</v>
      </c>
      <c r="E182" s="83">
        <v>0</v>
      </c>
      <c r="F182" s="83">
        <v>-496104104.58334881</v>
      </c>
      <c r="G182" s="83">
        <v>-496104104.58334881</v>
      </c>
      <c r="H182" s="83">
        <v>0</v>
      </c>
      <c r="I182" s="83">
        <v>0</v>
      </c>
      <c r="J182" s="83">
        <v>-496104104.58334881</v>
      </c>
      <c r="K182" s="82">
        <v>1</v>
      </c>
      <c r="L182" s="83">
        <v>-519198665.91265732</v>
      </c>
      <c r="M182" s="83">
        <v>-519198665.91265732</v>
      </c>
      <c r="N182" s="83">
        <v>0</v>
      </c>
      <c r="O182" s="83">
        <v>0</v>
      </c>
      <c r="P182" s="83">
        <v>-519198665.91265732</v>
      </c>
      <c r="Q182" s="83">
        <v>-519198665.91265732</v>
      </c>
      <c r="R182" s="83">
        <v>0</v>
      </c>
      <c r="S182" s="83">
        <v>0</v>
      </c>
      <c r="T182" s="83">
        <v>-519198665.91265732</v>
      </c>
      <c r="U182" s="82">
        <v>1</v>
      </c>
      <c r="V182" s="83">
        <v>-546672959.89376116</v>
      </c>
      <c r="W182" s="83">
        <v>-546672959.89376116</v>
      </c>
      <c r="X182" s="83">
        <v>0</v>
      </c>
      <c r="Y182" s="83">
        <v>0</v>
      </c>
      <c r="Z182" s="83">
        <v>-546672959.89376116</v>
      </c>
      <c r="AA182" s="83">
        <v>-546672959.89376116</v>
      </c>
      <c r="AB182" s="83">
        <v>0</v>
      </c>
      <c r="AC182" s="83">
        <v>0</v>
      </c>
      <c r="AD182" s="83">
        <v>-546672959.89376116</v>
      </c>
      <c r="AE182" s="83">
        <f t="shared" si="12"/>
        <v>-546672959.89376116</v>
      </c>
      <c r="AF182" s="82">
        <v>1</v>
      </c>
      <c r="AG182" s="83">
        <v>-582095496.87822008</v>
      </c>
      <c r="AH182" s="83">
        <v>-582095496.87822008</v>
      </c>
      <c r="AI182" s="83">
        <v>0</v>
      </c>
      <c r="AJ182" s="83">
        <v>0</v>
      </c>
      <c r="AK182" s="83">
        <v>-582095496.87822008</v>
      </c>
      <c r="AL182" s="83">
        <v>-582095496.87822008</v>
      </c>
      <c r="AM182" s="83">
        <v>0</v>
      </c>
      <c r="AN182" s="83">
        <v>0</v>
      </c>
      <c r="AO182" s="83">
        <v>-582095496.87822008</v>
      </c>
      <c r="AP182" s="82">
        <v>1</v>
      </c>
      <c r="AW182" s="587">
        <v>-582095496.87822008</v>
      </c>
      <c r="AX182" s="587">
        <v>-582095496.87822008</v>
      </c>
      <c r="AY182" s="587">
        <v>0</v>
      </c>
      <c r="AZ182" s="587">
        <v>0</v>
      </c>
      <c r="BA182" s="587">
        <v>-582095496.87822008</v>
      </c>
      <c r="BB182" s="587">
        <v>-582095496.87822008</v>
      </c>
      <c r="BC182" s="587">
        <v>0</v>
      </c>
      <c r="BD182" s="587">
        <v>0</v>
      </c>
      <c r="BE182" s="587">
        <v>-582095496.87822008</v>
      </c>
      <c r="BF182" s="83">
        <f t="shared" si="16"/>
        <v>-582095496.87822008</v>
      </c>
      <c r="BG182" s="588">
        <v>1</v>
      </c>
    </row>
    <row r="183" spans="1:59">
      <c r="A183" s="84" t="s">
        <v>389</v>
      </c>
      <c r="B183" s="83">
        <v>-522580542.96133798</v>
      </c>
      <c r="C183" s="83">
        <v>-522580542.96133798</v>
      </c>
      <c r="D183" s="83">
        <v>0</v>
      </c>
      <c r="E183" s="83">
        <v>0</v>
      </c>
      <c r="F183" s="83">
        <v>-522580542.96133798</v>
      </c>
      <c r="G183" s="83">
        <v>-522580542.96133798</v>
      </c>
      <c r="H183" s="83">
        <v>0</v>
      </c>
      <c r="I183" s="83">
        <v>0</v>
      </c>
      <c r="J183" s="83">
        <v>-522580542.96133798</v>
      </c>
      <c r="K183" s="82">
        <v>1</v>
      </c>
      <c r="L183" s="83">
        <v>-556749986.50298584</v>
      </c>
      <c r="M183" s="83">
        <v>-556749986.50298584</v>
      </c>
      <c r="N183" s="83">
        <v>0</v>
      </c>
      <c r="O183" s="83">
        <v>0</v>
      </c>
      <c r="P183" s="83">
        <v>-556749986.50298584</v>
      </c>
      <c r="Q183" s="83">
        <v>-556749986.50298584</v>
      </c>
      <c r="R183" s="83">
        <v>0</v>
      </c>
      <c r="S183" s="83">
        <v>0</v>
      </c>
      <c r="T183" s="83">
        <v>-556749986.50298584</v>
      </c>
      <c r="U183" s="82">
        <v>1</v>
      </c>
      <c r="V183" s="83">
        <v>-603820915.13951612</v>
      </c>
      <c r="W183" s="83">
        <v>-603820915.13951612</v>
      </c>
      <c r="X183" s="83">
        <v>0</v>
      </c>
      <c r="Y183" s="83">
        <v>0</v>
      </c>
      <c r="Z183" s="83">
        <v>-603820915.13951612</v>
      </c>
      <c r="AA183" s="83">
        <v>-603820915.13951612</v>
      </c>
      <c r="AB183" s="83">
        <v>0</v>
      </c>
      <c r="AC183" s="83">
        <v>0</v>
      </c>
      <c r="AD183" s="83">
        <v>-603820915.13951612</v>
      </c>
      <c r="AE183" s="83">
        <f t="shared" si="12"/>
        <v>-603820915.13951612</v>
      </c>
      <c r="AF183" s="82">
        <v>1</v>
      </c>
      <c r="AG183" s="83">
        <v>-658671103.28908765</v>
      </c>
      <c r="AH183" s="83">
        <v>-658671103.28908765</v>
      </c>
      <c r="AI183" s="83">
        <v>0</v>
      </c>
      <c r="AJ183" s="83">
        <v>0</v>
      </c>
      <c r="AK183" s="83">
        <v>-658671103.28908765</v>
      </c>
      <c r="AL183" s="83">
        <v>-658671103.28908765</v>
      </c>
      <c r="AM183" s="83">
        <v>0</v>
      </c>
      <c r="AN183" s="83">
        <v>0</v>
      </c>
      <c r="AO183" s="83">
        <v>-658671103.28908765</v>
      </c>
      <c r="AP183" s="82">
        <v>1</v>
      </c>
      <c r="AW183" s="587">
        <v>-658671103.28908765</v>
      </c>
      <c r="AX183" s="587">
        <v>-658671103.28908765</v>
      </c>
      <c r="AY183" s="587">
        <v>0</v>
      </c>
      <c r="AZ183" s="587">
        <v>0</v>
      </c>
      <c r="BA183" s="587">
        <v>-658671103.28908765</v>
      </c>
      <c r="BB183" s="587">
        <v>-658671103.28908765</v>
      </c>
      <c r="BC183" s="587">
        <v>0</v>
      </c>
      <c r="BD183" s="587">
        <v>0</v>
      </c>
      <c r="BE183" s="587">
        <v>-658671103.28908765</v>
      </c>
      <c r="BF183" s="83">
        <f t="shared" si="16"/>
        <v>-658671103.28908765</v>
      </c>
      <c r="BG183" s="588">
        <v>1</v>
      </c>
    </row>
    <row r="184" spans="1:59">
      <c r="A184" s="84" t="s">
        <v>388</v>
      </c>
      <c r="B184" s="83">
        <v>-669608005.40060759</v>
      </c>
      <c r="C184" s="83">
        <v>-669608005.40060759</v>
      </c>
      <c r="D184" s="83">
        <v>0</v>
      </c>
      <c r="E184" s="83">
        <v>0</v>
      </c>
      <c r="F184" s="83">
        <v>-669608005.40060759</v>
      </c>
      <c r="G184" s="83">
        <v>-669608005.40060759</v>
      </c>
      <c r="H184" s="83">
        <v>0</v>
      </c>
      <c r="I184" s="83">
        <v>0</v>
      </c>
      <c r="J184" s="83">
        <v>-669608005.40060759</v>
      </c>
      <c r="K184" s="82">
        <v>1</v>
      </c>
      <c r="L184" s="83">
        <v>-713538652.01813173</v>
      </c>
      <c r="M184" s="83">
        <v>-713538652.01813173</v>
      </c>
      <c r="N184" s="83">
        <v>0</v>
      </c>
      <c r="O184" s="83">
        <v>0</v>
      </c>
      <c r="P184" s="83">
        <v>-713538652.01813173</v>
      </c>
      <c r="Q184" s="83">
        <v>-713538652.01813173</v>
      </c>
      <c r="R184" s="83">
        <v>0</v>
      </c>
      <c r="S184" s="83">
        <v>0</v>
      </c>
      <c r="T184" s="83">
        <v>-713538652.01813173</v>
      </c>
      <c r="U184" s="82">
        <v>1</v>
      </c>
      <c r="V184" s="83">
        <v>-767960326.79215765</v>
      </c>
      <c r="W184" s="83">
        <v>-767960326.79215765</v>
      </c>
      <c r="X184" s="83">
        <v>0</v>
      </c>
      <c r="Y184" s="83">
        <v>0</v>
      </c>
      <c r="Z184" s="83">
        <v>-767960326.79215765</v>
      </c>
      <c r="AA184" s="83">
        <v>-767960326.79215765</v>
      </c>
      <c r="AB184" s="83">
        <v>0</v>
      </c>
      <c r="AC184" s="83">
        <v>0</v>
      </c>
      <c r="AD184" s="83">
        <v>-767960326.79215765</v>
      </c>
      <c r="AE184" s="83">
        <f t="shared" si="12"/>
        <v>-767960326.79215765</v>
      </c>
      <c r="AF184" s="82">
        <v>1</v>
      </c>
      <c r="AG184" s="83">
        <v>-828291301.86844838</v>
      </c>
      <c r="AH184" s="83">
        <v>-828291301.86844838</v>
      </c>
      <c r="AI184" s="83">
        <v>0</v>
      </c>
      <c r="AJ184" s="83">
        <v>0</v>
      </c>
      <c r="AK184" s="83">
        <v>-828291301.86844838</v>
      </c>
      <c r="AL184" s="83">
        <v>-828291301.86844838</v>
      </c>
      <c r="AM184" s="83">
        <v>0</v>
      </c>
      <c r="AN184" s="83">
        <v>0</v>
      </c>
      <c r="AO184" s="83">
        <v>-828291301.86844838</v>
      </c>
      <c r="AP184" s="82">
        <v>1</v>
      </c>
      <c r="AW184" s="587">
        <v>-828291301.86844838</v>
      </c>
      <c r="AX184" s="587">
        <v>-828291301.86844838</v>
      </c>
      <c r="AY184" s="587">
        <v>0</v>
      </c>
      <c r="AZ184" s="587">
        <v>0</v>
      </c>
      <c r="BA184" s="587">
        <v>-828291301.86844838</v>
      </c>
      <c r="BB184" s="587">
        <v>-828291301.86844838</v>
      </c>
      <c r="BC184" s="587">
        <v>0</v>
      </c>
      <c r="BD184" s="587">
        <v>0</v>
      </c>
      <c r="BE184" s="587">
        <v>-828291301.86844838</v>
      </c>
      <c r="BF184" s="83">
        <f t="shared" si="16"/>
        <v>-828291301.86844838</v>
      </c>
      <c r="BG184" s="588">
        <v>1</v>
      </c>
    </row>
    <row r="185" spans="1:59">
      <c r="A185" s="84" t="s">
        <v>387</v>
      </c>
      <c r="B185" s="83">
        <v>-340598050.85091138</v>
      </c>
      <c r="C185" s="83">
        <v>-340598050.85091138</v>
      </c>
      <c r="D185" s="83">
        <v>0</v>
      </c>
      <c r="E185" s="83">
        <v>0</v>
      </c>
      <c r="F185" s="83">
        <v>-340598050.85091138</v>
      </c>
      <c r="G185" s="83">
        <v>-340598050.85091138</v>
      </c>
      <c r="H185" s="83">
        <v>0</v>
      </c>
      <c r="I185" s="83">
        <v>0</v>
      </c>
      <c r="J185" s="83">
        <v>-340598050.85091138</v>
      </c>
      <c r="K185" s="82">
        <v>1</v>
      </c>
      <c r="L185" s="83">
        <v>-361901937.92986619</v>
      </c>
      <c r="M185" s="83">
        <v>-361901937.92986619</v>
      </c>
      <c r="N185" s="83">
        <v>0</v>
      </c>
      <c r="O185" s="83">
        <v>0</v>
      </c>
      <c r="P185" s="83">
        <v>-361901937.92986619</v>
      </c>
      <c r="Q185" s="83">
        <v>-361901937.92986619</v>
      </c>
      <c r="R185" s="83">
        <v>0</v>
      </c>
      <c r="S185" s="83">
        <v>0</v>
      </c>
      <c r="T185" s="83">
        <v>-361901937.92986619</v>
      </c>
      <c r="U185" s="82">
        <v>1</v>
      </c>
      <c r="V185" s="83">
        <v>-381638425.40292275</v>
      </c>
      <c r="W185" s="83">
        <v>-381638425.40292275</v>
      </c>
      <c r="X185" s="83">
        <v>0</v>
      </c>
      <c r="Y185" s="83">
        <v>0</v>
      </c>
      <c r="Z185" s="83">
        <v>-381638425.40292275</v>
      </c>
      <c r="AA185" s="83">
        <v>-381638425.40292275</v>
      </c>
      <c r="AB185" s="83">
        <v>0</v>
      </c>
      <c r="AC185" s="83">
        <v>0</v>
      </c>
      <c r="AD185" s="83">
        <v>-381638425.40292275</v>
      </c>
      <c r="AE185" s="83">
        <f t="shared" si="12"/>
        <v>-381638425.40292275</v>
      </c>
      <c r="AF185" s="82">
        <v>1</v>
      </c>
      <c r="AG185" s="83">
        <v>-401441981.19068843</v>
      </c>
      <c r="AH185" s="83">
        <v>-401441981.19068843</v>
      </c>
      <c r="AI185" s="83">
        <v>0</v>
      </c>
      <c r="AJ185" s="83">
        <v>0</v>
      </c>
      <c r="AK185" s="83">
        <v>-401441981.19068843</v>
      </c>
      <c r="AL185" s="83">
        <v>-401441981.19068843</v>
      </c>
      <c r="AM185" s="83">
        <v>0</v>
      </c>
      <c r="AN185" s="83">
        <v>0</v>
      </c>
      <c r="AO185" s="83">
        <v>-401441981.19068843</v>
      </c>
      <c r="AP185" s="82">
        <v>1</v>
      </c>
      <c r="AW185" s="587">
        <v>-401441981.19068843</v>
      </c>
      <c r="AX185" s="587">
        <v>-401441981.19068843</v>
      </c>
      <c r="AY185" s="587">
        <v>0</v>
      </c>
      <c r="AZ185" s="587">
        <v>0</v>
      </c>
      <c r="BA185" s="587">
        <v>-401441981.19068843</v>
      </c>
      <c r="BB185" s="587">
        <v>-401441981.19068843</v>
      </c>
      <c r="BC185" s="587">
        <v>0</v>
      </c>
      <c r="BD185" s="587">
        <v>0</v>
      </c>
      <c r="BE185" s="587">
        <v>-401441981.19068843</v>
      </c>
      <c r="BF185" s="83">
        <f t="shared" si="16"/>
        <v>-401441981.19068843</v>
      </c>
      <c r="BG185" s="588">
        <v>1</v>
      </c>
    </row>
    <row r="186" spans="1:59">
      <c r="A186" s="84" t="s">
        <v>386</v>
      </c>
      <c r="B186" s="83">
        <v>-710967271.02670979</v>
      </c>
      <c r="C186" s="83">
        <v>-710967271.02670979</v>
      </c>
      <c r="D186" s="83">
        <v>0</v>
      </c>
      <c r="E186" s="83">
        <v>0</v>
      </c>
      <c r="F186" s="83">
        <v>-710967271.02670979</v>
      </c>
      <c r="G186" s="83">
        <v>-710967271.02670979</v>
      </c>
      <c r="H186" s="83">
        <v>0</v>
      </c>
      <c r="I186" s="83">
        <v>0</v>
      </c>
      <c r="J186" s="83">
        <v>-710967271.02670979</v>
      </c>
      <c r="K186" s="82">
        <v>1</v>
      </c>
      <c r="L186" s="83">
        <v>-745880392.49721062</v>
      </c>
      <c r="M186" s="83">
        <v>-745880392.49721062</v>
      </c>
      <c r="N186" s="83">
        <v>0</v>
      </c>
      <c r="O186" s="83">
        <v>0</v>
      </c>
      <c r="P186" s="83">
        <v>-745880392.49721062</v>
      </c>
      <c r="Q186" s="83">
        <v>-745880392.49721062</v>
      </c>
      <c r="R186" s="83">
        <v>0</v>
      </c>
      <c r="S186" s="83">
        <v>0</v>
      </c>
      <c r="T186" s="83">
        <v>-745880392.49721062</v>
      </c>
      <c r="U186" s="82">
        <v>1</v>
      </c>
      <c r="V186" s="83">
        <v>-782425431.41931391</v>
      </c>
      <c r="W186" s="83">
        <v>-782425431.41931391</v>
      </c>
      <c r="X186" s="83">
        <v>0</v>
      </c>
      <c r="Y186" s="83">
        <v>0</v>
      </c>
      <c r="Z186" s="83">
        <v>-782425431.41931391</v>
      </c>
      <c r="AA186" s="83">
        <v>-782425431.41931391</v>
      </c>
      <c r="AB186" s="83">
        <v>0</v>
      </c>
      <c r="AC186" s="83">
        <v>0</v>
      </c>
      <c r="AD186" s="83">
        <v>-782425431.41931391</v>
      </c>
      <c r="AE186" s="83">
        <f t="shared" si="12"/>
        <v>-782425431.41931391</v>
      </c>
      <c r="AF186" s="82">
        <v>1</v>
      </c>
      <c r="AG186" s="83">
        <v>-820414664.59421551</v>
      </c>
      <c r="AH186" s="83">
        <v>-820414664.59421551</v>
      </c>
      <c r="AI186" s="83">
        <v>0</v>
      </c>
      <c r="AJ186" s="83">
        <v>0</v>
      </c>
      <c r="AK186" s="83">
        <v>-820414664.59421551</v>
      </c>
      <c r="AL186" s="83">
        <v>-820414664.59421551</v>
      </c>
      <c r="AM186" s="83">
        <v>0</v>
      </c>
      <c r="AN186" s="83">
        <v>0</v>
      </c>
      <c r="AO186" s="83">
        <v>-820414664.59421551</v>
      </c>
      <c r="AP186" s="82">
        <v>1</v>
      </c>
      <c r="AW186" s="587">
        <v>-820414664.59421551</v>
      </c>
      <c r="AX186" s="587">
        <v>-820414664.59421551</v>
      </c>
      <c r="AY186" s="587">
        <v>0</v>
      </c>
      <c r="AZ186" s="587">
        <v>0</v>
      </c>
      <c r="BA186" s="587">
        <v>-820414664.59421551</v>
      </c>
      <c r="BB186" s="587">
        <v>-820414664.59421551</v>
      </c>
      <c r="BC186" s="587">
        <v>0</v>
      </c>
      <c r="BD186" s="587">
        <v>0</v>
      </c>
      <c r="BE186" s="587">
        <v>-820414664.59421551</v>
      </c>
      <c r="BF186" s="83">
        <f t="shared" si="16"/>
        <v>-820414664.59421551</v>
      </c>
      <c r="BG186" s="588">
        <v>1</v>
      </c>
    </row>
    <row r="187" spans="1:59">
      <c r="A187" s="84" t="s">
        <v>385</v>
      </c>
      <c r="B187" s="83">
        <v>-923571843.75800121</v>
      </c>
      <c r="C187" s="83">
        <v>-923571843.75800121</v>
      </c>
      <c r="D187" s="83">
        <v>0</v>
      </c>
      <c r="E187" s="83">
        <v>0</v>
      </c>
      <c r="F187" s="83">
        <v>-923571843.75800121</v>
      </c>
      <c r="G187" s="83">
        <v>-923571843.75800121</v>
      </c>
      <c r="H187" s="83">
        <v>0</v>
      </c>
      <c r="I187" s="83">
        <v>0</v>
      </c>
      <c r="J187" s="83">
        <v>-923571843.75800121</v>
      </c>
      <c r="K187" s="82">
        <v>1</v>
      </c>
      <c r="L187" s="83">
        <v>-958581297.28448021</v>
      </c>
      <c r="M187" s="83">
        <v>-958581297.28448021</v>
      </c>
      <c r="N187" s="83">
        <v>0</v>
      </c>
      <c r="O187" s="83">
        <v>0</v>
      </c>
      <c r="P187" s="83">
        <v>-958581297.28448021</v>
      </c>
      <c r="Q187" s="83">
        <v>-958581297.28448021</v>
      </c>
      <c r="R187" s="83">
        <v>0</v>
      </c>
      <c r="S187" s="83">
        <v>0</v>
      </c>
      <c r="T187" s="83">
        <v>-958581297.28448021</v>
      </c>
      <c r="U187" s="82">
        <v>1</v>
      </c>
      <c r="V187" s="83">
        <v>-996354555.10612118</v>
      </c>
      <c r="W187" s="83">
        <v>-996354555.10612118</v>
      </c>
      <c r="X187" s="83">
        <v>0</v>
      </c>
      <c r="Y187" s="83">
        <v>11203174.985755883</v>
      </c>
      <c r="Z187" s="83">
        <v>-985151380.12036526</v>
      </c>
      <c r="AA187" s="83">
        <v>-996354555.10612118</v>
      </c>
      <c r="AB187" s="83">
        <v>0</v>
      </c>
      <c r="AC187" s="83">
        <v>11203174.985755883</v>
      </c>
      <c r="AD187" s="83">
        <v>-985151380.12036526</v>
      </c>
      <c r="AE187" s="83">
        <f t="shared" si="12"/>
        <v>-985151380.12036526</v>
      </c>
      <c r="AF187" s="82">
        <v>1</v>
      </c>
      <c r="AG187" s="83">
        <v>-1034769341.9917794</v>
      </c>
      <c r="AH187" s="83">
        <v>-1034769341.9917794</v>
      </c>
      <c r="AI187" s="83">
        <v>0</v>
      </c>
      <c r="AJ187" s="83">
        <v>31301091.566625394</v>
      </c>
      <c r="AK187" s="83">
        <v>-1003468250.4251541</v>
      </c>
      <c r="AL187" s="83">
        <v>-1034769341.9917794</v>
      </c>
      <c r="AM187" s="83">
        <v>0</v>
      </c>
      <c r="AN187" s="83">
        <v>31301091.566625394</v>
      </c>
      <c r="AO187" s="83">
        <v>-1003468250.4251541</v>
      </c>
      <c r="AP187" s="82">
        <v>1</v>
      </c>
      <c r="AW187" s="587">
        <v>-1034769341.9917794</v>
      </c>
      <c r="AX187" s="587">
        <v>-1034769341.9917794</v>
      </c>
      <c r="AY187" s="587">
        <v>0</v>
      </c>
      <c r="AZ187" s="587">
        <v>31301091.566625394</v>
      </c>
      <c r="BA187" s="587">
        <v>-1003468250.4251541</v>
      </c>
      <c r="BB187" s="587">
        <v>-1034769341.9917794</v>
      </c>
      <c r="BC187" s="587">
        <v>0</v>
      </c>
      <c r="BD187" s="587">
        <v>31301091.566625394</v>
      </c>
      <c r="BE187" s="587">
        <v>-1003468250.4251541</v>
      </c>
      <c r="BF187" s="83">
        <f t="shared" si="16"/>
        <v>-1003468250.4251541</v>
      </c>
      <c r="BG187" s="588">
        <v>1</v>
      </c>
    </row>
    <row r="188" spans="1:59">
      <c r="A188" s="84" t="s">
        <v>384</v>
      </c>
      <c r="B188" s="83">
        <v>-398838737.23758656</v>
      </c>
      <c r="C188" s="83">
        <v>-398838737.23758656</v>
      </c>
      <c r="D188" s="83">
        <v>0</v>
      </c>
      <c r="E188" s="83">
        <v>0</v>
      </c>
      <c r="F188" s="83">
        <v>-398838737.23758656</v>
      </c>
      <c r="G188" s="83">
        <v>-398838737.23758656</v>
      </c>
      <c r="H188" s="83">
        <v>0</v>
      </c>
      <c r="I188" s="83">
        <v>0</v>
      </c>
      <c r="J188" s="83">
        <v>-398838737.23758656</v>
      </c>
      <c r="K188" s="82">
        <v>1</v>
      </c>
      <c r="L188" s="83">
        <v>-423859747.45944917</v>
      </c>
      <c r="M188" s="83">
        <v>-423859747.45944917</v>
      </c>
      <c r="N188" s="83">
        <v>0</v>
      </c>
      <c r="O188" s="83">
        <v>0</v>
      </c>
      <c r="P188" s="83">
        <v>-423859747.45944917</v>
      </c>
      <c r="Q188" s="83">
        <v>-423859747.45944917</v>
      </c>
      <c r="R188" s="83">
        <v>0</v>
      </c>
      <c r="S188" s="83">
        <v>0</v>
      </c>
      <c r="T188" s="83">
        <v>-423859747.45944917</v>
      </c>
      <c r="U188" s="82">
        <v>1</v>
      </c>
      <c r="V188" s="83">
        <v>-449196779.9677819</v>
      </c>
      <c r="W188" s="83">
        <v>-449196779.9677819</v>
      </c>
      <c r="X188" s="83">
        <v>0</v>
      </c>
      <c r="Y188" s="83">
        <v>0</v>
      </c>
      <c r="Z188" s="83">
        <v>-449196779.9677819</v>
      </c>
      <c r="AA188" s="83">
        <v>-449196779.9677819</v>
      </c>
      <c r="AB188" s="83">
        <v>0</v>
      </c>
      <c r="AC188" s="83">
        <v>0</v>
      </c>
      <c r="AD188" s="83">
        <v>-449196779.9677819</v>
      </c>
      <c r="AE188" s="83">
        <f t="shared" si="12"/>
        <v>-449196779.9677819</v>
      </c>
      <c r="AF188" s="82">
        <v>1</v>
      </c>
      <c r="AG188" s="83">
        <v>-476426163.40958011</v>
      </c>
      <c r="AH188" s="83">
        <v>-476426163.40958011</v>
      </c>
      <c r="AI188" s="83">
        <v>0</v>
      </c>
      <c r="AJ188" s="83">
        <v>0</v>
      </c>
      <c r="AK188" s="83">
        <v>-476426163.40958011</v>
      </c>
      <c r="AL188" s="83">
        <v>-476426163.40958011</v>
      </c>
      <c r="AM188" s="83">
        <v>0</v>
      </c>
      <c r="AN188" s="83">
        <v>0</v>
      </c>
      <c r="AO188" s="83">
        <v>-476426163.40958011</v>
      </c>
      <c r="AP188" s="82">
        <v>1</v>
      </c>
      <c r="AW188" s="587">
        <v>-476426163.40958011</v>
      </c>
      <c r="AX188" s="587">
        <v>-476426163.40958011</v>
      </c>
      <c r="AY188" s="587">
        <v>0</v>
      </c>
      <c r="AZ188" s="587">
        <v>0</v>
      </c>
      <c r="BA188" s="587">
        <v>-476426163.40958011</v>
      </c>
      <c r="BB188" s="587">
        <v>-476426163.40958011</v>
      </c>
      <c r="BC188" s="587">
        <v>0</v>
      </c>
      <c r="BD188" s="587">
        <v>0</v>
      </c>
      <c r="BE188" s="587">
        <v>-476426163.40958011</v>
      </c>
      <c r="BF188" s="83">
        <f t="shared" si="16"/>
        <v>-476426163.40958011</v>
      </c>
      <c r="BG188" s="588">
        <v>1</v>
      </c>
    </row>
    <row r="189" spans="1:59">
      <c r="A189" s="84" t="s">
        <v>383</v>
      </c>
      <c r="B189" s="83">
        <v>-217050012.94647169</v>
      </c>
      <c r="C189" s="83">
        <v>-217050012.94647169</v>
      </c>
      <c r="D189" s="83">
        <v>0</v>
      </c>
      <c r="E189" s="83">
        <v>0</v>
      </c>
      <c r="F189" s="83">
        <v>-217050012.94647169</v>
      </c>
      <c r="G189" s="83">
        <v>-216555087.75422436</v>
      </c>
      <c r="H189" s="83">
        <v>0</v>
      </c>
      <c r="I189" s="83">
        <v>0</v>
      </c>
      <c r="J189" s="83">
        <v>-216555087.75422436</v>
      </c>
      <c r="K189" s="82">
        <v>0.99771976428138065</v>
      </c>
      <c r="L189" s="83">
        <v>-256576345.91230795</v>
      </c>
      <c r="M189" s="83">
        <v>-256576345.91230795</v>
      </c>
      <c r="N189" s="83">
        <v>0</v>
      </c>
      <c r="O189" s="83">
        <v>0</v>
      </c>
      <c r="P189" s="83">
        <v>-256576345.91230795</v>
      </c>
      <c r="Q189" s="83">
        <v>-255991451.66729245</v>
      </c>
      <c r="R189" s="83">
        <v>0</v>
      </c>
      <c r="S189" s="83">
        <v>0</v>
      </c>
      <c r="T189" s="83">
        <v>-255991451.66729245</v>
      </c>
      <c r="U189" s="82">
        <v>0.99772038906027838</v>
      </c>
      <c r="V189" s="83">
        <v>-295179850.52054882</v>
      </c>
      <c r="W189" s="83">
        <v>-295179850.52054882</v>
      </c>
      <c r="X189" s="83">
        <v>0</v>
      </c>
      <c r="Y189" s="83">
        <v>0</v>
      </c>
      <c r="Z189" s="83">
        <v>-295179850.52054882</v>
      </c>
      <c r="AA189" s="83">
        <v>-294506955.30411679</v>
      </c>
      <c r="AB189" s="83">
        <v>0</v>
      </c>
      <c r="AC189" s="83">
        <v>0</v>
      </c>
      <c r="AD189" s="83">
        <v>-294506955.30411679</v>
      </c>
      <c r="AE189" s="83">
        <f t="shared" si="12"/>
        <v>-294466056.60451317</v>
      </c>
      <c r="AF189" s="82">
        <v>0.99772038906027838</v>
      </c>
      <c r="AG189" s="83">
        <v>-338199267.94567859</v>
      </c>
      <c r="AH189" s="83">
        <v>-338199267.94567859</v>
      </c>
      <c r="AI189" s="83">
        <v>0</v>
      </c>
      <c r="AJ189" s="83">
        <v>0</v>
      </c>
      <c r="AK189" s="83">
        <v>-338199267.94567859</v>
      </c>
      <c r="AL189" s="83">
        <v>-337428305.19466376</v>
      </c>
      <c r="AM189" s="83">
        <v>0</v>
      </c>
      <c r="AN189" s="83">
        <v>0</v>
      </c>
      <c r="AO189" s="83">
        <v>-337428305.19466376</v>
      </c>
      <c r="AP189" s="82">
        <v>0.99772038906027838</v>
      </c>
      <c r="AW189" s="587">
        <v>-338199267.94567859</v>
      </c>
      <c r="AX189" s="587">
        <v>-338199267.94567859</v>
      </c>
      <c r="AY189" s="587">
        <v>0</v>
      </c>
      <c r="AZ189" s="587">
        <v>0</v>
      </c>
      <c r="BA189" s="587">
        <v>-338199267.94567859</v>
      </c>
      <c r="BB189" s="587">
        <v>-337428305.19466376</v>
      </c>
      <c r="BC189" s="587">
        <v>0</v>
      </c>
      <c r="BD189" s="587">
        <v>0</v>
      </c>
      <c r="BE189" s="587">
        <v>-337428305.19466376</v>
      </c>
      <c r="BF189" s="83">
        <f t="shared" si="16"/>
        <v>-337367824.2526812</v>
      </c>
      <c r="BG189" s="588">
        <v>0.99772038906027838</v>
      </c>
    </row>
    <row r="190" spans="1:59">
      <c r="A190" s="84" t="s">
        <v>382</v>
      </c>
      <c r="B190" s="83">
        <v>-29937906.554094221</v>
      </c>
      <c r="C190" s="83">
        <v>-29937906.554094221</v>
      </c>
      <c r="D190" s="83">
        <v>0</v>
      </c>
      <c r="E190" s="83">
        <v>0</v>
      </c>
      <c r="F190" s="83">
        <v>-29937906.554094221</v>
      </c>
      <c r="G190" s="83">
        <v>-29937906.554094221</v>
      </c>
      <c r="H190" s="83">
        <v>0</v>
      </c>
      <c r="I190" s="83">
        <v>0</v>
      </c>
      <c r="J190" s="83">
        <v>-29937906.554094221</v>
      </c>
      <c r="K190" s="82">
        <v>1</v>
      </c>
      <c r="L190" s="83">
        <v>-31916422.822945271</v>
      </c>
      <c r="M190" s="83">
        <v>-31916422.822945271</v>
      </c>
      <c r="N190" s="83">
        <v>0</v>
      </c>
      <c r="O190" s="83">
        <v>0</v>
      </c>
      <c r="P190" s="83">
        <v>-31916422.822945271</v>
      </c>
      <c r="Q190" s="83">
        <v>-31916422.822945271</v>
      </c>
      <c r="R190" s="83">
        <v>0</v>
      </c>
      <c r="S190" s="83">
        <v>0</v>
      </c>
      <c r="T190" s="83">
        <v>-31916422.822945271</v>
      </c>
      <c r="U190" s="82">
        <v>1</v>
      </c>
      <c r="V190" s="83">
        <v>-34069828.660375103</v>
      </c>
      <c r="W190" s="83">
        <v>-34069828.660375103</v>
      </c>
      <c r="X190" s="83">
        <v>0</v>
      </c>
      <c r="Y190" s="83">
        <v>0</v>
      </c>
      <c r="Z190" s="83">
        <v>-34069828.660375103</v>
      </c>
      <c r="AA190" s="83">
        <v>-34069828.660375103</v>
      </c>
      <c r="AB190" s="83">
        <v>0</v>
      </c>
      <c r="AC190" s="83">
        <v>0</v>
      </c>
      <c r="AD190" s="83">
        <v>-34069828.660375103</v>
      </c>
      <c r="AE190" s="83">
        <f t="shared" si="12"/>
        <v>-34069828.660375103</v>
      </c>
      <c r="AF190" s="82">
        <v>1</v>
      </c>
      <c r="AG190" s="83">
        <v>-36322697.567206517</v>
      </c>
      <c r="AH190" s="83">
        <v>-36322697.567206517</v>
      </c>
      <c r="AI190" s="83">
        <v>0</v>
      </c>
      <c r="AJ190" s="83">
        <v>0</v>
      </c>
      <c r="AK190" s="83">
        <v>-36322697.567206517</v>
      </c>
      <c r="AL190" s="83">
        <v>-36322697.567206517</v>
      </c>
      <c r="AM190" s="83">
        <v>0</v>
      </c>
      <c r="AN190" s="83">
        <v>0</v>
      </c>
      <c r="AO190" s="83">
        <v>-36322697.567206517</v>
      </c>
      <c r="AP190" s="82">
        <v>1</v>
      </c>
      <c r="AW190" s="587">
        <v>-36322697.567206517</v>
      </c>
      <c r="AX190" s="587">
        <v>-36322697.567206517</v>
      </c>
      <c r="AY190" s="587">
        <v>0</v>
      </c>
      <c r="AZ190" s="587">
        <v>0</v>
      </c>
      <c r="BA190" s="587">
        <v>-36322697.567206517</v>
      </c>
      <c r="BB190" s="587">
        <v>-36322697.567206517</v>
      </c>
      <c r="BC190" s="587">
        <v>0</v>
      </c>
      <c r="BD190" s="587">
        <v>0</v>
      </c>
      <c r="BE190" s="587">
        <v>-36322697.567206517</v>
      </c>
      <c r="BF190" s="83">
        <f t="shared" si="16"/>
        <v>-36322697.567206517</v>
      </c>
      <c r="BG190" s="588">
        <v>1</v>
      </c>
    </row>
    <row r="191" spans="1:59">
      <c r="A191" s="84" t="s">
        <v>381</v>
      </c>
      <c r="B191" s="83">
        <v>-160607319.58237866</v>
      </c>
      <c r="C191" s="83">
        <v>-160607319.58237866</v>
      </c>
      <c r="D191" s="83">
        <v>0</v>
      </c>
      <c r="E191" s="83">
        <v>0</v>
      </c>
      <c r="F191" s="83">
        <v>-160607319.58237866</v>
      </c>
      <c r="G191" s="83">
        <v>-160607319.58237866</v>
      </c>
      <c r="H191" s="83">
        <v>0</v>
      </c>
      <c r="I191" s="83">
        <v>0</v>
      </c>
      <c r="J191" s="83">
        <v>-160607319.58237866</v>
      </c>
      <c r="K191" s="82">
        <v>1</v>
      </c>
      <c r="L191" s="83">
        <v>-170614700.94357806</v>
      </c>
      <c r="M191" s="83">
        <v>-170614700.94357806</v>
      </c>
      <c r="N191" s="83">
        <v>0</v>
      </c>
      <c r="O191" s="83">
        <v>0</v>
      </c>
      <c r="P191" s="83">
        <v>-170614700.94357806</v>
      </c>
      <c r="Q191" s="83">
        <v>-170614700.94357806</v>
      </c>
      <c r="R191" s="83">
        <v>0</v>
      </c>
      <c r="S191" s="83">
        <v>0</v>
      </c>
      <c r="T191" s="83">
        <v>-170614700.94357806</v>
      </c>
      <c r="U191" s="82">
        <v>1</v>
      </c>
      <c r="V191" s="83">
        <v>-180389267.49095982</v>
      </c>
      <c r="W191" s="83">
        <v>-180389267.49095982</v>
      </c>
      <c r="X191" s="83">
        <v>0</v>
      </c>
      <c r="Y191" s="83">
        <v>0</v>
      </c>
      <c r="Z191" s="83">
        <v>-180389267.49095982</v>
      </c>
      <c r="AA191" s="83">
        <v>-180389267.49095982</v>
      </c>
      <c r="AB191" s="83">
        <v>0</v>
      </c>
      <c r="AC191" s="83">
        <v>0</v>
      </c>
      <c r="AD191" s="83">
        <v>-180389267.49095982</v>
      </c>
      <c r="AE191" s="83">
        <f t="shared" si="12"/>
        <v>-180389267.49095982</v>
      </c>
      <c r="AF191" s="82">
        <v>1</v>
      </c>
      <c r="AG191" s="83">
        <v>-190668741.75029337</v>
      </c>
      <c r="AH191" s="83">
        <v>-190668741.75029337</v>
      </c>
      <c r="AI191" s="83">
        <v>0</v>
      </c>
      <c r="AJ191" s="83">
        <v>0</v>
      </c>
      <c r="AK191" s="83">
        <v>-190668741.75029337</v>
      </c>
      <c r="AL191" s="83">
        <v>-190668741.75029337</v>
      </c>
      <c r="AM191" s="83">
        <v>0</v>
      </c>
      <c r="AN191" s="83">
        <v>0</v>
      </c>
      <c r="AO191" s="83">
        <v>-190668741.75029337</v>
      </c>
      <c r="AP191" s="82">
        <v>1</v>
      </c>
      <c r="AW191" s="587">
        <v>-190668741.75029337</v>
      </c>
      <c r="AX191" s="587">
        <v>-190668741.75029337</v>
      </c>
      <c r="AY191" s="587">
        <v>0</v>
      </c>
      <c r="AZ191" s="587">
        <v>0</v>
      </c>
      <c r="BA191" s="587">
        <v>-190668741.75029337</v>
      </c>
      <c r="BB191" s="587">
        <v>-190668741.75029337</v>
      </c>
      <c r="BC191" s="587">
        <v>0</v>
      </c>
      <c r="BD191" s="587">
        <v>0</v>
      </c>
      <c r="BE191" s="587">
        <v>-190668741.75029337</v>
      </c>
      <c r="BF191" s="83">
        <f t="shared" si="16"/>
        <v>-190668741.75029337</v>
      </c>
      <c r="BG191" s="588">
        <v>1</v>
      </c>
    </row>
    <row r="192" spans="1:59">
      <c r="A192" s="84" t="s">
        <v>380</v>
      </c>
      <c r="B192" s="83">
        <v>-2491512.2417626092</v>
      </c>
      <c r="C192" s="83">
        <v>-2491512.2417626092</v>
      </c>
      <c r="D192" s="83">
        <v>2491512.2417626092</v>
      </c>
      <c r="E192" s="83">
        <v>0</v>
      </c>
      <c r="F192" s="83">
        <v>0</v>
      </c>
      <c r="G192" s="83">
        <v>-2351596.7165830261</v>
      </c>
      <c r="H192" s="83">
        <v>2351596.7165830261</v>
      </c>
      <c r="I192" s="83">
        <v>0</v>
      </c>
      <c r="J192" s="83">
        <v>0</v>
      </c>
      <c r="K192" s="82">
        <v>0.94384313155908861</v>
      </c>
      <c r="L192" s="83">
        <v>-2667218.0123622413</v>
      </c>
      <c r="M192" s="83">
        <v>-2667218.0123622413</v>
      </c>
      <c r="N192" s="83">
        <v>2667218.0123622413</v>
      </c>
      <c r="O192" s="83">
        <v>0</v>
      </c>
      <c r="P192" s="83">
        <v>0</v>
      </c>
      <c r="Q192" s="83">
        <v>-2514589.6420221301</v>
      </c>
      <c r="R192" s="83">
        <v>2514589.6420221301</v>
      </c>
      <c r="S192" s="83">
        <v>0</v>
      </c>
      <c r="T192" s="83">
        <v>0</v>
      </c>
      <c r="U192" s="82">
        <v>0.94277619240995802</v>
      </c>
      <c r="V192" s="83">
        <v>-2854672.696006089</v>
      </c>
      <c r="W192" s="83">
        <v>-2854672.696006089</v>
      </c>
      <c r="X192" s="83">
        <v>2854672.696006089</v>
      </c>
      <c r="Y192" s="83">
        <v>0</v>
      </c>
      <c r="Z192" s="83">
        <v>0</v>
      </c>
      <c r="AA192" s="83">
        <v>-2703722.1004441939</v>
      </c>
      <c r="AB192" s="83">
        <v>2703722.1004441939</v>
      </c>
      <c r="AC192" s="83">
        <v>0</v>
      </c>
      <c r="AD192" s="83">
        <v>0</v>
      </c>
      <c r="AE192" s="83">
        <f t="shared" si="12"/>
        <v>0</v>
      </c>
      <c r="AF192" s="82">
        <v>0.94712157517284312</v>
      </c>
      <c r="AG192" s="83">
        <v>-3042159.8408855922</v>
      </c>
      <c r="AH192" s="83">
        <v>-3042159.8408855922</v>
      </c>
      <c r="AI192" s="83">
        <v>3042159.8408855922</v>
      </c>
      <c r="AJ192" s="83">
        <v>0</v>
      </c>
      <c r="AK192" s="83">
        <v>0</v>
      </c>
      <c r="AL192" s="83">
        <v>-2881593.398240454</v>
      </c>
      <c r="AM192" s="83">
        <v>2881593.398240454</v>
      </c>
      <c r="AN192" s="83">
        <v>0</v>
      </c>
      <c r="AO192" s="83">
        <v>0</v>
      </c>
      <c r="AP192" s="82">
        <v>0.94721959034263092</v>
      </c>
      <c r="AW192" s="587">
        <v>-3042159.8408855922</v>
      </c>
      <c r="AX192" s="587">
        <v>-3042159.8408855922</v>
      </c>
      <c r="AY192" s="587">
        <v>3042159.8408855922</v>
      </c>
      <c r="AZ192" s="587">
        <v>0</v>
      </c>
      <c r="BA192" s="587">
        <v>0</v>
      </c>
      <c r="BB192" s="587">
        <v>-2881593.398240454</v>
      </c>
      <c r="BC192" s="587">
        <v>2881593.398240454</v>
      </c>
      <c r="BD192" s="587">
        <v>0</v>
      </c>
      <c r="BE192" s="587">
        <v>0</v>
      </c>
      <c r="BF192" s="83">
        <f t="shared" si="16"/>
        <v>0</v>
      </c>
      <c r="BG192" s="588">
        <v>0.94721959034263092</v>
      </c>
    </row>
    <row r="193" spans="1:59" ht="15.75" thickBot="1">
      <c r="A193" s="84" t="s">
        <v>379</v>
      </c>
      <c r="B193" s="83">
        <v>-41693443.702161893</v>
      </c>
      <c r="C193" s="83">
        <v>-41693443.702161893</v>
      </c>
      <c r="D193" s="83">
        <v>0</v>
      </c>
      <c r="E193" s="83">
        <v>0</v>
      </c>
      <c r="F193" s="83">
        <v>-41693443.702161893</v>
      </c>
      <c r="G193" s="83">
        <v>-41693443.702161893</v>
      </c>
      <c r="H193" s="83">
        <v>0</v>
      </c>
      <c r="I193" s="83">
        <v>0</v>
      </c>
      <c r="J193" s="83">
        <v>-41693443.702161893</v>
      </c>
      <c r="K193" s="82">
        <v>1</v>
      </c>
      <c r="L193" s="83">
        <v>-2195422.2643282274</v>
      </c>
      <c r="M193" s="83">
        <v>-2195422.2643282274</v>
      </c>
      <c r="N193" s="83">
        <v>0</v>
      </c>
      <c r="O193" s="83">
        <v>0</v>
      </c>
      <c r="P193" s="83">
        <v>-2195422.2643282274</v>
      </c>
      <c r="Q193" s="83">
        <v>-2195422.2643282274</v>
      </c>
      <c r="R193" s="83">
        <v>0</v>
      </c>
      <c r="S193" s="83">
        <v>0</v>
      </c>
      <c r="T193" s="83">
        <v>-2195422.2643282274</v>
      </c>
      <c r="U193" s="82">
        <v>1</v>
      </c>
      <c r="V193" s="83">
        <v>0</v>
      </c>
      <c r="W193" s="83">
        <v>0</v>
      </c>
      <c r="X193" s="83">
        <v>0</v>
      </c>
      <c r="Y193" s="83">
        <v>0</v>
      </c>
      <c r="Z193" s="83">
        <v>0</v>
      </c>
      <c r="AA193" s="83">
        <v>0</v>
      </c>
      <c r="AB193" s="83">
        <v>0</v>
      </c>
      <c r="AC193" s="83">
        <v>0</v>
      </c>
      <c r="AD193" s="83">
        <v>0</v>
      </c>
      <c r="AE193" s="83">
        <f t="shared" si="12"/>
        <v>0</v>
      </c>
      <c r="AF193" s="82">
        <v>0.99999999999999989</v>
      </c>
      <c r="AG193" s="83">
        <v>0</v>
      </c>
      <c r="AH193" s="83">
        <v>0</v>
      </c>
      <c r="AI193" s="83">
        <v>0</v>
      </c>
      <c r="AJ193" s="83">
        <v>0</v>
      </c>
      <c r="AK193" s="83">
        <v>0</v>
      </c>
      <c r="AL193" s="83">
        <v>0</v>
      </c>
      <c r="AM193" s="83">
        <v>0</v>
      </c>
      <c r="AN193" s="83">
        <v>0</v>
      </c>
      <c r="AO193" s="83">
        <v>0</v>
      </c>
      <c r="AP193" s="82">
        <v>0.99999999999999989</v>
      </c>
      <c r="AW193" s="587">
        <v>0</v>
      </c>
      <c r="AX193" s="587">
        <v>0</v>
      </c>
      <c r="AY193" s="587">
        <v>0</v>
      </c>
      <c r="AZ193" s="587">
        <v>0</v>
      </c>
      <c r="BA193" s="587">
        <v>0</v>
      </c>
      <c r="BB193" s="587">
        <v>0</v>
      </c>
      <c r="BC193" s="587">
        <v>0</v>
      </c>
      <c r="BD193" s="587">
        <v>0</v>
      </c>
      <c r="BE193" s="587">
        <v>0</v>
      </c>
      <c r="BF193" s="83">
        <f t="shared" si="16"/>
        <v>0</v>
      </c>
      <c r="BG193" s="588">
        <v>0.99999999999999989</v>
      </c>
    </row>
    <row r="194" spans="1:59">
      <c r="A194" s="81" t="s">
        <v>378</v>
      </c>
      <c r="B194" s="78">
        <v>-4564496905.9245262</v>
      </c>
      <c r="C194" s="78">
        <v>-4564496905.9245262</v>
      </c>
      <c r="D194" s="78">
        <v>2491512.2417626092</v>
      </c>
      <c r="E194" s="78">
        <v>0</v>
      </c>
      <c r="F194" s="78">
        <v>-4562005393.6827641</v>
      </c>
      <c r="G194" s="78">
        <v>-4563862065.2070999</v>
      </c>
      <c r="H194" s="78">
        <v>2351596.7165830261</v>
      </c>
      <c r="I194" s="78">
        <v>0</v>
      </c>
      <c r="J194" s="78">
        <v>-4561510468.4905167</v>
      </c>
      <c r="K194" s="74" t="s">
        <v>5</v>
      </c>
      <c r="L194" s="78">
        <v>-4796779727.4277372</v>
      </c>
      <c r="M194" s="78">
        <v>-4796779727.4277372</v>
      </c>
      <c r="N194" s="78">
        <v>2667218.0123622413</v>
      </c>
      <c r="O194" s="78">
        <v>0</v>
      </c>
      <c r="P194" s="78">
        <v>-4794112509.4153748</v>
      </c>
      <c r="Q194" s="78">
        <v>-4796042204.8123817</v>
      </c>
      <c r="R194" s="78">
        <v>2514589.6420221301</v>
      </c>
      <c r="S194" s="78">
        <v>0</v>
      </c>
      <c r="T194" s="78">
        <v>-4793527615.1703596</v>
      </c>
      <c r="U194" s="74" t="s">
        <v>5</v>
      </c>
      <c r="V194" s="78">
        <v>-5096562077.0917749</v>
      </c>
      <c r="W194" s="78">
        <v>-5096562077.0917749</v>
      </c>
      <c r="X194" s="78">
        <v>2854672.696006089</v>
      </c>
      <c r="Y194" s="78">
        <v>11203174.985755883</v>
      </c>
      <c r="Z194" s="78">
        <v>-5082504229.4100132</v>
      </c>
      <c r="AA194" s="78">
        <v>-5095738231.2797813</v>
      </c>
      <c r="AB194" s="78">
        <v>2703722.1004441939</v>
      </c>
      <c r="AC194" s="78">
        <v>11203174.985755883</v>
      </c>
      <c r="AD194" s="78">
        <v>-5081831334.1935816</v>
      </c>
      <c r="AE194" s="78">
        <f>SUM(AE180:AE193)</f>
        <v>-5081790435.4939775</v>
      </c>
      <c r="AF194" s="74" t="s">
        <v>5</v>
      </c>
      <c r="AG194" s="78">
        <v>-5429494547.5848551</v>
      </c>
      <c r="AH194" s="78">
        <v>-5429494547.5848551</v>
      </c>
      <c r="AI194" s="78">
        <v>3042159.8408855922</v>
      </c>
      <c r="AJ194" s="78">
        <v>31301091.566625394</v>
      </c>
      <c r="AK194" s="78">
        <v>-5395151296.1773443</v>
      </c>
      <c r="AL194" s="78">
        <v>-5428563018.3911953</v>
      </c>
      <c r="AM194" s="78">
        <v>2881593.398240454</v>
      </c>
      <c r="AN194" s="78">
        <v>31301091.566625394</v>
      </c>
      <c r="AO194" s="78">
        <v>-5394380333.4263296</v>
      </c>
      <c r="AP194" s="74" t="s">
        <v>5</v>
      </c>
      <c r="AW194" s="589">
        <v>-5429494547.5848551</v>
      </c>
      <c r="AX194" s="589">
        <v>-5429494547.5848551</v>
      </c>
      <c r="AY194" s="589">
        <v>3042159.8408855922</v>
      </c>
      <c r="AZ194" s="589">
        <v>31301091.566625394</v>
      </c>
      <c r="BA194" s="589">
        <v>-5395151296.1773443</v>
      </c>
      <c r="BB194" s="589">
        <v>-5428563018.3911953</v>
      </c>
      <c r="BC194" s="589">
        <v>2881593.398240454</v>
      </c>
      <c r="BD194" s="589">
        <v>31301091.566625394</v>
      </c>
      <c r="BE194" s="589">
        <v>-5394380333.4263296</v>
      </c>
      <c r="BF194" s="78">
        <f>SUM(BF180:BF193)</f>
        <v>-5394319852.4843464</v>
      </c>
      <c r="BG194" s="590" t="s">
        <v>5</v>
      </c>
    </row>
    <row r="196" spans="1:59">
      <c r="A196" s="81" t="s">
        <v>368</v>
      </c>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W196" s="587"/>
      <c r="AX196" s="587"/>
      <c r="AY196" s="587"/>
      <c r="AZ196" s="587"/>
      <c r="BA196" s="587"/>
      <c r="BB196" s="587"/>
      <c r="BC196" s="587"/>
      <c r="BD196" s="587"/>
      <c r="BE196" s="587"/>
      <c r="BF196" s="83"/>
      <c r="BG196" s="587"/>
    </row>
    <row r="197" spans="1:59">
      <c r="A197" s="84" t="s">
        <v>377</v>
      </c>
      <c r="B197" s="83">
        <v>0</v>
      </c>
      <c r="C197" s="83">
        <v>0</v>
      </c>
      <c r="D197" s="83">
        <v>0</v>
      </c>
      <c r="E197" s="83">
        <v>0</v>
      </c>
      <c r="F197" s="83">
        <v>0</v>
      </c>
      <c r="G197" s="83">
        <v>0</v>
      </c>
      <c r="H197" s="83">
        <v>0</v>
      </c>
      <c r="I197" s="83">
        <v>0</v>
      </c>
      <c r="J197" s="83">
        <v>0</v>
      </c>
      <c r="K197" s="82">
        <v>1</v>
      </c>
      <c r="L197" s="83">
        <v>0</v>
      </c>
      <c r="M197" s="83">
        <v>0</v>
      </c>
      <c r="N197" s="83">
        <v>0</v>
      </c>
      <c r="O197" s="83">
        <v>0</v>
      </c>
      <c r="P197" s="83">
        <v>0</v>
      </c>
      <c r="Q197" s="83">
        <v>0</v>
      </c>
      <c r="R197" s="83">
        <v>0</v>
      </c>
      <c r="S197" s="83">
        <v>0</v>
      </c>
      <c r="T197" s="83">
        <v>0</v>
      </c>
      <c r="U197" s="82">
        <v>1</v>
      </c>
      <c r="V197" s="83">
        <v>0</v>
      </c>
      <c r="W197" s="83">
        <v>0</v>
      </c>
      <c r="X197" s="83">
        <v>0</v>
      </c>
      <c r="Y197" s="83">
        <v>0</v>
      </c>
      <c r="Z197" s="83">
        <v>0</v>
      </c>
      <c r="AA197" s="83">
        <v>0</v>
      </c>
      <c r="AB197" s="83">
        <v>0</v>
      </c>
      <c r="AC197" s="83">
        <v>0</v>
      </c>
      <c r="AD197" s="83">
        <v>0</v>
      </c>
      <c r="AE197" s="83">
        <f t="shared" si="12"/>
        <v>0</v>
      </c>
      <c r="AF197" s="82">
        <v>1</v>
      </c>
      <c r="AG197" s="83">
        <v>0</v>
      </c>
      <c r="AH197" s="83">
        <v>0</v>
      </c>
      <c r="AI197" s="83">
        <v>0</v>
      </c>
      <c r="AJ197" s="83">
        <v>0</v>
      </c>
      <c r="AK197" s="83">
        <v>0</v>
      </c>
      <c r="AL197" s="83">
        <v>0</v>
      </c>
      <c r="AM197" s="83">
        <v>0</v>
      </c>
      <c r="AN197" s="83">
        <v>0</v>
      </c>
      <c r="AO197" s="83">
        <v>0</v>
      </c>
      <c r="AP197" s="82">
        <v>1</v>
      </c>
      <c r="AW197" s="587">
        <v>0</v>
      </c>
      <c r="AX197" s="587">
        <v>0</v>
      </c>
      <c r="AY197" s="587">
        <v>0</v>
      </c>
      <c r="AZ197" s="587">
        <v>0</v>
      </c>
      <c r="BA197" s="587">
        <v>0</v>
      </c>
      <c r="BB197" s="587">
        <v>0</v>
      </c>
      <c r="BC197" s="587">
        <v>0</v>
      </c>
      <c r="BD197" s="587">
        <v>0</v>
      </c>
      <c r="BE197" s="587">
        <v>0</v>
      </c>
      <c r="BF197" s="83">
        <f t="shared" ref="BF197:BF205" si="17">+IF(BG197=1,BE197,BE197*$BK$6)</f>
        <v>0</v>
      </c>
      <c r="BG197" s="588">
        <v>1</v>
      </c>
    </row>
    <row r="198" spans="1:59">
      <c r="A198" s="84" t="s">
        <v>376</v>
      </c>
      <c r="B198" s="83">
        <v>-1686519.1054517729</v>
      </c>
      <c r="C198" s="83">
        <v>-1686519.1054517729</v>
      </c>
      <c r="D198" s="83">
        <v>1686519.1054517729</v>
      </c>
      <c r="E198" s="83">
        <v>0</v>
      </c>
      <c r="F198" s="83">
        <v>0</v>
      </c>
      <c r="G198" s="83">
        <v>-1686519.1054517729</v>
      </c>
      <c r="H198" s="83">
        <v>1686519.1054517729</v>
      </c>
      <c r="I198" s="83">
        <v>0</v>
      </c>
      <c r="J198" s="83">
        <v>0</v>
      </c>
      <c r="K198" s="82">
        <v>1</v>
      </c>
      <c r="L198" s="83">
        <v>-2455137.0558264703</v>
      </c>
      <c r="M198" s="83">
        <v>-2455137.0558264703</v>
      </c>
      <c r="N198" s="83">
        <v>2455137.0558264703</v>
      </c>
      <c r="O198" s="83">
        <v>0</v>
      </c>
      <c r="P198" s="83">
        <v>0</v>
      </c>
      <c r="Q198" s="83">
        <v>-2455137.0558264703</v>
      </c>
      <c r="R198" s="83">
        <v>2455137.0558264703</v>
      </c>
      <c r="S198" s="83">
        <v>0</v>
      </c>
      <c r="T198" s="83">
        <v>0</v>
      </c>
      <c r="U198" s="82">
        <v>1</v>
      </c>
      <c r="V198" s="83">
        <v>-4579985.2650959026</v>
      </c>
      <c r="W198" s="83">
        <v>-4579985.2650959026</v>
      </c>
      <c r="X198" s="83">
        <v>4579985.2650959026</v>
      </c>
      <c r="Y198" s="83">
        <v>0</v>
      </c>
      <c r="Z198" s="83">
        <v>0</v>
      </c>
      <c r="AA198" s="83">
        <v>-4579985.2650959026</v>
      </c>
      <c r="AB198" s="83">
        <v>4579985.2650959026</v>
      </c>
      <c r="AC198" s="83">
        <v>0</v>
      </c>
      <c r="AD198" s="83">
        <v>0</v>
      </c>
      <c r="AE198" s="83">
        <f t="shared" si="12"/>
        <v>0</v>
      </c>
      <c r="AF198" s="82">
        <v>1</v>
      </c>
      <c r="AG198" s="83">
        <v>-8753976.290012626</v>
      </c>
      <c r="AH198" s="83">
        <v>-8753976.290012626</v>
      </c>
      <c r="AI198" s="83">
        <v>8753976.290012626</v>
      </c>
      <c r="AJ198" s="83">
        <v>0</v>
      </c>
      <c r="AK198" s="83">
        <v>0</v>
      </c>
      <c r="AL198" s="83">
        <v>-8753976.290012626</v>
      </c>
      <c r="AM198" s="83">
        <v>8753976.290012626</v>
      </c>
      <c r="AN198" s="83">
        <v>0</v>
      </c>
      <c r="AO198" s="83">
        <v>0</v>
      </c>
      <c r="AP198" s="82">
        <v>1</v>
      </c>
      <c r="AW198" s="587">
        <v>-8753976.290012626</v>
      </c>
      <c r="AX198" s="587">
        <v>-8753976.290012626</v>
      </c>
      <c r="AY198" s="587">
        <v>8753976.290012626</v>
      </c>
      <c r="AZ198" s="587">
        <v>0</v>
      </c>
      <c r="BA198" s="587">
        <v>0</v>
      </c>
      <c r="BB198" s="587">
        <v>-8753976.290012626</v>
      </c>
      <c r="BC198" s="587">
        <v>8753976.290012626</v>
      </c>
      <c r="BD198" s="587">
        <v>0</v>
      </c>
      <c r="BE198" s="587">
        <v>0</v>
      </c>
      <c r="BF198" s="83">
        <f t="shared" si="17"/>
        <v>0</v>
      </c>
      <c r="BG198" s="588">
        <v>1</v>
      </c>
    </row>
    <row r="199" spans="1:59">
      <c r="A199" s="84" t="s">
        <v>375</v>
      </c>
      <c r="B199" s="83">
        <v>0</v>
      </c>
      <c r="C199" s="83">
        <v>0</v>
      </c>
      <c r="D199" s="83">
        <v>0</v>
      </c>
      <c r="E199" s="83">
        <v>0</v>
      </c>
      <c r="F199" s="83">
        <v>0</v>
      </c>
      <c r="G199" s="83">
        <v>0</v>
      </c>
      <c r="H199" s="83">
        <v>0</v>
      </c>
      <c r="I199" s="83">
        <v>0</v>
      </c>
      <c r="J199" s="83">
        <v>0</v>
      </c>
      <c r="K199" s="82">
        <v>1</v>
      </c>
      <c r="L199" s="83">
        <v>0</v>
      </c>
      <c r="M199" s="83">
        <v>0</v>
      </c>
      <c r="N199" s="83">
        <v>0</v>
      </c>
      <c r="O199" s="83">
        <v>0</v>
      </c>
      <c r="P199" s="83">
        <v>0</v>
      </c>
      <c r="Q199" s="83">
        <v>0</v>
      </c>
      <c r="R199" s="83">
        <v>0</v>
      </c>
      <c r="S199" s="83">
        <v>0</v>
      </c>
      <c r="T199" s="83">
        <v>0</v>
      </c>
      <c r="U199" s="82">
        <v>1</v>
      </c>
      <c r="V199" s="83">
        <v>0</v>
      </c>
      <c r="W199" s="83">
        <v>0</v>
      </c>
      <c r="X199" s="83">
        <v>0</v>
      </c>
      <c r="Y199" s="83">
        <v>0</v>
      </c>
      <c r="Z199" s="83">
        <v>0</v>
      </c>
      <c r="AA199" s="83">
        <v>0</v>
      </c>
      <c r="AB199" s="83">
        <v>0</v>
      </c>
      <c r="AC199" s="83">
        <v>0</v>
      </c>
      <c r="AD199" s="83">
        <v>0</v>
      </c>
      <c r="AE199" s="83">
        <f t="shared" si="12"/>
        <v>0</v>
      </c>
      <c r="AF199" s="82">
        <v>1</v>
      </c>
      <c r="AG199" s="83">
        <v>0</v>
      </c>
      <c r="AH199" s="83">
        <v>0</v>
      </c>
      <c r="AI199" s="83">
        <v>0</v>
      </c>
      <c r="AJ199" s="83">
        <v>0</v>
      </c>
      <c r="AK199" s="83">
        <v>0</v>
      </c>
      <c r="AL199" s="83">
        <v>0</v>
      </c>
      <c r="AM199" s="83">
        <v>0</v>
      </c>
      <c r="AN199" s="83">
        <v>0</v>
      </c>
      <c r="AO199" s="83">
        <v>0</v>
      </c>
      <c r="AP199" s="82">
        <v>1</v>
      </c>
      <c r="AW199" s="587">
        <v>0</v>
      </c>
      <c r="AX199" s="587">
        <v>0</v>
      </c>
      <c r="AY199" s="587">
        <v>0</v>
      </c>
      <c r="AZ199" s="587">
        <v>0</v>
      </c>
      <c r="BA199" s="587">
        <v>0</v>
      </c>
      <c r="BB199" s="587">
        <v>0</v>
      </c>
      <c r="BC199" s="587">
        <v>0</v>
      </c>
      <c r="BD199" s="587">
        <v>0</v>
      </c>
      <c r="BE199" s="587">
        <v>0</v>
      </c>
      <c r="BF199" s="83">
        <f t="shared" si="17"/>
        <v>0</v>
      </c>
      <c r="BG199" s="588">
        <v>1</v>
      </c>
    </row>
    <row r="200" spans="1:59">
      <c r="A200" s="84" t="s">
        <v>374</v>
      </c>
      <c r="B200" s="83">
        <v>0</v>
      </c>
      <c r="C200" s="83">
        <v>0</v>
      </c>
      <c r="D200" s="83">
        <v>0</v>
      </c>
      <c r="E200" s="83">
        <v>0</v>
      </c>
      <c r="F200" s="83">
        <v>0</v>
      </c>
      <c r="G200" s="83">
        <v>0</v>
      </c>
      <c r="H200" s="83">
        <v>0</v>
      </c>
      <c r="I200" s="83">
        <v>0</v>
      </c>
      <c r="J200" s="83">
        <v>0</v>
      </c>
      <c r="K200" s="82">
        <v>1</v>
      </c>
      <c r="L200" s="83">
        <v>0</v>
      </c>
      <c r="M200" s="83">
        <v>0</v>
      </c>
      <c r="N200" s="83">
        <v>0</v>
      </c>
      <c r="O200" s="83">
        <v>0</v>
      </c>
      <c r="P200" s="83">
        <v>0</v>
      </c>
      <c r="Q200" s="83">
        <v>0</v>
      </c>
      <c r="R200" s="83">
        <v>0</v>
      </c>
      <c r="S200" s="83">
        <v>0</v>
      </c>
      <c r="T200" s="83">
        <v>0</v>
      </c>
      <c r="U200" s="82">
        <v>1</v>
      </c>
      <c r="V200" s="83">
        <v>0</v>
      </c>
      <c r="W200" s="83">
        <v>0</v>
      </c>
      <c r="X200" s="83">
        <v>0</v>
      </c>
      <c r="Y200" s="83">
        <v>0</v>
      </c>
      <c r="Z200" s="83">
        <v>0</v>
      </c>
      <c r="AA200" s="83">
        <v>0</v>
      </c>
      <c r="AB200" s="83">
        <v>0</v>
      </c>
      <c r="AC200" s="83">
        <v>0</v>
      </c>
      <c r="AD200" s="83">
        <v>0</v>
      </c>
      <c r="AE200" s="83">
        <f t="shared" si="12"/>
        <v>0</v>
      </c>
      <c r="AF200" s="82">
        <v>1</v>
      </c>
      <c r="AG200" s="83">
        <v>0</v>
      </c>
      <c r="AH200" s="83">
        <v>0</v>
      </c>
      <c r="AI200" s="83">
        <v>0</v>
      </c>
      <c r="AJ200" s="83">
        <v>0</v>
      </c>
      <c r="AK200" s="83">
        <v>0</v>
      </c>
      <c r="AL200" s="83">
        <v>0</v>
      </c>
      <c r="AM200" s="83">
        <v>0</v>
      </c>
      <c r="AN200" s="83">
        <v>0</v>
      </c>
      <c r="AO200" s="83">
        <v>0</v>
      </c>
      <c r="AP200" s="82">
        <v>1</v>
      </c>
      <c r="AW200" s="587">
        <v>0</v>
      </c>
      <c r="AX200" s="587">
        <v>0</v>
      </c>
      <c r="AY200" s="587">
        <v>0</v>
      </c>
      <c r="AZ200" s="587">
        <v>0</v>
      </c>
      <c r="BA200" s="587">
        <v>0</v>
      </c>
      <c r="BB200" s="587">
        <v>0</v>
      </c>
      <c r="BC200" s="587">
        <v>0</v>
      </c>
      <c r="BD200" s="587">
        <v>0</v>
      </c>
      <c r="BE200" s="587">
        <v>0</v>
      </c>
      <c r="BF200" s="83">
        <f t="shared" si="17"/>
        <v>0</v>
      </c>
      <c r="BG200" s="588">
        <v>1</v>
      </c>
    </row>
    <row r="201" spans="1:59">
      <c r="A201" s="84" t="s">
        <v>373</v>
      </c>
      <c r="B201" s="83">
        <v>0</v>
      </c>
      <c r="C201" s="83">
        <v>0</v>
      </c>
      <c r="D201" s="83">
        <v>0</v>
      </c>
      <c r="E201" s="83">
        <v>0</v>
      </c>
      <c r="F201" s="83">
        <v>0</v>
      </c>
      <c r="G201" s="83">
        <v>0</v>
      </c>
      <c r="H201" s="83">
        <v>0</v>
      </c>
      <c r="I201" s="83">
        <v>0</v>
      </c>
      <c r="J201" s="83">
        <v>0</v>
      </c>
      <c r="K201" s="82">
        <v>1</v>
      </c>
      <c r="L201" s="83">
        <v>0</v>
      </c>
      <c r="M201" s="83">
        <v>0</v>
      </c>
      <c r="N201" s="83">
        <v>0</v>
      </c>
      <c r="O201" s="83">
        <v>0</v>
      </c>
      <c r="P201" s="83">
        <v>0</v>
      </c>
      <c r="Q201" s="83">
        <v>0</v>
      </c>
      <c r="R201" s="83">
        <v>0</v>
      </c>
      <c r="S201" s="83">
        <v>0</v>
      </c>
      <c r="T201" s="83">
        <v>0</v>
      </c>
      <c r="U201" s="82">
        <v>1</v>
      </c>
      <c r="V201" s="83">
        <v>0</v>
      </c>
      <c r="W201" s="83">
        <v>0</v>
      </c>
      <c r="X201" s="83">
        <v>0</v>
      </c>
      <c r="Y201" s="83">
        <v>0</v>
      </c>
      <c r="Z201" s="83">
        <v>0</v>
      </c>
      <c r="AA201" s="83">
        <v>0</v>
      </c>
      <c r="AB201" s="83">
        <v>0</v>
      </c>
      <c r="AC201" s="83">
        <v>0</v>
      </c>
      <c r="AD201" s="83">
        <v>0</v>
      </c>
      <c r="AE201" s="83">
        <f t="shared" si="12"/>
        <v>0</v>
      </c>
      <c r="AF201" s="82">
        <v>1</v>
      </c>
      <c r="AG201" s="83">
        <v>0</v>
      </c>
      <c r="AH201" s="83">
        <v>0</v>
      </c>
      <c r="AI201" s="83">
        <v>0</v>
      </c>
      <c r="AJ201" s="83">
        <v>0</v>
      </c>
      <c r="AK201" s="83">
        <v>0</v>
      </c>
      <c r="AL201" s="83">
        <v>0</v>
      </c>
      <c r="AM201" s="83">
        <v>0</v>
      </c>
      <c r="AN201" s="83">
        <v>0</v>
      </c>
      <c r="AO201" s="83">
        <v>0</v>
      </c>
      <c r="AP201" s="82">
        <v>1</v>
      </c>
      <c r="AW201" s="587">
        <v>0</v>
      </c>
      <c r="AX201" s="587">
        <v>0</v>
      </c>
      <c r="AY201" s="587">
        <v>0</v>
      </c>
      <c r="AZ201" s="587">
        <v>0</v>
      </c>
      <c r="BA201" s="587">
        <v>0</v>
      </c>
      <c r="BB201" s="587">
        <v>0</v>
      </c>
      <c r="BC201" s="587">
        <v>0</v>
      </c>
      <c r="BD201" s="587">
        <v>0</v>
      </c>
      <c r="BE201" s="587">
        <v>0</v>
      </c>
      <c r="BF201" s="83">
        <f t="shared" si="17"/>
        <v>0</v>
      </c>
      <c r="BG201" s="588">
        <v>1</v>
      </c>
    </row>
    <row r="202" spans="1:59">
      <c r="A202" s="84" t="s">
        <v>372</v>
      </c>
      <c r="B202" s="83">
        <v>0</v>
      </c>
      <c r="C202" s="83">
        <v>0</v>
      </c>
      <c r="D202" s="83">
        <v>0</v>
      </c>
      <c r="E202" s="83">
        <v>0</v>
      </c>
      <c r="F202" s="83">
        <v>0</v>
      </c>
      <c r="G202" s="83">
        <v>0</v>
      </c>
      <c r="H202" s="83">
        <v>0</v>
      </c>
      <c r="I202" s="83">
        <v>0</v>
      </c>
      <c r="J202" s="83">
        <v>0</v>
      </c>
      <c r="K202" s="82">
        <v>1</v>
      </c>
      <c r="L202" s="83">
        <v>0</v>
      </c>
      <c r="M202" s="83">
        <v>0</v>
      </c>
      <c r="N202" s="83">
        <v>0</v>
      </c>
      <c r="O202" s="83">
        <v>0</v>
      </c>
      <c r="P202" s="83">
        <v>0</v>
      </c>
      <c r="Q202" s="83">
        <v>0</v>
      </c>
      <c r="R202" s="83">
        <v>0</v>
      </c>
      <c r="S202" s="83">
        <v>0</v>
      </c>
      <c r="T202" s="83">
        <v>0</v>
      </c>
      <c r="U202" s="82">
        <v>1</v>
      </c>
      <c r="V202" s="83">
        <v>0</v>
      </c>
      <c r="W202" s="83">
        <v>0</v>
      </c>
      <c r="X202" s="83">
        <v>0</v>
      </c>
      <c r="Y202" s="83">
        <v>0</v>
      </c>
      <c r="Z202" s="83">
        <v>0</v>
      </c>
      <c r="AA202" s="83">
        <v>0</v>
      </c>
      <c r="AB202" s="83">
        <v>0</v>
      </c>
      <c r="AC202" s="83">
        <v>0</v>
      </c>
      <c r="AD202" s="83">
        <v>0</v>
      </c>
      <c r="AE202" s="83">
        <f t="shared" si="12"/>
        <v>0</v>
      </c>
      <c r="AF202" s="82">
        <v>1</v>
      </c>
      <c r="AG202" s="83">
        <v>0</v>
      </c>
      <c r="AH202" s="83">
        <v>0</v>
      </c>
      <c r="AI202" s="83">
        <v>0</v>
      </c>
      <c r="AJ202" s="83">
        <v>0</v>
      </c>
      <c r="AK202" s="83">
        <v>0</v>
      </c>
      <c r="AL202" s="83">
        <v>0</v>
      </c>
      <c r="AM202" s="83">
        <v>0</v>
      </c>
      <c r="AN202" s="83">
        <v>0</v>
      </c>
      <c r="AO202" s="83">
        <v>0</v>
      </c>
      <c r="AP202" s="82">
        <v>1</v>
      </c>
      <c r="AW202" s="587">
        <v>0</v>
      </c>
      <c r="AX202" s="587">
        <v>0</v>
      </c>
      <c r="AY202" s="587">
        <v>0</v>
      </c>
      <c r="AZ202" s="587">
        <v>0</v>
      </c>
      <c r="BA202" s="587">
        <v>0</v>
      </c>
      <c r="BB202" s="587">
        <v>0</v>
      </c>
      <c r="BC202" s="587">
        <v>0</v>
      </c>
      <c r="BD202" s="587">
        <v>0</v>
      </c>
      <c r="BE202" s="587">
        <v>0</v>
      </c>
      <c r="BF202" s="83">
        <f t="shared" si="17"/>
        <v>0</v>
      </c>
      <c r="BG202" s="588">
        <v>1</v>
      </c>
    </row>
    <row r="203" spans="1:59">
      <c r="A203" s="84" t="s">
        <v>371</v>
      </c>
      <c r="B203" s="83">
        <v>0</v>
      </c>
      <c r="C203" s="83">
        <v>0</v>
      </c>
      <c r="D203" s="83">
        <v>0</v>
      </c>
      <c r="E203" s="83">
        <v>0</v>
      </c>
      <c r="F203" s="83">
        <v>0</v>
      </c>
      <c r="G203" s="83">
        <v>0</v>
      </c>
      <c r="H203" s="83">
        <v>0</v>
      </c>
      <c r="I203" s="83">
        <v>0</v>
      </c>
      <c r="J203" s="83">
        <v>0</v>
      </c>
      <c r="K203" s="82">
        <v>1</v>
      </c>
      <c r="L203" s="83">
        <v>0</v>
      </c>
      <c r="M203" s="83">
        <v>0</v>
      </c>
      <c r="N203" s="83">
        <v>0</v>
      </c>
      <c r="O203" s="83">
        <v>0</v>
      </c>
      <c r="P203" s="83">
        <v>0</v>
      </c>
      <c r="Q203" s="83">
        <v>0</v>
      </c>
      <c r="R203" s="83">
        <v>0</v>
      </c>
      <c r="S203" s="83">
        <v>0</v>
      </c>
      <c r="T203" s="83">
        <v>0</v>
      </c>
      <c r="U203" s="82">
        <v>1</v>
      </c>
      <c r="V203" s="83">
        <v>0</v>
      </c>
      <c r="W203" s="83">
        <v>0</v>
      </c>
      <c r="X203" s="83">
        <v>0</v>
      </c>
      <c r="Y203" s="83">
        <v>0</v>
      </c>
      <c r="Z203" s="83">
        <v>0</v>
      </c>
      <c r="AA203" s="83">
        <v>0</v>
      </c>
      <c r="AB203" s="83">
        <v>0</v>
      </c>
      <c r="AC203" s="83">
        <v>0</v>
      </c>
      <c r="AD203" s="83">
        <v>0</v>
      </c>
      <c r="AE203" s="83">
        <f t="shared" si="12"/>
        <v>0</v>
      </c>
      <c r="AF203" s="82">
        <v>1</v>
      </c>
      <c r="AG203" s="83">
        <v>0</v>
      </c>
      <c r="AH203" s="83">
        <v>0</v>
      </c>
      <c r="AI203" s="83">
        <v>0</v>
      </c>
      <c r="AJ203" s="83">
        <v>0</v>
      </c>
      <c r="AK203" s="83">
        <v>0</v>
      </c>
      <c r="AL203" s="83">
        <v>0</v>
      </c>
      <c r="AM203" s="83">
        <v>0</v>
      </c>
      <c r="AN203" s="83">
        <v>0</v>
      </c>
      <c r="AO203" s="83">
        <v>0</v>
      </c>
      <c r="AP203" s="82">
        <v>1</v>
      </c>
      <c r="AW203" s="587">
        <v>0</v>
      </c>
      <c r="AX203" s="587">
        <v>0</v>
      </c>
      <c r="AY203" s="587">
        <v>0</v>
      </c>
      <c r="AZ203" s="587">
        <v>0</v>
      </c>
      <c r="BA203" s="587">
        <v>0</v>
      </c>
      <c r="BB203" s="587">
        <v>0</v>
      </c>
      <c r="BC203" s="587">
        <v>0</v>
      </c>
      <c r="BD203" s="587">
        <v>0</v>
      </c>
      <c r="BE203" s="587">
        <v>0</v>
      </c>
      <c r="BF203" s="83">
        <f t="shared" si="17"/>
        <v>0</v>
      </c>
      <c r="BG203" s="588">
        <v>1</v>
      </c>
    </row>
    <row r="204" spans="1:59">
      <c r="A204" s="84" t="s">
        <v>370</v>
      </c>
      <c r="B204" s="83">
        <v>-13661835.545630161</v>
      </c>
      <c r="C204" s="83">
        <v>-13661835.545630161</v>
      </c>
      <c r="D204" s="83">
        <v>13661835.545630161</v>
      </c>
      <c r="E204" s="83">
        <v>0</v>
      </c>
      <c r="F204" s="83">
        <v>0</v>
      </c>
      <c r="G204" s="83">
        <v>-13661835.545630161</v>
      </c>
      <c r="H204" s="83">
        <v>13661835.545630161</v>
      </c>
      <c r="I204" s="83">
        <v>0</v>
      </c>
      <c r="J204" s="83">
        <v>0</v>
      </c>
      <c r="K204" s="82">
        <v>1</v>
      </c>
      <c r="L204" s="83">
        <v>-14626493.669826571</v>
      </c>
      <c r="M204" s="83">
        <v>-14626493.669826571</v>
      </c>
      <c r="N204" s="83">
        <v>14626493.669826571</v>
      </c>
      <c r="O204" s="83">
        <v>0</v>
      </c>
      <c r="P204" s="83">
        <v>0</v>
      </c>
      <c r="Q204" s="83">
        <v>-14626493.669826571</v>
      </c>
      <c r="R204" s="83">
        <v>14626493.669826571</v>
      </c>
      <c r="S204" s="83">
        <v>0</v>
      </c>
      <c r="T204" s="83">
        <v>0</v>
      </c>
      <c r="U204" s="82">
        <v>1</v>
      </c>
      <c r="V204" s="83">
        <v>-13198260.256544052</v>
      </c>
      <c r="W204" s="83">
        <v>-13198260.256544052</v>
      </c>
      <c r="X204" s="83">
        <v>13198260.256544052</v>
      </c>
      <c r="Y204" s="83">
        <v>0</v>
      </c>
      <c r="Z204" s="83">
        <v>0</v>
      </c>
      <c r="AA204" s="83">
        <v>-13198260.256544052</v>
      </c>
      <c r="AB204" s="83">
        <v>13198260.256544052</v>
      </c>
      <c r="AC204" s="83">
        <v>0</v>
      </c>
      <c r="AD204" s="83">
        <v>0</v>
      </c>
      <c r="AE204" s="83">
        <f>+IF(AF204=1,AD204,AD204*$AT$6)</f>
        <v>0</v>
      </c>
      <c r="AF204" s="82">
        <v>1</v>
      </c>
      <c r="AG204" s="83">
        <v>-15666695.056876924</v>
      </c>
      <c r="AH204" s="83">
        <v>-15666695.056876924</v>
      </c>
      <c r="AI204" s="83">
        <v>15666695.056876924</v>
      </c>
      <c r="AJ204" s="83">
        <v>0</v>
      </c>
      <c r="AK204" s="83">
        <v>0</v>
      </c>
      <c r="AL204" s="83">
        <v>-15666695.056876924</v>
      </c>
      <c r="AM204" s="83">
        <v>15666695.056876924</v>
      </c>
      <c r="AN204" s="83">
        <v>0</v>
      </c>
      <c r="AO204" s="83">
        <v>0</v>
      </c>
      <c r="AP204" s="82">
        <v>1</v>
      </c>
      <c r="AW204" s="587">
        <v>-15666695.056876924</v>
      </c>
      <c r="AX204" s="587">
        <v>-15666695.056876924</v>
      </c>
      <c r="AY204" s="587">
        <v>15666695.056876924</v>
      </c>
      <c r="AZ204" s="587">
        <v>0</v>
      </c>
      <c r="BA204" s="587">
        <v>0</v>
      </c>
      <c r="BB204" s="587">
        <v>-15666695.056876924</v>
      </c>
      <c r="BC204" s="587">
        <v>15666695.056876924</v>
      </c>
      <c r="BD204" s="587">
        <v>0</v>
      </c>
      <c r="BE204" s="587">
        <v>0</v>
      </c>
      <c r="BF204" s="83">
        <f t="shared" si="17"/>
        <v>0</v>
      </c>
      <c r="BG204" s="588">
        <v>1</v>
      </c>
    </row>
    <row r="205" spans="1:59" ht="15.75" thickBot="1">
      <c r="A205" s="84" t="s">
        <v>369</v>
      </c>
      <c r="B205" s="83">
        <v>0</v>
      </c>
      <c r="C205" s="83">
        <v>0</v>
      </c>
      <c r="D205" s="83">
        <v>0</v>
      </c>
      <c r="E205" s="83">
        <v>0</v>
      </c>
      <c r="F205" s="83">
        <v>0</v>
      </c>
      <c r="G205" s="83">
        <v>0</v>
      </c>
      <c r="H205" s="83">
        <v>0</v>
      </c>
      <c r="I205" s="83">
        <v>0</v>
      </c>
      <c r="J205" s="83">
        <v>0</v>
      </c>
      <c r="K205" s="82">
        <v>1</v>
      </c>
      <c r="L205" s="83">
        <v>0</v>
      </c>
      <c r="M205" s="83">
        <v>0</v>
      </c>
      <c r="N205" s="83">
        <v>0</v>
      </c>
      <c r="O205" s="83">
        <v>0</v>
      </c>
      <c r="P205" s="83">
        <v>0</v>
      </c>
      <c r="Q205" s="83">
        <v>0</v>
      </c>
      <c r="R205" s="83">
        <v>0</v>
      </c>
      <c r="S205" s="83">
        <v>0</v>
      </c>
      <c r="T205" s="83">
        <v>0</v>
      </c>
      <c r="U205" s="82">
        <v>1</v>
      </c>
      <c r="V205" s="83">
        <v>0</v>
      </c>
      <c r="W205" s="83">
        <v>0</v>
      </c>
      <c r="X205" s="83">
        <v>0</v>
      </c>
      <c r="Y205" s="83">
        <v>0</v>
      </c>
      <c r="Z205" s="83">
        <v>0</v>
      </c>
      <c r="AA205" s="83">
        <v>0</v>
      </c>
      <c r="AB205" s="83">
        <v>0</v>
      </c>
      <c r="AC205" s="83">
        <v>0</v>
      </c>
      <c r="AD205" s="83">
        <v>0</v>
      </c>
      <c r="AE205" s="83">
        <f>+IF(AF205=1,AD205,AD205*$AT$6)</f>
        <v>0</v>
      </c>
      <c r="AF205" s="82">
        <v>1</v>
      </c>
      <c r="AG205" s="83">
        <v>0</v>
      </c>
      <c r="AH205" s="83">
        <v>0</v>
      </c>
      <c r="AI205" s="83">
        <v>0</v>
      </c>
      <c r="AJ205" s="83">
        <v>0</v>
      </c>
      <c r="AK205" s="83">
        <v>0</v>
      </c>
      <c r="AL205" s="83">
        <v>0</v>
      </c>
      <c r="AM205" s="83">
        <v>0</v>
      </c>
      <c r="AN205" s="83">
        <v>0</v>
      </c>
      <c r="AO205" s="83">
        <v>0</v>
      </c>
      <c r="AP205" s="82">
        <v>1</v>
      </c>
      <c r="AW205" s="587">
        <v>0</v>
      </c>
      <c r="AX205" s="587">
        <v>0</v>
      </c>
      <c r="AY205" s="587">
        <v>0</v>
      </c>
      <c r="AZ205" s="587">
        <v>0</v>
      </c>
      <c r="BA205" s="587">
        <v>0</v>
      </c>
      <c r="BB205" s="587">
        <v>0</v>
      </c>
      <c r="BC205" s="587">
        <v>0</v>
      </c>
      <c r="BD205" s="587">
        <v>0</v>
      </c>
      <c r="BE205" s="587">
        <v>0</v>
      </c>
      <c r="BF205" s="83">
        <f t="shared" si="17"/>
        <v>0</v>
      </c>
      <c r="BG205" s="588">
        <v>1</v>
      </c>
    </row>
    <row r="206" spans="1:59">
      <c r="A206" s="81" t="s">
        <v>368</v>
      </c>
      <c r="B206" s="78">
        <v>-15348354.651081935</v>
      </c>
      <c r="C206" s="78">
        <v>-15348354.651081935</v>
      </c>
      <c r="D206" s="78">
        <v>15348354.651081935</v>
      </c>
      <c r="E206" s="78">
        <v>0</v>
      </c>
      <c r="F206" s="78">
        <v>0</v>
      </c>
      <c r="G206" s="78">
        <v>-15348354.651081935</v>
      </c>
      <c r="H206" s="78">
        <v>15348354.651081935</v>
      </c>
      <c r="I206" s="78">
        <v>0</v>
      </c>
      <c r="J206" s="78">
        <v>0</v>
      </c>
      <c r="K206" s="74" t="s">
        <v>5</v>
      </c>
      <c r="L206" s="78">
        <v>-17081630.725653041</v>
      </c>
      <c r="M206" s="78">
        <v>-17081630.725653041</v>
      </c>
      <c r="N206" s="78">
        <v>17081630.725653041</v>
      </c>
      <c r="O206" s="78">
        <v>0</v>
      </c>
      <c r="P206" s="78">
        <v>0</v>
      </c>
      <c r="Q206" s="78">
        <v>-17081630.725653041</v>
      </c>
      <c r="R206" s="78">
        <v>17081630.725653041</v>
      </c>
      <c r="S206" s="78">
        <v>0</v>
      </c>
      <c r="T206" s="78">
        <v>0</v>
      </c>
      <c r="U206" s="74" t="s">
        <v>5</v>
      </c>
      <c r="V206" s="78">
        <v>-17778245.521639954</v>
      </c>
      <c r="W206" s="78">
        <v>-17778245.521639954</v>
      </c>
      <c r="X206" s="78">
        <v>17778245.521639954</v>
      </c>
      <c r="Y206" s="78">
        <v>0</v>
      </c>
      <c r="Z206" s="78">
        <v>0</v>
      </c>
      <c r="AA206" s="78">
        <v>-17778245.521639954</v>
      </c>
      <c r="AB206" s="78">
        <v>17778245.521639954</v>
      </c>
      <c r="AC206" s="78">
        <v>0</v>
      </c>
      <c r="AD206" s="78">
        <v>0</v>
      </c>
      <c r="AE206" s="78">
        <f>SUM(AE197:AE205)</f>
        <v>0</v>
      </c>
      <c r="AF206" s="74" t="s">
        <v>5</v>
      </c>
      <c r="AG206" s="78">
        <v>-24420671.346889548</v>
      </c>
      <c r="AH206" s="78">
        <v>-24420671.346889548</v>
      </c>
      <c r="AI206" s="78">
        <v>24420671.346889548</v>
      </c>
      <c r="AJ206" s="78">
        <v>0</v>
      </c>
      <c r="AK206" s="78">
        <v>0</v>
      </c>
      <c r="AL206" s="78">
        <v>-24420671.346889548</v>
      </c>
      <c r="AM206" s="78">
        <v>24420671.346889548</v>
      </c>
      <c r="AN206" s="78">
        <v>0</v>
      </c>
      <c r="AO206" s="78">
        <v>0</v>
      </c>
      <c r="AP206" s="74" t="s">
        <v>5</v>
      </c>
      <c r="AW206" s="589">
        <v>-24420671.346889548</v>
      </c>
      <c r="AX206" s="589">
        <v>-24420671.346889548</v>
      </c>
      <c r="AY206" s="589">
        <v>24420671.346889548</v>
      </c>
      <c r="AZ206" s="589">
        <v>0</v>
      </c>
      <c r="BA206" s="589">
        <v>0</v>
      </c>
      <c r="BB206" s="589">
        <v>-24420671.346889548</v>
      </c>
      <c r="BC206" s="589">
        <v>24420671.346889548</v>
      </c>
      <c r="BD206" s="589">
        <v>0</v>
      </c>
      <c r="BE206" s="589">
        <v>0</v>
      </c>
      <c r="BF206" s="78">
        <f>SUM(BF197:BF205)</f>
        <v>0</v>
      </c>
      <c r="BG206" s="590" t="s">
        <v>5</v>
      </c>
    </row>
    <row r="208" spans="1:59">
      <c r="A208" s="81" t="s">
        <v>360</v>
      </c>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W208" s="587"/>
      <c r="AX208" s="587"/>
      <c r="AY208" s="587"/>
      <c r="AZ208" s="587"/>
      <c r="BA208" s="587"/>
      <c r="BB208" s="587"/>
      <c r="BC208" s="587"/>
      <c r="BD208" s="587"/>
      <c r="BE208" s="587"/>
      <c r="BF208" s="83"/>
      <c r="BG208" s="587"/>
    </row>
    <row r="209" spans="1:59">
      <c r="A209" s="84" t="s">
        <v>367</v>
      </c>
      <c r="B209" s="83">
        <v>-131856179.33534446</v>
      </c>
      <c r="C209" s="83">
        <v>-131856179.33534446</v>
      </c>
      <c r="D209" s="83">
        <v>0</v>
      </c>
      <c r="E209" s="83">
        <v>0</v>
      </c>
      <c r="F209" s="83">
        <v>-131856179.33534446</v>
      </c>
      <c r="G209" s="83">
        <v>-127404365.19418164</v>
      </c>
      <c r="H209" s="83">
        <v>0</v>
      </c>
      <c r="I209" s="83">
        <v>0</v>
      </c>
      <c r="J209" s="83">
        <v>-127404365.19418164</v>
      </c>
      <c r="K209" s="82">
        <v>0.9662373491814843</v>
      </c>
      <c r="L209" s="83">
        <v>-139902062.23292243</v>
      </c>
      <c r="M209" s="83">
        <v>-139902062.23292243</v>
      </c>
      <c r="N209" s="83">
        <v>0</v>
      </c>
      <c r="O209" s="83">
        <v>0</v>
      </c>
      <c r="P209" s="83">
        <v>-139902062.23292243</v>
      </c>
      <c r="Q209" s="83">
        <v>-135044803.84393349</v>
      </c>
      <c r="R209" s="83">
        <v>0</v>
      </c>
      <c r="S209" s="83">
        <v>0</v>
      </c>
      <c r="T209" s="83">
        <v>-135044803.84393349</v>
      </c>
      <c r="U209" s="82">
        <v>0.96528100936137662</v>
      </c>
      <c r="V209" s="83">
        <v>-153346190.24136665</v>
      </c>
      <c r="W209" s="83">
        <v>-153346190.24136665</v>
      </c>
      <c r="X209" s="83">
        <v>0</v>
      </c>
      <c r="Y209" s="83">
        <v>0</v>
      </c>
      <c r="Z209" s="83">
        <v>-153346190.24136665</v>
      </c>
      <c r="AA209" s="83">
        <v>-148355310.63757089</v>
      </c>
      <c r="AB209" s="83">
        <v>0</v>
      </c>
      <c r="AC209" s="83">
        <v>0</v>
      </c>
      <c r="AD209" s="83">
        <v>-148355310.63757089</v>
      </c>
      <c r="AE209" s="83">
        <f t="shared" ref="AE209:AE215" si="18">+IF(AF209=1,AD209,AD209*$AT$6)</f>
        <v>-148334708.27428171</v>
      </c>
      <c r="AF209" s="82">
        <v>0.96745351419595016</v>
      </c>
      <c r="AG209" s="83">
        <v>-168230364.8778432</v>
      </c>
      <c r="AH209" s="83">
        <v>-168230364.8778432</v>
      </c>
      <c r="AI209" s="83">
        <v>0</v>
      </c>
      <c r="AJ209" s="83">
        <v>0</v>
      </c>
      <c r="AK209" s="83">
        <v>-168230364.8778432</v>
      </c>
      <c r="AL209" s="83">
        <v>-162881351.41711083</v>
      </c>
      <c r="AM209" s="83">
        <v>0</v>
      </c>
      <c r="AN209" s="83">
        <v>0</v>
      </c>
      <c r="AO209" s="83">
        <v>-162881351.41711083</v>
      </c>
      <c r="AP209" s="82">
        <v>0.96820423313819459</v>
      </c>
      <c r="AW209" s="587">
        <v>-168230364.8778432</v>
      </c>
      <c r="AX209" s="587">
        <v>-168230364.8778432</v>
      </c>
      <c r="AY209" s="587">
        <v>0</v>
      </c>
      <c r="AZ209" s="587">
        <v>0</v>
      </c>
      <c r="BA209" s="587">
        <v>-168230364.8778432</v>
      </c>
      <c r="BB209" s="587">
        <v>-162881351.41711083</v>
      </c>
      <c r="BC209" s="587">
        <v>0</v>
      </c>
      <c r="BD209" s="587">
        <v>0</v>
      </c>
      <c r="BE209" s="587">
        <v>-162881351.41711083</v>
      </c>
      <c r="BF209" s="83">
        <f t="shared" ref="BF209:BF215" si="19">+IF(BG209=1,BE209,BE209*$BK$6)</f>
        <v>-162852156.42246029</v>
      </c>
      <c r="BG209" s="588">
        <v>0.96820423313819459</v>
      </c>
    </row>
    <row r="210" spans="1:59">
      <c r="A210" s="84" t="s">
        <v>366</v>
      </c>
      <c r="B210" s="83">
        <v>-119693962.17126338</v>
      </c>
      <c r="C210" s="83">
        <v>-119693962.17126338</v>
      </c>
      <c r="D210" s="83">
        <v>0</v>
      </c>
      <c r="E210" s="83">
        <v>0</v>
      </c>
      <c r="F210" s="83">
        <v>-119693962.17126338</v>
      </c>
      <c r="G210" s="83">
        <v>-115652776.72139038</v>
      </c>
      <c r="H210" s="83">
        <v>0</v>
      </c>
      <c r="I210" s="83">
        <v>0</v>
      </c>
      <c r="J210" s="83">
        <v>-115652776.72139038</v>
      </c>
      <c r="K210" s="82">
        <v>0.9662373491814843</v>
      </c>
      <c r="L210" s="83">
        <v>-121665139.68542522</v>
      </c>
      <c r="M210" s="83">
        <v>-121665139.68542522</v>
      </c>
      <c r="N210" s="83">
        <v>0</v>
      </c>
      <c r="O210" s="83">
        <v>0</v>
      </c>
      <c r="P210" s="83">
        <v>-121665139.68542522</v>
      </c>
      <c r="Q210" s="83">
        <v>-117441048.83964014</v>
      </c>
      <c r="R210" s="83">
        <v>0</v>
      </c>
      <c r="S210" s="83">
        <v>0</v>
      </c>
      <c r="T210" s="83">
        <v>-117441048.83964014</v>
      </c>
      <c r="U210" s="82">
        <v>0.96528100936137662</v>
      </c>
      <c r="V210" s="83">
        <v>-127164573.40520933</v>
      </c>
      <c r="W210" s="83">
        <v>-127164573.40520933</v>
      </c>
      <c r="X210" s="83">
        <v>0</v>
      </c>
      <c r="Y210" s="83">
        <v>0</v>
      </c>
      <c r="Z210" s="83">
        <v>-127164573.40520933</v>
      </c>
      <c r="AA210" s="83">
        <v>-123025813.42209864</v>
      </c>
      <c r="AB210" s="83">
        <v>0</v>
      </c>
      <c r="AC210" s="83">
        <v>0</v>
      </c>
      <c r="AD210" s="83">
        <v>-123025813.42209864</v>
      </c>
      <c r="AE210" s="83">
        <f t="shared" si="18"/>
        <v>-123008728.61070107</v>
      </c>
      <c r="AF210" s="82">
        <v>0.96745351419595016</v>
      </c>
      <c r="AG210" s="83">
        <v>-132510148.43143439</v>
      </c>
      <c r="AH210" s="83">
        <v>-132510148.43143439</v>
      </c>
      <c r="AI210" s="83">
        <v>0</v>
      </c>
      <c r="AJ210" s="83">
        <v>0</v>
      </c>
      <c r="AK210" s="83">
        <v>-132510148.43143439</v>
      </c>
      <c r="AL210" s="83">
        <v>-128296886.64508528</v>
      </c>
      <c r="AM210" s="83">
        <v>0</v>
      </c>
      <c r="AN210" s="83">
        <v>0</v>
      </c>
      <c r="AO210" s="83">
        <v>-128296886.64508528</v>
      </c>
      <c r="AP210" s="82">
        <v>0.96820423313819459</v>
      </c>
      <c r="AW210" s="587">
        <v>-132510148.43143439</v>
      </c>
      <c r="AX210" s="587">
        <v>-132510148.43143439</v>
      </c>
      <c r="AY210" s="587">
        <v>0</v>
      </c>
      <c r="AZ210" s="587">
        <v>0</v>
      </c>
      <c r="BA210" s="587">
        <v>-132510148.43143439</v>
      </c>
      <c r="BB210" s="587">
        <v>-128296886.64508528</v>
      </c>
      <c r="BC210" s="587">
        <v>0</v>
      </c>
      <c r="BD210" s="587">
        <v>0</v>
      </c>
      <c r="BE210" s="587">
        <v>-128296886.64508528</v>
      </c>
      <c r="BF210" s="83">
        <f t="shared" si="19"/>
        <v>-128273890.59988613</v>
      </c>
      <c r="BG210" s="588">
        <v>0.96820423313819459</v>
      </c>
    </row>
    <row r="211" spans="1:59">
      <c r="A211" s="84" t="s">
        <v>365</v>
      </c>
      <c r="B211" s="83">
        <v>-153808869.40079433</v>
      </c>
      <c r="C211" s="83">
        <v>-153808869.40079433</v>
      </c>
      <c r="D211" s="83">
        <v>0</v>
      </c>
      <c r="E211" s="83">
        <v>0</v>
      </c>
      <c r="F211" s="83">
        <v>-153808869.40079433</v>
      </c>
      <c r="G211" s="83">
        <v>-148615874.25042462</v>
      </c>
      <c r="H211" s="83">
        <v>0</v>
      </c>
      <c r="I211" s="83">
        <v>0</v>
      </c>
      <c r="J211" s="83">
        <v>-148615874.25042462</v>
      </c>
      <c r="K211" s="82">
        <v>0.9662373491814843</v>
      </c>
      <c r="L211" s="83">
        <v>-155068821.44220611</v>
      </c>
      <c r="M211" s="83">
        <v>-155068821.44220611</v>
      </c>
      <c r="N211" s="83">
        <v>0</v>
      </c>
      <c r="O211" s="83">
        <v>0</v>
      </c>
      <c r="P211" s="83">
        <v>-155068821.44220611</v>
      </c>
      <c r="Q211" s="83">
        <v>-149684988.4822118</v>
      </c>
      <c r="R211" s="83">
        <v>0</v>
      </c>
      <c r="S211" s="83">
        <v>0</v>
      </c>
      <c r="T211" s="83">
        <v>-149684988.4822118</v>
      </c>
      <c r="U211" s="82">
        <v>0.96528100936137662</v>
      </c>
      <c r="V211" s="83">
        <v>-174457449.37339041</v>
      </c>
      <c r="W211" s="83">
        <v>-174457449.37339041</v>
      </c>
      <c r="X211" s="83">
        <v>0</v>
      </c>
      <c r="Y211" s="83">
        <v>1335209.4374844877</v>
      </c>
      <c r="Z211" s="83">
        <v>-173122239.93590593</v>
      </c>
      <c r="AA211" s="83">
        <v>-168779472.4739486</v>
      </c>
      <c r="AB211" s="83">
        <v>0</v>
      </c>
      <c r="AC211" s="83">
        <v>1291753.0624819652</v>
      </c>
      <c r="AD211" s="83">
        <v>-167487719.41146663</v>
      </c>
      <c r="AE211" s="83">
        <f t="shared" si="18"/>
        <v>-167464460.09687275</v>
      </c>
      <c r="AF211" s="82">
        <v>0.96745351419595016</v>
      </c>
      <c r="AG211" s="83">
        <v>-157544751.21616524</v>
      </c>
      <c r="AH211" s="83">
        <v>-157544751.21616524</v>
      </c>
      <c r="AI211" s="83">
        <v>0</v>
      </c>
      <c r="AJ211" s="83">
        <v>3951739.698723224</v>
      </c>
      <c r="AK211" s="83">
        <v>-153593011.51744202</v>
      </c>
      <c r="AL211" s="83">
        <v>-152535495.03619492</v>
      </c>
      <c r="AM211" s="83">
        <v>0</v>
      </c>
      <c r="AN211" s="83">
        <v>3826091.1045640809</v>
      </c>
      <c r="AO211" s="83">
        <v>-148709403.93163085</v>
      </c>
      <c r="AP211" s="82">
        <v>0.96820423313819459</v>
      </c>
      <c r="AW211" s="587">
        <v>-157544751.21616524</v>
      </c>
      <c r="AX211" s="587">
        <v>-157544751.21616524</v>
      </c>
      <c r="AY211" s="587">
        <v>0</v>
      </c>
      <c r="AZ211" s="587">
        <v>3951739.698723224</v>
      </c>
      <c r="BA211" s="587">
        <v>-153593011.51744202</v>
      </c>
      <c r="BB211" s="587">
        <v>-152535495.03619492</v>
      </c>
      <c r="BC211" s="587">
        <v>0</v>
      </c>
      <c r="BD211" s="587">
        <v>3826091.1045640809</v>
      </c>
      <c r="BE211" s="587">
        <v>-148709403.93163085</v>
      </c>
      <c r="BF211" s="83">
        <f t="shared" si="19"/>
        <v>-148682749.12913507</v>
      </c>
      <c r="BG211" s="588">
        <v>0.96820423313819459</v>
      </c>
    </row>
    <row r="212" spans="1:59">
      <c r="A212" s="84" t="s">
        <v>364</v>
      </c>
      <c r="B212" s="83">
        <v>-5799.0545773085023</v>
      </c>
      <c r="C212" s="83">
        <v>-5799.0545773085023</v>
      </c>
      <c r="D212" s="83">
        <v>5799.0545773085023</v>
      </c>
      <c r="E212" s="83">
        <v>0</v>
      </c>
      <c r="F212" s="83">
        <v>0</v>
      </c>
      <c r="G212" s="83">
        <v>-5799.0545773085023</v>
      </c>
      <c r="H212" s="83">
        <v>5799.0545773085023</v>
      </c>
      <c r="I212" s="83">
        <v>0</v>
      </c>
      <c r="J212" s="83">
        <v>0</v>
      </c>
      <c r="K212" s="82">
        <v>1</v>
      </c>
      <c r="L212" s="83">
        <v>-274319.37145260215</v>
      </c>
      <c r="M212" s="83">
        <v>-274319.37145260215</v>
      </c>
      <c r="N212" s="83">
        <v>274319.37145260215</v>
      </c>
      <c r="O212" s="83">
        <v>0</v>
      </c>
      <c r="P212" s="83">
        <v>0</v>
      </c>
      <c r="Q212" s="83">
        <v>-274319.37145260215</v>
      </c>
      <c r="R212" s="83">
        <v>274319.37145260215</v>
      </c>
      <c r="S212" s="83">
        <v>0</v>
      </c>
      <c r="T212" s="83">
        <v>0</v>
      </c>
      <c r="U212" s="82">
        <v>1</v>
      </c>
      <c r="V212" s="83">
        <v>-792496.34928032593</v>
      </c>
      <c r="W212" s="83">
        <v>-792496.34928032593</v>
      </c>
      <c r="X212" s="83">
        <v>792496.34928032593</v>
      </c>
      <c r="Y212" s="83">
        <v>0</v>
      </c>
      <c r="Z212" s="83">
        <v>0</v>
      </c>
      <c r="AA212" s="83">
        <v>-792496.34928032593</v>
      </c>
      <c r="AB212" s="83">
        <v>792496.34928032593</v>
      </c>
      <c r="AC212" s="83">
        <v>0</v>
      </c>
      <c r="AD212" s="83">
        <v>0</v>
      </c>
      <c r="AE212" s="83">
        <f t="shared" si="18"/>
        <v>0</v>
      </c>
      <c r="AF212" s="82">
        <v>1</v>
      </c>
      <c r="AG212" s="83">
        <v>-1324638.3347917257</v>
      </c>
      <c r="AH212" s="83">
        <v>-1324638.3347917257</v>
      </c>
      <c r="AI212" s="83">
        <v>1324638.3347917257</v>
      </c>
      <c r="AJ212" s="83">
        <v>0</v>
      </c>
      <c r="AK212" s="83">
        <v>0</v>
      </c>
      <c r="AL212" s="83">
        <v>-1324638.3347917257</v>
      </c>
      <c r="AM212" s="83">
        <v>1324638.3347917257</v>
      </c>
      <c r="AN212" s="83">
        <v>0</v>
      </c>
      <c r="AO212" s="83">
        <v>0</v>
      </c>
      <c r="AP212" s="82">
        <v>1</v>
      </c>
      <c r="AW212" s="587">
        <v>-1324638.3347917257</v>
      </c>
      <c r="AX212" s="587">
        <v>-1324638.3347917257</v>
      </c>
      <c r="AY212" s="587">
        <v>1324638.3347917257</v>
      </c>
      <c r="AZ212" s="587">
        <v>0</v>
      </c>
      <c r="BA212" s="587">
        <v>0</v>
      </c>
      <c r="BB212" s="587">
        <v>-1324638.3347917257</v>
      </c>
      <c r="BC212" s="587">
        <v>1324638.3347917257</v>
      </c>
      <c r="BD212" s="587">
        <v>0</v>
      </c>
      <c r="BE212" s="587">
        <v>0</v>
      </c>
      <c r="BF212" s="83">
        <f t="shared" si="19"/>
        <v>0</v>
      </c>
      <c r="BG212" s="588">
        <v>1</v>
      </c>
    </row>
    <row r="213" spans="1:59">
      <c r="A213" s="84" t="s">
        <v>363</v>
      </c>
      <c r="B213" s="83">
        <v>-361636.99468844448</v>
      </c>
      <c r="C213" s="83">
        <v>-361636.99468844448</v>
      </c>
      <c r="D213" s="83">
        <v>361636.99468844448</v>
      </c>
      <c r="E213" s="83">
        <v>0</v>
      </c>
      <c r="F213" s="83">
        <v>0</v>
      </c>
      <c r="G213" s="83">
        <v>-341328.59355435893</v>
      </c>
      <c r="H213" s="83">
        <v>341328.59355435893</v>
      </c>
      <c r="I213" s="83">
        <v>0</v>
      </c>
      <c r="J213" s="83">
        <v>0</v>
      </c>
      <c r="K213" s="82">
        <v>0.94384313155908861</v>
      </c>
      <c r="L213" s="83">
        <v>-551895.27133928938</v>
      </c>
      <c r="M213" s="83">
        <v>-551895.27133928938</v>
      </c>
      <c r="N213" s="83">
        <v>551895.27133928938</v>
      </c>
      <c r="O213" s="83">
        <v>0</v>
      </c>
      <c r="P213" s="83">
        <v>0</v>
      </c>
      <c r="Q213" s="83">
        <v>-520313.72252231586</v>
      </c>
      <c r="R213" s="83">
        <v>520313.72252231586</v>
      </c>
      <c r="S213" s="83">
        <v>0</v>
      </c>
      <c r="T213" s="83">
        <v>0</v>
      </c>
      <c r="U213" s="82">
        <v>0.94277619240995802</v>
      </c>
      <c r="V213" s="83">
        <v>-721116.32860030932</v>
      </c>
      <c r="W213" s="83">
        <v>-721116.32860030932</v>
      </c>
      <c r="X213" s="83">
        <v>721116.32860030932</v>
      </c>
      <c r="Y213" s="83">
        <v>0</v>
      </c>
      <c r="Z213" s="83">
        <v>0</v>
      </c>
      <c r="AA213" s="83">
        <v>-682984.83302678249</v>
      </c>
      <c r="AB213" s="83">
        <v>682984.83302678249</v>
      </c>
      <c r="AC213" s="83">
        <v>0</v>
      </c>
      <c r="AD213" s="83">
        <v>0</v>
      </c>
      <c r="AE213" s="83">
        <f t="shared" si="18"/>
        <v>0</v>
      </c>
      <c r="AF213" s="82">
        <v>0.94712157517284312</v>
      </c>
      <c r="AG213" s="83">
        <v>-885829.39209346345</v>
      </c>
      <c r="AH213" s="83">
        <v>-885829.39209346345</v>
      </c>
      <c r="AI213" s="83">
        <v>885829.39209346345</v>
      </c>
      <c r="AJ213" s="83">
        <v>0</v>
      </c>
      <c r="AK213" s="83">
        <v>0</v>
      </c>
      <c r="AL213" s="83">
        <v>-839074.95389223227</v>
      </c>
      <c r="AM213" s="83">
        <v>839074.95389223227</v>
      </c>
      <c r="AN213" s="83">
        <v>0</v>
      </c>
      <c r="AO213" s="83">
        <v>0</v>
      </c>
      <c r="AP213" s="82">
        <v>0.94721959034263092</v>
      </c>
      <c r="AW213" s="587">
        <v>-885829.39209346345</v>
      </c>
      <c r="AX213" s="587">
        <v>-885829.39209346345</v>
      </c>
      <c r="AY213" s="587">
        <v>885829.39209346345</v>
      </c>
      <c r="AZ213" s="587">
        <v>0</v>
      </c>
      <c r="BA213" s="587">
        <v>0</v>
      </c>
      <c r="BB213" s="587">
        <v>-839074.95389223227</v>
      </c>
      <c r="BC213" s="587">
        <v>839074.95389223227</v>
      </c>
      <c r="BD213" s="587">
        <v>0</v>
      </c>
      <c r="BE213" s="587">
        <v>0</v>
      </c>
      <c r="BF213" s="83">
        <f t="shared" si="19"/>
        <v>0</v>
      </c>
      <c r="BG213" s="588">
        <v>0.94721959034263092</v>
      </c>
    </row>
    <row r="214" spans="1:59">
      <c r="A214" s="84" t="s">
        <v>362</v>
      </c>
      <c r="B214" s="83">
        <v>0</v>
      </c>
      <c r="C214" s="83">
        <v>0</v>
      </c>
      <c r="D214" s="83">
        <v>0</v>
      </c>
      <c r="E214" s="83">
        <v>0</v>
      </c>
      <c r="F214" s="83">
        <v>0</v>
      </c>
      <c r="G214" s="83">
        <v>0</v>
      </c>
      <c r="H214" s="83">
        <v>0</v>
      </c>
      <c r="I214" s="83">
        <v>0</v>
      </c>
      <c r="J214" s="83">
        <v>0</v>
      </c>
      <c r="K214" s="82">
        <v>0.94645979999999963</v>
      </c>
      <c r="L214" s="83">
        <v>0</v>
      </c>
      <c r="M214" s="83">
        <v>0</v>
      </c>
      <c r="N214" s="83">
        <v>0</v>
      </c>
      <c r="O214" s="83">
        <v>0</v>
      </c>
      <c r="P214" s="83">
        <v>0</v>
      </c>
      <c r="Q214" s="83">
        <v>0</v>
      </c>
      <c r="R214" s="83">
        <v>0</v>
      </c>
      <c r="S214" s="83">
        <v>0</v>
      </c>
      <c r="T214" s="83">
        <v>0</v>
      </c>
      <c r="U214" s="82">
        <v>0.94277619240995802</v>
      </c>
      <c r="V214" s="83">
        <v>0</v>
      </c>
      <c r="W214" s="83">
        <v>0</v>
      </c>
      <c r="X214" s="83">
        <v>0</v>
      </c>
      <c r="Y214" s="83">
        <v>0</v>
      </c>
      <c r="Z214" s="83">
        <v>0</v>
      </c>
      <c r="AA214" s="83">
        <v>0</v>
      </c>
      <c r="AB214" s="83">
        <v>0</v>
      </c>
      <c r="AC214" s="83">
        <v>0</v>
      </c>
      <c r="AD214" s="83">
        <v>0</v>
      </c>
      <c r="AE214" s="83">
        <f t="shared" si="18"/>
        <v>0</v>
      </c>
      <c r="AF214" s="82">
        <v>0.94712157517284312</v>
      </c>
      <c r="AG214" s="83">
        <v>0</v>
      </c>
      <c r="AH214" s="83">
        <v>0</v>
      </c>
      <c r="AI214" s="83">
        <v>0</v>
      </c>
      <c r="AJ214" s="83">
        <v>0</v>
      </c>
      <c r="AK214" s="83">
        <v>0</v>
      </c>
      <c r="AL214" s="83">
        <v>0</v>
      </c>
      <c r="AM214" s="83">
        <v>0</v>
      </c>
      <c r="AN214" s="83">
        <v>0</v>
      </c>
      <c r="AO214" s="83">
        <v>0</v>
      </c>
      <c r="AP214" s="82">
        <v>0.94721959034263092</v>
      </c>
      <c r="AW214" s="587">
        <v>0</v>
      </c>
      <c r="AX214" s="587">
        <v>0</v>
      </c>
      <c r="AY214" s="587">
        <v>0</v>
      </c>
      <c r="AZ214" s="587">
        <v>0</v>
      </c>
      <c r="BA214" s="587">
        <v>0</v>
      </c>
      <c r="BB214" s="587">
        <v>0</v>
      </c>
      <c r="BC214" s="587">
        <v>0</v>
      </c>
      <c r="BD214" s="587">
        <v>0</v>
      </c>
      <c r="BE214" s="587">
        <v>0</v>
      </c>
      <c r="BF214" s="83">
        <f t="shared" si="19"/>
        <v>0</v>
      </c>
      <c r="BG214" s="588">
        <v>0.94721959034263092</v>
      </c>
    </row>
    <row r="215" spans="1:59" ht="15.75" thickBot="1">
      <c r="A215" s="84" t="s">
        <v>361</v>
      </c>
      <c r="B215" s="83">
        <v>-5492499.9300000006</v>
      </c>
      <c r="C215" s="83">
        <v>-5492499.9300000006</v>
      </c>
      <c r="D215" s="83">
        <v>5492499.9300000006</v>
      </c>
      <c r="E215" s="83">
        <v>0</v>
      </c>
      <c r="F215" s="83">
        <v>0</v>
      </c>
      <c r="G215" s="83">
        <v>-5307058.5727426885</v>
      </c>
      <c r="H215" s="83">
        <v>5307058.5727426885</v>
      </c>
      <c r="I215" s="83">
        <v>0</v>
      </c>
      <c r="J215" s="83">
        <v>0</v>
      </c>
      <c r="K215" s="82">
        <v>0.9662373491814843</v>
      </c>
      <c r="L215" s="83">
        <v>-6762499.8900000006</v>
      </c>
      <c r="M215" s="83">
        <v>-6762499.8900000006</v>
      </c>
      <c r="N215" s="83">
        <v>6762499.8900000006</v>
      </c>
      <c r="O215" s="83">
        <v>0</v>
      </c>
      <c r="P215" s="83">
        <v>0</v>
      </c>
      <c r="Q215" s="83">
        <v>-6527712.7196253985</v>
      </c>
      <c r="R215" s="83">
        <v>6527712.7196253985</v>
      </c>
      <c r="S215" s="83">
        <v>0</v>
      </c>
      <c r="T215" s="83">
        <v>0</v>
      </c>
      <c r="U215" s="82">
        <v>0.96528100936137662</v>
      </c>
      <c r="V215" s="83">
        <v>-8032499.8500000006</v>
      </c>
      <c r="W215" s="83">
        <v>-8032499.8500000006</v>
      </c>
      <c r="X215" s="83">
        <v>8032499.8500000006</v>
      </c>
      <c r="Y215" s="83">
        <v>0</v>
      </c>
      <c r="Z215" s="83">
        <v>0</v>
      </c>
      <c r="AA215" s="83">
        <v>-7771070.2076609433</v>
      </c>
      <c r="AB215" s="83">
        <v>7771070.2076609433</v>
      </c>
      <c r="AC215" s="83">
        <v>0</v>
      </c>
      <c r="AD215" s="83">
        <v>0</v>
      </c>
      <c r="AE215" s="83">
        <f t="shared" si="18"/>
        <v>0</v>
      </c>
      <c r="AF215" s="82">
        <v>0.96745351419595016</v>
      </c>
      <c r="AG215" s="83">
        <v>-9302499.8100000005</v>
      </c>
      <c r="AH215" s="83">
        <v>-9302499.8100000005</v>
      </c>
      <c r="AI215" s="83">
        <v>9302499.8100000005</v>
      </c>
      <c r="AJ215" s="83">
        <v>0</v>
      </c>
      <c r="AK215" s="83">
        <v>0</v>
      </c>
      <c r="AL215" s="83">
        <v>-9006719.6948092505</v>
      </c>
      <c r="AM215" s="83">
        <v>9006719.6948092505</v>
      </c>
      <c r="AN215" s="83">
        <v>0</v>
      </c>
      <c r="AO215" s="83">
        <v>0</v>
      </c>
      <c r="AP215" s="82">
        <v>0.96820423313819459</v>
      </c>
      <c r="AW215" s="587">
        <v>-9302499.8100000005</v>
      </c>
      <c r="AX215" s="587">
        <v>-9302499.8100000005</v>
      </c>
      <c r="AY215" s="587">
        <v>9302499.8100000005</v>
      </c>
      <c r="AZ215" s="587">
        <v>0</v>
      </c>
      <c r="BA215" s="587">
        <v>0</v>
      </c>
      <c r="BB215" s="587">
        <v>-9006719.6948092505</v>
      </c>
      <c r="BC215" s="587">
        <v>9006719.6948092505</v>
      </c>
      <c r="BD215" s="587">
        <v>0</v>
      </c>
      <c r="BE215" s="587">
        <v>0</v>
      </c>
      <c r="BF215" s="83">
        <f t="shared" si="19"/>
        <v>0</v>
      </c>
      <c r="BG215" s="588">
        <v>0.96820423313819459</v>
      </c>
    </row>
    <row r="216" spans="1:59">
      <c r="A216" s="81" t="s">
        <v>360</v>
      </c>
      <c r="B216" s="78">
        <v>-411218946.88666791</v>
      </c>
      <c r="C216" s="78">
        <v>-411218946.88666791</v>
      </c>
      <c r="D216" s="78">
        <v>5859935.9792657532</v>
      </c>
      <c r="E216" s="78">
        <v>0</v>
      </c>
      <c r="F216" s="78">
        <v>-405359010.90740216</v>
      </c>
      <c r="G216" s="78">
        <v>-397327202.38687104</v>
      </c>
      <c r="H216" s="78">
        <v>5654186.2208743561</v>
      </c>
      <c r="I216" s="78">
        <v>0</v>
      </c>
      <c r="J216" s="78">
        <v>-391673016.16599667</v>
      </c>
      <c r="K216" s="74" t="s">
        <v>5</v>
      </c>
      <c r="L216" s="78">
        <v>-424224737.89334565</v>
      </c>
      <c r="M216" s="78">
        <v>-424224737.89334565</v>
      </c>
      <c r="N216" s="78">
        <v>7588714.5327918921</v>
      </c>
      <c r="O216" s="78">
        <v>0</v>
      </c>
      <c r="P216" s="78">
        <v>-416636023.36055374</v>
      </c>
      <c r="Q216" s="78">
        <v>-409493186.97938579</v>
      </c>
      <c r="R216" s="78">
        <v>7322345.8136003166</v>
      </c>
      <c r="S216" s="78">
        <v>0</v>
      </c>
      <c r="T216" s="78">
        <v>-402170841.16578543</v>
      </c>
      <c r="U216" s="74" t="s">
        <v>5</v>
      </c>
      <c r="V216" s="78">
        <v>-464514325.54784697</v>
      </c>
      <c r="W216" s="78">
        <v>-464514325.54784697</v>
      </c>
      <c r="X216" s="78">
        <v>9546112.5278806351</v>
      </c>
      <c r="Y216" s="78">
        <v>1335209.4374844877</v>
      </c>
      <c r="Z216" s="78">
        <v>-453633003.58248192</v>
      </c>
      <c r="AA216" s="78">
        <v>-449407147.92358613</v>
      </c>
      <c r="AB216" s="78">
        <v>9246551.3899680525</v>
      </c>
      <c r="AC216" s="78">
        <v>1291753.0624819652</v>
      </c>
      <c r="AD216" s="78">
        <v>-438868843.47113609</v>
      </c>
      <c r="AE216" s="78">
        <f>SUM(AE209:AE215)</f>
        <v>-438807896.98185551</v>
      </c>
      <c r="AF216" s="74" t="s">
        <v>5</v>
      </c>
      <c r="AG216" s="78">
        <v>-469798232.06232804</v>
      </c>
      <c r="AH216" s="78">
        <v>-469798232.06232804</v>
      </c>
      <c r="AI216" s="78">
        <v>11512967.536885191</v>
      </c>
      <c r="AJ216" s="78">
        <v>3951739.698723224</v>
      </c>
      <c r="AK216" s="78">
        <v>-454333524.82671964</v>
      </c>
      <c r="AL216" s="78">
        <v>-454884166.08188426</v>
      </c>
      <c r="AM216" s="78">
        <v>11170432.983493209</v>
      </c>
      <c r="AN216" s="78">
        <v>3826091.1045640809</v>
      </c>
      <c r="AO216" s="78">
        <v>-439887641.99382699</v>
      </c>
      <c r="AP216" s="74" t="s">
        <v>5</v>
      </c>
      <c r="AW216" s="589">
        <v>-469798232.06232804</v>
      </c>
      <c r="AX216" s="589">
        <v>-469798232.06232804</v>
      </c>
      <c r="AY216" s="589">
        <v>11512967.536885191</v>
      </c>
      <c r="AZ216" s="589">
        <v>3951739.698723224</v>
      </c>
      <c r="BA216" s="589">
        <v>-454333524.82671964</v>
      </c>
      <c r="BB216" s="589">
        <v>-454884166.08188426</v>
      </c>
      <c r="BC216" s="589">
        <v>11170432.983493209</v>
      </c>
      <c r="BD216" s="589">
        <v>3826091.1045640809</v>
      </c>
      <c r="BE216" s="589">
        <v>-439887641.99382699</v>
      </c>
      <c r="BF216" s="78">
        <f>SUM(BF209:BF215)</f>
        <v>-439808796.15148151</v>
      </c>
      <c r="BG216" s="590" t="s">
        <v>5</v>
      </c>
    </row>
    <row r="218" spans="1:59">
      <c r="A218" s="81" t="s">
        <v>357</v>
      </c>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W218" s="587"/>
      <c r="AX218" s="587"/>
      <c r="AY218" s="587"/>
      <c r="AZ218" s="587"/>
      <c r="BA218" s="587"/>
      <c r="BB218" s="587"/>
      <c r="BC218" s="587"/>
      <c r="BD218" s="587"/>
      <c r="BE218" s="587"/>
      <c r="BF218" s="83"/>
      <c r="BG218" s="587"/>
    </row>
    <row r="219" spans="1:59">
      <c r="A219" s="84" t="s">
        <v>359</v>
      </c>
      <c r="B219" s="83">
        <v>-3825400000.0378675</v>
      </c>
      <c r="C219" s="83">
        <v>-3825400000.0378675</v>
      </c>
      <c r="D219" s="83">
        <v>3825400000.0378675</v>
      </c>
      <c r="E219" s="83">
        <v>0</v>
      </c>
      <c r="F219" s="83">
        <v>0</v>
      </c>
      <c r="G219" s="83">
        <v>-3620013547.5853863</v>
      </c>
      <c r="H219" s="83">
        <v>3620013547.5853863</v>
      </c>
      <c r="I219" s="83">
        <v>0</v>
      </c>
      <c r="J219" s="83">
        <v>0</v>
      </c>
      <c r="K219" s="82">
        <v>0.94630981009817317</v>
      </c>
      <c r="L219" s="83">
        <v>-3831871284.3092594</v>
      </c>
      <c r="M219" s="83">
        <v>-3831871284.3092594</v>
      </c>
      <c r="N219" s="83">
        <v>3831871284.3092594</v>
      </c>
      <c r="O219" s="83">
        <v>0</v>
      </c>
      <c r="P219" s="83">
        <v>0</v>
      </c>
      <c r="Q219" s="83">
        <v>-3623562726.1869998</v>
      </c>
      <c r="R219" s="83">
        <v>3623562726.1869998</v>
      </c>
      <c r="S219" s="83">
        <v>0</v>
      </c>
      <c r="T219" s="83">
        <v>0</v>
      </c>
      <c r="U219" s="82">
        <v>0.94563790308530427</v>
      </c>
      <c r="V219" s="83">
        <v>-3984818543.1922178</v>
      </c>
      <c r="W219" s="83">
        <v>-3984818543.1922178</v>
      </c>
      <c r="X219" s="83">
        <v>3984818543.1922178</v>
      </c>
      <c r="Y219" s="83">
        <v>0</v>
      </c>
      <c r="Z219" s="83">
        <v>0</v>
      </c>
      <c r="AA219" s="83">
        <v>-3787949305.8236184</v>
      </c>
      <c r="AB219" s="83">
        <v>3787949305.8236184</v>
      </c>
      <c r="AC219" s="83">
        <v>0</v>
      </c>
      <c r="AD219" s="83">
        <v>0</v>
      </c>
      <c r="AE219" s="83">
        <f>+IF(AF219=1,AD219,AD219*$AT$6)</f>
        <v>0</v>
      </c>
      <c r="AF219" s="82">
        <v>0.95059518137784804</v>
      </c>
      <c r="AG219" s="83">
        <v>-4144163791.1625595</v>
      </c>
      <c r="AH219" s="83">
        <v>-4144163791.1625595</v>
      </c>
      <c r="AI219" s="83">
        <v>4144163791.1625595</v>
      </c>
      <c r="AJ219" s="83">
        <v>0</v>
      </c>
      <c r="AK219" s="83">
        <v>0</v>
      </c>
      <c r="AL219" s="83">
        <v>-3942275618.9292693</v>
      </c>
      <c r="AM219" s="83">
        <v>3942275618.9292693</v>
      </c>
      <c r="AN219" s="83">
        <v>0</v>
      </c>
      <c r="AO219" s="83">
        <v>0</v>
      </c>
      <c r="AP219" s="82">
        <v>0.95128373722490955</v>
      </c>
      <c r="AW219" s="587">
        <v>-4144163791.1625595</v>
      </c>
      <c r="AX219" s="587">
        <v>-4144163791.1625595</v>
      </c>
      <c r="AY219" s="587">
        <v>4144163791.1625595</v>
      </c>
      <c r="AZ219" s="587">
        <v>0</v>
      </c>
      <c r="BA219" s="587">
        <v>0</v>
      </c>
      <c r="BB219" s="587">
        <v>-3942275618.9292693</v>
      </c>
      <c r="BC219" s="587">
        <v>3942275618.9292693</v>
      </c>
      <c r="BD219" s="587">
        <v>0</v>
      </c>
      <c r="BE219" s="587">
        <v>0</v>
      </c>
      <c r="BF219" s="83">
        <f>+IF(BG219=1,BE219,BE219*$BK$6)</f>
        <v>0</v>
      </c>
      <c r="BG219" s="588">
        <v>0.95128373722490955</v>
      </c>
    </row>
    <row r="220" spans="1:59" ht="15.75" thickBot="1">
      <c r="A220" s="84" t="s">
        <v>358</v>
      </c>
      <c r="B220" s="83">
        <v>3545478110.5069222</v>
      </c>
      <c r="C220" s="83">
        <v>3545478110.5069222</v>
      </c>
      <c r="D220" s="83">
        <v>-3545478110.5069222</v>
      </c>
      <c r="E220" s="83">
        <v>0</v>
      </c>
      <c r="F220" s="83">
        <v>0</v>
      </c>
      <c r="G220" s="83">
        <v>3425773371.0771861</v>
      </c>
      <c r="H220" s="83">
        <v>-3425773371.0771861</v>
      </c>
      <c r="I220" s="83">
        <v>0</v>
      </c>
      <c r="J220" s="83">
        <v>0</v>
      </c>
      <c r="K220" s="82">
        <v>0.9662373491814843</v>
      </c>
      <c r="L220" s="83">
        <v>3525445975.4146161</v>
      </c>
      <c r="M220" s="83">
        <v>3525445975.4146161</v>
      </c>
      <c r="N220" s="83">
        <v>-3525445975.4146161</v>
      </c>
      <c r="O220" s="83">
        <v>0</v>
      </c>
      <c r="P220" s="83">
        <v>0</v>
      </c>
      <c r="Q220" s="83">
        <v>3403046049.5972238</v>
      </c>
      <c r="R220" s="83">
        <v>-3403046049.5972238</v>
      </c>
      <c r="S220" s="83">
        <v>0</v>
      </c>
      <c r="T220" s="83">
        <v>0</v>
      </c>
      <c r="U220" s="82">
        <v>0.96528100936137662</v>
      </c>
      <c r="V220" s="83">
        <v>3602025015.9384613</v>
      </c>
      <c r="W220" s="83">
        <v>3602025015.9384613</v>
      </c>
      <c r="X220" s="83">
        <v>-3602025015.9384613</v>
      </c>
      <c r="Y220" s="83">
        <v>0</v>
      </c>
      <c r="Z220" s="83">
        <v>0</v>
      </c>
      <c r="AA220" s="83">
        <v>3484791759.8913879</v>
      </c>
      <c r="AB220" s="83">
        <v>-3484791759.8913879</v>
      </c>
      <c r="AC220" s="83">
        <v>0</v>
      </c>
      <c r="AD220" s="83">
        <v>0</v>
      </c>
      <c r="AE220" s="83">
        <f>+IF(AF220=1,AD220,AD220*$AT$6)</f>
        <v>0</v>
      </c>
      <c r="AF220" s="82">
        <v>0.96745351419595016</v>
      </c>
      <c r="AG220" s="83">
        <v>3682727842.4584608</v>
      </c>
      <c r="AH220" s="83">
        <v>3682727842.4584608</v>
      </c>
      <c r="AI220" s="83">
        <v>-3682727842.4584608</v>
      </c>
      <c r="AJ220" s="83">
        <v>0</v>
      </c>
      <c r="AK220" s="83">
        <v>0</v>
      </c>
      <c r="AL220" s="83">
        <v>3565632686.5641718</v>
      </c>
      <c r="AM220" s="83">
        <v>-3565632686.5641718</v>
      </c>
      <c r="AN220" s="83">
        <v>0</v>
      </c>
      <c r="AO220" s="83">
        <v>0</v>
      </c>
      <c r="AP220" s="82">
        <v>0.96820423313819459</v>
      </c>
      <c r="AW220" s="587">
        <v>3682727842.4584608</v>
      </c>
      <c r="AX220" s="587">
        <v>3682727842.4584608</v>
      </c>
      <c r="AY220" s="587">
        <v>-3682727842.4584608</v>
      </c>
      <c r="AZ220" s="587">
        <v>0</v>
      </c>
      <c r="BA220" s="587">
        <v>0</v>
      </c>
      <c r="BB220" s="587">
        <v>3565632686.5641718</v>
      </c>
      <c r="BC220" s="587">
        <v>-3565632686.5641718</v>
      </c>
      <c r="BD220" s="587">
        <v>0</v>
      </c>
      <c r="BE220" s="587">
        <v>0</v>
      </c>
      <c r="BF220" s="83">
        <f>+IF(BG220=1,BE220,BE220*$BK$6)</f>
        <v>0</v>
      </c>
      <c r="BG220" s="588">
        <v>0.96820423313819459</v>
      </c>
    </row>
    <row r="221" spans="1:59">
      <c r="A221" s="81" t="s">
        <v>357</v>
      </c>
      <c r="B221" s="78">
        <v>-279921889.5309453</v>
      </c>
      <c r="C221" s="78">
        <v>-279921889.5309453</v>
      </c>
      <c r="D221" s="78">
        <v>279921889.5309453</v>
      </c>
      <c r="E221" s="78">
        <v>0</v>
      </c>
      <c r="F221" s="78">
        <v>0</v>
      </c>
      <c r="G221" s="78">
        <v>-194240176.50820017</v>
      </c>
      <c r="H221" s="78">
        <v>194240176.50820017</v>
      </c>
      <c r="I221" s="78">
        <v>0</v>
      </c>
      <c r="J221" s="78">
        <v>0</v>
      </c>
      <c r="K221" s="74" t="s">
        <v>5</v>
      </c>
      <c r="L221" s="78">
        <v>-306425308.89464331</v>
      </c>
      <c r="M221" s="78">
        <v>-306425308.89464331</v>
      </c>
      <c r="N221" s="78">
        <v>306425308.89464331</v>
      </c>
      <c r="O221" s="78">
        <v>0</v>
      </c>
      <c r="P221" s="78">
        <v>0</v>
      </c>
      <c r="Q221" s="78">
        <v>-220516676.58977604</v>
      </c>
      <c r="R221" s="78">
        <v>220516676.58977604</v>
      </c>
      <c r="S221" s="78">
        <v>0</v>
      </c>
      <c r="T221" s="78">
        <v>0</v>
      </c>
      <c r="U221" s="74" t="s">
        <v>5</v>
      </c>
      <c r="V221" s="78">
        <v>-382793527.25375652</v>
      </c>
      <c r="W221" s="78">
        <v>-382793527.25375652</v>
      </c>
      <c r="X221" s="78">
        <v>382793527.25375652</v>
      </c>
      <c r="Y221" s="78">
        <v>0</v>
      </c>
      <c r="Z221" s="78">
        <v>0</v>
      </c>
      <c r="AA221" s="78">
        <v>-303157545.93223047</v>
      </c>
      <c r="AB221" s="78">
        <v>303157545.93223047</v>
      </c>
      <c r="AC221" s="78">
        <v>0</v>
      </c>
      <c r="AD221" s="78">
        <v>0</v>
      </c>
      <c r="AE221" s="78">
        <f>+IF(AF221=1,AD221,AD221*$AT$6)</f>
        <v>0</v>
      </c>
      <c r="AF221" s="74" t="s">
        <v>5</v>
      </c>
      <c r="AG221" s="78">
        <v>-461435948.7040987</v>
      </c>
      <c r="AH221" s="78">
        <v>-461435948.7040987</v>
      </c>
      <c r="AI221" s="78">
        <v>461435948.7040987</v>
      </c>
      <c r="AJ221" s="78">
        <v>0</v>
      </c>
      <c r="AK221" s="78">
        <v>0</v>
      </c>
      <c r="AL221" s="78">
        <v>-376642932.36509752</v>
      </c>
      <c r="AM221" s="78">
        <v>376642932.36509752</v>
      </c>
      <c r="AN221" s="78">
        <v>0</v>
      </c>
      <c r="AO221" s="78">
        <v>0</v>
      </c>
      <c r="AP221" s="74" t="s">
        <v>5</v>
      </c>
      <c r="AW221" s="589">
        <v>-461435948.7040987</v>
      </c>
      <c r="AX221" s="589">
        <v>-461435948.7040987</v>
      </c>
      <c r="AY221" s="589">
        <v>461435948.7040987</v>
      </c>
      <c r="AZ221" s="589">
        <v>0</v>
      </c>
      <c r="BA221" s="589">
        <v>0</v>
      </c>
      <c r="BB221" s="589">
        <v>-376642932.36509752</v>
      </c>
      <c r="BC221" s="589">
        <v>376642932.36509752</v>
      </c>
      <c r="BD221" s="589">
        <v>0</v>
      </c>
      <c r="BE221" s="589">
        <v>0</v>
      </c>
      <c r="BF221" s="78">
        <f>+IF(BG221=1,BE221,BE221*$BK$6)</f>
        <v>0</v>
      </c>
      <c r="BG221" s="590" t="s">
        <v>5</v>
      </c>
    </row>
    <row r="222" spans="1:59" ht="15.75" thickBot="1"/>
    <row r="223" spans="1:59">
      <c r="A223" s="80" t="s">
        <v>356</v>
      </c>
      <c r="B223" s="78">
        <v>-13690315783.556509</v>
      </c>
      <c r="C223" s="78">
        <v>-13690315783.556509</v>
      </c>
      <c r="D223" s="78">
        <v>471540557.24553192</v>
      </c>
      <c r="E223" s="78">
        <v>0</v>
      </c>
      <c r="F223" s="78">
        <v>-13218775226.310978</v>
      </c>
      <c r="G223" s="78">
        <v>-12268459439.432983</v>
      </c>
      <c r="H223" s="78">
        <v>375447259.89207625</v>
      </c>
      <c r="I223" s="78">
        <v>0</v>
      </c>
      <c r="J223" s="78">
        <v>-11893012179.540909</v>
      </c>
      <c r="K223" s="74" t="s">
        <v>5</v>
      </c>
      <c r="L223" s="78">
        <v>-14439390657.146202</v>
      </c>
      <c r="M223" s="78">
        <v>-14439390657.146202</v>
      </c>
      <c r="N223" s="78">
        <v>590290770.05427647</v>
      </c>
      <c r="O223" s="78">
        <v>109791.440792657</v>
      </c>
      <c r="P223" s="78">
        <v>-13848990095.651133</v>
      </c>
      <c r="Q223" s="78">
        <v>-12804841534.030785</v>
      </c>
      <c r="R223" s="78">
        <v>488548003.81853265</v>
      </c>
      <c r="S223" s="78">
        <v>104168.53234543624</v>
      </c>
      <c r="T223" s="78">
        <v>-12316189361.679907</v>
      </c>
      <c r="U223" s="74" t="s">
        <v>5</v>
      </c>
      <c r="V223" s="78">
        <v>-15312626923.83075</v>
      </c>
      <c r="W223" s="78">
        <v>-15312626923.83075</v>
      </c>
      <c r="X223" s="78">
        <v>801920077.56429541</v>
      </c>
      <c r="Y223" s="78">
        <v>-125167357.55723159</v>
      </c>
      <c r="Z223" s="78">
        <v>-14635874203.823683</v>
      </c>
      <c r="AA223" s="78">
        <v>-13656388026.136353</v>
      </c>
      <c r="AB223" s="78">
        <v>700420678.44936275</v>
      </c>
      <c r="AC223" s="78">
        <v>-118570682.2075114</v>
      </c>
      <c r="AD223" s="78">
        <v>-13074538029.894499</v>
      </c>
      <c r="AE223" s="78">
        <f>+SUM(AE221,AE216,AE206,AE194,AE177,AE167,AE157,AE145,AE133,)</f>
        <v>-13073391548.733677</v>
      </c>
      <c r="AF223" s="74" t="s">
        <v>5</v>
      </c>
      <c r="AG223" s="78">
        <v>-16520116083.962563</v>
      </c>
      <c r="AH223" s="78">
        <v>-16520116083.962563</v>
      </c>
      <c r="AI223" s="78">
        <v>1068657552.7597661</v>
      </c>
      <c r="AJ223" s="78">
        <v>-380648966.2295844</v>
      </c>
      <c r="AK223" s="78">
        <v>-15832107497.432383</v>
      </c>
      <c r="AL223" s="78">
        <v>-14819004977.085476</v>
      </c>
      <c r="AM223" s="78">
        <v>952402632.11534429</v>
      </c>
      <c r="AN223" s="78">
        <v>-361056396.98120415</v>
      </c>
      <c r="AO223" s="78">
        <v>-14227658741.951336</v>
      </c>
      <c r="AP223" s="74" t="s">
        <v>5</v>
      </c>
      <c r="AW223" s="589">
        <v>-16520116083.962563</v>
      </c>
      <c r="AX223" s="589">
        <v>-16520116083.962563</v>
      </c>
      <c r="AY223" s="589">
        <v>1068657552.7597661</v>
      </c>
      <c r="AZ223" s="589">
        <v>-380648966.2295844</v>
      </c>
      <c r="BA223" s="589">
        <v>-15832107497.432383</v>
      </c>
      <c r="BB223" s="589">
        <v>-14819004977.085476</v>
      </c>
      <c r="BC223" s="589">
        <v>952402632.11534429</v>
      </c>
      <c r="BD223" s="589">
        <v>-361056396.98120415</v>
      </c>
      <c r="BE223" s="589">
        <v>-14227658741.951336</v>
      </c>
      <c r="BF223" s="78">
        <f>+SUM(BF221,BF216,BF206,BF194,BF177,BF167,BF157,BF145,BF133,)</f>
        <v>-14226020925.781723</v>
      </c>
      <c r="BG223" s="590" t="s">
        <v>5</v>
      </c>
    </row>
    <row r="225" spans="1:59">
      <c r="A225" s="80" t="s">
        <v>78</v>
      </c>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W225" s="587"/>
      <c r="AX225" s="587"/>
      <c r="AY225" s="587"/>
      <c r="AZ225" s="587"/>
      <c r="BA225" s="587"/>
      <c r="BB225" s="587"/>
      <c r="BC225" s="587"/>
      <c r="BD225" s="587"/>
      <c r="BE225" s="587"/>
      <c r="BF225" s="83"/>
      <c r="BG225" s="587"/>
    </row>
    <row r="226" spans="1:59">
      <c r="A226" s="84" t="s">
        <v>355</v>
      </c>
      <c r="B226" s="83">
        <v>392465273.3453846</v>
      </c>
      <c r="C226" s="83">
        <v>392465273.3453846</v>
      </c>
      <c r="D226" s="83">
        <v>0</v>
      </c>
      <c r="E226" s="83">
        <v>0</v>
      </c>
      <c r="F226" s="83">
        <v>392465273.3453846</v>
      </c>
      <c r="G226" s="83">
        <v>372237766.24503922</v>
      </c>
      <c r="H226" s="83">
        <v>0</v>
      </c>
      <c r="I226" s="83">
        <v>0</v>
      </c>
      <c r="J226" s="83">
        <v>372237766.24503922</v>
      </c>
      <c r="K226" s="82">
        <v>0.94846039006731586</v>
      </c>
      <c r="L226" s="83">
        <v>463186668.85461533</v>
      </c>
      <c r="M226" s="83">
        <v>463186668.85461533</v>
      </c>
      <c r="N226" s="83">
        <v>0</v>
      </c>
      <c r="O226" s="83">
        <v>0</v>
      </c>
      <c r="P226" s="83">
        <v>463186668.85461533</v>
      </c>
      <c r="Q226" s="83">
        <v>437390410.77986336</v>
      </c>
      <c r="R226" s="83">
        <v>0</v>
      </c>
      <c r="S226" s="83">
        <v>0</v>
      </c>
      <c r="T226" s="83">
        <v>437390410.77986336</v>
      </c>
      <c r="U226" s="82">
        <v>0.94430699368239179</v>
      </c>
      <c r="V226" s="83">
        <v>428660227.50769234</v>
      </c>
      <c r="W226" s="83">
        <v>428660227.50769234</v>
      </c>
      <c r="X226" s="83">
        <v>0</v>
      </c>
      <c r="Y226" s="83">
        <v>0</v>
      </c>
      <c r="Z226" s="83">
        <v>428660227.50769234</v>
      </c>
      <c r="AA226" s="83">
        <v>406621731.95188797</v>
      </c>
      <c r="AB226" s="83">
        <v>0</v>
      </c>
      <c r="AC226" s="83">
        <v>0</v>
      </c>
      <c r="AD226" s="83">
        <v>406621731.95188797</v>
      </c>
      <c r="AE226" s="83">
        <f t="shared" ref="AE226:AE231" si="20">+IF(AF226=1,AD226,AD226*$AT$6)</f>
        <v>406621731.95188797</v>
      </c>
      <c r="AF226" s="82">
        <v>1</v>
      </c>
      <c r="AG226" s="83">
        <v>434286320.72923064</v>
      </c>
      <c r="AH226" s="83">
        <v>434286320.72923064</v>
      </c>
      <c r="AI226" s="83">
        <v>0</v>
      </c>
      <c r="AJ226" s="83">
        <v>0</v>
      </c>
      <c r="AK226" s="83">
        <v>434286320.72923064</v>
      </c>
      <c r="AL226" s="83">
        <v>411989737.80624509</v>
      </c>
      <c r="AM226" s="83">
        <v>0</v>
      </c>
      <c r="AN226" s="83">
        <v>0</v>
      </c>
      <c r="AO226" s="83">
        <v>411989737.80624509</v>
      </c>
      <c r="AP226" s="82">
        <v>0.94865925575195109</v>
      </c>
      <c r="AW226" s="587">
        <v>434286320.72923064</v>
      </c>
      <c r="AX226" s="587">
        <v>434286320.72923064</v>
      </c>
      <c r="AY226" s="587">
        <v>0</v>
      </c>
      <c r="AZ226" s="587">
        <v>0</v>
      </c>
      <c r="BA226" s="587">
        <v>434286320.72923064</v>
      </c>
      <c r="BB226" s="587">
        <v>411989737.80624509</v>
      </c>
      <c r="BC226" s="587">
        <v>0</v>
      </c>
      <c r="BD226" s="587">
        <v>0</v>
      </c>
      <c r="BE226" s="587">
        <v>411989737.80624509</v>
      </c>
      <c r="BF226" s="83">
        <f t="shared" ref="BF226:BF231" si="21">+IF(BG226=1,BE226,BE226*$BK$6)</f>
        <v>411989737.80624509</v>
      </c>
      <c r="BG226" s="588">
        <v>1</v>
      </c>
    </row>
    <row r="227" spans="1:59">
      <c r="A227" s="84" t="s">
        <v>354</v>
      </c>
      <c r="B227" s="83">
        <v>20.012307692307694</v>
      </c>
      <c r="C227" s="83">
        <v>20.012307692307694</v>
      </c>
      <c r="D227" s="83">
        <v>0</v>
      </c>
      <c r="E227" s="83">
        <v>0</v>
      </c>
      <c r="F227" s="83">
        <v>20.012307692307694</v>
      </c>
      <c r="G227" s="83">
        <v>18.980881159993302</v>
      </c>
      <c r="H227" s="83">
        <v>0</v>
      </c>
      <c r="I227" s="83">
        <v>0</v>
      </c>
      <c r="J227" s="83">
        <v>18.980881159993302</v>
      </c>
      <c r="K227" s="82">
        <v>0.94846039006731586</v>
      </c>
      <c r="L227" s="83">
        <v>0</v>
      </c>
      <c r="M227" s="83">
        <v>0</v>
      </c>
      <c r="N227" s="83">
        <v>0</v>
      </c>
      <c r="O227" s="83">
        <v>0</v>
      </c>
      <c r="P227" s="83">
        <v>0</v>
      </c>
      <c r="Q227" s="83">
        <v>0</v>
      </c>
      <c r="R227" s="83">
        <v>0</v>
      </c>
      <c r="S227" s="83">
        <v>0</v>
      </c>
      <c r="T227" s="83">
        <v>0</v>
      </c>
      <c r="U227" s="82">
        <v>0.94430699368239179</v>
      </c>
      <c r="V227" s="83">
        <v>0</v>
      </c>
      <c r="W227" s="83">
        <v>0</v>
      </c>
      <c r="X227" s="83">
        <v>0</v>
      </c>
      <c r="Y227" s="83">
        <v>0</v>
      </c>
      <c r="Z227" s="83">
        <v>0</v>
      </c>
      <c r="AA227" s="83">
        <v>0</v>
      </c>
      <c r="AB227" s="83">
        <v>0</v>
      </c>
      <c r="AC227" s="83">
        <v>0</v>
      </c>
      <c r="AD227" s="83">
        <v>0</v>
      </c>
      <c r="AE227" s="83">
        <f t="shared" si="20"/>
        <v>0</v>
      </c>
      <c r="AF227" s="82">
        <v>1</v>
      </c>
      <c r="AG227" s="83">
        <v>0</v>
      </c>
      <c r="AH227" s="83">
        <v>0</v>
      </c>
      <c r="AI227" s="83">
        <v>0</v>
      </c>
      <c r="AJ227" s="83">
        <v>0</v>
      </c>
      <c r="AK227" s="83">
        <v>0</v>
      </c>
      <c r="AL227" s="83">
        <v>0</v>
      </c>
      <c r="AM227" s="83">
        <v>0</v>
      </c>
      <c r="AN227" s="83">
        <v>0</v>
      </c>
      <c r="AO227" s="83">
        <v>0</v>
      </c>
      <c r="AP227" s="82">
        <v>0.94865925575195109</v>
      </c>
      <c r="AW227" s="587">
        <v>0</v>
      </c>
      <c r="AX227" s="587">
        <v>0</v>
      </c>
      <c r="AY227" s="587">
        <v>0</v>
      </c>
      <c r="AZ227" s="587">
        <v>0</v>
      </c>
      <c r="BA227" s="587">
        <v>0</v>
      </c>
      <c r="BB227" s="587">
        <v>0</v>
      </c>
      <c r="BC227" s="587">
        <v>0</v>
      </c>
      <c r="BD227" s="587">
        <v>0</v>
      </c>
      <c r="BE227" s="587">
        <v>0</v>
      </c>
      <c r="BF227" s="83">
        <f t="shared" si="21"/>
        <v>0</v>
      </c>
      <c r="BG227" s="588">
        <v>1</v>
      </c>
    </row>
    <row r="228" spans="1:59">
      <c r="A228" s="84" t="s">
        <v>353</v>
      </c>
      <c r="B228" s="83">
        <v>820346721.50769234</v>
      </c>
      <c r="C228" s="83">
        <v>820346721.50769234</v>
      </c>
      <c r="D228" s="83">
        <v>0</v>
      </c>
      <c r="E228" s="83">
        <v>0</v>
      </c>
      <c r="F228" s="83">
        <v>820346721.50769234</v>
      </c>
      <c r="G228" s="83">
        <v>778066371.47162962</v>
      </c>
      <c r="H228" s="83">
        <v>0</v>
      </c>
      <c r="I228" s="83">
        <v>0</v>
      </c>
      <c r="J228" s="83">
        <v>778066371.47162962</v>
      </c>
      <c r="K228" s="82">
        <v>0.94846039006731586</v>
      </c>
      <c r="L228" s="83">
        <v>795613043.26230752</v>
      </c>
      <c r="M228" s="83">
        <v>795613043.26230752</v>
      </c>
      <c r="N228" s="83">
        <v>0</v>
      </c>
      <c r="O228" s="83">
        <v>0</v>
      </c>
      <c r="P228" s="83">
        <v>795613043.26230752</v>
      </c>
      <c r="Q228" s="83">
        <v>751302961.0175283</v>
      </c>
      <c r="R228" s="83">
        <v>0</v>
      </c>
      <c r="S228" s="83">
        <v>0</v>
      </c>
      <c r="T228" s="83">
        <v>751302961.0175283</v>
      </c>
      <c r="U228" s="82">
        <v>0.94430699368239179</v>
      </c>
      <c r="V228" s="83">
        <v>807457614.95999992</v>
      </c>
      <c r="W228" s="83">
        <v>807457614.95999992</v>
      </c>
      <c r="X228" s="83">
        <v>0</v>
      </c>
      <c r="Y228" s="83">
        <v>0</v>
      </c>
      <c r="Z228" s="83">
        <v>807457614.95999992</v>
      </c>
      <c r="AA228" s="83">
        <v>765944197.29990923</v>
      </c>
      <c r="AB228" s="83">
        <v>0</v>
      </c>
      <c r="AC228" s="83">
        <v>0</v>
      </c>
      <c r="AD228" s="83">
        <v>765944197.29990923</v>
      </c>
      <c r="AE228" s="83">
        <f t="shared" si="20"/>
        <v>765944197.29990923</v>
      </c>
      <c r="AF228" s="82">
        <v>1</v>
      </c>
      <c r="AG228" s="83">
        <v>751402204.07461548</v>
      </c>
      <c r="AH228" s="83">
        <v>751402204.07461548</v>
      </c>
      <c r="AI228" s="83">
        <v>0</v>
      </c>
      <c r="AJ228" s="83">
        <v>0</v>
      </c>
      <c r="AK228" s="83">
        <v>751402204.07461548</v>
      </c>
      <c r="AL228" s="83">
        <v>712824655.68780041</v>
      </c>
      <c r="AM228" s="83">
        <v>0</v>
      </c>
      <c r="AN228" s="83">
        <v>0</v>
      </c>
      <c r="AO228" s="83">
        <v>712824655.68780041</v>
      </c>
      <c r="AP228" s="82">
        <v>0.94865925575195109</v>
      </c>
      <c r="AW228" s="587">
        <v>751402204.07461548</v>
      </c>
      <c r="AX228" s="587">
        <v>751402204.07461548</v>
      </c>
      <c r="AY228" s="587">
        <v>0</v>
      </c>
      <c r="AZ228" s="587">
        <v>0</v>
      </c>
      <c r="BA228" s="587">
        <v>751402204.07461548</v>
      </c>
      <c r="BB228" s="587">
        <v>712824655.68780041</v>
      </c>
      <c r="BC228" s="587">
        <v>0</v>
      </c>
      <c r="BD228" s="587">
        <v>0</v>
      </c>
      <c r="BE228" s="587">
        <v>712824655.68780041</v>
      </c>
      <c r="BF228" s="83">
        <f t="shared" si="21"/>
        <v>712824655.68780041</v>
      </c>
      <c r="BG228" s="588">
        <v>1</v>
      </c>
    </row>
    <row r="229" spans="1:59">
      <c r="A229" s="84" t="s">
        <v>352</v>
      </c>
      <c r="B229" s="83">
        <v>56234611.39846155</v>
      </c>
      <c r="C229" s="83">
        <v>56234611.39846155</v>
      </c>
      <c r="D229" s="83">
        <v>0</v>
      </c>
      <c r="E229" s="83">
        <v>0</v>
      </c>
      <c r="F229" s="83">
        <v>56234611.39846155</v>
      </c>
      <c r="G229" s="83">
        <v>53336301.46226877</v>
      </c>
      <c r="H229" s="83">
        <v>0</v>
      </c>
      <c r="I229" s="83">
        <v>0</v>
      </c>
      <c r="J229" s="83">
        <v>53336301.46226877</v>
      </c>
      <c r="K229" s="82">
        <v>0.94846039006731586</v>
      </c>
      <c r="L229" s="83">
        <v>60655473.820000015</v>
      </c>
      <c r="M229" s="83">
        <v>60655473.820000015</v>
      </c>
      <c r="N229" s="83">
        <v>0</v>
      </c>
      <c r="O229" s="83">
        <v>0</v>
      </c>
      <c r="P229" s="83">
        <v>60655473.820000015</v>
      </c>
      <c r="Q229" s="83">
        <v>57277388.133345239</v>
      </c>
      <c r="R229" s="83">
        <v>0</v>
      </c>
      <c r="S229" s="83">
        <v>0</v>
      </c>
      <c r="T229" s="83">
        <v>57277388.133345239</v>
      </c>
      <c r="U229" s="82">
        <v>0.94430699368239179</v>
      </c>
      <c r="V229" s="83">
        <v>60655473.820000015</v>
      </c>
      <c r="W229" s="83">
        <v>60655473.820000015</v>
      </c>
      <c r="X229" s="83">
        <v>0</v>
      </c>
      <c r="Y229" s="83">
        <v>0</v>
      </c>
      <c r="Z229" s="83">
        <v>60655473.820000015</v>
      </c>
      <c r="AA229" s="83">
        <v>57537024.044546358</v>
      </c>
      <c r="AB229" s="83">
        <v>0</v>
      </c>
      <c r="AC229" s="83">
        <v>0</v>
      </c>
      <c r="AD229" s="83">
        <v>57537024.044546358</v>
      </c>
      <c r="AE229" s="83">
        <f t="shared" si="20"/>
        <v>57537024.044546358</v>
      </c>
      <c r="AF229" s="82">
        <v>1</v>
      </c>
      <c r="AG229" s="83">
        <v>60655473.820000015</v>
      </c>
      <c r="AH229" s="83">
        <v>60655473.820000015</v>
      </c>
      <c r="AI229" s="83">
        <v>0</v>
      </c>
      <c r="AJ229" s="83">
        <v>0</v>
      </c>
      <c r="AK229" s="83">
        <v>60655473.820000015</v>
      </c>
      <c r="AL229" s="83">
        <v>57541376.651363172</v>
      </c>
      <c r="AM229" s="83">
        <v>0</v>
      </c>
      <c r="AN229" s="83">
        <v>0</v>
      </c>
      <c r="AO229" s="83">
        <v>57541376.651363172</v>
      </c>
      <c r="AP229" s="82">
        <v>0.94865925575195109</v>
      </c>
      <c r="AW229" s="587">
        <v>60655473.820000015</v>
      </c>
      <c r="AX229" s="587">
        <v>60655473.820000015</v>
      </c>
      <c r="AY229" s="587">
        <v>0</v>
      </c>
      <c r="AZ229" s="587">
        <v>0</v>
      </c>
      <c r="BA229" s="587">
        <v>60655473.820000015</v>
      </c>
      <c r="BB229" s="587">
        <v>57541376.651363172</v>
      </c>
      <c r="BC229" s="587">
        <v>0</v>
      </c>
      <c r="BD229" s="587">
        <v>0</v>
      </c>
      <c r="BE229" s="587">
        <v>57541376.651363172</v>
      </c>
      <c r="BF229" s="83">
        <f t="shared" si="21"/>
        <v>57541376.651363172</v>
      </c>
      <c r="BG229" s="588">
        <v>1</v>
      </c>
    </row>
    <row r="230" spans="1:59">
      <c r="A230" s="84" t="s">
        <v>351</v>
      </c>
      <c r="B230" s="83">
        <v>-553351059.49666536</v>
      </c>
      <c r="C230" s="83">
        <v>-553351059.49666536</v>
      </c>
      <c r="D230" s="83">
        <v>0</v>
      </c>
      <c r="E230" s="83">
        <v>0</v>
      </c>
      <c r="F230" s="83">
        <v>-553351059.49666536</v>
      </c>
      <c r="G230" s="83">
        <v>-524831561.73436975</v>
      </c>
      <c r="H230" s="83">
        <v>0</v>
      </c>
      <c r="I230" s="83">
        <v>0</v>
      </c>
      <c r="J230" s="83">
        <v>-524831561.73436975</v>
      </c>
      <c r="K230" s="82">
        <v>0.94846039006731586</v>
      </c>
      <c r="L230" s="83">
        <v>-614025705.84535539</v>
      </c>
      <c r="M230" s="83">
        <v>-614025705.84535539</v>
      </c>
      <c r="N230" s="83">
        <v>0</v>
      </c>
      <c r="O230" s="83">
        <v>0</v>
      </c>
      <c r="P230" s="83">
        <v>-614025705.84535539</v>
      </c>
      <c r="Q230" s="83">
        <v>-579828768.33053613</v>
      </c>
      <c r="R230" s="83">
        <v>0</v>
      </c>
      <c r="S230" s="83">
        <v>0</v>
      </c>
      <c r="T230" s="83">
        <v>-579828768.33053613</v>
      </c>
      <c r="U230" s="82">
        <v>0.94430699368239179</v>
      </c>
      <c r="V230" s="83">
        <v>-632549145.10091567</v>
      </c>
      <c r="W230" s="83">
        <v>-632549145.10091567</v>
      </c>
      <c r="X230" s="83">
        <v>0</v>
      </c>
      <c r="Y230" s="83">
        <v>0</v>
      </c>
      <c r="Z230" s="83">
        <v>-632549145.10091567</v>
      </c>
      <c r="AA230" s="83">
        <v>-600028209.80401039</v>
      </c>
      <c r="AB230" s="83">
        <v>0</v>
      </c>
      <c r="AC230" s="83">
        <v>0</v>
      </c>
      <c r="AD230" s="83">
        <v>-600028209.80401039</v>
      </c>
      <c r="AE230" s="83">
        <f t="shared" si="20"/>
        <v>-600028209.80401039</v>
      </c>
      <c r="AF230" s="82">
        <v>1</v>
      </c>
      <c r="AG230" s="83">
        <v>-606723944.25204194</v>
      </c>
      <c r="AH230" s="83">
        <v>-606723944.25204194</v>
      </c>
      <c r="AI230" s="83">
        <v>0</v>
      </c>
      <c r="AJ230" s="83">
        <v>0</v>
      </c>
      <c r="AK230" s="83">
        <v>-606723944.25204194</v>
      </c>
      <c r="AL230" s="83">
        <v>-575574285.40103042</v>
      </c>
      <c r="AM230" s="83">
        <v>0</v>
      </c>
      <c r="AN230" s="83">
        <v>0</v>
      </c>
      <c r="AO230" s="83">
        <v>-575574285.40103042</v>
      </c>
      <c r="AP230" s="82">
        <v>0.94865925575195109</v>
      </c>
      <c r="AW230" s="587">
        <v>-606723944.25204194</v>
      </c>
      <c r="AX230" s="587">
        <v>-606723944.25204194</v>
      </c>
      <c r="AY230" s="587">
        <v>0</v>
      </c>
      <c r="AZ230" s="587">
        <v>0</v>
      </c>
      <c r="BA230" s="587">
        <v>-606723944.25204194</v>
      </c>
      <c r="BB230" s="587">
        <v>-575574285.40103042</v>
      </c>
      <c r="BC230" s="587">
        <v>0</v>
      </c>
      <c r="BD230" s="587">
        <v>0</v>
      </c>
      <c r="BE230" s="587">
        <v>-575574285.40103042</v>
      </c>
      <c r="BF230" s="83">
        <f t="shared" si="21"/>
        <v>-575574285.40103042</v>
      </c>
      <c r="BG230" s="588">
        <v>1</v>
      </c>
    </row>
    <row r="231" spans="1:59" ht="15.75" thickBot="1">
      <c r="A231" s="84" t="s">
        <v>350</v>
      </c>
      <c r="B231" s="83">
        <v>0</v>
      </c>
      <c r="C231" s="83">
        <v>0</v>
      </c>
      <c r="D231" s="83">
        <v>0</v>
      </c>
      <c r="E231" s="83">
        <v>0</v>
      </c>
      <c r="F231" s="83">
        <v>0</v>
      </c>
      <c r="G231" s="83">
        <v>0</v>
      </c>
      <c r="H231" s="83">
        <v>0</v>
      </c>
      <c r="I231" s="83">
        <v>0</v>
      </c>
      <c r="J231" s="83">
        <v>0</v>
      </c>
      <c r="K231" s="82">
        <v>0.94846039006731586</v>
      </c>
      <c r="L231" s="83">
        <v>0</v>
      </c>
      <c r="M231" s="83">
        <v>0</v>
      </c>
      <c r="N231" s="83">
        <v>0</v>
      </c>
      <c r="O231" s="83">
        <v>0</v>
      </c>
      <c r="P231" s="83">
        <v>0</v>
      </c>
      <c r="Q231" s="83">
        <v>0</v>
      </c>
      <c r="R231" s="83">
        <v>0</v>
      </c>
      <c r="S231" s="83">
        <v>0</v>
      </c>
      <c r="T231" s="83">
        <v>0</v>
      </c>
      <c r="U231" s="82">
        <v>0.94430699368239179</v>
      </c>
      <c r="V231" s="83">
        <v>0</v>
      </c>
      <c r="W231" s="83">
        <v>0</v>
      </c>
      <c r="X231" s="83">
        <v>0</v>
      </c>
      <c r="Y231" s="83">
        <v>0</v>
      </c>
      <c r="Z231" s="83">
        <v>0</v>
      </c>
      <c r="AA231" s="83">
        <v>0</v>
      </c>
      <c r="AB231" s="83">
        <v>0</v>
      </c>
      <c r="AC231" s="83">
        <v>0</v>
      </c>
      <c r="AD231" s="83">
        <v>0</v>
      </c>
      <c r="AE231" s="83">
        <f t="shared" si="20"/>
        <v>0</v>
      </c>
      <c r="AF231" s="82">
        <v>1</v>
      </c>
      <c r="AG231" s="83">
        <v>0</v>
      </c>
      <c r="AH231" s="83">
        <v>0</v>
      </c>
      <c r="AI231" s="83">
        <v>0</v>
      </c>
      <c r="AJ231" s="83">
        <v>0</v>
      </c>
      <c r="AK231" s="83">
        <v>0</v>
      </c>
      <c r="AL231" s="83">
        <v>0</v>
      </c>
      <c r="AM231" s="83">
        <v>0</v>
      </c>
      <c r="AN231" s="83">
        <v>0</v>
      </c>
      <c r="AO231" s="83">
        <v>0</v>
      </c>
      <c r="AP231" s="82">
        <v>0.94865925575195109</v>
      </c>
      <c r="AW231" s="587">
        <v>0</v>
      </c>
      <c r="AX231" s="587">
        <v>0</v>
      </c>
      <c r="AY231" s="587">
        <v>0</v>
      </c>
      <c r="AZ231" s="587">
        <v>0</v>
      </c>
      <c r="BA231" s="587">
        <v>0</v>
      </c>
      <c r="BB231" s="587">
        <v>0</v>
      </c>
      <c r="BC231" s="587">
        <v>0</v>
      </c>
      <c r="BD231" s="587">
        <v>0</v>
      </c>
      <c r="BE231" s="587">
        <v>0</v>
      </c>
      <c r="BF231" s="83">
        <f t="shared" si="21"/>
        <v>0</v>
      </c>
      <c r="BG231" s="588">
        <v>1</v>
      </c>
    </row>
    <row r="232" spans="1:59">
      <c r="A232" s="80" t="s">
        <v>78</v>
      </c>
      <c r="B232" s="78">
        <v>715695566.7671808</v>
      </c>
      <c r="C232" s="78">
        <v>715695566.7671808</v>
      </c>
      <c r="D232" s="78">
        <v>0</v>
      </c>
      <c r="E232" s="78">
        <v>0</v>
      </c>
      <c r="F232" s="78">
        <v>715695566.7671808</v>
      </c>
      <c r="G232" s="78">
        <v>678808896.42544913</v>
      </c>
      <c r="H232" s="78">
        <v>0</v>
      </c>
      <c r="I232" s="78">
        <v>0</v>
      </c>
      <c r="J232" s="78">
        <v>678808896.42544913</v>
      </c>
      <c r="K232" s="74" t="s">
        <v>5</v>
      </c>
      <c r="L232" s="78">
        <v>705429480.0915674</v>
      </c>
      <c r="M232" s="78">
        <v>705429480.0915674</v>
      </c>
      <c r="N232" s="78">
        <v>0</v>
      </c>
      <c r="O232" s="78">
        <v>0</v>
      </c>
      <c r="P232" s="78">
        <v>705429480.0915674</v>
      </c>
      <c r="Q232" s="78">
        <v>666141991.60020065</v>
      </c>
      <c r="R232" s="78">
        <v>0</v>
      </c>
      <c r="S232" s="78">
        <v>0</v>
      </c>
      <c r="T232" s="78">
        <v>666141991.60020065</v>
      </c>
      <c r="U232" s="74" t="s">
        <v>5</v>
      </c>
      <c r="V232" s="78">
        <v>664224171.18677664</v>
      </c>
      <c r="W232" s="78">
        <v>664224171.18677664</v>
      </c>
      <c r="X232" s="78">
        <v>0</v>
      </c>
      <c r="Y232" s="78">
        <v>0</v>
      </c>
      <c r="Z232" s="78">
        <v>664224171.18677664</v>
      </c>
      <c r="AA232" s="78">
        <v>630074743.49233317</v>
      </c>
      <c r="AB232" s="78">
        <v>0</v>
      </c>
      <c r="AC232" s="78">
        <v>0</v>
      </c>
      <c r="AD232" s="78">
        <v>630074743.49233317</v>
      </c>
      <c r="AE232" s="78">
        <f>SUM(AE226:AE231)</f>
        <v>630074743.49233317</v>
      </c>
      <c r="AF232" s="74" t="s">
        <v>5</v>
      </c>
      <c r="AG232" s="78">
        <v>639620054.37180412</v>
      </c>
      <c r="AH232" s="78">
        <v>639620054.37180412</v>
      </c>
      <c r="AI232" s="78">
        <v>0</v>
      </c>
      <c r="AJ232" s="78">
        <v>0</v>
      </c>
      <c r="AK232" s="78">
        <v>639620054.37180412</v>
      </c>
      <c r="AL232" s="78">
        <v>606781484.74437821</v>
      </c>
      <c r="AM232" s="78">
        <v>0</v>
      </c>
      <c r="AN232" s="78">
        <v>0</v>
      </c>
      <c r="AO232" s="78">
        <v>606781484.74437821</v>
      </c>
      <c r="AP232" s="74" t="s">
        <v>5</v>
      </c>
      <c r="AW232" s="589">
        <v>639620054.37180412</v>
      </c>
      <c r="AX232" s="589">
        <v>639620054.37180412</v>
      </c>
      <c r="AY232" s="589">
        <v>0</v>
      </c>
      <c r="AZ232" s="589">
        <v>0</v>
      </c>
      <c r="BA232" s="589">
        <v>639620054.37180412</v>
      </c>
      <c r="BB232" s="589">
        <v>606781484.74437821</v>
      </c>
      <c r="BC232" s="589">
        <v>0</v>
      </c>
      <c r="BD232" s="589">
        <v>0</v>
      </c>
      <c r="BE232" s="589">
        <v>606781484.74437821</v>
      </c>
      <c r="BF232" s="78">
        <f>SUM(BF226:BF231)</f>
        <v>606781484.74437821</v>
      </c>
      <c r="BG232" s="590" t="s">
        <v>5</v>
      </c>
    </row>
    <row r="233" spans="1:59" ht="15.75" thickBot="1"/>
    <row r="234" spans="1:59">
      <c r="A234" s="79" t="s">
        <v>79</v>
      </c>
      <c r="B234" s="78">
        <v>29815614087.962784</v>
      </c>
      <c r="C234" s="78">
        <v>29815614087.962784</v>
      </c>
      <c r="D234" s="78">
        <v>-3072979036.3505459</v>
      </c>
      <c r="E234" s="78">
        <v>0</v>
      </c>
      <c r="F234" s="78">
        <v>26742635051.61224</v>
      </c>
      <c r="G234" s="78">
        <v>29238210687.178493</v>
      </c>
      <c r="H234" s="78">
        <v>-2973643208.7346182</v>
      </c>
      <c r="I234" s="78">
        <v>0</v>
      </c>
      <c r="J234" s="78">
        <v>26264567478.443867</v>
      </c>
      <c r="K234" s="74" t="s">
        <v>5</v>
      </c>
      <c r="L234" s="78">
        <v>32468961820.62088</v>
      </c>
      <c r="M234" s="78">
        <v>32468961820.62088</v>
      </c>
      <c r="N234" s="78">
        <v>-3389577375.0015068</v>
      </c>
      <c r="O234" s="78">
        <v>-1456782.9058458977</v>
      </c>
      <c r="P234" s="78">
        <v>29077927662.713539</v>
      </c>
      <c r="Q234" s="78">
        <v>31963654139.727161</v>
      </c>
      <c r="R234" s="78">
        <v>-3267047066.2100787</v>
      </c>
      <c r="S234" s="78">
        <v>-1384804.8182471388</v>
      </c>
      <c r="T234" s="78">
        <v>28695222268.698841</v>
      </c>
      <c r="U234" s="74" t="s">
        <v>5</v>
      </c>
      <c r="V234" s="78">
        <v>35214308024.929161</v>
      </c>
      <c r="W234" s="78">
        <v>35214308024.929161</v>
      </c>
      <c r="X234" s="78">
        <v>-3022740510.0785017</v>
      </c>
      <c r="Y234" s="78">
        <v>-147647947.1267468</v>
      </c>
      <c r="Z234" s="78">
        <v>32043919567.723915</v>
      </c>
      <c r="AA234" s="78">
        <v>34728841138.722069</v>
      </c>
      <c r="AB234" s="78">
        <v>-2929642211.5821495</v>
      </c>
      <c r="AC234" s="78">
        <v>-140062999.11852071</v>
      </c>
      <c r="AD234" s="78">
        <v>31659135928.021408</v>
      </c>
      <c r="AE234" s="78">
        <f>+SUM(AE96,AE106,AE119,AE223,AE232)</f>
        <v>31656211100.634647</v>
      </c>
      <c r="AF234" s="74" t="s">
        <v>5</v>
      </c>
      <c r="AG234" s="78">
        <v>37420172144.23703</v>
      </c>
      <c r="AH234" s="78">
        <v>37420172144.23703</v>
      </c>
      <c r="AI234" s="78">
        <v>-3693519004.7691951</v>
      </c>
      <c r="AJ234" s="78">
        <v>-399207337.75837088</v>
      </c>
      <c r="AK234" s="78">
        <v>33327445801.709457</v>
      </c>
      <c r="AL234" s="78">
        <v>36886731699.249916</v>
      </c>
      <c r="AM234" s="78">
        <v>-3566773577.7378569</v>
      </c>
      <c r="AN234" s="78">
        <v>-378835110.96184564</v>
      </c>
      <c r="AO234" s="78">
        <v>32941123010.55022</v>
      </c>
      <c r="AP234" s="74" t="s">
        <v>5</v>
      </c>
      <c r="AW234" s="589">
        <v>37420172144.23703</v>
      </c>
      <c r="AX234" s="589">
        <v>37420172144.23703</v>
      </c>
      <c r="AY234" s="589">
        <v>-3693519004.7691951</v>
      </c>
      <c r="AZ234" s="589">
        <v>-399207337.75837088</v>
      </c>
      <c r="BA234" s="589">
        <v>33327445801.709457</v>
      </c>
      <c r="BB234" s="589">
        <v>36886731699.249916</v>
      </c>
      <c r="BC234" s="589">
        <v>-3566773577.7378569</v>
      </c>
      <c r="BD234" s="589">
        <v>-378835110.96184564</v>
      </c>
      <c r="BE234" s="589">
        <v>32941123010.55022</v>
      </c>
      <c r="BF234" s="78">
        <f>+SUM(BF96,BF106,BF119,BF223,BF232)</f>
        <v>32937291217.285957</v>
      </c>
      <c r="BG234" s="590" t="s">
        <v>5</v>
      </c>
    </row>
    <row r="236" spans="1:59">
      <c r="A236" s="79" t="s">
        <v>234</v>
      </c>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W236" s="587"/>
      <c r="AX236" s="587"/>
      <c r="AY236" s="587"/>
      <c r="AZ236" s="587"/>
      <c r="BA236" s="587"/>
      <c r="BB236" s="587"/>
      <c r="BC236" s="587"/>
      <c r="BD236" s="587"/>
      <c r="BE236" s="587"/>
      <c r="BF236" s="83"/>
      <c r="BG236" s="587"/>
    </row>
    <row r="237" spans="1:59">
      <c r="A237" s="80" t="s">
        <v>290</v>
      </c>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W237" s="587"/>
      <c r="AX237" s="587"/>
      <c r="AY237" s="587"/>
      <c r="AZ237" s="587"/>
      <c r="BA237" s="587"/>
      <c r="BB237" s="587"/>
      <c r="BC237" s="587"/>
      <c r="BD237" s="587"/>
      <c r="BE237" s="587"/>
      <c r="BF237" s="83"/>
      <c r="BG237" s="587"/>
    </row>
    <row r="238" spans="1:59">
      <c r="A238" s="81" t="s">
        <v>345</v>
      </c>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W238" s="587"/>
      <c r="AX238" s="587"/>
      <c r="AY238" s="587"/>
      <c r="AZ238" s="587"/>
      <c r="BA238" s="587"/>
      <c r="BB238" s="587"/>
      <c r="BC238" s="587"/>
      <c r="BD238" s="587"/>
      <c r="BE238" s="587"/>
      <c r="BF238" s="83"/>
      <c r="BG238" s="587"/>
    </row>
    <row r="239" spans="1:59">
      <c r="A239" s="84" t="s">
        <v>349</v>
      </c>
      <c r="B239" s="83">
        <v>49580390.175384626</v>
      </c>
      <c r="C239" s="83">
        <v>49580390.175384626</v>
      </c>
      <c r="D239" s="83">
        <v>0</v>
      </c>
      <c r="E239" s="83">
        <v>0</v>
      </c>
      <c r="F239" s="83">
        <v>49580390.175384626</v>
      </c>
      <c r="G239" s="83">
        <v>47813570.163169883</v>
      </c>
      <c r="H239" s="83">
        <v>0</v>
      </c>
      <c r="I239" s="83">
        <v>0</v>
      </c>
      <c r="J239" s="83">
        <v>47813570.163169883</v>
      </c>
      <c r="K239" s="82">
        <v>0.96436453997306537</v>
      </c>
      <c r="L239" s="83">
        <v>21218858.922307689</v>
      </c>
      <c r="M239" s="83">
        <v>21218858.922307689</v>
      </c>
      <c r="N239" s="83">
        <v>0</v>
      </c>
      <c r="O239" s="83">
        <v>0</v>
      </c>
      <c r="P239" s="83">
        <v>21218858.922307689</v>
      </c>
      <c r="Q239" s="83">
        <v>20438782.450014643</v>
      </c>
      <c r="R239" s="83">
        <v>0</v>
      </c>
      <c r="S239" s="83">
        <v>0</v>
      </c>
      <c r="T239" s="83">
        <v>20438782.450014643</v>
      </c>
      <c r="U239" s="82">
        <v>0.96323664363153194</v>
      </c>
      <c r="V239" s="83">
        <v>853020.38384615059</v>
      </c>
      <c r="W239" s="83">
        <v>853020.38384615059</v>
      </c>
      <c r="X239" s="83">
        <v>0</v>
      </c>
      <c r="Y239" s="83">
        <v>0</v>
      </c>
      <c r="Z239" s="83">
        <v>853020.38384615059</v>
      </c>
      <c r="AA239" s="83">
        <v>824146.36897047737</v>
      </c>
      <c r="AB239" s="83">
        <v>0</v>
      </c>
      <c r="AC239" s="83">
        <v>0</v>
      </c>
      <c r="AD239" s="83">
        <v>824146.36897047737</v>
      </c>
      <c r="AE239" s="83">
        <f>+IF(AF239=1,AD239,AD239*$AT$6)</f>
        <v>824031.91831263423</v>
      </c>
      <c r="AF239" s="82">
        <v>0.96615085005884116</v>
      </c>
      <c r="AG239" s="83">
        <v>708044.22999999672</v>
      </c>
      <c r="AH239" s="83">
        <v>708044.22999999672</v>
      </c>
      <c r="AI239" s="83">
        <v>0</v>
      </c>
      <c r="AJ239" s="83">
        <v>0</v>
      </c>
      <c r="AK239" s="83">
        <v>708044.22999999672</v>
      </c>
      <c r="AL239" s="83">
        <v>684557.83551287104</v>
      </c>
      <c r="AM239" s="83">
        <v>0</v>
      </c>
      <c r="AN239" s="83">
        <v>0</v>
      </c>
      <c r="AO239" s="83">
        <v>684557.83551287104</v>
      </c>
      <c r="AP239" s="82">
        <v>0.96682919866866823</v>
      </c>
      <c r="AW239" s="587">
        <v>708044.22999999672</v>
      </c>
      <c r="AX239" s="587">
        <v>708044.22999999672</v>
      </c>
      <c r="AY239" s="587">
        <v>0</v>
      </c>
      <c r="AZ239" s="587">
        <v>0</v>
      </c>
      <c r="BA239" s="587">
        <v>708044.22999999672</v>
      </c>
      <c r="BB239" s="587">
        <v>684557.83551287104</v>
      </c>
      <c r="BC239" s="587">
        <v>0</v>
      </c>
      <c r="BD239" s="587">
        <v>0</v>
      </c>
      <c r="BE239" s="587">
        <v>684557.83551287104</v>
      </c>
      <c r="BF239" s="83">
        <f>+IF(BG239=1,BE239,BE239*$BK$6)</f>
        <v>684435.13477290352</v>
      </c>
      <c r="BG239" s="588">
        <v>0.96682919866866823</v>
      </c>
    </row>
    <row r="240" spans="1:59">
      <c r="A240" s="84" t="s">
        <v>348</v>
      </c>
      <c r="B240" s="83">
        <v>0</v>
      </c>
      <c r="C240" s="83">
        <v>0</v>
      </c>
      <c r="D240" s="83">
        <v>0</v>
      </c>
      <c r="E240" s="83">
        <v>0</v>
      </c>
      <c r="F240" s="83">
        <v>0</v>
      </c>
      <c r="G240" s="83">
        <v>0</v>
      </c>
      <c r="H240" s="83">
        <v>0</v>
      </c>
      <c r="I240" s="83">
        <v>0</v>
      </c>
      <c r="J240" s="83">
        <v>0</v>
      </c>
      <c r="K240" s="82">
        <v>0.96436453997306537</v>
      </c>
      <c r="L240" s="83">
        <v>0</v>
      </c>
      <c r="M240" s="83">
        <v>0</v>
      </c>
      <c r="N240" s="83">
        <v>0</v>
      </c>
      <c r="O240" s="83">
        <v>0</v>
      </c>
      <c r="P240" s="83">
        <v>0</v>
      </c>
      <c r="Q240" s="83">
        <v>0</v>
      </c>
      <c r="R240" s="83">
        <v>0</v>
      </c>
      <c r="S240" s="83">
        <v>0</v>
      </c>
      <c r="T240" s="83">
        <v>0</v>
      </c>
      <c r="U240" s="82">
        <v>0.96323664363153194</v>
      </c>
      <c r="V240" s="83">
        <v>0</v>
      </c>
      <c r="W240" s="83">
        <v>0</v>
      </c>
      <c r="X240" s="83">
        <v>0</v>
      </c>
      <c r="Y240" s="83">
        <v>0</v>
      </c>
      <c r="Z240" s="83">
        <v>0</v>
      </c>
      <c r="AA240" s="83">
        <v>0</v>
      </c>
      <c r="AB240" s="83">
        <v>0</v>
      </c>
      <c r="AC240" s="83">
        <v>0</v>
      </c>
      <c r="AD240" s="83">
        <v>0</v>
      </c>
      <c r="AE240" s="83">
        <f>+IF(AF240=1,AD240,AD240*$AT$6)</f>
        <v>0</v>
      </c>
      <c r="AF240" s="82">
        <v>0.96615085005884116</v>
      </c>
      <c r="AG240" s="83">
        <v>0</v>
      </c>
      <c r="AH240" s="83">
        <v>0</v>
      </c>
      <c r="AI240" s="83">
        <v>0</v>
      </c>
      <c r="AJ240" s="83">
        <v>0</v>
      </c>
      <c r="AK240" s="83">
        <v>0</v>
      </c>
      <c r="AL240" s="83">
        <v>0</v>
      </c>
      <c r="AM240" s="83">
        <v>0</v>
      </c>
      <c r="AN240" s="83">
        <v>0</v>
      </c>
      <c r="AO240" s="83">
        <v>0</v>
      </c>
      <c r="AP240" s="82">
        <v>0.96682919866866823</v>
      </c>
      <c r="AW240" s="587">
        <v>0</v>
      </c>
      <c r="AX240" s="587">
        <v>0</v>
      </c>
      <c r="AY240" s="587">
        <v>0</v>
      </c>
      <c r="AZ240" s="587">
        <v>0</v>
      </c>
      <c r="BA240" s="587">
        <v>0</v>
      </c>
      <c r="BB240" s="587">
        <v>0</v>
      </c>
      <c r="BC240" s="587">
        <v>0</v>
      </c>
      <c r="BD240" s="587">
        <v>0</v>
      </c>
      <c r="BE240" s="587">
        <v>0</v>
      </c>
      <c r="BF240" s="83">
        <f>+IF(BG240=1,BE240,BE240*$BK$6)</f>
        <v>0</v>
      </c>
      <c r="BG240" s="588">
        <v>0.96682919866866823</v>
      </c>
    </row>
    <row r="241" spans="1:59">
      <c r="A241" s="84" t="s">
        <v>347</v>
      </c>
      <c r="B241" s="83">
        <v>0</v>
      </c>
      <c r="C241" s="83">
        <v>0</v>
      </c>
      <c r="D241" s="83">
        <v>0</v>
      </c>
      <c r="E241" s="83">
        <v>0</v>
      </c>
      <c r="F241" s="83">
        <v>0</v>
      </c>
      <c r="G241" s="83">
        <v>0</v>
      </c>
      <c r="H241" s="83">
        <v>0</v>
      </c>
      <c r="I241" s="83">
        <v>0</v>
      </c>
      <c r="J241" s="83">
        <v>0</v>
      </c>
      <c r="K241" s="82">
        <v>1</v>
      </c>
      <c r="L241" s="83">
        <v>0</v>
      </c>
      <c r="M241" s="83">
        <v>0</v>
      </c>
      <c r="N241" s="83">
        <v>0</v>
      </c>
      <c r="O241" s="83">
        <v>0</v>
      </c>
      <c r="P241" s="83">
        <v>0</v>
      </c>
      <c r="Q241" s="83">
        <v>0</v>
      </c>
      <c r="R241" s="83">
        <v>0</v>
      </c>
      <c r="S241" s="83">
        <v>0</v>
      </c>
      <c r="T241" s="83">
        <v>0</v>
      </c>
      <c r="U241" s="82">
        <v>1</v>
      </c>
      <c r="V241" s="83">
        <v>0</v>
      </c>
      <c r="W241" s="83">
        <v>0</v>
      </c>
      <c r="X241" s="83">
        <v>0</v>
      </c>
      <c r="Y241" s="83">
        <v>0</v>
      </c>
      <c r="Z241" s="83">
        <v>0</v>
      </c>
      <c r="AA241" s="83">
        <v>0</v>
      </c>
      <c r="AB241" s="83">
        <v>0</v>
      </c>
      <c r="AC241" s="83">
        <v>0</v>
      </c>
      <c r="AD241" s="83">
        <v>0</v>
      </c>
      <c r="AE241" s="83">
        <f>+IF(AF241=1,AD241,AD241*$AT$6)</f>
        <v>0</v>
      </c>
      <c r="AF241" s="82">
        <v>1</v>
      </c>
      <c r="AG241" s="83">
        <v>0</v>
      </c>
      <c r="AH241" s="83">
        <v>0</v>
      </c>
      <c r="AI241" s="83">
        <v>0</v>
      </c>
      <c r="AJ241" s="83">
        <v>0</v>
      </c>
      <c r="AK241" s="83">
        <v>0</v>
      </c>
      <c r="AL241" s="83">
        <v>0</v>
      </c>
      <c r="AM241" s="83">
        <v>0</v>
      </c>
      <c r="AN241" s="83">
        <v>0</v>
      </c>
      <c r="AO241" s="83">
        <v>0</v>
      </c>
      <c r="AP241" s="82">
        <v>1</v>
      </c>
      <c r="AW241" s="587">
        <v>0</v>
      </c>
      <c r="AX241" s="587">
        <v>0</v>
      </c>
      <c r="AY241" s="587">
        <v>0</v>
      </c>
      <c r="AZ241" s="587">
        <v>0</v>
      </c>
      <c r="BA241" s="587">
        <v>0</v>
      </c>
      <c r="BB241" s="587">
        <v>0</v>
      </c>
      <c r="BC241" s="587">
        <v>0</v>
      </c>
      <c r="BD241" s="587">
        <v>0</v>
      </c>
      <c r="BE241" s="587">
        <v>0</v>
      </c>
      <c r="BF241" s="83">
        <f>+IF(BG241=1,BE241,BE241*$BK$6)</f>
        <v>0</v>
      </c>
      <c r="BG241" s="588">
        <v>1</v>
      </c>
    </row>
    <row r="242" spans="1:59" ht="15.75" thickBot="1">
      <c r="A242" s="84" t="s">
        <v>346</v>
      </c>
      <c r="B242" s="83">
        <v>1079289.2199999997</v>
      </c>
      <c r="C242" s="83">
        <v>1079289.2199999997</v>
      </c>
      <c r="D242" s="83">
        <v>-1079289.2199999997</v>
      </c>
      <c r="E242" s="83">
        <v>0</v>
      </c>
      <c r="F242" s="83">
        <v>0</v>
      </c>
      <c r="G242" s="83">
        <v>1018679.7172627659</v>
      </c>
      <c r="H242" s="83">
        <v>-1018679.7172627659</v>
      </c>
      <c r="I242" s="83">
        <v>0</v>
      </c>
      <c r="J242" s="83">
        <v>0</v>
      </c>
      <c r="K242" s="82">
        <v>0.94384313155908861</v>
      </c>
      <c r="L242" s="83">
        <v>2176820</v>
      </c>
      <c r="M242" s="83">
        <v>2176820</v>
      </c>
      <c r="N242" s="83">
        <v>-2176820</v>
      </c>
      <c r="O242" s="83">
        <v>0</v>
      </c>
      <c r="P242" s="83">
        <v>0</v>
      </c>
      <c r="Q242" s="83">
        <v>2052254.0711618448</v>
      </c>
      <c r="R242" s="83">
        <v>-2052254.0711618448</v>
      </c>
      <c r="S242" s="83">
        <v>0</v>
      </c>
      <c r="T242" s="83">
        <v>0</v>
      </c>
      <c r="U242" s="82">
        <v>0.94277619240995802</v>
      </c>
      <c r="V242" s="83">
        <v>2176820</v>
      </c>
      <c r="W242" s="83">
        <v>2176820</v>
      </c>
      <c r="X242" s="83">
        <v>-2176820</v>
      </c>
      <c r="Y242" s="83">
        <v>0</v>
      </c>
      <c r="Z242" s="83">
        <v>0</v>
      </c>
      <c r="AA242" s="83">
        <v>2061713.1872677484</v>
      </c>
      <c r="AB242" s="83">
        <v>-2061713.1872677484</v>
      </c>
      <c r="AC242" s="83">
        <v>0</v>
      </c>
      <c r="AD242" s="83">
        <v>0</v>
      </c>
      <c r="AE242" s="83">
        <f>+IF(AF242=1,AD242,AD242*$AT$6)</f>
        <v>0</v>
      </c>
      <c r="AF242" s="82">
        <v>0.94712157517284312</v>
      </c>
      <c r="AG242" s="83">
        <v>2176820</v>
      </c>
      <c r="AH242" s="83">
        <v>2176820</v>
      </c>
      <c r="AI242" s="83">
        <v>-2176820</v>
      </c>
      <c r="AJ242" s="83">
        <v>0</v>
      </c>
      <c r="AK242" s="83">
        <v>0</v>
      </c>
      <c r="AL242" s="83">
        <v>2061926.5486496459</v>
      </c>
      <c r="AM242" s="83">
        <v>-2061926.5486496459</v>
      </c>
      <c r="AN242" s="83">
        <v>0</v>
      </c>
      <c r="AO242" s="83">
        <v>0</v>
      </c>
      <c r="AP242" s="82">
        <v>0.94721959034263092</v>
      </c>
      <c r="AW242" s="587">
        <v>2176820</v>
      </c>
      <c r="AX242" s="587">
        <v>2176820</v>
      </c>
      <c r="AY242" s="587">
        <v>-2176820</v>
      </c>
      <c r="AZ242" s="587">
        <v>0</v>
      </c>
      <c r="BA242" s="587">
        <v>0</v>
      </c>
      <c r="BB242" s="587">
        <v>2061926.5486496459</v>
      </c>
      <c r="BC242" s="587">
        <v>-2061926.5486496459</v>
      </c>
      <c r="BD242" s="587">
        <v>0</v>
      </c>
      <c r="BE242" s="587">
        <v>0</v>
      </c>
      <c r="BF242" s="83">
        <f>+IF(BG242=1,BE242,BE242*$BK$6)</f>
        <v>0</v>
      </c>
      <c r="BG242" s="588">
        <v>0.94721959034263092</v>
      </c>
    </row>
    <row r="243" spans="1:59">
      <c r="A243" s="81" t="s">
        <v>345</v>
      </c>
      <c r="B243" s="78">
        <v>50659679.395384625</v>
      </c>
      <c r="C243" s="78">
        <v>50659679.395384625</v>
      </c>
      <c r="D243" s="78">
        <v>-1079289.2199999997</v>
      </c>
      <c r="E243" s="78">
        <v>0</v>
      </c>
      <c r="F243" s="78">
        <v>49580390.175384626</v>
      </c>
      <c r="G243" s="78">
        <v>48832249.88043265</v>
      </c>
      <c r="H243" s="78">
        <v>-1018679.7172627659</v>
      </c>
      <c r="I243" s="78">
        <v>0</v>
      </c>
      <c r="J243" s="78">
        <v>47813570.163169883</v>
      </c>
      <c r="K243" s="74" t="s">
        <v>5</v>
      </c>
      <c r="L243" s="78">
        <v>23395678.922307689</v>
      </c>
      <c r="M243" s="78">
        <v>23395678.922307689</v>
      </c>
      <c r="N243" s="78">
        <v>-2176820</v>
      </c>
      <c r="O243" s="78">
        <v>0</v>
      </c>
      <c r="P243" s="78">
        <v>21218858.922307689</v>
      </c>
      <c r="Q243" s="78">
        <v>22491036.521176487</v>
      </c>
      <c r="R243" s="78">
        <v>-2052254.0711618448</v>
      </c>
      <c r="S243" s="78">
        <v>0</v>
      </c>
      <c r="T243" s="78">
        <v>20438782.450014643</v>
      </c>
      <c r="U243" s="74" t="s">
        <v>5</v>
      </c>
      <c r="V243" s="78">
        <v>3029840.3838461507</v>
      </c>
      <c r="W243" s="78">
        <v>3029840.3838461507</v>
      </c>
      <c r="X243" s="78">
        <v>-2176820</v>
      </c>
      <c r="Y243" s="78">
        <v>0</v>
      </c>
      <c r="Z243" s="78">
        <v>853020.38384615059</v>
      </c>
      <c r="AA243" s="78">
        <v>2885859.5562382257</v>
      </c>
      <c r="AB243" s="78">
        <v>-2061713.1872677484</v>
      </c>
      <c r="AC243" s="78">
        <v>0</v>
      </c>
      <c r="AD243" s="78">
        <v>824146.36897047737</v>
      </c>
      <c r="AE243" s="78">
        <f>SUM(AE239:AE242)</f>
        <v>824031.91831263423</v>
      </c>
      <c r="AF243" s="74" t="s">
        <v>5</v>
      </c>
      <c r="AG243" s="78">
        <v>2884864.2299999967</v>
      </c>
      <c r="AH243" s="78">
        <v>2884864.2299999967</v>
      </c>
      <c r="AI243" s="78">
        <v>-2176820</v>
      </c>
      <c r="AJ243" s="78">
        <v>0</v>
      </c>
      <c r="AK243" s="78">
        <v>708044.22999999672</v>
      </c>
      <c r="AL243" s="78">
        <v>2746484.3841625168</v>
      </c>
      <c r="AM243" s="78">
        <v>-2061926.5486496459</v>
      </c>
      <c r="AN243" s="78">
        <v>0</v>
      </c>
      <c r="AO243" s="78">
        <v>684557.83551287104</v>
      </c>
      <c r="AP243" s="74" t="s">
        <v>5</v>
      </c>
      <c r="AW243" s="589">
        <v>2884864.2299999967</v>
      </c>
      <c r="AX243" s="589">
        <v>2884864.2299999967</v>
      </c>
      <c r="AY243" s="589">
        <v>-2176820</v>
      </c>
      <c r="AZ243" s="589">
        <v>0</v>
      </c>
      <c r="BA243" s="589">
        <v>708044.22999999672</v>
      </c>
      <c r="BB243" s="589">
        <v>2746484.3841625168</v>
      </c>
      <c r="BC243" s="589">
        <v>-2061926.5486496459</v>
      </c>
      <c r="BD243" s="589">
        <v>0</v>
      </c>
      <c r="BE243" s="589">
        <v>684557.83551287104</v>
      </c>
      <c r="BF243" s="78">
        <f>SUM(BF239:BF242)</f>
        <v>684435.13477290352</v>
      </c>
      <c r="BG243" s="590" t="s">
        <v>5</v>
      </c>
    </row>
    <row r="245" spans="1:59">
      <c r="A245" s="81" t="s">
        <v>343</v>
      </c>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f>+IF(AF245=1,AD245,AD245*$AT$6)</f>
        <v>0</v>
      </c>
      <c r="AF245" s="83"/>
      <c r="AG245" s="83"/>
      <c r="AH245" s="83"/>
      <c r="AI245" s="83"/>
      <c r="AJ245" s="83"/>
      <c r="AK245" s="83"/>
      <c r="AL245" s="83"/>
      <c r="AM245" s="83"/>
      <c r="AN245" s="83"/>
      <c r="AO245" s="83"/>
      <c r="AP245" s="83"/>
      <c r="AW245" s="587"/>
      <c r="AX245" s="587"/>
      <c r="AY245" s="587"/>
      <c r="AZ245" s="587"/>
      <c r="BA245" s="587"/>
      <c r="BB245" s="587"/>
      <c r="BC245" s="587"/>
      <c r="BD245" s="587"/>
      <c r="BE245" s="587"/>
      <c r="BF245" s="83">
        <f>+IF(BG245=1,BE245,BE245*$BK$6)</f>
        <v>0</v>
      </c>
      <c r="BG245" s="587"/>
    </row>
    <row r="246" spans="1:59" ht="15.75" thickBot="1">
      <c r="A246" s="84" t="s">
        <v>344</v>
      </c>
      <c r="B246" s="83">
        <v>0</v>
      </c>
      <c r="C246" s="83">
        <v>0</v>
      </c>
      <c r="D246" s="83">
        <v>0</v>
      </c>
      <c r="E246" s="83">
        <v>0</v>
      </c>
      <c r="F246" s="83">
        <v>0</v>
      </c>
      <c r="G246" s="83">
        <v>0</v>
      </c>
      <c r="H246" s="83">
        <v>0</v>
      </c>
      <c r="I246" s="83">
        <v>0</v>
      </c>
      <c r="J246" s="83">
        <v>0</v>
      </c>
      <c r="K246" s="82">
        <v>0.96436453997306537</v>
      </c>
      <c r="L246" s="83">
        <v>0</v>
      </c>
      <c r="M246" s="83">
        <v>0</v>
      </c>
      <c r="N246" s="83">
        <v>0</v>
      </c>
      <c r="O246" s="83">
        <v>0</v>
      </c>
      <c r="P246" s="83">
        <v>0</v>
      </c>
      <c r="Q246" s="83">
        <v>0</v>
      </c>
      <c r="R246" s="83">
        <v>0</v>
      </c>
      <c r="S246" s="83">
        <v>0</v>
      </c>
      <c r="T246" s="83">
        <v>0</v>
      </c>
      <c r="U246" s="82">
        <v>0.96323664363153194</v>
      </c>
      <c r="V246" s="83">
        <v>0</v>
      </c>
      <c r="W246" s="83">
        <v>0</v>
      </c>
      <c r="X246" s="83">
        <v>0</v>
      </c>
      <c r="Y246" s="83">
        <v>0</v>
      </c>
      <c r="Z246" s="83">
        <v>0</v>
      </c>
      <c r="AA246" s="83">
        <v>0</v>
      </c>
      <c r="AB246" s="83">
        <v>0</v>
      </c>
      <c r="AC246" s="83">
        <v>0</v>
      </c>
      <c r="AD246" s="83">
        <v>0</v>
      </c>
      <c r="AE246" s="83">
        <f>+IF(AF246=1,AD246,AD246*$AT$6)</f>
        <v>0</v>
      </c>
      <c r="AF246" s="82">
        <v>0.96615085005884116</v>
      </c>
      <c r="AG246" s="83">
        <v>0</v>
      </c>
      <c r="AH246" s="83">
        <v>0</v>
      </c>
      <c r="AI246" s="83">
        <v>0</v>
      </c>
      <c r="AJ246" s="83">
        <v>0</v>
      </c>
      <c r="AK246" s="83">
        <v>0</v>
      </c>
      <c r="AL246" s="83">
        <v>0</v>
      </c>
      <c r="AM246" s="83">
        <v>0</v>
      </c>
      <c r="AN246" s="83">
        <v>0</v>
      </c>
      <c r="AO246" s="83">
        <v>0</v>
      </c>
      <c r="AP246" s="82">
        <v>0.96682919866866823</v>
      </c>
      <c r="AW246" s="587">
        <v>0</v>
      </c>
      <c r="AX246" s="587">
        <v>0</v>
      </c>
      <c r="AY246" s="587">
        <v>0</v>
      </c>
      <c r="AZ246" s="587">
        <v>0</v>
      </c>
      <c r="BA246" s="587">
        <v>0</v>
      </c>
      <c r="BB246" s="587">
        <v>0</v>
      </c>
      <c r="BC246" s="587">
        <v>0</v>
      </c>
      <c r="BD246" s="587">
        <v>0</v>
      </c>
      <c r="BE246" s="587">
        <v>0</v>
      </c>
      <c r="BF246" s="83">
        <f>+IF(BG246=1,BE246,BE246*$BK$6)</f>
        <v>0</v>
      </c>
      <c r="BG246" s="588">
        <v>0.96682919866866823</v>
      </c>
    </row>
    <row r="247" spans="1:59">
      <c r="A247" s="81" t="s">
        <v>343</v>
      </c>
      <c r="B247" s="78">
        <v>0</v>
      </c>
      <c r="C247" s="78">
        <v>0</v>
      </c>
      <c r="D247" s="78">
        <v>0</v>
      </c>
      <c r="E247" s="78">
        <v>0</v>
      </c>
      <c r="F247" s="78">
        <v>0</v>
      </c>
      <c r="G247" s="78">
        <v>0</v>
      </c>
      <c r="H247" s="78">
        <v>0</v>
      </c>
      <c r="I247" s="78">
        <v>0</v>
      </c>
      <c r="J247" s="78">
        <v>0</v>
      </c>
      <c r="K247" s="74" t="s">
        <v>5</v>
      </c>
      <c r="L247" s="78">
        <v>0</v>
      </c>
      <c r="M247" s="78">
        <v>0</v>
      </c>
      <c r="N247" s="78">
        <v>0</v>
      </c>
      <c r="O247" s="78">
        <v>0</v>
      </c>
      <c r="P247" s="78">
        <v>0</v>
      </c>
      <c r="Q247" s="78">
        <v>0</v>
      </c>
      <c r="R247" s="78">
        <v>0</v>
      </c>
      <c r="S247" s="78">
        <v>0</v>
      </c>
      <c r="T247" s="78">
        <v>0</v>
      </c>
      <c r="U247" s="74" t="s">
        <v>5</v>
      </c>
      <c r="V247" s="78">
        <v>0</v>
      </c>
      <c r="W247" s="78">
        <v>0</v>
      </c>
      <c r="X247" s="78">
        <v>0</v>
      </c>
      <c r="Y247" s="78">
        <v>0</v>
      </c>
      <c r="Z247" s="78">
        <v>0</v>
      </c>
      <c r="AA247" s="78">
        <v>0</v>
      </c>
      <c r="AB247" s="78">
        <v>0</v>
      </c>
      <c r="AC247" s="78">
        <v>0</v>
      </c>
      <c r="AD247" s="78">
        <v>0</v>
      </c>
      <c r="AE247" s="78">
        <f>SUM(AE245:AE246)</f>
        <v>0</v>
      </c>
      <c r="AF247" s="74" t="s">
        <v>5</v>
      </c>
      <c r="AG247" s="78">
        <v>0</v>
      </c>
      <c r="AH247" s="78">
        <v>0</v>
      </c>
      <c r="AI247" s="78">
        <v>0</v>
      </c>
      <c r="AJ247" s="78">
        <v>0</v>
      </c>
      <c r="AK247" s="78">
        <v>0</v>
      </c>
      <c r="AL247" s="78">
        <v>0</v>
      </c>
      <c r="AM247" s="78">
        <v>0</v>
      </c>
      <c r="AN247" s="78">
        <v>0</v>
      </c>
      <c r="AO247" s="78">
        <v>0</v>
      </c>
      <c r="AP247" s="74" t="s">
        <v>5</v>
      </c>
      <c r="AW247" s="589">
        <v>0</v>
      </c>
      <c r="AX247" s="589">
        <v>0</v>
      </c>
      <c r="AY247" s="589">
        <v>0</v>
      </c>
      <c r="AZ247" s="589">
        <v>0</v>
      </c>
      <c r="BA247" s="589">
        <v>0</v>
      </c>
      <c r="BB247" s="589">
        <v>0</v>
      </c>
      <c r="BC247" s="589">
        <v>0</v>
      </c>
      <c r="BD247" s="589">
        <v>0</v>
      </c>
      <c r="BE247" s="589">
        <v>0</v>
      </c>
      <c r="BF247" s="78">
        <f>SUM(BF245:BF246)</f>
        <v>0</v>
      </c>
      <c r="BG247" s="590" t="s">
        <v>5</v>
      </c>
    </row>
    <row r="249" spans="1:59">
      <c r="A249" s="81" t="s">
        <v>341</v>
      </c>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F249" s="83"/>
      <c r="AG249" s="83"/>
      <c r="AH249" s="83"/>
      <c r="AI249" s="83"/>
      <c r="AJ249" s="83"/>
      <c r="AK249" s="83"/>
      <c r="AL249" s="83"/>
      <c r="AM249" s="83"/>
      <c r="AN249" s="83"/>
      <c r="AO249" s="83"/>
      <c r="AP249" s="83"/>
      <c r="AW249" s="587"/>
      <c r="AX249" s="587"/>
      <c r="AY249" s="587"/>
      <c r="AZ249" s="587"/>
      <c r="BA249" s="587"/>
      <c r="BB249" s="587"/>
      <c r="BC249" s="587"/>
      <c r="BD249" s="587"/>
      <c r="BE249" s="587"/>
      <c r="BG249" s="587"/>
    </row>
    <row r="250" spans="1:59" ht="15.75" thickBot="1">
      <c r="A250" s="84" t="s">
        <v>342</v>
      </c>
      <c r="B250" s="83">
        <v>2331738.2753846156</v>
      </c>
      <c r="C250" s="83">
        <v>2331738.2753846156</v>
      </c>
      <c r="D250" s="83">
        <v>0</v>
      </c>
      <c r="E250" s="83">
        <v>0</v>
      </c>
      <c r="F250" s="83">
        <v>2331738.2753846156</v>
      </c>
      <c r="G250" s="83">
        <v>2248645.7092788736</v>
      </c>
      <c r="H250" s="83">
        <v>0</v>
      </c>
      <c r="I250" s="83">
        <v>0</v>
      </c>
      <c r="J250" s="83">
        <v>2248645.7092788736</v>
      </c>
      <c r="K250" s="82">
        <v>0.96436453997306537</v>
      </c>
      <c r="L250" s="83">
        <v>2145909.2199999997</v>
      </c>
      <c r="M250" s="83">
        <v>2145909.2199999997</v>
      </c>
      <c r="N250" s="83">
        <v>0</v>
      </c>
      <c r="O250" s="83">
        <v>0</v>
      </c>
      <c r="P250" s="83">
        <v>2145909.2199999997</v>
      </c>
      <c r="Q250" s="83">
        <v>2067018.3946107584</v>
      </c>
      <c r="R250" s="83">
        <v>0</v>
      </c>
      <c r="S250" s="83">
        <v>0</v>
      </c>
      <c r="T250" s="83">
        <v>2067018.3946107584</v>
      </c>
      <c r="U250" s="82">
        <v>0.96323664363153194</v>
      </c>
      <c r="V250" s="83">
        <v>2145909.2199999997</v>
      </c>
      <c r="W250" s="83">
        <v>2145909.2199999997</v>
      </c>
      <c r="X250" s="83">
        <v>0</v>
      </c>
      <c r="Y250" s="83">
        <v>0</v>
      </c>
      <c r="Z250" s="83">
        <v>2145909.2199999997</v>
      </c>
      <c r="AA250" s="83">
        <v>2073272.0170521045</v>
      </c>
      <c r="AB250" s="83">
        <v>0</v>
      </c>
      <c r="AC250" s="83">
        <v>0</v>
      </c>
      <c r="AD250" s="83">
        <v>2073272.0170521045</v>
      </c>
      <c r="AE250" s="83">
        <f>+IF(AF250=1,AD250,AD250*$AT$6)</f>
        <v>2072984.0981154041</v>
      </c>
      <c r="AF250" s="82">
        <v>0.96615085005884116</v>
      </c>
      <c r="AG250" s="83">
        <v>2145909.2199999997</v>
      </c>
      <c r="AH250" s="83">
        <v>2145909.2199999997</v>
      </c>
      <c r="AI250" s="83">
        <v>0</v>
      </c>
      <c r="AJ250" s="83">
        <v>0</v>
      </c>
      <c r="AK250" s="83">
        <v>2145909.2199999997</v>
      </c>
      <c r="AL250" s="83">
        <v>2074727.6915883066</v>
      </c>
      <c r="AM250" s="83">
        <v>0</v>
      </c>
      <c r="AN250" s="83">
        <v>0</v>
      </c>
      <c r="AO250" s="83">
        <v>2074727.6915883066</v>
      </c>
      <c r="AP250" s="82">
        <v>0.96682919866866823</v>
      </c>
      <c r="AW250" s="587">
        <v>2145909.2199999997</v>
      </c>
      <c r="AX250" s="587">
        <v>2145909.2199999997</v>
      </c>
      <c r="AY250" s="587">
        <v>0</v>
      </c>
      <c r="AZ250" s="587">
        <v>0</v>
      </c>
      <c r="BA250" s="587">
        <v>2145909.2199999997</v>
      </c>
      <c r="BB250" s="587">
        <v>2074727.6915883066</v>
      </c>
      <c r="BC250" s="587">
        <v>0</v>
      </c>
      <c r="BD250" s="587">
        <v>0</v>
      </c>
      <c r="BE250" s="587">
        <v>2074727.6915883066</v>
      </c>
      <c r="BF250" s="83">
        <f>+IF(BG250=1,BE250,BE250*$BK$6)</f>
        <v>2074355.8155980213</v>
      </c>
      <c r="BG250" s="588">
        <v>0.96682919866866823</v>
      </c>
    </row>
    <row r="251" spans="1:59">
      <c r="A251" s="81" t="s">
        <v>341</v>
      </c>
      <c r="B251" s="78">
        <v>2331738.2753846156</v>
      </c>
      <c r="C251" s="78">
        <v>2331738.2753846156</v>
      </c>
      <c r="D251" s="78">
        <v>0</v>
      </c>
      <c r="E251" s="78">
        <v>0</v>
      </c>
      <c r="F251" s="78">
        <v>2331738.2753846156</v>
      </c>
      <c r="G251" s="78">
        <v>2248645.7092788736</v>
      </c>
      <c r="H251" s="78">
        <v>0</v>
      </c>
      <c r="I251" s="78">
        <v>0</v>
      </c>
      <c r="J251" s="78">
        <v>2248645.7092788736</v>
      </c>
      <c r="K251" s="74" t="s">
        <v>5</v>
      </c>
      <c r="L251" s="78">
        <v>2145909.2199999997</v>
      </c>
      <c r="M251" s="78">
        <v>2145909.2199999997</v>
      </c>
      <c r="N251" s="78">
        <v>0</v>
      </c>
      <c r="O251" s="78">
        <v>0</v>
      </c>
      <c r="P251" s="78">
        <v>2145909.2199999997</v>
      </c>
      <c r="Q251" s="78">
        <v>2067018.3946107584</v>
      </c>
      <c r="R251" s="78">
        <v>0</v>
      </c>
      <c r="S251" s="78">
        <v>0</v>
      </c>
      <c r="T251" s="78">
        <v>2067018.3946107584</v>
      </c>
      <c r="U251" s="74" t="s">
        <v>5</v>
      </c>
      <c r="V251" s="78">
        <v>2145909.2199999997</v>
      </c>
      <c r="W251" s="78">
        <v>2145909.2199999997</v>
      </c>
      <c r="X251" s="78">
        <v>0</v>
      </c>
      <c r="Y251" s="78">
        <v>0</v>
      </c>
      <c r="Z251" s="78">
        <v>2145909.2199999997</v>
      </c>
      <c r="AA251" s="78">
        <v>2073272.0170521045</v>
      </c>
      <c r="AB251" s="78">
        <v>0</v>
      </c>
      <c r="AC251" s="78">
        <v>0</v>
      </c>
      <c r="AD251" s="78">
        <v>2073272.0170521045</v>
      </c>
      <c r="AE251" s="78">
        <f>SUM(AE250)</f>
        <v>2072984.0981154041</v>
      </c>
      <c r="AF251" s="74" t="s">
        <v>5</v>
      </c>
      <c r="AG251" s="78">
        <v>2145909.2199999997</v>
      </c>
      <c r="AH251" s="78">
        <v>2145909.2199999997</v>
      </c>
      <c r="AI251" s="78">
        <v>0</v>
      </c>
      <c r="AJ251" s="78">
        <v>0</v>
      </c>
      <c r="AK251" s="78">
        <v>2145909.2199999997</v>
      </c>
      <c r="AL251" s="78">
        <v>2074727.6915883066</v>
      </c>
      <c r="AM251" s="78">
        <v>0</v>
      </c>
      <c r="AN251" s="78">
        <v>0</v>
      </c>
      <c r="AO251" s="78">
        <v>2074727.6915883066</v>
      </c>
      <c r="AP251" s="74" t="s">
        <v>5</v>
      </c>
      <c r="AW251" s="589">
        <v>2145909.2199999997</v>
      </c>
      <c r="AX251" s="589">
        <v>2145909.2199999997</v>
      </c>
      <c r="AY251" s="589">
        <v>0</v>
      </c>
      <c r="AZ251" s="589">
        <v>0</v>
      </c>
      <c r="BA251" s="589">
        <v>2145909.2199999997</v>
      </c>
      <c r="BB251" s="589">
        <v>2074727.6915883066</v>
      </c>
      <c r="BC251" s="589">
        <v>0</v>
      </c>
      <c r="BD251" s="589">
        <v>0</v>
      </c>
      <c r="BE251" s="589">
        <v>2074727.6915883066</v>
      </c>
      <c r="BF251" s="78">
        <f>SUM(BF250)</f>
        <v>2074355.8155980213</v>
      </c>
      <c r="BG251" s="590" t="s">
        <v>5</v>
      </c>
    </row>
    <row r="253" spans="1:59">
      <c r="A253" s="81" t="s">
        <v>339</v>
      </c>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83"/>
      <c r="AD253" s="83"/>
      <c r="AF253" s="83"/>
      <c r="AG253" s="83"/>
      <c r="AH253" s="83"/>
      <c r="AI253" s="83"/>
      <c r="AJ253" s="83"/>
      <c r="AK253" s="83"/>
      <c r="AL253" s="83"/>
      <c r="AM253" s="83"/>
      <c r="AN253" s="83"/>
      <c r="AO253" s="83"/>
      <c r="AP253" s="83"/>
      <c r="AW253" s="587"/>
      <c r="AX253" s="587"/>
      <c r="AY253" s="587"/>
      <c r="AZ253" s="587"/>
      <c r="BA253" s="587"/>
      <c r="BB253" s="587"/>
      <c r="BC253" s="587"/>
      <c r="BD253" s="587"/>
      <c r="BE253" s="587"/>
      <c r="BG253" s="587"/>
    </row>
    <row r="254" spans="1:59" ht="15.75" thickBot="1">
      <c r="A254" s="84" t="s">
        <v>340</v>
      </c>
      <c r="B254" s="83">
        <v>3300</v>
      </c>
      <c r="C254" s="83">
        <v>3300</v>
      </c>
      <c r="D254" s="83">
        <v>0</v>
      </c>
      <c r="E254" s="83">
        <v>0</v>
      </c>
      <c r="F254" s="83">
        <v>3300</v>
      </c>
      <c r="G254" s="83">
        <v>3182.4029819111156</v>
      </c>
      <c r="H254" s="83">
        <v>0</v>
      </c>
      <c r="I254" s="83">
        <v>0</v>
      </c>
      <c r="J254" s="83">
        <v>3182.4029819111156</v>
      </c>
      <c r="K254" s="82">
        <v>0.96436453997306537</v>
      </c>
      <c r="L254" s="83">
        <v>3300</v>
      </c>
      <c r="M254" s="83">
        <v>3300</v>
      </c>
      <c r="N254" s="83">
        <v>0</v>
      </c>
      <c r="O254" s="83">
        <v>0</v>
      </c>
      <c r="P254" s="83">
        <v>3300</v>
      </c>
      <c r="Q254" s="83">
        <v>3178.6809239840554</v>
      </c>
      <c r="R254" s="83">
        <v>0</v>
      </c>
      <c r="S254" s="83">
        <v>0</v>
      </c>
      <c r="T254" s="83">
        <v>3178.6809239840554</v>
      </c>
      <c r="U254" s="82">
        <v>0.96323664363153194</v>
      </c>
      <c r="V254" s="83">
        <v>3300</v>
      </c>
      <c r="W254" s="83">
        <v>3300</v>
      </c>
      <c r="X254" s="83">
        <v>0</v>
      </c>
      <c r="Y254" s="83">
        <v>0</v>
      </c>
      <c r="Z254" s="83">
        <v>3300</v>
      </c>
      <c r="AA254" s="83">
        <v>3188.2978051941759</v>
      </c>
      <c r="AB254" s="83">
        <v>0</v>
      </c>
      <c r="AC254" s="83">
        <v>0</v>
      </c>
      <c r="AD254" s="83">
        <v>3188.2978051941759</v>
      </c>
      <c r="AE254" s="83">
        <f>+IF(AF254=1,AD254,AD254*$AT$6)</f>
        <v>3187.8550406623608</v>
      </c>
      <c r="AF254" s="82">
        <v>0.96615085005884116</v>
      </c>
      <c r="AG254" s="83">
        <v>3300</v>
      </c>
      <c r="AH254" s="83">
        <v>3300</v>
      </c>
      <c r="AI254" s="83">
        <v>0</v>
      </c>
      <c r="AJ254" s="83">
        <v>0</v>
      </c>
      <c r="AK254" s="83">
        <v>3300</v>
      </c>
      <c r="AL254" s="83">
        <v>3190.536355606605</v>
      </c>
      <c r="AM254" s="83">
        <v>0</v>
      </c>
      <c r="AN254" s="83">
        <v>0</v>
      </c>
      <c r="AO254" s="83">
        <v>3190.536355606605</v>
      </c>
      <c r="AP254" s="82">
        <v>0.96682919866866823</v>
      </c>
      <c r="AW254" s="587">
        <v>3300</v>
      </c>
      <c r="AX254" s="587">
        <v>3300</v>
      </c>
      <c r="AY254" s="587">
        <v>0</v>
      </c>
      <c r="AZ254" s="587">
        <v>0</v>
      </c>
      <c r="BA254" s="587">
        <v>3300</v>
      </c>
      <c r="BB254" s="587">
        <v>3190.536355606605</v>
      </c>
      <c r="BC254" s="587">
        <v>0</v>
      </c>
      <c r="BD254" s="587">
        <v>0</v>
      </c>
      <c r="BE254" s="587">
        <v>3190.536355606605</v>
      </c>
      <c r="BF254" s="83">
        <f>+IF(BG254=1,BE254,BE254*$BK$6)</f>
        <v>3189.9644811039448</v>
      </c>
      <c r="BG254" s="588">
        <v>0.96682919866866823</v>
      </c>
    </row>
    <row r="255" spans="1:59">
      <c r="A255" s="81" t="s">
        <v>339</v>
      </c>
      <c r="B255" s="78">
        <v>3300</v>
      </c>
      <c r="C255" s="78">
        <v>3300</v>
      </c>
      <c r="D255" s="78">
        <v>0</v>
      </c>
      <c r="E255" s="78">
        <v>0</v>
      </c>
      <c r="F255" s="78">
        <v>3300</v>
      </c>
      <c r="G255" s="78">
        <v>3182.4029819111156</v>
      </c>
      <c r="H255" s="78">
        <v>0</v>
      </c>
      <c r="I255" s="78">
        <v>0</v>
      </c>
      <c r="J255" s="78">
        <v>3182.4029819111156</v>
      </c>
      <c r="K255" s="74" t="s">
        <v>5</v>
      </c>
      <c r="L255" s="78">
        <v>3300</v>
      </c>
      <c r="M255" s="78">
        <v>3300</v>
      </c>
      <c r="N255" s="78">
        <v>0</v>
      </c>
      <c r="O255" s="78">
        <v>0</v>
      </c>
      <c r="P255" s="78">
        <v>3300</v>
      </c>
      <c r="Q255" s="78">
        <v>3178.6809239840554</v>
      </c>
      <c r="R255" s="78">
        <v>0</v>
      </c>
      <c r="S255" s="78">
        <v>0</v>
      </c>
      <c r="T255" s="78">
        <v>3178.6809239840554</v>
      </c>
      <c r="U255" s="74" t="s">
        <v>5</v>
      </c>
      <c r="V255" s="78">
        <v>3300</v>
      </c>
      <c r="W255" s="78">
        <v>3300</v>
      </c>
      <c r="X255" s="78">
        <v>0</v>
      </c>
      <c r="Y255" s="78">
        <v>0</v>
      </c>
      <c r="Z255" s="78">
        <v>3300</v>
      </c>
      <c r="AA255" s="78">
        <v>3188.2978051941759</v>
      </c>
      <c r="AB255" s="78">
        <v>0</v>
      </c>
      <c r="AC255" s="78">
        <v>0</v>
      </c>
      <c r="AD255" s="78">
        <v>3188.2978051941759</v>
      </c>
      <c r="AE255" s="78">
        <f>SUM(AE254)</f>
        <v>3187.8550406623608</v>
      </c>
      <c r="AF255" s="74" t="s">
        <v>5</v>
      </c>
      <c r="AG255" s="78">
        <v>3300</v>
      </c>
      <c r="AH255" s="78">
        <v>3300</v>
      </c>
      <c r="AI255" s="78">
        <v>0</v>
      </c>
      <c r="AJ255" s="78">
        <v>0</v>
      </c>
      <c r="AK255" s="78">
        <v>3300</v>
      </c>
      <c r="AL255" s="78">
        <v>3190.536355606605</v>
      </c>
      <c r="AM255" s="78">
        <v>0</v>
      </c>
      <c r="AN255" s="78">
        <v>0</v>
      </c>
      <c r="AO255" s="78">
        <v>3190.536355606605</v>
      </c>
      <c r="AP255" s="74" t="s">
        <v>5</v>
      </c>
      <c r="AW255" s="589">
        <v>3300</v>
      </c>
      <c r="AX255" s="589">
        <v>3300</v>
      </c>
      <c r="AY255" s="589">
        <v>0</v>
      </c>
      <c r="AZ255" s="589">
        <v>0</v>
      </c>
      <c r="BA255" s="589">
        <v>3300</v>
      </c>
      <c r="BB255" s="589">
        <v>3190.536355606605</v>
      </c>
      <c r="BC255" s="589">
        <v>0</v>
      </c>
      <c r="BD255" s="589">
        <v>0</v>
      </c>
      <c r="BE255" s="589">
        <v>3190.536355606605</v>
      </c>
      <c r="BF255" s="78">
        <f>SUM(BF254)</f>
        <v>3189.9644811039448</v>
      </c>
      <c r="BG255" s="590" t="s">
        <v>5</v>
      </c>
    </row>
    <row r="257" spans="1:59">
      <c r="A257" s="81" t="s">
        <v>337</v>
      </c>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c r="AA257" s="83"/>
      <c r="AB257" s="83"/>
      <c r="AC257" s="83"/>
      <c r="AD257" s="83"/>
      <c r="AF257" s="83"/>
      <c r="AG257" s="83"/>
      <c r="AH257" s="83"/>
      <c r="AI257" s="83"/>
      <c r="AJ257" s="83"/>
      <c r="AK257" s="83"/>
      <c r="AL257" s="83"/>
      <c r="AM257" s="83"/>
      <c r="AN257" s="83"/>
      <c r="AO257" s="83"/>
      <c r="AP257" s="83"/>
      <c r="AW257" s="587"/>
      <c r="AX257" s="587"/>
      <c r="AY257" s="587"/>
      <c r="AZ257" s="587"/>
      <c r="BA257" s="587"/>
      <c r="BB257" s="587"/>
      <c r="BC257" s="587"/>
      <c r="BD257" s="587"/>
      <c r="BE257" s="587"/>
      <c r="BG257" s="587"/>
    </row>
    <row r="258" spans="1:59" ht="15.75" thickBot="1">
      <c r="A258" s="84" t="s">
        <v>338</v>
      </c>
      <c r="B258" s="83">
        <v>6292989.9084733184</v>
      </c>
      <c r="C258" s="83">
        <v>6292989.9084733184</v>
      </c>
      <c r="D258" s="83">
        <v>-6292989.9084733184</v>
      </c>
      <c r="E258" s="83">
        <v>0</v>
      </c>
      <c r="F258" s="83">
        <v>0</v>
      </c>
      <c r="G258" s="83">
        <v>6068736.3181400141</v>
      </c>
      <c r="H258" s="83">
        <v>-6068736.3181400141</v>
      </c>
      <c r="I258" s="83">
        <v>0</v>
      </c>
      <c r="J258" s="83">
        <v>0</v>
      </c>
      <c r="K258" s="82">
        <v>0.96436453997306537</v>
      </c>
      <c r="L258" s="83">
        <v>0</v>
      </c>
      <c r="M258" s="83">
        <v>0</v>
      </c>
      <c r="N258" s="83">
        <v>0</v>
      </c>
      <c r="O258" s="83">
        <v>0</v>
      </c>
      <c r="P258" s="83">
        <v>0</v>
      </c>
      <c r="Q258" s="83">
        <v>0</v>
      </c>
      <c r="R258" s="83">
        <v>0</v>
      </c>
      <c r="S258" s="83">
        <v>0</v>
      </c>
      <c r="T258" s="83">
        <v>0</v>
      </c>
      <c r="U258" s="82">
        <v>0.96323664363153194</v>
      </c>
      <c r="V258" s="83">
        <v>0</v>
      </c>
      <c r="W258" s="83">
        <v>0</v>
      </c>
      <c r="X258" s="83">
        <v>0</v>
      </c>
      <c r="Y258" s="83">
        <v>0</v>
      </c>
      <c r="Z258" s="83">
        <v>0</v>
      </c>
      <c r="AA258" s="83">
        <v>0</v>
      </c>
      <c r="AB258" s="83">
        <v>0</v>
      </c>
      <c r="AC258" s="83">
        <v>0</v>
      </c>
      <c r="AD258" s="83">
        <v>0</v>
      </c>
      <c r="AE258" s="83">
        <f>+IF(AF258=1,AD258,AD258*$AT$6)</f>
        <v>0</v>
      </c>
      <c r="AF258" s="82">
        <v>0.96615085005884116</v>
      </c>
      <c r="AG258" s="83">
        <v>0</v>
      </c>
      <c r="AH258" s="83">
        <v>0</v>
      </c>
      <c r="AI258" s="83">
        <v>0</v>
      </c>
      <c r="AJ258" s="83">
        <v>0</v>
      </c>
      <c r="AK258" s="83">
        <v>0</v>
      </c>
      <c r="AL258" s="83">
        <v>0</v>
      </c>
      <c r="AM258" s="83">
        <v>0</v>
      </c>
      <c r="AN258" s="83">
        <v>0</v>
      </c>
      <c r="AO258" s="83">
        <v>0</v>
      </c>
      <c r="AP258" s="82">
        <v>0.96682919866866823</v>
      </c>
      <c r="AW258" s="587">
        <v>0</v>
      </c>
      <c r="AX258" s="587">
        <v>0</v>
      </c>
      <c r="AY258" s="587">
        <v>0</v>
      </c>
      <c r="AZ258" s="587">
        <v>0</v>
      </c>
      <c r="BA258" s="587">
        <v>0</v>
      </c>
      <c r="BB258" s="587">
        <v>0</v>
      </c>
      <c r="BC258" s="587">
        <v>0</v>
      </c>
      <c r="BD258" s="587">
        <v>0</v>
      </c>
      <c r="BE258" s="587">
        <v>0</v>
      </c>
      <c r="BF258" s="83">
        <f>+IF(BG258=1,BE258,BE258*$BK$6)</f>
        <v>0</v>
      </c>
      <c r="BG258" s="588">
        <v>0.96682919866866823</v>
      </c>
    </row>
    <row r="259" spans="1:59">
      <c r="A259" s="81" t="s">
        <v>337</v>
      </c>
      <c r="B259" s="78">
        <v>6292989.9084733184</v>
      </c>
      <c r="C259" s="78">
        <v>6292989.9084733184</v>
      </c>
      <c r="D259" s="78">
        <v>-6292989.9084733184</v>
      </c>
      <c r="E259" s="78">
        <v>0</v>
      </c>
      <c r="F259" s="78">
        <v>0</v>
      </c>
      <c r="G259" s="78">
        <v>6068736.3181400141</v>
      </c>
      <c r="H259" s="78">
        <v>-6068736.3181400141</v>
      </c>
      <c r="I259" s="78">
        <v>0</v>
      </c>
      <c r="J259" s="78">
        <v>0</v>
      </c>
      <c r="K259" s="74" t="s">
        <v>5</v>
      </c>
      <c r="L259" s="78">
        <v>0</v>
      </c>
      <c r="M259" s="78">
        <v>0</v>
      </c>
      <c r="N259" s="78">
        <v>0</v>
      </c>
      <c r="O259" s="78">
        <v>0</v>
      </c>
      <c r="P259" s="78">
        <v>0</v>
      </c>
      <c r="Q259" s="78">
        <v>0</v>
      </c>
      <c r="R259" s="78">
        <v>0</v>
      </c>
      <c r="S259" s="78">
        <v>0</v>
      </c>
      <c r="T259" s="78">
        <v>0</v>
      </c>
      <c r="U259" s="74" t="s">
        <v>5</v>
      </c>
      <c r="V259" s="78">
        <v>0</v>
      </c>
      <c r="W259" s="78">
        <v>0</v>
      </c>
      <c r="X259" s="78">
        <v>0</v>
      </c>
      <c r="Y259" s="78">
        <v>0</v>
      </c>
      <c r="Z259" s="78">
        <v>0</v>
      </c>
      <c r="AA259" s="78">
        <v>0</v>
      </c>
      <c r="AB259" s="78">
        <v>0</v>
      </c>
      <c r="AC259" s="78">
        <v>0</v>
      </c>
      <c r="AD259" s="78">
        <v>0</v>
      </c>
      <c r="AE259" s="78">
        <f>SUM(AE258)</f>
        <v>0</v>
      </c>
      <c r="AF259" s="74" t="s">
        <v>5</v>
      </c>
      <c r="AG259" s="78">
        <v>0</v>
      </c>
      <c r="AH259" s="78">
        <v>0</v>
      </c>
      <c r="AI259" s="78">
        <v>0</v>
      </c>
      <c r="AJ259" s="78">
        <v>0</v>
      </c>
      <c r="AK259" s="78">
        <v>0</v>
      </c>
      <c r="AL259" s="78">
        <v>0</v>
      </c>
      <c r="AM259" s="78">
        <v>0</v>
      </c>
      <c r="AN259" s="78">
        <v>0</v>
      </c>
      <c r="AO259" s="78">
        <v>0</v>
      </c>
      <c r="AP259" s="74" t="s">
        <v>5</v>
      </c>
      <c r="AW259" s="589">
        <v>0</v>
      </c>
      <c r="AX259" s="589">
        <v>0</v>
      </c>
      <c r="AY259" s="589">
        <v>0</v>
      </c>
      <c r="AZ259" s="589">
        <v>0</v>
      </c>
      <c r="BA259" s="589">
        <v>0</v>
      </c>
      <c r="BB259" s="589">
        <v>0</v>
      </c>
      <c r="BC259" s="589">
        <v>0</v>
      </c>
      <c r="BD259" s="589">
        <v>0</v>
      </c>
      <c r="BE259" s="589">
        <v>0</v>
      </c>
      <c r="BF259" s="78">
        <f>SUM(BF258)</f>
        <v>0</v>
      </c>
      <c r="BG259" s="590" t="s">
        <v>5</v>
      </c>
    </row>
    <row r="261" spans="1:59">
      <c r="A261" s="81" t="s">
        <v>335</v>
      </c>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c r="AA261" s="83"/>
      <c r="AB261" s="83"/>
      <c r="AC261" s="83"/>
      <c r="AD261" s="83"/>
      <c r="AF261" s="83"/>
      <c r="AG261" s="83"/>
      <c r="AH261" s="83"/>
      <c r="AI261" s="83"/>
      <c r="AJ261" s="83"/>
      <c r="AK261" s="83"/>
      <c r="AL261" s="83"/>
      <c r="AM261" s="83"/>
      <c r="AN261" s="83"/>
      <c r="AO261" s="83"/>
      <c r="AP261" s="83"/>
      <c r="AW261" s="587"/>
      <c r="AX261" s="587"/>
      <c r="AY261" s="587"/>
      <c r="AZ261" s="587"/>
      <c r="BA261" s="587"/>
      <c r="BB261" s="587"/>
      <c r="BC261" s="587"/>
      <c r="BD261" s="587"/>
      <c r="BE261" s="587"/>
      <c r="BG261" s="587"/>
    </row>
    <row r="262" spans="1:59" ht="15.75" thickBot="1">
      <c r="A262" s="84" t="s">
        <v>336</v>
      </c>
      <c r="B262" s="83">
        <v>0</v>
      </c>
      <c r="C262" s="83">
        <v>0</v>
      </c>
      <c r="D262" s="83">
        <v>0</v>
      </c>
      <c r="E262" s="83">
        <v>0</v>
      </c>
      <c r="F262" s="83">
        <v>0</v>
      </c>
      <c r="G262" s="83">
        <v>0</v>
      </c>
      <c r="H262" s="83">
        <v>0</v>
      </c>
      <c r="I262" s="83">
        <v>0</v>
      </c>
      <c r="J262" s="83">
        <v>0</v>
      </c>
      <c r="K262" s="82">
        <v>0.96436453997306537</v>
      </c>
      <c r="L262" s="83">
        <v>0</v>
      </c>
      <c r="M262" s="83">
        <v>0</v>
      </c>
      <c r="N262" s="83">
        <v>0</v>
      </c>
      <c r="O262" s="83">
        <v>0</v>
      </c>
      <c r="P262" s="83">
        <v>0</v>
      </c>
      <c r="Q262" s="83">
        <v>0</v>
      </c>
      <c r="R262" s="83">
        <v>0</v>
      </c>
      <c r="S262" s="83">
        <v>0</v>
      </c>
      <c r="T262" s="83">
        <v>0</v>
      </c>
      <c r="U262" s="82">
        <v>0.96323664363153194</v>
      </c>
      <c r="V262" s="83">
        <v>0</v>
      </c>
      <c r="W262" s="83">
        <v>0</v>
      </c>
      <c r="X262" s="83">
        <v>0</v>
      </c>
      <c r="Y262" s="83">
        <v>0</v>
      </c>
      <c r="Z262" s="83">
        <v>0</v>
      </c>
      <c r="AA262" s="83">
        <v>0</v>
      </c>
      <c r="AB262" s="83">
        <v>0</v>
      </c>
      <c r="AC262" s="83">
        <v>0</v>
      </c>
      <c r="AD262" s="83">
        <v>0</v>
      </c>
      <c r="AE262" s="83">
        <f>+IF(AF262=1,AD262,AD262*$AT$6)</f>
        <v>0</v>
      </c>
      <c r="AF262" s="82">
        <v>0.96615085005884116</v>
      </c>
      <c r="AG262" s="83">
        <v>0</v>
      </c>
      <c r="AH262" s="83">
        <v>0</v>
      </c>
      <c r="AI262" s="83">
        <v>0</v>
      </c>
      <c r="AJ262" s="83">
        <v>0</v>
      </c>
      <c r="AK262" s="83">
        <v>0</v>
      </c>
      <c r="AL262" s="83">
        <v>0</v>
      </c>
      <c r="AM262" s="83">
        <v>0</v>
      </c>
      <c r="AN262" s="83">
        <v>0</v>
      </c>
      <c r="AO262" s="83">
        <v>0</v>
      </c>
      <c r="AP262" s="82">
        <v>0.96682919866866823</v>
      </c>
      <c r="AW262" s="587">
        <v>0</v>
      </c>
      <c r="AX262" s="587">
        <v>0</v>
      </c>
      <c r="AY262" s="587">
        <v>0</v>
      </c>
      <c r="AZ262" s="587">
        <v>0</v>
      </c>
      <c r="BA262" s="587">
        <v>0</v>
      </c>
      <c r="BB262" s="587">
        <v>0</v>
      </c>
      <c r="BC262" s="587">
        <v>0</v>
      </c>
      <c r="BD262" s="587">
        <v>0</v>
      </c>
      <c r="BE262" s="587">
        <v>0</v>
      </c>
      <c r="BF262" s="83">
        <f>+IF(BG262=1,BE262,BE262*$BK$6)</f>
        <v>0</v>
      </c>
      <c r="BG262" s="588">
        <v>0.96682919866866823</v>
      </c>
    </row>
    <row r="263" spans="1:59">
      <c r="A263" s="81" t="s">
        <v>335</v>
      </c>
      <c r="B263" s="78">
        <v>0</v>
      </c>
      <c r="C263" s="78">
        <v>0</v>
      </c>
      <c r="D263" s="78">
        <v>0</v>
      </c>
      <c r="E263" s="78">
        <v>0</v>
      </c>
      <c r="F263" s="78">
        <v>0</v>
      </c>
      <c r="G263" s="78">
        <v>0</v>
      </c>
      <c r="H263" s="78">
        <v>0</v>
      </c>
      <c r="I263" s="78">
        <v>0</v>
      </c>
      <c r="J263" s="78">
        <v>0</v>
      </c>
      <c r="K263" s="74" t="s">
        <v>5</v>
      </c>
      <c r="L263" s="78">
        <v>0</v>
      </c>
      <c r="M263" s="78">
        <v>0</v>
      </c>
      <c r="N263" s="78">
        <v>0</v>
      </c>
      <c r="O263" s="78">
        <v>0</v>
      </c>
      <c r="P263" s="78">
        <v>0</v>
      </c>
      <c r="Q263" s="78">
        <v>0</v>
      </c>
      <c r="R263" s="78">
        <v>0</v>
      </c>
      <c r="S263" s="78">
        <v>0</v>
      </c>
      <c r="T263" s="78">
        <v>0</v>
      </c>
      <c r="U263" s="74" t="s">
        <v>5</v>
      </c>
      <c r="V263" s="78">
        <v>0</v>
      </c>
      <c r="W263" s="78">
        <v>0</v>
      </c>
      <c r="X263" s="78">
        <v>0</v>
      </c>
      <c r="Y263" s="78">
        <v>0</v>
      </c>
      <c r="Z263" s="78">
        <v>0</v>
      </c>
      <c r="AA263" s="78">
        <v>0</v>
      </c>
      <c r="AB263" s="78">
        <v>0</v>
      </c>
      <c r="AC263" s="78">
        <v>0</v>
      </c>
      <c r="AD263" s="78">
        <v>0</v>
      </c>
      <c r="AE263" s="78">
        <f>SUM(AE262)</f>
        <v>0</v>
      </c>
      <c r="AF263" s="74" t="s">
        <v>5</v>
      </c>
      <c r="AG263" s="78">
        <v>0</v>
      </c>
      <c r="AH263" s="78">
        <v>0</v>
      </c>
      <c r="AI263" s="78">
        <v>0</v>
      </c>
      <c r="AJ263" s="78">
        <v>0</v>
      </c>
      <c r="AK263" s="78">
        <v>0</v>
      </c>
      <c r="AL263" s="78">
        <v>0</v>
      </c>
      <c r="AM263" s="78">
        <v>0</v>
      </c>
      <c r="AN263" s="78">
        <v>0</v>
      </c>
      <c r="AO263" s="78">
        <v>0</v>
      </c>
      <c r="AP263" s="74" t="s">
        <v>5</v>
      </c>
      <c r="AW263" s="589">
        <v>0</v>
      </c>
      <c r="AX263" s="589">
        <v>0</v>
      </c>
      <c r="AY263" s="589">
        <v>0</v>
      </c>
      <c r="AZ263" s="589">
        <v>0</v>
      </c>
      <c r="BA263" s="589">
        <v>0</v>
      </c>
      <c r="BB263" s="589">
        <v>0</v>
      </c>
      <c r="BC263" s="589">
        <v>0</v>
      </c>
      <c r="BD263" s="589">
        <v>0</v>
      </c>
      <c r="BE263" s="589">
        <v>0</v>
      </c>
      <c r="BF263" s="78">
        <f>SUM(BF262)</f>
        <v>0</v>
      </c>
      <c r="BG263" s="590" t="s">
        <v>5</v>
      </c>
    </row>
    <row r="265" spans="1:59">
      <c r="A265" s="81" t="s">
        <v>333</v>
      </c>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c r="AA265" s="83"/>
      <c r="AB265" s="83"/>
      <c r="AC265" s="83"/>
      <c r="AD265" s="83"/>
      <c r="AF265" s="83"/>
      <c r="AG265" s="83"/>
      <c r="AH265" s="83"/>
      <c r="AI265" s="83"/>
      <c r="AJ265" s="83"/>
      <c r="AK265" s="83"/>
      <c r="AL265" s="83"/>
      <c r="AM265" s="83"/>
      <c r="AN265" s="83"/>
      <c r="AO265" s="83"/>
      <c r="AP265" s="83"/>
      <c r="AW265" s="587"/>
      <c r="AX265" s="587"/>
      <c r="AY265" s="587"/>
      <c r="AZ265" s="587"/>
      <c r="BA265" s="587"/>
      <c r="BB265" s="587"/>
      <c r="BC265" s="587"/>
      <c r="BD265" s="587"/>
      <c r="BE265" s="587"/>
      <c r="BG265" s="587"/>
    </row>
    <row r="266" spans="1:59" ht="15.75" thickBot="1">
      <c r="A266" s="84" t="s">
        <v>334</v>
      </c>
      <c r="B266" s="83">
        <v>637460904.98541737</v>
      </c>
      <c r="C266" s="83">
        <v>637460904.98541737</v>
      </c>
      <c r="D266" s="83">
        <v>0</v>
      </c>
      <c r="E266" s="83">
        <v>0</v>
      </c>
      <c r="F266" s="83">
        <v>637460904.98541737</v>
      </c>
      <c r="G266" s="83">
        <v>637460904.98541737</v>
      </c>
      <c r="H266" s="83">
        <v>0</v>
      </c>
      <c r="I266" s="83">
        <v>0</v>
      </c>
      <c r="J266" s="83">
        <v>637460904.98541737</v>
      </c>
      <c r="K266" s="82">
        <v>1</v>
      </c>
      <c r="L266" s="83">
        <v>617002475.62840688</v>
      </c>
      <c r="M266" s="83">
        <v>617002475.62840688</v>
      </c>
      <c r="N266" s="83">
        <v>0</v>
      </c>
      <c r="O266" s="83">
        <v>0</v>
      </c>
      <c r="P266" s="83">
        <v>617002475.62840688</v>
      </c>
      <c r="Q266" s="83">
        <v>617002475.62840688</v>
      </c>
      <c r="R266" s="83">
        <v>0</v>
      </c>
      <c r="S266" s="83">
        <v>0</v>
      </c>
      <c r="T266" s="83">
        <v>617002475.62840688</v>
      </c>
      <c r="U266" s="82">
        <v>1</v>
      </c>
      <c r="V266" s="83">
        <v>647462256.91233623</v>
      </c>
      <c r="W266" s="83">
        <v>647462256.91233623</v>
      </c>
      <c r="X266" s="83">
        <v>0</v>
      </c>
      <c r="Y266" s="83">
        <v>0</v>
      </c>
      <c r="Z266" s="83">
        <v>647462256.91233623</v>
      </c>
      <c r="AA266" s="83">
        <v>647462256.91233623</v>
      </c>
      <c r="AB266" s="83">
        <v>0</v>
      </c>
      <c r="AC266" s="83">
        <v>0</v>
      </c>
      <c r="AD266" s="83">
        <v>647462256.91233623</v>
      </c>
      <c r="AE266" s="83">
        <f>+IF(AF266=1,AD266,AD266*$AT$6)</f>
        <v>647462256.91233623</v>
      </c>
      <c r="AF266" s="82">
        <v>1</v>
      </c>
      <c r="AG266" s="83">
        <v>664809961.20199847</v>
      </c>
      <c r="AH266" s="83">
        <v>664809961.20199847</v>
      </c>
      <c r="AI266" s="83">
        <v>0</v>
      </c>
      <c r="AJ266" s="83">
        <v>0</v>
      </c>
      <c r="AK266" s="83">
        <v>664809961.20199847</v>
      </c>
      <c r="AL266" s="83">
        <v>664809961.20199847</v>
      </c>
      <c r="AM266" s="83">
        <v>0</v>
      </c>
      <c r="AN266" s="83">
        <v>0</v>
      </c>
      <c r="AO266" s="83">
        <v>664809961.20199847</v>
      </c>
      <c r="AP266" s="82">
        <v>1</v>
      </c>
      <c r="AW266" s="587">
        <v>664809961.20199847</v>
      </c>
      <c r="AX266" s="587">
        <v>664809961.20199847</v>
      </c>
      <c r="AY266" s="587">
        <v>0</v>
      </c>
      <c r="AZ266" s="587">
        <v>0</v>
      </c>
      <c r="BA266" s="587">
        <v>664809961.20199847</v>
      </c>
      <c r="BB266" s="587">
        <v>664809961.20199847</v>
      </c>
      <c r="BC266" s="587">
        <v>0</v>
      </c>
      <c r="BD266" s="587">
        <v>0</v>
      </c>
      <c r="BE266" s="587">
        <v>664809961.20199847</v>
      </c>
      <c r="BF266" s="83">
        <f>+IF(BG266=1,BE266,BE266*$BK$6)</f>
        <v>664809961.20199847</v>
      </c>
      <c r="BG266" s="588">
        <v>1</v>
      </c>
    </row>
    <row r="267" spans="1:59">
      <c r="A267" s="81" t="s">
        <v>333</v>
      </c>
      <c r="B267" s="78">
        <v>637460904.98541737</v>
      </c>
      <c r="C267" s="78">
        <v>637460904.98541737</v>
      </c>
      <c r="D267" s="78">
        <v>0</v>
      </c>
      <c r="E267" s="78">
        <v>0</v>
      </c>
      <c r="F267" s="78">
        <v>637460904.98541737</v>
      </c>
      <c r="G267" s="78">
        <v>637460904.98541737</v>
      </c>
      <c r="H267" s="78">
        <v>0</v>
      </c>
      <c r="I267" s="78">
        <v>0</v>
      </c>
      <c r="J267" s="78">
        <v>637460904.98541737</v>
      </c>
      <c r="K267" s="74" t="s">
        <v>5</v>
      </c>
      <c r="L267" s="78">
        <v>617002475.62840688</v>
      </c>
      <c r="M267" s="78">
        <v>617002475.62840688</v>
      </c>
      <c r="N267" s="78">
        <v>0</v>
      </c>
      <c r="O267" s="78">
        <v>0</v>
      </c>
      <c r="P267" s="78">
        <v>617002475.62840688</v>
      </c>
      <c r="Q267" s="78">
        <v>617002475.62840688</v>
      </c>
      <c r="R267" s="78">
        <v>0</v>
      </c>
      <c r="S267" s="78">
        <v>0</v>
      </c>
      <c r="T267" s="78">
        <v>617002475.62840688</v>
      </c>
      <c r="U267" s="74" t="s">
        <v>5</v>
      </c>
      <c r="V267" s="78">
        <v>647462256.91233623</v>
      </c>
      <c r="W267" s="78">
        <v>647462256.91233623</v>
      </c>
      <c r="X267" s="78">
        <v>0</v>
      </c>
      <c r="Y267" s="78">
        <v>0</v>
      </c>
      <c r="Z267" s="78">
        <v>647462256.91233623</v>
      </c>
      <c r="AA267" s="78">
        <v>647462256.91233623</v>
      </c>
      <c r="AB267" s="78">
        <v>0</v>
      </c>
      <c r="AC267" s="78">
        <v>0</v>
      </c>
      <c r="AD267" s="78">
        <v>647462256.91233623</v>
      </c>
      <c r="AE267" s="78">
        <f>SUM(AE266)</f>
        <v>647462256.91233623</v>
      </c>
      <c r="AF267" s="74" t="s">
        <v>5</v>
      </c>
      <c r="AG267" s="78">
        <v>664809961.20199847</v>
      </c>
      <c r="AH267" s="78">
        <v>664809961.20199847</v>
      </c>
      <c r="AI267" s="78">
        <v>0</v>
      </c>
      <c r="AJ267" s="78">
        <v>0</v>
      </c>
      <c r="AK267" s="78">
        <v>664809961.20199847</v>
      </c>
      <c r="AL267" s="78">
        <v>664809961.20199847</v>
      </c>
      <c r="AM267" s="78">
        <v>0</v>
      </c>
      <c r="AN267" s="78">
        <v>0</v>
      </c>
      <c r="AO267" s="78">
        <v>664809961.20199847</v>
      </c>
      <c r="AP267" s="74" t="s">
        <v>5</v>
      </c>
      <c r="AW267" s="589">
        <v>664809961.20199847</v>
      </c>
      <c r="AX267" s="589">
        <v>664809961.20199847</v>
      </c>
      <c r="AY267" s="589">
        <v>0</v>
      </c>
      <c r="AZ267" s="589">
        <v>0</v>
      </c>
      <c r="BA267" s="589">
        <v>664809961.20199847</v>
      </c>
      <c r="BB267" s="589">
        <v>664809961.20199847</v>
      </c>
      <c r="BC267" s="589">
        <v>0</v>
      </c>
      <c r="BD267" s="589">
        <v>0</v>
      </c>
      <c r="BE267" s="589">
        <v>664809961.20199847</v>
      </c>
      <c r="BF267" s="78">
        <f>SUM(BF266)</f>
        <v>664809961.20199847</v>
      </c>
      <c r="BG267" s="590" t="s">
        <v>5</v>
      </c>
    </row>
    <row r="269" spans="1:59">
      <c r="A269" s="81" t="s">
        <v>328</v>
      </c>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c r="AA269" s="83"/>
      <c r="AB269" s="83"/>
      <c r="AC269" s="83"/>
      <c r="AD269" s="83"/>
      <c r="AF269" s="83"/>
      <c r="AG269" s="83"/>
      <c r="AH269" s="83"/>
      <c r="AI269" s="83"/>
      <c r="AJ269" s="83"/>
      <c r="AK269" s="83"/>
      <c r="AL269" s="83"/>
      <c r="AM269" s="83"/>
      <c r="AN269" s="83"/>
      <c r="AO269" s="83"/>
      <c r="AP269" s="83"/>
      <c r="AW269" s="587"/>
      <c r="AX269" s="587"/>
      <c r="AY269" s="587"/>
      <c r="AZ269" s="587"/>
      <c r="BA269" s="587"/>
      <c r="BB269" s="587"/>
      <c r="BC269" s="587"/>
      <c r="BD269" s="587"/>
      <c r="BE269" s="587"/>
      <c r="BG269" s="587"/>
    </row>
    <row r="270" spans="1:59">
      <c r="A270" s="84" t="s">
        <v>332</v>
      </c>
      <c r="B270" s="83">
        <v>91152150.549120411</v>
      </c>
      <c r="C270" s="83">
        <v>91152150.549120411</v>
      </c>
      <c r="D270" s="83">
        <v>0</v>
      </c>
      <c r="E270" s="83">
        <v>0</v>
      </c>
      <c r="F270" s="83">
        <v>91152150.549120411</v>
      </c>
      <c r="G270" s="83">
        <v>87903901.731858104</v>
      </c>
      <c r="H270" s="83">
        <v>0</v>
      </c>
      <c r="I270" s="83">
        <v>0</v>
      </c>
      <c r="J270" s="83">
        <v>87903901.731858104</v>
      </c>
      <c r="K270" s="82">
        <v>0.96436453997306537</v>
      </c>
      <c r="L270" s="83">
        <v>108725281.8168316</v>
      </c>
      <c r="M270" s="83">
        <v>108725281.8168316</v>
      </c>
      <c r="N270" s="83">
        <v>0</v>
      </c>
      <c r="O270" s="83">
        <v>0</v>
      </c>
      <c r="P270" s="83">
        <v>108725281.8168316</v>
      </c>
      <c r="Q270" s="83">
        <v>104728175.5351373</v>
      </c>
      <c r="R270" s="83">
        <v>0</v>
      </c>
      <c r="S270" s="83">
        <v>0</v>
      </c>
      <c r="T270" s="83">
        <v>104728175.5351373</v>
      </c>
      <c r="U270" s="82">
        <v>0.96323664363153194</v>
      </c>
      <c r="V270" s="83">
        <v>114612220.21299297</v>
      </c>
      <c r="W270" s="83">
        <v>114612220.21299297</v>
      </c>
      <c r="X270" s="83">
        <v>0</v>
      </c>
      <c r="Y270" s="83">
        <v>0</v>
      </c>
      <c r="Z270" s="83">
        <v>114612220.21299297</v>
      </c>
      <c r="AA270" s="83">
        <v>110732693.98591425</v>
      </c>
      <c r="AB270" s="83">
        <v>0</v>
      </c>
      <c r="AC270" s="83">
        <v>0</v>
      </c>
      <c r="AD270" s="83">
        <v>110732693.98591425</v>
      </c>
      <c r="AE270" s="83">
        <f>+IF(AF270=1,AD270,AD270*$AT$6)</f>
        <v>110717316.34166488</v>
      </c>
      <c r="AF270" s="82">
        <v>0.96615085005884116</v>
      </c>
      <c r="AG270" s="83">
        <v>116923644.9530459</v>
      </c>
      <c r="AH270" s="83">
        <v>116923644.9530459</v>
      </c>
      <c r="AI270" s="83">
        <v>0</v>
      </c>
      <c r="AJ270" s="83">
        <v>0</v>
      </c>
      <c r="AK270" s="83">
        <v>116923644.9530459</v>
      </c>
      <c r="AL270" s="83">
        <v>113045193.95537324</v>
      </c>
      <c r="AM270" s="83">
        <v>0</v>
      </c>
      <c r="AN270" s="83">
        <v>0</v>
      </c>
      <c r="AO270" s="83">
        <v>113045193.95537324</v>
      </c>
      <c r="AP270" s="82">
        <v>0.96682919866866823</v>
      </c>
      <c r="AW270" s="587">
        <v>116923644.9530459</v>
      </c>
      <c r="AX270" s="587">
        <v>116923644.9530459</v>
      </c>
      <c r="AY270" s="587">
        <v>0</v>
      </c>
      <c r="AZ270" s="587">
        <v>0</v>
      </c>
      <c r="BA270" s="587">
        <v>116923644.9530459</v>
      </c>
      <c r="BB270" s="587">
        <v>113045193.95537324</v>
      </c>
      <c r="BC270" s="587">
        <v>0</v>
      </c>
      <c r="BD270" s="587">
        <v>0</v>
      </c>
      <c r="BE270" s="587">
        <v>113045193.95537324</v>
      </c>
      <c r="BF270" s="83">
        <f>+IF(BG270=1,BE270,BE270*$BK$6)</f>
        <v>113024931.63679545</v>
      </c>
      <c r="BG270" s="588">
        <v>0.96682919866866823</v>
      </c>
    </row>
    <row r="271" spans="1:59">
      <c r="A271" s="84" t="s">
        <v>331</v>
      </c>
      <c r="B271" s="83">
        <v>0</v>
      </c>
      <c r="C271" s="83">
        <v>0</v>
      </c>
      <c r="D271" s="83">
        <v>0</v>
      </c>
      <c r="E271" s="83">
        <v>0</v>
      </c>
      <c r="F271" s="83">
        <v>0</v>
      </c>
      <c r="G271" s="83">
        <v>0</v>
      </c>
      <c r="H271" s="83">
        <v>0</v>
      </c>
      <c r="I271" s="83">
        <v>0</v>
      </c>
      <c r="J271" s="83">
        <v>0</v>
      </c>
      <c r="K271" s="82">
        <v>0.9662373491814843</v>
      </c>
      <c r="L271" s="83">
        <v>0</v>
      </c>
      <c r="M271" s="83">
        <v>0</v>
      </c>
      <c r="N271" s="83">
        <v>0</v>
      </c>
      <c r="O271" s="83">
        <v>0</v>
      </c>
      <c r="P271" s="83">
        <v>0</v>
      </c>
      <c r="Q271" s="83">
        <v>0</v>
      </c>
      <c r="R271" s="83">
        <v>0</v>
      </c>
      <c r="S271" s="83">
        <v>0</v>
      </c>
      <c r="T271" s="83">
        <v>0</v>
      </c>
      <c r="U271" s="82">
        <v>0.96528100936137662</v>
      </c>
      <c r="V271" s="83">
        <v>0</v>
      </c>
      <c r="W271" s="83">
        <v>0</v>
      </c>
      <c r="X271" s="83">
        <v>0</v>
      </c>
      <c r="Y271" s="83">
        <v>0</v>
      </c>
      <c r="Z271" s="83">
        <v>0</v>
      </c>
      <c r="AA271" s="83">
        <v>0</v>
      </c>
      <c r="AB271" s="83">
        <v>0</v>
      </c>
      <c r="AC271" s="83">
        <v>0</v>
      </c>
      <c r="AD271" s="83">
        <v>0</v>
      </c>
      <c r="AE271" s="83">
        <f>+IF(AF271=1,AD271,AD271*$AT$6)</f>
        <v>0</v>
      </c>
      <c r="AF271" s="82">
        <v>0.96745351419595016</v>
      </c>
      <c r="AG271" s="83">
        <v>0</v>
      </c>
      <c r="AH271" s="83">
        <v>0</v>
      </c>
      <c r="AI271" s="83">
        <v>0</v>
      </c>
      <c r="AJ271" s="83">
        <v>0</v>
      </c>
      <c r="AK271" s="83">
        <v>0</v>
      </c>
      <c r="AL271" s="83">
        <v>0</v>
      </c>
      <c r="AM271" s="83">
        <v>0</v>
      </c>
      <c r="AN271" s="83">
        <v>0</v>
      </c>
      <c r="AO271" s="83">
        <v>0</v>
      </c>
      <c r="AP271" s="82">
        <v>0.96820423313819459</v>
      </c>
      <c r="AW271" s="587">
        <v>0</v>
      </c>
      <c r="AX271" s="587">
        <v>0</v>
      </c>
      <c r="AY271" s="587">
        <v>0</v>
      </c>
      <c r="AZ271" s="587">
        <v>0</v>
      </c>
      <c r="BA271" s="587">
        <v>0</v>
      </c>
      <c r="BB271" s="587">
        <v>0</v>
      </c>
      <c r="BC271" s="587">
        <v>0</v>
      </c>
      <c r="BD271" s="587">
        <v>0</v>
      </c>
      <c r="BE271" s="587">
        <v>0</v>
      </c>
      <c r="BF271" s="83">
        <f>+IF(BG271=1,BE271,BE271*$BK$6)</f>
        <v>0</v>
      </c>
      <c r="BG271" s="588">
        <v>0.96820423313819459</v>
      </c>
    </row>
    <row r="272" spans="1:59">
      <c r="A272" s="84" t="s">
        <v>330</v>
      </c>
      <c r="B272" s="83">
        <v>0</v>
      </c>
      <c r="C272" s="83">
        <v>0</v>
      </c>
      <c r="D272" s="83">
        <v>0</v>
      </c>
      <c r="E272" s="83">
        <v>0</v>
      </c>
      <c r="F272" s="83">
        <v>0</v>
      </c>
      <c r="G272" s="83">
        <v>0</v>
      </c>
      <c r="H272" s="83">
        <v>0</v>
      </c>
      <c r="I272" s="83">
        <v>0</v>
      </c>
      <c r="J272" s="83">
        <v>0</v>
      </c>
      <c r="K272" s="82">
        <v>0.9662373491814843</v>
      </c>
      <c r="L272" s="83">
        <v>0</v>
      </c>
      <c r="M272" s="83">
        <v>0</v>
      </c>
      <c r="N272" s="83">
        <v>0</v>
      </c>
      <c r="O272" s="83">
        <v>0</v>
      </c>
      <c r="P272" s="83">
        <v>0</v>
      </c>
      <c r="Q272" s="83">
        <v>0</v>
      </c>
      <c r="R272" s="83">
        <v>0</v>
      </c>
      <c r="S272" s="83">
        <v>0</v>
      </c>
      <c r="T272" s="83">
        <v>0</v>
      </c>
      <c r="U272" s="82">
        <v>0.96528100936137662</v>
      </c>
      <c r="V272" s="83">
        <v>0</v>
      </c>
      <c r="W272" s="83">
        <v>0</v>
      </c>
      <c r="X272" s="83">
        <v>0</v>
      </c>
      <c r="Y272" s="83">
        <v>0</v>
      </c>
      <c r="Z272" s="83">
        <v>0</v>
      </c>
      <c r="AA272" s="83">
        <v>0</v>
      </c>
      <c r="AB272" s="83">
        <v>0</v>
      </c>
      <c r="AC272" s="83">
        <v>0</v>
      </c>
      <c r="AD272" s="83">
        <v>0</v>
      </c>
      <c r="AE272" s="83">
        <f>+IF(AF272=1,AD272,AD272*$AT$6)</f>
        <v>0</v>
      </c>
      <c r="AF272" s="82">
        <v>0.96745351419595016</v>
      </c>
      <c r="AG272" s="83">
        <v>0</v>
      </c>
      <c r="AH272" s="83">
        <v>0</v>
      </c>
      <c r="AI272" s="83">
        <v>0</v>
      </c>
      <c r="AJ272" s="83">
        <v>0</v>
      </c>
      <c r="AK272" s="83">
        <v>0</v>
      </c>
      <c r="AL272" s="83">
        <v>0</v>
      </c>
      <c r="AM272" s="83">
        <v>0</v>
      </c>
      <c r="AN272" s="83">
        <v>0</v>
      </c>
      <c r="AO272" s="83">
        <v>0</v>
      </c>
      <c r="AP272" s="82">
        <v>0.96820423313819459</v>
      </c>
      <c r="AW272" s="587">
        <v>0</v>
      </c>
      <c r="AX272" s="587">
        <v>0</v>
      </c>
      <c r="AY272" s="587">
        <v>0</v>
      </c>
      <c r="AZ272" s="587">
        <v>0</v>
      </c>
      <c r="BA272" s="587">
        <v>0</v>
      </c>
      <c r="BB272" s="587">
        <v>0</v>
      </c>
      <c r="BC272" s="587">
        <v>0</v>
      </c>
      <c r="BD272" s="587">
        <v>0</v>
      </c>
      <c r="BE272" s="587">
        <v>0</v>
      </c>
      <c r="BF272" s="83">
        <f>+IF(BG272=1,BE272,BE272*$BK$6)</f>
        <v>0</v>
      </c>
      <c r="BG272" s="588">
        <v>0.96820423313819459</v>
      </c>
    </row>
    <row r="273" spans="1:59" ht="15.75" thickBot="1">
      <c r="A273" s="84" t="s">
        <v>329</v>
      </c>
      <c r="B273" s="83">
        <v>-1261706.2784615385</v>
      </c>
      <c r="C273" s="83">
        <v>-1261706.2784615385</v>
      </c>
      <c r="D273" s="83">
        <v>1261706.2784615385</v>
      </c>
      <c r="E273" s="83">
        <v>0</v>
      </c>
      <c r="F273" s="83">
        <v>0</v>
      </c>
      <c r="G273" s="83">
        <v>-1190852.8049709019</v>
      </c>
      <c r="H273" s="83">
        <v>1190852.8049709019</v>
      </c>
      <c r="I273" s="83">
        <v>0</v>
      </c>
      <c r="J273" s="83">
        <v>0</v>
      </c>
      <c r="K273" s="82">
        <v>0.94384313155908861</v>
      </c>
      <c r="L273" s="83">
        <v>0</v>
      </c>
      <c r="M273" s="83">
        <v>0</v>
      </c>
      <c r="N273" s="83">
        <v>0</v>
      </c>
      <c r="O273" s="83">
        <v>0</v>
      </c>
      <c r="P273" s="83">
        <v>0</v>
      </c>
      <c r="Q273" s="83">
        <v>0</v>
      </c>
      <c r="R273" s="83">
        <v>0</v>
      </c>
      <c r="S273" s="83">
        <v>0</v>
      </c>
      <c r="T273" s="83">
        <v>0</v>
      </c>
      <c r="U273" s="82">
        <v>0.94277619240995802</v>
      </c>
      <c r="V273" s="83">
        <v>0</v>
      </c>
      <c r="W273" s="83">
        <v>0</v>
      </c>
      <c r="X273" s="83">
        <v>0</v>
      </c>
      <c r="Y273" s="83">
        <v>0</v>
      </c>
      <c r="Z273" s="83">
        <v>0</v>
      </c>
      <c r="AA273" s="83">
        <v>0</v>
      </c>
      <c r="AB273" s="83">
        <v>0</v>
      </c>
      <c r="AC273" s="83">
        <v>0</v>
      </c>
      <c r="AD273" s="83">
        <v>0</v>
      </c>
      <c r="AE273" s="83">
        <f>+IF(AF273=1,AD273,AD273*$AT$6)</f>
        <v>0</v>
      </c>
      <c r="AF273" s="82">
        <v>0.94712157517284312</v>
      </c>
      <c r="AG273" s="83">
        <v>0</v>
      </c>
      <c r="AH273" s="83">
        <v>0</v>
      </c>
      <c r="AI273" s="83">
        <v>0</v>
      </c>
      <c r="AJ273" s="83">
        <v>0</v>
      </c>
      <c r="AK273" s="83">
        <v>0</v>
      </c>
      <c r="AL273" s="83">
        <v>0</v>
      </c>
      <c r="AM273" s="83">
        <v>0</v>
      </c>
      <c r="AN273" s="83">
        <v>0</v>
      </c>
      <c r="AO273" s="83">
        <v>0</v>
      </c>
      <c r="AP273" s="82">
        <v>0.94721959034263092</v>
      </c>
      <c r="AW273" s="587">
        <v>0</v>
      </c>
      <c r="AX273" s="587">
        <v>0</v>
      </c>
      <c r="AY273" s="587">
        <v>0</v>
      </c>
      <c r="AZ273" s="587">
        <v>0</v>
      </c>
      <c r="BA273" s="587">
        <v>0</v>
      </c>
      <c r="BB273" s="587">
        <v>0</v>
      </c>
      <c r="BC273" s="587">
        <v>0</v>
      </c>
      <c r="BD273" s="587">
        <v>0</v>
      </c>
      <c r="BE273" s="587">
        <v>0</v>
      </c>
      <c r="BF273" s="83">
        <f>+IF(BG273=1,BE273,BE273*$BK$6)</f>
        <v>0</v>
      </c>
      <c r="BG273" s="588">
        <v>0.94721959034263092</v>
      </c>
    </row>
    <row r="274" spans="1:59">
      <c r="A274" s="81" t="s">
        <v>328</v>
      </c>
      <c r="B274" s="78">
        <v>89890444.270658866</v>
      </c>
      <c r="C274" s="78">
        <v>89890444.270658866</v>
      </c>
      <c r="D274" s="78">
        <v>1261706.2784615385</v>
      </c>
      <c r="E274" s="78">
        <v>0</v>
      </c>
      <c r="F274" s="78">
        <v>91152150.549120411</v>
      </c>
      <c r="G274" s="78">
        <v>86713048.926887199</v>
      </c>
      <c r="H274" s="78">
        <v>1190852.8049709019</v>
      </c>
      <c r="I274" s="78">
        <v>0</v>
      </c>
      <c r="J274" s="78">
        <v>87903901.731858104</v>
      </c>
      <c r="K274" s="74" t="s">
        <v>5</v>
      </c>
      <c r="L274" s="78">
        <v>108725281.8168316</v>
      </c>
      <c r="M274" s="78">
        <v>108725281.8168316</v>
      </c>
      <c r="N274" s="78">
        <v>0</v>
      </c>
      <c r="O274" s="78">
        <v>0</v>
      </c>
      <c r="P274" s="78">
        <v>108725281.8168316</v>
      </c>
      <c r="Q274" s="78">
        <v>104728175.5351373</v>
      </c>
      <c r="R274" s="78">
        <v>0</v>
      </c>
      <c r="S274" s="78">
        <v>0</v>
      </c>
      <c r="T274" s="78">
        <v>104728175.5351373</v>
      </c>
      <c r="U274" s="74" t="s">
        <v>5</v>
      </c>
      <c r="V274" s="78">
        <v>114612220.21299297</v>
      </c>
      <c r="W274" s="78">
        <v>114612220.21299297</v>
      </c>
      <c r="X274" s="78">
        <v>0</v>
      </c>
      <c r="Y274" s="78">
        <v>0</v>
      </c>
      <c r="Z274" s="78">
        <v>114612220.21299297</v>
      </c>
      <c r="AA274" s="78">
        <v>110732693.98591425</v>
      </c>
      <c r="AB274" s="78">
        <v>0</v>
      </c>
      <c r="AC274" s="78">
        <v>0</v>
      </c>
      <c r="AD274" s="78">
        <v>110732693.98591425</v>
      </c>
      <c r="AE274" s="78">
        <f>SUM(AE270:AE273)</f>
        <v>110717316.34166488</v>
      </c>
      <c r="AF274" s="74" t="s">
        <v>5</v>
      </c>
      <c r="AG274" s="78">
        <v>116923644.9530459</v>
      </c>
      <c r="AH274" s="78">
        <v>116923644.9530459</v>
      </c>
      <c r="AI274" s="78">
        <v>0</v>
      </c>
      <c r="AJ274" s="78">
        <v>0</v>
      </c>
      <c r="AK274" s="78">
        <v>116923644.9530459</v>
      </c>
      <c r="AL274" s="78">
        <v>113045193.95537324</v>
      </c>
      <c r="AM274" s="78">
        <v>0</v>
      </c>
      <c r="AN274" s="78">
        <v>0</v>
      </c>
      <c r="AO274" s="78">
        <v>113045193.95537324</v>
      </c>
      <c r="AP274" s="74" t="s">
        <v>5</v>
      </c>
      <c r="AW274" s="589">
        <v>116923644.9530459</v>
      </c>
      <c r="AX274" s="589">
        <v>116923644.9530459</v>
      </c>
      <c r="AY274" s="589">
        <v>0</v>
      </c>
      <c r="AZ274" s="589">
        <v>0</v>
      </c>
      <c r="BA274" s="589">
        <v>116923644.9530459</v>
      </c>
      <c r="BB274" s="589">
        <v>113045193.95537324</v>
      </c>
      <c r="BC274" s="589">
        <v>0</v>
      </c>
      <c r="BD274" s="589">
        <v>0</v>
      </c>
      <c r="BE274" s="589">
        <v>113045193.95537324</v>
      </c>
      <c r="BF274" s="78">
        <f>SUM(BF270:BF273)</f>
        <v>113024931.63679545</v>
      </c>
      <c r="BG274" s="590" t="s">
        <v>5</v>
      </c>
    </row>
    <row r="276" spans="1:59">
      <c r="A276" s="81" t="s">
        <v>325</v>
      </c>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c r="AA276" s="83"/>
      <c r="AB276" s="83"/>
      <c r="AC276" s="83"/>
      <c r="AD276" s="83"/>
      <c r="AE276" s="83"/>
      <c r="AF276" s="83"/>
      <c r="AG276" s="83"/>
      <c r="AH276" s="83"/>
      <c r="AI276" s="83"/>
      <c r="AJ276" s="83"/>
      <c r="AK276" s="83"/>
      <c r="AL276" s="83"/>
      <c r="AM276" s="83"/>
      <c r="AN276" s="83"/>
      <c r="AO276" s="83"/>
      <c r="AP276" s="83"/>
      <c r="AW276" s="587"/>
      <c r="AX276" s="587"/>
      <c r="AY276" s="587"/>
      <c r="AZ276" s="587"/>
      <c r="BA276" s="587"/>
      <c r="BB276" s="587"/>
      <c r="BC276" s="587"/>
      <c r="BD276" s="587"/>
      <c r="BE276" s="587"/>
      <c r="BF276" s="83"/>
      <c r="BG276" s="587"/>
    </row>
    <row r="277" spans="1:59">
      <c r="A277" s="84" t="s">
        <v>327</v>
      </c>
      <c r="B277" s="83">
        <v>-5950183.1706646783</v>
      </c>
      <c r="C277" s="83">
        <v>-5950183.1706646783</v>
      </c>
      <c r="D277" s="83">
        <v>0</v>
      </c>
      <c r="E277" s="83">
        <v>0</v>
      </c>
      <c r="F277" s="83">
        <v>-5950183.1706646783</v>
      </c>
      <c r="G277" s="83">
        <v>-5950183.1706646783</v>
      </c>
      <c r="H277" s="83">
        <v>0</v>
      </c>
      <c r="I277" s="83">
        <v>0</v>
      </c>
      <c r="J277" s="83">
        <v>-5950183.1706646783</v>
      </c>
      <c r="K277" s="82">
        <v>1</v>
      </c>
      <c r="L277" s="83">
        <v>-5851921.455804754</v>
      </c>
      <c r="M277" s="83">
        <v>-5851921.455804754</v>
      </c>
      <c r="N277" s="83">
        <v>0</v>
      </c>
      <c r="O277" s="83">
        <v>0</v>
      </c>
      <c r="P277" s="83">
        <v>-5851921.455804754</v>
      </c>
      <c r="Q277" s="83">
        <v>-5851921.455804754</v>
      </c>
      <c r="R277" s="83">
        <v>0</v>
      </c>
      <c r="S277" s="83">
        <v>0</v>
      </c>
      <c r="T277" s="83">
        <v>-5851921.455804754</v>
      </c>
      <c r="U277" s="82">
        <v>1</v>
      </c>
      <c r="V277" s="83">
        <v>-6040759.5193076925</v>
      </c>
      <c r="W277" s="83">
        <v>-6040759.5193076925</v>
      </c>
      <c r="X277" s="83">
        <v>0</v>
      </c>
      <c r="Y277" s="83">
        <v>0</v>
      </c>
      <c r="Z277" s="83">
        <v>-6040759.5193076925</v>
      </c>
      <c r="AA277" s="83">
        <v>-6040759.5193076925</v>
      </c>
      <c r="AB277" s="83">
        <v>0</v>
      </c>
      <c r="AC277" s="83">
        <v>0</v>
      </c>
      <c r="AD277" s="83">
        <v>-6040759.5193076925</v>
      </c>
      <c r="AE277" s="83">
        <f>+IF(AF277=1,AD277,AD277*$AT$6)</f>
        <v>-6040759.5193076925</v>
      </c>
      <c r="AF277" s="82">
        <v>1</v>
      </c>
      <c r="AG277" s="83">
        <v>-6157234.8088461524</v>
      </c>
      <c r="AH277" s="83">
        <v>-6157234.8088461524</v>
      </c>
      <c r="AI277" s="83">
        <v>0</v>
      </c>
      <c r="AJ277" s="83">
        <v>0</v>
      </c>
      <c r="AK277" s="83">
        <v>-6157234.8088461524</v>
      </c>
      <c r="AL277" s="83">
        <v>-6157234.8088461524</v>
      </c>
      <c r="AM277" s="83">
        <v>0</v>
      </c>
      <c r="AN277" s="83">
        <v>0</v>
      </c>
      <c r="AO277" s="83">
        <v>-6157234.8088461524</v>
      </c>
      <c r="AP277" s="82">
        <v>1</v>
      </c>
      <c r="AW277" s="587">
        <v>-6157234.8088461524</v>
      </c>
      <c r="AX277" s="587">
        <v>-6157234.8088461524</v>
      </c>
      <c r="AY277" s="587">
        <v>0</v>
      </c>
      <c r="AZ277" s="587">
        <v>0</v>
      </c>
      <c r="BA277" s="587">
        <v>-6157234.8088461524</v>
      </c>
      <c r="BB277" s="587">
        <v>-6157234.8088461524</v>
      </c>
      <c r="BC277" s="587">
        <v>0</v>
      </c>
      <c r="BD277" s="587">
        <v>0</v>
      </c>
      <c r="BE277" s="587">
        <v>-6157234.8088461524</v>
      </c>
      <c r="BF277" s="83">
        <f>+IF(BG277=1,BE277,BE277*$BK$6)</f>
        <v>-6157234.8088461524</v>
      </c>
      <c r="BG277" s="588">
        <v>1</v>
      </c>
    </row>
    <row r="278" spans="1:59" ht="15.75" thickBot="1">
      <c r="A278" s="84" t="s">
        <v>326</v>
      </c>
      <c r="B278" s="83">
        <v>0</v>
      </c>
      <c r="C278" s="83">
        <v>0</v>
      </c>
      <c r="D278" s="83">
        <v>0</v>
      </c>
      <c r="E278" s="83">
        <v>0</v>
      </c>
      <c r="F278" s="83">
        <v>0</v>
      </c>
      <c r="G278" s="83">
        <v>0</v>
      </c>
      <c r="H278" s="83">
        <v>0</v>
      </c>
      <c r="I278" s="83">
        <v>0</v>
      </c>
      <c r="J278" s="83">
        <v>0</v>
      </c>
      <c r="K278" s="82">
        <v>0.94384313155908861</v>
      </c>
      <c r="L278" s="83">
        <v>0</v>
      </c>
      <c r="M278" s="83">
        <v>0</v>
      </c>
      <c r="N278" s="83">
        <v>0</v>
      </c>
      <c r="O278" s="83">
        <v>0</v>
      </c>
      <c r="P278" s="83">
        <v>0</v>
      </c>
      <c r="Q278" s="83">
        <v>0</v>
      </c>
      <c r="R278" s="83">
        <v>0</v>
      </c>
      <c r="S278" s="83">
        <v>0</v>
      </c>
      <c r="T278" s="83">
        <v>0</v>
      </c>
      <c r="U278" s="82">
        <v>0.94277619240995802</v>
      </c>
      <c r="V278" s="83">
        <v>0</v>
      </c>
      <c r="W278" s="83">
        <v>0</v>
      </c>
      <c r="X278" s="83">
        <v>0</v>
      </c>
      <c r="Y278" s="83">
        <v>0</v>
      </c>
      <c r="Z278" s="83">
        <v>0</v>
      </c>
      <c r="AA278" s="83">
        <v>0</v>
      </c>
      <c r="AB278" s="83">
        <v>0</v>
      </c>
      <c r="AC278" s="83">
        <v>0</v>
      </c>
      <c r="AD278" s="83">
        <v>0</v>
      </c>
      <c r="AE278" s="83">
        <f>+IF(AF278=1,AD278,AD278*$AT$6)</f>
        <v>0</v>
      </c>
      <c r="AF278" s="82">
        <v>0.94712157517284312</v>
      </c>
      <c r="AG278" s="83">
        <v>0</v>
      </c>
      <c r="AH278" s="83">
        <v>0</v>
      </c>
      <c r="AI278" s="83">
        <v>0</v>
      </c>
      <c r="AJ278" s="83">
        <v>0</v>
      </c>
      <c r="AK278" s="83">
        <v>0</v>
      </c>
      <c r="AL278" s="83">
        <v>0</v>
      </c>
      <c r="AM278" s="83">
        <v>0</v>
      </c>
      <c r="AN278" s="83">
        <v>0</v>
      </c>
      <c r="AO278" s="83">
        <v>0</v>
      </c>
      <c r="AP278" s="82">
        <v>0.94721959034263092</v>
      </c>
      <c r="AW278" s="587">
        <v>0</v>
      </c>
      <c r="AX278" s="587">
        <v>0</v>
      </c>
      <c r="AY278" s="587">
        <v>0</v>
      </c>
      <c r="AZ278" s="587">
        <v>0</v>
      </c>
      <c r="BA278" s="587">
        <v>0</v>
      </c>
      <c r="BB278" s="587">
        <v>0</v>
      </c>
      <c r="BC278" s="587">
        <v>0</v>
      </c>
      <c r="BD278" s="587">
        <v>0</v>
      </c>
      <c r="BE278" s="587">
        <v>0</v>
      </c>
      <c r="BF278" s="83">
        <f>+IF(BG278=1,BE278,BE278*$BK$6)</f>
        <v>0</v>
      </c>
      <c r="BG278" s="588">
        <v>0.94721959034263092</v>
      </c>
    </row>
    <row r="279" spans="1:59">
      <c r="A279" s="81" t="s">
        <v>325</v>
      </c>
      <c r="B279" s="78">
        <v>-5950183.1706646783</v>
      </c>
      <c r="C279" s="78">
        <v>-5950183.1706646783</v>
      </c>
      <c r="D279" s="78">
        <v>0</v>
      </c>
      <c r="E279" s="78">
        <v>0</v>
      </c>
      <c r="F279" s="78">
        <v>-5950183.1706646783</v>
      </c>
      <c r="G279" s="78">
        <v>-5950183.1706646783</v>
      </c>
      <c r="H279" s="78">
        <v>0</v>
      </c>
      <c r="I279" s="78">
        <v>0</v>
      </c>
      <c r="J279" s="78">
        <v>-5950183.1706646783</v>
      </c>
      <c r="K279" s="74" t="s">
        <v>5</v>
      </c>
      <c r="L279" s="78">
        <v>-5851921.455804754</v>
      </c>
      <c r="M279" s="78">
        <v>-5851921.455804754</v>
      </c>
      <c r="N279" s="78">
        <v>0</v>
      </c>
      <c r="O279" s="78">
        <v>0</v>
      </c>
      <c r="P279" s="78">
        <v>-5851921.455804754</v>
      </c>
      <c r="Q279" s="78">
        <v>-5851921.455804754</v>
      </c>
      <c r="R279" s="78">
        <v>0</v>
      </c>
      <c r="S279" s="78">
        <v>0</v>
      </c>
      <c r="T279" s="78">
        <v>-5851921.455804754</v>
      </c>
      <c r="U279" s="74" t="s">
        <v>5</v>
      </c>
      <c r="V279" s="78">
        <v>-6040759.5193076925</v>
      </c>
      <c r="W279" s="78">
        <v>-6040759.5193076925</v>
      </c>
      <c r="X279" s="78">
        <v>0</v>
      </c>
      <c r="Y279" s="78">
        <v>0</v>
      </c>
      <c r="Z279" s="78">
        <v>-6040759.5193076925</v>
      </c>
      <c r="AA279" s="78">
        <v>-6040759.5193076925</v>
      </c>
      <c r="AB279" s="78">
        <v>0</v>
      </c>
      <c r="AC279" s="78">
        <v>0</v>
      </c>
      <c r="AD279" s="78">
        <v>-6040759.5193076925</v>
      </c>
      <c r="AE279" s="78">
        <f>SUM(AE277:AE278)</f>
        <v>-6040759.5193076925</v>
      </c>
      <c r="AF279" s="74" t="s">
        <v>5</v>
      </c>
      <c r="AG279" s="78">
        <v>-6157234.8088461524</v>
      </c>
      <c r="AH279" s="78">
        <v>-6157234.8088461524</v>
      </c>
      <c r="AI279" s="78">
        <v>0</v>
      </c>
      <c r="AJ279" s="78">
        <v>0</v>
      </c>
      <c r="AK279" s="78">
        <v>-6157234.8088461524</v>
      </c>
      <c r="AL279" s="78">
        <v>-6157234.8088461524</v>
      </c>
      <c r="AM279" s="78">
        <v>0</v>
      </c>
      <c r="AN279" s="78">
        <v>0</v>
      </c>
      <c r="AO279" s="78">
        <v>-6157234.8088461524</v>
      </c>
      <c r="AP279" s="74" t="s">
        <v>5</v>
      </c>
      <c r="AW279" s="589">
        <v>-6157234.8088461524</v>
      </c>
      <c r="AX279" s="589">
        <v>-6157234.8088461524</v>
      </c>
      <c r="AY279" s="589">
        <v>0</v>
      </c>
      <c r="AZ279" s="589">
        <v>0</v>
      </c>
      <c r="BA279" s="589">
        <v>-6157234.8088461524</v>
      </c>
      <c r="BB279" s="589">
        <v>-6157234.8088461524</v>
      </c>
      <c r="BC279" s="589">
        <v>0</v>
      </c>
      <c r="BD279" s="589">
        <v>0</v>
      </c>
      <c r="BE279" s="589">
        <v>-6157234.8088461524</v>
      </c>
      <c r="BF279" s="78">
        <f>SUM(BF277:BF278)</f>
        <v>-6157234.8088461524</v>
      </c>
      <c r="BG279" s="590" t="s">
        <v>5</v>
      </c>
    </row>
    <row r="281" spans="1:59">
      <c r="A281" s="81" t="s">
        <v>323</v>
      </c>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c r="AA281" s="83"/>
      <c r="AB281" s="83"/>
      <c r="AC281" s="83"/>
      <c r="AD281" s="83"/>
      <c r="AE281" s="83">
        <f>+IF(AF281=1,AD281,AD281*$AT$6)</f>
        <v>0</v>
      </c>
      <c r="AF281" s="83"/>
      <c r="AG281" s="83"/>
      <c r="AH281" s="83"/>
      <c r="AI281" s="83"/>
      <c r="AJ281" s="83"/>
      <c r="AK281" s="83"/>
      <c r="AL281" s="83"/>
      <c r="AM281" s="83"/>
      <c r="AN281" s="83"/>
      <c r="AO281" s="83"/>
      <c r="AP281" s="83"/>
      <c r="AW281" s="587"/>
      <c r="AX281" s="587"/>
      <c r="AY281" s="587"/>
      <c r="AZ281" s="587"/>
      <c r="BA281" s="587"/>
      <c r="BB281" s="587"/>
      <c r="BC281" s="587"/>
      <c r="BD281" s="587"/>
      <c r="BE281" s="587"/>
      <c r="BF281" s="83">
        <f>+IF(BG281=1,BE281,BE281*$BK$6)</f>
        <v>0</v>
      </c>
      <c r="BG281" s="587"/>
    </row>
    <row r="282" spans="1:59" ht="15.75" thickBot="1">
      <c r="A282" s="84" t="s">
        <v>324</v>
      </c>
      <c r="B282" s="83">
        <v>0</v>
      </c>
      <c r="C282" s="83">
        <v>0</v>
      </c>
      <c r="D282" s="83">
        <v>0</v>
      </c>
      <c r="E282" s="83">
        <v>0</v>
      </c>
      <c r="F282" s="83">
        <v>0</v>
      </c>
      <c r="G282" s="83">
        <v>0</v>
      </c>
      <c r="H282" s="83">
        <v>0</v>
      </c>
      <c r="I282" s="83">
        <v>0</v>
      </c>
      <c r="J282" s="83">
        <v>0</v>
      </c>
      <c r="K282" s="82">
        <v>0.96436453997306537</v>
      </c>
      <c r="L282" s="83">
        <v>0</v>
      </c>
      <c r="M282" s="83">
        <v>0</v>
      </c>
      <c r="N282" s="83">
        <v>0</v>
      </c>
      <c r="O282" s="83">
        <v>0</v>
      </c>
      <c r="P282" s="83">
        <v>0</v>
      </c>
      <c r="Q282" s="83">
        <v>0</v>
      </c>
      <c r="R282" s="83">
        <v>0</v>
      </c>
      <c r="S282" s="83">
        <v>0</v>
      </c>
      <c r="T282" s="83">
        <v>0</v>
      </c>
      <c r="U282" s="82">
        <v>0.96323664363153194</v>
      </c>
      <c r="V282" s="83">
        <v>0</v>
      </c>
      <c r="W282" s="83">
        <v>0</v>
      </c>
      <c r="X282" s="83">
        <v>0</v>
      </c>
      <c r="Y282" s="83">
        <v>0</v>
      </c>
      <c r="Z282" s="83">
        <v>0</v>
      </c>
      <c r="AA282" s="83">
        <v>0</v>
      </c>
      <c r="AB282" s="83">
        <v>0</v>
      </c>
      <c r="AC282" s="83">
        <v>0</v>
      </c>
      <c r="AD282" s="83">
        <v>0</v>
      </c>
      <c r="AE282" s="83">
        <f>+IF(AF282=1,AD282,AD282*$AT$6)</f>
        <v>0</v>
      </c>
      <c r="AF282" s="82">
        <v>0.96615085005884116</v>
      </c>
      <c r="AG282" s="83">
        <v>0</v>
      </c>
      <c r="AH282" s="83">
        <v>0</v>
      </c>
      <c r="AI282" s="83">
        <v>0</v>
      </c>
      <c r="AJ282" s="83">
        <v>0</v>
      </c>
      <c r="AK282" s="83">
        <v>0</v>
      </c>
      <c r="AL282" s="83">
        <v>0</v>
      </c>
      <c r="AM282" s="83">
        <v>0</v>
      </c>
      <c r="AN282" s="83">
        <v>0</v>
      </c>
      <c r="AO282" s="83">
        <v>0</v>
      </c>
      <c r="AP282" s="82">
        <v>0.96682919866866823</v>
      </c>
      <c r="AW282" s="587">
        <v>0</v>
      </c>
      <c r="AX282" s="587">
        <v>0</v>
      </c>
      <c r="AY282" s="587">
        <v>0</v>
      </c>
      <c r="AZ282" s="587">
        <v>0</v>
      </c>
      <c r="BA282" s="587">
        <v>0</v>
      </c>
      <c r="BB282" s="587">
        <v>0</v>
      </c>
      <c r="BC282" s="587">
        <v>0</v>
      </c>
      <c r="BD282" s="587">
        <v>0</v>
      </c>
      <c r="BE282" s="587">
        <v>0</v>
      </c>
      <c r="BF282" s="83">
        <f>+IF(BG282=1,BE282,BE282*$BK$6)</f>
        <v>0</v>
      </c>
      <c r="BG282" s="588">
        <v>0.96682919866866823</v>
      </c>
    </row>
    <row r="283" spans="1:59">
      <c r="A283" s="81" t="s">
        <v>323</v>
      </c>
      <c r="B283" s="78">
        <v>0</v>
      </c>
      <c r="C283" s="78">
        <v>0</v>
      </c>
      <c r="D283" s="78">
        <v>0</v>
      </c>
      <c r="E283" s="78">
        <v>0</v>
      </c>
      <c r="F283" s="78">
        <v>0</v>
      </c>
      <c r="G283" s="78">
        <v>0</v>
      </c>
      <c r="H283" s="78">
        <v>0</v>
      </c>
      <c r="I283" s="78">
        <v>0</v>
      </c>
      <c r="J283" s="78">
        <v>0</v>
      </c>
      <c r="K283" s="74" t="s">
        <v>5</v>
      </c>
      <c r="L283" s="78">
        <v>0</v>
      </c>
      <c r="M283" s="78">
        <v>0</v>
      </c>
      <c r="N283" s="78">
        <v>0</v>
      </c>
      <c r="O283" s="78">
        <v>0</v>
      </c>
      <c r="P283" s="78">
        <v>0</v>
      </c>
      <c r="Q283" s="78">
        <v>0</v>
      </c>
      <c r="R283" s="78">
        <v>0</v>
      </c>
      <c r="S283" s="78">
        <v>0</v>
      </c>
      <c r="T283" s="78">
        <v>0</v>
      </c>
      <c r="U283" s="74" t="s">
        <v>5</v>
      </c>
      <c r="V283" s="78">
        <v>0</v>
      </c>
      <c r="W283" s="78">
        <v>0</v>
      </c>
      <c r="X283" s="78">
        <v>0</v>
      </c>
      <c r="Y283" s="78">
        <v>0</v>
      </c>
      <c r="Z283" s="78">
        <v>0</v>
      </c>
      <c r="AA283" s="78">
        <v>0</v>
      </c>
      <c r="AB283" s="78">
        <v>0</v>
      </c>
      <c r="AC283" s="78">
        <v>0</v>
      </c>
      <c r="AD283" s="78">
        <v>0</v>
      </c>
      <c r="AE283" s="78">
        <f>SUM(AE281:AE282)</f>
        <v>0</v>
      </c>
      <c r="AF283" s="74" t="s">
        <v>5</v>
      </c>
      <c r="AG283" s="78">
        <v>0</v>
      </c>
      <c r="AH283" s="78">
        <v>0</v>
      </c>
      <c r="AI283" s="78">
        <v>0</v>
      </c>
      <c r="AJ283" s="78">
        <v>0</v>
      </c>
      <c r="AK283" s="78">
        <v>0</v>
      </c>
      <c r="AL283" s="78">
        <v>0</v>
      </c>
      <c r="AM283" s="78">
        <v>0</v>
      </c>
      <c r="AN283" s="78">
        <v>0</v>
      </c>
      <c r="AO283" s="78">
        <v>0</v>
      </c>
      <c r="AP283" s="74" t="s">
        <v>5</v>
      </c>
      <c r="AW283" s="589">
        <v>0</v>
      </c>
      <c r="AX283" s="589">
        <v>0</v>
      </c>
      <c r="AY283" s="589">
        <v>0</v>
      </c>
      <c r="AZ283" s="589">
        <v>0</v>
      </c>
      <c r="BA283" s="589">
        <v>0</v>
      </c>
      <c r="BB283" s="589">
        <v>0</v>
      </c>
      <c r="BC283" s="589">
        <v>0</v>
      </c>
      <c r="BD283" s="589">
        <v>0</v>
      </c>
      <c r="BE283" s="589">
        <v>0</v>
      </c>
      <c r="BF283" s="78">
        <f>SUM(BF281:BF282)</f>
        <v>0</v>
      </c>
      <c r="BG283" s="590" t="s">
        <v>5</v>
      </c>
    </row>
    <row r="285" spans="1:59">
      <c r="A285" s="81" t="s">
        <v>321</v>
      </c>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c r="AA285" s="83"/>
      <c r="AB285" s="83"/>
      <c r="AC285" s="83"/>
      <c r="AD285" s="83"/>
      <c r="AE285" s="83"/>
      <c r="AF285" s="83"/>
      <c r="AG285" s="83"/>
      <c r="AH285" s="83"/>
      <c r="AI285" s="83"/>
      <c r="AJ285" s="83"/>
      <c r="AK285" s="83"/>
      <c r="AL285" s="83"/>
      <c r="AM285" s="83"/>
      <c r="AN285" s="83"/>
      <c r="AO285" s="83"/>
      <c r="AP285" s="83"/>
      <c r="AW285" s="587"/>
      <c r="AX285" s="587"/>
      <c r="AY285" s="587"/>
      <c r="AZ285" s="587"/>
      <c r="BA285" s="587"/>
      <c r="BB285" s="587"/>
      <c r="BC285" s="587"/>
      <c r="BD285" s="587"/>
      <c r="BE285" s="587"/>
      <c r="BF285" s="83"/>
      <c r="BG285" s="587"/>
    </row>
    <row r="286" spans="1:59" ht="15.75" thickBot="1">
      <c r="A286" s="84" t="s">
        <v>322</v>
      </c>
      <c r="B286" s="83">
        <v>25516312.680769227</v>
      </c>
      <c r="C286" s="83">
        <v>25516312.680769227</v>
      </c>
      <c r="D286" s="83">
        <v>-25516312.680769227</v>
      </c>
      <c r="E286" s="83">
        <v>0</v>
      </c>
      <c r="F286" s="83">
        <v>0</v>
      </c>
      <c r="G286" s="83">
        <v>24607027.140198909</v>
      </c>
      <c r="H286" s="83">
        <v>-24607027.140198909</v>
      </c>
      <c r="I286" s="83">
        <v>0</v>
      </c>
      <c r="J286" s="83">
        <v>0</v>
      </c>
      <c r="K286" s="82">
        <v>0.96436453997306537</v>
      </c>
      <c r="L286" s="83">
        <v>35304580.090000018</v>
      </c>
      <c r="M286" s="83">
        <v>35304580.090000018</v>
      </c>
      <c r="N286" s="83">
        <v>-35304580.090000018</v>
      </c>
      <c r="O286" s="83">
        <v>0</v>
      </c>
      <c r="P286" s="83">
        <v>0</v>
      </c>
      <c r="Q286" s="83">
        <v>34006665.230712228</v>
      </c>
      <c r="R286" s="83">
        <v>-34006665.230712228</v>
      </c>
      <c r="S286" s="83">
        <v>0</v>
      </c>
      <c r="T286" s="83">
        <v>0</v>
      </c>
      <c r="U286" s="82">
        <v>0.96323664363153194</v>
      </c>
      <c r="V286" s="83">
        <v>35304580.090000018</v>
      </c>
      <c r="W286" s="83">
        <v>35304580.090000018</v>
      </c>
      <c r="X286" s="83">
        <v>-35304580.090000018</v>
      </c>
      <c r="Y286" s="83">
        <v>0</v>
      </c>
      <c r="Z286" s="83">
        <v>0</v>
      </c>
      <c r="AA286" s="83">
        <v>34109550.064923957</v>
      </c>
      <c r="AB286" s="83">
        <v>-34109550.064923957</v>
      </c>
      <c r="AC286" s="83">
        <v>0</v>
      </c>
      <c r="AD286" s="83">
        <v>0</v>
      </c>
      <c r="AE286" s="83"/>
      <c r="AF286" s="82">
        <v>0.96615085005884116</v>
      </c>
      <c r="AG286" s="83">
        <v>35304580.090000018</v>
      </c>
      <c r="AH286" s="83">
        <v>35304580.090000018</v>
      </c>
      <c r="AI286" s="83">
        <v>-35304580.090000018</v>
      </c>
      <c r="AJ286" s="83">
        <v>0</v>
      </c>
      <c r="AK286" s="83">
        <v>0</v>
      </c>
      <c r="AL286" s="83">
        <v>34133498.877748534</v>
      </c>
      <c r="AM286" s="83">
        <v>-34133498.877748534</v>
      </c>
      <c r="AN286" s="83">
        <v>0</v>
      </c>
      <c r="AO286" s="83">
        <v>0</v>
      </c>
      <c r="AP286" s="82">
        <v>0.96682919866866823</v>
      </c>
      <c r="AW286" s="587">
        <v>35304580.090000018</v>
      </c>
      <c r="AX286" s="587">
        <v>35304580.090000018</v>
      </c>
      <c r="AY286" s="587">
        <v>-35304580.090000018</v>
      </c>
      <c r="AZ286" s="587">
        <v>0</v>
      </c>
      <c r="BA286" s="587">
        <v>0</v>
      </c>
      <c r="BB286" s="587">
        <v>34133498.877748534</v>
      </c>
      <c r="BC286" s="587">
        <v>-34133498.877748534</v>
      </c>
      <c r="BD286" s="587">
        <v>0</v>
      </c>
      <c r="BE286" s="587">
        <v>0</v>
      </c>
      <c r="BF286" s="83"/>
      <c r="BG286" s="588">
        <v>0.96682919866866823</v>
      </c>
    </row>
    <row r="287" spans="1:59">
      <c r="A287" s="81" t="s">
        <v>321</v>
      </c>
      <c r="B287" s="78">
        <v>25516312.680769227</v>
      </c>
      <c r="C287" s="78">
        <v>25516312.680769227</v>
      </c>
      <c r="D287" s="78">
        <v>-25516312.680769227</v>
      </c>
      <c r="E287" s="78">
        <v>0</v>
      </c>
      <c r="F287" s="78">
        <v>0</v>
      </c>
      <c r="G287" s="78">
        <v>24607027.140198909</v>
      </c>
      <c r="H287" s="78">
        <v>-24607027.140198909</v>
      </c>
      <c r="I287" s="78">
        <v>0</v>
      </c>
      <c r="J287" s="78">
        <v>0</v>
      </c>
      <c r="K287" s="74" t="s">
        <v>5</v>
      </c>
      <c r="L287" s="78">
        <v>35304580.090000018</v>
      </c>
      <c r="M287" s="78">
        <v>35304580.090000018</v>
      </c>
      <c r="N287" s="78">
        <v>-35304580.090000018</v>
      </c>
      <c r="O287" s="78">
        <v>0</v>
      </c>
      <c r="P287" s="78">
        <v>0</v>
      </c>
      <c r="Q287" s="78">
        <v>34006665.230712228</v>
      </c>
      <c r="R287" s="78">
        <v>-34006665.230712228</v>
      </c>
      <c r="S287" s="78">
        <v>0</v>
      </c>
      <c r="T287" s="78">
        <v>0</v>
      </c>
      <c r="U287" s="74" t="s">
        <v>5</v>
      </c>
      <c r="V287" s="78">
        <v>35304580.090000018</v>
      </c>
      <c r="W287" s="78">
        <v>35304580.090000018</v>
      </c>
      <c r="X287" s="78">
        <v>-35304580.090000018</v>
      </c>
      <c r="Y287" s="78">
        <v>0</v>
      </c>
      <c r="Z287" s="78">
        <v>0</v>
      </c>
      <c r="AA287" s="78">
        <v>34109550.064923957</v>
      </c>
      <c r="AB287" s="78">
        <v>-34109550.064923957</v>
      </c>
      <c r="AC287" s="78">
        <v>0</v>
      </c>
      <c r="AD287" s="78">
        <v>0</v>
      </c>
      <c r="AE287" s="78"/>
      <c r="AF287" s="74" t="s">
        <v>5</v>
      </c>
      <c r="AG287" s="78">
        <v>35304580.090000018</v>
      </c>
      <c r="AH287" s="78">
        <v>35304580.090000018</v>
      </c>
      <c r="AI287" s="78">
        <v>-35304580.090000018</v>
      </c>
      <c r="AJ287" s="78">
        <v>0</v>
      </c>
      <c r="AK287" s="78">
        <v>0</v>
      </c>
      <c r="AL287" s="78">
        <v>34133498.877748534</v>
      </c>
      <c r="AM287" s="78">
        <v>-34133498.877748534</v>
      </c>
      <c r="AN287" s="78">
        <v>0</v>
      </c>
      <c r="AO287" s="78">
        <v>0</v>
      </c>
      <c r="AP287" s="74" t="s">
        <v>5</v>
      </c>
      <c r="AW287" s="589">
        <v>35304580.090000018</v>
      </c>
      <c r="AX287" s="589">
        <v>35304580.090000018</v>
      </c>
      <c r="AY287" s="589">
        <v>-35304580.090000018</v>
      </c>
      <c r="AZ287" s="589">
        <v>0</v>
      </c>
      <c r="BA287" s="589">
        <v>0</v>
      </c>
      <c r="BB287" s="589">
        <v>34133498.877748534</v>
      </c>
      <c r="BC287" s="589">
        <v>-34133498.877748534</v>
      </c>
      <c r="BD287" s="589">
        <v>0</v>
      </c>
      <c r="BE287" s="589">
        <v>0</v>
      </c>
      <c r="BF287" s="78"/>
      <c r="BG287" s="590" t="s">
        <v>5</v>
      </c>
    </row>
    <row r="289" spans="1:59">
      <c r="A289" s="81" t="s">
        <v>319</v>
      </c>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c r="AA289" s="83"/>
      <c r="AB289" s="83"/>
      <c r="AC289" s="83"/>
      <c r="AD289" s="83"/>
      <c r="AE289" s="83"/>
      <c r="AF289" s="83"/>
      <c r="AG289" s="83"/>
      <c r="AH289" s="83"/>
      <c r="AI289" s="83"/>
      <c r="AJ289" s="83"/>
      <c r="AK289" s="83"/>
      <c r="AL289" s="83"/>
      <c r="AM289" s="83"/>
      <c r="AN289" s="83"/>
      <c r="AO289" s="83"/>
      <c r="AP289" s="83"/>
      <c r="AW289" s="587"/>
      <c r="AX289" s="587"/>
      <c r="AY289" s="587"/>
      <c r="AZ289" s="587"/>
      <c r="BA289" s="587"/>
      <c r="BB289" s="587"/>
      <c r="BC289" s="587"/>
      <c r="BD289" s="587"/>
      <c r="BE289" s="587"/>
      <c r="BF289" s="83"/>
      <c r="BG289" s="587"/>
    </row>
    <row r="290" spans="1:59" ht="15.75" thickBot="1">
      <c r="A290" s="84" t="s">
        <v>320</v>
      </c>
      <c r="B290" s="83">
        <v>393282891.39927232</v>
      </c>
      <c r="C290" s="83">
        <v>393282891.39927232</v>
      </c>
      <c r="D290" s="83">
        <v>0</v>
      </c>
      <c r="E290" s="83">
        <v>0</v>
      </c>
      <c r="F290" s="83">
        <v>393282891.39927232</v>
      </c>
      <c r="G290" s="83">
        <v>373013244.58335567</v>
      </c>
      <c r="H290" s="83">
        <v>0</v>
      </c>
      <c r="I290" s="83">
        <v>0</v>
      </c>
      <c r="J290" s="83">
        <v>373013244.58335567</v>
      </c>
      <c r="K290" s="82">
        <v>0.94846039006731586</v>
      </c>
      <c r="L290" s="83">
        <v>361600600.20200694</v>
      </c>
      <c r="M290" s="83">
        <v>361600600.20200694</v>
      </c>
      <c r="N290" s="83">
        <v>0</v>
      </c>
      <c r="O290" s="83">
        <v>0</v>
      </c>
      <c r="P290" s="83">
        <v>361600600.20200694</v>
      </c>
      <c r="Q290" s="83">
        <v>341461975.69050562</v>
      </c>
      <c r="R290" s="83">
        <v>0</v>
      </c>
      <c r="S290" s="83">
        <v>0</v>
      </c>
      <c r="T290" s="83">
        <v>341461975.69050562</v>
      </c>
      <c r="U290" s="82">
        <v>0.94430699368239179</v>
      </c>
      <c r="V290" s="83">
        <v>331284598.68440396</v>
      </c>
      <c r="W290" s="83">
        <v>331284598.68440396</v>
      </c>
      <c r="X290" s="83">
        <v>0</v>
      </c>
      <c r="Y290" s="83">
        <v>0</v>
      </c>
      <c r="Z290" s="83">
        <v>331284598.68440396</v>
      </c>
      <c r="AA290" s="83">
        <v>314252428.01099652</v>
      </c>
      <c r="AB290" s="83">
        <v>0</v>
      </c>
      <c r="AC290" s="83">
        <v>0</v>
      </c>
      <c r="AD290" s="83">
        <v>314252428.01099652</v>
      </c>
      <c r="AE290" s="83">
        <f>+IF(AF290=1,AD290,AD290*$AT$6)</f>
        <v>314252428.01099652</v>
      </c>
      <c r="AF290" s="82">
        <v>1</v>
      </c>
      <c r="AG290" s="83">
        <v>319109301.22935355</v>
      </c>
      <c r="AH290" s="83">
        <v>319109301.22935355</v>
      </c>
      <c r="AI290" s="83">
        <v>0</v>
      </c>
      <c r="AJ290" s="83">
        <v>0</v>
      </c>
      <c r="AK290" s="83">
        <v>319109301.22935355</v>
      </c>
      <c r="AL290" s="83">
        <v>302725992.20776373</v>
      </c>
      <c r="AM290" s="83">
        <v>0</v>
      </c>
      <c r="AN290" s="83">
        <v>0</v>
      </c>
      <c r="AO290" s="83">
        <v>302725992.20776373</v>
      </c>
      <c r="AP290" s="82">
        <v>0.94865925575195109</v>
      </c>
      <c r="AW290" s="587">
        <v>319109301.22935355</v>
      </c>
      <c r="AX290" s="587">
        <v>319109301.22935355</v>
      </c>
      <c r="AY290" s="587">
        <v>0</v>
      </c>
      <c r="AZ290" s="587">
        <v>0</v>
      </c>
      <c r="BA290" s="587">
        <v>319109301.22935355</v>
      </c>
      <c r="BB290" s="587">
        <v>302725992.20776373</v>
      </c>
      <c r="BC290" s="587">
        <v>0</v>
      </c>
      <c r="BD290" s="587">
        <v>0</v>
      </c>
      <c r="BE290" s="587">
        <v>302725992.20776373</v>
      </c>
      <c r="BF290" s="83">
        <f>+IF(BG290=1,BE290,BE290*$BK$6)</f>
        <v>302725992.20776373</v>
      </c>
      <c r="BG290" s="588">
        <v>1</v>
      </c>
    </row>
    <row r="291" spans="1:59">
      <c r="A291" s="81" t="s">
        <v>319</v>
      </c>
      <c r="B291" s="78">
        <v>393282891.39927232</v>
      </c>
      <c r="C291" s="78">
        <v>393282891.39927232</v>
      </c>
      <c r="D291" s="78">
        <v>0</v>
      </c>
      <c r="E291" s="78">
        <v>0</v>
      </c>
      <c r="F291" s="78">
        <v>393282891.39927232</v>
      </c>
      <c r="G291" s="78">
        <v>373013244.58335567</v>
      </c>
      <c r="H291" s="78">
        <v>0</v>
      </c>
      <c r="I291" s="78">
        <v>0</v>
      </c>
      <c r="J291" s="78">
        <v>373013244.58335567</v>
      </c>
      <c r="K291" s="74" t="s">
        <v>5</v>
      </c>
      <c r="L291" s="78">
        <v>361600600.20200694</v>
      </c>
      <c r="M291" s="78">
        <v>361600600.20200694</v>
      </c>
      <c r="N291" s="78">
        <v>0</v>
      </c>
      <c r="O291" s="78">
        <v>0</v>
      </c>
      <c r="P291" s="78">
        <v>361600600.20200694</v>
      </c>
      <c r="Q291" s="78">
        <v>341461975.69050562</v>
      </c>
      <c r="R291" s="78">
        <v>0</v>
      </c>
      <c r="S291" s="78">
        <v>0</v>
      </c>
      <c r="T291" s="78">
        <v>341461975.69050562</v>
      </c>
      <c r="U291" s="74" t="s">
        <v>5</v>
      </c>
      <c r="V291" s="78">
        <v>331284598.68440396</v>
      </c>
      <c r="W291" s="78">
        <v>331284598.68440396</v>
      </c>
      <c r="X291" s="78">
        <v>0</v>
      </c>
      <c r="Y291" s="78">
        <v>0</v>
      </c>
      <c r="Z291" s="78">
        <v>331284598.68440396</v>
      </c>
      <c r="AA291" s="78">
        <v>314252428.01099652</v>
      </c>
      <c r="AB291" s="78">
        <v>0</v>
      </c>
      <c r="AC291" s="78">
        <v>0</v>
      </c>
      <c r="AD291" s="78">
        <v>314252428.01099652</v>
      </c>
      <c r="AE291" s="78">
        <f>SUM(AE290)</f>
        <v>314252428.01099652</v>
      </c>
      <c r="AF291" s="74" t="s">
        <v>5</v>
      </c>
      <c r="AG291" s="78">
        <v>319109301.22935355</v>
      </c>
      <c r="AH291" s="78">
        <v>319109301.22935355</v>
      </c>
      <c r="AI291" s="78">
        <v>0</v>
      </c>
      <c r="AJ291" s="78">
        <v>0</v>
      </c>
      <c r="AK291" s="78">
        <v>319109301.22935355</v>
      </c>
      <c r="AL291" s="78">
        <v>302725992.20776373</v>
      </c>
      <c r="AM291" s="78">
        <v>0</v>
      </c>
      <c r="AN291" s="78">
        <v>0</v>
      </c>
      <c r="AO291" s="78">
        <v>302725992.20776373</v>
      </c>
      <c r="AP291" s="74" t="s">
        <v>5</v>
      </c>
      <c r="AW291" s="589">
        <v>319109301.22935355</v>
      </c>
      <c r="AX291" s="589">
        <v>319109301.22935355</v>
      </c>
      <c r="AY291" s="589">
        <v>0</v>
      </c>
      <c r="AZ291" s="589">
        <v>0</v>
      </c>
      <c r="BA291" s="589">
        <v>319109301.22935355</v>
      </c>
      <c r="BB291" s="589">
        <v>302725992.20776373</v>
      </c>
      <c r="BC291" s="589">
        <v>0</v>
      </c>
      <c r="BD291" s="589">
        <v>0</v>
      </c>
      <c r="BE291" s="589">
        <v>302725992.20776373</v>
      </c>
      <c r="BF291" s="78">
        <f>SUM(BF290)</f>
        <v>302725992.20776373</v>
      </c>
      <c r="BG291" s="590" t="s">
        <v>5</v>
      </c>
    </row>
    <row r="293" spans="1:59">
      <c r="A293" s="81" t="s">
        <v>317</v>
      </c>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c r="AA293" s="83"/>
      <c r="AB293" s="83"/>
      <c r="AC293" s="83"/>
      <c r="AD293" s="83"/>
      <c r="AF293" s="83"/>
      <c r="AG293" s="83"/>
      <c r="AH293" s="83"/>
      <c r="AI293" s="83"/>
      <c r="AJ293" s="83"/>
      <c r="AK293" s="83"/>
      <c r="AL293" s="83"/>
      <c r="AM293" s="83"/>
      <c r="AN293" s="83"/>
      <c r="AO293" s="83"/>
      <c r="AP293" s="83"/>
      <c r="AW293" s="587"/>
      <c r="AX293" s="587"/>
      <c r="AY293" s="587"/>
      <c r="AZ293" s="587"/>
      <c r="BA293" s="587"/>
      <c r="BB293" s="587"/>
      <c r="BC293" s="587"/>
      <c r="BD293" s="587"/>
      <c r="BE293" s="587"/>
      <c r="BG293" s="587"/>
    </row>
    <row r="294" spans="1:59" ht="15.75" thickBot="1">
      <c r="A294" s="84" t="s">
        <v>318</v>
      </c>
      <c r="B294" s="83">
        <v>470438721.57270348</v>
      </c>
      <c r="C294" s="83">
        <v>470438721.57270348</v>
      </c>
      <c r="D294" s="83">
        <v>0</v>
      </c>
      <c r="E294" s="83">
        <v>0</v>
      </c>
      <c r="F294" s="83">
        <v>470438721.57270348</v>
      </c>
      <c r="G294" s="83">
        <v>451502891.38110197</v>
      </c>
      <c r="H294" s="83">
        <v>0</v>
      </c>
      <c r="I294" s="83">
        <v>0</v>
      </c>
      <c r="J294" s="83">
        <v>451502891.38110197</v>
      </c>
      <c r="K294" s="82">
        <v>0.95974857229375599</v>
      </c>
      <c r="L294" s="83">
        <v>480114882.13038182</v>
      </c>
      <c r="M294" s="83">
        <v>480114882.13038182</v>
      </c>
      <c r="N294" s="83">
        <v>0</v>
      </c>
      <c r="O294" s="83">
        <v>0</v>
      </c>
      <c r="P294" s="83">
        <v>480114882.13038182</v>
      </c>
      <c r="Q294" s="83">
        <v>460854607.60869765</v>
      </c>
      <c r="R294" s="83">
        <v>0</v>
      </c>
      <c r="S294" s="83">
        <v>0</v>
      </c>
      <c r="T294" s="83">
        <v>460854607.60869765</v>
      </c>
      <c r="U294" s="82">
        <v>0.95988402934684747</v>
      </c>
      <c r="V294" s="83">
        <v>483834550.2119506</v>
      </c>
      <c r="W294" s="83">
        <v>483834550.2119506</v>
      </c>
      <c r="X294" s="83">
        <v>0</v>
      </c>
      <c r="Y294" s="83">
        <v>0</v>
      </c>
      <c r="Z294" s="83">
        <v>483834550.2119506</v>
      </c>
      <c r="AA294" s="83">
        <v>465699821.62258595</v>
      </c>
      <c r="AB294" s="83">
        <v>0</v>
      </c>
      <c r="AC294" s="83">
        <v>0</v>
      </c>
      <c r="AD294" s="83">
        <v>465699821.62258595</v>
      </c>
      <c r="AE294" s="83">
        <f>+IF(AF294=1,AD294,AD294*$AT$6)</f>
        <v>465635149.06811154</v>
      </c>
      <c r="AF294" s="82">
        <v>0.96251873996716342</v>
      </c>
      <c r="AG294" s="83">
        <v>478231039.43728733</v>
      </c>
      <c r="AH294" s="83">
        <v>478231039.43728733</v>
      </c>
      <c r="AI294" s="83">
        <v>0</v>
      </c>
      <c r="AJ294" s="83">
        <v>0</v>
      </c>
      <c r="AK294" s="83">
        <v>478231039.43728733</v>
      </c>
      <c r="AL294" s="83">
        <v>460779356.32629091</v>
      </c>
      <c r="AM294" s="83">
        <v>0</v>
      </c>
      <c r="AN294" s="83">
        <v>0</v>
      </c>
      <c r="AO294" s="83">
        <v>460779356.32629091</v>
      </c>
      <c r="AP294" s="82">
        <v>0.96350784103948783</v>
      </c>
      <c r="AW294" s="587">
        <v>478231039.43728733</v>
      </c>
      <c r="AX294" s="587">
        <v>478231039.43728733</v>
      </c>
      <c r="AY294" s="587">
        <v>0</v>
      </c>
      <c r="AZ294" s="587">
        <v>0</v>
      </c>
      <c r="BA294" s="587">
        <v>478231039.43728733</v>
      </c>
      <c r="BB294" s="587">
        <v>460779356.32629091</v>
      </c>
      <c r="BC294" s="587">
        <v>0</v>
      </c>
      <c r="BD294" s="587">
        <v>0</v>
      </c>
      <c r="BE294" s="587">
        <v>460779356.32629091</v>
      </c>
      <c r="BF294" s="83">
        <f>+IF(BG294=1,BE294,BE294*$BK$6)</f>
        <v>460696765.8349548</v>
      </c>
      <c r="BG294" s="588">
        <v>0.96350784103948783</v>
      </c>
    </row>
    <row r="295" spans="1:59">
      <c r="A295" s="81" t="s">
        <v>317</v>
      </c>
      <c r="B295" s="78">
        <v>470438721.57270348</v>
      </c>
      <c r="C295" s="78">
        <v>470438721.57270348</v>
      </c>
      <c r="D295" s="78">
        <v>0</v>
      </c>
      <c r="E295" s="78">
        <v>0</v>
      </c>
      <c r="F295" s="78">
        <v>470438721.57270348</v>
      </c>
      <c r="G295" s="78">
        <v>451502891.38110197</v>
      </c>
      <c r="H295" s="78">
        <v>0</v>
      </c>
      <c r="I295" s="78">
        <v>0</v>
      </c>
      <c r="J295" s="78">
        <v>451502891.38110197</v>
      </c>
      <c r="K295" s="74" t="s">
        <v>5</v>
      </c>
      <c r="L295" s="78">
        <v>480114882.13038182</v>
      </c>
      <c r="M295" s="78">
        <v>480114882.13038182</v>
      </c>
      <c r="N295" s="78">
        <v>0</v>
      </c>
      <c r="O295" s="78">
        <v>0</v>
      </c>
      <c r="P295" s="78">
        <v>480114882.13038182</v>
      </c>
      <c r="Q295" s="78">
        <v>460854607.60869765</v>
      </c>
      <c r="R295" s="78">
        <v>0</v>
      </c>
      <c r="S295" s="78">
        <v>0</v>
      </c>
      <c r="T295" s="78">
        <v>460854607.60869765</v>
      </c>
      <c r="U295" s="74" t="s">
        <v>5</v>
      </c>
      <c r="V295" s="78">
        <v>483834550.2119506</v>
      </c>
      <c r="W295" s="78">
        <v>483834550.2119506</v>
      </c>
      <c r="X295" s="78">
        <v>0</v>
      </c>
      <c r="Y295" s="78">
        <v>0</v>
      </c>
      <c r="Z295" s="78">
        <v>483834550.2119506</v>
      </c>
      <c r="AA295" s="78">
        <v>465699821.62258595</v>
      </c>
      <c r="AB295" s="78">
        <v>0</v>
      </c>
      <c r="AC295" s="78">
        <v>0</v>
      </c>
      <c r="AD295" s="78">
        <v>465699821.62258595</v>
      </c>
      <c r="AE295" s="78">
        <f>SUM(AE294)</f>
        <v>465635149.06811154</v>
      </c>
      <c r="AF295" s="74" t="s">
        <v>5</v>
      </c>
      <c r="AG295" s="78">
        <v>478231039.43728733</v>
      </c>
      <c r="AH295" s="78">
        <v>478231039.43728733</v>
      </c>
      <c r="AI295" s="78">
        <v>0</v>
      </c>
      <c r="AJ295" s="78">
        <v>0</v>
      </c>
      <c r="AK295" s="78">
        <v>478231039.43728733</v>
      </c>
      <c r="AL295" s="78">
        <v>460779356.32629091</v>
      </c>
      <c r="AM295" s="78">
        <v>0</v>
      </c>
      <c r="AN295" s="78">
        <v>0</v>
      </c>
      <c r="AO295" s="78">
        <v>460779356.32629091</v>
      </c>
      <c r="AP295" s="74" t="s">
        <v>5</v>
      </c>
      <c r="AW295" s="589">
        <v>478231039.43728733</v>
      </c>
      <c r="AX295" s="589">
        <v>478231039.43728733</v>
      </c>
      <c r="AY295" s="589">
        <v>0</v>
      </c>
      <c r="AZ295" s="589">
        <v>0</v>
      </c>
      <c r="BA295" s="589">
        <v>478231039.43728733</v>
      </c>
      <c r="BB295" s="589">
        <v>460779356.32629091</v>
      </c>
      <c r="BC295" s="589">
        <v>0</v>
      </c>
      <c r="BD295" s="589">
        <v>0</v>
      </c>
      <c r="BE295" s="589">
        <v>460779356.32629091</v>
      </c>
      <c r="BF295" s="78">
        <f>SUM(BF294)</f>
        <v>460696765.8349548</v>
      </c>
      <c r="BG295" s="590" t="s">
        <v>5</v>
      </c>
    </row>
    <row r="297" spans="1:59">
      <c r="A297" s="81" t="s">
        <v>314</v>
      </c>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c r="AA297" s="83"/>
      <c r="AB297" s="83"/>
      <c r="AC297" s="83"/>
      <c r="AD297" s="83"/>
      <c r="AF297" s="83"/>
      <c r="AG297" s="83"/>
      <c r="AH297" s="83"/>
      <c r="AI297" s="83"/>
      <c r="AJ297" s="83"/>
      <c r="AK297" s="83"/>
      <c r="AL297" s="83"/>
      <c r="AM297" s="83"/>
      <c r="AN297" s="83"/>
      <c r="AO297" s="83"/>
      <c r="AP297" s="83"/>
      <c r="AW297" s="587"/>
      <c r="AX297" s="587"/>
      <c r="AY297" s="587"/>
      <c r="AZ297" s="587"/>
      <c r="BA297" s="587"/>
      <c r="BB297" s="587"/>
      <c r="BC297" s="587"/>
      <c r="BD297" s="587"/>
      <c r="BE297" s="587"/>
      <c r="BG297" s="587"/>
    </row>
    <row r="298" spans="1:59">
      <c r="A298" s="84" t="s">
        <v>316</v>
      </c>
      <c r="B298" s="83">
        <v>0</v>
      </c>
      <c r="C298" s="83">
        <v>0</v>
      </c>
      <c r="D298" s="83">
        <v>0</v>
      </c>
      <c r="E298" s="83">
        <v>0</v>
      </c>
      <c r="F298" s="83">
        <v>0</v>
      </c>
      <c r="G298" s="83">
        <v>0</v>
      </c>
      <c r="H298" s="83">
        <v>0</v>
      </c>
      <c r="I298" s="83">
        <v>0</v>
      </c>
      <c r="J298" s="83">
        <v>0</v>
      </c>
      <c r="K298" s="82">
        <v>1</v>
      </c>
      <c r="L298" s="83">
        <v>0</v>
      </c>
      <c r="M298" s="83">
        <v>0</v>
      </c>
      <c r="N298" s="83">
        <v>0</v>
      </c>
      <c r="O298" s="83">
        <v>0</v>
      </c>
      <c r="P298" s="83">
        <v>0</v>
      </c>
      <c r="Q298" s="83">
        <v>0</v>
      </c>
      <c r="R298" s="83">
        <v>0</v>
      </c>
      <c r="S298" s="83">
        <v>0</v>
      </c>
      <c r="T298" s="83">
        <v>0</v>
      </c>
      <c r="U298" s="82">
        <v>1</v>
      </c>
      <c r="V298" s="83">
        <v>0</v>
      </c>
      <c r="W298" s="83">
        <v>0</v>
      </c>
      <c r="X298" s="83">
        <v>0</v>
      </c>
      <c r="Y298" s="83">
        <v>0</v>
      </c>
      <c r="Z298" s="83">
        <v>0</v>
      </c>
      <c r="AA298" s="83">
        <v>0</v>
      </c>
      <c r="AB298" s="83">
        <v>0</v>
      </c>
      <c r="AC298" s="83">
        <v>0</v>
      </c>
      <c r="AD298" s="83">
        <v>0</v>
      </c>
      <c r="AE298" s="83">
        <f>+IF(AF298=1,AD298,AD298*$AT$6)</f>
        <v>0</v>
      </c>
      <c r="AF298" s="82">
        <v>1</v>
      </c>
      <c r="AG298" s="83">
        <v>0</v>
      </c>
      <c r="AH298" s="83">
        <v>0</v>
      </c>
      <c r="AI298" s="83">
        <v>0</v>
      </c>
      <c r="AJ298" s="83">
        <v>0</v>
      </c>
      <c r="AK298" s="83">
        <v>0</v>
      </c>
      <c r="AL298" s="83">
        <v>0</v>
      </c>
      <c r="AM298" s="83">
        <v>0</v>
      </c>
      <c r="AN298" s="83">
        <v>0</v>
      </c>
      <c r="AO298" s="83">
        <v>0</v>
      </c>
      <c r="AP298" s="82">
        <v>1</v>
      </c>
      <c r="AW298" s="587">
        <v>0</v>
      </c>
      <c r="AX298" s="587">
        <v>0</v>
      </c>
      <c r="AY298" s="587">
        <v>0</v>
      </c>
      <c r="AZ298" s="587">
        <v>0</v>
      </c>
      <c r="BA298" s="587">
        <v>0</v>
      </c>
      <c r="BB298" s="587">
        <v>0</v>
      </c>
      <c r="BC298" s="587">
        <v>0</v>
      </c>
      <c r="BD298" s="587">
        <v>0</v>
      </c>
      <c r="BE298" s="587">
        <v>0</v>
      </c>
      <c r="BF298" s="83">
        <f>+IF(BG298=1,BE298,BE298*$BK$6)</f>
        <v>0</v>
      </c>
      <c r="BG298" s="588">
        <v>1</v>
      </c>
    </row>
    <row r="299" spans="1:59" ht="15.75" thickBot="1">
      <c r="A299" s="84" t="s">
        <v>315</v>
      </c>
      <c r="B299" s="83">
        <v>0</v>
      </c>
      <c r="C299" s="83">
        <v>0</v>
      </c>
      <c r="D299" s="83">
        <v>0</v>
      </c>
      <c r="E299" s="83">
        <v>0</v>
      </c>
      <c r="F299" s="83">
        <v>0</v>
      </c>
      <c r="G299" s="83">
        <v>0</v>
      </c>
      <c r="H299" s="83">
        <v>0</v>
      </c>
      <c r="I299" s="83">
        <v>0</v>
      </c>
      <c r="J299" s="83">
        <v>0</v>
      </c>
      <c r="K299" s="82">
        <v>1</v>
      </c>
      <c r="L299" s="83">
        <v>0</v>
      </c>
      <c r="M299" s="83">
        <v>0</v>
      </c>
      <c r="N299" s="83">
        <v>0</v>
      </c>
      <c r="O299" s="83">
        <v>0</v>
      </c>
      <c r="P299" s="83">
        <v>0</v>
      </c>
      <c r="Q299" s="83">
        <v>0</v>
      </c>
      <c r="R299" s="83">
        <v>0</v>
      </c>
      <c r="S299" s="83">
        <v>0</v>
      </c>
      <c r="T299" s="83">
        <v>0</v>
      </c>
      <c r="U299" s="82">
        <v>1</v>
      </c>
      <c r="V299" s="83">
        <v>0</v>
      </c>
      <c r="W299" s="83">
        <v>0</v>
      </c>
      <c r="X299" s="83">
        <v>0</v>
      </c>
      <c r="Y299" s="83">
        <v>0</v>
      </c>
      <c r="Z299" s="83">
        <v>0</v>
      </c>
      <c r="AA299" s="83">
        <v>0</v>
      </c>
      <c r="AB299" s="83">
        <v>0</v>
      </c>
      <c r="AC299" s="83">
        <v>0</v>
      </c>
      <c r="AD299" s="83">
        <v>0</v>
      </c>
      <c r="AE299" s="83">
        <f>+IF(AF299=1,AD299,AD299*$AT$6)</f>
        <v>0</v>
      </c>
      <c r="AF299" s="82">
        <v>1</v>
      </c>
      <c r="AG299" s="83">
        <v>0</v>
      </c>
      <c r="AH299" s="83">
        <v>0</v>
      </c>
      <c r="AI299" s="83">
        <v>0</v>
      </c>
      <c r="AJ299" s="83">
        <v>0</v>
      </c>
      <c r="AK299" s="83">
        <v>0</v>
      </c>
      <c r="AL299" s="83">
        <v>0</v>
      </c>
      <c r="AM299" s="83">
        <v>0</v>
      </c>
      <c r="AN299" s="83">
        <v>0</v>
      </c>
      <c r="AO299" s="83">
        <v>0</v>
      </c>
      <c r="AP299" s="82">
        <v>1</v>
      </c>
      <c r="AW299" s="587">
        <v>0</v>
      </c>
      <c r="AX299" s="587">
        <v>0</v>
      </c>
      <c r="AY299" s="587">
        <v>0</v>
      </c>
      <c r="AZ299" s="587">
        <v>0</v>
      </c>
      <c r="BA299" s="587">
        <v>0</v>
      </c>
      <c r="BB299" s="587">
        <v>0</v>
      </c>
      <c r="BC299" s="587">
        <v>0</v>
      </c>
      <c r="BD299" s="587">
        <v>0</v>
      </c>
      <c r="BE299" s="587">
        <v>0</v>
      </c>
      <c r="BF299" s="83">
        <f>+IF(BG299=1,BE299,BE299*$BK$6)</f>
        <v>0</v>
      </c>
      <c r="BG299" s="588">
        <v>1</v>
      </c>
    </row>
    <row r="300" spans="1:59">
      <c r="A300" s="81" t="s">
        <v>314</v>
      </c>
      <c r="B300" s="78">
        <v>0</v>
      </c>
      <c r="C300" s="78">
        <v>0</v>
      </c>
      <c r="D300" s="78">
        <v>0</v>
      </c>
      <c r="E300" s="78">
        <v>0</v>
      </c>
      <c r="F300" s="78">
        <v>0</v>
      </c>
      <c r="G300" s="78">
        <v>0</v>
      </c>
      <c r="H300" s="78">
        <v>0</v>
      </c>
      <c r="I300" s="78">
        <v>0</v>
      </c>
      <c r="J300" s="78">
        <v>0</v>
      </c>
      <c r="K300" s="74" t="s">
        <v>5</v>
      </c>
      <c r="L300" s="78">
        <v>0</v>
      </c>
      <c r="M300" s="78">
        <v>0</v>
      </c>
      <c r="N300" s="78">
        <v>0</v>
      </c>
      <c r="O300" s="78">
        <v>0</v>
      </c>
      <c r="P300" s="78">
        <v>0</v>
      </c>
      <c r="Q300" s="78">
        <v>0</v>
      </c>
      <c r="R300" s="78">
        <v>0</v>
      </c>
      <c r="S300" s="78">
        <v>0</v>
      </c>
      <c r="T300" s="78">
        <v>0</v>
      </c>
      <c r="U300" s="74" t="s">
        <v>5</v>
      </c>
      <c r="V300" s="78">
        <v>0</v>
      </c>
      <c r="W300" s="78">
        <v>0</v>
      </c>
      <c r="X300" s="78">
        <v>0</v>
      </c>
      <c r="Y300" s="78">
        <v>0</v>
      </c>
      <c r="Z300" s="78">
        <v>0</v>
      </c>
      <c r="AA300" s="78">
        <v>0</v>
      </c>
      <c r="AB300" s="78">
        <v>0</v>
      </c>
      <c r="AC300" s="78">
        <v>0</v>
      </c>
      <c r="AD300" s="78">
        <v>0</v>
      </c>
      <c r="AE300" s="78">
        <f>+IF(AF300=1,AD300,AD300*$AT$6)</f>
        <v>0</v>
      </c>
      <c r="AF300" s="74" t="s">
        <v>5</v>
      </c>
      <c r="AG300" s="78">
        <v>0</v>
      </c>
      <c r="AH300" s="78">
        <v>0</v>
      </c>
      <c r="AI300" s="78">
        <v>0</v>
      </c>
      <c r="AJ300" s="78">
        <v>0</v>
      </c>
      <c r="AK300" s="78">
        <v>0</v>
      </c>
      <c r="AL300" s="78">
        <v>0</v>
      </c>
      <c r="AM300" s="78">
        <v>0</v>
      </c>
      <c r="AN300" s="78">
        <v>0</v>
      </c>
      <c r="AO300" s="78">
        <v>0</v>
      </c>
      <c r="AP300" s="74" t="s">
        <v>5</v>
      </c>
      <c r="AW300" s="589">
        <v>0</v>
      </c>
      <c r="AX300" s="589">
        <v>0</v>
      </c>
      <c r="AY300" s="589">
        <v>0</v>
      </c>
      <c r="AZ300" s="589">
        <v>0</v>
      </c>
      <c r="BA300" s="589">
        <v>0</v>
      </c>
      <c r="BB300" s="589">
        <v>0</v>
      </c>
      <c r="BC300" s="589">
        <v>0</v>
      </c>
      <c r="BD300" s="589">
        <v>0</v>
      </c>
      <c r="BE300" s="589">
        <v>0</v>
      </c>
      <c r="BF300" s="78">
        <f>+IF(BG300=1,BE300,BE300*$BK$6)</f>
        <v>0</v>
      </c>
      <c r="BG300" s="590" t="s">
        <v>5</v>
      </c>
    </row>
    <row r="302" spans="1:59">
      <c r="A302" s="81" t="s">
        <v>312</v>
      </c>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c r="AA302" s="83"/>
      <c r="AB302" s="83"/>
      <c r="AC302" s="83"/>
      <c r="AD302" s="83"/>
      <c r="AF302" s="83"/>
      <c r="AG302" s="83"/>
      <c r="AH302" s="83"/>
      <c r="AI302" s="83"/>
      <c r="AJ302" s="83"/>
      <c r="AK302" s="83"/>
      <c r="AL302" s="83"/>
      <c r="AM302" s="83"/>
      <c r="AN302" s="83"/>
      <c r="AO302" s="83"/>
      <c r="AP302" s="83"/>
      <c r="AW302" s="587"/>
      <c r="AX302" s="587"/>
      <c r="AY302" s="587"/>
      <c r="AZ302" s="587"/>
      <c r="BA302" s="587"/>
      <c r="BB302" s="587"/>
      <c r="BC302" s="587"/>
      <c r="BD302" s="587"/>
      <c r="BE302" s="587"/>
      <c r="BG302" s="587"/>
    </row>
    <row r="303" spans="1:59" ht="15.75" thickBot="1">
      <c r="A303" s="84" t="s">
        <v>313</v>
      </c>
      <c r="B303" s="83">
        <v>1840205.1976923081</v>
      </c>
      <c r="C303" s="83">
        <v>1840205.1976923081</v>
      </c>
      <c r="D303" s="83">
        <v>0</v>
      </c>
      <c r="E303" s="83">
        <v>0</v>
      </c>
      <c r="F303" s="83">
        <v>1840205.1976923081</v>
      </c>
      <c r="G303" s="83">
        <v>1766134.3112127418</v>
      </c>
      <c r="H303" s="83">
        <v>0</v>
      </c>
      <c r="I303" s="83">
        <v>0</v>
      </c>
      <c r="J303" s="83">
        <v>1766134.3112127418</v>
      </c>
      <c r="K303" s="82">
        <v>0.95974857229375599</v>
      </c>
      <c r="L303" s="83">
        <v>1840205.1976923081</v>
      </c>
      <c r="M303" s="83">
        <v>1840205.1976923081</v>
      </c>
      <c r="N303" s="83">
        <v>0</v>
      </c>
      <c r="O303" s="83">
        <v>0</v>
      </c>
      <c r="P303" s="83">
        <v>1840205.1976923081</v>
      </c>
      <c r="Q303" s="83">
        <v>1766383.5799859047</v>
      </c>
      <c r="R303" s="83">
        <v>0</v>
      </c>
      <c r="S303" s="83">
        <v>0</v>
      </c>
      <c r="T303" s="83">
        <v>1766383.5799859047</v>
      </c>
      <c r="U303" s="82">
        <v>0.95988402934684747</v>
      </c>
      <c r="V303" s="83">
        <v>1840205.1976923081</v>
      </c>
      <c r="W303" s="83">
        <v>1840205.1976923081</v>
      </c>
      <c r="X303" s="83">
        <v>0</v>
      </c>
      <c r="Y303" s="83">
        <v>0</v>
      </c>
      <c r="Z303" s="83">
        <v>1840205.1976923081</v>
      </c>
      <c r="AA303" s="83">
        <v>1771231.9881638254</v>
      </c>
      <c r="AB303" s="83">
        <v>0</v>
      </c>
      <c r="AC303" s="83">
        <v>0</v>
      </c>
      <c r="AD303" s="83">
        <v>1771231.9881638254</v>
      </c>
      <c r="AE303" s="83">
        <f>+IF(AF303=1,AD303,AD303*$AT$6)</f>
        <v>1770986.0140579254</v>
      </c>
      <c r="AF303" s="82">
        <v>0.96251873996716342</v>
      </c>
      <c r="AG303" s="83">
        <v>1840205.1976923081</v>
      </c>
      <c r="AH303" s="83">
        <v>1840205.1976923081</v>
      </c>
      <c r="AI303" s="83">
        <v>0</v>
      </c>
      <c r="AJ303" s="83">
        <v>0</v>
      </c>
      <c r="AK303" s="83">
        <v>1840205.1976923081</v>
      </c>
      <c r="AL303" s="83">
        <v>1773052.1370981596</v>
      </c>
      <c r="AM303" s="83">
        <v>0</v>
      </c>
      <c r="AN303" s="83">
        <v>0</v>
      </c>
      <c r="AO303" s="83">
        <v>1773052.1370981596</v>
      </c>
      <c r="AP303" s="82">
        <v>0.96350784103948783</v>
      </c>
      <c r="AW303" s="587">
        <v>1840205.1976923081</v>
      </c>
      <c r="AX303" s="587">
        <v>1840205.1976923081</v>
      </c>
      <c r="AY303" s="587">
        <v>0</v>
      </c>
      <c r="AZ303" s="587">
        <v>0</v>
      </c>
      <c r="BA303" s="587">
        <v>1840205.1976923081</v>
      </c>
      <c r="BB303" s="587">
        <v>1773052.1370981596</v>
      </c>
      <c r="BC303" s="587">
        <v>0</v>
      </c>
      <c r="BD303" s="587">
        <v>0</v>
      </c>
      <c r="BE303" s="587">
        <v>1773052.1370981596</v>
      </c>
      <c r="BF303" s="83">
        <f>+IF(BG303=1,BE303,BE303*$BK$6)</f>
        <v>1772734.3336958219</v>
      </c>
      <c r="BG303" s="588">
        <v>0.96350784103948783</v>
      </c>
    </row>
    <row r="304" spans="1:59">
      <c r="A304" s="81" t="s">
        <v>312</v>
      </c>
      <c r="B304" s="78">
        <v>1840205.1976923081</v>
      </c>
      <c r="C304" s="78">
        <v>1840205.1976923081</v>
      </c>
      <c r="D304" s="78">
        <v>0</v>
      </c>
      <c r="E304" s="78">
        <v>0</v>
      </c>
      <c r="F304" s="78">
        <v>1840205.1976923081</v>
      </c>
      <c r="G304" s="78">
        <v>1766134.3112127418</v>
      </c>
      <c r="H304" s="78">
        <v>0</v>
      </c>
      <c r="I304" s="78">
        <v>0</v>
      </c>
      <c r="J304" s="78">
        <v>1766134.3112127418</v>
      </c>
      <c r="K304" s="74" t="s">
        <v>5</v>
      </c>
      <c r="L304" s="78">
        <v>1840205.1976923081</v>
      </c>
      <c r="M304" s="78">
        <v>1840205.1976923081</v>
      </c>
      <c r="N304" s="78">
        <v>0</v>
      </c>
      <c r="O304" s="78">
        <v>0</v>
      </c>
      <c r="P304" s="78">
        <v>1840205.1976923081</v>
      </c>
      <c r="Q304" s="78">
        <v>1766383.5799859047</v>
      </c>
      <c r="R304" s="78">
        <v>0</v>
      </c>
      <c r="S304" s="78">
        <v>0</v>
      </c>
      <c r="T304" s="78">
        <v>1766383.5799859047</v>
      </c>
      <c r="U304" s="74" t="s">
        <v>5</v>
      </c>
      <c r="V304" s="78">
        <v>1840205.1976923081</v>
      </c>
      <c r="W304" s="78">
        <v>1840205.1976923081</v>
      </c>
      <c r="X304" s="78">
        <v>0</v>
      </c>
      <c r="Y304" s="78">
        <v>0</v>
      </c>
      <c r="Z304" s="78">
        <v>1840205.1976923081</v>
      </c>
      <c r="AA304" s="78">
        <v>1771231.9881638254</v>
      </c>
      <c r="AB304" s="78">
        <v>0</v>
      </c>
      <c r="AC304" s="78">
        <v>0</v>
      </c>
      <c r="AD304" s="78">
        <v>1771231.9881638254</v>
      </c>
      <c r="AE304" s="78">
        <f>SUM(AE303)</f>
        <v>1770986.0140579254</v>
      </c>
      <c r="AF304" s="74" t="s">
        <v>5</v>
      </c>
      <c r="AG304" s="78">
        <v>1840205.1976923081</v>
      </c>
      <c r="AH304" s="78">
        <v>1840205.1976923081</v>
      </c>
      <c r="AI304" s="78">
        <v>0</v>
      </c>
      <c r="AJ304" s="78">
        <v>0</v>
      </c>
      <c r="AK304" s="78">
        <v>1840205.1976923081</v>
      </c>
      <c r="AL304" s="78">
        <v>1773052.1370981596</v>
      </c>
      <c r="AM304" s="78">
        <v>0</v>
      </c>
      <c r="AN304" s="78">
        <v>0</v>
      </c>
      <c r="AO304" s="78">
        <v>1773052.1370981596</v>
      </c>
      <c r="AP304" s="74" t="s">
        <v>5</v>
      </c>
      <c r="AW304" s="589">
        <v>1840205.1976923081</v>
      </c>
      <c r="AX304" s="589">
        <v>1840205.1976923081</v>
      </c>
      <c r="AY304" s="589">
        <v>0</v>
      </c>
      <c r="AZ304" s="589">
        <v>0</v>
      </c>
      <c r="BA304" s="589">
        <v>1840205.1976923081</v>
      </c>
      <c r="BB304" s="589">
        <v>1773052.1370981596</v>
      </c>
      <c r="BC304" s="589">
        <v>0</v>
      </c>
      <c r="BD304" s="589">
        <v>0</v>
      </c>
      <c r="BE304" s="589">
        <v>1773052.1370981596</v>
      </c>
      <c r="BF304" s="78">
        <f>SUM(BF303)</f>
        <v>1772734.3336958219</v>
      </c>
      <c r="BG304" s="590" t="s">
        <v>5</v>
      </c>
    </row>
    <row r="306" spans="1:59">
      <c r="A306" s="81" t="s">
        <v>305</v>
      </c>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c r="AA306" s="83"/>
      <c r="AB306" s="83"/>
      <c r="AC306" s="83"/>
      <c r="AD306" s="83"/>
      <c r="AF306" s="83"/>
      <c r="AG306" s="83"/>
      <c r="AH306" s="83"/>
      <c r="AI306" s="83"/>
      <c r="AJ306" s="83"/>
      <c r="AK306" s="83"/>
      <c r="AL306" s="83"/>
      <c r="AM306" s="83"/>
      <c r="AN306" s="83"/>
      <c r="AO306" s="83"/>
      <c r="AP306" s="83"/>
      <c r="AW306" s="587"/>
      <c r="AX306" s="587"/>
      <c r="AY306" s="587"/>
      <c r="AZ306" s="587"/>
      <c r="BA306" s="587"/>
      <c r="BB306" s="587"/>
      <c r="BC306" s="587"/>
      <c r="BD306" s="587"/>
      <c r="BE306" s="587"/>
      <c r="BG306" s="587"/>
    </row>
    <row r="307" spans="1:59">
      <c r="A307" s="84" t="s">
        <v>311</v>
      </c>
      <c r="B307" s="83">
        <v>58922982.783442304</v>
      </c>
      <c r="C307" s="83">
        <v>58922982.783442304</v>
      </c>
      <c r="D307" s="83">
        <v>0</v>
      </c>
      <c r="E307" s="83">
        <v>0</v>
      </c>
      <c r="F307" s="83">
        <v>58922982.783442304</v>
      </c>
      <c r="G307" s="83">
        <v>56823235.185795188</v>
      </c>
      <c r="H307" s="83">
        <v>0</v>
      </c>
      <c r="I307" s="83">
        <v>0</v>
      </c>
      <c r="J307" s="83">
        <v>56823235.185795188</v>
      </c>
      <c r="K307" s="82">
        <v>0.96436453997306537</v>
      </c>
      <c r="L307" s="83">
        <v>60396057.353028364</v>
      </c>
      <c r="M307" s="83">
        <v>60396057.353028364</v>
      </c>
      <c r="N307" s="83">
        <v>0</v>
      </c>
      <c r="O307" s="83">
        <v>0</v>
      </c>
      <c r="P307" s="83">
        <v>60396057.353028364</v>
      </c>
      <c r="Q307" s="83">
        <v>58175695.57330855</v>
      </c>
      <c r="R307" s="83">
        <v>0</v>
      </c>
      <c r="S307" s="83">
        <v>0</v>
      </c>
      <c r="T307" s="83">
        <v>58175695.57330855</v>
      </c>
      <c r="U307" s="82">
        <v>0.96323664363153194</v>
      </c>
      <c r="V307" s="83">
        <v>61905958.786854066</v>
      </c>
      <c r="W307" s="83">
        <v>61905958.786854066</v>
      </c>
      <c r="X307" s="83">
        <v>0</v>
      </c>
      <c r="Y307" s="83">
        <v>0</v>
      </c>
      <c r="Z307" s="83">
        <v>61905958.786854066</v>
      </c>
      <c r="AA307" s="83">
        <v>59810494.705626644</v>
      </c>
      <c r="AB307" s="83">
        <v>0</v>
      </c>
      <c r="AC307" s="83">
        <v>0</v>
      </c>
      <c r="AD307" s="83">
        <v>59810494.705626644</v>
      </c>
      <c r="AE307" s="83">
        <f t="shared" ref="AE307:AE312" si="22">+IF(AF307=1,AD307,AD307*$AT$6)</f>
        <v>59802188.716881543</v>
      </c>
      <c r="AF307" s="82">
        <v>0.96615085005884116</v>
      </c>
      <c r="AG307" s="83">
        <v>63160862.68804495</v>
      </c>
      <c r="AH307" s="83">
        <v>63160862.68804495</v>
      </c>
      <c r="AI307" s="83">
        <v>0</v>
      </c>
      <c r="AJ307" s="83">
        <v>0</v>
      </c>
      <c r="AK307" s="83">
        <v>63160862.68804495</v>
      </c>
      <c r="AL307" s="83">
        <v>61065766.259904288</v>
      </c>
      <c r="AM307" s="83">
        <v>0</v>
      </c>
      <c r="AN307" s="83">
        <v>0</v>
      </c>
      <c r="AO307" s="83">
        <v>61065766.259904288</v>
      </c>
      <c r="AP307" s="82">
        <v>0.96682919866866823</v>
      </c>
      <c r="AW307" s="587">
        <v>63160862.68804495</v>
      </c>
      <c r="AX307" s="587">
        <v>63160862.68804495</v>
      </c>
      <c r="AY307" s="587">
        <v>0</v>
      </c>
      <c r="AZ307" s="587">
        <v>0</v>
      </c>
      <c r="BA307" s="587">
        <v>63160862.68804495</v>
      </c>
      <c r="BB307" s="587">
        <v>61065766.259904288</v>
      </c>
      <c r="BC307" s="587">
        <v>0</v>
      </c>
      <c r="BD307" s="587">
        <v>0</v>
      </c>
      <c r="BE307" s="587">
        <v>61065766.259904288</v>
      </c>
      <c r="BF307" s="83">
        <f t="shared" ref="BF307:BF312" si="23">+IF(BG307=1,BE307,BE307*$BK$6)</f>
        <v>61054820.779014193</v>
      </c>
      <c r="BG307" s="588">
        <v>0.96682919866866823</v>
      </c>
    </row>
    <row r="308" spans="1:59">
      <c r="A308" s="84" t="s">
        <v>310</v>
      </c>
      <c r="B308" s="83">
        <v>16017648.78769231</v>
      </c>
      <c r="C308" s="83">
        <v>16017648.78769231</v>
      </c>
      <c r="D308" s="83">
        <v>0</v>
      </c>
      <c r="E308" s="83">
        <v>0</v>
      </c>
      <c r="F308" s="83">
        <v>16017648.78769231</v>
      </c>
      <c r="G308" s="83">
        <v>16017648.78769231</v>
      </c>
      <c r="H308" s="83">
        <v>0</v>
      </c>
      <c r="I308" s="83">
        <v>0</v>
      </c>
      <c r="J308" s="83">
        <v>16017648.78769231</v>
      </c>
      <c r="K308" s="82">
        <v>1</v>
      </c>
      <c r="L308" s="83">
        <v>19100927.077498153</v>
      </c>
      <c r="M308" s="83">
        <v>19100927.077498153</v>
      </c>
      <c r="N308" s="83">
        <v>0</v>
      </c>
      <c r="O308" s="83">
        <v>0</v>
      </c>
      <c r="P308" s="83">
        <v>19100927.077498153</v>
      </c>
      <c r="Q308" s="83">
        <v>19100927.077498153</v>
      </c>
      <c r="R308" s="83">
        <v>0</v>
      </c>
      <c r="S308" s="83">
        <v>0</v>
      </c>
      <c r="T308" s="83">
        <v>19100927.077498153</v>
      </c>
      <c r="U308" s="82">
        <v>1</v>
      </c>
      <c r="V308" s="83">
        <v>21639230.769230768</v>
      </c>
      <c r="W308" s="83">
        <v>21639230.769230768</v>
      </c>
      <c r="X308" s="83">
        <v>0</v>
      </c>
      <c r="Y308" s="83">
        <v>0</v>
      </c>
      <c r="Z308" s="83">
        <v>21639230.769230768</v>
      </c>
      <c r="AA308" s="83">
        <v>21639230.769230768</v>
      </c>
      <c r="AB308" s="83">
        <v>0</v>
      </c>
      <c r="AC308" s="83">
        <v>0</v>
      </c>
      <c r="AD308" s="83">
        <v>21639230.769230768</v>
      </c>
      <c r="AE308" s="83">
        <f t="shared" si="22"/>
        <v>21639230.769230768</v>
      </c>
      <c r="AF308" s="82">
        <v>1</v>
      </c>
      <c r="AG308" s="83">
        <v>22550923.076923076</v>
      </c>
      <c r="AH308" s="83">
        <v>22550923.076923076</v>
      </c>
      <c r="AI308" s="83">
        <v>0</v>
      </c>
      <c r="AJ308" s="83">
        <v>0</v>
      </c>
      <c r="AK308" s="83">
        <v>22550923.076923076</v>
      </c>
      <c r="AL308" s="83">
        <v>22550923.076923076</v>
      </c>
      <c r="AM308" s="83">
        <v>0</v>
      </c>
      <c r="AN308" s="83">
        <v>0</v>
      </c>
      <c r="AO308" s="83">
        <v>22550923.076923076</v>
      </c>
      <c r="AP308" s="82">
        <v>1</v>
      </c>
      <c r="AW308" s="587">
        <v>22550923.076923076</v>
      </c>
      <c r="AX308" s="587">
        <v>22550923.076923076</v>
      </c>
      <c r="AY308" s="587">
        <v>0</v>
      </c>
      <c r="AZ308" s="587">
        <v>0</v>
      </c>
      <c r="BA308" s="587">
        <v>22550923.076923076</v>
      </c>
      <c r="BB308" s="587">
        <v>22550923.076923076</v>
      </c>
      <c r="BC308" s="587">
        <v>0</v>
      </c>
      <c r="BD308" s="587">
        <v>0</v>
      </c>
      <c r="BE308" s="587">
        <v>22550923.076923076</v>
      </c>
      <c r="BF308" s="83">
        <f t="shared" si="23"/>
        <v>22550923.076923076</v>
      </c>
      <c r="BG308" s="588">
        <v>1</v>
      </c>
    </row>
    <row r="309" spans="1:59">
      <c r="A309" s="84" t="s">
        <v>309</v>
      </c>
      <c r="B309" s="83">
        <v>56241355.869230762</v>
      </c>
      <c r="C309" s="83">
        <v>56241355.869230762</v>
      </c>
      <c r="D309" s="83">
        <v>-56241355.869230762</v>
      </c>
      <c r="E309" s="83">
        <v>0</v>
      </c>
      <c r="F309" s="83">
        <v>0</v>
      </c>
      <c r="G309" s="83">
        <v>56241355.869230762</v>
      </c>
      <c r="H309" s="83">
        <v>-56241355.869230762</v>
      </c>
      <c r="I309" s="83">
        <v>0</v>
      </c>
      <c r="J309" s="83">
        <v>0</v>
      </c>
      <c r="K309" s="82">
        <v>1</v>
      </c>
      <c r="L309" s="83">
        <v>53659401.659999982</v>
      </c>
      <c r="M309" s="83">
        <v>53659401.659999982</v>
      </c>
      <c r="N309" s="83">
        <v>-53659401.659999982</v>
      </c>
      <c r="O309" s="83">
        <v>0</v>
      </c>
      <c r="P309" s="83">
        <v>0</v>
      </c>
      <c r="Q309" s="83">
        <v>53659401.659999982</v>
      </c>
      <c r="R309" s="83">
        <v>-53659401.659999982</v>
      </c>
      <c r="S309" s="83">
        <v>0</v>
      </c>
      <c r="T309" s="83">
        <v>0</v>
      </c>
      <c r="U309" s="82">
        <v>1</v>
      </c>
      <c r="V309" s="83">
        <v>50678145.659999982</v>
      </c>
      <c r="W309" s="83">
        <v>50678145.659999982</v>
      </c>
      <c r="X309" s="83">
        <v>-50678145.659999982</v>
      </c>
      <c r="Y309" s="83">
        <v>0</v>
      </c>
      <c r="Z309" s="83">
        <v>0</v>
      </c>
      <c r="AA309" s="83">
        <v>50678145.659999982</v>
      </c>
      <c r="AB309" s="83">
        <v>-50678145.659999982</v>
      </c>
      <c r="AC309" s="83">
        <v>0</v>
      </c>
      <c r="AD309" s="83">
        <v>0</v>
      </c>
      <c r="AE309" s="83">
        <f t="shared" si="22"/>
        <v>0</v>
      </c>
      <c r="AF309" s="82">
        <v>1</v>
      </c>
      <c r="AG309" s="83">
        <v>47696889.659999982</v>
      </c>
      <c r="AH309" s="83">
        <v>47696889.659999982</v>
      </c>
      <c r="AI309" s="83">
        <v>-47696889.659999982</v>
      </c>
      <c r="AJ309" s="83">
        <v>0</v>
      </c>
      <c r="AK309" s="83">
        <v>0</v>
      </c>
      <c r="AL309" s="83">
        <v>47696889.659999982</v>
      </c>
      <c r="AM309" s="83">
        <v>-47696889.659999982</v>
      </c>
      <c r="AN309" s="83">
        <v>0</v>
      </c>
      <c r="AO309" s="83">
        <v>0</v>
      </c>
      <c r="AP309" s="82">
        <v>1</v>
      </c>
      <c r="AW309" s="587">
        <v>47696889.659999982</v>
      </c>
      <c r="AX309" s="587">
        <v>47696889.659999982</v>
      </c>
      <c r="AY309" s="587">
        <v>-47696889.659999982</v>
      </c>
      <c r="AZ309" s="587">
        <v>0</v>
      </c>
      <c r="BA309" s="587">
        <v>0</v>
      </c>
      <c r="BB309" s="587">
        <v>47696889.659999982</v>
      </c>
      <c r="BC309" s="587">
        <v>-47696889.659999982</v>
      </c>
      <c r="BD309" s="587">
        <v>0</v>
      </c>
      <c r="BE309" s="587">
        <v>0</v>
      </c>
      <c r="BF309" s="83">
        <f t="shared" si="23"/>
        <v>0</v>
      </c>
      <c r="BG309" s="588">
        <v>1</v>
      </c>
    </row>
    <row r="310" spans="1:59">
      <c r="A310" s="84" t="s">
        <v>308</v>
      </c>
      <c r="B310" s="83">
        <v>15934.223846153847</v>
      </c>
      <c r="C310" s="83">
        <v>15934.223846153847</v>
      </c>
      <c r="D310" s="83">
        <v>-15934.223846153847</v>
      </c>
      <c r="E310" s="83">
        <v>0</v>
      </c>
      <c r="F310" s="83">
        <v>0</v>
      </c>
      <c r="G310" s="83">
        <v>15292.848586955277</v>
      </c>
      <c r="H310" s="83">
        <v>-15292.848586955277</v>
      </c>
      <c r="I310" s="83">
        <v>0</v>
      </c>
      <c r="J310" s="83">
        <v>0</v>
      </c>
      <c r="K310" s="82">
        <v>0.95974857229375599</v>
      </c>
      <c r="L310" s="83">
        <v>3388.93</v>
      </c>
      <c r="M310" s="83">
        <v>3388.93</v>
      </c>
      <c r="N310" s="83">
        <v>-3388.93</v>
      </c>
      <c r="O310" s="83">
        <v>0</v>
      </c>
      <c r="P310" s="83">
        <v>0</v>
      </c>
      <c r="Q310" s="83">
        <v>3252.9797835744116</v>
      </c>
      <c r="R310" s="83">
        <v>-3252.9797835744116</v>
      </c>
      <c r="S310" s="83">
        <v>0</v>
      </c>
      <c r="T310" s="83">
        <v>0</v>
      </c>
      <c r="U310" s="82">
        <v>0.95988402934684747</v>
      </c>
      <c r="V310" s="83">
        <v>3388.93</v>
      </c>
      <c r="W310" s="83">
        <v>3388.93</v>
      </c>
      <c r="X310" s="83">
        <v>-3388.93</v>
      </c>
      <c r="Y310" s="83">
        <v>0</v>
      </c>
      <c r="Z310" s="83">
        <v>0</v>
      </c>
      <c r="AA310" s="83">
        <v>3261.908633436919</v>
      </c>
      <c r="AB310" s="83">
        <v>-3261.908633436919</v>
      </c>
      <c r="AC310" s="83">
        <v>0</v>
      </c>
      <c r="AD310" s="83">
        <v>0</v>
      </c>
      <c r="AE310" s="83">
        <f t="shared" si="22"/>
        <v>0</v>
      </c>
      <c r="AF310" s="82">
        <v>0.96251873996716342</v>
      </c>
      <c r="AG310" s="83">
        <v>3388.93</v>
      </c>
      <c r="AH310" s="83">
        <v>3388.93</v>
      </c>
      <c r="AI310" s="83">
        <v>-3388.93</v>
      </c>
      <c r="AJ310" s="83">
        <v>0</v>
      </c>
      <c r="AK310" s="83">
        <v>0</v>
      </c>
      <c r="AL310" s="83">
        <v>3265.2606277339514</v>
      </c>
      <c r="AM310" s="83">
        <v>-3265.2606277339514</v>
      </c>
      <c r="AN310" s="83">
        <v>0</v>
      </c>
      <c r="AO310" s="83">
        <v>0</v>
      </c>
      <c r="AP310" s="82">
        <v>0.96350784103948783</v>
      </c>
      <c r="AW310" s="587">
        <v>3388.93</v>
      </c>
      <c r="AX310" s="587">
        <v>3388.93</v>
      </c>
      <c r="AY310" s="587">
        <v>-3388.93</v>
      </c>
      <c r="AZ310" s="587">
        <v>0</v>
      </c>
      <c r="BA310" s="587">
        <v>0</v>
      </c>
      <c r="BB310" s="587">
        <v>3265.2606277339514</v>
      </c>
      <c r="BC310" s="587">
        <v>-3265.2606277339514</v>
      </c>
      <c r="BD310" s="587">
        <v>0</v>
      </c>
      <c r="BE310" s="587">
        <v>0</v>
      </c>
      <c r="BF310" s="83">
        <f t="shared" si="23"/>
        <v>0</v>
      </c>
      <c r="BG310" s="588">
        <v>0.96350784103948783</v>
      </c>
    </row>
    <row r="311" spans="1:59">
      <c r="A311" s="84" t="s">
        <v>307</v>
      </c>
      <c r="B311" s="83">
        <v>0</v>
      </c>
      <c r="C311" s="83">
        <v>0</v>
      </c>
      <c r="D311" s="83">
        <v>0</v>
      </c>
      <c r="E311" s="83">
        <v>0</v>
      </c>
      <c r="F311" s="83">
        <v>0</v>
      </c>
      <c r="G311" s="83">
        <v>0</v>
      </c>
      <c r="H311" s="83">
        <v>0</v>
      </c>
      <c r="I311" s="83">
        <v>0</v>
      </c>
      <c r="J311" s="83">
        <v>0</v>
      </c>
      <c r="K311" s="82">
        <v>0.94384313155908861</v>
      </c>
      <c r="L311" s="83">
        <v>0</v>
      </c>
      <c r="M311" s="83">
        <v>0</v>
      </c>
      <c r="N311" s="83">
        <v>0</v>
      </c>
      <c r="O311" s="83">
        <v>0</v>
      </c>
      <c r="P311" s="83">
        <v>0</v>
      </c>
      <c r="Q311" s="83">
        <v>0</v>
      </c>
      <c r="R311" s="83">
        <v>0</v>
      </c>
      <c r="S311" s="83">
        <v>0</v>
      </c>
      <c r="T311" s="83">
        <v>0</v>
      </c>
      <c r="U311" s="82">
        <v>0.94277619240995802</v>
      </c>
      <c r="V311" s="83">
        <v>0</v>
      </c>
      <c r="W311" s="83">
        <v>0</v>
      </c>
      <c r="X311" s="83">
        <v>0</v>
      </c>
      <c r="Y311" s="83">
        <v>0</v>
      </c>
      <c r="Z311" s="83">
        <v>0</v>
      </c>
      <c r="AA311" s="83">
        <v>0</v>
      </c>
      <c r="AB311" s="83">
        <v>0</v>
      </c>
      <c r="AC311" s="83">
        <v>0</v>
      </c>
      <c r="AD311" s="83">
        <v>0</v>
      </c>
      <c r="AE311" s="83">
        <f t="shared" si="22"/>
        <v>0</v>
      </c>
      <c r="AF311" s="82">
        <v>0.94712157517284312</v>
      </c>
      <c r="AG311" s="83">
        <v>0</v>
      </c>
      <c r="AH311" s="83">
        <v>0</v>
      </c>
      <c r="AI311" s="83">
        <v>0</v>
      </c>
      <c r="AJ311" s="83">
        <v>0</v>
      </c>
      <c r="AK311" s="83">
        <v>0</v>
      </c>
      <c r="AL311" s="83">
        <v>0</v>
      </c>
      <c r="AM311" s="83">
        <v>0</v>
      </c>
      <c r="AN311" s="83">
        <v>0</v>
      </c>
      <c r="AO311" s="83">
        <v>0</v>
      </c>
      <c r="AP311" s="82">
        <v>0.94721959034263092</v>
      </c>
      <c r="AW311" s="587">
        <v>0</v>
      </c>
      <c r="AX311" s="587">
        <v>0</v>
      </c>
      <c r="AY311" s="587">
        <v>0</v>
      </c>
      <c r="AZ311" s="587">
        <v>0</v>
      </c>
      <c r="BA311" s="587">
        <v>0</v>
      </c>
      <c r="BB311" s="587">
        <v>0</v>
      </c>
      <c r="BC311" s="587">
        <v>0</v>
      </c>
      <c r="BD311" s="587">
        <v>0</v>
      </c>
      <c r="BE311" s="587">
        <v>0</v>
      </c>
      <c r="BF311" s="83">
        <f t="shared" si="23"/>
        <v>0</v>
      </c>
      <c r="BG311" s="588">
        <v>0.94721959034263092</v>
      </c>
    </row>
    <row r="312" spans="1:59" ht="15.75" thickBot="1">
      <c r="A312" s="84" t="s">
        <v>306</v>
      </c>
      <c r="B312" s="83">
        <v>13454124.966923077</v>
      </c>
      <c r="C312" s="83">
        <v>13454124.966923077</v>
      </c>
      <c r="D312" s="83">
        <v>-13454124.966923077</v>
      </c>
      <c r="E312" s="83">
        <v>0</v>
      </c>
      <c r="F312" s="83">
        <v>0</v>
      </c>
      <c r="G312" s="83">
        <v>12698583.441167995</v>
      </c>
      <c r="H312" s="83">
        <v>-12698583.441167995</v>
      </c>
      <c r="I312" s="83">
        <v>0</v>
      </c>
      <c r="J312" s="83">
        <v>0</v>
      </c>
      <c r="K312" s="82">
        <v>0.94384313155908861</v>
      </c>
      <c r="L312" s="83">
        <v>0</v>
      </c>
      <c r="M312" s="83">
        <v>0</v>
      </c>
      <c r="N312" s="83">
        <v>0</v>
      </c>
      <c r="O312" s="83">
        <v>0</v>
      </c>
      <c r="P312" s="83">
        <v>0</v>
      </c>
      <c r="Q312" s="83">
        <v>0</v>
      </c>
      <c r="R312" s="83">
        <v>0</v>
      </c>
      <c r="S312" s="83">
        <v>0</v>
      </c>
      <c r="T312" s="83">
        <v>0</v>
      </c>
      <c r="U312" s="82">
        <v>0.94277619240995802</v>
      </c>
      <c r="V312" s="83">
        <v>0</v>
      </c>
      <c r="W312" s="83">
        <v>0</v>
      </c>
      <c r="X312" s="83">
        <v>0</v>
      </c>
      <c r="Y312" s="83">
        <v>0</v>
      </c>
      <c r="Z312" s="83">
        <v>0</v>
      </c>
      <c r="AA312" s="83">
        <v>0</v>
      </c>
      <c r="AB312" s="83">
        <v>0</v>
      </c>
      <c r="AC312" s="83">
        <v>0</v>
      </c>
      <c r="AD312" s="83">
        <v>0</v>
      </c>
      <c r="AE312" s="83">
        <f t="shared" si="22"/>
        <v>0</v>
      </c>
      <c r="AF312" s="82">
        <v>0.94712157517284312</v>
      </c>
      <c r="AG312" s="83">
        <v>0</v>
      </c>
      <c r="AH312" s="83">
        <v>0</v>
      </c>
      <c r="AI312" s="83">
        <v>0</v>
      </c>
      <c r="AJ312" s="83">
        <v>0</v>
      </c>
      <c r="AK312" s="83">
        <v>0</v>
      </c>
      <c r="AL312" s="83">
        <v>0</v>
      </c>
      <c r="AM312" s="83">
        <v>0</v>
      </c>
      <c r="AN312" s="83">
        <v>0</v>
      </c>
      <c r="AO312" s="83">
        <v>0</v>
      </c>
      <c r="AP312" s="82">
        <v>0.94721959034263092</v>
      </c>
      <c r="AW312" s="587">
        <v>0</v>
      </c>
      <c r="AX312" s="587">
        <v>0</v>
      </c>
      <c r="AY312" s="587">
        <v>0</v>
      </c>
      <c r="AZ312" s="587">
        <v>0</v>
      </c>
      <c r="BA312" s="587">
        <v>0</v>
      </c>
      <c r="BB312" s="587">
        <v>0</v>
      </c>
      <c r="BC312" s="587">
        <v>0</v>
      </c>
      <c r="BD312" s="587">
        <v>0</v>
      </c>
      <c r="BE312" s="587">
        <v>0</v>
      </c>
      <c r="BF312" s="83">
        <f t="shared" si="23"/>
        <v>0</v>
      </c>
      <c r="BG312" s="588">
        <v>0.94721959034263092</v>
      </c>
    </row>
    <row r="313" spans="1:59">
      <c r="A313" s="81" t="s">
        <v>305</v>
      </c>
      <c r="B313" s="78">
        <v>144652046.6311346</v>
      </c>
      <c r="C313" s="78">
        <v>144652046.6311346</v>
      </c>
      <c r="D313" s="78">
        <v>-69711415.059999987</v>
      </c>
      <c r="E313" s="78">
        <v>0</v>
      </c>
      <c r="F313" s="78">
        <v>74940631.571134612</v>
      </c>
      <c r="G313" s="78">
        <v>141796116.13247323</v>
      </c>
      <c r="H313" s="78">
        <v>-68955232.158985704</v>
      </c>
      <c r="I313" s="78">
        <v>0</v>
      </c>
      <c r="J313" s="78">
        <v>72840883.973487496</v>
      </c>
      <c r="K313" s="74" t="s">
        <v>5</v>
      </c>
      <c r="L313" s="78">
        <v>133159775.02052651</v>
      </c>
      <c r="M313" s="78">
        <v>133159775.02052651</v>
      </c>
      <c r="N313" s="78">
        <v>-53662790.589999981</v>
      </c>
      <c r="O313" s="78">
        <v>0</v>
      </c>
      <c r="P313" s="78">
        <v>79496984.430526525</v>
      </c>
      <c r="Q313" s="78">
        <v>130939277.29059026</v>
      </c>
      <c r="R313" s="78">
        <v>-53662654.639783554</v>
      </c>
      <c r="S313" s="78">
        <v>0</v>
      </c>
      <c r="T313" s="78">
        <v>77276622.650806695</v>
      </c>
      <c r="U313" s="74" t="s">
        <v>5</v>
      </c>
      <c r="V313" s="78">
        <v>134226724.14608485</v>
      </c>
      <c r="W313" s="78">
        <v>134226724.14608485</v>
      </c>
      <c r="X313" s="78">
        <v>-50681534.589999981</v>
      </c>
      <c r="Y313" s="78">
        <v>0</v>
      </c>
      <c r="Z313" s="78">
        <v>83545189.556084841</v>
      </c>
      <c r="AA313" s="78">
        <v>132131133.04349084</v>
      </c>
      <c r="AB313" s="78">
        <v>-50681407.568633415</v>
      </c>
      <c r="AC313" s="78">
        <v>0</v>
      </c>
      <c r="AD313" s="78">
        <v>81449725.47485742</v>
      </c>
      <c r="AE313" s="78">
        <f>SUM(AE307:AE312)</f>
        <v>81441419.486112311</v>
      </c>
      <c r="AF313" s="74" t="s">
        <v>5</v>
      </c>
      <c r="AG313" s="78">
        <v>133412064.35496801</v>
      </c>
      <c r="AH313" s="78">
        <v>133412064.35496801</v>
      </c>
      <c r="AI313" s="78">
        <v>-47700278.589999981</v>
      </c>
      <c r="AJ313" s="78">
        <v>0</v>
      </c>
      <c r="AK313" s="78">
        <v>85711785.764968023</v>
      </c>
      <c r="AL313" s="78">
        <v>131316844.25745508</v>
      </c>
      <c r="AM313" s="78">
        <v>-47700154.920627713</v>
      </c>
      <c r="AN313" s="78">
        <v>0</v>
      </c>
      <c r="AO313" s="78">
        <v>83616689.336827368</v>
      </c>
      <c r="AP313" s="74" t="s">
        <v>5</v>
      </c>
      <c r="AW313" s="589">
        <v>133412064.35496801</v>
      </c>
      <c r="AX313" s="589">
        <v>133412064.35496801</v>
      </c>
      <c r="AY313" s="589">
        <v>-47700278.589999981</v>
      </c>
      <c r="AZ313" s="589">
        <v>0</v>
      </c>
      <c r="BA313" s="589">
        <v>85711785.764968023</v>
      </c>
      <c r="BB313" s="589">
        <v>131316844.25745508</v>
      </c>
      <c r="BC313" s="589">
        <v>-47700154.920627713</v>
      </c>
      <c r="BD313" s="589">
        <v>0</v>
      </c>
      <c r="BE313" s="589">
        <v>83616689.336827368</v>
      </c>
      <c r="BF313" s="78">
        <f>SUM(BF307:BF312)</f>
        <v>83605743.855937272</v>
      </c>
      <c r="BG313" s="590" t="s">
        <v>5</v>
      </c>
    </row>
    <row r="315" spans="1:59">
      <c r="A315" s="81" t="s">
        <v>303</v>
      </c>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c r="AA315" s="83"/>
      <c r="AB315" s="83"/>
      <c r="AC315" s="83"/>
      <c r="AD315" s="83"/>
      <c r="AE315" s="83"/>
      <c r="AF315" s="83"/>
      <c r="AG315" s="83"/>
      <c r="AH315" s="83"/>
      <c r="AI315" s="83"/>
      <c r="AJ315" s="83"/>
      <c r="AK315" s="83"/>
      <c r="AL315" s="83"/>
      <c r="AM315" s="83"/>
      <c r="AN315" s="83"/>
      <c r="AO315" s="83"/>
      <c r="AP315" s="83"/>
      <c r="AW315" s="587"/>
      <c r="AX315" s="587"/>
      <c r="AY315" s="587"/>
      <c r="AZ315" s="587"/>
      <c r="BA315" s="587"/>
      <c r="BB315" s="587"/>
      <c r="BC315" s="587"/>
      <c r="BD315" s="587"/>
      <c r="BE315" s="587"/>
      <c r="BF315" s="83"/>
      <c r="BG315" s="587"/>
    </row>
    <row r="316" spans="1:59" ht="15.75" thickBot="1">
      <c r="A316" s="84" t="s">
        <v>304</v>
      </c>
      <c r="B316" s="83">
        <v>643.83384615384614</v>
      </c>
      <c r="C316" s="83">
        <v>643.83384615384614</v>
      </c>
      <c r="D316" s="83">
        <v>-643.83384615384614</v>
      </c>
      <c r="E316" s="83">
        <v>0</v>
      </c>
      <c r="F316" s="83">
        <v>0</v>
      </c>
      <c r="G316" s="83">
        <v>620.89053086524314</v>
      </c>
      <c r="H316" s="83">
        <v>-620.89053086524314</v>
      </c>
      <c r="I316" s="83">
        <v>0</v>
      </c>
      <c r="J316" s="83">
        <v>0</v>
      </c>
      <c r="K316" s="82">
        <v>0.96436453997306537</v>
      </c>
      <c r="L316" s="83">
        <v>2001.43</v>
      </c>
      <c r="M316" s="83">
        <v>2001.43</v>
      </c>
      <c r="N316" s="83">
        <v>-2001.43</v>
      </c>
      <c r="O316" s="83">
        <v>0</v>
      </c>
      <c r="P316" s="83">
        <v>0</v>
      </c>
      <c r="Q316" s="83">
        <v>1927.8507156634571</v>
      </c>
      <c r="R316" s="83">
        <v>-1927.8507156634571</v>
      </c>
      <c r="S316" s="83">
        <v>0</v>
      </c>
      <c r="T316" s="83">
        <v>0</v>
      </c>
      <c r="U316" s="82">
        <v>0.96323664363153194</v>
      </c>
      <c r="V316" s="83">
        <v>2001.43</v>
      </c>
      <c r="W316" s="83">
        <v>2001.43</v>
      </c>
      <c r="X316" s="83">
        <v>-2001.43</v>
      </c>
      <c r="Y316" s="83">
        <v>0</v>
      </c>
      <c r="Z316" s="83">
        <v>0</v>
      </c>
      <c r="AA316" s="83">
        <v>1933.6832958332666</v>
      </c>
      <c r="AB316" s="83">
        <v>-1933.6832958332666</v>
      </c>
      <c r="AC316" s="83">
        <v>0</v>
      </c>
      <c r="AD316" s="83">
        <v>0</v>
      </c>
      <c r="AE316" s="83"/>
      <c r="AF316" s="82">
        <v>0.96615085005884116</v>
      </c>
      <c r="AG316" s="83">
        <v>2001.43</v>
      </c>
      <c r="AH316" s="83">
        <v>2001.43</v>
      </c>
      <c r="AI316" s="83">
        <v>-2001.43</v>
      </c>
      <c r="AJ316" s="83">
        <v>0</v>
      </c>
      <c r="AK316" s="83">
        <v>0</v>
      </c>
      <c r="AL316" s="83">
        <v>1935.0409630914328</v>
      </c>
      <c r="AM316" s="83">
        <v>-1935.0409630914328</v>
      </c>
      <c r="AN316" s="83">
        <v>0</v>
      </c>
      <c r="AO316" s="83">
        <v>0</v>
      </c>
      <c r="AP316" s="82">
        <v>0.96682919866866823</v>
      </c>
      <c r="AW316" s="587">
        <v>2001.43</v>
      </c>
      <c r="AX316" s="587">
        <v>2001.43</v>
      </c>
      <c r="AY316" s="587">
        <v>-2001.43</v>
      </c>
      <c r="AZ316" s="587">
        <v>0</v>
      </c>
      <c r="BA316" s="587">
        <v>0</v>
      </c>
      <c r="BB316" s="587">
        <v>1935.0409630914328</v>
      </c>
      <c r="BC316" s="587">
        <v>-1935.0409630914328</v>
      </c>
      <c r="BD316" s="587">
        <v>0</v>
      </c>
      <c r="BE316" s="587">
        <v>0</v>
      </c>
      <c r="BF316" s="83"/>
      <c r="BG316" s="588">
        <v>0.96682919866866823</v>
      </c>
    </row>
    <row r="317" spans="1:59">
      <c r="A317" s="81" t="s">
        <v>303</v>
      </c>
      <c r="B317" s="78">
        <v>643.83384615384614</v>
      </c>
      <c r="C317" s="78">
        <v>643.83384615384614</v>
      </c>
      <c r="D317" s="78">
        <v>-643.83384615384614</v>
      </c>
      <c r="E317" s="78">
        <v>0</v>
      </c>
      <c r="F317" s="78">
        <v>0</v>
      </c>
      <c r="G317" s="78">
        <v>620.89053086524314</v>
      </c>
      <c r="H317" s="78">
        <v>-620.89053086524314</v>
      </c>
      <c r="I317" s="78">
        <v>0</v>
      </c>
      <c r="J317" s="78">
        <v>0</v>
      </c>
      <c r="K317" s="74" t="s">
        <v>5</v>
      </c>
      <c r="L317" s="78">
        <v>2001.43</v>
      </c>
      <c r="M317" s="78">
        <v>2001.43</v>
      </c>
      <c r="N317" s="78">
        <v>-2001.43</v>
      </c>
      <c r="O317" s="78">
        <v>0</v>
      </c>
      <c r="P317" s="78">
        <v>0</v>
      </c>
      <c r="Q317" s="78">
        <v>1927.8507156634571</v>
      </c>
      <c r="R317" s="78">
        <v>-1927.8507156634571</v>
      </c>
      <c r="S317" s="78">
        <v>0</v>
      </c>
      <c r="T317" s="78">
        <v>0</v>
      </c>
      <c r="U317" s="74" t="s">
        <v>5</v>
      </c>
      <c r="V317" s="78">
        <v>2001.43</v>
      </c>
      <c r="W317" s="78">
        <v>2001.43</v>
      </c>
      <c r="X317" s="78">
        <v>-2001.43</v>
      </c>
      <c r="Y317" s="78">
        <v>0</v>
      </c>
      <c r="Z317" s="78">
        <v>0</v>
      </c>
      <c r="AA317" s="78">
        <v>1933.6832958332666</v>
      </c>
      <c r="AB317" s="78">
        <v>-1933.6832958332666</v>
      </c>
      <c r="AC317" s="78">
        <v>0</v>
      </c>
      <c r="AD317" s="78">
        <v>0</v>
      </c>
      <c r="AE317" s="78"/>
      <c r="AF317" s="74" t="s">
        <v>5</v>
      </c>
      <c r="AG317" s="78">
        <v>2001.43</v>
      </c>
      <c r="AH317" s="78">
        <v>2001.43</v>
      </c>
      <c r="AI317" s="78">
        <v>-2001.43</v>
      </c>
      <c r="AJ317" s="78">
        <v>0</v>
      </c>
      <c r="AK317" s="78">
        <v>0</v>
      </c>
      <c r="AL317" s="78">
        <v>1935.0409630914328</v>
      </c>
      <c r="AM317" s="78">
        <v>-1935.0409630914328</v>
      </c>
      <c r="AN317" s="78">
        <v>0</v>
      </c>
      <c r="AO317" s="78">
        <v>0</v>
      </c>
      <c r="AP317" s="74" t="s">
        <v>5</v>
      </c>
      <c r="AW317" s="589">
        <v>2001.43</v>
      </c>
      <c r="AX317" s="589">
        <v>2001.43</v>
      </c>
      <c r="AY317" s="589">
        <v>-2001.43</v>
      </c>
      <c r="AZ317" s="589">
        <v>0</v>
      </c>
      <c r="BA317" s="589">
        <v>0</v>
      </c>
      <c r="BB317" s="589">
        <v>1935.0409630914328</v>
      </c>
      <c r="BC317" s="589">
        <v>-1935.0409630914328</v>
      </c>
      <c r="BD317" s="589">
        <v>0</v>
      </c>
      <c r="BE317" s="589">
        <v>0</v>
      </c>
      <c r="BF317" s="78"/>
      <c r="BG317" s="590" t="s">
        <v>5</v>
      </c>
    </row>
    <row r="319" spans="1:59">
      <c r="A319" s="81" t="s">
        <v>301</v>
      </c>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c r="AA319" s="83"/>
      <c r="AB319" s="83"/>
      <c r="AC319" s="83"/>
      <c r="AD319" s="83"/>
      <c r="AE319" s="83"/>
      <c r="AF319" s="83"/>
      <c r="AG319" s="83"/>
      <c r="AH319" s="83"/>
      <c r="AI319" s="83"/>
      <c r="AJ319" s="83"/>
      <c r="AK319" s="83"/>
      <c r="AL319" s="83"/>
      <c r="AM319" s="83"/>
      <c r="AN319" s="83"/>
      <c r="AO319" s="83"/>
      <c r="AP319" s="83"/>
      <c r="AW319" s="587"/>
      <c r="AX319" s="587"/>
      <c r="AY319" s="587"/>
      <c r="AZ319" s="587"/>
      <c r="BA319" s="587"/>
      <c r="BB319" s="587"/>
      <c r="BC319" s="587"/>
      <c r="BD319" s="587"/>
      <c r="BE319" s="587"/>
      <c r="BF319" s="83"/>
      <c r="BG319" s="587"/>
    </row>
    <row r="320" spans="1:59" ht="15.75" thickBot="1">
      <c r="A320" s="84" t="s">
        <v>302</v>
      </c>
      <c r="B320" s="83">
        <v>22625650.656153843</v>
      </c>
      <c r="C320" s="83">
        <v>22625650.656153843</v>
      </c>
      <c r="D320" s="83">
        <v>-15634034.955384614</v>
      </c>
      <c r="E320" s="83">
        <v>0</v>
      </c>
      <c r="F320" s="83">
        <v>6991615.7007692289</v>
      </c>
      <c r="G320" s="83">
        <v>21819375.186613087</v>
      </c>
      <c r="H320" s="83">
        <v>-15076908.927672306</v>
      </c>
      <c r="I320" s="83">
        <v>0</v>
      </c>
      <c r="J320" s="83">
        <v>6742466.2589407805</v>
      </c>
      <c r="K320" s="82">
        <v>0.96436453997306537</v>
      </c>
      <c r="L320" s="83">
        <v>22441783.644615378</v>
      </c>
      <c r="M320" s="83">
        <v>22441783.644615378</v>
      </c>
      <c r="N320" s="83">
        <v>-15907932.346153846</v>
      </c>
      <c r="O320" s="83">
        <v>0</v>
      </c>
      <c r="P320" s="83">
        <v>6533851.2984615322</v>
      </c>
      <c r="Q320" s="83">
        <v>21616748.354944326</v>
      </c>
      <c r="R320" s="83">
        <v>-15907932.346153846</v>
      </c>
      <c r="S320" s="83">
        <v>0</v>
      </c>
      <c r="T320" s="83">
        <v>5708816.00879048</v>
      </c>
      <c r="U320" s="82">
        <v>0.96323664363153194</v>
      </c>
      <c r="V320" s="83">
        <v>22603348.12538461</v>
      </c>
      <c r="W320" s="83">
        <v>22603348.12538461</v>
      </c>
      <c r="X320" s="83">
        <v>-16052342.98076923</v>
      </c>
      <c r="Y320" s="83">
        <v>0</v>
      </c>
      <c r="Z320" s="83">
        <v>6551005.1446153801</v>
      </c>
      <c r="AA320" s="83">
        <v>21838244.005516253</v>
      </c>
      <c r="AB320" s="83">
        <v>-16052342.98076923</v>
      </c>
      <c r="AC320" s="83">
        <v>0</v>
      </c>
      <c r="AD320" s="83">
        <v>5785901.0247470234</v>
      </c>
      <c r="AE320" s="83">
        <f>+IF(AF320=1,AD320,AD320*$AT$6)</f>
        <v>5785097.5264809029</v>
      </c>
      <c r="AF320" s="82">
        <v>0.96615085005884116</v>
      </c>
      <c r="AG320" s="83">
        <v>23044348.12538461</v>
      </c>
      <c r="AH320" s="83">
        <v>23044348.12538461</v>
      </c>
      <c r="AI320" s="83">
        <v>-16474419.903846154</v>
      </c>
      <c r="AJ320" s="83">
        <v>0</v>
      </c>
      <c r="AK320" s="83">
        <v>6569928.2215384562</v>
      </c>
      <c r="AL320" s="83">
        <v>22279948.63190743</v>
      </c>
      <c r="AM320" s="83">
        <v>-16474419.903846154</v>
      </c>
      <c r="AN320" s="83">
        <v>0</v>
      </c>
      <c r="AO320" s="83">
        <v>5805528.7280612756</v>
      </c>
      <c r="AP320" s="82">
        <v>0.96682919866866823</v>
      </c>
      <c r="AW320" s="587">
        <v>23044348.12538461</v>
      </c>
      <c r="AX320" s="587">
        <v>23044348.12538461</v>
      </c>
      <c r="AY320" s="587">
        <v>-16474419.903846154</v>
      </c>
      <c r="AZ320" s="587">
        <v>0</v>
      </c>
      <c r="BA320" s="587">
        <v>6569928.2215384562</v>
      </c>
      <c r="BB320" s="587">
        <v>22279948.63190743</v>
      </c>
      <c r="BC320" s="587">
        <v>-16474419.903846154</v>
      </c>
      <c r="BD320" s="587">
        <v>0</v>
      </c>
      <c r="BE320" s="587">
        <v>5805528.7280612756</v>
      </c>
      <c r="BF320" s="83">
        <f>+IF(BG320=1,BE320,BE320*$BK$6)</f>
        <v>5804488.1400585072</v>
      </c>
      <c r="BG320" s="588">
        <v>0.96682919866866823</v>
      </c>
    </row>
    <row r="321" spans="1:59">
      <c r="A321" s="81" t="s">
        <v>301</v>
      </c>
      <c r="B321" s="78">
        <v>22625650.656153843</v>
      </c>
      <c r="C321" s="78">
        <v>22625650.656153843</v>
      </c>
      <c r="D321" s="78">
        <v>-15634034.955384614</v>
      </c>
      <c r="E321" s="78">
        <v>0</v>
      </c>
      <c r="F321" s="78">
        <v>6991615.7007692289</v>
      </c>
      <c r="G321" s="78">
        <v>21819375.186613087</v>
      </c>
      <c r="H321" s="78">
        <v>-15076908.927672306</v>
      </c>
      <c r="I321" s="78">
        <v>0</v>
      </c>
      <c r="J321" s="78">
        <v>6742466.2589407805</v>
      </c>
      <c r="K321" s="74" t="s">
        <v>5</v>
      </c>
      <c r="L321" s="78">
        <v>22441783.644615378</v>
      </c>
      <c r="M321" s="78">
        <v>22441783.644615378</v>
      </c>
      <c r="N321" s="78">
        <v>-15907932.346153846</v>
      </c>
      <c r="O321" s="78">
        <v>0</v>
      </c>
      <c r="P321" s="78">
        <v>6533851.2984615322</v>
      </c>
      <c r="Q321" s="78">
        <v>21616748.354944326</v>
      </c>
      <c r="R321" s="78">
        <v>-15907932.346153846</v>
      </c>
      <c r="S321" s="78">
        <v>0</v>
      </c>
      <c r="T321" s="78">
        <v>5708816.00879048</v>
      </c>
      <c r="U321" s="74" t="s">
        <v>5</v>
      </c>
      <c r="V321" s="78">
        <v>22603348.12538461</v>
      </c>
      <c r="W321" s="78">
        <v>22603348.12538461</v>
      </c>
      <c r="X321" s="78">
        <v>-16052342.98076923</v>
      </c>
      <c r="Y321" s="78">
        <v>0</v>
      </c>
      <c r="Z321" s="78">
        <v>6551005.1446153801</v>
      </c>
      <c r="AA321" s="78">
        <v>21838244.005516253</v>
      </c>
      <c r="AB321" s="78">
        <v>-16052342.98076923</v>
      </c>
      <c r="AC321" s="78">
        <v>0</v>
      </c>
      <c r="AD321" s="78">
        <v>5785901.0247470234</v>
      </c>
      <c r="AE321" s="78">
        <f>SUM(AE320)</f>
        <v>5785097.5264809029</v>
      </c>
      <c r="AF321" s="74" t="s">
        <v>5</v>
      </c>
      <c r="AG321" s="78">
        <v>23044348.12538461</v>
      </c>
      <c r="AH321" s="78">
        <v>23044348.12538461</v>
      </c>
      <c r="AI321" s="78">
        <v>-16474419.903846154</v>
      </c>
      <c r="AJ321" s="78">
        <v>0</v>
      </c>
      <c r="AK321" s="78">
        <v>6569928.2215384562</v>
      </c>
      <c r="AL321" s="78">
        <v>22279948.63190743</v>
      </c>
      <c r="AM321" s="78">
        <v>-16474419.903846154</v>
      </c>
      <c r="AN321" s="78">
        <v>0</v>
      </c>
      <c r="AO321" s="78">
        <v>5805528.7280612756</v>
      </c>
      <c r="AP321" s="74" t="s">
        <v>5</v>
      </c>
      <c r="AW321" s="589">
        <v>23044348.12538461</v>
      </c>
      <c r="AX321" s="589">
        <v>23044348.12538461</v>
      </c>
      <c r="AY321" s="589">
        <v>-16474419.903846154</v>
      </c>
      <c r="AZ321" s="589">
        <v>0</v>
      </c>
      <c r="BA321" s="589">
        <v>6569928.2215384562</v>
      </c>
      <c r="BB321" s="589">
        <v>22279948.63190743</v>
      </c>
      <c r="BC321" s="589">
        <v>-16474419.903846154</v>
      </c>
      <c r="BD321" s="589">
        <v>0</v>
      </c>
      <c r="BE321" s="589">
        <v>5805528.7280612756</v>
      </c>
      <c r="BF321" s="78">
        <f>SUM(BF320)</f>
        <v>5804488.1400585072</v>
      </c>
      <c r="BG321" s="590" t="s">
        <v>5</v>
      </c>
    </row>
    <row r="323" spans="1:59">
      <c r="A323" s="81" t="s">
        <v>296</v>
      </c>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c r="AA323" s="83"/>
      <c r="AB323" s="83"/>
      <c r="AC323" s="83"/>
      <c r="AD323" s="83"/>
      <c r="AF323" s="83"/>
      <c r="AG323" s="83"/>
      <c r="AH323" s="83"/>
      <c r="AI323" s="83"/>
      <c r="AJ323" s="83"/>
      <c r="AK323" s="83"/>
      <c r="AL323" s="83"/>
      <c r="AM323" s="83"/>
      <c r="AN323" s="83"/>
      <c r="AO323" s="83"/>
      <c r="AP323" s="83"/>
      <c r="AW323" s="587"/>
      <c r="AX323" s="587"/>
      <c r="AY323" s="587"/>
      <c r="AZ323" s="587"/>
      <c r="BA323" s="587"/>
      <c r="BB323" s="587"/>
      <c r="BC323" s="587"/>
      <c r="BD323" s="587"/>
      <c r="BE323" s="587"/>
      <c r="BG323" s="587"/>
    </row>
    <row r="324" spans="1:59">
      <c r="A324" s="84" t="s">
        <v>300</v>
      </c>
      <c r="B324" s="83">
        <v>0</v>
      </c>
      <c r="C324" s="83">
        <v>0</v>
      </c>
      <c r="D324" s="83">
        <v>0</v>
      </c>
      <c r="E324" s="83">
        <v>0</v>
      </c>
      <c r="F324" s="83">
        <v>0</v>
      </c>
      <c r="G324" s="83">
        <v>0</v>
      </c>
      <c r="H324" s="83">
        <v>0</v>
      </c>
      <c r="I324" s="83">
        <v>0</v>
      </c>
      <c r="J324" s="83">
        <v>0</v>
      </c>
      <c r="K324" s="82">
        <v>1</v>
      </c>
      <c r="L324" s="83">
        <v>0</v>
      </c>
      <c r="M324" s="83">
        <v>0</v>
      </c>
      <c r="N324" s="83">
        <v>0</v>
      </c>
      <c r="O324" s="83">
        <v>0</v>
      </c>
      <c r="P324" s="83">
        <v>0</v>
      </c>
      <c r="Q324" s="83">
        <v>0</v>
      </c>
      <c r="R324" s="83">
        <v>0</v>
      </c>
      <c r="S324" s="83">
        <v>0</v>
      </c>
      <c r="T324" s="83">
        <v>0</v>
      </c>
      <c r="U324" s="82">
        <v>1</v>
      </c>
      <c r="V324" s="83">
        <v>0</v>
      </c>
      <c r="W324" s="83">
        <v>0</v>
      </c>
      <c r="X324" s="83">
        <v>0</v>
      </c>
      <c r="Y324" s="83">
        <v>0</v>
      </c>
      <c r="Z324" s="83">
        <v>0</v>
      </c>
      <c r="AA324" s="83">
        <v>0</v>
      </c>
      <c r="AB324" s="83">
        <v>0</v>
      </c>
      <c r="AC324" s="83">
        <v>0</v>
      </c>
      <c r="AD324" s="83">
        <v>0</v>
      </c>
      <c r="AE324" s="83">
        <f>+IF(AF324=1,AD324,AD324*$AT$6)</f>
        <v>0</v>
      </c>
      <c r="AF324" s="82">
        <v>1</v>
      </c>
      <c r="AG324" s="83">
        <v>0</v>
      </c>
      <c r="AH324" s="83">
        <v>0</v>
      </c>
      <c r="AI324" s="83">
        <v>0</v>
      </c>
      <c r="AJ324" s="83">
        <v>0</v>
      </c>
      <c r="AK324" s="83">
        <v>0</v>
      </c>
      <c r="AL324" s="83">
        <v>0</v>
      </c>
      <c r="AM324" s="83">
        <v>0</v>
      </c>
      <c r="AN324" s="83">
        <v>0</v>
      </c>
      <c r="AO324" s="83">
        <v>0</v>
      </c>
      <c r="AP324" s="82">
        <v>1</v>
      </c>
      <c r="AW324" s="587">
        <v>0</v>
      </c>
      <c r="AX324" s="587">
        <v>0</v>
      </c>
      <c r="AY324" s="587">
        <v>0</v>
      </c>
      <c r="AZ324" s="587">
        <v>0</v>
      </c>
      <c r="BA324" s="587">
        <v>0</v>
      </c>
      <c r="BB324" s="587">
        <v>0</v>
      </c>
      <c r="BC324" s="587">
        <v>0</v>
      </c>
      <c r="BD324" s="587">
        <v>0</v>
      </c>
      <c r="BE324" s="587">
        <v>0</v>
      </c>
      <c r="BF324" s="83">
        <f>+IF(BG324=1,BE324,BE324*$BK$6)</f>
        <v>0</v>
      </c>
      <c r="BG324" s="588">
        <v>1</v>
      </c>
    </row>
    <row r="325" spans="1:59">
      <c r="A325" s="84" t="s">
        <v>299</v>
      </c>
      <c r="B325" s="83">
        <v>225162204.71462491</v>
      </c>
      <c r="C325" s="83">
        <v>225162204.71462491</v>
      </c>
      <c r="D325" s="83">
        <v>0</v>
      </c>
      <c r="E325" s="83">
        <v>0</v>
      </c>
      <c r="F325" s="83">
        <v>225162204.71462491</v>
      </c>
      <c r="G325" s="83">
        <v>225162204.71462491</v>
      </c>
      <c r="H325" s="83">
        <v>0</v>
      </c>
      <c r="I325" s="83">
        <v>0</v>
      </c>
      <c r="J325" s="83">
        <v>225162204.71462491</v>
      </c>
      <c r="K325" s="82">
        <v>1</v>
      </c>
      <c r="L325" s="83">
        <v>220936650.66875771</v>
      </c>
      <c r="M325" s="83">
        <v>220936650.66875771</v>
      </c>
      <c r="N325" s="83">
        <v>0</v>
      </c>
      <c r="O325" s="83">
        <v>0</v>
      </c>
      <c r="P325" s="83">
        <v>220936650.66875771</v>
      </c>
      <c r="Q325" s="83">
        <v>220936650.66875771</v>
      </c>
      <c r="R325" s="83">
        <v>0</v>
      </c>
      <c r="S325" s="83">
        <v>0</v>
      </c>
      <c r="T325" s="83">
        <v>220936650.66875771</v>
      </c>
      <c r="U325" s="82">
        <v>1</v>
      </c>
      <c r="V325" s="83">
        <v>228509849.76347876</v>
      </c>
      <c r="W325" s="83">
        <v>228509849.76347876</v>
      </c>
      <c r="X325" s="83">
        <v>0</v>
      </c>
      <c r="Y325" s="83">
        <v>0</v>
      </c>
      <c r="Z325" s="83">
        <v>228509849.76347876</v>
      </c>
      <c r="AA325" s="83">
        <v>228509849.76347876</v>
      </c>
      <c r="AB325" s="83">
        <v>0</v>
      </c>
      <c r="AC325" s="83">
        <v>0</v>
      </c>
      <c r="AD325" s="83">
        <v>228509849.76347876</v>
      </c>
      <c r="AE325" s="83">
        <f>+IF(AF325=1,AD325,AD325*$AT$6)</f>
        <v>228509849.76347876</v>
      </c>
      <c r="AF325" s="82">
        <v>1</v>
      </c>
      <c r="AG325" s="83">
        <v>229795476.52760723</v>
      </c>
      <c r="AH325" s="83">
        <v>229795476.52760723</v>
      </c>
      <c r="AI325" s="83">
        <v>0</v>
      </c>
      <c r="AJ325" s="83">
        <v>0</v>
      </c>
      <c r="AK325" s="83">
        <v>229795476.52760723</v>
      </c>
      <c r="AL325" s="83">
        <v>229795476.52760723</v>
      </c>
      <c r="AM325" s="83">
        <v>0</v>
      </c>
      <c r="AN325" s="83">
        <v>0</v>
      </c>
      <c r="AO325" s="83">
        <v>229795476.52760723</v>
      </c>
      <c r="AP325" s="82">
        <v>1</v>
      </c>
      <c r="AW325" s="587">
        <v>229795476.52760723</v>
      </c>
      <c r="AX325" s="587">
        <v>229795476.52760723</v>
      </c>
      <c r="AY325" s="587">
        <v>0</v>
      </c>
      <c r="AZ325" s="587">
        <v>0</v>
      </c>
      <c r="BA325" s="587">
        <v>229795476.52760723</v>
      </c>
      <c r="BB325" s="587">
        <v>229795476.52760723</v>
      </c>
      <c r="BC325" s="587">
        <v>0</v>
      </c>
      <c r="BD325" s="587">
        <v>0</v>
      </c>
      <c r="BE325" s="587">
        <v>229795476.52760723</v>
      </c>
      <c r="BF325" s="83">
        <f>+IF(BG325=1,BE325,BE325*$BK$6)</f>
        <v>229795476.52760723</v>
      </c>
      <c r="BG325" s="588">
        <v>1</v>
      </c>
    </row>
    <row r="326" spans="1:59">
      <c r="A326" s="84" t="s">
        <v>298</v>
      </c>
      <c r="B326" s="83">
        <v>18854781.375384614</v>
      </c>
      <c r="C326" s="83">
        <v>18854781.375384614</v>
      </c>
      <c r="D326" s="83">
        <v>0</v>
      </c>
      <c r="E326" s="83">
        <v>0</v>
      </c>
      <c r="F326" s="83">
        <v>18854781.375384614</v>
      </c>
      <c r="G326" s="83">
        <v>0</v>
      </c>
      <c r="H326" s="83">
        <v>0</v>
      </c>
      <c r="I326" s="83">
        <v>0</v>
      </c>
      <c r="J326" s="83">
        <v>0</v>
      </c>
      <c r="K326" s="82">
        <v>0</v>
      </c>
      <c r="L326" s="83">
        <v>17083179.153846152</v>
      </c>
      <c r="M326" s="83">
        <v>17083179.153846152</v>
      </c>
      <c r="N326" s="83">
        <v>0</v>
      </c>
      <c r="O326" s="83">
        <v>0</v>
      </c>
      <c r="P326" s="83">
        <v>17083179.153846152</v>
      </c>
      <c r="Q326" s="83">
        <v>0</v>
      </c>
      <c r="R326" s="83">
        <v>0</v>
      </c>
      <c r="S326" s="83">
        <v>0</v>
      </c>
      <c r="T326" s="83">
        <v>0</v>
      </c>
      <c r="U326" s="82">
        <v>0</v>
      </c>
      <c r="V326" s="83">
        <v>16216674.636777818</v>
      </c>
      <c r="W326" s="83">
        <v>16216674.636777818</v>
      </c>
      <c r="X326" s="83">
        <v>0</v>
      </c>
      <c r="Y326" s="83">
        <v>0</v>
      </c>
      <c r="Z326" s="83">
        <v>16216674.636777818</v>
      </c>
      <c r="AA326" s="83">
        <v>0</v>
      </c>
      <c r="AB326" s="83">
        <v>0</v>
      </c>
      <c r="AC326" s="83">
        <v>0</v>
      </c>
      <c r="AD326" s="83">
        <v>0</v>
      </c>
      <c r="AE326" s="83">
        <f>+IF(AF326=1,AD326,AD326*$AT$6)</f>
        <v>0</v>
      </c>
      <c r="AF326" s="82">
        <v>0</v>
      </c>
      <c r="AG326" s="83">
        <v>16644331.695466401</v>
      </c>
      <c r="AH326" s="83">
        <v>16644331.695466401</v>
      </c>
      <c r="AI326" s="83">
        <v>0</v>
      </c>
      <c r="AJ326" s="83">
        <v>0</v>
      </c>
      <c r="AK326" s="83">
        <v>16644331.695466401</v>
      </c>
      <c r="AL326" s="83">
        <v>0</v>
      </c>
      <c r="AM326" s="83">
        <v>0</v>
      </c>
      <c r="AN326" s="83">
        <v>0</v>
      </c>
      <c r="AO326" s="83">
        <v>0</v>
      </c>
      <c r="AP326" s="82">
        <v>0</v>
      </c>
      <c r="AW326" s="587">
        <v>16644331.695466401</v>
      </c>
      <c r="AX326" s="587">
        <v>16644331.695466401</v>
      </c>
      <c r="AY326" s="587">
        <v>0</v>
      </c>
      <c r="AZ326" s="587">
        <v>0</v>
      </c>
      <c r="BA326" s="587">
        <v>16644331.695466401</v>
      </c>
      <c r="BB326" s="587">
        <v>0</v>
      </c>
      <c r="BC326" s="587">
        <v>0</v>
      </c>
      <c r="BD326" s="587">
        <v>0</v>
      </c>
      <c r="BE326" s="587">
        <v>0</v>
      </c>
      <c r="BF326" s="83">
        <f>+IF(BG326=1,BE326,BE326*$BK$6)</f>
        <v>0</v>
      </c>
      <c r="BG326" s="588">
        <v>0</v>
      </c>
    </row>
    <row r="327" spans="1:59" ht="15.75" thickBot="1">
      <c r="A327" s="84" t="s">
        <v>297</v>
      </c>
      <c r="B327" s="83">
        <v>0</v>
      </c>
      <c r="C327" s="83">
        <v>0</v>
      </c>
      <c r="D327" s="83">
        <v>0</v>
      </c>
      <c r="E327" s="83">
        <v>0</v>
      </c>
      <c r="F327" s="83">
        <v>0</v>
      </c>
      <c r="G327" s="83">
        <v>0</v>
      </c>
      <c r="H327" s="83">
        <v>0</v>
      </c>
      <c r="I327" s="83">
        <v>0</v>
      </c>
      <c r="J327" s="83">
        <v>0</v>
      </c>
      <c r="K327" s="82">
        <v>0.94384313155908861</v>
      </c>
      <c r="L327" s="83">
        <v>0</v>
      </c>
      <c r="M327" s="83">
        <v>0</v>
      </c>
      <c r="N327" s="83">
        <v>0</v>
      </c>
      <c r="O327" s="83">
        <v>0</v>
      </c>
      <c r="P327" s="83">
        <v>0</v>
      </c>
      <c r="Q327" s="83">
        <v>0</v>
      </c>
      <c r="R327" s="83">
        <v>0</v>
      </c>
      <c r="S327" s="83">
        <v>0</v>
      </c>
      <c r="T327" s="83">
        <v>0</v>
      </c>
      <c r="U327" s="82">
        <v>0.94277619240995802</v>
      </c>
      <c r="V327" s="83">
        <v>0</v>
      </c>
      <c r="W327" s="83">
        <v>0</v>
      </c>
      <c r="X327" s="83">
        <v>0</v>
      </c>
      <c r="Y327" s="83">
        <v>0</v>
      </c>
      <c r="Z327" s="83">
        <v>0</v>
      </c>
      <c r="AA327" s="83">
        <v>0</v>
      </c>
      <c r="AB327" s="83">
        <v>0</v>
      </c>
      <c r="AC327" s="83">
        <v>0</v>
      </c>
      <c r="AD327" s="83">
        <v>0</v>
      </c>
      <c r="AE327" s="83">
        <f>+IF(AF327=1,AD327,AD327*$AT$6)</f>
        <v>0</v>
      </c>
      <c r="AF327" s="82">
        <v>0.94712157517284312</v>
      </c>
      <c r="AG327" s="83">
        <v>0</v>
      </c>
      <c r="AH327" s="83">
        <v>0</v>
      </c>
      <c r="AI327" s="83">
        <v>0</v>
      </c>
      <c r="AJ327" s="83">
        <v>0</v>
      </c>
      <c r="AK327" s="83">
        <v>0</v>
      </c>
      <c r="AL327" s="83">
        <v>0</v>
      </c>
      <c r="AM327" s="83">
        <v>0</v>
      </c>
      <c r="AN327" s="83">
        <v>0</v>
      </c>
      <c r="AO327" s="83">
        <v>0</v>
      </c>
      <c r="AP327" s="82">
        <v>0.94721959034263092</v>
      </c>
      <c r="AW327" s="587">
        <v>0</v>
      </c>
      <c r="AX327" s="587">
        <v>0</v>
      </c>
      <c r="AY327" s="587">
        <v>0</v>
      </c>
      <c r="AZ327" s="587">
        <v>0</v>
      </c>
      <c r="BA327" s="587">
        <v>0</v>
      </c>
      <c r="BB327" s="587">
        <v>0</v>
      </c>
      <c r="BC327" s="587">
        <v>0</v>
      </c>
      <c r="BD327" s="587">
        <v>0</v>
      </c>
      <c r="BE327" s="587">
        <v>0</v>
      </c>
      <c r="BF327" s="83">
        <f>+IF(BG327=1,BE327,BE327*$BK$6)</f>
        <v>0</v>
      </c>
      <c r="BG327" s="588">
        <v>0.94721959034263092</v>
      </c>
    </row>
    <row r="328" spans="1:59">
      <c r="A328" s="81" t="s">
        <v>296</v>
      </c>
      <c r="B328" s="78">
        <v>244016986.09000951</v>
      </c>
      <c r="C328" s="78">
        <v>244016986.09000951</v>
      </c>
      <c r="D328" s="78">
        <v>0</v>
      </c>
      <c r="E328" s="78">
        <v>0</v>
      </c>
      <c r="F328" s="78">
        <v>244016986.09000951</v>
      </c>
      <c r="G328" s="78">
        <v>225162204.71462491</v>
      </c>
      <c r="H328" s="78">
        <v>0</v>
      </c>
      <c r="I328" s="78">
        <v>0</v>
      </c>
      <c r="J328" s="78">
        <v>225162204.71462491</v>
      </c>
      <c r="K328" s="74" t="s">
        <v>5</v>
      </c>
      <c r="L328" s="78">
        <v>238019829.82260385</v>
      </c>
      <c r="M328" s="78">
        <v>238019829.82260385</v>
      </c>
      <c r="N328" s="78">
        <v>0</v>
      </c>
      <c r="O328" s="78">
        <v>0</v>
      </c>
      <c r="P328" s="78">
        <v>238019829.82260385</v>
      </c>
      <c r="Q328" s="78">
        <v>220936650.66875771</v>
      </c>
      <c r="R328" s="78">
        <v>0</v>
      </c>
      <c r="S328" s="78">
        <v>0</v>
      </c>
      <c r="T328" s="78">
        <v>220936650.66875771</v>
      </c>
      <c r="U328" s="74" t="s">
        <v>5</v>
      </c>
      <c r="V328" s="78">
        <v>244726524.40025657</v>
      </c>
      <c r="W328" s="78">
        <v>244726524.40025657</v>
      </c>
      <c r="X328" s="78">
        <v>0</v>
      </c>
      <c r="Y328" s="78">
        <v>0</v>
      </c>
      <c r="Z328" s="78">
        <v>244726524.40025657</v>
      </c>
      <c r="AA328" s="78">
        <v>228509849.76347876</v>
      </c>
      <c r="AB328" s="78">
        <v>0</v>
      </c>
      <c r="AC328" s="78">
        <v>0</v>
      </c>
      <c r="AD328" s="78">
        <v>228509849.76347876</v>
      </c>
      <c r="AE328" s="78">
        <f>SUM(AE324:AE327)</f>
        <v>228509849.76347876</v>
      </c>
      <c r="AF328" s="74" t="s">
        <v>5</v>
      </c>
      <c r="AG328" s="78">
        <v>246439808.22307363</v>
      </c>
      <c r="AH328" s="78">
        <v>246439808.22307363</v>
      </c>
      <c r="AI328" s="78">
        <v>0</v>
      </c>
      <c r="AJ328" s="78">
        <v>0</v>
      </c>
      <c r="AK328" s="78">
        <v>246439808.22307363</v>
      </c>
      <c r="AL328" s="78">
        <v>229795476.52760723</v>
      </c>
      <c r="AM328" s="78">
        <v>0</v>
      </c>
      <c r="AN328" s="78">
        <v>0</v>
      </c>
      <c r="AO328" s="78">
        <v>229795476.52760723</v>
      </c>
      <c r="AP328" s="74" t="s">
        <v>5</v>
      </c>
      <c r="AW328" s="589">
        <v>246439808.22307363</v>
      </c>
      <c r="AX328" s="589">
        <v>246439808.22307363</v>
      </c>
      <c r="AY328" s="589">
        <v>0</v>
      </c>
      <c r="AZ328" s="589">
        <v>0</v>
      </c>
      <c r="BA328" s="589">
        <v>246439808.22307363</v>
      </c>
      <c r="BB328" s="589">
        <v>229795476.52760723</v>
      </c>
      <c r="BC328" s="589">
        <v>0</v>
      </c>
      <c r="BD328" s="589">
        <v>0</v>
      </c>
      <c r="BE328" s="589">
        <v>229795476.52760723</v>
      </c>
      <c r="BF328" s="78">
        <f>SUM(BF324:BF327)</f>
        <v>229795476.52760723</v>
      </c>
      <c r="BG328" s="590" t="s">
        <v>5</v>
      </c>
    </row>
    <row r="330" spans="1:59">
      <c r="A330" s="81" t="s">
        <v>291</v>
      </c>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c r="AA330" s="83"/>
      <c r="AB330" s="83"/>
      <c r="AC330" s="83"/>
      <c r="AD330" s="83"/>
      <c r="AF330" s="83"/>
      <c r="AG330" s="83"/>
      <c r="AH330" s="83"/>
      <c r="AI330" s="83"/>
      <c r="AJ330" s="83"/>
      <c r="AK330" s="83"/>
      <c r="AL330" s="83"/>
      <c r="AM330" s="83"/>
      <c r="AN330" s="83"/>
      <c r="AO330" s="83"/>
      <c r="AP330" s="83"/>
      <c r="AW330" s="587"/>
      <c r="AX330" s="587"/>
      <c r="AY330" s="587"/>
      <c r="AZ330" s="587"/>
      <c r="BA330" s="587"/>
      <c r="BB330" s="587"/>
      <c r="BC330" s="587"/>
      <c r="BD330" s="587"/>
      <c r="BE330" s="587"/>
      <c r="BG330" s="587"/>
    </row>
    <row r="331" spans="1:59">
      <c r="A331" s="84" t="s">
        <v>295</v>
      </c>
      <c r="B331" s="83">
        <v>0</v>
      </c>
      <c r="C331" s="83">
        <v>0</v>
      </c>
      <c r="D331" s="83">
        <v>0</v>
      </c>
      <c r="E331" s="83">
        <v>0</v>
      </c>
      <c r="F331" s="83">
        <v>0</v>
      </c>
      <c r="G331" s="83">
        <v>0</v>
      </c>
      <c r="H331" s="83">
        <v>0</v>
      </c>
      <c r="I331" s="83">
        <v>0</v>
      </c>
      <c r="J331" s="83">
        <v>0</v>
      </c>
      <c r="K331" s="82">
        <v>0.95974857229375599</v>
      </c>
      <c r="L331" s="83">
        <v>0</v>
      </c>
      <c r="M331" s="83">
        <v>0</v>
      </c>
      <c r="N331" s="83">
        <v>0</v>
      </c>
      <c r="O331" s="83">
        <v>0</v>
      </c>
      <c r="P331" s="83">
        <v>0</v>
      </c>
      <c r="Q331" s="83">
        <v>0</v>
      </c>
      <c r="R331" s="83">
        <v>0</v>
      </c>
      <c r="S331" s="83">
        <v>0</v>
      </c>
      <c r="T331" s="83">
        <v>0</v>
      </c>
      <c r="U331" s="82">
        <v>0.95988402934684747</v>
      </c>
      <c r="V331" s="83">
        <v>0</v>
      </c>
      <c r="W331" s="83">
        <v>0</v>
      </c>
      <c r="X331" s="83">
        <v>0</v>
      </c>
      <c r="Y331" s="83">
        <v>0</v>
      </c>
      <c r="Z331" s="83">
        <v>0</v>
      </c>
      <c r="AA331" s="83">
        <v>0</v>
      </c>
      <c r="AB331" s="83">
        <v>0</v>
      </c>
      <c r="AC331" s="83">
        <v>0</v>
      </c>
      <c r="AD331" s="83">
        <v>0</v>
      </c>
      <c r="AE331" s="83">
        <f>+IF(AF331=1,AD331,AD331*$AT$6)</f>
        <v>0</v>
      </c>
      <c r="AF331" s="82">
        <v>0.96251873996716342</v>
      </c>
      <c r="AG331" s="83">
        <v>0</v>
      </c>
      <c r="AH331" s="83">
        <v>0</v>
      </c>
      <c r="AI331" s="83">
        <v>0</v>
      </c>
      <c r="AJ331" s="83">
        <v>0</v>
      </c>
      <c r="AK331" s="83">
        <v>0</v>
      </c>
      <c r="AL331" s="83">
        <v>0</v>
      </c>
      <c r="AM331" s="83">
        <v>0</v>
      </c>
      <c r="AN331" s="83">
        <v>0</v>
      </c>
      <c r="AO331" s="83">
        <v>0</v>
      </c>
      <c r="AP331" s="82">
        <v>0.96350784103948783</v>
      </c>
      <c r="AW331" s="587">
        <v>0</v>
      </c>
      <c r="AX331" s="587">
        <v>0</v>
      </c>
      <c r="AY331" s="587">
        <v>0</v>
      </c>
      <c r="AZ331" s="587">
        <v>0</v>
      </c>
      <c r="BA331" s="587">
        <v>0</v>
      </c>
      <c r="BB331" s="587">
        <v>0</v>
      </c>
      <c r="BC331" s="587">
        <v>0</v>
      </c>
      <c r="BD331" s="587">
        <v>0</v>
      </c>
      <c r="BE331" s="587">
        <v>0</v>
      </c>
      <c r="BF331" s="83">
        <f>+IF(BG331=1,BE331,BE331*$BK$6)</f>
        <v>0</v>
      </c>
      <c r="BG331" s="588">
        <v>0.96350784103948783</v>
      </c>
    </row>
    <row r="332" spans="1:59">
      <c r="A332" s="84" t="s">
        <v>294</v>
      </c>
      <c r="B332" s="83">
        <v>24483898.212714121</v>
      </c>
      <c r="C332" s="83">
        <v>24483898.212714121</v>
      </c>
      <c r="D332" s="83">
        <v>-24483898.212714121</v>
      </c>
      <c r="E332" s="83">
        <v>0</v>
      </c>
      <c r="F332" s="83">
        <v>0</v>
      </c>
      <c r="G332" s="83">
        <v>23611403.236651409</v>
      </c>
      <c r="H332" s="83">
        <v>-23611403.236651409</v>
      </c>
      <c r="I332" s="83">
        <v>0</v>
      </c>
      <c r="J332" s="83">
        <v>0</v>
      </c>
      <c r="K332" s="82">
        <v>0.96436453997306537</v>
      </c>
      <c r="L332" s="83">
        <v>26202785.102161009</v>
      </c>
      <c r="M332" s="83">
        <v>26202785.102161009</v>
      </c>
      <c r="N332" s="83">
        <v>-26202785.102161009</v>
      </c>
      <c r="O332" s="83">
        <v>0</v>
      </c>
      <c r="P332" s="83">
        <v>0</v>
      </c>
      <c r="Q332" s="83">
        <v>25239482.775603879</v>
      </c>
      <c r="R332" s="83">
        <v>-25239482.775603879</v>
      </c>
      <c r="S332" s="83">
        <v>0</v>
      </c>
      <c r="T332" s="83">
        <v>0</v>
      </c>
      <c r="U332" s="82">
        <v>0.96323664363153194</v>
      </c>
      <c r="V332" s="83">
        <v>26274042.280360699</v>
      </c>
      <c r="W332" s="83">
        <v>26274042.280360699</v>
      </c>
      <c r="X332" s="83">
        <v>-26274042.280360699</v>
      </c>
      <c r="Y332" s="83">
        <v>0</v>
      </c>
      <c r="Z332" s="83">
        <v>0</v>
      </c>
      <c r="AA332" s="83">
        <v>25384688.283652421</v>
      </c>
      <c r="AB332" s="83">
        <v>-25384688.283652421</v>
      </c>
      <c r="AC332" s="83">
        <v>0</v>
      </c>
      <c r="AD332" s="83">
        <v>0</v>
      </c>
      <c r="AE332" s="83">
        <f>+IF(AF332=1,AD332,AD332*$AT$6)</f>
        <v>0</v>
      </c>
      <c r="AF332" s="82">
        <v>0.96615085005884116</v>
      </c>
      <c r="AG332" s="83">
        <v>26256746.494295683</v>
      </c>
      <c r="AH332" s="83">
        <v>26256746.494295683</v>
      </c>
      <c r="AI332" s="83">
        <v>-26256746.494295683</v>
      </c>
      <c r="AJ332" s="83">
        <v>0</v>
      </c>
      <c r="AK332" s="83">
        <v>0</v>
      </c>
      <c r="AL332" s="83">
        <v>25385789.172726259</v>
      </c>
      <c r="AM332" s="83">
        <v>-25385789.172726259</v>
      </c>
      <c r="AN332" s="83">
        <v>0</v>
      </c>
      <c r="AO332" s="83">
        <v>0</v>
      </c>
      <c r="AP332" s="82">
        <v>0.96682919866866823</v>
      </c>
      <c r="AW332" s="587">
        <v>26256746.494295683</v>
      </c>
      <c r="AX332" s="587">
        <v>26256746.494295683</v>
      </c>
      <c r="AY332" s="587">
        <v>-26256746.494295683</v>
      </c>
      <c r="AZ332" s="587">
        <v>0</v>
      </c>
      <c r="BA332" s="587">
        <v>0</v>
      </c>
      <c r="BB332" s="587">
        <v>25385789.172726259</v>
      </c>
      <c r="BC332" s="587">
        <v>-25385789.172726259</v>
      </c>
      <c r="BD332" s="587">
        <v>0</v>
      </c>
      <c r="BE332" s="587">
        <v>0</v>
      </c>
      <c r="BF332" s="83">
        <f>+IF(BG332=1,BE332,BE332*$BK$6)</f>
        <v>0</v>
      </c>
      <c r="BG332" s="588">
        <v>0.96682919866866823</v>
      </c>
    </row>
    <row r="333" spans="1:59">
      <c r="A333" s="84" t="s">
        <v>293</v>
      </c>
      <c r="B333" s="83">
        <v>0</v>
      </c>
      <c r="C333" s="83">
        <v>0</v>
      </c>
      <c r="D333" s="83">
        <v>0</v>
      </c>
      <c r="E333" s="83">
        <v>0</v>
      </c>
      <c r="F333" s="83">
        <v>0</v>
      </c>
      <c r="G333" s="83">
        <v>0</v>
      </c>
      <c r="H333" s="83">
        <v>0</v>
      </c>
      <c r="I333" s="83">
        <v>0</v>
      </c>
      <c r="J333" s="83">
        <v>0</v>
      </c>
      <c r="K333" s="82">
        <v>0.96436453997306537</v>
      </c>
      <c r="L333" s="83">
        <v>0</v>
      </c>
      <c r="M333" s="83">
        <v>0</v>
      </c>
      <c r="N333" s="83">
        <v>0</v>
      </c>
      <c r="O333" s="83">
        <v>0</v>
      </c>
      <c r="P333" s="83">
        <v>0</v>
      </c>
      <c r="Q333" s="83">
        <v>0</v>
      </c>
      <c r="R333" s="83">
        <v>0</v>
      </c>
      <c r="S333" s="83">
        <v>0</v>
      </c>
      <c r="T333" s="83">
        <v>0</v>
      </c>
      <c r="U333" s="82">
        <v>0.96323664363153194</v>
      </c>
      <c r="V333" s="83">
        <v>0</v>
      </c>
      <c r="W333" s="83">
        <v>0</v>
      </c>
      <c r="X333" s="83">
        <v>0</v>
      </c>
      <c r="Y333" s="83">
        <v>0</v>
      </c>
      <c r="Z333" s="83">
        <v>0</v>
      </c>
      <c r="AA333" s="83">
        <v>0</v>
      </c>
      <c r="AB333" s="83">
        <v>0</v>
      </c>
      <c r="AC333" s="83">
        <v>0</v>
      </c>
      <c r="AD333" s="83">
        <v>0</v>
      </c>
      <c r="AE333" s="83">
        <f>+IF(AF333=1,AD333,AD333*$AT$6)</f>
        <v>0</v>
      </c>
      <c r="AF333" s="82">
        <v>0.96615085005884116</v>
      </c>
      <c r="AG333" s="83">
        <v>0</v>
      </c>
      <c r="AH333" s="83">
        <v>0</v>
      </c>
      <c r="AI333" s="83">
        <v>0</v>
      </c>
      <c r="AJ333" s="83">
        <v>0</v>
      </c>
      <c r="AK333" s="83">
        <v>0</v>
      </c>
      <c r="AL333" s="83">
        <v>0</v>
      </c>
      <c r="AM333" s="83">
        <v>0</v>
      </c>
      <c r="AN333" s="83">
        <v>0</v>
      </c>
      <c r="AO333" s="83">
        <v>0</v>
      </c>
      <c r="AP333" s="82">
        <v>0.96682919866866823</v>
      </c>
      <c r="AW333" s="587">
        <v>0</v>
      </c>
      <c r="AX333" s="587">
        <v>0</v>
      </c>
      <c r="AY333" s="587">
        <v>0</v>
      </c>
      <c r="AZ333" s="587">
        <v>0</v>
      </c>
      <c r="BA333" s="587">
        <v>0</v>
      </c>
      <c r="BB333" s="587">
        <v>0</v>
      </c>
      <c r="BC333" s="587">
        <v>0</v>
      </c>
      <c r="BD333" s="587">
        <v>0</v>
      </c>
      <c r="BE333" s="587">
        <v>0</v>
      </c>
      <c r="BF333" s="83">
        <f>+IF(BG333=1,BE333,BE333*$BK$6)</f>
        <v>0</v>
      </c>
      <c r="BG333" s="588">
        <v>0.96682919866866823</v>
      </c>
    </row>
    <row r="334" spans="1:59" ht="15.75" thickBot="1">
      <c r="A334" s="84" t="s">
        <v>292</v>
      </c>
      <c r="B334" s="83">
        <v>6397001.8038461525</v>
      </c>
      <c r="C334" s="83">
        <v>6397001.8038461525</v>
      </c>
      <c r="D334" s="83">
        <v>0</v>
      </c>
      <c r="E334" s="83">
        <v>0</v>
      </c>
      <c r="F334" s="83">
        <v>6397001.8038461525</v>
      </c>
      <c r="G334" s="83">
        <v>6067302.8261372447</v>
      </c>
      <c r="H334" s="83">
        <v>0</v>
      </c>
      <c r="I334" s="83">
        <v>0</v>
      </c>
      <c r="J334" s="83">
        <v>6067302.8261372447</v>
      </c>
      <c r="K334" s="82">
        <v>0.94846039006731586</v>
      </c>
      <c r="L334" s="83">
        <v>5247870.3900000006</v>
      </c>
      <c r="M334" s="83">
        <v>5247870.3900000006</v>
      </c>
      <c r="N334" s="83">
        <v>0</v>
      </c>
      <c r="O334" s="83">
        <v>0</v>
      </c>
      <c r="P334" s="83">
        <v>5247870.3900000006</v>
      </c>
      <c r="Q334" s="83">
        <v>4955600.7112157419</v>
      </c>
      <c r="R334" s="83">
        <v>0</v>
      </c>
      <c r="S334" s="83">
        <v>0</v>
      </c>
      <c r="T334" s="83">
        <v>4955600.7112157419</v>
      </c>
      <c r="U334" s="82">
        <v>0.94430699368239179</v>
      </c>
      <c r="V334" s="83">
        <v>5247870.3900000006</v>
      </c>
      <c r="W334" s="83">
        <v>5247870.3900000006</v>
      </c>
      <c r="X334" s="83">
        <v>0</v>
      </c>
      <c r="Y334" s="83">
        <v>0</v>
      </c>
      <c r="Z334" s="83">
        <v>5247870.3900000006</v>
      </c>
      <c r="AA334" s="83">
        <v>4978064.2338751545</v>
      </c>
      <c r="AB334" s="83">
        <v>0</v>
      </c>
      <c r="AC334" s="83">
        <v>0</v>
      </c>
      <c r="AD334" s="83">
        <v>4978064.2338751545</v>
      </c>
      <c r="AE334" s="83">
        <f t="shared" ref="AE334:AE397" si="24">+IF(AF334=1,AD334,AD334*$AT$6)</f>
        <v>4978064.2338751545</v>
      </c>
      <c r="AF334" s="82">
        <v>1</v>
      </c>
      <c r="AG334" s="83">
        <v>5247870.3900000006</v>
      </c>
      <c r="AH334" s="83">
        <v>5247870.3900000006</v>
      </c>
      <c r="AI334" s="83">
        <v>0</v>
      </c>
      <c r="AJ334" s="83">
        <v>0</v>
      </c>
      <c r="AK334" s="83">
        <v>5247870.3900000006</v>
      </c>
      <c r="AL334" s="83">
        <v>4978440.8184601022</v>
      </c>
      <c r="AM334" s="83">
        <v>0</v>
      </c>
      <c r="AN334" s="83">
        <v>0</v>
      </c>
      <c r="AO334" s="83">
        <v>4978440.8184601022</v>
      </c>
      <c r="AP334" s="82">
        <v>0.94865925575195109</v>
      </c>
      <c r="AW334" s="587">
        <v>5247870.3900000006</v>
      </c>
      <c r="AX334" s="587">
        <v>5247870.3900000006</v>
      </c>
      <c r="AY334" s="587">
        <v>0</v>
      </c>
      <c r="AZ334" s="587">
        <v>0</v>
      </c>
      <c r="BA334" s="587">
        <v>5247870.3900000006</v>
      </c>
      <c r="BB334" s="587">
        <v>4978440.8184601022</v>
      </c>
      <c r="BC334" s="587">
        <v>0</v>
      </c>
      <c r="BD334" s="587">
        <v>0</v>
      </c>
      <c r="BE334" s="587">
        <v>4978440.8184601022</v>
      </c>
      <c r="BF334" s="83">
        <f>+IF(BG334=1,BE334,BE334*$BK$6)</f>
        <v>4978440.8184601022</v>
      </c>
      <c r="BG334" s="588">
        <v>1</v>
      </c>
    </row>
    <row r="335" spans="1:59">
      <c r="A335" s="81" t="s">
        <v>291</v>
      </c>
      <c r="B335" s="78">
        <v>30880900.016560271</v>
      </c>
      <c r="C335" s="78">
        <v>30880900.016560271</v>
      </c>
      <c r="D335" s="78">
        <v>-24483898.212714121</v>
      </c>
      <c r="E335" s="78">
        <v>0</v>
      </c>
      <c r="F335" s="78">
        <v>6397001.8038461525</v>
      </c>
      <c r="G335" s="78">
        <v>29678706.062788654</v>
      </c>
      <c r="H335" s="78">
        <v>-23611403.236651409</v>
      </c>
      <c r="I335" s="78">
        <v>0</v>
      </c>
      <c r="J335" s="78">
        <v>6067302.8261372447</v>
      </c>
      <c r="K335" s="74" t="s">
        <v>5</v>
      </c>
      <c r="L335" s="78">
        <v>31450655.492161009</v>
      </c>
      <c r="M335" s="78">
        <v>31450655.492161009</v>
      </c>
      <c r="N335" s="78">
        <v>-26202785.102161009</v>
      </c>
      <c r="O335" s="78">
        <v>0</v>
      </c>
      <c r="P335" s="78">
        <v>5247870.3900000006</v>
      </c>
      <c r="Q335" s="78">
        <v>30195083.486819621</v>
      </c>
      <c r="R335" s="78">
        <v>-25239482.775603879</v>
      </c>
      <c r="S335" s="78">
        <v>0</v>
      </c>
      <c r="T335" s="78">
        <v>4955600.7112157419</v>
      </c>
      <c r="U335" s="74" t="s">
        <v>5</v>
      </c>
      <c r="V335" s="78">
        <v>31521912.670360699</v>
      </c>
      <c r="W335" s="78">
        <v>31521912.670360699</v>
      </c>
      <c r="X335" s="78">
        <v>-26274042.280360699</v>
      </c>
      <c r="Y335" s="78">
        <v>0</v>
      </c>
      <c r="Z335" s="78">
        <v>5247870.3900000006</v>
      </c>
      <c r="AA335" s="78">
        <v>30362752.517527577</v>
      </c>
      <c r="AB335" s="78">
        <v>-25384688.283652421</v>
      </c>
      <c r="AC335" s="78">
        <v>0</v>
      </c>
      <c r="AD335" s="78">
        <v>4978064.2338751545</v>
      </c>
      <c r="AE335" s="78">
        <f>SUM(AE331:AE334)</f>
        <v>4978064.2338751545</v>
      </c>
      <c r="AF335" s="74" t="s">
        <v>5</v>
      </c>
      <c r="AG335" s="78">
        <v>31504616.884295683</v>
      </c>
      <c r="AH335" s="78">
        <v>31504616.884295683</v>
      </c>
      <c r="AI335" s="78">
        <v>-26256746.494295683</v>
      </c>
      <c r="AJ335" s="78">
        <v>0</v>
      </c>
      <c r="AK335" s="78">
        <v>5247870.3900000006</v>
      </c>
      <c r="AL335" s="78">
        <v>30364229.991186362</v>
      </c>
      <c r="AM335" s="78">
        <v>-25385789.172726259</v>
      </c>
      <c r="AN335" s="78">
        <v>0</v>
      </c>
      <c r="AO335" s="78">
        <v>4978440.8184601022</v>
      </c>
      <c r="AP335" s="74" t="s">
        <v>5</v>
      </c>
      <c r="AW335" s="589">
        <v>31504616.884295683</v>
      </c>
      <c r="AX335" s="589">
        <v>31504616.884295683</v>
      </c>
      <c r="AY335" s="589">
        <v>-26256746.494295683</v>
      </c>
      <c r="AZ335" s="589">
        <v>0</v>
      </c>
      <c r="BA335" s="589">
        <v>5247870.3900000006</v>
      </c>
      <c r="BB335" s="589">
        <v>30364229.991186362</v>
      </c>
      <c r="BC335" s="589">
        <v>-25385789.172726259</v>
      </c>
      <c r="BD335" s="589">
        <v>0</v>
      </c>
      <c r="BE335" s="589">
        <v>4978440.8184601022</v>
      </c>
      <c r="BF335" s="78">
        <f>SUM(BF331:BF334)</f>
        <v>4978440.8184601022</v>
      </c>
      <c r="BG335" s="590" t="s">
        <v>5</v>
      </c>
    </row>
    <row r="336" spans="1:59" ht="15.75" thickBot="1"/>
    <row r="337" spans="1:59">
      <c r="A337" s="80" t="s">
        <v>290</v>
      </c>
      <c r="B337" s="78">
        <v>2113943231.7427957</v>
      </c>
      <c r="C337" s="78">
        <v>2113943231.7427957</v>
      </c>
      <c r="D337" s="78">
        <v>-141456877.59272587</v>
      </c>
      <c r="E337" s="78">
        <v>0</v>
      </c>
      <c r="F337" s="78">
        <v>1972486354.15007</v>
      </c>
      <c r="G337" s="78">
        <v>2044722905.4553733</v>
      </c>
      <c r="H337" s="78">
        <v>-138147755.58447108</v>
      </c>
      <c r="I337" s="78">
        <v>0</v>
      </c>
      <c r="J337" s="78">
        <v>1906575149.8709023</v>
      </c>
      <c r="K337" s="74" t="s">
        <v>5</v>
      </c>
      <c r="L337" s="78">
        <v>2049355037.1617296</v>
      </c>
      <c r="M337" s="78">
        <v>2049355037.1617296</v>
      </c>
      <c r="N337" s="78">
        <v>-133256909.55831486</v>
      </c>
      <c r="O337" s="78">
        <v>0</v>
      </c>
      <c r="P337" s="78">
        <v>1916098127.6034145</v>
      </c>
      <c r="Q337" s="78">
        <v>1982219283.0661793</v>
      </c>
      <c r="R337" s="78">
        <v>-130870916.91413102</v>
      </c>
      <c r="S337" s="78">
        <v>0</v>
      </c>
      <c r="T337" s="78">
        <v>1851348366.1520486</v>
      </c>
      <c r="U337" s="74" t="s">
        <v>5</v>
      </c>
      <c r="V337" s="78">
        <v>2046557212.1660013</v>
      </c>
      <c r="W337" s="78">
        <v>2046557212.1660013</v>
      </c>
      <c r="X337" s="78">
        <v>-130491321.37112994</v>
      </c>
      <c r="Y337" s="78">
        <v>0</v>
      </c>
      <c r="Z337" s="78">
        <v>1916065890.7948716</v>
      </c>
      <c r="AA337" s="78">
        <v>1985793455.9500177</v>
      </c>
      <c r="AB337" s="78">
        <v>-128291635.76854262</v>
      </c>
      <c r="AC337" s="78">
        <v>0</v>
      </c>
      <c r="AD337" s="78">
        <v>1857501820.1814749</v>
      </c>
      <c r="AE337" s="78">
        <f>+SUM(AE335,AE328,AE321,AE313,AE304,AE295,AE291,AE279,AE274,AE267,AE255,AE251,AE243)</f>
        <v>1857412011.7092752</v>
      </c>
      <c r="AF337" s="74" t="s">
        <v>5</v>
      </c>
      <c r="AG337" s="78">
        <v>2049498409.7682538</v>
      </c>
      <c r="AH337" s="78">
        <v>2049498409.7682538</v>
      </c>
      <c r="AI337" s="78">
        <v>-127914846.50814186</v>
      </c>
      <c r="AJ337" s="78">
        <v>0</v>
      </c>
      <c r="AK337" s="78">
        <v>1921583563.2601118</v>
      </c>
      <c r="AL337" s="78">
        <v>1989692656.9586525</v>
      </c>
      <c r="AM337" s="78">
        <v>-125757724.46456142</v>
      </c>
      <c r="AN337" s="78">
        <v>0</v>
      </c>
      <c r="AO337" s="78">
        <v>1863934932.4940908</v>
      </c>
      <c r="AP337" s="74" t="s">
        <v>5</v>
      </c>
      <c r="AW337" s="589">
        <v>2049498409.7682538</v>
      </c>
      <c r="AX337" s="589">
        <v>2049498409.7682538</v>
      </c>
      <c r="AY337" s="589">
        <v>-127914846.50814186</v>
      </c>
      <c r="AZ337" s="589">
        <v>0</v>
      </c>
      <c r="BA337" s="589">
        <v>1921583563.2601118</v>
      </c>
      <c r="BB337" s="589">
        <v>1989692656.9586525</v>
      </c>
      <c r="BC337" s="589">
        <v>-125757724.46456142</v>
      </c>
      <c r="BD337" s="589">
        <v>0</v>
      </c>
      <c r="BE337" s="589">
        <v>1863934932.4940908</v>
      </c>
      <c r="BF337" s="78">
        <f>+SUM(BF335,BF328,BF321,BF313,BF304,BF295,BF291,BF279,BF274,BF267,BF255,BF251,BF243)</f>
        <v>1863819280.6632774</v>
      </c>
      <c r="BG337" s="590" t="s">
        <v>5</v>
      </c>
    </row>
    <row r="339" spans="1:59">
      <c r="A339" s="80" t="s">
        <v>235</v>
      </c>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c r="AA339" s="83"/>
      <c r="AB339" s="83"/>
      <c r="AC339" s="83"/>
      <c r="AD339" s="83"/>
      <c r="AE339" s="83"/>
      <c r="AF339" s="83"/>
      <c r="AG339" s="83"/>
      <c r="AH339" s="83"/>
      <c r="AI339" s="83"/>
      <c r="AJ339" s="83"/>
      <c r="AK339" s="83"/>
      <c r="AL339" s="83"/>
      <c r="AM339" s="83"/>
      <c r="AN339" s="83"/>
      <c r="AO339" s="83"/>
      <c r="AP339" s="83"/>
      <c r="AW339" s="587"/>
      <c r="AX339" s="587"/>
      <c r="AY339" s="587"/>
      <c r="AZ339" s="587"/>
      <c r="BA339" s="587"/>
      <c r="BB339" s="587"/>
      <c r="BC339" s="587"/>
      <c r="BD339" s="587"/>
      <c r="BE339" s="587"/>
      <c r="BF339" s="83"/>
      <c r="BG339" s="587"/>
    </row>
    <row r="340" spans="1:59">
      <c r="A340" s="81" t="s">
        <v>285</v>
      </c>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c r="AA340" s="83"/>
      <c r="AB340" s="83"/>
      <c r="AC340" s="83"/>
      <c r="AD340" s="83"/>
      <c r="AE340" s="83"/>
      <c r="AF340" s="83"/>
      <c r="AG340" s="83"/>
      <c r="AH340" s="83"/>
      <c r="AI340" s="83"/>
      <c r="AJ340" s="83"/>
      <c r="AK340" s="83"/>
      <c r="AL340" s="83"/>
      <c r="AM340" s="83"/>
      <c r="AN340" s="83"/>
      <c r="AO340" s="83"/>
      <c r="AP340" s="83"/>
      <c r="AW340" s="587"/>
      <c r="AX340" s="587"/>
      <c r="AY340" s="587"/>
      <c r="AZ340" s="587"/>
      <c r="BA340" s="587"/>
      <c r="BB340" s="587"/>
      <c r="BC340" s="587"/>
      <c r="BD340" s="587"/>
      <c r="BE340" s="587"/>
      <c r="BF340" s="83"/>
      <c r="BG340" s="587"/>
    </row>
    <row r="341" spans="1:59">
      <c r="A341" s="84" t="s">
        <v>289</v>
      </c>
      <c r="B341" s="83">
        <v>0</v>
      </c>
      <c r="C341" s="83">
        <v>0</v>
      </c>
      <c r="D341" s="83">
        <v>0</v>
      </c>
      <c r="E341" s="83">
        <v>0</v>
      </c>
      <c r="F341" s="83">
        <v>0</v>
      </c>
      <c r="G341" s="83">
        <v>0</v>
      </c>
      <c r="H341" s="83">
        <v>0</v>
      </c>
      <c r="I341" s="83">
        <v>0</v>
      </c>
      <c r="J341" s="83">
        <v>0</v>
      </c>
      <c r="K341" s="82">
        <v>0.96436453997306537</v>
      </c>
      <c r="L341" s="83">
        <v>0</v>
      </c>
      <c r="M341" s="83">
        <v>0</v>
      </c>
      <c r="N341" s="83">
        <v>0</v>
      </c>
      <c r="O341" s="83">
        <v>0</v>
      </c>
      <c r="P341" s="83">
        <v>0</v>
      </c>
      <c r="Q341" s="83">
        <v>0</v>
      </c>
      <c r="R341" s="83">
        <v>0</v>
      </c>
      <c r="S341" s="83">
        <v>0</v>
      </c>
      <c r="T341" s="83">
        <v>0</v>
      </c>
      <c r="U341" s="82">
        <v>0.96323664363153194</v>
      </c>
      <c r="V341" s="83">
        <v>0</v>
      </c>
      <c r="W341" s="83">
        <v>0</v>
      </c>
      <c r="X341" s="83">
        <v>0</v>
      </c>
      <c r="Y341" s="83">
        <v>0</v>
      </c>
      <c r="Z341" s="83">
        <v>0</v>
      </c>
      <c r="AA341" s="83">
        <v>0</v>
      </c>
      <c r="AB341" s="83">
        <v>0</v>
      </c>
      <c r="AC341" s="83">
        <v>0</v>
      </c>
      <c r="AD341" s="83">
        <v>0</v>
      </c>
      <c r="AE341" s="83">
        <f t="shared" si="24"/>
        <v>0</v>
      </c>
      <c r="AF341" s="82">
        <v>0.96615085005884116</v>
      </c>
      <c r="AG341" s="83">
        <v>0</v>
      </c>
      <c r="AH341" s="83">
        <v>0</v>
      </c>
      <c r="AI341" s="83">
        <v>0</v>
      </c>
      <c r="AJ341" s="83">
        <v>0</v>
      </c>
      <c r="AK341" s="83">
        <v>0</v>
      </c>
      <c r="AL341" s="83">
        <v>0</v>
      </c>
      <c r="AM341" s="83">
        <v>0</v>
      </c>
      <c r="AN341" s="83">
        <v>0</v>
      </c>
      <c r="AO341" s="83">
        <v>0</v>
      </c>
      <c r="AP341" s="82">
        <v>0.96682919866866823</v>
      </c>
      <c r="AW341" s="587">
        <v>0</v>
      </c>
      <c r="AX341" s="587">
        <v>0</v>
      </c>
      <c r="AY341" s="587">
        <v>0</v>
      </c>
      <c r="AZ341" s="587">
        <v>0</v>
      </c>
      <c r="BA341" s="587">
        <v>0</v>
      </c>
      <c r="BB341" s="587">
        <v>0</v>
      </c>
      <c r="BC341" s="587">
        <v>0</v>
      </c>
      <c r="BD341" s="587">
        <v>0</v>
      </c>
      <c r="BE341" s="587">
        <v>0</v>
      </c>
      <c r="BF341" s="83">
        <f>+IF(BG341=1,BE341,BE341*$BK$6)</f>
        <v>0</v>
      </c>
      <c r="BG341" s="588">
        <v>0.96682919866866823</v>
      </c>
    </row>
    <row r="342" spans="1:59">
      <c r="A342" s="84" t="s">
        <v>288</v>
      </c>
      <c r="B342" s="83">
        <v>0</v>
      </c>
      <c r="C342" s="83">
        <v>0</v>
      </c>
      <c r="D342" s="83">
        <v>0</v>
      </c>
      <c r="E342" s="83">
        <v>0</v>
      </c>
      <c r="F342" s="83">
        <v>0</v>
      </c>
      <c r="G342" s="83">
        <v>0</v>
      </c>
      <c r="H342" s="83">
        <v>0</v>
      </c>
      <c r="I342" s="83">
        <v>0</v>
      </c>
      <c r="J342" s="83">
        <v>0</v>
      </c>
      <c r="K342" s="82">
        <v>1</v>
      </c>
      <c r="L342" s="83">
        <v>0</v>
      </c>
      <c r="M342" s="83">
        <v>0</v>
      </c>
      <c r="N342" s="83">
        <v>0</v>
      </c>
      <c r="O342" s="83">
        <v>0</v>
      </c>
      <c r="P342" s="83">
        <v>0</v>
      </c>
      <c r="Q342" s="83">
        <v>0</v>
      </c>
      <c r="R342" s="83">
        <v>0</v>
      </c>
      <c r="S342" s="83">
        <v>0</v>
      </c>
      <c r="T342" s="83">
        <v>0</v>
      </c>
      <c r="U342" s="82">
        <v>1</v>
      </c>
      <c r="V342" s="83">
        <v>0</v>
      </c>
      <c r="W342" s="83">
        <v>0</v>
      </c>
      <c r="X342" s="83">
        <v>0</v>
      </c>
      <c r="Y342" s="83">
        <v>0</v>
      </c>
      <c r="Z342" s="83">
        <v>0</v>
      </c>
      <c r="AA342" s="83">
        <v>0</v>
      </c>
      <c r="AB342" s="83">
        <v>0</v>
      </c>
      <c r="AC342" s="83">
        <v>0</v>
      </c>
      <c r="AD342" s="83">
        <v>0</v>
      </c>
      <c r="AE342" s="83">
        <f t="shared" si="24"/>
        <v>0</v>
      </c>
      <c r="AF342" s="82">
        <v>1</v>
      </c>
      <c r="AG342" s="83">
        <v>0</v>
      </c>
      <c r="AH342" s="83">
        <v>0</v>
      </c>
      <c r="AI342" s="83">
        <v>0</v>
      </c>
      <c r="AJ342" s="83">
        <v>0</v>
      </c>
      <c r="AK342" s="83">
        <v>0</v>
      </c>
      <c r="AL342" s="83">
        <v>0</v>
      </c>
      <c r="AM342" s="83">
        <v>0</v>
      </c>
      <c r="AN342" s="83">
        <v>0</v>
      </c>
      <c r="AO342" s="83">
        <v>0</v>
      </c>
      <c r="AP342" s="82">
        <v>1</v>
      </c>
      <c r="AW342" s="587">
        <v>0</v>
      </c>
      <c r="AX342" s="587">
        <v>0</v>
      </c>
      <c r="AY342" s="587">
        <v>0</v>
      </c>
      <c r="AZ342" s="587">
        <v>0</v>
      </c>
      <c r="BA342" s="587">
        <v>0</v>
      </c>
      <c r="BB342" s="587">
        <v>0</v>
      </c>
      <c r="BC342" s="587">
        <v>0</v>
      </c>
      <c r="BD342" s="587">
        <v>0</v>
      </c>
      <c r="BE342" s="587">
        <v>0</v>
      </c>
      <c r="BF342" s="83">
        <f>+IF(BG342=1,BE342,BE342*$BK$6)</f>
        <v>0</v>
      </c>
      <c r="BG342" s="588">
        <v>1</v>
      </c>
    </row>
    <row r="343" spans="1:59">
      <c r="A343" s="84" t="s">
        <v>287</v>
      </c>
      <c r="B343" s="83">
        <v>0</v>
      </c>
      <c r="C343" s="83">
        <v>0</v>
      </c>
      <c r="D343" s="83">
        <v>0</v>
      </c>
      <c r="E343" s="83">
        <v>0</v>
      </c>
      <c r="F343" s="83">
        <v>0</v>
      </c>
      <c r="G343" s="83">
        <v>0</v>
      </c>
      <c r="H343" s="83">
        <v>0</v>
      </c>
      <c r="I343" s="83">
        <v>0</v>
      </c>
      <c r="J343" s="83">
        <v>0</v>
      </c>
      <c r="K343" s="82">
        <v>1</v>
      </c>
      <c r="L343" s="83">
        <v>0</v>
      </c>
      <c r="M343" s="83">
        <v>0</v>
      </c>
      <c r="N343" s="83">
        <v>0</v>
      </c>
      <c r="O343" s="83">
        <v>0</v>
      </c>
      <c r="P343" s="83">
        <v>0</v>
      </c>
      <c r="Q343" s="83">
        <v>0</v>
      </c>
      <c r="R343" s="83">
        <v>0</v>
      </c>
      <c r="S343" s="83">
        <v>0</v>
      </c>
      <c r="T343" s="83">
        <v>0</v>
      </c>
      <c r="U343" s="82">
        <v>1</v>
      </c>
      <c r="V343" s="83">
        <v>0</v>
      </c>
      <c r="W343" s="83">
        <v>0</v>
      </c>
      <c r="X343" s="83">
        <v>0</v>
      </c>
      <c r="Y343" s="83">
        <v>0</v>
      </c>
      <c r="Z343" s="83">
        <v>0</v>
      </c>
      <c r="AA343" s="83">
        <v>0</v>
      </c>
      <c r="AB343" s="83">
        <v>0</v>
      </c>
      <c r="AC343" s="83">
        <v>0</v>
      </c>
      <c r="AD343" s="83">
        <v>0</v>
      </c>
      <c r="AE343" s="83">
        <f t="shared" si="24"/>
        <v>0</v>
      </c>
      <c r="AF343" s="82">
        <v>1</v>
      </c>
      <c r="AG343" s="83">
        <v>0</v>
      </c>
      <c r="AH343" s="83">
        <v>0</v>
      </c>
      <c r="AI343" s="83">
        <v>0</v>
      </c>
      <c r="AJ343" s="83">
        <v>0</v>
      </c>
      <c r="AK343" s="83">
        <v>0</v>
      </c>
      <c r="AL343" s="83">
        <v>0</v>
      </c>
      <c r="AM343" s="83">
        <v>0</v>
      </c>
      <c r="AN343" s="83">
        <v>0</v>
      </c>
      <c r="AO343" s="83">
        <v>0</v>
      </c>
      <c r="AP343" s="82">
        <v>1</v>
      </c>
      <c r="AW343" s="587">
        <v>0</v>
      </c>
      <c r="AX343" s="587">
        <v>0</v>
      </c>
      <c r="AY343" s="587">
        <v>0</v>
      </c>
      <c r="AZ343" s="587">
        <v>0</v>
      </c>
      <c r="BA343" s="587">
        <v>0</v>
      </c>
      <c r="BB343" s="587">
        <v>0</v>
      </c>
      <c r="BC343" s="587">
        <v>0</v>
      </c>
      <c r="BD343" s="587">
        <v>0</v>
      </c>
      <c r="BE343" s="587">
        <v>0</v>
      </c>
      <c r="BF343" s="83">
        <f>+IF(BG343=1,BE343,BE343*$BK$6)</f>
        <v>0</v>
      </c>
      <c r="BG343" s="588">
        <v>1</v>
      </c>
    </row>
    <row r="344" spans="1:59" ht="15.75" thickBot="1">
      <c r="A344" s="84" t="s">
        <v>286</v>
      </c>
      <c r="B344" s="83">
        <v>0</v>
      </c>
      <c r="C344" s="83">
        <v>0</v>
      </c>
      <c r="D344" s="83">
        <v>0</v>
      </c>
      <c r="E344" s="83">
        <v>0</v>
      </c>
      <c r="F344" s="83">
        <v>0</v>
      </c>
      <c r="G344" s="83">
        <v>0</v>
      </c>
      <c r="H344" s="83">
        <v>0</v>
      </c>
      <c r="I344" s="83">
        <v>0</v>
      </c>
      <c r="J344" s="83">
        <v>0</v>
      </c>
      <c r="K344" s="82">
        <v>0.96436453997306537</v>
      </c>
      <c r="L344" s="83">
        <v>0</v>
      </c>
      <c r="M344" s="83">
        <v>0</v>
      </c>
      <c r="N344" s="83">
        <v>0</v>
      </c>
      <c r="O344" s="83">
        <v>0</v>
      </c>
      <c r="P344" s="83">
        <v>0</v>
      </c>
      <c r="Q344" s="83">
        <v>0</v>
      </c>
      <c r="R344" s="83">
        <v>0</v>
      </c>
      <c r="S344" s="83">
        <v>0</v>
      </c>
      <c r="T344" s="83">
        <v>0</v>
      </c>
      <c r="U344" s="82">
        <v>0.96323664363153194</v>
      </c>
      <c r="V344" s="83">
        <v>0</v>
      </c>
      <c r="W344" s="83">
        <v>0</v>
      </c>
      <c r="X344" s="83">
        <v>0</v>
      </c>
      <c r="Y344" s="83">
        <v>0</v>
      </c>
      <c r="Z344" s="83">
        <v>0</v>
      </c>
      <c r="AA344" s="83">
        <v>0</v>
      </c>
      <c r="AB344" s="83">
        <v>0</v>
      </c>
      <c r="AC344" s="83">
        <v>0</v>
      </c>
      <c r="AD344" s="83">
        <v>0</v>
      </c>
      <c r="AE344" s="83">
        <f t="shared" si="24"/>
        <v>0</v>
      </c>
      <c r="AF344" s="82">
        <v>0.96615085005884116</v>
      </c>
      <c r="AG344" s="83">
        <v>0</v>
      </c>
      <c r="AH344" s="83">
        <v>0</v>
      </c>
      <c r="AI344" s="83">
        <v>0</v>
      </c>
      <c r="AJ344" s="83">
        <v>0</v>
      </c>
      <c r="AK344" s="83">
        <v>0</v>
      </c>
      <c r="AL344" s="83">
        <v>0</v>
      </c>
      <c r="AM344" s="83">
        <v>0</v>
      </c>
      <c r="AN344" s="83">
        <v>0</v>
      </c>
      <c r="AO344" s="83">
        <v>0</v>
      </c>
      <c r="AP344" s="82">
        <v>0.96682919866866823</v>
      </c>
      <c r="AW344" s="587">
        <v>0</v>
      </c>
      <c r="AX344" s="587">
        <v>0</v>
      </c>
      <c r="AY344" s="587">
        <v>0</v>
      </c>
      <c r="AZ344" s="587">
        <v>0</v>
      </c>
      <c r="BA344" s="587">
        <v>0</v>
      </c>
      <c r="BB344" s="587">
        <v>0</v>
      </c>
      <c r="BC344" s="587">
        <v>0</v>
      </c>
      <c r="BD344" s="587">
        <v>0</v>
      </c>
      <c r="BE344" s="587">
        <v>0</v>
      </c>
      <c r="BF344" s="83">
        <f>+IF(BG344=1,BE344,BE344*$BK$6)</f>
        <v>0</v>
      </c>
      <c r="BG344" s="588">
        <v>0.96682919866866823</v>
      </c>
    </row>
    <row r="345" spans="1:59">
      <c r="A345" s="81" t="s">
        <v>285</v>
      </c>
      <c r="B345" s="78">
        <v>0</v>
      </c>
      <c r="C345" s="78">
        <v>0</v>
      </c>
      <c r="D345" s="78">
        <v>0</v>
      </c>
      <c r="E345" s="78">
        <v>0</v>
      </c>
      <c r="F345" s="78">
        <v>0</v>
      </c>
      <c r="G345" s="78">
        <v>0</v>
      </c>
      <c r="H345" s="78">
        <v>0</v>
      </c>
      <c r="I345" s="78">
        <v>0</v>
      </c>
      <c r="J345" s="78">
        <v>0</v>
      </c>
      <c r="K345" s="74" t="s">
        <v>5</v>
      </c>
      <c r="L345" s="78">
        <v>0</v>
      </c>
      <c r="M345" s="78">
        <v>0</v>
      </c>
      <c r="N345" s="78">
        <v>0</v>
      </c>
      <c r="O345" s="78">
        <v>0</v>
      </c>
      <c r="P345" s="78">
        <v>0</v>
      </c>
      <c r="Q345" s="78">
        <v>0</v>
      </c>
      <c r="R345" s="78">
        <v>0</v>
      </c>
      <c r="S345" s="78">
        <v>0</v>
      </c>
      <c r="T345" s="78">
        <v>0</v>
      </c>
      <c r="U345" s="74" t="s">
        <v>5</v>
      </c>
      <c r="V345" s="78">
        <v>0</v>
      </c>
      <c r="W345" s="78">
        <v>0</v>
      </c>
      <c r="X345" s="78">
        <v>0</v>
      </c>
      <c r="Y345" s="78">
        <v>0</v>
      </c>
      <c r="Z345" s="78">
        <v>0</v>
      </c>
      <c r="AA345" s="78">
        <v>0</v>
      </c>
      <c r="AB345" s="78">
        <v>0</v>
      </c>
      <c r="AC345" s="78">
        <v>0</v>
      </c>
      <c r="AD345" s="78">
        <v>0</v>
      </c>
      <c r="AE345" s="78">
        <f>SUM(AE341:AE344)</f>
        <v>0</v>
      </c>
      <c r="AF345" s="74" t="s">
        <v>5</v>
      </c>
      <c r="AG345" s="78">
        <v>0</v>
      </c>
      <c r="AH345" s="78">
        <v>0</v>
      </c>
      <c r="AI345" s="78">
        <v>0</v>
      </c>
      <c r="AJ345" s="78">
        <v>0</v>
      </c>
      <c r="AK345" s="78">
        <v>0</v>
      </c>
      <c r="AL345" s="78">
        <v>0</v>
      </c>
      <c r="AM345" s="78">
        <v>0</v>
      </c>
      <c r="AN345" s="78">
        <v>0</v>
      </c>
      <c r="AO345" s="78">
        <v>0</v>
      </c>
      <c r="AP345" s="74" t="s">
        <v>5</v>
      </c>
      <c r="AW345" s="589">
        <v>0</v>
      </c>
      <c r="AX345" s="589">
        <v>0</v>
      </c>
      <c r="AY345" s="589">
        <v>0</v>
      </c>
      <c r="AZ345" s="589">
        <v>0</v>
      </c>
      <c r="BA345" s="589">
        <v>0</v>
      </c>
      <c r="BB345" s="589">
        <v>0</v>
      </c>
      <c r="BC345" s="589">
        <v>0</v>
      </c>
      <c r="BD345" s="589">
        <v>0</v>
      </c>
      <c r="BE345" s="589">
        <v>0</v>
      </c>
      <c r="BF345" s="78">
        <f>SUM(BF341:BF344)</f>
        <v>0</v>
      </c>
      <c r="BG345" s="590" t="s">
        <v>5</v>
      </c>
    </row>
    <row r="347" spans="1:59">
      <c r="A347" s="81" t="s">
        <v>255</v>
      </c>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c r="AA347" s="83"/>
      <c r="AB347" s="83"/>
      <c r="AC347" s="83"/>
      <c r="AD347" s="83"/>
      <c r="AE347" s="83"/>
      <c r="AF347" s="83"/>
      <c r="AG347" s="83"/>
      <c r="AH347" s="83"/>
      <c r="AI347" s="83"/>
      <c r="AJ347" s="83"/>
      <c r="AK347" s="83"/>
      <c r="AL347" s="83"/>
      <c r="AM347" s="83"/>
      <c r="AN347" s="83"/>
      <c r="AO347" s="83"/>
      <c r="AP347" s="83"/>
      <c r="AW347" s="587"/>
      <c r="AX347" s="587"/>
      <c r="AY347" s="587"/>
      <c r="AZ347" s="587"/>
      <c r="BA347" s="587"/>
      <c r="BB347" s="587"/>
      <c r="BC347" s="587"/>
      <c r="BD347" s="587"/>
      <c r="BE347" s="587"/>
      <c r="BF347" s="83"/>
      <c r="BG347" s="587"/>
    </row>
    <row r="348" spans="1:59">
      <c r="A348" s="84" t="s">
        <v>284</v>
      </c>
      <c r="B348" s="83">
        <v>24425037.873076923</v>
      </c>
      <c r="C348" s="83">
        <v>24425037.873076923</v>
      </c>
      <c r="D348" s="83">
        <v>0</v>
      </c>
      <c r="E348" s="83">
        <v>0</v>
      </c>
      <c r="F348" s="83">
        <v>24425037.873076923</v>
      </c>
      <c r="G348" s="83">
        <v>23554640.412294526</v>
      </c>
      <c r="H348" s="83">
        <v>0</v>
      </c>
      <c r="I348" s="83">
        <v>0</v>
      </c>
      <c r="J348" s="83">
        <v>23554640.412294526</v>
      </c>
      <c r="K348" s="82">
        <v>0.96436453997306537</v>
      </c>
      <c r="L348" s="83">
        <v>19240283.519230764</v>
      </c>
      <c r="M348" s="83">
        <v>19240283.519230764</v>
      </c>
      <c r="N348" s="83">
        <v>0</v>
      </c>
      <c r="O348" s="83">
        <v>0</v>
      </c>
      <c r="P348" s="83">
        <v>19240283.519230764</v>
      </c>
      <c r="Q348" s="83">
        <v>18532946.119582921</v>
      </c>
      <c r="R348" s="83">
        <v>0</v>
      </c>
      <c r="S348" s="83">
        <v>0</v>
      </c>
      <c r="T348" s="83">
        <v>18532946.119582921</v>
      </c>
      <c r="U348" s="82">
        <v>0.96323664363153194</v>
      </c>
      <c r="V348" s="83">
        <v>13988388.709999995</v>
      </c>
      <c r="W348" s="83">
        <v>13988388.709999995</v>
      </c>
      <c r="X348" s="83">
        <v>0</v>
      </c>
      <c r="Y348" s="83">
        <v>0</v>
      </c>
      <c r="Z348" s="83">
        <v>13988388.709999995</v>
      </c>
      <c r="AA348" s="83">
        <v>13514893.643119993</v>
      </c>
      <c r="AB348" s="83">
        <v>0</v>
      </c>
      <c r="AC348" s="83">
        <v>0</v>
      </c>
      <c r="AD348" s="83">
        <v>13514893.643119993</v>
      </c>
      <c r="AE348" s="83">
        <f t="shared" si="24"/>
        <v>13513016.806035742</v>
      </c>
      <c r="AF348" s="82">
        <v>0.96615085005884116</v>
      </c>
      <c r="AG348" s="83">
        <v>11804587.549999993</v>
      </c>
      <c r="AH348" s="83">
        <v>11804587.549999993</v>
      </c>
      <c r="AI348" s="83">
        <v>0</v>
      </c>
      <c r="AJ348" s="83">
        <v>0</v>
      </c>
      <c r="AK348" s="83">
        <v>11804587.549999993</v>
      </c>
      <c r="AL348" s="83">
        <v>11413019.921580631</v>
      </c>
      <c r="AM348" s="83">
        <v>0</v>
      </c>
      <c r="AN348" s="83">
        <v>0</v>
      </c>
      <c r="AO348" s="83">
        <v>11413019.921580631</v>
      </c>
      <c r="AP348" s="82">
        <v>0.96682919866866823</v>
      </c>
      <c r="AW348" s="587">
        <v>11804587.549999993</v>
      </c>
      <c r="AX348" s="587">
        <v>11804587.549999993</v>
      </c>
      <c r="AY348" s="587">
        <v>0</v>
      </c>
      <c r="AZ348" s="587">
        <v>0</v>
      </c>
      <c r="BA348" s="587">
        <v>11804587.549999993</v>
      </c>
      <c r="BB348" s="587">
        <v>11413019.921580631</v>
      </c>
      <c r="BC348" s="587">
        <v>0</v>
      </c>
      <c r="BD348" s="587">
        <v>0</v>
      </c>
      <c r="BE348" s="587">
        <v>11413019.921580631</v>
      </c>
      <c r="BF348" s="83">
        <f t="shared" ref="BF348:BF376" si="25">+IF(BG348=1,BE348,BE348*$BK$6)</f>
        <v>11410974.241994491</v>
      </c>
      <c r="BG348" s="588">
        <v>0.96682919866866823</v>
      </c>
    </row>
    <row r="349" spans="1:59">
      <c r="A349" s="84" t="s">
        <v>283</v>
      </c>
      <c r="B349" s="83">
        <v>0</v>
      </c>
      <c r="C349" s="83">
        <v>0</v>
      </c>
      <c r="D349" s="83">
        <v>0</v>
      </c>
      <c r="E349" s="83">
        <v>0</v>
      </c>
      <c r="F349" s="83">
        <v>0</v>
      </c>
      <c r="G349" s="83">
        <v>0</v>
      </c>
      <c r="H349" s="83">
        <v>0</v>
      </c>
      <c r="I349" s="83">
        <v>0</v>
      </c>
      <c r="J349" s="83">
        <v>0</v>
      </c>
      <c r="K349" s="82">
        <v>0.94630981009817317</v>
      </c>
      <c r="L349" s="83">
        <v>0</v>
      </c>
      <c r="M349" s="83">
        <v>0</v>
      </c>
      <c r="N349" s="83">
        <v>0</v>
      </c>
      <c r="O349" s="83">
        <v>0</v>
      </c>
      <c r="P349" s="83">
        <v>0</v>
      </c>
      <c r="Q349" s="83">
        <v>0</v>
      </c>
      <c r="R349" s="83">
        <v>0</v>
      </c>
      <c r="S349" s="83">
        <v>0</v>
      </c>
      <c r="T349" s="83">
        <v>0</v>
      </c>
      <c r="U349" s="82">
        <v>0.94563790308530427</v>
      </c>
      <c r="V349" s="83">
        <v>0</v>
      </c>
      <c r="W349" s="83">
        <v>0</v>
      </c>
      <c r="X349" s="83">
        <v>0</v>
      </c>
      <c r="Y349" s="83">
        <v>0</v>
      </c>
      <c r="Z349" s="83">
        <v>0</v>
      </c>
      <c r="AA349" s="83">
        <v>0</v>
      </c>
      <c r="AB349" s="83">
        <v>0</v>
      </c>
      <c r="AC349" s="83">
        <v>0</v>
      </c>
      <c r="AD349" s="83">
        <v>0</v>
      </c>
      <c r="AE349" s="83">
        <f t="shared" si="24"/>
        <v>0</v>
      </c>
      <c r="AF349" s="82">
        <v>0.95059518137784804</v>
      </c>
      <c r="AG349" s="83">
        <v>0</v>
      </c>
      <c r="AH349" s="83">
        <v>0</v>
      </c>
      <c r="AI349" s="83">
        <v>0</v>
      </c>
      <c r="AJ349" s="83">
        <v>0</v>
      </c>
      <c r="AK349" s="83">
        <v>0</v>
      </c>
      <c r="AL349" s="83">
        <v>0</v>
      </c>
      <c r="AM349" s="83">
        <v>0</v>
      </c>
      <c r="AN349" s="83">
        <v>0</v>
      </c>
      <c r="AO349" s="83">
        <v>0</v>
      </c>
      <c r="AP349" s="82">
        <v>0.95128373722490955</v>
      </c>
      <c r="AW349" s="587">
        <v>0</v>
      </c>
      <c r="AX349" s="587">
        <v>0</v>
      </c>
      <c r="AY349" s="587">
        <v>0</v>
      </c>
      <c r="AZ349" s="587">
        <v>0</v>
      </c>
      <c r="BA349" s="587">
        <v>0</v>
      </c>
      <c r="BB349" s="587">
        <v>0</v>
      </c>
      <c r="BC349" s="587">
        <v>0</v>
      </c>
      <c r="BD349" s="587">
        <v>0</v>
      </c>
      <c r="BE349" s="587">
        <v>0</v>
      </c>
      <c r="BF349" s="83">
        <f t="shared" si="25"/>
        <v>0</v>
      </c>
      <c r="BG349" s="588">
        <v>0.95128373722490955</v>
      </c>
    </row>
    <row r="350" spans="1:59">
      <c r="A350" s="84" t="s">
        <v>282</v>
      </c>
      <c r="B350" s="83">
        <v>0</v>
      </c>
      <c r="C350" s="83">
        <v>0</v>
      </c>
      <c r="D350" s="83">
        <v>0</v>
      </c>
      <c r="E350" s="83">
        <v>0</v>
      </c>
      <c r="F350" s="83">
        <v>0</v>
      </c>
      <c r="G350" s="83">
        <v>0</v>
      </c>
      <c r="H350" s="83">
        <v>0</v>
      </c>
      <c r="I350" s="83">
        <v>0</v>
      </c>
      <c r="J350" s="83">
        <v>0</v>
      </c>
      <c r="K350" s="82">
        <v>1</v>
      </c>
      <c r="L350" s="83">
        <v>0</v>
      </c>
      <c r="M350" s="83">
        <v>0</v>
      </c>
      <c r="N350" s="83">
        <v>0</v>
      </c>
      <c r="O350" s="83">
        <v>0</v>
      </c>
      <c r="P350" s="83">
        <v>0</v>
      </c>
      <c r="Q350" s="83">
        <v>0</v>
      </c>
      <c r="R350" s="83">
        <v>0</v>
      </c>
      <c r="S350" s="83">
        <v>0</v>
      </c>
      <c r="T350" s="83">
        <v>0</v>
      </c>
      <c r="U350" s="82">
        <v>1</v>
      </c>
      <c r="V350" s="83">
        <v>0</v>
      </c>
      <c r="W350" s="83">
        <v>0</v>
      </c>
      <c r="X350" s="83">
        <v>0</v>
      </c>
      <c r="Y350" s="83">
        <v>0</v>
      </c>
      <c r="Z350" s="83">
        <v>0</v>
      </c>
      <c r="AA350" s="83">
        <v>0</v>
      </c>
      <c r="AB350" s="83">
        <v>0</v>
      </c>
      <c r="AC350" s="83">
        <v>0</v>
      </c>
      <c r="AD350" s="83">
        <v>0</v>
      </c>
      <c r="AE350" s="83">
        <f t="shared" si="24"/>
        <v>0</v>
      </c>
      <c r="AF350" s="82">
        <v>1</v>
      </c>
      <c r="AG350" s="83">
        <v>0</v>
      </c>
      <c r="AH350" s="83">
        <v>0</v>
      </c>
      <c r="AI350" s="83">
        <v>0</v>
      </c>
      <c r="AJ350" s="83">
        <v>0</v>
      </c>
      <c r="AK350" s="83">
        <v>0</v>
      </c>
      <c r="AL350" s="83">
        <v>0</v>
      </c>
      <c r="AM350" s="83">
        <v>0</v>
      </c>
      <c r="AN350" s="83">
        <v>0</v>
      </c>
      <c r="AO350" s="83">
        <v>0</v>
      </c>
      <c r="AP350" s="82">
        <v>1</v>
      </c>
      <c r="AW350" s="587">
        <v>0</v>
      </c>
      <c r="AX350" s="587">
        <v>0</v>
      </c>
      <c r="AY350" s="587">
        <v>0</v>
      </c>
      <c r="AZ350" s="587">
        <v>0</v>
      </c>
      <c r="BA350" s="587">
        <v>0</v>
      </c>
      <c r="BB350" s="587">
        <v>0</v>
      </c>
      <c r="BC350" s="587">
        <v>0</v>
      </c>
      <c r="BD350" s="587">
        <v>0</v>
      </c>
      <c r="BE350" s="587">
        <v>0</v>
      </c>
      <c r="BF350" s="83">
        <f t="shared" si="25"/>
        <v>0</v>
      </c>
      <c r="BG350" s="588">
        <v>1</v>
      </c>
    </row>
    <row r="351" spans="1:59">
      <c r="A351" s="84" t="s">
        <v>281</v>
      </c>
      <c r="B351" s="83">
        <v>25570054.813186817</v>
      </c>
      <c r="C351" s="83">
        <v>25570054.813186817</v>
      </c>
      <c r="D351" s="83">
        <v>0</v>
      </c>
      <c r="E351" s="83">
        <v>0</v>
      </c>
      <c r="F351" s="83">
        <v>25570054.813186817</v>
      </c>
      <c r="G351" s="83">
        <v>24658854.147004962</v>
      </c>
      <c r="H351" s="83">
        <v>0</v>
      </c>
      <c r="I351" s="83">
        <v>0</v>
      </c>
      <c r="J351" s="83">
        <v>24658854.147004962</v>
      </c>
      <c r="K351" s="82">
        <v>0.96436453997306504</v>
      </c>
      <c r="L351" s="83">
        <v>77410713.857142881</v>
      </c>
      <c r="M351" s="83">
        <v>77410713.857142881</v>
      </c>
      <c r="N351" s="83">
        <v>0</v>
      </c>
      <c r="O351" s="83">
        <v>0</v>
      </c>
      <c r="P351" s="83">
        <v>77410713.857142881</v>
      </c>
      <c r="Q351" s="83">
        <v>73202505.128205106</v>
      </c>
      <c r="R351" s="83">
        <v>0</v>
      </c>
      <c r="S351" s="83">
        <v>0</v>
      </c>
      <c r="T351" s="83">
        <v>73202505.128205106</v>
      </c>
      <c r="U351" s="82">
        <v>0.94563790308530427</v>
      </c>
      <c r="V351" s="83">
        <v>5604395.5714285737</v>
      </c>
      <c r="W351" s="83">
        <v>5604395.5714285737</v>
      </c>
      <c r="X351" s="83">
        <v>0</v>
      </c>
      <c r="Y351" s="83">
        <v>0</v>
      </c>
      <c r="Z351" s="83">
        <v>5604395.5714285737</v>
      </c>
      <c r="AA351" s="83">
        <v>5327511.4247353533</v>
      </c>
      <c r="AB351" s="83">
        <v>0</v>
      </c>
      <c r="AC351" s="83">
        <v>0</v>
      </c>
      <c r="AD351" s="83">
        <v>5327511.4247353533</v>
      </c>
      <c r="AE351" s="83">
        <f t="shared" si="24"/>
        <v>5326771.5838403562</v>
      </c>
      <c r="AF351" s="82">
        <v>0.95059518137784804</v>
      </c>
      <c r="AG351" s="83">
        <v>0</v>
      </c>
      <c r="AH351" s="83">
        <v>0</v>
      </c>
      <c r="AI351" s="83">
        <v>0</v>
      </c>
      <c r="AJ351" s="83">
        <v>0</v>
      </c>
      <c r="AK351" s="83">
        <v>0</v>
      </c>
      <c r="AL351" s="83">
        <v>0</v>
      </c>
      <c r="AM351" s="83">
        <v>0</v>
      </c>
      <c r="AN351" s="83">
        <v>0</v>
      </c>
      <c r="AO351" s="83">
        <v>0</v>
      </c>
      <c r="AP351" s="82">
        <v>0.95128373722490955</v>
      </c>
      <c r="AW351" s="587">
        <v>0</v>
      </c>
      <c r="AX351" s="587">
        <v>0</v>
      </c>
      <c r="AY351" s="587">
        <v>0</v>
      </c>
      <c r="AZ351" s="587">
        <v>0</v>
      </c>
      <c r="BA351" s="587">
        <v>0</v>
      </c>
      <c r="BB351" s="587">
        <v>0</v>
      </c>
      <c r="BC351" s="587">
        <v>0</v>
      </c>
      <c r="BD351" s="587">
        <v>0</v>
      </c>
      <c r="BE351" s="587">
        <v>0</v>
      </c>
      <c r="BF351" s="83">
        <f t="shared" si="25"/>
        <v>0</v>
      </c>
      <c r="BG351" s="588">
        <v>0.95128373722490955</v>
      </c>
    </row>
    <row r="352" spans="1:59">
      <c r="A352" s="84" t="s">
        <v>280</v>
      </c>
      <c r="B352" s="83">
        <v>16058036.134615384</v>
      </c>
      <c r="C352" s="83">
        <v>16058036.134615384</v>
      </c>
      <c r="D352" s="83">
        <v>-16058036.134615384</v>
      </c>
      <c r="E352" s="83">
        <v>0</v>
      </c>
      <c r="F352" s="83">
        <v>0</v>
      </c>
      <c r="G352" s="83">
        <v>15485800.62982922</v>
      </c>
      <c r="H352" s="83">
        <v>-15485800.62982922</v>
      </c>
      <c r="I352" s="83">
        <v>0</v>
      </c>
      <c r="J352" s="83">
        <v>0</v>
      </c>
      <c r="K352" s="82">
        <v>0.96436453997306504</v>
      </c>
      <c r="L352" s="83">
        <v>48614054.625</v>
      </c>
      <c r="M352" s="83">
        <v>48614054.625</v>
      </c>
      <c r="N352" s="83">
        <v>-48614054.625</v>
      </c>
      <c r="O352" s="83">
        <v>0</v>
      </c>
      <c r="P352" s="83">
        <v>0</v>
      </c>
      <c r="Q352" s="83">
        <v>45971292.67605944</v>
      </c>
      <c r="R352" s="83">
        <v>-45971292.67605944</v>
      </c>
      <c r="S352" s="83">
        <v>0</v>
      </c>
      <c r="T352" s="83">
        <v>0</v>
      </c>
      <c r="U352" s="82">
        <v>0.94563790308530427</v>
      </c>
      <c r="V352" s="83">
        <v>3519569.5673076925</v>
      </c>
      <c r="W352" s="83">
        <v>3519569.5673076925</v>
      </c>
      <c r="X352" s="83">
        <v>-3519569.5673076925</v>
      </c>
      <c r="Y352" s="83">
        <v>0</v>
      </c>
      <c r="Z352" s="83">
        <v>0</v>
      </c>
      <c r="AA352" s="83">
        <v>3345685.8712068102</v>
      </c>
      <c r="AB352" s="83">
        <v>-3345685.8712068102</v>
      </c>
      <c r="AC352" s="83">
        <v>0</v>
      </c>
      <c r="AD352" s="83">
        <v>0</v>
      </c>
      <c r="AE352" s="83">
        <f t="shared" si="24"/>
        <v>0</v>
      </c>
      <c r="AF352" s="82">
        <v>0.95059518137784804</v>
      </c>
      <c r="AG352" s="83">
        <v>0</v>
      </c>
      <c r="AH352" s="83">
        <v>0</v>
      </c>
      <c r="AI352" s="83">
        <v>0</v>
      </c>
      <c r="AJ352" s="83">
        <v>0</v>
      </c>
      <c r="AK352" s="83">
        <v>0</v>
      </c>
      <c r="AL352" s="83">
        <v>0</v>
      </c>
      <c r="AM352" s="83">
        <v>0</v>
      </c>
      <c r="AN352" s="83">
        <v>0</v>
      </c>
      <c r="AO352" s="83">
        <v>0</v>
      </c>
      <c r="AP352" s="82">
        <v>0.95128373722490955</v>
      </c>
      <c r="AW352" s="587">
        <v>0</v>
      </c>
      <c r="AX352" s="587">
        <v>0</v>
      </c>
      <c r="AY352" s="587">
        <v>0</v>
      </c>
      <c r="AZ352" s="587">
        <v>0</v>
      </c>
      <c r="BA352" s="587">
        <v>0</v>
      </c>
      <c r="BB352" s="587">
        <v>0</v>
      </c>
      <c r="BC352" s="587">
        <v>0</v>
      </c>
      <c r="BD352" s="587">
        <v>0</v>
      </c>
      <c r="BE352" s="587">
        <v>0</v>
      </c>
      <c r="BF352" s="83">
        <f t="shared" si="25"/>
        <v>0</v>
      </c>
      <c r="BG352" s="588">
        <v>0.95128373722490955</v>
      </c>
    </row>
    <row r="353" spans="1:59">
      <c r="A353" s="84" t="s">
        <v>279</v>
      </c>
      <c r="B353" s="83">
        <v>347025</v>
      </c>
      <c r="C353" s="83">
        <v>347025</v>
      </c>
      <c r="D353" s="83">
        <v>0</v>
      </c>
      <c r="E353" s="83">
        <v>0</v>
      </c>
      <c r="F353" s="83">
        <v>347025</v>
      </c>
      <c r="G353" s="83">
        <v>334658.60448415304</v>
      </c>
      <c r="H353" s="83">
        <v>0</v>
      </c>
      <c r="I353" s="83">
        <v>0</v>
      </c>
      <c r="J353" s="83">
        <v>334658.60448415304</v>
      </c>
      <c r="K353" s="82">
        <v>0.96436453997306537</v>
      </c>
      <c r="L353" s="83">
        <v>347025</v>
      </c>
      <c r="M353" s="83">
        <v>347025</v>
      </c>
      <c r="N353" s="83">
        <v>0</v>
      </c>
      <c r="O353" s="83">
        <v>0</v>
      </c>
      <c r="P353" s="83">
        <v>347025</v>
      </c>
      <c r="Q353" s="83">
        <v>334267.19625623239</v>
      </c>
      <c r="R353" s="83">
        <v>0</v>
      </c>
      <c r="S353" s="83">
        <v>0</v>
      </c>
      <c r="T353" s="83">
        <v>334267.19625623239</v>
      </c>
      <c r="U353" s="82">
        <v>0.96323664363153194</v>
      </c>
      <c r="V353" s="83">
        <v>347025</v>
      </c>
      <c r="W353" s="83">
        <v>347025</v>
      </c>
      <c r="X353" s="83">
        <v>0</v>
      </c>
      <c r="Y353" s="83">
        <v>0</v>
      </c>
      <c r="Z353" s="83">
        <v>347025</v>
      </c>
      <c r="AA353" s="83">
        <v>335278.49874166935</v>
      </c>
      <c r="AB353" s="83">
        <v>0</v>
      </c>
      <c r="AC353" s="83">
        <v>0</v>
      </c>
      <c r="AD353" s="83">
        <v>335278.49874166935</v>
      </c>
      <c r="AE353" s="83">
        <f t="shared" si="24"/>
        <v>335231.93802601687</v>
      </c>
      <c r="AF353" s="82">
        <v>0.96615085005884116</v>
      </c>
      <c r="AG353" s="83">
        <v>347025</v>
      </c>
      <c r="AH353" s="83">
        <v>347025</v>
      </c>
      <c r="AI353" s="83">
        <v>0</v>
      </c>
      <c r="AJ353" s="83">
        <v>0</v>
      </c>
      <c r="AK353" s="83">
        <v>347025</v>
      </c>
      <c r="AL353" s="83">
        <v>335513.90266799461</v>
      </c>
      <c r="AM353" s="83">
        <v>0</v>
      </c>
      <c r="AN353" s="83">
        <v>0</v>
      </c>
      <c r="AO353" s="83">
        <v>335513.90266799461</v>
      </c>
      <c r="AP353" s="82">
        <v>0.96682919866866823</v>
      </c>
      <c r="AW353" s="587">
        <v>347025</v>
      </c>
      <c r="AX353" s="587">
        <v>347025</v>
      </c>
      <c r="AY353" s="587">
        <v>0</v>
      </c>
      <c r="AZ353" s="587">
        <v>0</v>
      </c>
      <c r="BA353" s="587">
        <v>347025</v>
      </c>
      <c r="BB353" s="587">
        <v>335513.90266799461</v>
      </c>
      <c r="BC353" s="587">
        <v>0</v>
      </c>
      <c r="BD353" s="587">
        <v>0</v>
      </c>
      <c r="BE353" s="587">
        <v>335513.90266799461</v>
      </c>
      <c r="BF353" s="83">
        <f t="shared" si="25"/>
        <v>335453.76486518077</v>
      </c>
      <c r="BG353" s="588">
        <v>0.96682919866866823</v>
      </c>
    </row>
    <row r="354" spans="1:59">
      <c r="A354" s="84" t="s">
        <v>278</v>
      </c>
      <c r="B354" s="83">
        <v>37995.112307692303</v>
      </c>
      <c r="C354" s="83">
        <v>37995.112307692303</v>
      </c>
      <c r="D354" s="83">
        <v>-37995.112307692303</v>
      </c>
      <c r="E354" s="83">
        <v>0</v>
      </c>
      <c r="F354" s="83">
        <v>0</v>
      </c>
      <c r="G354" s="83">
        <v>37995.112307692303</v>
      </c>
      <c r="H354" s="83">
        <v>-37995.112307692303</v>
      </c>
      <c r="I354" s="83">
        <v>0</v>
      </c>
      <c r="J354" s="83">
        <v>0</v>
      </c>
      <c r="K354" s="82">
        <v>1</v>
      </c>
      <c r="L354" s="83">
        <v>-246968.22000000006</v>
      </c>
      <c r="M354" s="83">
        <v>-246968.22000000006</v>
      </c>
      <c r="N354" s="83">
        <v>246968.22000000006</v>
      </c>
      <c r="O354" s="83">
        <v>0</v>
      </c>
      <c r="P354" s="83">
        <v>0</v>
      </c>
      <c r="Q354" s="83">
        <v>-246968.22000000006</v>
      </c>
      <c r="R354" s="83">
        <v>246968.22000000006</v>
      </c>
      <c r="S354" s="83">
        <v>0</v>
      </c>
      <c r="T354" s="83">
        <v>0</v>
      </c>
      <c r="U354" s="82">
        <v>1</v>
      </c>
      <c r="V354" s="83">
        <v>-246968.22000000006</v>
      </c>
      <c r="W354" s="83">
        <v>-246968.22000000006</v>
      </c>
      <c r="X354" s="83">
        <v>246968.22000000006</v>
      </c>
      <c r="Y354" s="83">
        <v>64337643.616239682</v>
      </c>
      <c r="Z354" s="83">
        <v>64337643.616239682</v>
      </c>
      <c r="AA354" s="83">
        <v>-246968.22000000006</v>
      </c>
      <c r="AB354" s="83">
        <v>246968.22000000006</v>
      </c>
      <c r="AC354" s="83">
        <v>61159054.002802707</v>
      </c>
      <c r="AD354" s="83">
        <v>61159054.002802707</v>
      </c>
      <c r="AE354" s="83">
        <f t="shared" si="24"/>
        <v>61159054.002802707</v>
      </c>
      <c r="AF354" s="82">
        <v>1</v>
      </c>
      <c r="AG354" s="83">
        <v>-246968.22000000006</v>
      </c>
      <c r="AH354" s="83">
        <v>-246968.22000000006</v>
      </c>
      <c r="AI354" s="83">
        <v>246968.22000000006</v>
      </c>
      <c r="AJ354" s="83">
        <v>63687335.36725267</v>
      </c>
      <c r="AK354" s="83">
        <v>63687335.36725267</v>
      </c>
      <c r="AL354" s="83">
        <v>-246968.22000000006</v>
      </c>
      <c r="AM354" s="83">
        <v>246968.22000000006</v>
      </c>
      <c r="AN354" s="83">
        <v>60584726.402056307</v>
      </c>
      <c r="AO354" s="83">
        <v>60584726.402056307</v>
      </c>
      <c r="AP354" s="82">
        <v>1</v>
      </c>
      <c r="AW354" s="587">
        <v>-246968.22000000006</v>
      </c>
      <c r="AX354" s="587">
        <v>-246968.22000000006</v>
      </c>
      <c r="AY354" s="587">
        <v>246968.22000000006</v>
      </c>
      <c r="AZ354" s="587">
        <v>63687335.36725267</v>
      </c>
      <c r="BA354" s="587">
        <v>63687335.36725267</v>
      </c>
      <c r="BB354" s="587">
        <v>-246968.22000000006</v>
      </c>
      <c r="BC354" s="587">
        <v>246968.22000000006</v>
      </c>
      <c r="BD354" s="587">
        <v>60584726.402056307</v>
      </c>
      <c r="BE354" s="587">
        <v>60584726.402056307</v>
      </c>
      <c r="BF354" s="83">
        <f t="shared" si="25"/>
        <v>60584726.402056307</v>
      </c>
      <c r="BG354" s="588">
        <v>1</v>
      </c>
    </row>
    <row r="355" spans="1:59">
      <c r="A355" s="84" t="s">
        <v>277</v>
      </c>
      <c r="B355" s="83">
        <v>282960794.30769229</v>
      </c>
      <c r="C355" s="83">
        <v>282960794.30769229</v>
      </c>
      <c r="D355" s="83">
        <v>0</v>
      </c>
      <c r="E355" s="83">
        <v>0</v>
      </c>
      <c r="F355" s="83">
        <v>282960794.30769229</v>
      </c>
      <c r="G355" s="83">
        <v>268377105.34283137</v>
      </c>
      <c r="H355" s="83">
        <v>0</v>
      </c>
      <c r="I355" s="83">
        <v>0</v>
      </c>
      <c r="J355" s="83">
        <v>268377105.34283137</v>
      </c>
      <c r="K355" s="82">
        <v>0.94846039006731586</v>
      </c>
      <c r="L355" s="83">
        <v>230059467</v>
      </c>
      <c r="M355" s="83">
        <v>230059467</v>
      </c>
      <c r="N355" s="83">
        <v>0</v>
      </c>
      <c r="O355" s="83">
        <v>0</v>
      </c>
      <c r="P355" s="83">
        <v>230059467</v>
      </c>
      <c r="Q355" s="83">
        <v>217246763.65094343</v>
      </c>
      <c r="R355" s="83">
        <v>0</v>
      </c>
      <c r="S355" s="83">
        <v>0</v>
      </c>
      <c r="T355" s="83">
        <v>217246763.65094343</v>
      </c>
      <c r="U355" s="82">
        <v>0.94430699368239179</v>
      </c>
      <c r="V355" s="83">
        <v>230059467</v>
      </c>
      <c r="W355" s="83">
        <v>230059467</v>
      </c>
      <c r="X355" s="83">
        <v>0</v>
      </c>
      <c r="Y355" s="83">
        <v>0</v>
      </c>
      <c r="Z355" s="83">
        <v>230059467</v>
      </c>
      <c r="AA355" s="83">
        <v>218231533.78928655</v>
      </c>
      <c r="AB355" s="83">
        <v>0</v>
      </c>
      <c r="AC355" s="83">
        <v>0</v>
      </c>
      <c r="AD355" s="83">
        <v>218231533.78928655</v>
      </c>
      <c r="AE355" s="83">
        <f t="shared" si="24"/>
        <v>218231533.78928655</v>
      </c>
      <c r="AF355" s="82">
        <v>1</v>
      </c>
      <c r="AG355" s="83">
        <v>230059467</v>
      </c>
      <c r="AH355" s="83">
        <v>230059467</v>
      </c>
      <c r="AI355" s="83">
        <v>0</v>
      </c>
      <c r="AJ355" s="83">
        <v>0</v>
      </c>
      <c r="AK355" s="83">
        <v>230059467</v>
      </c>
      <c r="AL355" s="83">
        <v>218248042.74291056</v>
      </c>
      <c r="AM355" s="83">
        <v>0</v>
      </c>
      <c r="AN355" s="83">
        <v>0</v>
      </c>
      <c r="AO355" s="83">
        <v>218248042.74291056</v>
      </c>
      <c r="AP355" s="82">
        <v>0.94865925575195109</v>
      </c>
      <c r="AW355" s="587">
        <v>230059467</v>
      </c>
      <c r="AX355" s="587">
        <v>230059467</v>
      </c>
      <c r="AY355" s="587">
        <v>0</v>
      </c>
      <c r="AZ355" s="587">
        <v>0</v>
      </c>
      <c r="BA355" s="587">
        <v>230059467</v>
      </c>
      <c r="BB355" s="587">
        <v>218248042.74291056</v>
      </c>
      <c r="BC355" s="587">
        <v>0</v>
      </c>
      <c r="BD355" s="587">
        <v>0</v>
      </c>
      <c r="BE355" s="587">
        <v>218248042.74291056</v>
      </c>
      <c r="BF355" s="83">
        <f t="shared" si="25"/>
        <v>218248042.74291056</v>
      </c>
      <c r="BG355" s="588">
        <v>1</v>
      </c>
    </row>
    <row r="356" spans="1:59">
      <c r="A356" s="84" t="s">
        <v>276</v>
      </c>
      <c r="B356" s="83">
        <v>812559380.83882284</v>
      </c>
      <c r="C356" s="83">
        <v>812559380.83882284</v>
      </c>
      <c r="D356" s="83">
        <v>0</v>
      </c>
      <c r="E356" s="83">
        <v>0</v>
      </c>
      <c r="F356" s="83">
        <v>812559380.83882284</v>
      </c>
      <c r="G356" s="83">
        <v>0</v>
      </c>
      <c r="H356" s="83">
        <v>0</v>
      </c>
      <c r="I356" s="83">
        <v>0</v>
      </c>
      <c r="J356" s="83">
        <v>0</v>
      </c>
      <c r="K356" s="82">
        <v>0</v>
      </c>
      <c r="L356" s="83">
        <v>890147765.15210176</v>
      </c>
      <c r="M356" s="83">
        <v>890147765.15210176</v>
      </c>
      <c r="N356" s="83">
        <v>0</v>
      </c>
      <c r="O356" s="83">
        <v>0</v>
      </c>
      <c r="P356" s="83">
        <v>890147765.15210176</v>
      </c>
      <c r="Q356" s="83">
        <v>0</v>
      </c>
      <c r="R356" s="83">
        <v>0</v>
      </c>
      <c r="S356" s="83">
        <v>0</v>
      </c>
      <c r="T356" s="83">
        <v>0</v>
      </c>
      <c r="U356" s="82">
        <v>0</v>
      </c>
      <c r="V356" s="83">
        <v>894452514.69000041</v>
      </c>
      <c r="W356" s="83">
        <v>894452514.69000041</v>
      </c>
      <c r="X356" s="83">
        <v>0</v>
      </c>
      <c r="Y356" s="83">
        <v>0</v>
      </c>
      <c r="Z356" s="83">
        <v>894452514.69000041</v>
      </c>
      <c r="AA356" s="83">
        <v>0</v>
      </c>
      <c r="AB356" s="83">
        <v>0</v>
      </c>
      <c r="AC356" s="83">
        <v>0</v>
      </c>
      <c r="AD356" s="83">
        <v>0</v>
      </c>
      <c r="AE356" s="83">
        <f t="shared" si="24"/>
        <v>0</v>
      </c>
      <c r="AF356" s="82">
        <v>0</v>
      </c>
      <c r="AG356" s="83">
        <v>894452514.69000041</v>
      </c>
      <c r="AH356" s="83">
        <v>894452514.69000041</v>
      </c>
      <c r="AI356" s="83">
        <v>0</v>
      </c>
      <c r="AJ356" s="83">
        <v>0</v>
      </c>
      <c r="AK356" s="83">
        <v>894452514.69000041</v>
      </c>
      <c r="AL356" s="83">
        <v>0</v>
      </c>
      <c r="AM356" s="83">
        <v>0</v>
      </c>
      <c r="AN356" s="83">
        <v>0</v>
      </c>
      <c r="AO356" s="83">
        <v>0</v>
      </c>
      <c r="AP356" s="82">
        <v>0</v>
      </c>
      <c r="AW356" s="587">
        <v>894452514.69000041</v>
      </c>
      <c r="AX356" s="587">
        <v>894452514.69000041</v>
      </c>
      <c r="AY356" s="587">
        <v>0</v>
      </c>
      <c r="AZ356" s="587">
        <v>0</v>
      </c>
      <c r="BA356" s="587">
        <v>894452514.69000041</v>
      </c>
      <c r="BB356" s="587">
        <v>0</v>
      </c>
      <c r="BC356" s="587">
        <v>0</v>
      </c>
      <c r="BD356" s="587">
        <v>0</v>
      </c>
      <c r="BE356" s="587">
        <v>0</v>
      </c>
      <c r="BF356" s="83">
        <f t="shared" si="25"/>
        <v>0</v>
      </c>
      <c r="BG356" s="588">
        <v>0</v>
      </c>
    </row>
    <row r="357" spans="1:59">
      <c r="A357" s="84" t="s">
        <v>275</v>
      </c>
      <c r="B357" s="83">
        <v>856647.40846153849</v>
      </c>
      <c r="C357" s="83">
        <v>856647.40846153849</v>
      </c>
      <c r="D357" s="83">
        <v>0</v>
      </c>
      <c r="E357" s="83">
        <v>0</v>
      </c>
      <c r="F357" s="83">
        <v>856647.40846153849</v>
      </c>
      <c r="G357" s="83">
        <v>0</v>
      </c>
      <c r="H357" s="83">
        <v>0</v>
      </c>
      <c r="I357" s="83">
        <v>0</v>
      </c>
      <c r="J357" s="83">
        <v>0</v>
      </c>
      <c r="K357" s="82">
        <v>0</v>
      </c>
      <c r="L357" s="83">
        <v>117724227.12626116</v>
      </c>
      <c r="M357" s="83">
        <v>117724227.12626116</v>
      </c>
      <c r="N357" s="83">
        <v>0</v>
      </c>
      <c r="O357" s="83">
        <v>0</v>
      </c>
      <c r="P357" s="83">
        <v>117724227.12626116</v>
      </c>
      <c r="Q357" s="83">
        <v>0</v>
      </c>
      <c r="R357" s="83">
        <v>0</v>
      </c>
      <c r="S357" s="83">
        <v>0</v>
      </c>
      <c r="T357" s="83">
        <v>0</v>
      </c>
      <c r="U357" s="82">
        <v>0</v>
      </c>
      <c r="V357" s="83">
        <v>146014234.30999997</v>
      </c>
      <c r="W357" s="83">
        <v>146014234.30999997</v>
      </c>
      <c r="X357" s="83">
        <v>0</v>
      </c>
      <c r="Y357" s="83">
        <v>0</v>
      </c>
      <c r="Z357" s="83">
        <v>146014234.30999997</v>
      </c>
      <c r="AA357" s="83">
        <v>0</v>
      </c>
      <c r="AB357" s="83">
        <v>0</v>
      </c>
      <c r="AC357" s="83">
        <v>0</v>
      </c>
      <c r="AD357" s="83">
        <v>0</v>
      </c>
      <c r="AE357" s="83">
        <f t="shared" si="24"/>
        <v>0</v>
      </c>
      <c r="AF357" s="82">
        <v>0</v>
      </c>
      <c r="AG357" s="83">
        <v>146014234.30999997</v>
      </c>
      <c r="AH357" s="83">
        <v>146014234.30999997</v>
      </c>
      <c r="AI357" s="83">
        <v>0</v>
      </c>
      <c r="AJ357" s="83">
        <v>0</v>
      </c>
      <c r="AK357" s="83">
        <v>146014234.30999997</v>
      </c>
      <c r="AL357" s="83">
        <v>0</v>
      </c>
      <c r="AM357" s="83">
        <v>0</v>
      </c>
      <c r="AN357" s="83">
        <v>0</v>
      </c>
      <c r="AO357" s="83">
        <v>0</v>
      </c>
      <c r="AP357" s="82">
        <v>0</v>
      </c>
      <c r="AW357" s="587">
        <v>146014234.30999997</v>
      </c>
      <c r="AX357" s="587">
        <v>146014234.30999997</v>
      </c>
      <c r="AY357" s="587">
        <v>0</v>
      </c>
      <c r="AZ357" s="587">
        <v>0</v>
      </c>
      <c r="BA357" s="587">
        <v>146014234.30999997</v>
      </c>
      <c r="BB357" s="587">
        <v>0</v>
      </c>
      <c r="BC357" s="587">
        <v>0</v>
      </c>
      <c r="BD357" s="587">
        <v>0</v>
      </c>
      <c r="BE357" s="587">
        <v>0</v>
      </c>
      <c r="BF357" s="83">
        <f t="shared" si="25"/>
        <v>0</v>
      </c>
      <c r="BG357" s="588">
        <v>0</v>
      </c>
    </row>
    <row r="358" spans="1:59">
      <c r="A358" s="84" t="s">
        <v>274</v>
      </c>
      <c r="B358" s="83">
        <v>0</v>
      </c>
      <c r="C358" s="83">
        <v>0</v>
      </c>
      <c r="D358" s="83">
        <v>0</v>
      </c>
      <c r="E358" s="83">
        <v>0</v>
      </c>
      <c r="F358" s="83">
        <v>0</v>
      </c>
      <c r="G358" s="83">
        <v>0</v>
      </c>
      <c r="H358" s="83">
        <v>0</v>
      </c>
      <c r="I358" s="83">
        <v>0</v>
      </c>
      <c r="J358" s="83">
        <v>0</v>
      </c>
      <c r="K358" s="82">
        <v>0.94384313155908861</v>
      </c>
      <c r="L358" s="83">
        <v>0</v>
      </c>
      <c r="M358" s="83">
        <v>0</v>
      </c>
      <c r="N358" s="83">
        <v>0</v>
      </c>
      <c r="O358" s="83">
        <v>0</v>
      </c>
      <c r="P358" s="83">
        <v>0</v>
      </c>
      <c r="Q358" s="83">
        <v>0</v>
      </c>
      <c r="R358" s="83">
        <v>0</v>
      </c>
      <c r="S358" s="83">
        <v>0</v>
      </c>
      <c r="T358" s="83">
        <v>0</v>
      </c>
      <c r="U358" s="82">
        <v>0.94277619240995802</v>
      </c>
      <c r="V358" s="83">
        <v>0</v>
      </c>
      <c r="W358" s="83">
        <v>0</v>
      </c>
      <c r="X358" s="83">
        <v>0</v>
      </c>
      <c r="Y358" s="83">
        <v>0</v>
      </c>
      <c r="Z358" s="83">
        <v>0</v>
      </c>
      <c r="AA358" s="83">
        <v>0</v>
      </c>
      <c r="AB358" s="83">
        <v>0</v>
      </c>
      <c r="AC358" s="83">
        <v>0</v>
      </c>
      <c r="AD358" s="83">
        <v>0</v>
      </c>
      <c r="AE358" s="83">
        <f t="shared" si="24"/>
        <v>0</v>
      </c>
      <c r="AF358" s="82">
        <v>0.94712157517284312</v>
      </c>
      <c r="AG358" s="83">
        <v>0</v>
      </c>
      <c r="AH358" s="83">
        <v>0</v>
      </c>
      <c r="AI358" s="83">
        <v>0</v>
      </c>
      <c r="AJ358" s="83">
        <v>0</v>
      </c>
      <c r="AK358" s="83">
        <v>0</v>
      </c>
      <c r="AL358" s="83">
        <v>0</v>
      </c>
      <c r="AM358" s="83">
        <v>0</v>
      </c>
      <c r="AN358" s="83">
        <v>0</v>
      </c>
      <c r="AO358" s="83">
        <v>0</v>
      </c>
      <c r="AP358" s="82">
        <v>0.94721959034263092</v>
      </c>
      <c r="AW358" s="587">
        <v>0</v>
      </c>
      <c r="AX358" s="587">
        <v>0</v>
      </c>
      <c r="AY358" s="587">
        <v>0</v>
      </c>
      <c r="AZ358" s="587">
        <v>0</v>
      </c>
      <c r="BA358" s="587">
        <v>0</v>
      </c>
      <c r="BB358" s="587">
        <v>0</v>
      </c>
      <c r="BC358" s="587">
        <v>0</v>
      </c>
      <c r="BD358" s="587">
        <v>0</v>
      </c>
      <c r="BE358" s="587">
        <v>0</v>
      </c>
      <c r="BF358" s="83">
        <f t="shared" si="25"/>
        <v>0</v>
      </c>
      <c r="BG358" s="588">
        <v>0.94721959034263092</v>
      </c>
    </row>
    <row r="359" spans="1:59">
      <c r="A359" s="84" t="s">
        <v>273</v>
      </c>
      <c r="B359" s="83">
        <v>0</v>
      </c>
      <c r="C359" s="83">
        <v>0</v>
      </c>
      <c r="D359" s="83">
        <v>0</v>
      </c>
      <c r="E359" s="83">
        <v>0</v>
      </c>
      <c r="F359" s="83">
        <v>0</v>
      </c>
      <c r="G359" s="83">
        <v>0</v>
      </c>
      <c r="H359" s="83">
        <v>0</v>
      </c>
      <c r="I359" s="83">
        <v>0</v>
      </c>
      <c r="J359" s="83">
        <v>0</v>
      </c>
      <c r="K359" s="82">
        <v>0.94630981009817317</v>
      </c>
      <c r="L359" s="83">
        <v>0</v>
      </c>
      <c r="M359" s="83">
        <v>0</v>
      </c>
      <c r="N359" s="83">
        <v>0</v>
      </c>
      <c r="O359" s="83">
        <v>0</v>
      </c>
      <c r="P359" s="83">
        <v>0</v>
      </c>
      <c r="Q359" s="83">
        <v>0</v>
      </c>
      <c r="R359" s="83">
        <v>0</v>
      </c>
      <c r="S359" s="83">
        <v>0</v>
      </c>
      <c r="T359" s="83">
        <v>0</v>
      </c>
      <c r="U359" s="82">
        <v>0.94563790308530427</v>
      </c>
      <c r="V359" s="83">
        <v>0</v>
      </c>
      <c r="W359" s="83">
        <v>0</v>
      </c>
      <c r="X359" s="83">
        <v>0</v>
      </c>
      <c r="Y359" s="83">
        <v>0</v>
      </c>
      <c r="Z359" s="83">
        <v>0</v>
      </c>
      <c r="AA359" s="83">
        <v>0</v>
      </c>
      <c r="AB359" s="83">
        <v>0</v>
      </c>
      <c r="AC359" s="83">
        <v>0</v>
      </c>
      <c r="AD359" s="83">
        <v>0</v>
      </c>
      <c r="AE359" s="83">
        <f t="shared" si="24"/>
        <v>0</v>
      </c>
      <c r="AF359" s="82">
        <v>0.95059518137784804</v>
      </c>
      <c r="AG359" s="83">
        <v>0</v>
      </c>
      <c r="AH359" s="83">
        <v>0</v>
      </c>
      <c r="AI359" s="83">
        <v>0</v>
      </c>
      <c r="AJ359" s="83">
        <v>0</v>
      </c>
      <c r="AK359" s="83">
        <v>0</v>
      </c>
      <c r="AL359" s="83">
        <v>0</v>
      </c>
      <c r="AM359" s="83">
        <v>0</v>
      </c>
      <c r="AN359" s="83">
        <v>0</v>
      </c>
      <c r="AO359" s="83">
        <v>0</v>
      </c>
      <c r="AP359" s="82">
        <v>0.95128373722490955</v>
      </c>
      <c r="AW359" s="587">
        <v>0</v>
      </c>
      <c r="AX359" s="587">
        <v>0</v>
      </c>
      <c r="AY359" s="587">
        <v>0</v>
      </c>
      <c r="AZ359" s="587">
        <v>0</v>
      </c>
      <c r="BA359" s="587">
        <v>0</v>
      </c>
      <c r="BB359" s="587">
        <v>0</v>
      </c>
      <c r="BC359" s="587">
        <v>0</v>
      </c>
      <c r="BD359" s="587">
        <v>0</v>
      </c>
      <c r="BE359" s="587">
        <v>0</v>
      </c>
      <c r="BF359" s="83">
        <f t="shared" si="25"/>
        <v>0</v>
      </c>
      <c r="BG359" s="588">
        <v>0.95128373722490955</v>
      </c>
    </row>
    <row r="360" spans="1:59">
      <c r="A360" s="84" t="s">
        <v>272</v>
      </c>
      <c r="B360" s="83">
        <v>0</v>
      </c>
      <c r="C360" s="83">
        <v>0</v>
      </c>
      <c r="D360" s="83">
        <v>0</v>
      </c>
      <c r="E360" s="83">
        <v>0</v>
      </c>
      <c r="F360" s="83">
        <v>0</v>
      </c>
      <c r="G360" s="83">
        <v>0</v>
      </c>
      <c r="H360" s="83">
        <v>0</v>
      </c>
      <c r="I360" s="83">
        <v>0</v>
      </c>
      <c r="J360" s="83">
        <v>0</v>
      </c>
      <c r="K360" s="82">
        <v>0.9662373491814843</v>
      </c>
      <c r="L360" s="83">
        <v>0</v>
      </c>
      <c r="M360" s="83">
        <v>0</v>
      </c>
      <c r="N360" s="83">
        <v>0</v>
      </c>
      <c r="O360" s="83">
        <v>0</v>
      </c>
      <c r="P360" s="83">
        <v>0</v>
      </c>
      <c r="Q360" s="83">
        <v>0</v>
      </c>
      <c r="R360" s="83">
        <v>0</v>
      </c>
      <c r="S360" s="83">
        <v>0</v>
      </c>
      <c r="T360" s="83">
        <v>0</v>
      </c>
      <c r="U360" s="82">
        <v>0.96528100936137662</v>
      </c>
      <c r="V360" s="83">
        <v>0</v>
      </c>
      <c r="W360" s="83">
        <v>0</v>
      </c>
      <c r="X360" s="83">
        <v>0</v>
      </c>
      <c r="Y360" s="83">
        <v>0</v>
      </c>
      <c r="Z360" s="83">
        <v>0</v>
      </c>
      <c r="AA360" s="83">
        <v>0</v>
      </c>
      <c r="AB360" s="83">
        <v>0</v>
      </c>
      <c r="AC360" s="83">
        <v>0</v>
      </c>
      <c r="AD360" s="83">
        <v>0</v>
      </c>
      <c r="AE360" s="83">
        <f t="shared" si="24"/>
        <v>0</v>
      </c>
      <c r="AF360" s="82">
        <v>0.96745351419595016</v>
      </c>
      <c r="AG360" s="83">
        <v>0</v>
      </c>
      <c r="AH360" s="83">
        <v>0</v>
      </c>
      <c r="AI360" s="83">
        <v>0</v>
      </c>
      <c r="AJ360" s="83">
        <v>0</v>
      </c>
      <c r="AK360" s="83">
        <v>0</v>
      </c>
      <c r="AL360" s="83">
        <v>0</v>
      </c>
      <c r="AM360" s="83">
        <v>0</v>
      </c>
      <c r="AN360" s="83">
        <v>0</v>
      </c>
      <c r="AO360" s="83">
        <v>0</v>
      </c>
      <c r="AP360" s="82">
        <v>0.96820423313819459</v>
      </c>
      <c r="AW360" s="587">
        <v>0</v>
      </c>
      <c r="AX360" s="587">
        <v>0</v>
      </c>
      <c r="AY360" s="587">
        <v>0</v>
      </c>
      <c r="AZ360" s="587">
        <v>0</v>
      </c>
      <c r="BA360" s="587">
        <v>0</v>
      </c>
      <c r="BB360" s="587">
        <v>0</v>
      </c>
      <c r="BC360" s="587">
        <v>0</v>
      </c>
      <c r="BD360" s="587">
        <v>0</v>
      </c>
      <c r="BE360" s="587">
        <v>0</v>
      </c>
      <c r="BF360" s="83">
        <f t="shared" si="25"/>
        <v>0</v>
      </c>
      <c r="BG360" s="588">
        <v>0.96820423313819459</v>
      </c>
    </row>
    <row r="361" spans="1:59">
      <c r="A361" s="84" t="s">
        <v>271</v>
      </c>
      <c r="B361" s="83">
        <v>273142619.85862386</v>
      </c>
      <c r="C361" s="83">
        <v>273142619.85862386</v>
      </c>
      <c r="D361" s="83">
        <v>-273142619.85862386</v>
      </c>
      <c r="E361" s="83">
        <v>0</v>
      </c>
      <c r="F361" s="83">
        <v>0</v>
      </c>
      <c r="G361" s="83">
        <v>273142619.85862386</v>
      </c>
      <c r="H361" s="83">
        <v>-273142619.85862386</v>
      </c>
      <c r="I361" s="83">
        <v>0</v>
      </c>
      <c r="J361" s="83">
        <v>0</v>
      </c>
      <c r="K361" s="82">
        <v>1</v>
      </c>
      <c r="L361" s="83">
        <v>203241084.26701373</v>
      </c>
      <c r="M361" s="83">
        <v>203241084.26701373</v>
      </c>
      <c r="N361" s="83">
        <v>-203241084.26701373</v>
      </c>
      <c r="O361" s="83">
        <v>0</v>
      </c>
      <c r="P361" s="83">
        <v>0</v>
      </c>
      <c r="Q361" s="83">
        <v>203241084.26701373</v>
      </c>
      <c r="R361" s="83">
        <v>-203241084.26701373</v>
      </c>
      <c r="S361" s="83">
        <v>0</v>
      </c>
      <c r="T361" s="83">
        <v>0</v>
      </c>
      <c r="U361" s="82">
        <v>1</v>
      </c>
      <c r="V361" s="83">
        <v>126079806.64374913</v>
      </c>
      <c r="W361" s="83">
        <v>126079806.64374913</v>
      </c>
      <c r="X361" s="83">
        <v>-126079806.64374913</v>
      </c>
      <c r="Y361" s="83">
        <v>0</v>
      </c>
      <c r="Z361" s="83">
        <v>0</v>
      </c>
      <c r="AA361" s="83">
        <v>126079806.64374913</v>
      </c>
      <c r="AB361" s="83">
        <v>-126079806.64374913</v>
      </c>
      <c r="AC361" s="83">
        <v>0</v>
      </c>
      <c r="AD361" s="83">
        <v>0</v>
      </c>
      <c r="AE361" s="83">
        <f t="shared" si="24"/>
        <v>0</v>
      </c>
      <c r="AF361" s="82">
        <v>1</v>
      </c>
      <c r="AG361" s="83">
        <v>58092625.032356262</v>
      </c>
      <c r="AH361" s="83">
        <v>58092625.032356262</v>
      </c>
      <c r="AI361" s="83">
        <v>-58092625.032356262</v>
      </c>
      <c r="AJ361" s="83">
        <v>0</v>
      </c>
      <c r="AK361" s="83">
        <v>0</v>
      </c>
      <c r="AL361" s="83">
        <v>58092625.032356262</v>
      </c>
      <c r="AM361" s="83">
        <v>-58092625.032356262</v>
      </c>
      <c r="AN361" s="83">
        <v>0</v>
      </c>
      <c r="AO361" s="83">
        <v>0</v>
      </c>
      <c r="AP361" s="82">
        <v>1</v>
      </c>
      <c r="AW361" s="587">
        <v>58092625.032356262</v>
      </c>
      <c r="AX361" s="587">
        <v>58092625.032356262</v>
      </c>
      <c r="AY361" s="587">
        <v>-58092625.032356262</v>
      </c>
      <c r="AZ361" s="587">
        <v>0</v>
      </c>
      <c r="BA361" s="587">
        <v>0</v>
      </c>
      <c r="BB361" s="587">
        <v>58092625.032356262</v>
      </c>
      <c r="BC361" s="587">
        <v>-58092625.032356262</v>
      </c>
      <c r="BD361" s="587">
        <v>0</v>
      </c>
      <c r="BE361" s="587">
        <v>0</v>
      </c>
      <c r="BF361" s="83">
        <f t="shared" si="25"/>
        <v>0</v>
      </c>
      <c r="BG361" s="588">
        <v>1</v>
      </c>
    </row>
    <row r="362" spans="1:59">
      <c r="A362" s="84" t="s">
        <v>270</v>
      </c>
      <c r="B362" s="83">
        <v>171684955.74279749</v>
      </c>
      <c r="C362" s="83">
        <v>171684955.74279749</v>
      </c>
      <c r="D362" s="83">
        <v>-171684955.74279749</v>
      </c>
      <c r="E362" s="83">
        <v>0</v>
      </c>
      <c r="F362" s="83">
        <v>0</v>
      </c>
      <c r="G362" s="83">
        <v>171684955.74279749</v>
      </c>
      <c r="H362" s="83">
        <v>-171684955.74279749</v>
      </c>
      <c r="I362" s="83">
        <v>0</v>
      </c>
      <c r="J362" s="83">
        <v>0</v>
      </c>
      <c r="K362" s="82">
        <v>1</v>
      </c>
      <c r="L362" s="83">
        <v>133845692.76591271</v>
      </c>
      <c r="M362" s="83">
        <v>133845692.76591271</v>
      </c>
      <c r="N362" s="83">
        <v>-133845692.76591271</v>
      </c>
      <c r="O362" s="83">
        <v>0</v>
      </c>
      <c r="P362" s="83">
        <v>0</v>
      </c>
      <c r="Q362" s="83">
        <v>133845692.76591271</v>
      </c>
      <c r="R362" s="83">
        <v>-133845692.76591271</v>
      </c>
      <c r="S362" s="83">
        <v>0</v>
      </c>
      <c r="T362" s="83">
        <v>0</v>
      </c>
      <c r="U362" s="82">
        <v>1</v>
      </c>
      <c r="V362" s="83">
        <v>93690630.06919314</v>
      </c>
      <c r="W362" s="83">
        <v>93690630.06919314</v>
      </c>
      <c r="X362" s="83">
        <v>-93690630.06919314</v>
      </c>
      <c r="Y362" s="83">
        <v>0</v>
      </c>
      <c r="Z362" s="83">
        <v>0</v>
      </c>
      <c r="AA362" s="83">
        <v>93690630.06919314</v>
      </c>
      <c r="AB362" s="83">
        <v>-93690630.06919314</v>
      </c>
      <c r="AC362" s="83">
        <v>0</v>
      </c>
      <c r="AD362" s="83">
        <v>0</v>
      </c>
      <c r="AE362" s="83">
        <f t="shared" si="24"/>
        <v>0</v>
      </c>
      <c r="AF362" s="82">
        <v>1</v>
      </c>
      <c r="AG362" s="83">
        <v>51125801.40951062</v>
      </c>
      <c r="AH362" s="83">
        <v>51125801.40951062</v>
      </c>
      <c r="AI362" s="83">
        <v>-51125801.40951062</v>
      </c>
      <c r="AJ362" s="83">
        <v>0</v>
      </c>
      <c r="AK362" s="83">
        <v>0</v>
      </c>
      <c r="AL362" s="83">
        <v>51125801.40951062</v>
      </c>
      <c r="AM362" s="83">
        <v>-51125801.40951062</v>
      </c>
      <c r="AN362" s="83">
        <v>0</v>
      </c>
      <c r="AO362" s="83">
        <v>0</v>
      </c>
      <c r="AP362" s="82">
        <v>1</v>
      </c>
      <c r="AW362" s="587">
        <v>51125801.40951062</v>
      </c>
      <c r="AX362" s="587">
        <v>51125801.40951062</v>
      </c>
      <c r="AY362" s="587">
        <v>-51125801.40951062</v>
      </c>
      <c r="AZ362" s="587">
        <v>0</v>
      </c>
      <c r="BA362" s="587">
        <v>0</v>
      </c>
      <c r="BB362" s="587">
        <v>51125801.40951062</v>
      </c>
      <c r="BC362" s="587">
        <v>-51125801.40951062</v>
      </c>
      <c r="BD362" s="587">
        <v>0</v>
      </c>
      <c r="BE362" s="587">
        <v>0</v>
      </c>
      <c r="BF362" s="83">
        <f t="shared" si="25"/>
        <v>0</v>
      </c>
      <c r="BG362" s="588">
        <v>1</v>
      </c>
    </row>
    <row r="363" spans="1:59">
      <c r="A363" s="84" t="s">
        <v>269</v>
      </c>
      <c r="B363" s="83">
        <v>82273820.744505495</v>
      </c>
      <c r="C363" s="83">
        <v>82273820.744505495</v>
      </c>
      <c r="D363" s="83">
        <v>-82273820.744505495</v>
      </c>
      <c r="E363" s="83">
        <v>0</v>
      </c>
      <c r="F363" s="83">
        <v>0</v>
      </c>
      <c r="G363" s="83">
        <v>77868863.927080497</v>
      </c>
      <c r="H363" s="83">
        <v>-77868863.927080497</v>
      </c>
      <c r="I363" s="83">
        <v>0</v>
      </c>
      <c r="J363" s="83">
        <v>0</v>
      </c>
      <c r="K363" s="82">
        <v>0.94645979999999963</v>
      </c>
      <c r="L363" s="83">
        <v>249075539.51785707</v>
      </c>
      <c r="M363" s="83">
        <v>249075539.51785707</v>
      </c>
      <c r="N363" s="83">
        <v>-249075539.51785707</v>
      </c>
      <c r="O363" s="83">
        <v>0</v>
      </c>
      <c r="P363" s="83">
        <v>0</v>
      </c>
      <c r="Q363" s="83">
        <v>234822488.76910132</v>
      </c>
      <c r="R363" s="83">
        <v>-234822488.76910132</v>
      </c>
      <c r="S363" s="83">
        <v>0</v>
      </c>
      <c r="T363" s="83">
        <v>0</v>
      </c>
      <c r="U363" s="82">
        <v>0.94277619240995802</v>
      </c>
      <c r="V363" s="83">
        <v>259147719.4326922</v>
      </c>
      <c r="W363" s="83">
        <v>259147719.4326922</v>
      </c>
      <c r="X363" s="83">
        <v>-259147719.4326922</v>
      </c>
      <c r="Y363" s="83">
        <v>0</v>
      </c>
      <c r="Z363" s="83">
        <v>0</v>
      </c>
      <c r="AA363" s="83">
        <v>245444396.23154145</v>
      </c>
      <c r="AB363" s="83">
        <v>-245444396.23154145</v>
      </c>
      <c r="AC363" s="83">
        <v>0</v>
      </c>
      <c r="AD363" s="83">
        <v>0</v>
      </c>
      <c r="AE363" s="83">
        <f t="shared" si="24"/>
        <v>0</v>
      </c>
      <c r="AF363" s="82">
        <v>0.94712157517284312</v>
      </c>
      <c r="AG363" s="83">
        <v>227644983.85714272</v>
      </c>
      <c r="AH363" s="83">
        <v>227644983.85714272</v>
      </c>
      <c r="AI363" s="83">
        <v>-227644983.85714272</v>
      </c>
      <c r="AJ363" s="83">
        <v>0</v>
      </c>
      <c r="AK363" s="83">
        <v>0</v>
      </c>
      <c r="AL363" s="83">
        <v>215629788.35271755</v>
      </c>
      <c r="AM363" s="83">
        <v>-215629788.35271755</v>
      </c>
      <c r="AN363" s="83">
        <v>0</v>
      </c>
      <c r="AO363" s="83">
        <v>0</v>
      </c>
      <c r="AP363" s="82">
        <v>0.94721959034263092</v>
      </c>
      <c r="AW363" s="587">
        <v>227644983.85714272</v>
      </c>
      <c r="AX363" s="587">
        <v>227644983.85714272</v>
      </c>
      <c r="AY363" s="587">
        <v>-227644983.85714272</v>
      </c>
      <c r="AZ363" s="587">
        <v>0</v>
      </c>
      <c r="BA363" s="587">
        <v>0</v>
      </c>
      <c r="BB363" s="587">
        <v>215629788.35271755</v>
      </c>
      <c r="BC363" s="587">
        <v>-215629788.35271755</v>
      </c>
      <c r="BD363" s="587">
        <v>0</v>
      </c>
      <c r="BE363" s="587">
        <v>0</v>
      </c>
      <c r="BF363" s="83">
        <f t="shared" si="25"/>
        <v>0</v>
      </c>
      <c r="BG363" s="588">
        <v>0.94721959034263092</v>
      </c>
    </row>
    <row r="364" spans="1:59">
      <c r="A364" s="84" t="s">
        <v>268</v>
      </c>
      <c r="B364" s="83">
        <v>-1599579.6053846155</v>
      </c>
      <c r="C364" s="83">
        <v>-1599579.6053846155</v>
      </c>
      <c r="D364" s="83">
        <v>1599579.6053846155</v>
      </c>
      <c r="E364" s="83">
        <v>0</v>
      </c>
      <c r="F364" s="83">
        <v>0</v>
      </c>
      <c r="G364" s="83">
        <v>-1599579.6053846155</v>
      </c>
      <c r="H364" s="83">
        <v>1599579.6053846155</v>
      </c>
      <c r="I364" s="83">
        <v>0</v>
      </c>
      <c r="J364" s="83">
        <v>0</v>
      </c>
      <c r="K364" s="82">
        <v>1</v>
      </c>
      <c r="L364" s="83">
        <v>-3820037.0799999987</v>
      </c>
      <c r="M364" s="83">
        <v>-3820037.0799999987</v>
      </c>
      <c r="N364" s="83">
        <v>3820037.0799999987</v>
      </c>
      <c r="O364" s="83">
        <v>0</v>
      </c>
      <c r="P364" s="83">
        <v>0</v>
      </c>
      <c r="Q364" s="83">
        <v>-3820037.0799999987</v>
      </c>
      <c r="R364" s="83">
        <v>3820037.0799999987</v>
      </c>
      <c r="S364" s="83">
        <v>0</v>
      </c>
      <c r="T364" s="83">
        <v>0</v>
      </c>
      <c r="U364" s="82">
        <v>1</v>
      </c>
      <c r="V364" s="83">
        <v>-3820037.0799999987</v>
      </c>
      <c r="W364" s="83">
        <v>-3820037.0799999987</v>
      </c>
      <c r="X364" s="83">
        <v>3820037.0799999987</v>
      </c>
      <c r="Y364" s="83">
        <v>0</v>
      </c>
      <c r="Z364" s="83">
        <v>0</v>
      </c>
      <c r="AA364" s="83">
        <v>-3820037.0799999987</v>
      </c>
      <c r="AB364" s="83">
        <v>3820037.0799999987</v>
      </c>
      <c r="AC364" s="83">
        <v>0</v>
      </c>
      <c r="AD364" s="83">
        <v>0</v>
      </c>
      <c r="AE364" s="83">
        <f t="shared" si="24"/>
        <v>0</v>
      </c>
      <c r="AF364" s="82">
        <v>1</v>
      </c>
      <c r="AG364" s="83">
        <v>-3820037.0799999987</v>
      </c>
      <c r="AH364" s="83">
        <v>-3820037.0799999987</v>
      </c>
      <c r="AI364" s="83">
        <v>3820037.0799999987</v>
      </c>
      <c r="AJ364" s="83">
        <v>0</v>
      </c>
      <c r="AK364" s="83">
        <v>0</v>
      </c>
      <c r="AL364" s="83">
        <v>-3820037.0799999987</v>
      </c>
      <c r="AM364" s="83">
        <v>3820037.0799999987</v>
      </c>
      <c r="AN364" s="83">
        <v>0</v>
      </c>
      <c r="AO364" s="83">
        <v>0</v>
      </c>
      <c r="AP364" s="82">
        <v>1</v>
      </c>
      <c r="AW364" s="587">
        <v>-3820037.0799999987</v>
      </c>
      <c r="AX364" s="587">
        <v>-3820037.0799999987</v>
      </c>
      <c r="AY364" s="587">
        <v>3820037.0799999987</v>
      </c>
      <c r="AZ364" s="587">
        <v>0</v>
      </c>
      <c r="BA364" s="587">
        <v>0</v>
      </c>
      <c r="BB364" s="587">
        <v>-3820037.0799999987</v>
      </c>
      <c r="BC364" s="587">
        <v>3820037.0799999987</v>
      </c>
      <c r="BD364" s="587">
        <v>0</v>
      </c>
      <c r="BE364" s="587">
        <v>0</v>
      </c>
      <c r="BF364" s="83">
        <f t="shared" si="25"/>
        <v>0</v>
      </c>
      <c r="BG364" s="588">
        <v>1</v>
      </c>
    </row>
    <row r="365" spans="1:59">
      <c r="A365" s="84" t="s">
        <v>267</v>
      </c>
      <c r="B365" s="83">
        <v>-3601341.3046153854</v>
      </c>
      <c r="C365" s="83">
        <v>-3601341.3046153854</v>
      </c>
      <c r="D365" s="83">
        <v>3601341.3046153854</v>
      </c>
      <c r="E365" s="83">
        <v>0</v>
      </c>
      <c r="F365" s="83">
        <v>0</v>
      </c>
      <c r="G365" s="83">
        <v>-3601341.3046153854</v>
      </c>
      <c r="H365" s="83">
        <v>3601341.3046153854</v>
      </c>
      <c r="I365" s="83">
        <v>0</v>
      </c>
      <c r="J365" s="83">
        <v>0</v>
      </c>
      <c r="K365" s="82">
        <v>1</v>
      </c>
      <c r="L365" s="83">
        <v>-8216769.5</v>
      </c>
      <c r="M365" s="83">
        <v>-8216769.5</v>
      </c>
      <c r="N365" s="83">
        <v>8216769.5</v>
      </c>
      <c r="O365" s="83">
        <v>0</v>
      </c>
      <c r="P365" s="83">
        <v>0</v>
      </c>
      <c r="Q365" s="83">
        <v>-8216769.5</v>
      </c>
      <c r="R365" s="83">
        <v>8216769.5</v>
      </c>
      <c r="S365" s="83">
        <v>0</v>
      </c>
      <c r="T365" s="83">
        <v>0</v>
      </c>
      <c r="U365" s="82">
        <v>1</v>
      </c>
      <c r="V365" s="83">
        <v>-8216769.5</v>
      </c>
      <c r="W365" s="83">
        <v>-8216769.5</v>
      </c>
      <c r="X365" s="83">
        <v>8216769.5</v>
      </c>
      <c r="Y365" s="83">
        <v>0</v>
      </c>
      <c r="Z365" s="83">
        <v>0</v>
      </c>
      <c r="AA365" s="83">
        <v>-8216769.5</v>
      </c>
      <c r="AB365" s="83">
        <v>8216769.5</v>
      </c>
      <c r="AC365" s="83">
        <v>0</v>
      </c>
      <c r="AD365" s="83">
        <v>0</v>
      </c>
      <c r="AE365" s="83">
        <f t="shared" si="24"/>
        <v>0</v>
      </c>
      <c r="AF365" s="82">
        <v>1</v>
      </c>
      <c r="AG365" s="83">
        <v>-8216769.5</v>
      </c>
      <c r="AH365" s="83">
        <v>-8216769.5</v>
      </c>
      <c r="AI365" s="83">
        <v>8216769.5</v>
      </c>
      <c r="AJ365" s="83">
        <v>0</v>
      </c>
      <c r="AK365" s="83">
        <v>0</v>
      </c>
      <c r="AL365" s="83">
        <v>-8216769.5</v>
      </c>
      <c r="AM365" s="83">
        <v>8216769.5</v>
      </c>
      <c r="AN365" s="83">
        <v>0</v>
      </c>
      <c r="AO365" s="83">
        <v>0</v>
      </c>
      <c r="AP365" s="82">
        <v>1</v>
      </c>
      <c r="AW365" s="587">
        <v>-8216769.5</v>
      </c>
      <c r="AX365" s="587">
        <v>-8216769.5</v>
      </c>
      <c r="AY365" s="587">
        <v>8216769.5</v>
      </c>
      <c r="AZ365" s="587">
        <v>0</v>
      </c>
      <c r="BA365" s="587">
        <v>0</v>
      </c>
      <c r="BB365" s="587">
        <v>-8216769.5</v>
      </c>
      <c r="BC365" s="587">
        <v>8216769.5</v>
      </c>
      <c r="BD365" s="587">
        <v>0</v>
      </c>
      <c r="BE365" s="587">
        <v>0</v>
      </c>
      <c r="BF365" s="83">
        <f t="shared" si="25"/>
        <v>0</v>
      </c>
      <c r="BG365" s="588">
        <v>1</v>
      </c>
    </row>
    <row r="366" spans="1:59">
      <c r="A366" s="84" t="s">
        <v>266</v>
      </c>
      <c r="B366" s="83">
        <v>10766190.430305524</v>
      </c>
      <c r="C366" s="83">
        <v>10766190.430305524</v>
      </c>
      <c r="D366" s="83">
        <v>0</v>
      </c>
      <c r="E366" s="83">
        <v>0</v>
      </c>
      <c r="F366" s="83">
        <v>10766190.430305524</v>
      </c>
      <c r="G366" s="83">
        <v>10766190.430305524</v>
      </c>
      <c r="H366" s="83">
        <v>0</v>
      </c>
      <c r="I366" s="83">
        <v>0</v>
      </c>
      <c r="J366" s="83">
        <v>10766190.430305524</v>
      </c>
      <c r="K366" s="82">
        <v>1</v>
      </c>
      <c r="L366" s="83">
        <v>7344262.0942319138</v>
      </c>
      <c r="M366" s="83">
        <v>7344262.0942319138</v>
      </c>
      <c r="N366" s="83">
        <v>0</v>
      </c>
      <c r="O366" s="83">
        <v>0</v>
      </c>
      <c r="P366" s="83">
        <v>7344262.0942319138</v>
      </c>
      <c r="Q366" s="83">
        <v>7344262.0942319138</v>
      </c>
      <c r="R366" s="83">
        <v>0</v>
      </c>
      <c r="S366" s="83">
        <v>0</v>
      </c>
      <c r="T366" s="83">
        <v>7344262.0942319138</v>
      </c>
      <c r="U366" s="82">
        <v>1</v>
      </c>
      <c r="V366" s="83">
        <v>199570.3869571003</v>
      </c>
      <c r="W366" s="83">
        <v>199570.3869571003</v>
      </c>
      <c r="X366" s="83">
        <v>0</v>
      </c>
      <c r="Y366" s="83">
        <v>0</v>
      </c>
      <c r="Z366" s="83">
        <v>199570.3869571003</v>
      </c>
      <c r="AA366" s="83">
        <v>199570.3869571003</v>
      </c>
      <c r="AB366" s="83">
        <v>0</v>
      </c>
      <c r="AC366" s="83">
        <v>0</v>
      </c>
      <c r="AD366" s="83">
        <v>199570.3869571003</v>
      </c>
      <c r="AE366" s="83">
        <f t="shared" si="24"/>
        <v>199570.3869571003</v>
      </c>
      <c r="AF366" s="82">
        <v>1</v>
      </c>
      <c r="AG366" s="83">
        <v>0</v>
      </c>
      <c r="AH366" s="83">
        <v>0</v>
      </c>
      <c r="AI366" s="83">
        <v>0</v>
      </c>
      <c r="AJ366" s="83">
        <v>0</v>
      </c>
      <c r="AK366" s="83">
        <v>0</v>
      </c>
      <c r="AL366" s="83">
        <v>0</v>
      </c>
      <c r="AM366" s="83">
        <v>0</v>
      </c>
      <c r="AN366" s="83">
        <v>0</v>
      </c>
      <c r="AO366" s="83">
        <v>0</v>
      </c>
      <c r="AP366" s="82">
        <v>1</v>
      </c>
      <c r="AW366" s="587">
        <v>0</v>
      </c>
      <c r="AX366" s="587">
        <v>0</v>
      </c>
      <c r="AY366" s="587">
        <v>0</v>
      </c>
      <c r="AZ366" s="587">
        <v>0</v>
      </c>
      <c r="BA366" s="587">
        <v>0</v>
      </c>
      <c r="BB366" s="587">
        <v>0</v>
      </c>
      <c r="BC366" s="587">
        <v>0</v>
      </c>
      <c r="BD366" s="587">
        <v>0</v>
      </c>
      <c r="BE366" s="587">
        <v>0</v>
      </c>
      <c r="BF366" s="83">
        <f t="shared" si="25"/>
        <v>0</v>
      </c>
      <c r="BG366" s="588">
        <v>1</v>
      </c>
    </row>
    <row r="367" spans="1:59">
      <c r="A367" s="84" t="s">
        <v>265</v>
      </c>
      <c r="B367" s="83">
        <v>135870305.73846152</v>
      </c>
      <c r="C367" s="83">
        <v>135870305.73846152</v>
      </c>
      <c r="D367" s="83">
        <v>-135870305.73846152</v>
      </c>
      <c r="E367" s="83">
        <v>0</v>
      </c>
      <c r="F367" s="83">
        <v>0</v>
      </c>
      <c r="G367" s="83">
        <v>135870305.73846152</v>
      </c>
      <c r="H367" s="83">
        <v>-135870305.73846152</v>
      </c>
      <c r="I367" s="83">
        <v>0</v>
      </c>
      <c r="J367" s="83">
        <v>0</v>
      </c>
      <c r="K367" s="82">
        <v>1</v>
      </c>
      <c r="L367" s="83">
        <v>4132362.9062242853</v>
      </c>
      <c r="M367" s="83">
        <v>4132362.9062242853</v>
      </c>
      <c r="N367" s="83">
        <v>0</v>
      </c>
      <c r="O367" s="83">
        <v>0</v>
      </c>
      <c r="P367" s="83">
        <v>4132362.9062242853</v>
      </c>
      <c r="Q367" s="83">
        <v>4132362.9062242853</v>
      </c>
      <c r="R367" s="83">
        <v>0</v>
      </c>
      <c r="S367" s="83">
        <v>0</v>
      </c>
      <c r="T367" s="83">
        <v>4132362.9062242853</v>
      </c>
      <c r="U367" s="82">
        <v>1</v>
      </c>
      <c r="V367" s="83">
        <v>17808.151841680377</v>
      </c>
      <c r="W367" s="83">
        <v>17808.151841680377</v>
      </c>
      <c r="X367" s="83">
        <v>0</v>
      </c>
      <c r="Y367" s="83">
        <v>0</v>
      </c>
      <c r="Z367" s="83">
        <v>17808.151841680377</v>
      </c>
      <c r="AA367" s="83">
        <v>17808.151841680377</v>
      </c>
      <c r="AB367" s="83">
        <v>0</v>
      </c>
      <c r="AC367" s="83">
        <v>0</v>
      </c>
      <c r="AD367" s="83">
        <v>17808.151841680377</v>
      </c>
      <c r="AE367" s="83">
        <f t="shared" si="24"/>
        <v>17808.151841680377</v>
      </c>
      <c r="AF367" s="82">
        <v>1</v>
      </c>
      <c r="AG367" s="83">
        <v>2614560.9548124098</v>
      </c>
      <c r="AH367" s="83">
        <v>2614560.9548124098</v>
      </c>
      <c r="AI367" s="83">
        <v>0</v>
      </c>
      <c r="AJ367" s="83">
        <v>0</v>
      </c>
      <c r="AK367" s="83">
        <v>2614560.9548124098</v>
      </c>
      <c r="AL367" s="83">
        <v>2614560.9548124098</v>
      </c>
      <c r="AM367" s="83">
        <v>0</v>
      </c>
      <c r="AN367" s="83">
        <v>0</v>
      </c>
      <c r="AO367" s="83">
        <v>2614560.9548124098</v>
      </c>
      <c r="AP367" s="82">
        <v>1</v>
      </c>
      <c r="AW367" s="587">
        <v>2614560.9548124098</v>
      </c>
      <c r="AX367" s="587">
        <v>2614560.9548124098</v>
      </c>
      <c r="AY367" s="587">
        <v>0</v>
      </c>
      <c r="AZ367" s="587">
        <v>0</v>
      </c>
      <c r="BA367" s="587">
        <v>2614560.9548124098</v>
      </c>
      <c r="BB367" s="587">
        <v>2614560.9548124098</v>
      </c>
      <c r="BC367" s="587">
        <v>0</v>
      </c>
      <c r="BD367" s="587">
        <v>0</v>
      </c>
      <c r="BE367" s="587">
        <v>2614560.9548124098</v>
      </c>
      <c r="BF367" s="83">
        <f t="shared" si="25"/>
        <v>2614560.9548124098</v>
      </c>
      <c r="BG367" s="588">
        <v>1</v>
      </c>
    </row>
    <row r="368" spans="1:59">
      <c r="A368" s="84" t="s">
        <v>264</v>
      </c>
      <c r="B368" s="83">
        <v>680315.03307692311</v>
      </c>
      <c r="C368" s="83">
        <v>680315.03307692311</v>
      </c>
      <c r="D368" s="83">
        <v>0</v>
      </c>
      <c r="E368" s="83">
        <v>0</v>
      </c>
      <c r="F368" s="83">
        <v>680315.03307692311</v>
      </c>
      <c r="G368" s="83">
        <v>680315.03307692311</v>
      </c>
      <c r="H368" s="83">
        <v>0</v>
      </c>
      <c r="I368" s="83">
        <v>0</v>
      </c>
      <c r="J368" s="83">
        <v>680315.03307692311</v>
      </c>
      <c r="K368" s="82">
        <v>1</v>
      </c>
      <c r="L368" s="83">
        <v>2920956.8014414739</v>
      </c>
      <c r="M368" s="83">
        <v>2920956.8014414739</v>
      </c>
      <c r="N368" s="83">
        <v>0</v>
      </c>
      <c r="O368" s="83">
        <v>0</v>
      </c>
      <c r="P368" s="83">
        <v>2920956.8014414739</v>
      </c>
      <c r="Q368" s="83">
        <v>2920956.8014414739</v>
      </c>
      <c r="R368" s="83">
        <v>0</v>
      </c>
      <c r="S368" s="83">
        <v>0</v>
      </c>
      <c r="T368" s="83">
        <v>2920956.8014414739</v>
      </c>
      <c r="U368" s="82">
        <v>1</v>
      </c>
      <c r="V368" s="83">
        <v>117263.37762251325</v>
      </c>
      <c r="W368" s="83">
        <v>117263.37762251325</v>
      </c>
      <c r="X368" s="83">
        <v>0</v>
      </c>
      <c r="Y368" s="83">
        <v>0</v>
      </c>
      <c r="Z368" s="83">
        <v>117263.37762251325</v>
      </c>
      <c r="AA368" s="83">
        <v>117263.37762251325</v>
      </c>
      <c r="AB368" s="83">
        <v>0</v>
      </c>
      <c r="AC368" s="83">
        <v>0</v>
      </c>
      <c r="AD368" s="83">
        <v>117263.37762251325</v>
      </c>
      <c r="AE368" s="83">
        <f t="shared" si="24"/>
        <v>117263.37762251325</v>
      </c>
      <c r="AF368" s="82">
        <v>1</v>
      </c>
      <c r="AG368" s="83">
        <v>1743259.1014532102</v>
      </c>
      <c r="AH368" s="83">
        <v>1743259.1014532102</v>
      </c>
      <c r="AI368" s="83">
        <v>0</v>
      </c>
      <c r="AJ368" s="83">
        <v>0</v>
      </c>
      <c r="AK368" s="83">
        <v>1743259.1014532102</v>
      </c>
      <c r="AL368" s="83">
        <v>1743259.1014532102</v>
      </c>
      <c r="AM368" s="83">
        <v>0</v>
      </c>
      <c r="AN368" s="83">
        <v>0</v>
      </c>
      <c r="AO368" s="83">
        <v>1743259.1014532102</v>
      </c>
      <c r="AP368" s="82">
        <v>1</v>
      </c>
      <c r="AW368" s="587">
        <v>1743259.1014532102</v>
      </c>
      <c r="AX368" s="587">
        <v>1743259.1014532102</v>
      </c>
      <c r="AY368" s="587">
        <v>0</v>
      </c>
      <c r="AZ368" s="587">
        <v>0</v>
      </c>
      <c r="BA368" s="587">
        <v>1743259.1014532102</v>
      </c>
      <c r="BB368" s="587">
        <v>1743259.1014532102</v>
      </c>
      <c r="BC368" s="587">
        <v>0</v>
      </c>
      <c r="BD368" s="587">
        <v>0</v>
      </c>
      <c r="BE368" s="587">
        <v>1743259.1014532102</v>
      </c>
      <c r="BF368" s="83">
        <f t="shared" si="25"/>
        <v>1743259.1014532102</v>
      </c>
      <c r="BG368" s="588">
        <v>1</v>
      </c>
    </row>
    <row r="369" spans="1:59">
      <c r="A369" s="84" t="s">
        <v>263</v>
      </c>
      <c r="B369" s="83">
        <v>16035591.00066922</v>
      </c>
      <c r="C369" s="83">
        <v>16035591.00066922</v>
      </c>
      <c r="D369" s="83">
        <v>-16035591.00066922</v>
      </c>
      <c r="E369" s="83">
        <v>0</v>
      </c>
      <c r="F369" s="83">
        <v>0</v>
      </c>
      <c r="G369" s="83">
        <v>16035591.00066922</v>
      </c>
      <c r="H369" s="83">
        <v>-16035591.00066922</v>
      </c>
      <c r="I369" s="83">
        <v>0</v>
      </c>
      <c r="J369" s="83">
        <v>0</v>
      </c>
      <c r="K369" s="82">
        <v>1</v>
      </c>
      <c r="L369" s="83">
        <v>17050395.576568678</v>
      </c>
      <c r="M369" s="83">
        <v>17050395.576568678</v>
      </c>
      <c r="N369" s="83">
        <v>-17050395.576568678</v>
      </c>
      <c r="O369" s="83">
        <v>0</v>
      </c>
      <c r="P369" s="83">
        <v>0</v>
      </c>
      <c r="Q369" s="83">
        <v>17050395.576568678</v>
      </c>
      <c r="R369" s="83">
        <v>-17050395.576568678</v>
      </c>
      <c r="S369" s="83">
        <v>0</v>
      </c>
      <c r="T369" s="83">
        <v>0</v>
      </c>
      <c r="U369" s="82">
        <v>1</v>
      </c>
      <c r="V369" s="83">
        <v>2101083.5027875206</v>
      </c>
      <c r="W369" s="83">
        <v>2101083.5027875206</v>
      </c>
      <c r="X369" s="83">
        <v>-2101083.5027875206</v>
      </c>
      <c r="Y369" s="83">
        <v>0</v>
      </c>
      <c r="Z369" s="83">
        <v>0</v>
      </c>
      <c r="AA369" s="83">
        <v>2101083.5027875206</v>
      </c>
      <c r="AB369" s="83">
        <v>-2101083.5027875206</v>
      </c>
      <c r="AC369" s="83">
        <v>0</v>
      </c>
      <c r="AD369" s="83">
        <v>0</v>
      </c>
      <c r="AE369" s="83">
        <f t="shared" si="24"/>
        <v>0</v>
      </c>
      <c r="AF369" s="82">
        <v>1</v>
      </c>
      <c r="AG369" s="83">
        <v>3036948.2721265079</v>
      </c>
      <c r="AH369" s="83">
        <v>3036948.2721265079</v>
      </c>
      <c r="AI369" s="83">
        <v>-3036948.2721265079</v>
      </c>
      <c r="AJ369" s="83">
        <v>0</v>
      </c>
      <c r="AK369" s="83">
        <v>0</v>
      </c>
      <c r="AL369" s="83">
        <v>3036948.2721265079</v>
      </c>
      <c r="AM369" s="83">
        <v>-3036948.2721265079</v>
      </c>
      <c r="AN369" s="83">
        <v>0</v>
      </c>
      <c r="AO369" s="83">
        <v>0</v>
      </c>
      <c r="AP369" s="82">
        <v>1</v>
      </c>
      <c r="AW369" s="587">
        <v>3036948.2721265079</v>
      </c>
      <c r="AX369" s="587">
        <v>3036948.2721265079</v>
      </c>
      <c r="AY369" s="587">
        <v>-3036948.2721265079</v>
      </c>
      <c r="AZ369" s="587">
        <v>0</v>
      </c>
      <c r="BA369" s="587">
        <v>0</v>
      </c>
      <c r="BB369" s="587">
        <v>3036948.2721265079</v>
      </c>
      <c r="BC369" s="587">
        <v>-3036948.2721265079</v>
      </c>
      <c r="BD369" s="587">
        <v>0</v>
      </c>
      <c r="BE369" s="587">
        <v>0</v>
      </c>
      <c r="BF369" s="83">
        <f t="shared" si="25"/>
        <v>0</v>
      </c>
      <c r="BG369" s="588">
        <v>1</v>
      </c>
    </row>
    <row r="370" spans="1:59">
      <c r="A370" s="84" t="s">
        <v>262</v>
      </c>
      <c r="B370" s="83">
        <v>59399.437829308765</v>
      </c>
      <c r="C370" s="83">
        <v>59399.437829308765</v>
      </c>
      <c r="D370" s="83">
        <v>-59399.437829308765</v>
      </c>
      <c r="E370" s="83">
        <v>0</v>
      </c>
      <c r="F370" s="83">
        <v>0</v>
      </c>
      <c r="G370" s="83">
        <v>0</v>
      </c>
      <c r="H370" s="83">
        <v>0</v>
      </c>
      <c r="I370" s="83">
        <v>0</v>
      </c>
      <c r="J370" s="83">
        <v>0</v>
      </c>
      <c r="K370" s="82">
        <v>0</v>
      </c>
      <c r="L370" s="83">
        <v>39777.708997260437</v>
      </c>
      <c r="M370" s="83">
        <v>39777.708997260437</v>
      </c>
      <c r="N370" s="83">
        <v>-39777.708997260437</v>
      </c>
      <c r="O370" s="83">
        <v>0</v>
      </c>
      <c r="P370" s="83">
        <v>0</v>
      </c>
      <c r="Q370" s="83">
        <v>0</v>
      </c>
      <c r="R370" s="83">
        <v>0</v>
      </c>
      <c r="S370" s="83">
        <v>0</v>
      </c>
      <c r="T370" s="83">
        <v>0</v>
      </c>
      <c r="U370" s="82">
        <v>0</v>
      </c>
      <c r="V370" s="83">
        <v>-3.8693542592227459E-8</v>
      </c>
      <c r="W370" s="83">
        <v>-3.8693542592227459E-8</v>
      </c>
      <c r="X370" s="83">
        <v>3.8693542592227459E-8</v>
      </c>
      <c r="Y370" s="83">
        <v>0</v>
      </c>
      <c r="Z370" s="83">
        <v>0</v>
      </c>
      <c r="AA370" s="83">
        <v>0</v>
      </c>
      <c r="AB370" s="83">
        <v>0</v>
      </c>
      <c r="AC370" s="83">
        <v>0</v>
      </c>
      <c r="AD370" s="83">
        <v>0</v>
      </c>
      <c r="AE370" s="83">
        <f t="shared" si="24"/>
        <v>0</v>
      </c>
      <c r="AF370" s="82">
        <v>0</v>
      </c>
      <c r="AG370" s="83">
        <v>250929.42367271768</v>
      </c>
      <c r="AH370" s="83">
        <v>250929.42367271768</v>
      </c>
      <c r="AI370" s="83">
        <v>-250929.42367271768</v>
      </c>
      <c r="AJ370" s="83">
        <v>0</v>
      </c>
      <c r="AK370" s="83">
        <v>0</v>
      </c>
      <c r="AL370" s="83">
        <v>0</v>
      </c>
      <c r="AM370" s="83">
        <v>0</v>
      </c>
      <c r="AN370" s="83">
        <v>0</v>
      </c>
      <c r="AO370" s="83">
        <v>0</v>
      </c>
      <c r="AP370" s="82">
        <v>0</v>
      </c>
      <c r="AW370" s="587">
        <v>250929.42367271768</v>
      </c>
      <c r="AX370" s="587">
        <v>250929.42367271768</v>
      </c>
      <c r="AY370" s="587">
        <v>-250929.42367271768</v>
      </c>
      <c r="AZ370" s="587">
        <v>0</v>
      </c>
      <c r="BA370" s="587">
        <v>0</v>
      </c>
      <c r="BB370" s="587">
        <v>0</v>
      </c>
      <c r="BC370" s="587">
        <v>0</v>
      </c>
      <c r="BD370" s="587">
        <v>0</v>
      </c>
      <c r="BE370" s="587">
        <v>0</v>
      </c>
      <c r="BF370" s="83">
        <f t="shared" si="25"/>
        <v>0</v>
      </c>
      <c r="BG370" s="588">
        <v>0</v>
      </c>
    </row>
    <row r="371" spans="1:59">
      <c r="A371" s="84" t="s">
        <v>261</v>
      </c>
      <c r="B371" s="83">
        <v>48930804</v>
      </c>
      <c r="C371" s="83">
        <v>48930804</v>
      </c>
      <c r="D371" s="83">
        <v>0</v>
      </c>
      <c r="E371" s="83">
        <v>0</v>
      </c>
      <c r="F371" s="83">
        <v>48930804</v>
      </c>
      <c r="G371" s="83">
        <v>46183003.277063981</v>
      </c>
      <c r="H371" s="83">
        <v>0</v>
      </c>
      <c r="I371" s="83">
        <v>0</v>
      </c>
      <c r="J371" s="83">
        <v>46183003.277063981</v>
      </c>
      <c r="K371" s="82">
        <v>0.94384313155908861</v>
      </c>
      <c r="L371" s="83">
        <v>46982544</v>
      </c>
      <c r="M371" s="83">
        <v>46982544</v>
      </c>
      <c r="N371" s="83">
        <v>0</v>
      </c>
      <c r="O371" s="83">
        <v>0</v>
      </c>
      <c r="P371" s="83">
        <v>46982544</v>
      </c>
      <c r="Q371" s="83">
        <v>44294023.942053318</v>
      </c>
      <c r="R371" s="83">
        <v>0</v>
      </c>
      <c r="S371" s="83">
        <v>0</v>
      </c>
      <c r="T371" s="83">
        <v>44294023.942053318</v>
      </c>
      <c r="U371" s="82">
        <v>0.94277619240995802</v>
      </c>
      <c r="V371" s="83">
        <v>45034284</v>
      </c>
      <c r="W371" s="83">
        <v>45034284</v>
      </c>
      <c r="X371" s="83">
        <v>0</v>
      </c>
      <c r="Y371" s="83">
        <v>0</v>
      </c>
      <c r="Z371" s="83">
        <v>45034284</v>
      </c>
      <c r="AA371" s="83">
        <v>42652941.998861164</v>
      </c>
      <c r="AB371" s="83">
        <v>0</v>
      </c>
      <c r="AC371" s="83">
        <v>0</v>
      </c>
      <c r="AD371" s="83">
        <v>42652941.998861164</v>
      </c>
      <c r="AE371" s="83">
        <f t="shared" si="24"/>
        <v>42647018.709680371</v>
      </c>
      <c r="AF371" s="82">
        <v>0.94712157517284312</v>
      </c>
      <c r="AG371" s="83">
        <v>43086024</v>
      </c>
      <c r="AH371" s="83">
        <v>43086024</v>
      </c>
      <c r="AI371" s="83">
        <v>0</v>
      </c>
      <c r="AJ371" s="83">
        <v>0</v>
      </c>
      <c r="AK371" s="83">
        <v>43086024</v>
      </c>
      <c r="AL371" s="83">
        <v>40811926.002772763</v>
      </c>
      <c r="AM371" s="83">
        <v>0</v>
      </c>
      <c r="AN371" s="83">
        <v>0</v>
      </c>
      <c r="AO371" s="83">
        <v>40811926.002772763</v>
      </c>
      <c r="AP371" s="82">
        <v>0.94721959034263092</v>
      </c>
      <c r="AW371" s="587">
        <v>43086024</v>
      </c>
      <c r="AX371" s="587">
        <v>43086024</v>
      </c>
      <c r="AY371" s="587">
        <v>0</v>
      </c>
      <c r="AZ371" s="587">
        <v>0</v>
      </c>
      <c r="BA371" s="587">
        <v>43086024</v>
      </c>
      <c r="BB371" s="587">
        <v>40811926.002772763</v>
      </c>
      <c r="BC371" s="587">
        <v>0</v>
      </c>
      <c r="BD371" s="587">
        <v>0</v>
      </c>
      <c r="BE371" s="587">
        <v>40811926.002772763</v>
      </c>
      <c r="BF371" s="83">
        <f t="shared" si="25"/>
        <v>40804610.837770984</v>
      </c>
      <c r="BG371" s="588">
        <v>0.94721959034263092</v>
      </c>
    </row>
    <row r="372" spans="1:59">
      <c r="A372" s="84" t="s">
        <v>260</v>
      </c>
      <c r="B372" s="83">
        <v>0</v>
      </c>
      <c r="C372" s="83">
        <v>0</v>
      </c>
      <c r="D372" s="83">
        <v>0</v>
      </c>
      <c r="E372" s="83">
        <v>0</v>
      </c>
      <c r="F372" s="83">
        <v>0</v>
      </c>
      <c r="G372" s="83">
        <v>0</v>
      </c>
      <c r="H372" s="83">
        <v>0</v>
      </c>
      <c r="I372" s="83">
        <v>0</v>
      </c>
      <c r="J372" s="83">
        <v>0</v>
      </c>
      <c r="K372" s="82">
        <v>1</v>
      </c>
      <c r="L372" s="83">
        <v>0</v>
      </c>
      <c r="M372" s="83">
        <v>0</v>
      </c>
      <c r="N372" s="83">
        <v>0</v>
      </c>
      <c r="O372" s="83">
        <v>0</v>
      </c>
      <c r="P372" s="83">
        <v>0</v>
      </c>
      <c r="Q372" s="83">
        <v>0</v>
      </c>
      <c r="R372" s="83">
        <v>0</v>
      </c>
      <c r="S372" s="83">
        <v>0</v>
      </c>
      <c r="T372" s="83">
        <v>0</v>
      </c>
      <c r="U372" s="82">
        <v>1</v>
      </c>
      <c r="V372" s="83">
        <v>0</v>
      </c>
      <c r="W372" s="83">
        <v>0</v>
      </c>
      <c r="X372" s="83">
        <v>0</v>
      </c>
      <c r="Y372" s="83">
        <v>0</v>
      </c>
      <c r="Z372" s="83">
        <v>0</v>
      </c>
      <c r="AA372" s="83">
        <v>0</v>
      </c>
      <c r="AB372" s="83">
        <v>0</v>
      </c>
      <c r="AC372" s="83">
        <v>0</v>
      </c>
      <c r="AD372" s="83">
        <v>0</v>
      </c>
      <c r="AE372" s="83">
        <f t="shared" si="24"/>
        <v>0</v>
      </c>
      <c r="AF372" s="82">
        <v>1</v>
      </c>
      <c r="AG372" s="83">
        <v>0</v>
      </c>
      <c r="AH372" s="83">
        <v>0</v>
      </c>
      <c r="AI372" s="83">
        <v>0</v>
      </c>
      <c r="AJ372" s="83">
        <v>0</v>
      </c>
      <c r="AK372" s="83">
        <v>0</v>
      </c>
      <c r="AL372" s="83">
        <v>0</v>
      </c>
      <c r="AM372" s="83">
        <v>0</v>
      </c>
      <c r="AN372" s="83">
        <v>0</v>
      </c>
      <c r="AO372" s="83">
        <v>0</v>
      </c>
      <c r="AP372" s="82">
        <v>1</v>
      </c>
      <c r="AW372" s="587">
        <v>0</v>
      </c>
      <c r="AX372" s="587">
        <v>0</v>
      </c>
      <c r="AY372" s="587">
        <v>0</v>
      </c>
      <c r="AZ372" s="587">
        <v>0</v>
      </c>
      <c r="BA372" s="587">
        <v>0</v>
      </c>
      <c r="BB372" s="587">
        <v>0</v>
      </c>
      <c r="BC372" s="587">
        <v>0</v>
      </c>
      <c r="BD372" s="587">
        <v>0</v>
      </c>
      <c r="BE372" s="587">
        <v>0</v>
      </c>
      <c r="BF372" s="83">
        <f t="shared" si="25"/>
        <v>0</v>
      </c>
      <c r="BG372" s="588">
        <v>1</v>
      </c>
    </row>
    <row r="373" spans="1:59">
      <c r="A373" s="84" t="s">
        <v>259</v>
      </c>
      <c r="B373" s="83">
        <v>131008928.52747251</v>
      </c>
      <c r="C373" s="83">
        <v>131008928.52747251</v>
      </c>
      <c r="D373" s="83">
        <v>-131008928.52747251</v>
      </c>
      <c r="E373" s="83">
        <v>0</v>
      </c>
      <c r="F373" s="83">
        <v>0</v>
      </c>
      <c r="G373" s="83">
        <v>123994684.29232588</v>
      </c>
      <c r="H373" s="83">
        <v>-123994684.29232588</v>
      </c>
      <c r="I373" s="83">
        <v>0</v>
      </c>
      <c r="J373" s="83">
        <v>0</v>
      </c>
      <c r="K373" s="82">
        <v>0.94645979999999963</v>
      </c>
      <c r="L373" s="83">
        <v>396616071.28571421</v>
      </c>
      <c r="M373" s="83">
        <v>396616071.28571421</v>
      </c>
      <c r="N373" s="83">
        <v>-396616071.28571421</v>
      </c>
      <c r="O373" s="83">
        <v>0</v>
      </c>
      <c r="P373" s="83">
        <v>0</v>
      </c>
      <c r="Q373" s="83">
        <v>373920189.53534216</v>
      </c>
      <c r="R373" s="83">
        <v>-373920189.53534216</v>
      </c>
      <c r="S373" s="83">
        <v>0</v>
      </c>
      <c r="T373" s="83">
        <v>0</v>
      </c>
      <c r="U373" s="82">
        <v>0.94277619240995802</v>
      </c>
      <c r="V373" s="83">
        <v>412654532.4285714</v>
      </c>
      <c r="W373" s="83">
        <v>412654532.4285714</v>
      </c>
      <c r="X373" s="83">
        <v>-412654532.4285714</v>
      </c>
      <c r="Y373" s="83">
        <v>0</v>
      </c>
      <c r="Z373" s="83">
        <v>0</v>
      </c>
      <c r="AA373" s="83">
        <v>390834010.7559616</v>
      </c>
      <c r="AB373" s="83">
        <v>-390834010.7559616</v>
      </c>
      <c r="AC373" s="83">
        <v>0</v>
      </c>
      <c r="AD373" s="83">
        <v>0</v>
      </c>
      <c r="AE373" s="83">
        <f t="shared" si="24"/>
        <v>0</v>
      </c>
      <c r="AF373" s="82">
        <v>0.94712157517284312</v>
      </c>
      <c r="AG373" s="83">
        <v>362491070.85714316</v>
      </c>
      <c r="AH373" s="83">
        <v>362491070.85714316</v>
      </c>
      <c r="AI373" s="83">
        <v>-362491070.85714316</v>
      </c>
      <c r="AJ373" s="83">
        <v>0</v>
      </c>
      <c r="AK373" s="83">
        <v>0</v>
      </c>
      <c r="AL373" s="83">
        <v>343358643.64016473</v>
      </c>
      <c r="AM373" s="83">
        <v>-343358643.64016473</v>
      </c>
      <c r="AN373" s="83">
        <v>0</v>
      </c>
      <c r="AO373" s="83">
        <v>0</v>
      </c>
      <c r="AP373" s="82">
        <v>0.94721959034263092</v>
      </c>
      <c r="AW373" s="587">
        <v>362491070.85714316</v>
      </c>
      <c r="AX373" s="587">
        <v>362491070.85714316</v>
      </c>
      <c r="AY373" s="587">
        <v>-362491070.85714316</v>
      </c>
      <c r="AZ373" s="587">
        <v>0</v>
      </c>
      <c r="BA373" s="587">
        <v>0</v>
      </c>
      <c r="BB373" s="587">
        <v>343358643.64016473</v>
      </c>
      <c r="BC373" s="587">
        <v>-343358643.64016473</v>
      </c>
      <c r="BD373" s="587">
        <v>0</v>
      </c>
      <c r="BE373" s="587">
        <v>0</v>
      </c>
      <c r="BF373" s="83">
        <f t="shared" si="25"/>
        <v>0</v>
      </c>
      <c r="BG373" s="588">
        <v>0.94721959034263092</v>
      </c>
    </row>
    <row r="374" spans="1:59">
      <c r="A374" s="84" t="s">
        <v>258</v>
      </c>
      <c r="B374" s="83">
        <v>0</v>
      </c>
      <c r="C374" s="83">
        <v>0</v>
      </c>
      <c r="D374" s="83">
        <v>0</v>
      </c>
      <c r="E374" s="83">
        <v>0</v>
      </c>
      <c r="F374" s="83">
        <v>0</v>
      </c>
      <c r="G374" s="83">
        <v>0</v>
      </c>
      <c r="H374" s="83">
        <v>0</v>
      </c>
      <c r="I374" s="83">
        <v>0</v>
      </c>
      <c r="J374" s="83">
        <v>0</v>
      </c>
      <c r="K374" s="82">
        <v>0.94630981009817317</v>
      </c>
      <c r="L374" s="83">
        <v>0</v>
      </c>
      <c r="M374" s="83">
        <v>0</v>
      </c>
      <c r="N374" s="83">
        <v>0</v>
      </c>
      <c r="O374" s="83">
        <v>0</v>
      </c>
      <c r="P374" s="83">
        <v>0</v>
      </c>
      <c r="Q374" s="83">
        <v>0</v>
      </c>
      <c r="R374" s="83">
        <v>0</v>
      </c>
      <c r="S374" s="83">
        <v>0</v>
      </c>
      <c r="T374" s="83">
        <v>0</v>
      </c>
      <c r="U374" s="82">
        <v>0.94563790308530427</v>
      </c>
      <c r="V374" s="83">
        <v>0</v>
      </c>
      <c r="W374" s="83">
        <v>0</v>
      </c>
      <c r="X374" s="83">
        <v>0</v>
      </c>
      <c r="Y374" s="83">
        <v>0</v>
      </c>
      <c r="Z374" s="83">
        <v>0</v>
      </c>
      <c r="AA374" s="83">
        <v>0</v>
      </c>
      <c r="AB374" s="83">
        <v>0</v>
      </c>
      <c r="AC374" s="83">
        <v>0</v>
      </c>
      <c r="AD374" s="83">
        <v>0</v>
      </c>
      <c r="AE374" s="83">
        <f t="shared" si="24"/>
        <v>0</v>
      </c>
      <c r="AF374" s="82">
        <v>0.95059518137784804</v>
      </c>
      <c r="AG374" s="83">
        <v>0</v>
      </c>
      <c r="AH374" s="83">
        <v>0</v>
      </c>
      <c r="AI374" s="83">
        <v>0</v>
      </c>
      <c r="AJ374" s="83">
        <v>0</v>
      </c>
      <c r="AK374" s="83">
        <v>0</v>
      </c>
      <c r="AL374" s="83">
        <v>0</v>
      </c>
      <c r="AM374" s="83">
        <v>0</v>
      </c>
      <c r="AN374" s="83">
        <v>0</v>
      </c>
      <c r="AO374" s="83">
        <v>0</v>
      </c>
      <c r="AP374" s="82">
        <v>0.95128373722490955</v>
      </c>
      <c r="AW374" s="587">
        <v>0</v>
      </c>
      <c r="AX374" s="587">
        <v>0</v>
      </c>
      <c r="AY374" s="587">
        <v>0</v>
      </c>
      <c r="AZ374" s="587">
        <v>0</v>
      </c>
      <c r="BA374" s="587">
        <v>0</v>
      </c>
      <c r="BB374" s="587">
        <v>0</v>
      </c>
      <c r="BC374" s="587">
        <v>0</v>
      </c>
      <c r="BD374" s="587">
        <v>0</v>
      </c>
      <c r="BE374" s="587">
        <v>0</v>
      </c>
      <c r="BF374" s="83">
        <f t="shared" si="25"/>
        <v>0</v>
      </c>
      <c r="BG374" s="588">
        <v>0.95128373722490955</v>
      </c>
    </row>
    <row r="375" spans="1:59">
      <c r="A375" s="84" t="s">
        <v>257</v>
      </c>
      <c r="B375" s="83">
        <v>0</v>
      </c>
      <c r="C375" s="83">
        <v>0</v>
      </c>
      <c r="D375" s="83">
        <v>0</v>
      </c>
      <c r="E375" s="83">
        <v>0</v>
      </c>
      <c r="F375" s="83">
        <v>0</v>
      </c>
      <c r="G375" s="83">
        <v>0</v>
      </c>
      <c r="H375" s="83">
        <v>0</v>
      </c>
      <c r="I375" s="83">
        <v>0</v>
      </c>
      <c r="J375" s="83">
        <v>0</v>
      </c>
      <c r="K375" s="82">
        <v>0.94384313155908861</v>
      </c>
      <c r="L375" s="83">
        <v>0</v>
      </c>
      <c r="M375" s="83">
        <v>0</v>
      </c>
      <c r="N375" s="83">
        <v>0</v>
      </c>
      <c r="O375" s="83">
        <v>0</v>
      </c>
      <c r="P375" s="83">
        <v>0</v>
      </c>
      <c r="Q375" s="83">
        <v>0</v>
      </c>
      <c r="R375" s="83">
        <v>0</v>
      </c>
      <c r="S375" s="83">
        <v>0</v>
      </c>
      <c r="T375" s="83">
        <v>0</v>
      </c>
      <c r="U375" s="82">
        <v>0.94277619240995802</v>
      </c>
      <c r="V375" s="83">
        <v>0</v>
      </c>
      <c r="W375" s="83">
        <v>0</v>
      </c>
      <c r="X375" s="83">
        <v>0</v>
      </c>
      <c r="Y375" s="83">
        <v>0</v>
      </c>
      <c r="Z375" s="83">
        <v>0</v>
      </c>
      <c r="AA375" s="83">
        <v>0</v>
      </c>
      <c r="AB375" s="83">
        <v>0</v>
      </c>
      <c r="AC375" s="83">
        <v>0</v>
      </c>
      <c r="AD375" s="83">
        <v>0</v>
      </c>
      <c r="AE375" s="83">
        <f t="shared" si="24"/>
        <v>0</v>
      </c>
      <c r="AF375" s="82">
        <v>0.94712157517284312</v>
      </c>
      <c r="AG375" s="83">
        <v>0</v>
      </c>
      <c r="AH375" s="83">
        <v>0</v>
      </c>
      <c r="AI375" s="83">
        <v>0</v>
      </c>
      <c r="AJ375" s="83">
        <v>0</v>
      </c>
      <c r="AK375" s="83">
        <v>0</v>
      </c>
      <c r="AL375" s="83">
        <v>0</v>
      </c>
      <c r="AM375" s="83">
        <v>0</v>
      </c>
      <c r="AN375" s="83">
        <v>0</v>
      </c>
      <c r="AO375" s="83">
        <v>0</v>
      </c>
      <c r="AP375" s="82">
        <v>0.94721959034263092</v>
      </c>
      <c r="AW375" s="587">
        <v>0</v>
      </c>
      <c r="AX375" s="587">
        <v>0</v>
      </c>
      <c r="AY375" s="587">
        <v>0</v>
      </c>
      <c r="AZ375" s="587">
        <v>0</v>
      </c>
      <c r="BA375" s="587">
        <v>0</v>
      </c>
      <c r="BB375" s="587">
        <v>0</v>
      </c>
      <c r="BC375" s="587">
        <v>0</v>
      </c>
      <c r="BD375" s="587">
        <v>0</v>
      </c>
      <c r="BE375" s="587">
        <v>0</v>
      </c>
      <c r="BF375" s="83">
        <f t="shared" si="25"/>
        <v>0</v>
      </c>
      <c r="BG375" s="588">
        <v>0.94721959034263092</v>
      </c>
    </row>
    <row r="376" spans="1:59" ht="15.75" thickBot="1">
      <c r="A376" s="84" t="s">
        <v>256</v>
      </c>
      <c r="B376" s="83">
        <v>0</v>
      </c>
      <c r="C376" s="83">
        <v>0</v>
      </c>
      <c r="D376" s="83">
        <v>0</v>
      </c>
      <c r="E376" s="83">
        <v>0</v>
      </c>
      <c r="F376" s="83">
        <v>0</v>
      </c>
      <c r="G376" s="83">
        <v>0</v>
      </c>
      <c r="H376" s="83">
        <v>0</v>
      </c>
      <c r="I376" s="83">
        <v>0</v>
      </c>
      <c r="J376" s="83">
        <v>0</v>
      </c>
      <c r="K376" s="82">
        <v>0.96436453997306537</v>
      </c>
      <c r="L376" s="83">
        <v>0</v>
      </c>
      <c r="M376" s="83">
        <v>0</v>
      </c>
      <c r="N376" s="83">
        <v>0</v>
      </c>
      <c r="O376" s="83">
        <v>0</v>
      </c>
      <c r="P376" s="83">
        <v>0</v>
      </c>
      <c r="Q376" s="83">
        <v>0</v>
      </c>
      <c r="R376" s="83">
        <v>0</v>
      </c>
      <c r="S376" s="83">
        <v>0</v>
      </c>
      <c r="T376" s="83">
        <v>0</v>
      </c>
      <c r="U376" s="82">
        <v>0.96323664363153194</v>
      </c>
      <c r="V376" s="83">
        <v>0</v>
      </c>
      <c r="W376" s="83">
        <v>0</v>
      </c>
      <c r="X376" s="83">
        <v>0</v>
      </c>
      <c r="Y376" s="83">
        <v>0</v>
      </c>
      <c r="Z376" s="83">
        <v>0</v>
      </c>
      <c r="AA376" s="83">
        <v>0</v>
      </c>
      <c r="AB376" s="83">
        <v>0</v>
      </c>
      <c r="AC376" s="83">
        <v>0</v>
      </c>
      <c r="AD376" s="83">
        <v>0</v>
      </c>
      <c r="AE376" s="83">
        <f t="shared" si="24"/>
        <v>0</v>
      </c>
      <c r="AF376" s="82">
        <v>0.96615085005884116</v>
      </c>
      <c r="AG376" s="83">
        <v>0</v>
      </c>
      <c r="AH376" s="83">
        <v>0</v>
      </c>
      <c r="AI376" s="83">
        <v>0</v>
      </c>
      <c r="AJ376" s="83">
        <v>0</v>
      </c>
      <c r="AK376" s="83">
        <v>0</v>
      </c>
      <c r="AL376" s="83">
        <v>0</v>
      </c>
      <c r="AM376" s="83">
        <v>0</v>
      </c>
      <c r="AN376" s="83">
        <v>0</v>
      </c>
      <c r="AO376" s="83">
        <v>0</v>
      </c>
      <c r="AP376" s="82">
        <v>0.96682919866866823</v>
      </c>
      <c r="AW376" s="587">
        <v>0</v>
      </c>
      <c r="AX376" s="587">
        <v>0</v>
      </c>
      <c r="AY376" s="587">
        <v>0</v>
      </c>
      <c r="AZ376" s="587">
        <v>0</v>
      </c>
      <c r="BA376" s="587">
        <v>0</v>
      </c>
      <c r="BB376" s="587">
        <v>0</v>
      </c>
      <c r="BC376" s="587">
        <v>0</v>
      </c>
      <c r="BD376" s="587">
        <v>0</v>
      </c>
      <c r="BE376" s="587">
        <v>0</v>
      </c>
      <c r="BF376" s="83">
        <f t="shared" si="25"/>
        <v>0</v>
      </c>
      <c r="BG376" s="588">
        <v>0.96682919866866823</v>
      </c>
    </row>
    <row r="377" spans="1:59">
      <c r="A377" s="81" t="s">
        <v>255</v>
      </c>
      <c r="B377" s="78">
        <v>2028066981.0919051</v>
      </c>
      <c r="C377" s="78">
        <v>2028066981.0919051</v>
      </c>
      <c r="D377" s="78">
        <v>-820970731.38728249</v>
      </c>
      <c r="E377" s="78">
        <v>0</v>
      </c>
      <c r="F377" s="78">
        <v>1207096249.704623</v>
      </c>
      <c r="G377" s="78">
        <v>1183474662.6391568</v>
      </c>
      <c r="H377" s="78">
        <v>-808919895.39209533</v>
      </c>
      <c r="I377" s="78">
        <v>0</v>
      </c>
      <c r="J377" s="78">
        <v>374554767.24706149</v>
      </c>
      <c r="K377" s="74" t="s">
        <v>5</v>
      </c>
      <c r="L377" s="78">
        <v>2432508448.403698</v>
      </c>
      <c r="M377" s="78">
        <v>2432508448.403698</v>
      </c>
      <c r="N377" s="78">
        <v>-1036198840.9470637</v>
      </c>
      <c r="O377" s="78">
        <v>0</v>
      </c>
      <c r="P377" s="78">
        <v>1396309607.456634</v>
      </c>
      <c r="Q377" s="78">
        <v>1364575456.6289368</v>
      </c>
      <c r="R377" s="78">
        <v>-996567368.78999805</v>
      </c>
      <c r="S377" s="78">
        <v>0</v>
      </c>
      <c r="T377" s="78">
        <v>368008087.83893871</v>
      </c>
      <c r="U377" s="74" t="s">
        <v>5</v>
      </c>
      <c r="V377" s="78">
        <v>2220744518.0421515</v>
      </c>
      <c r="W377" s="78">
        <v>2220744518.0421515</v>
      </c>
      <c r="X377" s="78">
        <v>-884909566.8443011</v>
      </c>
      <c r="Y377" s="78">
        <v>64337643.616239682</v>
      </c>
      <c r="Z377" s="78">
        <v>1400172594.81409</v>
      </c>
      <c r="AA377" s="78">
        <v>1129608639.5456054</v>
      </c>
      <c r="AB377" s="78">
        <v>-849211838.27443969</v>
      </c>
      <c r="AC377" s="78">
        <v>61159054.002802707</v>
      </c>
      <c r="AD377" s="78">
        <v>341555855.2739687</v>
      </c>
      <c r="AE377" s="78">
        <f>SUM(AE348:AE376)</f>
        <v>341547268.74609303</v>
      </c>
      <c r="AF377" s="74" t="s">
        <v>5</v>
      </c>
      <c r="AG377" s="78">
        <v>2020480256.6582181</v>
      </c>
      <c r="AH377" s="78">
        <v>2020480256.6582181</v>
      </c>
      <c r="AI377" s="78">
        <v>-690358584.051952</v>
      </c>
      <c r="AJ377" s="78">
        <v>63687335.36725267</v>
      </c>
      <c r="AK377" s="78">
        <v>1393809007.9735188</v>
      </c>
      <c r="AL377" s="78">
        <v>934126354.53307319</v>
      </c>
      <c r="AM377" s="78">
        <v>-658960031.90687561</v>
      </c>
      <c r="AN377" s="78">
        <v>60584726.402056307</v>
      </c>
      <c r="AO377" s="78">
        <v>335751049.02825385</v>
      </c>
      <c r="AP377" s="74" t="s">
        <v>5</v>
      </c>
      <c r="AW377" s="589">
        <v>2020480256.6582181</v>
      </c>
      <c r="AX377" s="589">
        <v>2020480256.6582181</v>
      </c>
      <c r="AY377" s="589">
        <v>-690358584.051952</v>
      </c>
      <c r="AZ377" s="589">
        <v>63687335.36725267</v>
      </c>
      <c r="BA377" s="589">
        <v>1393809007.9735188</v>
      </c>
      <c r="BB377" s="589">
        <v>934126354.53307319</v>
      </c>
      <c r="BC377" s="589">
        <v>-658960031.90687561</v>
      </c>
      <c r="BD377" s="589">
        <v>60584726.402056307</v>
      </c>
      <c r="BE377" s="589">
        <v>335751049.02825385</v>
      </c>
      <c r="BF377" s="78">
        <f>SUM(BF348:BF376)</f>
        <v>335741628.04586315</v>
      </c>
      <c r="BG377" s="590" t="s">
        <v>5</v>
      </c>
    </row>
    <row r="379" spans="1:59">
      <c r="A379" s="81" t="s">
        <v>253</v>
      </c>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c r="AA379" s="83"/>
      <c r="AB379" s="83"/>
      <c r="AC379" s="83"/>
      <c r="AD379" s="83"/>
      <c r="AE379" s="83"/>
      <c r="AF379" s="83"/>
      <c r="AG379" s="83"/>
      <c r="AH379" s="83"/>
      <c r="AI379" s="83"/>
      <c r="AJ379" s="83"/>
      <c r="AK379" s="83"/>
      <c r="AL379" s="83"/>
      <c r="AM379" s="83"/>
      <c r="AN379" s="83"/>
      <c r="AO379" s="83"/>
      <c r="AP379" s="83"/>
      <c r="AW379" s="587"/>
      <c r="AX379" s="587"/>
      <c r="AY379" s="587"/>
      <c r="AZ379" s="587"/>
      <c r="BA379" s="587"/>
      <c r="BB379" s="587"/>
      <c r="BC379" s="587"/>
      <c r="BD379" s="587"/>
      <c r="BE379" s="587"/>
      <c r="BF379" s="83"/>
      <c r="BG379" s="587"/>
    </row>
    <row r="380" spans="1:59" ht="15.75" thickBot="1">
      <c r="A380" s="84" t="s">
        <v>254</v>
      </c>
      <c r="B380" s="83">
        <v>10016735.207850862</v>
      </c>
      <c r="C380" s="83">
        <v>10016735.207850862</v>
      </c>
      <c r="D380" s="83">
        <v>0</v>
      </c>
      <c r="E380" s="83">
        <v>0</v>
      </c>
      <c r="F380" s="83">
        <v>10016735.207850862</v>
      </c>
      <c r="G380" s="83">
        <v>9659784.2407511044</v>
      </c>
      <c r="H380" s="83">
        <v>0</v>
      </c>
      <c r="I380" s="83">
        <v>0</v>
      </c>
      <c r="J380" s="83">
        <v>9659784.2407511044</v>
      </c>
      <c r="K380" s="82">
        <v>0.96436453997306537</v>
      </c>
      <c r="L380" s="83">
        <v>85348387.65826872</v>
      </c>
      <c r="M380" s="83">
        <v>85348387.65826872</v>
      </c>
      <c r="N380" s="83">
        <v>0</v>
      </c>
      <c r="O380" s="83">
        <v>0</v>
      </c>
      <c r="P380" s="83">
        <v>85348387.65826872</v>
      </c>
      <c r="Q380" s="83">
        <v>82210694.467313632</v>
      </c>
      <c r="R380" s="83">
        <v>0</v>
      </c>
      <c r="S380" s="83">
        <v>0</v>
      </c>
      <c r="T380" s="83">
        <v>82210694.467313632</v>
      </c>
      <c r="U380" s="82">
        <v>0.96323664363153194</v>
      </c>
      <c r="V380" s="83">
        <v>8907070.0982341841</v>
      </c>
      <c r="W380" s="83">
        <v>8907070.0982341841</v>
      </c>
      <c r="X380" s="83">
        <v>0</v>
      </c>
      <c r="Y380" s="83">
        <v>0</v>
      </c>
      <c r="Z380" s="83">
        <v>8907070.0982341841</v>
      </c>
      <c r="AA380" s="83">
        <v>8605573.3469426427</v>
      </c>
      <c r="AB380" s="83">
        <v>0</v>
      </c>
      <c r="AC380" s="83">
        <v>0</v>
      </c>
      <c r="AD380" s="83">
        <v>8605573.3469426427</v>
      </c>
      <c r="AE380" s="83">
        <f t="shared" si="24"/>
        <v>8604378.2758147977</v>
      </c>
      <c r="AF380" s="82">
        <v>0.96615085005884116</v>
      </c>
      <c r="AG380" s="83">
        <v>8578110.1886523794</v>
      </c>
      <c r="AH380" s="83">
        <v>8578110.1886523794</v>
      </c>
      <c r="AI380" s="83">
        <v>0</v>
      </c>
      <c r="AJ380" s="83">
        <v>0</v>
      </c>
      <c r="AK380" s="83">
        <v>8578110.1886523794</v>
      </c>
      <c r="AL380" s="83">
        <v>8293567.3997863187</v>
      </c>
      <c r="AM380" s="83">
        <v>0</v>
      </c>
      <c r="AN380" s="83">
        <v>0</v>
      </c>
      <c r="AO380" s="83">
        <v>8293567.3997863187</v>
      </c>
      <c r="AP380" s="82">
        <v>0.96682919866866823</v>
      </c>
      <c r="AW380" s="587">
        <v>8578110.1886523794</v>
      </c>
      <c r="AX380" s="587">
        <v>8578110.1886523794</v>
      </c>
      <c r="AY380" s="587">
        <v>0</v>
      </c>
      <c r="AZ380" s="587">
        <v>0</v>
      </c>
      <c r="BA380" s="587">
        <v>8578110.1886523794</v>
      </c>
      <c r="BB380" s="587">
        <v>8293567.3997863187</v>
      </c>
      <c r="BC380" s="587">
        <v>0</v>
      </c>
      <c r="BD380" s="587">
        <v>0</v>
      </c>
      <c r="BE380" s="587">
        <v>8293567.3997863187</v>
      </c>
      <c r="BF380" s="83">
        <f>+IF(BG380=1,BE380,BE380*$BK$6)</f>
        <v>8292080.8535748338</v>
      </c>
      <c r="BG380" s="588">
        <v>0.96682919866866823</v>
      </c>
    </row>
    <row r="381" spans="1:59">
      <c r="A381" s="81" t="s">
        <v>253</v>
      </c>
      <c r="B381" s="78">
        <v>10016735.207850862</v>
      </c>
      <c r="C381" s="78">
        <v>10016735.207850862</v>
      </c>
      <c r="D381" s="78">
        <v>0</v>
      </c>
      <c r="E381" s="78">
        <v>0</v>
      </c>
      <c r="F381" s="78">
        <v>10016735.207850862</v>
      </c>
      <c r="G381" s="78">
        <v>9659784.2407511044</v>
      </c>
      <c r="H381" s="78">
        <v>0</v>
      </c>
      <c r="I381" s="78">
        <v>0</v>
      </c>
      <c r="J381" s="78">
        <v>9659784.2407511044</v>
      </c>
      <c r="K381" s="74" t="s">
        <v>5</v>
      </c>
      <c r="L381" s="78">
        <v>85348387.65826872</v>
      </c>
      <c r="M381" s="78">
        <v>85348387.65826872</v>
      </c>
      <c r="N381" s="78">
        <v>0</v>
      </c>
      <c r="O381" s="78">
        <v>0</v>
      </c>
      <c r="P381" s="78">
        <v>85348387.65826872</v>
      </c>
      <c r="Q381" s="78">
        <v>82210694.467313632</v>
      </c>
      <c r="R381" s="78">
        <v>0</v>
      </c>
      <c r="S381" s="78">
        <v>0</v>
      </c>
      <c r="T381" s="78">
        <v>82210694.467313632</v>
      </c>
      <c r="U381" s="74" t="s">
        <v>5</v>
      </c>
      <c r="V381" s="78">
        <v>8907070.0982341841</v>
      </c>
      <c r="W381" s="78">
        <v>8907070.0982341841</v>
      </c>
      <c r="X381" s="78">
        <v>0</v>
      </c>
      <c r="Y381" s="78">
        <v>0</v>
      </c>
      <c r="Z381" s="78">
        <v>8907070.0982341841</v>
      </c>
      <c r="AA381" s="78">
        <v>8605573.3469426427</v>
      </c>
      <c r="AB381" s="78">
        <v>0</v>
      </c>
      <c r="AC381" s="78">
        <v>0</v>
      </c>
      <c r="AD381" s="78">
        <v>8605573.3469426427</v>
      </c>
      <c r="AE381" s="78">
        <f>SUM(AE380)</f>
        <v>8604378.2758147977</v>
      </c>
      <c r="AF381" s="74" t="s">
        <v>5</v>
      </c>
      <c r="AG381" s="78">
        <v>8578110.1886523794</v>
      </c>
      <c r="AH381" s="78">
        <v>8578110.1886523794</v>
      </c>
      <c r="AI381" s="78">
        <v>0</v>
      </c>
      <c r="AJ381" s="78">
        <v>0</v>
      </c>
      <c r="AK381" s="78">
        <v>8578110.1886523794</v>
      </c>
      <c r="AL381" s="78">
        <v>8293567.3997863187</v>
      </c>
      <c r="AM381" s="78">
        <v>0</v>
      </c>
      <c r="AN381" s="78">
        <v>0</v>
      </c>
      <c r="AO381" s="78">
        <v>8293567.3997863187</v>
      </c>
      <c r="AP381" s="74" t="s">
        <v>5</v>
      </c>
      <c r="AW381" s="589">
        <v>8578110.1886523794</v>
      </c>
      <c r="AX381" s="589">
        <v>8578110.1886523794</v>
      </c>
      <c r="AY381" s="589">
        <v>0</v>
      </c>
      <c r="AZ381" s="589">
        <v>0</v>
      </c>
      <c r="BA381" s="589">
        <v>8578110.1886523794</v>
      </c>
      <c r="BB381" s="589">
        <v>8293567.3997863187</v>
      </c>
      <c r="BC381" s="589">
        <v>0</v>
      </c>
      <c r="BD381" s="589">
        <v>0</v>
      </c>
      <c r="BE381" s="589">
        <v>8293567.3997863187</v>
      </c>
      <c r="BF381" s="78">
        <f>SUM(BF380)</f>
        <v>8292080.8535748338</v>
      </c>
      <c r="BG381" s="590" t="s">
        <v>5</v>
      </c>
    </row>
    <row r="382" spans="1:59">
      <c r="AE382" s="77">
        <f t="shared" si="24"/>
        <v>0</v>
      </c>
      <c r="BF382" s="77">
        <f>+IF(BG382=1,BE382,BE382*$BK$6)</f>
        <v>0</v>
      </c>
    </row>
    <row r="383" spans="1:59">
      <c r="A383" s="81" t="s">
        <v>251</v>
      </c>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c r="AA383" s="83"/>
      <c r="AB383" s="83"/>
      <c r="AC383" s="83"/>
      <c r="AD383" s="83"/>
      <c r="AE383" s="83">
        <f t="shared" si="24"/>
        <v>0</v>
      </c>
      <c r="AF383" s="83"/>
      <c r="AG383" s="83"/>
      <c r="AH383" s="83"/>
      <c r="AI383" s="83"/>
      <c r="AJ383" s="83"/>
      <c r="AK383" s="83"/>
      <c r="AL383" s="83"/>
      <c r="AM383" s="83"/>
      <c r="AN383" s="83"/>
      <c r="AO383" s="83"/>
      <c r="AP383" s="83"/>
      <c r="AW383" s="587"/>
      <c r="AX383" s="587"/>
      <c r="AY383" s="587"/>
      <c r="AZ383" s="587"/>
      <c r="BA383" s="587"/>
      <c r="BB383" s="587"/>
      <c r="BC383" s="587"/>
      <c r="BD383" s="587"/>
      <c r="BE383" s="587"/>
      <c r="BF383" s="83">
        <f>+IF(BG383=1,BE383,BE383*$BK$6)</f>
        <v>0</v>
      </c>
      <c r="BG383" s="587"/>
    </row>
    <row r="384" spans="1:59" ht="15.75" thickBot="1">
      <c r="A384" s="84" t="s">
        <v>252</v>
      </c>
      <c r="B384" s="83">
        <v>49338.968461538461</v>
      </c>
      <c r="C384" s="83">
        <v>49338.968461538461</v>
      </c>
      <c r="D384" s="83">
        <v>0</v>
      </c>
      <c r="E384" s="83">
        <v>0</v>
      </c>
      <c r="F384" s="83">
        <v>49338.968461538461</v>
      </c>
      <c r="G384" s="83">
        <v>47580.751623157121</v>
      </c>
      <c r="H384" s="83">
        <v>0</v>
      </c>
      <c r="I384" s="83">
        <v>0</v>
      </c>
      <c r="J384" s="83">
        <v>47580.751623157121</v>
      </c>
      <c r="K384" s="82">
        <v>0.96436453997306537</v>
      </c>
      <c r="L384" s="83">
        <v>164.91000000000003</v>
      </c>
      <c r="M384" s="83">
        <v>164.91000000000003</v>
      </c>
      <c r="N384" s="83">
        <v>0</v>
      </c>
      <c r="O384" s="83">
        <v>0</v>
      </c>
      <c r="P384" s="83">
        <v>164.91000000000003</v>
      </c>
      <c r="Q384" s="83">
        <v>158.84735490127596</v>
      </c>
      <c r="R384" s="83">
        <v>0</v>
      </c>
      <c r="S384" s="83">
        <v>0</v>
      </c>
      <c r="T384" s="83">
        <v>158.84735490127596</v>
      </c>
      <c r="U384" s="82">
        <v>0.96323664363153194</v>
      </c>
      <c r="V384" s="83">
        <v>164.91000000000003</v>
      </c>
      <c r="W384" s="83">
        <v>164.91000000000003</v>
      </c>
      <c r="X384" s="83">
        <v>0</v>
      </c>
      <c r="Y384" s="83">
        <v>0</v>
      </c>
      <c r="Z384" s="83">
        <v>164.91000000000003</v>
      </c>
      <c r="AA384" s="83">
        <v>159.32793668320352</v>
      </c>
      <c r="AB384" s="83">
        <v>0</v>
      </c>
      <c r="AC384" s="83">
        <v>0</v>
      </c>
      <c r="AD384" s="83">
        <v>159.32793668320352</v>
      </c>
      <c r="AE384" s="83">
        <f t="shared" si="24"/>
        <v>159.30581053200908</v>
      </c>
      <c r="AF384" s="82">
        <v>0.96615085005884116</v>
      </c>
      <c r="AG384" s="83">
        <v>164.91000000000003</v>
      </c>
      <c r="AH384" s="83">
        <v>164.91000000000003</v>
      </c>
      <c r="AI384" s="83">
        <v>0</v>
      </c>
      <c r="AJ384" s="83">
        <v>0</v>
      </c>
      <c r="AK384" s="83">
        <v>164.91000000000003</v>
      </c>
      <c r="AL384" s="83">
        <v>159.43980315245011</v>
      </c>
      <c r="AM384" s="83">
        <v>0</v>
      </c>
      <c r="AN384" s="83">
        <v>0</v>
      </c>
      <c r="AO384" s="83">
        <v>159.43980315245011</v>
      </c>
      <c r="AP384" s="82">
        <v>0.96682919866866823</v>
      </c>
      <c r="AW384" s="587">
        <v>164.91000000000003</v>
      </c>
      <c r="AX384" s="587">
        <v>164.91000000000003</v>
      </c>
      <c r="AY384" s="587">
        <v>0</v>
      </c>
      <c r="AZ384" s="587">
        <v>0</v>
      </c>
      <c r="BA384" s="587">
        <v>164.91000000000003</v>
      </c>
      <c r="BB384" s="587">
        <v>159.43980315245011</v>
      </c>
      <c r="BC384" s="587">
        <v>0</v>
      </c>
      <c r="BD384" s="587">
        <v>0</v>
      </c>
      <c r="BE384" s="587">
        <v>159.43980315245011</v>
      </c>
      <c r="BF384" s="83">
        <f>+IF(BG384=1,BE384,BE384*$BK$6)</f>
        <v>159.41122502389445</v>
      </c>
      <c r="BG384" s="588">
        <v>0.96682919866866823</v>
      </c>
    </row>
    <row r="385" spans="1:59">
      <c r="A385" s="81" t="s">
        <v>251</v>
      </c>
      <c r="B385" s="78">
        <v>49338.968461538461</v>
      </c>
      <c r="C385" s="78">
        <v>49338.968461538461</v>
      </c>
      <c r="D385" s="78">
        <v>0</v>
      </c>
      <c r="E385" s="78">
        <v>0</v>
      </c>
      <c r="F385" s="78">
        <v>49338.968461538461</v>
      </c>
      <c r="G385" s="78">
        <v>47580.751623157121</v>
      </c>
      <c r="H385" s="78">
        <v>0</v>
      </c>
      <c r="I385" s="78">
        <v>0</v>
      </c>
      <c r="J385" s="78">
        <v>47580.751623157121</v>
      </c>
      <c r="K385" s="74" t="s">
        <v>5</v>
      </c>
      <c r="L385" s="78">
        <v>164.91000000000003</v>
      </c>
      <c r="M385" s="78">
        <v>164.91000000000003</v>
      </c>
      <c r="N385" s="78">
        <v>0</v>
      </c>
      <c r="O385" s="78">
        <v>0</v>
      </c>
      <c r="P385" s="78">
        <v>164.91000000000003</v>
      </c>
      <c r="Q385" s="78">
        <v>158.84735490127596</v>
      </c>
      <c r="R385" s="78">
        <v>0</v>
      </c>
      <c r="S385" s="78">
        <v>0</v>
      </c>
      <c r="T385" s="78">
        <v>158.84735490127596</v>
      </c>
      <c r="U385" s="74" t="s">
        <v>5</v>
      </c>
      <c r="V385" s="78">
        <v>164.91000000000003</v>
      </c>
      <c r="W385" s="78">
        <v>164.91000000000003</v>
      </c>
      <c r="X385" s="78">
        <v>0</v>
      </c>
      <c r="Y385" s="78">
        <v>0</v>
      </c>
      <c r="Z385" s="78">
        <v>164.91000000000003</v>
      </c>
      <c r="AA385" s="78">
        <v>159.32793668320352</v>
      </c>
      <c r="AB385" s="78">
        <v>0</v>
      </c>
      <c r="AC385" s="78">
        <v>0</v>
      </c>
      <c r="AD385" s="78">
        <v>159.32793668320352</v>
      </c>
      <c r="AE385" s="78">
        <f t="shared" si="24"/>
        <v>159.30581053200908</v>
      </c>
      <c r="AF385" s="74" t="s">
        <v>5</v>
      </c>
      <c r="AG385" s="78">
        <v>164.91000000000003</v>
      </c>
      <c r="AH385" s="78">
        <v>164.91000000000003</v>
      </c>
      <c r="AI385" s="78">
        <v>0</v>
      </c>
      <c r="AJ385" s="78">
        <v>0</v>
      </c>
      <c r="AK385" s="78">
        <v>164.91000000000003</v>
      </c>
      <c r="AL385" s="78">
        <v>159.43980315245011</v>
      </c>
      <c r="AM385" s="78">
        <v>0</v>
      </c>
      <c r="AN385" s="78">
        <v>0</v>
      </c>
      <c r="AO385" s="78">
        <v>159.43980315245011</v>
      </c>
      <c r="AP385" s="74" t="s">
        <v>5</v>
      </c>
      <c r="AW385" s="589">
        <v>164.91000000000003</v>
      </c>
      <c r="AX385" s="589">
        <v>164.91000000000003</v>
      </c>
      <c r="AY385" s="589">
        <v>0</v>
      </c>
      <c r="AZ385" s="589">
        <v>0</v>
      </c>
      <c r="BA385" s="589">
        <v>164.91000000000003</v>
      </c>
      <c r="BB385" s="589">
        <v>159.43980315245011</v>
      </c>
      <c r="BC385" s="589">
        <v>0</v>
      </c>
      <c r="BD385" s="589">
        <v>0</v>
      </c>
      <c r="BE385" s="589">
        <v>159.43980315245011</v>
      </c>
      <c r="BF385" s="78">
        <f>+IF(BG385=1,BE385,BE385*$BK$6)</f>
        <v>159.41122502389445</v>
      </c>
      <c r="BG385" s="590" t="s">
        <v>5</v>
      </c>
    </row>
    <row r="387" spans="1:59">
      <c r="A387" s="81" t="s">
        <v>249</v>
      </c>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c r="AA387" s="83"/>
      <c r="AB387" s="83"/>
      <c r="AC387" s="83"/>
      <c r="AD387" s="83"/>
      <c r="AE387" s="83"/>
      <c r="AF387" s="83"/>
      <c r="AG387" s="83"/>
      <c r="AH387" s="83"/>
      <c r="AI387" s="83"/>
      <c r="AJ387" s="83"/>
      <c r="AK387" s="83"/>
      <c r="AL387" s="83"/>
      <c r="AM387" s="83"/>
      <c r="AN387" s="83"/>
      <c r="AO387" s="83"/>
      <c r="AP387" s="83"/>
      <c r="AW387" s="587"/>
      <c r="AX387" s="587"/>
      <c r="AY387" s="587"/>
      <c r="AZ387" s="587"/>
      <c r="BA387" s="587"/>
      <c r="BB387" s="587"/>
      <c r="BC387" s="587"/>
      <c r="BD387" s="587"/>
      <c r="BE387" s="587"/>
      <c r="BF387" s="83"/>
      <c r="BG387" s="587"/>
    </row>
    <row r="388" spans="1:59" ht="15.75" thickBot="1">
      <c r="A388" s="84" t="s">
        <v>250</v>
      </c>
      <c r="B388" s="83">
        <v>0</v>
      </c>
      <c r="C388" s="83">
        <v>0</v>
      </c>
      <c r="D388" s="83">
        <v>0</v>
      </c>
      <c r="E388" s="83">
        <v>0</v>
      </c>
      <c r="F388" s="83">
        <v>0</v>
      </c>
      <c r="G388" s="83">
        <v>0</v>
      </c>
      <c r="H388" s="83">
        <v>0</v>
      </c>
      <c r="I388" s="83">
        <v>0</v>
      </c>
      <c r="J388" s="83">
        <v>0</v>
      </c>
      <c r="K388" s="82">
        <v>0.96436453997306537</v>
      </c>
      <c r="L388" s="83">
        <v>0</v>
      </c>
      <c r="M388" s="83">
        <v>0</v>
      </c>
      <c r="N388" s="83">
        <v>0</v>
      </c>
      <c r="O388" s="83">
        <v>0</v>
      </c>
      <c r="P388" s="83">
        <v>0</v>
      </c>
      <c r="Q388" s="83">
        <v>0</v>
      </c>
      <c r="R388" s="83">
        <v>0</v>
      </c>
      <c r="S388" s="83">
        <v>0</v>
      </c>
      <c r="T388" s="83">
        <v>0</v>
      </c>
      <c r="U388" s="82">
        <v>0.96323664363153194</v>
      </c>
      <c r="V388" s="83">
        <v>0</v>
      </c>
      <c r="W388" s="83">
        <v>0</v>
      </c>
      <c r="X388" s="83">
        <v>0</v>
      </c>
      <c r="Y388" s="83">
        <v>0</v>
      </c>
      <c r="Z388" s="83">
        <v>0</v>
      </c>
      <c r="AA388" s="83">
        <v>0</v>
      </c>
      <c r="AB388" s="83">
        <v>0</v>
      </c>
      <c r="AC388" s="83">
        <v>0</v>
      </c>
      <c r="AD388" s="83">
        <v>0</v>
      </c>
      <c r="AE388" s="83">
        <f t="shared" si="24"/>
        <v>0</v>
      </c>
      <c r="AF388" s="82">
        <v>0.96615085005884116</v>
      </c>
      <c r="AG388" s="83">
        <v>0</v>
      </c>
      <c r="AH388" s="83">
        <v>0</v>
      </c>
      <c r="AI388" s="83">
        <v>0</v>
      </c>
      <c r="AJ388" s="83">
        <v>0</v>
      </c>
      <c r="AK388" s="83">
        <v>0</v>
      </c>
      <c r="AL388" s="83">
        <v>0</v>
      </c>
      <c r="AM388" s="83">
        <v>0</v>
      </c>
      <c r="AN388" s="83">
        <v>0</v>
      </c>
      <c r="AO388" s="83">
        <v>0</v>
      </c>
      <c r="AP388" s="82">
        <v>0.96682919866866823</v>
      </c>
      <c r="AW388" s="587">
        <v>0</v>
      </c>
      <c r="AX388" s="587">
        <v>0</v>
      </c>
      <c r="AY388" s="587">
        <v>0</v>
      </c>
      <c r="AZ388" s="587">
        <v>0</v>
      </c>
      <c r="BA388" s="587">
        <v>0</v>
      </c>
      <c r="BB388" s="587">
        <v>0</v>
      </c>
      <c r="BC388" s="587">
        <v>0</v>
      </c>
      <c r="BD388" s="587">
        <v>0</v>
      </c>
      <c r="BE388" s="587">
        <v>0</v>
      </c>
      <c r="BF388" s="83">
        <f>+IF(BG388=1,BE388,BE388*$BK$6)</f>
        <v>0</v>
      </c>
      <c r="BG388" s="588">
        <v>0.96682919866866823</v>
      </c>
    </row>
    <row r="389" spans="1:59">
      <c r="A389" s="81" t="s">
        <v>249</v>
      </c>
      <c r="B389" s="78">
        <v>0</v>
      </c>
      <c r="C389" s="78">
        <v>0</v>
      </c>
      <c r="D389" s="78">
        <v>0</v>
      </c>
      <c r="E389" s="78">
        <v>0</v>
      </c>
      <c r="F389" s="78">
        <v>0</v>
      </c>
      <c r="G389" s="78">
        <v>0</v>
      </c>
      <c r="H389" s="78">
        <v>0</v>
      </c>
      <c r="I389" s="78">
        <v>0</v>
      </c>
      <c r="J389" s="78">
        <v>0</v>
      </c>
      <c r="K389" s="74" t="s">
        <v>5</v>
      </c>
      <c r="L389" s="78">
        <v>0</v>
      </c>
      <c r="M389" s="78">
        <v>0</v>
      </c>
      <c r="N389" s="78">
        <v>0</v>
      </c>
      <c r="O389" s="78">
        <v>0</v>
      </c>
      <c r="P389" s="78">
        <v>0</v>
      </c>
      <c r="Q389" s="78">
        <v>0</v>
      </c>
      <c r="R389" s="78">
        <v>0</v>
      </c>
      <c r="S389" s="78">
        <v>0</v>
      </c>
      <c r="T389" s="78">
        <v>0</v>
      </c>
      <c r="U389" s="74" t="s">
        <v>5</v>
      </c>
      <c r="V389" s="78">
        <v>0</v>
      </c>
      <c r="W389" s="78">
        <v>0</v>
      </c>
      <c r="X389" s="78">
        <v>0</v>
      </c>
      <c r="Y389" s="78">
        <v>0</v>
      </c>
      <c r="Z389" s="78">
        <v>0</v>
      </c>
      <c r="AA389" s="78">
        <v>0</v>
      </c>
      <c r="AB389" s="78">
        <v>0</v>
      </c>
      <c r="AC389" s="78">
        <v>0</v>
      </c>
      <c r="AD389" s="78">
        <v>0</v>
      </c>
      <c r="AE389" s="78">
        <f t="shared" si="24"/>
        <v>0</v>
      </c>
      <c r="AF389" s="74" t="s">
        <v>5</v>
      </c>
      <c r="AG389" s="78">
        <v>0</v>
      </c>
      <c r="AH389" s="78">
        <v>0</v>
      </c>
      <c r="AI389" s="78">
        <v>0</v>
      </c>
      <c r="AJ389" s="78">
        <v>0</v>
      </c>
      <c r="AK389" s="78">
        <v>0</v>
      </c>
      <c r="AL389" s="78">
        <v>0</v>
      </c>
      <c r="AM389" s="78">
        <v>0</v>
      </c>
      <c r="AN389" s="78">
        <v>0</v>
      </c>
      <c r="AO389" s="78">
        <v>0</v>
      </c>
      <c r="AP389" s="74" t="s">
        <v>5</v>
      </c>
      <c r="AW389" s="589">
        <v>0</v>
      </c>
      <c r="AX389" s="589">
        <v>0</v>
      </c>
      <c r="AY389" s="589">
        <v>0</v>
      </c>
      <c r="AZ389" s="589">
        <v>0</v>
      </c>
      <c r="BA389" s="589">
        <v>0</v>
      </c>
      <c r="BB389" s="589">
        <v>0</v>
      </c>
      <c r="BC389" s="589">
        <v>0</v>
      </c>
      <c r="BD389" s="589">
        <v>0</v>
      </c>
      <c r="BE389" s="589">
        <v>0</v>
      </c>
      <c r="BF389" s="78">
        <f>+IF(BG389=1,BE389,BE389*$BK$6)</f>
        <v>0</v>
      </c>
      <c r="BG389" s="590" t="s">
        <v>5</v>
      </c>
    </row>
    <row r="391" spans="1:59">
      <c r="A391" s="81" t="s">
        <v>240</v>
      </c>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c r="AA391" s="83"/>
      <c r="AB391" s="83"/>
      <c r="AC391" s="83"/>
      <c r="AD391" s="83"/>
      <c r="AE391" s="83"/>
      <c r="AF391" s="83"/>
      <c r="AG391" s="83"/>
      <c r="AH391" s="83"/>
      <c r="AI391" s="83"/>
      <c r="AJ391" s="83"/>
      <c r="AK391" s="83"/>
      <c r="AL391" s="83"/>
      <c r="AM391" s="83"/>
      <c r="AN391" s="83"/>
      <c r="AO391" s="83"/>
      <c r="AP391" s="83"/>
      <c r="AW391" s="587"/>
      <c r="AX391" s="587"/>
      <c r="AY391" s="587"/>
      <c r="AZ391" s="587"/>
      <c r="BA391" s="587"/>
      <c r="BB391" s="587"/>
      <c r="BC391" s="587"/>
      <c r="BD391" s="587"/>
      <c r="BE391" s="587"/>
      <c r="BF391" s="83"/>
      <c r="BG391" s="587"/>
    </row>
    <row r="392" spans="1:59">
      <c r="A392" s="84" t="s">
        <v>248</v>
      </c>
      <c r="B392" s="83">
        <v>135291336.17820513</v>
      </c>
      <c r="C392" s="83">
        <v>135291336.17820513</v>
      </c>
      <c r="D392" s="83">
        <v>0</v>
      </c>
      <c r="E392" s="83">
        <v>0</v>
      </c>
      <c r="F392" s="83">
        <v>135291336.17820513</v>
      </c>
      <c r="G392" s="83">
        <v>130470167.17583613</v>
      </c>
      <c r="H392" s="83">
        <v>0</v>
      </c>
      <c r="I392" s="83">
        <v>0</v>
      </c>
      <c r="J392" s="83">
        <v>130470167.17583613</v>
      </c>
      <c r="K392" s="82">
        <v>0.96436453997306537</v>
      </c>
      <c r="L392" s="83">
        <v>36866561.690000005</v>
      </c>
      <c r="M392" s="83">
        <v>36866561.690000005</v>
      </c>
      <c r="N392" s="83">
        <v>0</v>
      </c>
      <c r="O392" s="83">
        <v>378846.15384615387</v>
      </c>
      <c r="P392" s="83">
        <v>37245407.843846157</v>
      </c>
      <c r="Q392" s="83">
        <v>35511223.144510426</v>
      </c>
      <c r="R392" s="83">
        <v>0</v>
      </c>
      <c r="S392" s="83">
        <v>378846.15384615387</v>
      </c>
      <c r="T392" s="83">
        <v>35890069.298356578</v>
      </c>
      <c r="U392" s="82">
        <v>0.96323664363153194</v>
      </c>
      <c r="V392" s="83">
        <v>18027782.923846148</v>
      </c>
      <c r="W392" s="83">
        <v>18027782.923846148</v>
      </c>
      <c r="X392" s="83">
        <v>0</v>
      </c>
      <c r="Y392" s="83">
        <v>4309374.9999999991</v>
      </c>
      <c r="Z392" s="83">
        <v>22337157.923846148</v>
      </c>
      <c r="AA392" s="83">
        <v>17417557.796550218</v>
      </c>
      <c r="AB392" s="83">
        <v>0</v>
      </c>
      <c r="AC392" s="83">
        <v>4309374.9999999991</v>
      </c>
      <c r="AD392" s="83">
        <v>21726932.796550218</v>
      </c>
      <c r="AE392" s="83">
        <f t="shared" si="24"/>
        <v>21723915.539124712</v>
      </c>
      <c r="AF392" s="82">
        <v>0.96615085005884116</v>
      </c>
      <c r="AG392" s="83">
        <v>10440936.769999994</v>
      </c>
      <c r="AH392" s="83">
        <v>10440936.769999994</v>
      </c>
      <c r="AI392" s="83">
        <v>0</v>
      </c>
      <c r="AJ392" s="83">
        <v>3078125</v>
      </c>
      <c r="AK392" s="83">
        <v>13519061.769999994</v>
      </c>
      <c r="AL392" s="83">
        <v>10094602.530689327</v>
      </c>
      <c r="AM392" s="83">
        <v>0</v>
      </c>
      <c r="AN392" s="83">
        <v>3078125</v>
      </c>
      <c r="AO392" s="83">
        <v>13172727.530689327</v>
      </c>
      <c r="AP392" s="82">
        <v>0.96682919866866823</v>
      </c>
      <c r="AW392" s="587">
        <v>10440936.769999994</v>
      </c>
      <c r="AX392" s="587">
        <v>10440936.769999994</v>
      </c>
      <c r="AY392" s="587">
        <v>0</v>
      </c>
      <c r="AZ392" s="587">
        <v>3078125</v>
      </c>
      <c r="BA392" s="587">
        <v>13519061.769999994</v>
      </c>
      <c r="BB392" s="587">
        <v>10094602.530689327</v>
      </c>
      <c r="BC392" s="587">
        <v>0</v>
      </c>
      <c r="BD392" s="587">
        <v>3078125</v>
      </c>
      <c r="BE392" s="587">
        <v>13172727.530689327</v>
      </c>
      <c r="BF392" s="83">
        <f t="shared" ref="BF392:BF399" si="26">+IF(BG392=1,BE392,BE392*$BK$6)</f>
        <v>13170366.439585615</v>
      </c>
      <c r="BG392" s="588">
        <v>0.96682919866866823</v>
      </c>
    </row>
    <row r="393" spans="1:59">
      <c r="A393" s="84" t="s">
        <v>247</v>
      </c>
      <c r="B393" s="83">
        <v>981106</v>
      </c>
      <c r="C393" s="83">
        <v>981106</v>
      </c>
      <c r="D393" s="83">
        <v>0</v>
      </c>
      <c r="E393" s="83">
        <v>0</v>
      </c>
      <c r="F393" s="83">
        <v>981106</v>
      </c>
      <c r="G393" s="83">
        <v>946143.83635481424</v>
      </c>
      <c r="H393" s="83">
        <v>0</v>
      </c>
      <c r="I393" s="83">
        <v>0</v>
      </c>
      <c r="J393" s="83">
        <v>946143.83635481424</v>
      </c>
      <c r="K393" s="82">
        <v>0.96436453997306537</v>
      </c>
      <c r="L393" s="83">
        <v>981106</v>
      </c>
      <c r="M393" s="83">
        <v>981106</v>
      </c>
      <c r="N393" s="83">
        <v>0</v>
      </c>
      <c r="O393" s="83">
        <v>0</v>
      </c>
      <c r="P393" s="83">
        <v>981106</v>
      </c>
      <c r="Q393" s="83">
        <v>945037.25048675772</v>
      </c>
      <c r="R393" s="83">
        <v>0</v>
      </c>
      <c r="S393" s="83">
        <v>0</v>
      </c>
      <c r="T393" s="83">
        <v>945037.25048675772</v>
      </c>
      <c r="U393" s="82">
        <v>0.96323664363153194</v>
      </c>
      <c r="V393" s="83">
        <v>981106</v>
      </c>
      <c r="W393" s="83">
        <v>981106</v>
      </c>
      <c r="X393" s="83">
        <v>0</v>
      </c>
      <c r="Y393" s="83">
        <v>0</v>
      </c>
      <c r="Z393" s="83">
        <v>981106</v>
      </c>
      <c r="AA393" s="83">
        <v>947896.39589782944</v>
      </c>
      <c r="AB393" s="83">
        <v>0</v>
      </c>
      <c r="AC393" s="83">
        <v>0</v>
      </c>
      <c r="AD393" s="83">
        <v>947896.39589782944</v>
      </c>
      <c r="AE393" s="83">
        <f t="shared" si="24"/>
        <v>947764.75985578366</v>
      </c>
      <c r="AF393" s="82">
        <v>0.96615085005884116</v>
      </c>
      <c r="AG393" s="83">
        <v>981106</v>
      </c>
      <c r="AH393" s="83">
        <v>981106</v>
      </c>
      <c r="AI393" s="83">
        <v>0</v>
      </c>
      <c r="AJ393" s="83">
        <v>0</v>
      </c>
      <c r="AK393" s="83">
        <v>981106</v>
      </c>
      <c r="AL393" s="83">
        <v>948561.92778902245</v>
      </c>
      <c r="AM393" s="83">
        <v>0</v>
      </c>
      <c r="AN393" s="83">
        <v>0</v>
      </c>
      <c r="AO393" s="83">
        <v>948561.92778902245</v>
      </c>
      <c r="AP393" s="82">
        <v>0.96682919866866823</v>
      </c>
      <c r="AW393" s="587">
        <v>981106</v>
      </c>
      <c r="AX393" s="587">
        <v>981106</v>
      </c>
      <c r="AY393" s="587">
        <v>0</v>
      </c>
      <c r="AZ393" s="587">
        <v>0</v>
      </c>
      <c r="BA393" s="587">
        <v>981106</v>
      </c>
      <c r="BB393" s="587">
        <v>948561.92778902245</v>
      </c>
      <c r="BC393" s="587">
        <v>0</v>
      </c>
      <c r="BD393" s="587">
        <v>0</v>
      </c>
      <c r="BE393" s="587">
        <v>948561.92778902245</v>
      </c>
      <c r="BF393" s="83">
        <f t="shared" si="26"/>
        <v>948391.90672665671</v>
      </c>
      <c r="BG393" s="588">
        <v>0.96682919866866823</v>
      </c>
    </row>
    <row r="394" spans="1:59">
      <c r="A394" s="84" t="s">
        <v>246</v>
      </c>
      <c r="B394" s="83">
        <v>0</v>
      </c>
      <c r="C394" s="83">
        <v>0</v>
      </c>
      <c r="D394" s="83">
        <v>0</v>
      </c>
      <c r="E394" s="83">
        <v>0</v>
      </c>
      <c r="F394" s="83">
        <v>0</v>
      </c>
      <c r="G394" s="83">
        <v>0</v>
      </c>
      <c r="H394" s="83">
        <v>0</v>
      </c>
      <c r="I394" s="83">
        <v>0</v>
      </c>
      <c r="J394" s="83">
        <v>0</v>
      </c>
      <c r="K394" s="82">
        <v>1</v>
      </c>
      <c r="L394" s="83">
        <v>0</v>
      </c>
      <c r="M394" s="83">
        <v>0</v>
      </c>
      <c r="N394" s="83">
        <v>0</v>
      </c>
      <c r="O394" s="83">
        <v>0</v>
      </c>
      <c r="P394" s="83">
        <v>0</v>
      </c>
      <c r="Q394" s="83">
        <v>0</v>
      </c>
      <c r="R394" s="83">
        <v>0</v>
      </c>
      <c r="S394" s="83">
        <v>0</v>
      </c>
      <c r="T394" s="83">
        <v>0</v>
      </c>
      <c r="U394" s="82">
        <v>1</v>
      </c>
      <c r="V394" s="83">
        <v>0</v>
      </c>
      <c r="W394" s="83">
        <v>0</v>
      </c>
      <c r="X394" s="83">
        <v>0</v>
      </c>
      <c r="Y394" s="83">
        <v>0</v>
      </c>
      <c r="Z394" s="83">
        <v>0</v>
      </c>
      <c r="AA394" s="83">
        <v>0</v>
      </c>
      <c r="AB394" s="83">
        <v>0</v>
      </c>
      <c r="AC394" s="83">
        <v>0</v>
      </c>
      <c r="AD394" s="83">
        <v>0</v>
      </c>
      <c r="AE394" s="83">
        <f t="shared" si="24"/>
        <v>0</v>
      </c>
      <c r="AF394" s="82">
        <v>1</v>
      </c>
      <c r="AG394" s="83">
        <v>0</v>
      </c>
      <c r="AH394" s="83">
        <v>0</v>
      </c>
      <c r="AI394" s="83">
        <v>0</v>
      </c>
      <c r="AJ394" s="83">
        <v>0</v>
      </c>
      <c r="AK394" s="83">
        <v>0</v>
      </c>
      <c r="AL394" s="83">
        <v>0</v>
      </c>
      <c r="AM394" s="83">
        <v>0</v>
      </c>
      <c r="AN394" s="83">
        <v>0</v>
      </c>
      <c r="AO394" s="83">
        <v>0</v>
      </c>
      <c r="AP394" s="82">
        <v>1</v>
      </c>
      <c r="AW394" s="587">
        <v>0</v>
      </c>
      <c r="AX394" s="587">
        <v>0</v>
      </c>
      <c r="AY394" s="587">
        <v>0</v>
      </c>
      <c r="AZ394" s="587">
        <v>0</v>
      </c>
      <c r="BA394" s="587">
        <v>0</v>
      </c>
      <c r="BB394" s="587">
        <v>0</v>
      </c>
      <c r="BC394" s="587">
        <v>0</v>
      </c>
      <c r="BD394" s="587">
        <v>0</v>
      </c>
      <c r="BE394" s="587">
        <v>0</v>
      </c>
      <c r="BF394" s="83">
        <f t="shared" si="26"/>
        <v>0</v>
      </c>
      <c r="BG394" s="588">
        <v>1</v>
      </c>
    </row>
    <row r="395" spans="1:59">
      <c r="A395" s="84" t="s">
        <v>245</v>
      </c>
      <c r="B395" s="83">
        <v>7963486.846153846</v>
      </c>
      <c r="C395" s="83">
        <v>7963486.846153846</v>
      </c>
      <c r="D395" s="83">
        <v>-7963486.846153846</v>
      </c>
      <c r="E395" s="83">
        <v>0</v>
      </c>
      <c r="F395" s="83">
        <v>0</v>
      </c>
      <c r="G395" s="83">
        <v>7516282.363003456</v>
      </c>
      <c r="H395" s="83">
        <v>-7516282.363003456</v>
      </c>
      <c r="I395" s="83">
        <v>0</v>
      </c>
      <c r="J395" s="83">
        <v>0</v>
      </c>
      <c r="K395" s="82">
        <v>0.94384313155908861</v>
      </c>
      <c r="L395" s="83">
        <v>15184359.73076923</v>
      </c>
      <c r="M395" s="83">
        <v>15184359.73076923</v>
      </c>
      <c r="N395" s="83">
        <v>-15184359.73076923</v>
      </c>
      <c r="O395" s="83">
        <v>0</v>
      </c>
      <c r="P395" s="83">
        <v>0</v>
      </c>
      <c r="Q395" s="83">
        <v>14315452.85115771</v>
      </c>
      <c r="R395" s="83">
        <v>-14315452.85115771</v>
      </c>
      <c r="S395" s="83">
        <v>0</v>
      </c>
      <c r="T395" s="83">
        <v>0</v>
      </c>
      <c r="U395" s="82">
        <v>0.94277619240995802</v>
      </c>
      <c r="V395" s="83">
        <v>12574633.923076924</v>
      </c>
      <c r="W395" s="83">
        <v>12574633.923076924</v>
      </c>
      <c r="X395" s="83">
        <v>-12574633.923076924</v>
      </c>
      <c r="Y395" s="83">
        <v>0</v>
      </c>
      <c r="Z395" s="83">
        <v>0</v>
      </c>
      <c r="AA395" s="83">
        <v>11909707.088446485</v>
      </c>
      <c r="AB395" s="83">
        <v>-11909707.088446485</v>
      </c>
      <c r="AC395" s="83">
        <v>0</v>
      </c>
      <c r="AD395" s="83">
        <v>0</v>
      </c>
      <c r="AE395" s="83">
        <f t="shared" si="24"/>
        <v>0</v>
      </c>
      <c r="AF395" s="82">
        <v>0.94712157517284312</v>
      </c>
      <c r="AG395" s="83">
        <v>6923076.9230769221</v>
      </c>
      <c r="AH395" s="83">
        <v>6923076.9230769221</v>
      </c>
      <c r="AI395" s="83">
        <v>-6923076.9230769221</v>
      </c>
      <c r="AJ395" s="83">
        <v>0</v>
      </c>
      <c r="AK395" s="83">
        <v>0</v>
      </c>
      <c r="AL395" s="83">
        <v>6557674.0869874442</v>
      </c>
      <c r="AM395" s="83">
        <v>-6557674.0869874442</v>
      </c>
      <c r="AN395" s="83">
        <v>0</v>
      </c>
      <c r="AO395" s="83">
        <v>0</v>
      </c>
      <c r="AP395" s="82">
        <v>0.94721959034263092</v>
      </c>
      <c r="AW395" s="587">
        <v>6923076.9230769221</v>
      </c>
      <c r="AX395" s="587">
        <v>6923076.9230769221</v>
      </c>
      <c r="AY395" s="587">
        <v>-6923076.9230769221</v>
      </c>
      <c r="AZ395" s="587">
        <v>0</v>
      </c>
      <c r="BA395" s="587">
        <v>0</v>
      </c>
      <c r="BB395" s="587">
        <v>6557674.0869874442</v>
      </c>
      <c r="BC395" s="587">
        <v>-6557674.0869874442</v>
      </c>
      <c r="BD395" s="587">
        <v>0</v>
      </c>
      <c r="BE395" s="587">
        <v>0</v>
      </c>
      <c r="BF395" s="83">
        <f t="shared" si="26"/>
        <v>0</v>
      </c>
      <c r="BG395" s="588">
        <v>0.94721959034263092</v>
      </c>
    </row>
    <row r="396" spans="1:59">
      <c r="A396" s="84" t="s">
        <v>244</v>
      </c>
      <c r="B396" s="83">
        <v>94335855.779230773</v>
      </c>
      <c r="C396" s="83">
        <v>94335855.779230773</v>
      </c>
      <c r="D396" s="83">
        <v>0</v>
      </c>
      <c r="E396" s="83">
        <v>0</v>
      </c>
      <c r="F396" s="83">
        <v>94335855.779230773</v>
      </c>
      <c r="G396" s="83">
        <v>90538702.900226399</v>
      </c>
      <c r="H396" s="83">
        <v>0</v>
      </c>
      <c r="I396" s="83">
        <v>0</v>
      </c>
      <c r="J396" s="83">
        <v>90538702.900226399</v>
      </c>
      <c r="K396" s="82">
        <v>0.95974857229375599</v>
      </c>
      <c r="L396" s="83">
        <v>97479769.830000013</v>
      </c>
      <c r="M396" s="83">
        <v>97479769.830000013</v>
      </c>
      <c r="N396" s="83">
        <v>0</v>
      </c>
      <c r="O396" s="83">
        <v>0</v>
      </c>
      <c r="P396" s="83">
        <v>97479769.830000013</v>
      </c>
      <c r="Q396" s="83">
        <v>93569274.244223669</v>
      </c>
      <c r="R396" s="83">
        <v>0</v>
      </c>
      <c r="S396" s="83">
        <v>0</v>
      </c>
      <c r="T396" s="83">
        <v>93569274.244223669</v>
      </c>
      <c r="U396" s="82">
        <v>0.95988402934684747</v>
      </c>
      <c r="V396" s="83">
        <v>97479769.830000013</v>
      </c>
      <c r="W396" s="83">
        <v>97479769.830000013</v>
      </c>
      <c r="X396" s="83">
        <v>0</v>
      </c>
      <c r="Y396" s="83">
        <v>0</v>
      </c>
      <c r="Z396" s="83">
        <v>97479769.830000013</v>
      </c>
      <c r="AA396" s="83">
        <v>93826105.229060724</v>
      </c>
      <c r="AB396" s="83">
        <v>0</v>
      </c>
      <c r="AC396" s="83">
        <v>0</v>
      </c>
      <c r="AD396" s="83">
        <v>93826105.229060724</v>
      </c>
      <c r="AE396" s="83">
        <f t="shared" si="24"/>
        <v>93813075.432569921</v>
      </c>
      <c r="AF396" s="82">
        <v>0.96251873996716342</v>
      </c>
      <c r="AG396" s="83">
        <v>97479769.830000013</v>
      </c>
      <c r="AH396" s="83">
        <v>97479769.830000013</v>
      </c>
      <c r="AI396" s="83">
        <v>0</v>
      </c>
      <c r="AJ396" s="83">
        <v>0</v>
      </c>
      <c r="AK396" s="83">
        <v>97479769.830000013</v>
      </c>
      <c r="AL396" s="83">
        <v>93922522.573929518</v>
      </c>
      <c r="AM396" s="83">
        <v>0</v>
      </c>
      <c r="AN396" s="83">
        <v>0</v>
      </c>
      <c r="AO396" s="83">
        <v>93922522.573929518</v>
      </c>
      <c r="AP396" s="82">
        <v>0.96350784103948783</v>
      </c>
      <c r="AW396" s="587">
        <v>97479769.830000013</v>
      </c>
      <c r="AX396" s="587">
        <v>97479769.830000013</v>
      </c>
      <c r="AY396" s="587">
        <v>0</v>
      </c>
      <c r="AZ396" s="587">
        <v>0</v>
      </c>
      <c r="BA396" s="587">
        <v>97479769.830000013</v>
      </c>
      <c r="BB396" s="587">
        <v>93922522.573929518</v>
      </c>
      <c r="BC396" s="587">
        <v>0</v>
      </c>
      <c r="BD396" s="587">
        <v>0</v>
      </c>
      <c r="BE396" s="587">
        <v>93922522.573929518</v>
      </c>
      <c r="BF396" s="83">
        <f t="shared" si="26"/>
        <v>93905687.819550008</v>
      </c>
      <c r="BG396" s="588">
        <v>0.96350784103948783</v>
      </c>
    </row>
    <row r="397" spans="1:59">
      <c r="A397" s="84" t="s">
        <v>243</v>
      </c>
      <c r="B397" s="83">
        <v>-94340493.255384624</v>
      </c>
      <c r="C397" s="83">
        <v>-94340493.255384624</v>
      </c>
      <c r="D397" s="83">
        <v>0</v>
      </c>
      <c r="E397" s="83">
        <v>0</v>
      </c>
      <c r="F397" s="83">
        <v>-94340493.255384624</v>
      </c>
      <c r="G397" s="83">
        <v>-90543153.711344108</v>
      </c>
      <c r="H397" s="83">
        <v>0</v>
      </c>
      <c r="I397" s="83">
        <v>0</v>
      </c>
      <c r="J397" s="83">
        <v>-90543153.711344108</v>
      </c>
      <c r="K397" s="82">
        <v>0.95974857229375599</v>
      </c>
      <c r="L397" s="83">
        <v>-97479769.830000013</v>
      </c>
      <c r="M397" s="83">
        <v>-97479769.830000013</v>
      </c>
      <c r="N397" s="83">
        <v>0</v>
      </c>
      <c r="O397" s="83">
        <v>0</v>
      </c>
      <c r="P397" s="83">
        <v>-97479769.830000013</v>
      </c>
      <c r="Q397" s="83">
        <v>-93569274.244223669</v>
      </c>
      <c r="R397" s="83">
        <v>0</v>
      </c>
      <c r="S397" s="83">
        <v>0</v>
      </c>
      <c r="T397" s="83">
        <v>-93569274.244223669</v>
      </c>
      <c r="U397" s="82">
        <v>0.95988402934684747</v>
      </c>
      <c r="V397" s="83">
        <v>-97479769.830000013</v>
      </c>
      <c r="W397" s="83">
        <v>-97479769.830000013</v>
      </c>
      <c r="X397" s="83">
        <v>0</v>
      </c>
      <c r="Y397" s="83">
        <v>0</v>
      </c>
      <c r="Z397" s="83">
        <v>-97479769.830000013</v>
      </c>
      <c r="AA397" s="83">
        <v>-93826105.229060724</v>
      </c>
      <c r="AB397" s="83">
        <v>0</v>
      </c>
      <c r="AC397" s="83">
        <v>0</v>
      </c>
      <c r="AD397" s="83">
        <v>-93826105.229060724</v>
      </c>
      <c r="AE397" s="83">
        <f t="shared" si="24"/>
        <v>-93813075.432569921</v>
      </c>
      <c r="AF397" s="82">
        <v>0.96251873996716342</v>
      </c>
      <c r="AG397" s="83">
        <v>-97479769.830000013</v>
      </c>
      <c r="AH397" s="83">
        <v>-97479769.830000013</v>
      </c>
      <c r="AI397" s="83">
        <v>0</v>
      </c>
      <c r="AJ397" s="83">
        <v>0</v>
      </c>
      <c r="AK397" s="83">
        <v>-97479769.830000013</v>
      </c>
      <c r="AL397" s="83">
        <v>-93922522.573929518</v>
      </c>
      <c r="AM397" s="83">
        <v>0</v>
      </c>
      <c r="AN397" s="83">
        <v>0</v>
      </c>
      <c r="AO397" s="83">
        <v>-93922522.573929518</v>
      </c>
      <c r="AP397" s="82">
        <v>0.96350784103948783</v>
      </c>
      <c r="AW397" s="587">
        <v>-97479769.830000013</v>
      </c>
      <c r="AX397" s="587">
        <v>-97479769.830000013</v>
      </c>
      <c r="AY397" s="587">
        <v>0</v>
      </c>
      <c r="AZ397" s="587">
        <v>0</v>
      </c>
      <c r="BA397" s="587">
        <v>-97479769.830000013</v>
      </c>
      <c r="BB397" s="587">
        <v>-93922522.573929518</v>
      </c>
      <c r="BC397" s="587">
        <v>0</v>
      </c>
      <c r="BD397" s="587">
        <v>0</v>
      </c>
      <c r="BE397" s="587">
        <v>-93922522.573929518</v>
      </c>
      <c r="BF397" s="83">
        <f t="shared" si="26"/>
        <v>-93905687.819550008</v>
      </c>
      <c r="BG397" s="588">
        <v>0.96350784103948783</v>
      </c>
    </row>
    <row r="398" spans="1:59">
      <c r="A398" s="84" t="s">
        <v>242</v>
      </c>
      <c r="B398" s="83">
        <v>1216177001.2461536</v>
      </c>
      <c r="C398" s="83">
        <v>1216177001.2461536</v>
      </c>
      <c r="D398" s="83">
        <v>0</v>
      </c>
      <c r="E398" s="83">
        <v>0</v>
      </c>
      <c r="F398" s="83">
        <v>1216177001.2461536</v>
      </c>
      <c r="G398" s="83">
        <v>1175115641.8195701</v>
      </c>
      <c r="H398" s="83">
        <v>0</v>
      </c>
      <c r="I398" s="83">
        <v>0</v>
      </c>
      <c r="J398" s="83">
        <v>1175115641.8195701</v>
      </c>
      <c r="K398" s="82">
        <v>0.9662373491814843</v>
      </c>
      <c r="L398" s="83">
        <v>1272487894</v>
      </c>
      <c r="M398" s="83">
        <v>1272487894</v>
      </c>
      <c r="N398" s="83">
        <v>0</v>
      </c>
      <c r="O398" s="83">
        <v>0</v>
      </c>
      <c r="P398" s="83">
        <v>1272487894</v>
      </c>
      <c r="Q398" s="83">
        <v>1228308398.7204523</v>
      </c>
      <c r="R398" s="83">
        <v>0</v>
      </c>
      <c r="S398" s="83">
        <v>0</v>
      </c>
      <c r="T398" s="83">
        <v>1228308398.7204523</v>
      </c>
      <c r="U398" s="82">
        <v>0.96528100936137662</v>
      </c>
      <c r="V398" s="83">
        <v>1333622980</v>
      </c>
      <c r="W398" s="83">
        <v>1333622980</v>
      </c>
      <c r="X398" s="83">
        <v>0</v>
      </c>
      <c r="Y398" s="83">
        <v>0</v>
      </c>
      <c r="Z398" s="83">
        <v>1333622980</v>
      </c>
      <c r="AA398" s="83">
        <v>1290218238.6134753</v>
      </c>
      <c r="AB398" s="83">
        <v>0</v>
      </c>
      <c r="AC398" s="83">
        <v>0</v>
      </c>
      <c r="AD398" s="83">
        <v>1290218238.6134753</v>
      </c>
      <c r="AE398" s="83">
        <f t="shared" ref="AE398:AE461" si="27">+IF(AF398=1,AD398,AD398*$AT$6)</f>
        <v>1290039063.7341938</v>
      </c>
      <c r="AF398" s="82">
        <v>0.96745351419595016</v>
      </c>
      <c r="AG398" s="83">
        <v>1399730656</v>
      </c>
      <c r="AH398" s="83">
        <v>1399730656</v>
      </c>
      <c r="AI398" s="83">
        <v>0</v>
      </c>
      <c r="AJ398" s="83">
        <v>0</v>
      </c>
      <c r="AK398" s="83">
        <v>1399730656</v>
      </c>
      <c r="AL398" s="83">
        <v>1355225146.3925021</v>
      </c>
      <c r="AM398" s="83">
        <v>0</v>
      </c>
      <c r="AN398" s="83">
        <v>0</v>
      </c>
      <c r="AO398" s="83">
        <v>1355225146.3925021</v>
      </c>
      <c r="AP398" s="82">
        <v>0.96820423313819459</v>
      </c>
      <c r="AW398" s="587">
        <v>1399730656</v>
      </c>
      <c r="AX398" s="587">
        <v>1399730656</v>
      </c>
      <c r="AY398" s="587">
        <v>0</v>
      </c>
      <c r="AZ398" s="587">
        <v>0</v>
      </c>
      <c r="BA398" s="587">
        <v>1399730656</v>
      </c>
      <c r="BB398" s="587">
        <v>1355225146.3925021</v>
      </c>
      <c r="BC398" s="587">
        <v>0</v>
      </c>
      <c r="BD398" s="587">
        <v>0</v>
      </c>
      <c r="BE398" s="587">
        <v>1355225146.3925021</v>
      </c>
      <c r="BF398" s="83">
        <f t="shared" si="26"/>
        <v>1354982234.6622458</v>
      </c>
      <c r="BG398" s="588">
        <v>0.96820423313819459</v>
      </c>
    </row>
    <row r="399" spans="1:59" ht="15.75" thickBot="1">
      <c r="A399" s="84" t="s">
        <v>241</v>
      </c>
      <c r="B399" s="83">
        <v>33732507</v>
      </c>
      <c r="C399" s="83">
        <v>33732507</v>
      </c>
      <c r="D399" s="83">
        <v>0</v>
      </c>
      <c r="E399" s="83">
        <v>0</v>
      </c>
      <c r="F399" s="83">
        <v>33732507</v>
      </c>
      <c r="G399" s="83">
        <v>31921402.293305296</v>
      </c>
      <c r="H399" s="83">
        <v>0</v>
      </c>
      <c r="I399" s="83">
        <v>0</v>
      </c>
      <c r="J399" s="83">
        <v>31921402.293305296</v>
      </c>
      <c r="K399" s="82">
        <v>0.94630981009817317</v>
      </c>
      <c r="L399" s="83">
        <v>33732507</v>
      </c>
      <c r="M399" s="83">
        <v>33732507</v>
      </c>
      <c r="N399" s="83">
        <v>0</v>
      </c>
      <c r="O399" s="83">
        <v>0</v>
      </c>
      <c r="P399" s="83">
        <v>33732507</v>
      </c>
      <c r="Q399" s="83">
        <v>31898737.185290348</v>
      </c>
      <c r="R399" s="83">
        <v>0</v>
      </c>
      <c r="S399" s="83">
        <v>0</v>
      </c>
      <c r="T399" s="83">
        <v>31898737.185290348</v>
      </c>
      <c r="U399" s="82">
        <v>0.94563790308530427</v>
      </c>
      <c r="V399" s="83">
        <v>33732507</v>
      </c>
      <c r="W399" s="83">
        <v>33732507</v>
      </c>
      <c r="X399" s="83">
        <v>0</v>
      </c>
      <c r="Y399" s="83">
        <v>0</v>
      </c>
      <c r="Z399" s="83">
        <v>33732507</v>
      </c>
      <c r="AA399" s="83">
        <v>32065958.609994527</v>
      </c>
      <c r="AB399" s="83">
        <v>0</v>
      </c>
      <c r="AC399" s="83">
        <v>0</v>
      </c>
      <c r="AD399" s="83">
        <v>32065958.609994527</v>
      </c>
      <c r="AE399" s="83">
        <f t="shared" si="27"/>
        <v>32061505.553843994</v>
      </c>
      <c r="AF399" s="82">
        <v>0.95059518137784804</v>
      </c>
      <c r="AG399" s="83">
        <v>33732507</v>
      </c>
      <c r="AH399" s="83">
        <v>33732507</v>
      </c>
      <c r="AI399" s="83">
        <v>0</v>
      </c>
      <c r="AJ399" s="83">
        <v>0</v>
      </c>
      <c r="AK399" s="83">
        <v>33732507</v>
      </c>
      <c r="AL399" s="83">
        <v>32089185.324925423</v>
      </c>
      <c r="AM399" s="83">
        <v>0</v>
      </c>
      <c r="AN399" s="83">
        <v>0</v>
      </c>
      <c r="AO399" s="83">
        <v>32089185.324925423</v>
      </c>
      <c r="AP399" s="82">
        <v>0.95128373722490955</v>
      </c>
      <c r="AW399" s="587">
        <v>33732507</v>
      </c>
      <c r="AX399" s="587">
        <v>33732507</v>
      </c>
      <c r="AY399" s="587">
        <v>0</v>
      </c>
      <c r="AZ399" s="587">
        <v>0</v>
      </c>
      <c r="BA399" s="587">
        <v>33732507</v>
      </c>
      <c r="BB399" s="587">
        <v>32089185.324925423</v>
      </c>
      <c r="BC399" s="587">
        <v>0</v>
      </c>
      <c r="BD399" s="587">
        <v>0</v>
      </c>
      <c r="BE399" s="587">
        <v>32089185.324925423</v>
      </c>
      <c r="BF399" s="83">
        <f t="shared" si="26"/>
        <v>32083433.631525591</v>
      </c>
      <c r="BG399" s="588">
        <v>0.95128373722490955</v>
      </c>
    </row>
    <row r="400" spans="1:59">
      <c r="A400" s="81" t="s">
        <v>240</v>
      </c>
      <c r="B400" s="78">
        <v>1394140799.7943587</v>
      </c>
      <c r="C400" s="78">
        <v>1394140799.7943587</v>
      </c>
      <c r="D400" s="78">
        <v>-7963486.846153846</v>
      </c>
      <c r="E400" s="78">
        <v>0</v>
      </c>
      <c r="F400" s="78">
        <v>1386177312.948205</v>
      </c>
      <c r="G400" s="78">
        <v>1345965186.6769521</v>
      </c>
      <c r="H400" s="78">
        <v>-7516282.363003456</v>
      </c>
      <c r="I400" s="78">
        <v>0</v>
      </c>
      <c r="J400" s="78">
        <v>1338448904.3139486</v>
      </c>
      <c r="K400" s="74" t="s">
        <v>5</v>
      </c>
      <c r="L400" s="78">
        <v>1359252428.4207692</v>
      </c>
      <c r="M400" s="78">
        <v>1359252428.4207692</v>
      </c>
      <c r="N400" s="78">
        <v>-15184359.73076923</v>
      </c>
      <c r="O400" s="78">
        <v>378846.15384615387</v>
      </c>
      <c r="P400" s="78">
        <v>1344446914.8438461</v>
      </c>
      <c r="Q400" s="78">
        <v>1310978849.1518974</v>
      </c>
      <c r="R400" s="78">
        <v>-14315452.85115771</v>
      </c>
      <c r="S400" s="78">
        <v>378846.15384615387</v>
      </c>
      <c r="T400" s="78">
        <v>1297042242.454586</v>
      </c>
      <c r="U400" s="74" t="s">
        <v>5</v>
      </c>
      <c r="V400" s="78">
        <v>1398939009.8469231</v>
      </c>
      <c r="W400" s="78">
        <v>1398939009.8469231</v>
      </c>
      <c r="X400" s="78">
        <v>-12574633.923076924</v>
      </c>
      <c r="Y400" s="78">
        <v>4309374.9999999991</v>
      </c>
      <c r="Z400" s="78">
        <v>1390673750.9238462</v>
      </c>
      <c r="AA400" s="78">
        <v>1352559358.5043643</v>
      </c>
      <c r="AB400" s="78">
        <v>-11909707.088446485</v>
      </c>
      <c r="AC400" s="78">
        <v>4309374.9999999991</v>
      </c>
      <c r="AD400" s="78">
        <v>1344959026.4159179</v>
      </c>
      <c r="AE400" s="78">
        <f>SUM(AE392:AE399)</f>
        <v>1344772249.5870183</v>
      </c>
      <c r="AF400" s="74" t="s">
        <v>5</v>
      </c>
      <c r="AG400" s="78">
        <v>1451808282.6930768</v>
      </c>
      <c r="AH400" s="78">
        <v>1451808282.6930768</v>
      </c>
      <c r="AI400" s="78">
        <v>-6923076.9230769221</v>
      </c>
      <c r="AJ400" s="78">
        <v>3078125</v>
      </c>
      <c r="AK400" s="78">
        <v>1447963330.77</v>
      </c>
      <c r="AL400" s="78">
        <v>1404915170.2628932</v>
      </c>
      <c r="AM400" s="78">
        <v>-6557674.0869874442</v>
      </c>
      <c r="AN400" s="78">
        <v>3078125</v>
      </c>
      <c r="AO400" s="78">
        <v>1401435621.1759059</v>
      </c>
      <c r="AP400" s="74" t="s">
        <v>5</v>
      </c>
      <c r="AW400" s="589">
        <v>1451808282.6930768</v>
      </c>
      <c r="AX400" s="589">
        <v>1451808282.6930768</v>
      </c>
      <c r="AY400" s="589">
        <v>-6923076.9230769221</v>
      </c>
      <c r="AZ400" s="589">
        <v>3078125</v>
      </c>
      <c r="BA400" s="589">
        <v>1447963330.77</v>
      </c>
      <c r="BB400" s="589">
        <v>1404915170.2628932</v>
      </c>
      <c r="BC400" s="589">
        <v>-6557674.0869874442</v>
      </c>
      <c r="BD400" s="589">
        <v>3078125</v>
      </c>
      <c r="BE400" s="589">
        <v>1401435621.1759059</v>
      </c>
      <c r="BF400" s="78">
        <f>SUM(BF392:BF399)</f>
        <v>1401184426.6400836</v>
      </c>
      <c r="BG400" s="590" t="s">
        <v>5</v>
      </c>
    </row>
    <row r="402" spans="1:59">
      <c r="A402" s="81" t="s">
        <v>238</v>
      </c>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c r="AA402" s="83"/>
      <c r="AB402" s="83"/>
      <c r="AC402" s="83"/>
      <c r="AD402" s="83"/>
      <c r="AE402" s="83">
        <f t="shared" si="27"/>
        <v>0</v>
      </c>
      <c r="AF402" s="83"/>
      <c r="AG402" s="83"/>
      <c r="AH402" s="83"/>
      <c r="AI402" s="83"/>
      <c r="AJ402" s="83"/>
      <c r="AK402" s="83"/>
      <c r="AL402" s="83"/>
      <c r="AM402" s="83"/>
      <c r="AN402" s="83"/>
      <c r="AO402" s="83"/>
      <c r="AP402" s="83"/>
      <c r="AW402" s="587"/>
      <c r="AX402" s="587"/>
      <c r="AY402" s="587"/>
      <c r="AZ402" s="587"/>
      <c r="BA402" s="587"/>
      <c r="BB402" s="587"/>
      <c r="BC402" s="587"/>
      <c r="BD402" s="587"/>
      <c r="BE402" s="587"/>
      <c r="BF402" s="83">
        <f>+IF(BG402=1,BE402,BE402*$BK$6)</f>
        <v>0</v>
      </c>
      <c r="BG402" s="587"/>
    </row>
    <row r="403" spans="1:59" ht="15.75" thickBot="1">
      <c r="A403" s="84" t="s">
        <v>239</v>
      </c>
      <c r="B403" s="83">
        <v>0</v>
      </c>
      <c r="C403" s="83">
        <v>0</v>
      </c>
      <c r="D403" s="83">
        <v>0</v>
      </c>
      <c r="E403" s="83">
        <v>0</v>
      </c>
      <c r="F403" s="83">
        <v>0</v>
      </c>
      <c r="G403" s="83">
        <v>0</v>
      </c>
      <c r="H403" s="83">
        <v>0</v>
      </c>
      <c r="I403" s="83">
        <v>0</v>
      </c>
      <c r="J403" s="83">
        <v>0</v>
      </c>
      <c r="K403" s="82">
        <v>0.96436453997306537</v>
      </c>
      <c r="L403" s="83">
        <v>0</v>
      </c>
      <c r="M403" s="83">
        <v>0</v>
      </c>
      <c r="N403" s="83">
        <v>0</v>
      </c>
      <c r="O403" s="83">
        <v>0</v>
      </c>
      <c r="P403" s="83">
        <v>0</v>
      </c>
      <c r="Q403" s="83">
        <v>0</v>
      </c>
      <c r="R403" s="83">
        <v>0</v>
      </c>
      <c r="S403" s="83">
        <v>0</v>
      </c>
      <c r="T403" s="83">
        <v>0</v>
      </c>
      <c r="U403" s="82">
        <v>0.96323664363153194</v>
      </c>
      <c r="V403" s="83">
        <v>0</v>
      </c>
      <c r="W403" s="83">
        <v>0</v>
      </c>
      <c r="X403" s="83">
        <v>0</v>
      </c>
      <c r="Y403" s="83">
        <v>0</v>
      </c>
      <c r="Z403" s="83">
        <v>0</v>
      </c>
      <c r="AA403" s="83">
        <v>0</v>
      </c>
      <c r="AB403" s="83">
        <v>0</v>
      </c>
      <c r="AC403" s="83">
        <v>0</v>
      </c>
      <c r="AD403" s="83">
        <v>0</v>
      </c>
      <c r="AE403" s="83">
        <f t="shared" si="27"/>
        <v>0</v>
      </c>
      <c r="AF403" s="82">
        <v>0.96615085005884116</v>
      </c>
      <c r="AG403" s="83">
        <v>0</v>
      </c>
      <c r="AH403" s="83">
        <v>0</v>
      </c>
      <c r="AI403" s="83">
        <v>0</v>
      </c>
      <c r="AJ403" s="83">
        <v>0</v>
      </c>
      <c r="AK403" s="83">
        <v>0</v>
      </c>
      <c r="AL403" s="83">
        <v>0</v>
      </c>
      <c r="AM403" s="83">
        <v>0</v>
      </c>
      <c r="AN403" s="83">
        <v>0</v>
      </c>
      <c r="AO403" s="83">
        <v>0</v>
      </c>
      <c r="AP403" s="82">
        <v>0.96682919866866823</v>
      </c>
      <c r="AW403" s="587">
        <v>0</v>
      </c>
      <c r="AX403" s="587">
        <v>0</v>
      </c>
      <c r="AY403" s="587">
        <v>0</v>
      </c>
      <c r="AZ403" s="587">
        <v>0</v>
      </c>
      <c r="BA403" s="587">
        <v>0</v>
      </c>
      <c r="BB403" s="587">
        <v>0</v>
      </c>
      <c r="BC403" s="587">
        <v>0</v>
      </c>
      <c r="BD403" s="587">
        <v>0</v>
      </c>
      <c r="BE403" s="587">
        <v>0</v>
      </c>
      <c r="BF403" s="83">
        <f>+IF(BG403=1,BE403,BE403*$BK$6)</f>
        <v>0</v>
      </c>
      <c r="BG403" s="588">
        <v>0.96682919866866823</v>
      </c>
    </row>
    <row r="404" spans="1:59">
      <c r="A404" s="81" t="s">
        <v>238</v>
      </c>
      <c r="B404" s="78">
        <v>0</v>
      </c>
      <c r="C404" s="78">
        <v>0</v>
      </c>
      <c r="D404" s="78">
        <v>0</v>
      </c>
      <c r="E404" s="78">
        <v>0</v>
      </c>
      <c r="F404" s="78">
        <v>0</v>
      </c>
      <c r="G404" s="78">
        <v>0</v>
      </c>
      <c r="H404" s="78">
        <v>0</v>
      </c>
      <c r="I404" s="78">
        <v>0</v>
      </c>
      <c r="J404" s="78">
        <v>0</v>
      </c>
      <c r="K404" s="74" t="s">
        <v>5</v>
      </c>
      <c r="L404" s="78">
        <v>0</v>
      </c>
      <c r="M404" s="78">
        <v>0</v>
      </c>
      <c r="N404" s="78">
        <v>0</v>
      </c>
      <c r="O404" s="78">
        <v>0</v>
      </c>
      <c r="P404" s="78">
        <v>0</v>
      </c>
      <c r="Q404" s="78">
        <v>0</v>
      </c>
      <c r="R404" s="78">
        <v>0</v>
      </c>
      <c r="S404" s="78">
        <v>0</v>
      </c>
      <c r="T404" s="78">
        <v>0</v>
      </c>
      <c r="U404" s="74" t="s">
        <v>5</v>
      </c>
      <c r="V404" s="78">
        <v>0</v>
      </c>
      <c r="W404" s="78">
        <v>0</v>
      </c>
      <c r="X404" s="78">
        <v>0</v>
      </c>
      <c r="Y404" s="78">
        <v>0</v>
      </c>
      <c r="Z404" s="78">
        <v>0</v>
      </c>
      <c r="AA404" s="78">
        <v>0</v>
      </c>
      <c r="AB404" s="78">
        <v>0</v>
      </c>
      <c r="AC404" s="78">
        <v>0</v>
      </c>
      <c r="AD404" s="78">
        <v>0</v>
      </c>
      <c r="AE404" s="78">
        <f t="shared" si="27"/>
        <v>0</v>
      </c>
      <c r="AF404" s="74" t="s">
        <v>5</v>
      </c>
      <c r="AG404" s="78">
        <v>0</v>
      </c>
      <c r="AH404" s="78">
        <v>0</v>
      </c>
      <c r="AI404" s="78">
        <v>0</v>
      </c>
      <c r="AJ404" s="78">
        <v>0</v>
      </c>
      <c r="AK404" s="78">
        <v>0</v>
      </c>
      <c r="AL404" s="78">
        <v>0</v>
      </c>
      <c r="AM404" s="78">
        <v>0</v>
      </c>
      <c r="AN404" s="78">
        <v>0</v>
      </c>
      <c r="AO404" s="78">
        <v>0</v>
      </c>
      <c r="AP404" s="74" t="s">
        <v>5</v>
      </c>
      <c r="AW404" s="589">
        <v>0</v>
      </c>
      <c r="AX404" s="589">
        <v>0</v>
      </c>
      <c r="AY404" s="589">
        <v>0</v>
      </c>
      <c r="AZ404" s="589">
        <v>0</v>
      </c>
      <c r="BA404" s="589">
        <v>0</v>
      </c>
      <c r="BB404" s="589">
        <v>0</v>
      </c>
      <c r="BC404" s="589">
        <v>0</v>
      </c>
      <c r="BD404" s="589">
        <v>0</v>
      </c>
      <c r="BE404" s="589">
        <v>0</v>
      </c>
      <c r="BF404" s="78">
        <f>+IF(BG404=1,BE404,BE404*$BK$6)</f>
        <v>0</v>
      </c>
      <c r="BG404" s="590" t="s">
        <v>5</v>
      </c>
    </row>
    <row r="406" spans="1:59">
      <c r="A406" s="81" t="s">
        <v>236</v>
      </c>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c r="AA406" s="83"/>
      <c r="AB406" s="83"/>
      <c r="AC406" s="83"/>
      <c r="AD406" s="83"/>
      <c r="AE406" s="83">
        <f t="shared" si="27"/>
        <v>0</v>
      </c>
      <c r="AF406" s="83"/>
      <c r="AG406" s="83"/>
      <c r="AH406" s="83"/>
      <c r="AI406" s="83"/>
      <c r="AJ406" s="83"/>
      <c r="AK406" s="83"/>
      <c r="AL406" s="83"/>
      <c r="AM406" s="83"/>
      <c r="AN406" s="83"/>
      <c r="AO406" s="83"/>
      <c r="AP406" s="83"/>
      <c r="AW406" s="587"/>
      <c r="AX406" s="587"/>
      <c r="AY406" s="587"/>
      <c r="AZ406" s="587"/>
      <c r="BA406" s="587"/>
      <c r="BB406" s="587"/>
      <c r="BC406" s="587"/>
      <c r="BD406" s="587"/>
      <c r="BE406" s="587"/>
      <c r="BF406" s="83">
        <f>+IF(BG406=1,BE406,BE406*$BK$6)</f>
        <v>0</v>
      </c>
      <c r="BG406" s="587"/>
    </row>
    <row r="407" spans="1:59" ht="15.75" thickBot="1">
      <c r="A407" s="84" t="s">
        <v>237</v>
      </c>
      <c r="B407" s="83">
        <v>0</v>
      </c>
      <c r="C407" s="83">
        <v>0</v>
      </c>
      <c r="D407" s="83">
        <v>0</v>
      </c>
      <c r="E407" s="83">
        <v>0</v>
      </c>
      <c r="F407" s="83">
        <v>0</v>
      </c>
      <c r="G407" s="83">
        <v>0</v>
      </c>
      <c r="H407" s="83">
        <v>0</v>
      </c>
      <c r="I407" s="83">
        <v>0</v>
      </c>
      <c r="J407" s="83">
        <v>0</v>
      </c>
      <c r="K407" s="82">
        <v>0.96436453997306537</v>
      </c>
      <c r="L407" s="83">
        <v>0</v>
      </c>
      <c r="M407" s="83">
        <v>0</v>
      </c>
      <c r="N407" s="83">
        <v>0</v>
      </c>
      <c r="O407" s="83">
        <v>0</v>
      </c>
      <c r="P407" s="83">
        <v>0</v>
      </c>
      <c r="Q407" s="83">
        <v>0</v>
      </c>
      <c r="R407" s="83">
        <v>0</v>
      </c>
      <c r="S407" s="83">
        <v>0</v>
      </c>
      <c r="T407" s="83">
        <v>0</v>
      </c>
      <c r="U407" s="82">
        <v>0.96323664363153194</v>
      </c>
      <c r="V407" s="83">
        <v>0</v>
      </c>
      <c r="W407" s="83">
        <v>0</v>
      </c>
      <c r="X407" s="83">
        <v>0</v>
      </c>
      <c r="Y407" s="83">
        <v>0</v>
      </c>
      <c r="Z407" s="83">
        <v>0</v>
      </c>
      <c r="AA407" s="83">
        <v>0</v>
      </c>
      <c r="AB407" s="83">
        <v>0</v>
      </c>
      <c r="AC407" s="83">
        <v>0</v>
      </c>
      <c r="AD407" s="83">
        <v>0</v>
      </c>
      <c r="AE407" s="83">
        <f t="shared" si="27"/>
        <v>0</v>
      </c>
      <c r="AF407" s="82">
        <v>0.96615085005884116</v>
      </c>
      <c r="AG407" s="83">
        <v>0</v>
      </c>
      <c r="AH407" s="83">
        <v>0</v>
      </c>
      <c r="AI407" s="83">
        <v>0</v>
      </c>
      <c r="AJ407" s="83">
        <v>0</v>
      </c>
      <c r="AK407" s="83">
        <v>0</v>
      </c>
      <c r="AL407" s="83">
        <v>0</v>
      </c>
      <c r="AM407" s="83">
        <v>0</v>
      </c>
      <c r="AN407" s="83">
        <v>0</v>
      </c>
      <c r="AO407" s="83">
        <v>0</v>
      </c>
      <c r="AP407" s="82">
        <v>0.96682919866866823</v>
      </c>
      <c r="AW407" s="587">
        <v>0</v>
      </c>
      <c r="AX407" s="587">
        <v>0</v>
      </c>
      <c r="AY407" s="587">
        <v>0</v>
      </c>
      <c r="AZ407" s="587">
        <v>0</v>
      </c>
      <c r="BA407" s="587">
        <v>0</v>
      </c>
      <c r="BB407" s="587">
        <v>0</v>
      </c>
      <c r="BC407" s="587">
        <v>0</v>
      </c>
      <c r="BD407" s="587">
        <v>0</v>
      </c>
      <c r="BE407" s="587">
        <v>0</v>
      </c>
      <c r="BF407" s="83">
        <f>+IF(BG407=1,BE407,BE407*$BK$6)</f>
        <v>0</v>
      </c>
      <c r="BG407" s="588">
        <v>0.96682919866866823</v>
      </c>
    </row>
    <row r="408" spans="1:59">
      <c r="A408" s="81" t="s">
        <v>236</v>
      </c>
      <c r="B408" s="78">
        <v>0</v>
      </c>
      <c r="C408" s="78">
        <v>0</v>
      </c>
      <c r="D408" s="78">
        <v>0</v>
      </c>
      <c r="E408" s="78">
        <v>0</v>
      </c>
      <c r="F408" s="78">
        <v>0</v>
      </c>
      <c r="G408" s="78">
        <v>0</v>
      </c>
      <c r="H408" s="78">
        <v>0</v>
      </c>
      <c r="I408" s="78">
        <v>0</v>
      </c>
      <c r="J408" s="78">
        <v>0</v>
      </c>
      <c r="K408" s="74" t="s">
        <v>5</v>
      </c>
      <c r="L408" s="78">
        <v>0</v>
      </c>
      <c r="M408" s="78">
        <v>0</v>
      </c>
      <c r="N408" s="78">
        <v>0</v>
      </c>
      <c r="O408" s="78">
        <v>0</v>
      </c>
      <c r="P408" s="78">
        <v>0</v>
      </c>
      <c r="Q408" s="78">
        <v>0</v>
      </c>
      <c r="R408" s="78">
        <v>0</v>
      </c>
      <c r="S408" s="78">
        <v>0</v>
      </c>
      <c r="T408" s="78">
        <v>0</v>
      </c>
      <c r="U408" s="74" t="s">
        <v>5</v>
      </c>
      <c r="V408" s="78">
        <v>0</v>
      </c>
      <c r="W408" s="78">
        <v>0</v>
      </c>
      <c r="X408" s="78">
        <v>0</v>
      </c>
      <c r="Y408" s="78">
        <v>0</v>
      </c>
      <c r="Z408" s="78">
        <v>0</v>
      </c>
      <c r="AA408" s="78">
        <v>0</v>
      </c>
      <c r="AB408" s="78">
        <v>0</v>
      </c>
      <c r="AC408" s="78">
        <v>0</v>
      </c>
      <c r="AD408" s="78">
        <v>0</v>
      </c>
      <c r="AE408" s="78">
        <f t="shared" si="27"/>
        <v>0</v>
      </c>
      <c r="AF408" s="74" t="s">
        <v>5</v>
      </c>
      <c r="AG408" s="78">
        <v>0</v>
      </c>
      <c r="AH408" s="78">
        <v>0</v>
      </c>
      <c r="AI408" s="78">
        <v>0</v>
      </c>
      <c r="AJ408" s="78">
        <v>0</v>
      </c>
      <c r="AK408" s="78">
        <v>0</v>
      </c>
      <c r="AL408" s="78">
        <v>0</v>
      </c>
      <c r="AM408" s="78">
        <v>0</v>
      </c>
      <c r="AN408" s="78">
        <v>0</v>
      </c>
      <c r="AO408" s="78">
        <v>0</v>
      </c>
      <c r="AP408" s="74" t="s">
        <v>5</v>
      </c>
      <c r="AW408" s="589">
        <v>0</v>
      </c>
      <c r="AX408" s="589">
        <v>0</v>
      </c>
      <c r="AY408" s="589">
        <v>0</v>
      </c>
      <c r="AZ408" s="589">
        <v>0</v>
      </c>
      <c r="BA408" s="589">
        <v>0</v>
      </c>
      <c r="BB408" s="589">
        <v>0</v>
      </c>
      <c r="BC408" s="589">
        <v>0</v>
      </c>
      <c r="BD408" s="589">
        <v>0</v>
      </c>
      <c r="BE408" s="589">
        <v>0</v>
      </c>
      <c r="BF408" s="78">
        <f>+IF(BG408=1,BE408,BE408*$BK$6)</f>
        <v>0</v>
      </c>
      <c r="BG408" s="590" t="s">
        <v>5</v>
      </c>
    </row>
    <row r="409" spans="1:59" ht="15.75" thickBot="1"/>
    <row r="410" spans="1:59">
      <c r="A410" s="80" t="s">
        <v>235</v>
      </c>
      <c r="B410" s="78">
        <v>3432273855.0625763</v>
      </c>
      <c r="C410" s="78">
        <v>3432273855.0625763</v>
      </c>
      <c r="D410" s="78">
        <v>-828934218.23343635</v>
      </c>
      <c r="E410" s="78">
        <v>0</v>
      </c>
      <c r="F410" s="78">
        <v>2603339636.8291407</v>
      </c>
      <c r="G410" s="78">
        <v>2539147214.3084831</v>
      </c>
      <c r="H410" s="78">
        <v>-816436177.75509882</v>
      </c>
      <c r="I410" s="78">
        <v>0</v>
      </c>
      <c r="J410" s="78">
        <v>1722711036.5533843</v>
      </c>
      <c r="K410" s="74" t="s">
        <v>5</v>
      </c>
      <c r="L410" s="78">
        <v>3877109429.392736</v>
      </c>
      <c r="M410" s="78">
        <v>3877109429.392736</v>
      </c>
      <c r="N410" s="78">
        <v>-1051383200.677833</v>
      </c>
      <c r="O410" s="78">
        <v>378846.15384615387</v>
      </c>
      <c r="P410" s="78">
        <v>2826105074.8687487</v>
      </c>
      <c r="Q410" s="78">
        <v>2757765159.0955029</v>
      </c>
      <c r="R410" s="78">
        <v>-1010882821.6411557</v>
      </c>
      <c r="S410" s="78">
        <v>378846.15384615387</v>
      </c>
      <c r="T410" s="78">
        <v>1747261183.6081934</v>
      </c>
      <c r="U410" s="74" t="s">
        <v>5</v>
      </c>
      <c r="V410" s="78">
        <v>3628590762.8973083</v>
      </c>
      <c r="W410" s="78">
        <v>3628590762.8973083</v>
      </c>
      <c r="X410" s="78">
        <v>-897484200.76737797</v>
      </c>
      <c r="Y410" s="78">
        <v>68647018.616239682</v>
      </c>
      <c r="Z410" s="78">
        <v>2799753580.7461705</v>
      </c>
      <c r="AA410" s="78">
        <v>2490773730.7248487</v>
      </c>
      <c r="AB410" s="78">
        <v>-861121545.36288619</v>
      </c>
      <c r="AC410" s="78">
        <v>65468429.002802707</v>
      </c>
      <c r="AD410" s="78">
        <v>1695120614.3647659</v>
      </c>
      <c r="AE410" s="78">
        <f>+SUM(AE400,AE385,AE381,AE377,)</f>
        <v>1694924055.9147365</v>
      </c>
      <c r="AF410" s="74" t="s">
        <v>5</v>
      </c>
      <c r="AG410" s="78">
        <v>3480866814.4499474</v>
      </c>
      <c r="AH410" s="78">
        <v>3480866814.4499474</v>
      </c>
      <c r="AI410" s="78">
        <v>-697281660.97502887</v>
      </c>
      <c r="AJ410" s="78">
        <v>66765460.36725267</v>
      </c>
      <c r="AK410" s="78">
        <v>2850350613.8421712</v>
      </c>
      <c r="AL410" s="78">
        <v>2347335251.6355557</v>
      </c>
      <c r="AM410" s="78">
        <v>-665517705.99386311</v>
      </c>
      <c r="AN410" s="78">
        <v>63662851.402056307</v>
      </c>
      <c r="AO410" s="78">
        <v>1745480397.0437493</v>
      </c>
      <c r="AP410" s="74" t="s">
        <v>5</v>
      </c>
      <c r="AW410" s="589">
        <v>3480866814.4499474</v>
      </c>
      <c r="AX410" s="589">
        <v>3480866814.4499474</v>
      </c>
      <c r="AY410" s="589">
        <v>-697281660.97502887</v>
      </c>
      <c r="AZ410" s="589">
        <v>66765460.36725267</v>
      </c>
      <c r="BA410" s="589">
        <v>2850350613.8421712</v>
      </c>
      <c r="BB410" s="589">
        <v>2347335251.6355557</v>
      </c>
      <c r="BC410" s="589">
        <v>-665517705.99386311</v>
      </c>
      <c r="BD410" s="589">
        <v>63662851.402056307</v>
      </c>
      <c r="BE410" s="589">
        <v>1745480397.0437493</v>
      </c>
      <c r="BF410" s="78">
        <f>+SUM(BF400,BF385,BF381,BF377,)</f>
        <v>1745218294.9507465</v>
      </c>
      <c r="BG410" s="590" t="s">
        <v>5</v>
      </c>
    </row>
    <row r="411" spans="1:59" ht="15.75" thickBot="1">
      <c r="AE411" s="77">
        <f t="shared" si="27"/>
        <v>0</v>
      </c>
      <c r="BF411" s="77">
        <f>+IF(BG411=1,BE411,BE411*$BK$6)</f>
        <v>0</v>
      </c>
    </row>
    <row r="412" spans="1:59">
      <c r="A412" s="79" t="s">
        <v>234</v>
      </c>
      <c r="B412" s="78">
        <v>5546217086.8053722</v>
      </c>
      <c r="C412" s="78">
        <v>5546217086.8053722</v>
      </c>
      <c r="D412" s="78">
        <v>-970391095.82616222</v>
      </c>
      <c r="E412" s="78">
        <v>0</v>
      </c>
      <c r="F412" s="78">
        <v>4575825990.9792109</v>
      </c>
      <c r="G412" s="78">
        <v>4583870119.7638569</v>
      </c>
      <c r="H412" s="78">
        <v>-954583933.33956993</v>
      </c>
      <c r="I412" s="78">
        <v>0</v>
      </c>
      <c r="J412" s="78">
        <v>3629286186.4242868</v>
      </c>
      <c r="K412" s="74" t="s">
        <v>5</v>
      </c>
      <c r="L412" s="78">
        <v>5926464466.5544653</v>
      </c>
      <c r="M412" s="78">
        <v>5926464466.5544653</v>
      </c>
      <c r="N412" s="78">
        <v>-1184640110.2361479</v>
      </c>
      <c r="O412" s="78">
        <v>378846.15384615387</v>
      </c>
      <c r="P412" s="78">
        <v>4742203202.4721632</v>
      </c>
      <c r="Q412" s="78">
        <v>4739984442.1616821</v>
      </c>
      <c r="R412" s="78">
        <v>-1141753738.5552866</v>
      </c>
      <c r="S412" s="78">
        <v>378846.15384615387</v>
      </c>
      <c r="T412" s="78">
        <v>3598609549.760242</v>
      </c>
      <c r="U412" s="74" t="s">
        <v>5</v>
      </c>
      <c r="V412" s="78">
        <v>5675147975.0633097</v>
      </c>
      <c r="W412" s="78">
        <v>5675147975.0633097</v>
      </c>
      <c r="X412" s="78">
        <v>-1027975522.138508</v>
      </c>
      <c r="Y412" s="78">
        <v>68647018.616239682</v>
      </c>
      <c r="Z412" s="78">
        <v>4715819471.5410423</v>
      </c>
      <c r="AA412" s="78">
        <v>4476567186.6748667</v>
      </c>
      <c r="AB412" s="78">
        <v>-989413181.13142884</v>
      </c>
      <c r="AC412" s="78">
        <v>65468429.002802707</v>
      </c>
      <c r="AD412" s="78">
        <v>3552622434.5462408</v>
      </c>
      <c r="AE412" s="78">
        <f>+AE410+AE337</f>
        <v>3552336067.624012</v>
      </c>
      <c r="AF412" s="74" t="s">
        <v>5</v>
      </c>
      <c r="AG412" s="78">
        <v>5530365224.2182007</v>
      </c>
      <c r="AH412" s="78">
        <v>5530365224.2182007</v>
      </c>
      <c r="AI412" s="78">
        <v>-825196507.48317075</v>
      </c>
      <c r="AJ412" s="78">
        <v>66765460.36725267</v>
      </c>
      <c r="AK412" s="78">
        <v>4771934177.1022835</v>
      </c>
      <c r="AL412" s="78">
        <v>4337027908.5942078</v>
      </c>
      <c r="AM412" s="78">
        <v>-791275430.45842457</v>
      </c>
      <c r="AN412" s="78">
        <v>63662851.402056307</v>
      </c>
      <c r="AO412" s="78">
        <v>3609415329.5378399</v>
      </c>
      <c r="AP412" s="74" t="s">
        <v>5</v>
      </c>
      <c r="AW412" s="589">
        <v>5530365224.2182007</v>
      </c>
      <c r="AX412" s="589">
        <v>5530365224.2182007</v>
      </c>
      <c r="AY412" s="589">
        <v>-825196507.48317075</v>
      </c>
      <c r="AZ412" s="589">
        <v>66765460.36725267</v>
      </c>
      <c r="BA412" s="589">
        <v>4771934177.1022835</v>
      </c>
      <c r="BB412" s="589">
        <v>4337027908.5942078</v>
      </c>
      <c r="BC412" s="589">
        <v>-791275430.45842457</v>
      </c>
      <c r="BD412" s="589">
        <v>63662851.402056307</v>
      </c>
      <c r="BE412" s="589">
        <v>3609415329.5378399</v>
      </c>
      <c r="BF412" s="78">
        <f>+BF410+BF337</f>
        <v>3609037575.6140242</v>
      </c>
      <c r="BG412" s="590" t="s">
        <v>5</v>
      </c>
    </row>
    <row r="414" spans="1:59">
      <c r="A414" s="79" t="s">
        <v>132</v>
      </c>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c r="AA414" s="83"/>
      <c r="AB414" s="83"/>
      <c r="AC414" s="83"/>
      <c r="AD414" s="83"/>
      <c r="AE414" s="83"/>
      <c r="AF414" s="83"/>
      <c r="AG414" s="83"/>
      <c r="AH414" s="83"/>
      <c r="AI414" s="83"/>
      <c r="AJ414" s="83"/>
      <c r="AK414" s="83"/>
      <c r="AL414" s="83"/>
      <c r="AM414" s="83"/>
      <c r="AN414" s="83"/>
      <c r="AO414" s="83"/>
      <c r="AP414" s="83"/>
      <c r="AW414" s="587"/>
      <c r="AX414" s="587"/>
      <c r="AY414" s="587"/>
      <c r="AZ414" s="587"/>
      <c r="BA414" s="587"/>
      <c r="BB414" s="587"/>
      <c r="BC414" s="587"/>
      <c r="BD414" s="587"/>
      <c r="BE414" s="587"/>
      <c r="BF414" s="83"/>
      <c r="BG414" s="587"/>
    </row>
    <row r="415" spans="1:59">
      <c r="A415" s="80" t="s">
        <v>217</v>
      </c>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c r="AA415" s="83"/>
      <c r="AB415" s="83"/>
      <c r="AC415" s="83"/>
      <c r="AD415" s="83"/>
      <c r="AE415" s="83"/>
      <c r="AF415" s="83"/>
      <c r="AG415" s="83"/>
      <c r="AH415" s="83"/>
      <c r="AI415" s="83"/>
      <c r="AJ415" s="83"/>
      <c r="AK415" s="83"/>
      <c r="AL415" s="83"/>
      <c r="AM415" s="83"/>
      <c r="AN415" s="83"/>
      <c r="AO415" s="83"/>
      <c r="AP415" s="83"/>
      <c r="AW415" s="587"/>
      <c r="AX415" s="587"/>
      <c r="AY415" s="587"/>
      <c r="AZ415" s="587"/>
      <c r="BA415" s="587"/>
      <c r="BB415" s="587"/>
      <c r="BC415" s="587"/>
      <c r="BD415" s="587"/>
      <c r="BE415" s="587"/>
      <c r="BF415" s="83"/>
      <c r="BG415" s="587"/>
    </row>
    <row r="416" spans="1:59">
      <c r="A416" s="81" t="s">
        <v>220</v>
      </c>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c r="AA416" s="83"/>
      <c r="AB416" s="83"/>
      <c r="AC416" s="83"/>
      <c r="AD416" s="83"/>
      <c r="AE416" s="83"/>
      <c r="AF416" s="83"/>
      <c r="AG416" s="83"/>
      <c r="AH416" s="83"/>
      <c r="AI416" s="83"/>
      <c r="AJ416" s="83"/>
      <c r="AK416" s="83"/>
      <c r="AL416" s="83"/>
      <c r="AM416" s="83"/>
      <c r="AN416" s="83"/>
      <c r="AO416" s="83"/>
      <c r="AP416" s="83"/>
      <c r="AW416" s="587"/>
      <c r="AX416" s="587"/>
      <c r="AY416" s="587"/>
      <c r="AZ416" s="587"/>
      <c r="BA416" s="587"/>
      <c r="BB416" s="587"/>
      <c r="BC416" s="587"/>
      <c r="BD416" s="587"/>
      <c r="BE416" s="587"/>
      <c r="BF416" s="83"/>
      <c r="BG416" s="587"/>
    </row>
    <row r="417" spans="1:59">
      <c r="A417" s="84" t="s">
        <v>233</v>
      </c>
      <c r="B417" s="83">
        <v>-121070244.01685165</v>
      </c>
      <c r="C417" s="83">
        <v>-121070244.01685165</v>
      </c>
      <c r="D417" s="83">
        <v>121070244.01685165</v>
      </c>
      <c r="E417" s="83">
        <v>0</v>
      </c>
      <c r="F417" s="83">
        <v>0</v>
      </c>
      <c r="G417" s="83">
        <v>-121070244.01685165</v>
      </c>
      <c r="H417" s="83">
        <v>121070244.01685165</v>
      </c>
      <c r="I417" s="83">
        <v>0</v>
      </c>
      <c r="J417" s="83">
        <v>0</v>
      </c>
      <c r="K417" s="82">
        <v>1</v>
      </c>
      <c r="L417" s="83">
        <v>-119170589.95912705</v>
      </c>
      <c r="M417" s="83">
        <v>-119170589.95912705</v>
      </c>
      <c r="N417" s="83">
        <v>119170589.95912705</v>
      </c>
      <c r="O417" s="83">
        <v>0</v>
      </c>
      <c r="P417" s="83">
        <v>0</v>
      </c>
      <c r="Q417" s="83">
        <v>-119170589.95912705</v>
      </c>
      <c r="R417" s="83">
        <v>119170589.95912705</v>
      </c>
      <c r="S417" s="83">
        <v>0</v>
      </c>
      <c r="T417" s="83">
        <v>0</v>
      </c>
      <c r="U417" s="82">
        <v>1</v>
      </c>
      <c r="V417" s="83">
        <v>-120245926.35671824</v>
      </c>
      <c r="W417" s="83">
        <v>-120245926.35671824</v>
      </c>
      <c r="X417" s="83">
        <v>120245926.35671824</v>
      </c>
      <c r="Y417" s="83">
        <v>0</v>
      </c>
      <c r="Z417" s="83">
        <v>0</v>
      </c>
      <c r="AA417" s="83">
        <v>-120245926.35671824</v>
      </c>
      <c r="AB417" s="83">
        <v>120245926.35671824</v>
      </c>
      <c r="AC417" s="83">
        <v>0</v>
      </c>
      <c r="AD417" s="83">
        <v>0</v>
      </c>
      <c r="AE417" s="83">
        <f t="shared" si="27"/>
        <v>0</v>
      </c>
      <c r="AF417" s="82">
        <v>1</v>
      </c>
      <c r="AG417" s="83">
        <v>-121330546.644739</v>
      </c>
      <c r="AH417" s="83">
        <v>-121330546.644739</v>
      </c>
      <c r="AI417" s="83">
        <v>121330546.644739</v>
      </c>
      <c r="AJ417" s="83">
        <v>0</v>
      </c>
      <c r="AK417" s="83">
        <v>0</v>
      </c>
      <c r="AL417" s="83">
        <v>-121330546.644739</v>
      </c>
      <c r="AM417" s="83">
        <v>121330546.644739</v>
      </c>
      <c r="AN417" s="83">
        <v>0</v>
      </c>
      <c r="AO417" s="83">
        <v>0</v>
      </c>
      <c r="AP417" s="82">
        <v>1</v>
      </c>
      <c r="AW417" s="587">
        <v>-121330546.644739</v>
      </c>
      <c r="AX417" s="587">
        <v>-121330546.644739</v>
      </c>
      <c r="AY417" s="587">
        <v>121330546.644739</v>
      </c>
      <c r="AZ417" s="587">
        <v>0</v>
      </c>
      <c r="BA417" s="587">
        <v>0</v>
      </c>
      <c r="BB417" s="587">
        <v>-121330546.644739</v>
      </c>
      <c r="BC417" s="587">
        <v>121330546.644739</v>
      </c>
      <c r="BD417" s="587">
        <v>0</v>
      </c>
      <c r="BE417" s="587">
        <v>0</v>
      </c>
      <c r="BF417" s="83">
        <f t="shared" ref="BF417:BF429" si="28">+IF(BG417=1,BE417,BE417*$BK$6)</f>
        <v>0</v>
      </c>
      <c r="BG417" s="588">
        <v>1</v>
      </c>
    </row>
    <row r="418" spans="1:59">
      <c r="A418" s="84" t="s">
        <v>232</v>
      </c>
      <c r="B418" s="83">
        <v>0</v>
      </c>
      <c r="C418" s="83">
        <v>0</v>
      </c>
      <c r="D418" s="83">
        <v>0</v>
      </c>
      <c r="E418" s="83">
        <v>0</v>
      </c>
      <c r="F418" s="83">
        <v>0</v>
      </c>
      <c r="G418" s="83">
        <v>0</v>
      </c>
      <c r="H418" s="83">
        <v>0</v>
      </c>
      <c r="I418" s="83">
        <v>0</v>
      </c>
      <c r="J418" s="83">
        <v>0</v>
      </c>
      <c r="K418" s="82">
        <v>0.95974857229375599</v>
      </c>
      <c r="L418" s="83">
        <v>0</v>
      </c>
      <c r="M418" s="83">
        <v>0</v>
      </c>
      <c r="N418" s="83">
        <v>0</v>
      </c>
      <c r="O418" s="83">
        <v>0</v>
      </c>
      <c r="P418" s="83">
        <v>0</v>
      </c>
      <c r="Q418" s="83">
        <v>0</v>
      </c>
      <c r="R418" s="83">
        <v>0</v>
      </c>
      <c r="S418" s="83">
        <v>0</v>
      </c>
      <c r="T418" s="83">
        <v>0</v>
      </c>
      <c r="U418" s="82">
        <v>0.95988402934684747</v>
      </c>
      <c r="V418" s="83">
        <v>0</v>
      </c>
      <c r="W418" s="83">
        <v>0</v>
      </c>
      <c r="X418" s="83">
        <v>0</v>
      </c>
      <c r="Y418" s="83">
        <v>0</v>
      </c>
      <c r="Z418" s="83">
        <v>0</v>
      </c>
      <c r="AA418" s="83">
        <v>0</v>
      </c>
      <c r="AB418" s="83">
        <v>0</v>
      </c>
      <c r="AC418" s="83">
        <v>0</v>
      </c>
      <c r="AD418" s="83">
        <v>0</v>
      </c>
      <c r="AE418" s="83">
        <f t="shared" si="27"/>
        <v>0</v>
      </c>
      <c r="AF418" s="82">
        <v>0.96251873996716342</v>
      </c>
      <c r="AG418" s="83">
        <v>0</v>
      </c>
      <c r="AH418" s="83">
        <v>0</v>
      </c>
      <c r="AI418" s="83">
        <v>0</v>
      </c>
      <c r="AJ418" s="83">
        <v>0</v>
      </c>
      <c r="AK418" s="83">
        <v>0</v>
      </c>
      <c r="AL418" s="83">
        <v>0</v>
      </c>
      <c r="AM418" s="83">
        <v>0</v>
      </c>
      <c r="AN418" s="83">
        <v>0</v>
      </c>
      <c r="AO418" s="83">
        <v>0</v>
      </c>
      <c r="AP418" s="82">
        <v>0.96350784103948783</v>
      </c>
      <c r="AW418" s="587">
        <v>0</v>
      </c>
      <c r="AX418" s="587">
        <v>0</v>
      </c>
      <c r="AY418" s="587">
        <v>0</v>
      </c>
      <c r="AZ418" s="587">
        <v>0</v>
      </c>
      <c r="BA418" s="587">
        <v>0</v>
      </c>
      <c r="BB418" s="587">
        <v>0</v>
      </c>
      <c r="BC418" s="587">
        <v>0</v>
      </c>
      <c r="BD418" s="587">
        <v>0</v>
      </c>
      <c r="BE418" s="587">
        <v>0</v>
      </c>
      <c r="BF418" s="83">
        <f t="shared" si="28"/>
        <v>0</v>
      </c>
      <c r="BG418" s="588">
        <v>0.96350784103948783</v>
      </c>
    </row>
    <row r="419" spans="1:59">
      <c r="A419" s="84" t="s">
        <v>231</v>
      </c>
      <c r="B419" s="83">
        <v>0</v>
      </c>
      <c r="C419" s="83">
        <v>0</v>
      </c>
      <c r="D419" s="83">
        <v>0</v>
      </c>
      <c r="E419" s="83">
        <v>0</v>
      </c>
      <c r="F419" s="83">
        <v>0</v>
      </c>
      <c r="G419" s="83">
        <v>0</v>
      </c>
      <c r="H419" s="83">
        <v>0</v>
      </c>
      <c r="I419" s="83">
        <v>0</v>
      </c>
      <c r="J419" s="83">
        <v>0</v>
      </c>
      <c r="K419" s="82">
        <v>1</v>
      </c>
      <c r="L419" s="83">
        <v>0</v>
      </c>
      <c r="M419" s="83">
        <v>0</v>
      </c>
      <c r="N419" s="83">
        <v>0</v>
      </c>
      <c r="O419" s="83">
        <v>0</v>
      </c>
      <c r="P419" s="83">
        <v>0</v>
      </c>
      <c r="Q419" s="83">
        <v>0</v>
      </c>
      <c r="R419" s="83">
        <v>0</v>
      </c>
      <c r="S419" s="83">
        <v>0</v>
      </c>
      <c r="T419" s="83">
        <v>0</v>
      </c>
      <c r="U419" s="82">
        <v>1</v>
      </c>
      <c r="V419" s="83">
        <v>0</v>
      </c>
      <c r="W419" s="83">
        <v>0</v>
      </c>
      <c r="X419" s="83">
        <v>0</v>
      </c>
      <c r="Y419" s="83">
        <v>0</v>
      </c>
      <c r="Z419" s="83">
        <v>0</v>
      </c>
      <c r="AA419" s="83">
        <v>0</v>
      </c>
      <c r="AB419" s="83">
        <v>0</v>
      </c>
      <c r="AC419" s="83">
        <v>0</v>
      </c>
      <c r="AD419" s="83">
        <v>0</v>
      </c>
      <c r="AE419" s="83">
        <f t="shared" si="27"/>
        <v>0</v>
      </c>
      <c r="AF419" s="82">
        <v>1</v>
      </c>
      <c r="AG419" s="83">
        <v>0</v>
      </c>
      <c r="AH419" s="83">
        <v>0</v>
      </c>
      <c r="AI419" s="83">
        <v>0</v>
      </c>
      <c r="AJ419" s="83">
        <v>0</v>
      </c>
      <c r="AK419" s="83">
        <v>0</v>
      </c>
      <c r="AL419" s="83">
        <v>0</v>
      </c>
      <c r="AM419" s="83">
        <v>0</v>
      </c>
      <c r="AN419" s="83">
        <v>0</v>
      </c>
      <c r="AO419" s="83">
        <v>0</v>
      </c>
      <c r="AP419" s="82">
        <v>1</v>
      </c>
      <c r="AW419" s="587">
        <v>0</v>
      </c>
      <c r="AX419" s="587">
        <v>0</v>
      </c>
      <c r="AY419" s="587">
        <v>0</v>
      </c>
      <c r="AZ419" s="587">
        <v>0</v>
      </c>
      <c r="BA419" s="587">
        <v>0</v>
      </c>
      <c r="BB419" s="587">
        <v>0</v>
      </c>
      <c r="BC419" s="587">
        <v>0</v>
      </c>
      <c r="BD419" s="587">
        <v>0</v>
      </c>
      <c r="BE419" s="587">
        <v>0</v>
      </c>
      <c r="BF419" s="83">
        <f t="shared" si="28"/>
        <v>0</v>
      </c>
      <c r="BG419" s="588">
        <v>1</v>
      </c>
    </row>
    <row r="420" spans="1:59">
      <c r="A420" s="84" t="s">
        <v>230</v>
      </c>
      <c r="B420" s="83">
        <v>324931.14384615386</v>
      </c>
      <c r="C420" s="83">
        <v>324931.14384615386</v>
      </c>
      <c r="D420" s="83">
        <v>0</v>
      </c>
      <c r="E420" s="83">
        <v>0</v>
      </c>
      <c r="F420" s="83">
        <v>324931.14384615386</v>
      </c>
      <c r="G420" s="83">
        <v>0</v>
      </c>
      <c r="H420" s="83">
        <v>0</v>
      </c>
      <c r="I420" s="83">
        <v>0</v>
      </c>
      <c r="J420" s="83">
        <v>0</v>
      </c>
      <c r="K420" s="82">
        <v>0</v>
      </c>
      <c r="L420" s="83">
        <v>324635</v>
      </c>
      <c r="M420" s="83">
        <v>324635</v>
      </c>
      <c r="N420" s="83">
        <v>0</v>
      </c>
      <c r="O420" s="83">
        <v>0</v>
      </c>
      <c r="P420" s="83">
        <v>324635</v>
      </c>
      <c r="Q420" s="83">
        <v>0</v>
      </c>
      <c r="R420" s="83">
        <v>0</v>
      </c>
      <c r="S420" s="83">
        <v>0</v>
      </c>
      <c r="T420" s="83">
        <v>0</v>
      </c>
      <c r="U420" s="82">
        <v>0</v>
      </c>
      <c r="V420" s="83">
        <v>324635</v>
      </c>
      <c r="W420" s="83">
        <v>324635</v>
      </c>
      <c r="X420" s="83">
        <v>0</v>
      </c>
      <c r="Y420" s="83">
        <v>0</v>
      </c>
      <c r="Z420" s="83">
        <v>324635</v>
      </c>
      <c r="AA420" s="83">
        <v>0</v>
      </c>
      <c r="AB420" s="83">
        <v>0</v>
      </c>
      <c r="AC420" s="83">
        <v>0</v>
      </c>
      <c r="AD420" s="83">
        <v>0</v>
      </c>
      <c r="AE420" s="83">
        <f t="shared" si="27"/>
        <v>0</v>
      </c>
      <c r="AF420" s="82">
        <v>0</v>
      </c>
      <c r="AG420" s="83">
        <v>324635</v>
      </c>
      <c r="AH420" s="83">
        <v>324635</v>
      </c>
      <c r="AI420" s="83">
        <v>0</v>
      </c>
      <c r="AJ420" s="83">
        <v>0</v>
      </c>
      <c r="AK420" s="83">
        <v>324635</v>
      </c>
      <c r="AL420" s="83">
        <v>0</v>
      </c>
      <c r="AM420" s="83">
        <v>0</v>
      </c>
      <c r="AN420" s="83">
        <v>0</v>
      </c>
      <c r="AO420" s="83">
        <v>0</v>
      </c>
      <c r="AP420" s="82">
        <v>0</v>
      </c>
      <c r="AW420" s="587">
        <v>324635</v>
      </c>
      <c r="AX420" s="587">
        <v>324635</v>
      </c>
      <c r="AY420" s="587">
        <v>0</v>
      </c>
      <c r="AZ420" s="587">
        <v>0</v>
      </c>
      <c r="BA420" s="587">
        <v>324635</v>
      </c>
      <c r="BB420" s="587">
        <v>0</v>
      </c>
      <c r="BC420" s="587">
        <v>0</v>
      </c>
      <c r="BD420" s="587">
        <v>0</v>
      </c>
      <c r="BE420" s="587">
        <v>0</v>
      </c>
      <c r="BF420" s="83">
        <f t="shared" si="28"/>
        <v>0</v>
      </c>
      <c r="BG420" s="588">
        <v>0</v>
      </c>
    </row>
    <row r="421" spans="1:59">
      <c r="A421" s="84" t="s">
        <v>229</v>
      </c>
      <c r="B421" s="83">
        <v>-17774471.24076923</v>
      </c>
      <c r="C421" s="83">
        <v>-17774471.24076923</v>
      </c>
      <c r="D421" s="83">
        <v>0</v>
      </c>
      <c r="E421" s="83">
        <v>0</v>
      </c>
      <c r="F421" s="83">
        <v>-17774471.24076923</v>
      </c>
      <c r="G421" s="83">
        <v>-17174357.974783387</v>
      </c>
      <c r="H421" s="83">
        <v>0</v>
      </c>
      <c r="I421" s="83">
        <v>0</v>
      </c>
      <c r="J421" s="83">
        <v>-17174357.974783387</v>
      </c>
      <c r="K421" s="82">
        <v>0.9662373491814843</v>
      </c>
      <c r="L421" s="83">
        <v>-18149748.153846152</v>
      </c>
      <c r="M421" s="83">
        <v>-18149748.153846152</v>
      </c>
      <c r="N421" s="83">
        <v>0</v>
      </c>
      <c r="O421" s="83">
        <v>0</v>
      </c>
      <c r="P421" s="83">
        <v>-18149748.153846152</v>
      </c>
      <c r="Q421" s="83">
        <v>-17519607.217599396</v>
      </c>
      <c r="R421" s="83">
        <v>0</v>
      </c>
      <c r="S421" s="83">
        <v>0</v>
      </c>
      <c r="T421" s="83">
        <v>-17519607.217599396</v>
      </c>
      <c r="U421" s="82">
        <v>0.96528100936137662</v>
      </c>
      <c r="V421" s="83">
        <v>-19599684.769230768</v>
      </c>
      <c r="W421" s="83">
        <v>-19599684.769230768</v>
      </c>
      <c r="X421" s="83">
        <v>0</v>
      </c>
      <c r="Y421" s="83">
        <v>0</v>
      </c>
      <c r="Z421" s="83">
        <v>-19599684.769230768</v>
      </c>
      <c r="AA421" s="83">
        <v>-18961783.907125145</v>
      </c>
      <c r="AB421" s="83">
        <v>0</v>
      </c>
      <c r="AC421" s="83">
        <v>0</v>
      </c>
      <c r="AD421" s="83">
        <v>-18961783.907125145</v>
      </c>
      <c r="AE421" s="83">
        <f t="shared" si="27"/>
        <v>-18959150.650796223</v>
      </c>
      <c r="AF421" s="82">
        <v>0.96745351419595016</v>
      </c>
      <c r="AG421" s="83">
        <v>-19500000</v>
      </c>
      <c r="AH421" s="83">
        <v>-19500000</v>
      </c>
      <c r="AI421" s="83">
        <v>0</v>
      </c>
      <c r="AJ421" s="83">
        <v>0</v>
      </c>
      <c r="AK421" s="83">
        <v>-19500000</v>
      </c>
      <c r="AL421" s="83">
        <v>-18879982.546194796</v>
      </c>
      <c r="AM421" s="83">
        <v>0</v>
      </c>
      <c r="AN421" s="83">
        <v>0</v>
      </c>
      <c r="AO421" s="83">
        <v>-18879982.546194796</v>
      </c>
      <c r="AP421" s="82">
        <v>0.96820423313819459</v>
      </c>
      <c r="AW421" s="587">
        <v>-19500000</v>
      </c>
      <c r="AX421" s="587">
        <v>-19500000</v>
      </c>
      <c r="AY421" s="587">
        <v>0</v>
      </c>
      <c r="AZ421" s="587">
        <v>0</v>
      </c>
      <c r="BA421" s="587">
        <v>-19500000</v>
      </c>
      <c r="BB421" s="587">
        <v>-18879982.546194796</v>
      </c>
      <c r="BC421" s="587">
        <v>0</v>
      </c>
      <c r="BD421" s="587">
        <v>0</v>
      </c>
      <c r="BE421" s="587">
        <v>-18879982.546194796</v>
      </c>
      <c r="BF421" s="83">
        <f t="shared" si="28"/>
        <v>-18876598.481753759</v>
      </c>
      <c r="BG421" s="588">
        <v>0.96820423313819459</v>
      </c>
    </row>
    <row r="422" spans="1:59">
      <c r="A422" s="84" t="s">
        <v>228</v>
      </c>
      <c r="B422" s="83">
        <v>-231841202.86461538</v>
      </c>
      <c r="C422" s="83">
        <v>-231841202.86461538</v>
      </c>
      <c r="D422" s="83">
        <v>0</v>
      </c>
      <c r="E422" s="83">
        <v>0</v>
      </c>
      <c r="F422" s="83">
        <v>-231841202.86461538</v>
      </c>
      <c r="G422" s="83">
        <v>-224013629.2869527</v>
      </c>
      <c r="H422" s="83">
        <v>0</v>
      </c>
      <c r="I422" s="83">
        <v>0</v>
      </c>
      <c r="J422" s="83">
        <v>-224013629.2869527</v>
      </c>
      <c r="K422" s="82">
        <v>0.9662373491814843</v>
      </c>
      <c r="L422" s="83">
        <v>-224239326.66538462</v>
      </c>
      <c r="M422" s="83">
        <v>-224239326.66538462</v>
      </c>
      <c r="N422" s="83">
        <v>0</v>
      </c>
      <c r="O422" s="83">
        <v>0</v>
      </c>
      <c r="P422" s="83">
        <v>-224239326.66538462</v>
      </c>
      <c r="Q422" s="83">
        <v>-216453963.58207792</v>
      </c>
      <c r="R422" s="83">
        <v>0</v>
      </c>
      <c r="S422" s="83">
        <v>0</v>
      </c>
      <c r="T422" s="83">
        <v>-216453963.58207792</v>
      </c>
      <c r="U422" s="82">
        <v>0.96528100936137662</v>
      </c>
      <c r="V422" s="83">
        <v>-216685618.68846157</v>
      </c>
      <c r="W422" s="83">
        <v>-216685618.68846157</v>
      </c>
      <c r="X422" s="83">
        <v>0</v>
      </c>
      <c r="Y422" s="83">
        <v>0</v>
      </c>
      <c r="Z422" s="83">
        <v>-216685618.68846157</v>
      </c>
      <c r="AA422" s="83">
        <v>-209633263.27587581</v>
      </c>
      <c r="AB422" s="83">
        <v>0</v>
      </c>
      <c r="AC422" s="83">
        <v>0</v>
      </c>
      <c r="AD422" s="83">
        <v>-209633263.27587581</v>
      </c>
      <c r="AE422" s="83">
        <f t="shared" si="27"/>
        <v>-209604151.13537374</v>
      </c>
      <c r="AF422" s="82">
        <v>0.96745351419595016</v>
      </c>
      <c r="AG422" s="83">
        <v>-207762151.99384615</v>
      </c>
      <c r="AH422" s="83">
        <v>-207762151.99384615</v>
      </c>
      <c r="AI422" s="83">
        <v>0</v>
      </c>
      <c r="AJ422" s="83">
        <v>0</v>
      </c>
      <c r="AK422" s="83">
        <v>-207762151.99384615</v>
      </c>
      <c r="AL422" s="83">
        <v>-201156195.04634285</v>
      </c>
      <c r="AM422" s="83">
        <v>0</v>
      </c>
      <c r="AN422" s="83">
        <v>0</v>
      </c>
      <c r="AO422" s="83">
        <v>-201156195.04634285</v>
      </c>
      <c r="AP422" s="82">
        <v>0.96820423313819459</v>
      </c>
      <c r="AW422" s="587">
        <v>-207762151.99384615</v>
      </c>
      <c r="AX422" s="587">
        <v>-207762151.99384615</v>
      </c>
      <c r="AY422" s="587">
        <v>0</v>
      </c>
      <c r="AZ422" s="587">
        <v>0</v>
      </c>
      <c r="BA422" s="587">
        <v>-207762151.99384615</v>
      </c>
      <c r="BB422" s="587">
        <v>-201156195.04634285</v>
      </c>
      <c r="BC422" s="587">
        <v>0</v>
      </c>
      <c r="BD422" s="587">
        <v>0</v>
      </c>
      <c r="BE422" s="587">
        <v>-201156195.04634285</v>
      </c>
      <c r="BF422" s="83">
        <f t="shared" si="28"/>
        <v>-201120139.63553488</v>
      </c>
      <c r="BG422" s="588">
        <v>0.96820423313819459</v>
      </c>
    </row>
    <row r="423" spans="1:59">
      <c r="A423" s="84" t="s">
        <v>227</v>
      </c>
      <c r="B423" s="83">
        <v>-103000806.26000002</v>
      </c>
      <c r="C423" s="83">
        <v>-103000806.26000002</v>
      </c>
      <c r="D423" s="83">
        <v>0</v>
      </c>
      <c r="E423" s="83">
        <v>0</v>
      </c>
      <c r="F423" s="83">
        <v>-103000806.26000002</v>
      </c>
      <c r="G423" s="83">
        <v>-99330325.145779759</v>
      </c>
      <c r="H423" s="83">
        <v>0</v>
      </c>
      <c r="I423" s="83">
        <v>0</v>
      </c>
      <c r="J423" s="83">
        <v>-99330325.145779759</v>
      </c>
      <c r="K423" s="82">
        <v>0.96436453997306537</v>
      </c>
      <c r="L423" s="83">
        <v>-116161980.38000014</v>
      </c>
      <c r="M423" s="83">
        <v>-116161980.38000014</v>
      </c>
      <c r="N423" s="83">
        <v>0</v>
      </c>
      <c r="O423" s="83">
        <v>0</v>
      </c>
      <c r="P423" s="83">
        <v>-116161980.38000014</v>
      </c>
      <c r="Q423" s="83">
        <v>-111891476.0988232</v>
      </c>
      <c r="R423" s="83">
        <v>0</v>
      </c>
      <c r="S423" s="83">
        <v>0</v>
      </c>
      <c r="T423" s="83">
        <v>-111891476.0988232</v>
      </c>
      <c r="U423" s="82">
        <v>0.96323664363153194</v>
      </c>
      <c r="V423" s="83">
        <v>-129323154.5</v>
      </c>
      <c r="W423" s="83">
        <v>-129323154.5</v>
      </c>
      <c r="X423" s="83">
        <v>0</v>
      </c>
      <c r="Y423" s="83">
        <v>57913.5</v>
      </c>
      <c r="Z423" s="83">
        <v>-129265241</v>
      </c>
      <c r="AA423" s="83">
        <v>-124945675.65246585</v>
      </c>
      <c r="AB423" s="83">
        <v>0</v>
      </c>
      <c r="AC423" s="83">
        <v>55953.177254882699</v>
      </c>
      <c r="AD423" s="83">
        <v>-124889722.47521096</v>
      </c>
      <c r="AE423" s="83">
        <f t="shared" si="27"/>
        <v>-124872378.81948026</v>
      </c>
      <c r="AF423" s="82">
        <v>0.96615085005884116</v>
      </c>
      <c r="AG423" s="83">
        <v>-142484328.61999995</v>
      </c>
      <c r="AH423" s="83">
        <v>-142484328.61999995</v>
      </c>
      <c r="AI423" s="83">
        <v>0</v>
      </c>
      <c r="AJ423" s="83">
        <v>173740.5</v>
      </c>
      <c r="AK423" s="83">
        <v>-142310588.11999995</v>
      </c>
      <c r="AL423" s="83">
        <v>-137758009.26251775</v>
      </c>
      <c r="AM423" s="83">
        <v>0</v>
      </c>
      <c r="AN423" s="83">
        <v>167977.3883912937</v>
      </c>
      <c r="AO423" s="83">
        <v>-137590031.87412646</v>
      </c>
      <c r="AP423" s="82">
        <v>0.96682919866866823</v>
      </c>
      <c r="AW423" s="587">
        <v>-142484328.61999995</v>
      </c>
      <c r="AX423" s="587">
        <v>-142484328.61999995</v>
      </c>
      <c r="AY423" s="587">
        <v>0</v>
      </c>
      <c r="AZ423" s="587">
        <v>173740.5</v>
      </c>
      <c r="BA423" s="587">
        <v>-142310588.11999995</v>
      </c>
      <c r="BB423" s="587">
        <v>-137758009.26251775</v>
      </c>
      <c r="BC423" s="587">
        <v>0</v>
      </c>
      <c r="BD423" s="587">
        <v>167977.3883912937</v>
      </c>
      <c r="BE423" s="587">
        <v>-137590031.87412646</v>
      </c>
      <c r="BF423" s="83">
        <f t="shared" si="28"/>
        <v>-137565370.11751908</v>
      </c>
      <c r="BG423" s="588">
        <v>0.96682919866866823</v>
      </c>
    </row>
    <row r="424" spans="1:59">
      <c r="A424" s="84" t="s">
        <v>226</v>
      </c>
      <c r="B424" s="83">
        <v>-57114919.136541091</v>
      </c>
      <c r="C424" s="83">
        <v>-57114919.136541091</v>
      </c>
      <c r="D424" s="83">
        <v>0</v>
      </c>
      <c r="E424" s="83">
        <v>0</v>
      </c>
      <c r="F424" s="83">
        <v>-57114919.136541091</v>
      </c>
      <c r="G424" s="83">
        <v>-54048408.28187272</v>
      </c>
      <c r="H424" s="83">
        <v>0</v>
      </c>
      <c r="I424" s="83">
        <v>0</v>
      </c>
      <c r="J424" s="83">
        <v>-54048408.28187272</v>
      </c>
      <c r="K424" s="82">
        <v>0.94630981009817317</v>
      </c>
      <c r="L424" s="83">
        <v>-60073168.824012175</v>
      </c>
      <c r="M424" s="83">
        <v>-60073168.824012175</v>
      </c>
      <c r="N424" s="83">
        <v>0</v>
      </c>
      <c r="O424" s="83">
        <v>279015.93493529077</v>
      </c>
      <c r="P424" s="83">
        <v>-59794152.889076881</v>
      </c>
      <c r="Q424" s="83">
        <v>-56807465.398428343</v>
      </c>
      <c r="R424" s="83">
        <v>0</v>
      </c>
      <c r="S424" s="83">
        <v>263848.04363959399</v>
      </c>
      <c r="T424" s="83">
        <v>-56543617.35478875</v>
      </c>
      <c r="U424" s="82">
        <v>0.94563790308530427</v>
      </c>
      <c r="V424" s="83">
        <v>-55608843.276319861</v>
      </c>
      <c r="W424" s="83">
        <v>-55608843.276319861</v>
      </c>
      <c r="X424" s="83">
        <v>0</v>
      </c>
      <c r="Y424" s="83">
        <v>50441739.213786773</v>
      </c>
      <c r="Z424" s="83">
        <v>-5167104.062533088</v>
      </c>
      <c r="AA424" s="83">
        <v>-52861498.460465603</v>
      </c>
      <c r="AB424" s="83">
        <v>0</v>
      </c>
      <c r="AC424" s="83">
        <v>47949674.236943752</v>
      </c>
      <c r="AD424" s="83">
        <v>-4911824.223521851</v>
      </c>
      <c r="AE424" s="83">
        <f t="shared" si="27"/>
        <v>-4911142.1098406436</v>
      </c>
      <c r="AF424" s="82">
        <v>0.95059518137784804</v>
      </c>
      <c r="AG424" s="83">
        <v>-65500318.611704513</v>
      </c>
      <c r="AH424" s="83">
        <v>-65500318.611704513</v>
      </c>
      <c r="AI424" s="83">
        <v>0</v>
      </c>
      <c r="AJ424" s="83">
        <v>65500318.601704471</v>
      </c>
      <c r="AK424" s="83">
        <v>-1.0000042617321014E-2</v>
      </c>
      <c r="AL424" s="83">
        <v>-62309387.87836457</v>
      </c>
      <c r="AM424" s="83">
        <v>0</v>
      </c>
      <c r="AN424" s="83">
        <v>62309387.868851721</v>
      </c>
      <c r="AO424" s="83">
        <v>-9.5128491520881653E-3</v>
      </c>
      <c r="AP424" s="82">
        <v>0.95128373722490955</v>
      </c>
      <c r="AW424" s="587">
        <v>-65500318.611704513</v>
      </c>
      <c r="AX424" s="587">
        <v>-65500318.611704513</v>
      </c>
      <c r="AY424" s="587">
        <v>0</v>
      </c>
      <c r="AZ424" s="587">
        <v>65500318.601704471</v>
      </c>
      <c r="BA424" s="587">
        <v>-1.0000042617321014E-2</v>
      </c>
      <c r="BB424" s="587">
        <v>-62309387.87836457</v>
      </c>
      <c r="BC424" s="587">
        <v>0</v>
      </c>
      <c r="BD424" s="587">
        <v>62309387.868851721</v>
      </c>
      <c r="BE424" s="587">
        <v>-9.5128491520881653E-3</v>
      </c>
      <c r="BF424" s="83">
        <f t="shared" si="28"/>
        <v>-9.5111440607582483E-3</v>
      </c>
      <c r="BG424" s="588">
        <v>0.95128373722490955</v>
      </c>
    </row>
    <row r="425" spans="1:59">
      <c r="A425" s="84" t="s">
        <v>225</v>
      </c>
      <c r="B425" s="83">
        <v>0</v>
      </c>
      <c r="C425" s="83">
        <v>0</v>
      </c>
      <c r="D425" s="83">
        <v>0</v>
      </c>
      <c r="E425" s="83">
        <v>0</v>
      </c>
      <c r="F425" s="83">
        <v>0</v>
      </c>
      <c r="G425" s="83">
        <v>0</v>
      </c>
      <c r="H425" s="83">
        <v>0</v>
      </c>
      <c r="I425" s="83">
        <v>0</v>
      </c>
      <c r="J425" s="83">
        <v>0</v>
      </c>
      <c r="K425" s="82">
        <v>0.94630981009817317</v>
      </c>
      <c r="L425" s="83">
        <v>0</v>
      </c>
      <c r="M425" s="83">
        <v>0</v>
      </c>
      <c r="N425" s="83">
        <v>0</v>
      </c>
      <c r="O425" s="83">
        <v>0</v>
      </c>
      <c r="P425" s="83">
        <v>0</v>
      </c>
      <c r="Q425" s="83">
        <v>0</v>
      </c>
      <c r="R425" s="83">
        <v>0</v>
      </c>
      <c r="S425" s="83">
        <v>0</v>
      </c>
      <c r="T425" s="83">
        <v>0</v>
      </c>
      <c r="U425" s="82">
        <v>0.94563790308530427</v>
      </c>
      <c r="V425" s="83">
        <v>0</v>
      </c>
      <c r="W425" s="83">
        <v>0</v>
      </c>
      <c r="X425" s="83">
        <v>0</v>
      </c>
      <c r="Y425" s="83">
        <v>0</v>
      </c>
      <c r="Z425" s="83">
        <v>0</v>
      </c>
      <c r="AA425" s="83">
        <v>0</v>
      </c>
      <c r="AB425" s="83">
        <v>0</v>
      </c>
      <c r="AC425" s="83">
        <v>0</v>
      </c>
      <c r="AD425" s="83">
        <v>0</v>
      </c>
      <c r="AE425" s="83">
        <f t="shared" si="27"/>
        <v>0</v>
      </c>
      <c r="AF425" s="82">
        <v>0.95059518137784804</v>
      </c>
      <c r="AG425" s="83">
        <v>0</v>
      </c>
      <c r="AH425" s="83">
        <v>0</v>
      </c>
      <c r="AI425" s="83">
        <v>0</v>
      </c>
      <c r="AJ425" s="83">
        <v>0</v>
      </c>
      <c r="AK425" s="83">
        <v>0</v>
      </c>
      <c r="AL425" s="83">
        <v>0</v>
      </c>
      <c r="AM425" s="83">
        <v>0</v>
      </c>
      <c r="AN425" s="83">
        <v>0</v>
      </c>
      <c r="AO425" s="83">
        <v>0</v>
      </c>
      <c r="AP425" s="82">
        <v>0.95128373722490955</v>
      </c>
      <c r="AW425" s="587">
        <v>0</v>
      </c>
      <c r="AX425" s="587">
        <v>0</v>
      </c>
      <c r="AY425" s="587">
        <v>0</v>
      </c>
      <c r="AZ425" s="587">
        <v>0</v>
      </c>
      <c r="BA425" s="587">
        <v>0</v>
      </c>
      <c r="BB425" s="587">
        <v>0</v>
      </c>
      <c r="BC425" s="587">
        <v>0</v>
      </c>
      <c r="BD425" s="587">
        <v>0</v>
      </c>
      <c r="BE425" s="587">
        <v>0</v>
      </c>
      <c r="BF425" s="83">
        <f t="shared" si="28"/>
        <v>0</v>
      </c>
      <c r="BG425" s="588">
        <v>0.95128373722490955</v>
      </c>
    </row>
    <row r="426" spans="1:59">
      <c r="A426" s="84" t="s">
        <v>224</v>
      </c>
      <c r="B426" s="83">
        <v>-5740973.9215384619</v>
      </c>
      <c r="C426" s="83">
        <v>-5740973.9215384619</v>
      </c>
      <c r="D426" s="83">
        <v>270672.55692307692</v>
      </c>
      <c r="E426" s="83">
        <v>0</v>
      </c>
      <c r="F426" s="83">
        <v>-5470301.3646153854</v>
      </c>
      <c r="G426" s="83">
        <v>-5547143.4236673545</v>
      </c>
      <c r="H426" s="83">
        <v>261533.93389752824</v>
      </c>
      <c r="I426" s="83">
        <v>0</v>
      </c>
      <c r="J426" s="83">
        <v>-5285609.4897698266</v>
      </c>
      <c r="K426" s="82">
        <v>0.9662373491814843</v>
      </c>
      <c r="L426" s="83">
        <v>-6634798.403846154</v>
      </c>
      <c r="M426" s="83">
        <v>-6634798.403846154</v>
      </c>
      <c r="N426" s="83">
        <v>122216.30769230769</v>
      </c>
      <c r="O426" s="83">
        <v>0</v>
      </c>
      <c r="P426" s="83">
        <v>-6512582.096153846</v>
      </c>
      <c r="Q426" s="83">
        <v>-6404444.9001738662</v>
      </c>
      <c r="R426" s="83">
        <v>117973.08084965135</v>
      </c>
      <c r="S426" s="83">
        <v>0</v>
      </c>
      <c r="T426" s="83">
        <v>-6286471.8193242149</v>
      </c>
      <c r="U426" s="82">
        <v>0.96528100936137662</v>
      </c>
      <c r="V426" s="83">
        <v>-7889068.4830769217</v>
      </c>
      <c r="W426" s="83">
        <v>-7889068.4830769217</v>
      </c>
      <c r="X426" s="83">
        <v>109600.92307692308</v>
      </c>
      <c r="Y426" s="83">
        <v>0</v>
      </c>
      <c r="Z426" s="83">
        <v>-7779467.5599999987</v>
      </c>
      <c r="AA426" s="83">
        <v>-7632307.0276852818</v>
      </c>
      <c r="AB426" s="83">
        <v>106033.79818988925</v>
      </c>
      <c r="AC426" s="83">
        <v>0</v>
      </c>
      <c r="AD426" s="83">
        <v>-7526273.2294953922</v>
      </c>
      <c r="AE426" s="83">
        <f t="shared" si="27"/>
        <v>-7525228.0426758481</v>
      </c>
      <c r="AF426" s="82">
        <v>0.96745351419595016</v>
      </c>
      <c r="AG426" s="83">
        <v>-9165793.2061538454</v>
      </c>
      <c r="AH426" s="83">
        <v>-9165793.2061538454</v>
      </c>
      <c r="AI426" s="83">
        <v>112370.15384615384</v>
      </c>
      <c r="AJ426" s="83">
        <v>0</v>
      </c>
      <c r="AK426" s="83">
        <v>-9053423.0523076914</v>
      </c>
      <c r="AL426" s="83">
        <v>-8874359.7822674587</v>
      </c>
      <c r="AM426" s="83">
        <v>108797.25863223633</v>
      </c>
      <c r="AN426" s="83">
        <v>0</v>
      </c>
      <c r="AO426" s="83">
        <v>-8765562.5236352216</v>
      </c>
      <c r="AP426" s="82">
        <v>0.96820423313819459</v>
      </c>
      <c r="AW426" s="587">
        <v>-9165793.2061538454</v>
      </c>
      <c r="AX426" s="587">
        <v>-9165793.2061538454</v>
      </c>
      <c r="AY426" s="587">
        <v>112370.15384615384</v>
      </c>
      <c r="AZ426" s="587">
        <v>0</v>
      </c>
      <c r="BA426" s="587">
        <v>-9053423.0523076914</v>
      </c>
      <c r="BB426" s="587">
        <v>-8874359.7822674587</v>
      </c>
      <c r="BC426" s="587">
        <v>108797.25863223633</v>
      </c>
      <c r="BD426" s="587">
        <v>0</v>
      </c>
      <c r="BE426" s="587">
        <v>-8765562.5236352216</v>
      </c>
      <c r="BF426" s="83">
        <f t="shared" si="28"/>
        <v>-8763991.3766085058</v>
      </c>
      <c r="BG426" s="588">
        <v>0.96820423313819459</v>
      </c>
    </row>
    <row r="427" spans="1:59">
      <c r="A427" s="84" t="s">
        <v>223</v>
      </c>
      <c r="B427" s="83">
        <v>-1392988652.8253844</v>
      </c>
      <c r="C427" s="83">
        <v>-1392988652.8253844</v>
      </c>
      <c r="D427" s="83">
        <v>1392988652.8253844</v>
      </c>
      <c r="E427" s="83">
        <v>0</v>
      </c>
      <c r="F427" s="83">
        <v>0</v>
      </c>
      <c r="G427" s="83">
        <v>-1345957663.3458862</v>
      </c>
      <c r="H427" s="83">
        <v>1345957663.3458862</v>
      </c>
      <c r="I427" s="83">
        <v>0</v>
      </c>
      <c r="J427" s="83">
        <v>0</v>
      </c>
      <c r="K427" s="82">
        <v>0.9662373491814843</v>
      </c>
      <c r="L427" s="83">
        <v>-1471983374.2776926</v>
      </c>
      <c r="M427" s="83">
        <v>-1471983374.2776926</v>
      </c>
      <c r="N427" s="83">
        <v>1471983374.2776926</v>
      </c>
      <c r="O427" s="83">
        <v>0</v>
      </c>
      <c r="P427" s="83">
        <v>0</v>
      </c>
      <c r="Q427" s="83">
        <v>-1420877597.2859361</v>
      </c>
      <c r="R427" s="83">
        <v>1420877597.2859361</v>
      </c>
      <c r="S427" s="83">
        <v>0</v>
      </c>
      <c r="T427" s="83">
        <v>0</v>
      </c>
      <c r="U427" s="82">
        <v>0.96528100936137662</v>
      </c>
      <c r="V427" s="83">
        <v>-1552375918.8123083</v>
      </c>
      <c r="W427" s="83">
        <v>-1552375918.8123083</v>
      </c>
      <c r="X427" s="83">
        <v>1552375918.8123083</v>
      </c>
      <c r="Y427" s="83">
        <v>0</v>
      </c>
      <c r="Z427" s="83">
        <v>0</v>
      </c>
      <c r="AA427" s="83">
        <v>-1501851538.0081346</v>
      </c>
      <c r="AB427" s="83">
        <v>1501851538.0081346</v>
      </c>
      <c r="AC427" s="83">
        <v>0</v>
      </c>
      <c r="AD427" s="83">
        <v>0</v>
      </c>
      <c r="AE427" s="83">
        <f t="shared" si="27"/>
        <v>0</v>
      </c>
      <c r="AF427" s="82">
        <v>0.96745351419595016</v>
      </c>
      <c r="AG427" s="83">
        <v>-1637170999.6738472</v>
      </c>
      <c r="AH427" s="83">
        <v>-1637170999.6738472</v>
      </c>
      <c r="AI427" s="83">
        <v>1637170999.6738472</v>
      </c>
      <c r="AJ427" s="83">
        <v>0</v>
      </c>
      <c r="AK427" s="83">
        <v>0</v>
      </c>
      <c r="AL427" s="83">
        <v>-1585115892.2553086</v>
      </c>
      <c r="AM427" s="83">
        <v>1585115892.2553086</v>
      </c>
      <c r="AN427" s="83">
        <v>0</v>
      </c>
      <c r="AO427" s="83">
        <v>0</v>
      </c>
      <c r="AP427" s="82">
        <v>0.96820423313819459</v>
      </c>
      <c r="AW427" s="587">
        <v>-1637170999.6738472</v>
      </c>
      <c r="AX427" s="587">
        <v>-1637170999.6738472</v>
      </c>
      <c r="AY427" s="587">
        <v>1637170999.6738472</v>
      </c>
      <c r="AZ427" s="587">
        <v>0</v>
      </c>
      <c r="BA427" s="587">
        <v>0</v>
      </c>
      <c r="BB427" s="587">
        <v>-1585115892.2553086</v>
      </c>
      <c r="BC427" s="587">
        <v>1585115892.2553086</v>
      </c>
      <c r="BD427" s="587">
        <v>0</v>
      </c>
      <c r="BE427" s="587">
        <v>0</v>
      </c>
      <c r="BF427" s="83">
        <f t="shared" si="28"/>
        <v>0</v>
      </c>
      <c r="BG427" s="588">
        <v>0.96820423313819459</v>
      </c>
    </row>
    <row r="428" spans="1:59">
      <c r="A428" s="84" t="s">
        <v>222</v>
      </c>
      <c r="B428" s="83">
        <v>-156975.42999999996</v>
      </c>
      <c r="C428" s="83">
        <v>-156975.42999999996</v>
      </c>
      <c r="D428" s="83">
        <v>0</v>
      </c>
      <c r="E428" s="83">
        <v>0</v>
      </c>
      <c r="F428" s="83">
        <v>-156975.42999999996</v>
      </c>
      <c r="G428" s="83">
        <v>-151381.53833902409</v>
      </c>
      <c r="H428" s="83">
        <v>0</v>
      </c>
      <c r="I428" s="83">
        <v>0</v>
      </c>
      <c r="J428" s="83">
        <v>-151381.53833902409</v>
      </c>
      <c r="K428" s="82">
        <v>0.96436453997306537</v>
      </c>
      <c r="L428" s="83">
        <v>-156975.42999999996</v>
      </c>
      <c r="M428" s="83">
        <v>-156975.42999999996</v>
      </c>
      <c r="N428" s="83">
        <v>0</v>
      </c>
      <c r="O428" s="83">
        <v>0</v>
      </c>
      <c r="P428" s="83">
        <v>-156975.42999999996</v>
      </c>
      <c r="Q428" s="83">
        <v>-151204.48632581646</v>
      </c>
      <c r="R428" s="83">
        <v>0</v>
      </c>
      <c r="S428" s="83">
        <v>0</v>
      </c>
      <c r="T428" s="83">
        <v>-151204.48632581646</v>
      </c>
      <c r="U428" s="82">
        <v>0.96323664363153194</v>
      </c>
      <c r="V428" s="83">
        <v>-110516.43000000001</v>
      </c>
      <c r="W428" s="83">
        <v>-110516.43000000001</v>
      </c>
      <c r="X428" s="83">
        <v>0</v>
      </c>
      <c r="Y428" s="83">
        <v>0</v>
      </c>
      <c r="Z428" s="83">
        <v>-110516.43000000001</v>
      </c>
      <c r="AA428" s="83">
        <v>-106775.54278996843</v>
      </c>
      <c r="AB428" s="83">
        <v>0</v>
      </c>
      <c r="AC428" s="83">
        <v>0</v>
      </c>
      <c r="AD428" s="83">
        <v>-106775.54278996843</v>
      </c>
      <c r="AE428" s="83">
        <f t="shared" si="27"/>
        <v>-106760.71468227546</v>
      </c>
      <c r="AF428" s="82">
        <v>0.96615085005884116</v>
      </c>
      <c r="AG428" s="83">
        <v>-17598.429999999953</v>
      </c>
      <c r="AH428" s="83">
        <v>-17598.429999999953</v>
      </c>
      <c r="AI428" s="83">
        <v>0</v>
      </c>
      <c r="AJ428" s="83">
        <v>0</v>
      </c>
      <c r="AK428" s="83">
        <v>-17598.429999999953</v>
      </c>
      <c r="AL428" s="83">
        <v>-17014.675974726604</v>
      </c>
      <c r="AM428" s="83">
        <v>0</v>
      </c>
      <c r="AN428" s="83">
        <v>0</v>
      </c>
      <c r="AO428" s="83">
        <v>-17014.675974726604</v>
      </c>
      <c r="AP428" s="82">
        <v>0.96682919866866823</v>
      </c>
      <c r="AW428" s="587">
        <v>-17598.429999999953</v>
      </c>
      <c r="AX428" s="587">
        <v>-17598.429999999953</v>
      </c>
      <c r="AY428" s="587">
        <v>0</v>
      </c>
      <c r="AZ428" s="587">
        <v>0</v>
      </c>
      <c r="BA428" s="587">
        <v>-17598.429999999953</v>
      </c>
      <c r="BB428" s="587">
        <v>-17014.675974726604</v>
      </c>
      <c r="BC428" s="587">
        <v>0</v>
      </c>
      <c r="BD428" s="587">
        <v>0</v>
      </c>
      <c r="BE428" s="587">
        <v>-17014.675974726604</v>
      </c>
      <c r="BF428" s="83">
        <f t="shared" si="28"/>
        <v>-17011.626249452711</v>
      </c>
      <c r="BG428" s="588">
        <v>0.96682919866866823</v>
      </c>
    </row>
    <row r="429" spans="1:59" ht="15.75" thickBot="1">
      <c r="A429" s="84" t="s">
        <v>221</v>
      </c>
      <c r="B429" s="83">
        <v>-127886.02230769231</v>
      </c>
      <c r="C429" s="83">
        <v>-127886.02230769231</v>
      </c>
      <c r="D429" s="83">
        <v>127886.02230769231</v>
      </c>
      <c r="E429" s="83">
        <v>0</v>
      </c>
      <c r="F429" s="83">
        <v>0</v>
      </c>
      <c r="G429" s="83">
        <v>-120704.34377752777</v>
      </c>
      <c r="H429" s="83">
        <v>120704.34377752777</v>
      </c>
      <c r="I429" s="83">
        <v>0</v>
      </c>
      <c r="J429" s="83">
        <v>0</v>
      </c>
      <c r="K429" s="82">
        <v>0.94384313155908861</v>
      </c>
      <c r="L429" s="83">
        <v>-259660.84615384616</v>
      </c>
      <c r="M429" s="83">
        <v>-259660.84615384616</v>
      </c>
      <c r="N429" s="83">
        <v>259660.84615384616</v>
      </c>
      <c r="O429" s="83">
        <v>0</v>
      </c>
      <c r="P429" s="83">
        <v>0</v>
      </c>
      <c r="Q429" s="83">
        <v>-244802.06385487097</v>
      </c>
      <c r="R429" s="83">
        <v>244802.06385487097</v>
      </c>
      <c r="S429" s="83">
        <v>0</v>
      </c>
      <c r="T429" s="83">
        <v>0</v>
      </c>
      <c r="U429" s="82">
        <v>0.94277619240995802</v>
      </c>
      <c r="V429" s="83">
        <v>-275451.76923076925</v>
      </c>
      <c r="W429" s="83">
        <v>-275451.76923076925</v>
      </c>
      <c r="X429" s="83">
        <v>275451.76923076925</v>
      </c>
      <c r="Y429" s="83">
        <v>0</v>
      </c>
      <c r="Z429" s="83">
        <v>0</v>
      </c>
      <c r="AA429" s="83">
        <v>-260886.31355799266</v>
      </c>
      <c r="AB429" s="83">
        <v>260886.31355799266</v>
      </c>
      <c r="AC429" s="83">
        <v>0</v>
      </c>
      <c r="AD429" s="83">
        <v>0</v>
      </c>
      <c r="AE429" s="83">
        <f t="shared" si="27"/>
        <v>0</v>
      </c>
      <c r="AF429" s="82">
        <v>0.94712157517284312</v>
      </c>
      <c r="AG429" s="83">
        <v>-291242.69230769231</v>
      </c>
      <c r="AH429" s="83">
        <v>-291242.69230769231</v>
      </c>
      <c r="AI429" s="83">
        <v>291242.69230769231</v>
      </c>
      <c r="AJ429" s="83">
        <v>0</v>
      </c>
      <c r="AK429" s="83">
        <v>0</v>
      </c>
      <c r="AL429" s="83">
        <v>-275870.7836979772</v>
      </c>
      <c r="AM429" s="83">
        <v>275870.7836979772</v>
      </c>
      <c r="AN429" s="83">
        <v>0</v>
      </c>
      <c r="AO429" s="83">
        <v>0</v>
      </c>
      <c r="AP429" s="82">
        <v>0.94721959034263092</v>
      </c>
      <c r="AW429" s="587">
        <v>-291242.69230769231</v>
      </c>
      <c r="AX429" s="587">
        <v>-291242.69230769231</v>
      </c>
      <c r="AY429" s="587">
        <v>291242.69230769231</v>
      </c>
      <c r="AZ429" s="587">
        <v>0</v>
      </c>
      <c r="BA429" s="587">
        <v>0</v>
      </c>
      <c r="BB429" s="587">
        <v>-275870.7836979772</v>
      </c>
      <c r="BC429" s="587">
        <v>275870.7836979772</v>
      </c>
      <c r="BD429" s="587">
        <v>0</v>
      </c>
      <c r="BE429" s="587">
        <v>0</v>
      </c>
      <c r="BF429" s="83">
        <f t="shared" si="28"/>
        <v>0</v>
      </c>
      <c r="BG429" s="588">
        <v>0.94721959034263092</v>
      </c>
    </row>
    <row r="430" spans="1:59">
      <c r="A430" s="81" t="s">
        <v>220</v>
      </c>
      <c r="B430" s="78">
        <v>-1929491200.5741618</v>
      </c>
      <c r="C430" s="78">
        <v>-1929491200.5741618</v>
      </c>
      <c r="D430" s="78">
        <v>1514457455.4214668</v>
      </c>
      <c r="E430" s="78">
        <v>0</v>
      </c>
      <c r="F430" s="78">
        <v>-415033745.15269494</v>
      </c>
      <c r="G430" s="78">
        <v>-1867413857.3579104</v>
      </c>
      <c r="H430" s="78">
        <v>1467410145.6404128</v>
      </c>
      <c r="I430" s="78">
        <v>0</v>
      </c>
      <c r="J430" s="78">
        <v>-400003711.71749747</v>
      </c>
      <c r="K430" s="74" t="s">
        <v>5</v>
      </c>
      <c r="L430" s="78">
        <v>-2016504987.9400628</v>
      </c>
      <c r="M430" s="78">
        <v>-2016504987.9400628</v>
      </c>
      <c r="N430" s="78">
        <v>1591535841.3906655</v>
      </c>
      <c r="O430" s="78">
        <v>279015.93493529077</v>
      </c>
      <c r="P430" s="78">
        <v>-424690130.61446166</v>
      </c>
      <c r="Q430" s="78">
        <v>-1949521150.9923465</v>
      </c>
      <c r="R430" s="78">
        <v>1540410962.3897676</v>
      </c>
      <c r="S430" s="78">
        <v>263848.04363959399</v>
      </c>
      <c r="T430" s="78">
        <v>-408846340.55893922</v>
      </c>
      <c r="U430" s="74" t="s">
        <v>5</v>
      </c>
      <c r="V430" s="78">
        <v>-2101789548.0853465</v>
      </c>
      <c r="W430" s="78">
        <v>-2101789548.0853465</v>
      </c>
      <c r="X430" s="78">
        <v>1673006897.8613343</v>
      </c>
      <c r="Y430" s="78">
        <v>50499652.713786773</v>
      </c>
      <c r="Z430" s="78">
        <v>-378282997.51022542</v>
      </c>
      <c r="AA430" s="78">
        <v>-2036499654.5448186</v>
      </c>
      <c r="AB430" s="78">
        <v>1622464384.4766009</v>
      </c>
      <c r="AC430" s="78">
        <v>48005627.414198637</v>
      </c>
      <c r="AD430" s="78">
        <v>-366029642.65401918</v>
      </c>
      <c r="AE430" s="78">
        <f>SUM(AE417:AE429)</f>
        <v>-365978811.47284901</v>
      </c>
      <c r="AF430" s="74" t="s">
        <v>5</v>
      </c>
      <c r="AG430" s="78">
        <v>-2202898344.8725982</v>
      </c>
      <c r="AH430" s="78">
        <v>-2202898344.8725982</v>
      </c>
      <c r="AI430" s="78">
        <v>1758905159.1647401</v>
      </c>
      <c r="AJ430" s="78">
        <v>65674059.101704471</v>
      </c>
      <c r="AK430" s="78">
        <v>-378319126.60615379</v>
      </c>
      <c r="AL430" s="78">
        <v>-2135717258.8754079</v>
      </c>
      <c r="AM430" s="78">
        <v>1706831106.942378</v>
      </c>
      <c r="AN430" s="78">
        <v>62477365.257243015</v>
      </c>
      <c r="AO430" s="78">
        <v>-366408786.67578685</v>
      </c>
      <c r="AP430" s="74" t="s">
        <v>5</v>
      </c>
      <c r="AW430" s="589">
        <v>-2202898344.8725982</v>
      </c>
      <c r="AX430" s="589">
        <v>-2202898344.8725982</v>
      </c>
      <c r="AY430" s="589">
        <v>1758905159.1647401</v>
      </c>
      <c r="AZ430" s="589">
        <v>65674059.101704471</v>
      </c>
      <c r="BA430" s="589">
        <v>-378319126.60615379</v>
      </c>
      <c r="BB430" s="589">
        <v>-2135717258.8754079</v>
      </c>
      <c r="BC430" s="589">
        <v>1706831106.942378</v>
      </c>
      <c r="BD430" s="589">
        <v>62477365.257243015</v>
      </c>
      <c r="BE430" s="589">
        <v>-366408786.67578685</v>
      </c>
      <c r="BF430" s="78">
        <f>SUM(BF417:BF429)</f>
        <v>-366343111.24717683</v>
      </c>
      <c r="BG430" s="590" t="s">
        <v>5</v>
      </c>
    </row>
    <row r="432" spans="1:59">
      <c r="A432" s="81" t="s">
        <v>218</v>
      </c>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c r="AA432" s="83"/>
      <c r="AB432" s="83"/>
      <c r="AC432" s="83"/>
      <c r="AD432" s="83"/>
      <c r="AE432" s="83">
        <f t="shared" si="27"/>
        <v>0</v>
      </c>
      <c r="AF432" s="83"/>
      <c r="AG432" s="83"/>
      <c r="AH432" s="83"/>
      <c r="AI432" s="83"/>
      <c r="AJ432" s="83"/>
      <c r="AK432" s="83"/>
      <c r="AL432" s="83"/>
      <c r="AM432" s="83"/>
      <c r="AN432" s="83"/>
      <c r="AO432" s="83"/>
      <c r="AP432" s="83"/>
      <c r="AW432" s="587"/>
      <c r="AX432" s="587"/>
      <c r="AY432" s="587"/>
      <c r="AZ432" s="587"/>
      <c r="BA432" s="587"/>
      <c r="BB432" s="587"/>
      <c r="BC432" s="587"/>
      <c r="BD432" s="587"/>
      <c r="BE432" s="587"/>
      <c r="BF432" s="83">
        <f>+IF(BG432=1,BE432,BE432*$BK$6)</f>
        <v>0</v>
      </c>
      <c r="BG432" s="587"/>
    </row>
    <row r="433" spans="1:59" ht="15.75" thickBot="1">
      <c r="A433" s="84" t="s">
        <v>219</v>
      </c>
      <c r="B433" s="83">
        <v>-3215.0769230769229</v>
      </c>
      <c r="C433" s="83">
        <v>-3215.0769230769229</v>
      </c>
      <c r="D433" s="83">
        <v>3215.0769230769229</v>
      </c>
      <c r="E433" s="83">
        <v>0</v>
      </c>
      <c r="F433" s="83">
        <v>0</v>
      </c>
      <c r="G433" s="83">
        <v>-3215.0769230769229</v>
      </c>
      <c r="H433" s="83">
        <v>3215.0769230769229</v>
      </c>
      <c r="I433" s="83">
        <v>0</v>
      </c>
      <c r="J433" s="83">
        <v>0</v>
      </c>
      <c r="K433" s="82">
        <v>1</v>
      </c>
      <c r="L433" s="83">
        <v>0</v>
      </c>
      <c r="M433" s="83">
        <v>0</v>
      </c>
      <c r="N433" s="83">
        <v>0</v>
      </c>
      <c r="O433" s="83">
        <v>0</v>
      </c>
      <c r="P433" s="83">
        <v>0</v>
      </c>
      <c r="Q433" s="83">
        <v>0</v>
      </c>
      <c r="R433" s="83">
        <v>0</v>
      </c>
      <c r="S433" s="83">
        <v>0</v>
      </c>
      <c r="T433" s="83">
        <v>0</v>
      </c>
      <c r="U433" s="82">
        <v>1</v>
      </c>
      <c r="V433" s="83">
        <v>0</v>
      </c>
      <c r="W433" s="83">
        <v>0</v>
      </c>
      <c r="X433" s="83">
        <v>0</v>
      </c>
      <c r="Y433" s="83">
        <v>0</v>
      </c>
      <c r="Z433" s="83">
        <v>0</v>
      </c>
      <c r="AA433" s="83">
        <v>0</v>
      </c>
      <c r="AB433" s="83">
        <v>0</v>
      </c>
      <c r="AC433" s="83">
        <v>0</v>
      </c>
      <c r="AD433" s="83">
        <v>0</v>
      </c>
      <c r="AE433" s="83">
        <f t="shared" si="27"/>
        <v>0</v>
      </c>
      <c r="AF433" s="82">
        <v>1</v>
      </c>
      <c r="AG433" s="83">
        <v>0</v>
      </c>
      <c r="AH433" s="83">
        <v>0</v>
      </c>
      <c r="AI433" s="83">
        <v>0</v>
      </c>
      <c r="AJ433" s="83">
        <v>0</v>
      </c>
      <c r="AK433" s="83">
        <v>0</v>
      </c>
      <c r="AL433" s="83">
        <v>0</v>
      </c>
      <c r="AM433" s="83">
        <v>0</v>
      </c>
      <c r="AN433" s="83">
        <v>0</v>
      </c>
      <c r="AO433" s="83">
        <v>0</v>
      </c>
      <c r="AP433" s="82">
        <v>1</v>
      </c>
      <c r="AW433" s="587">
        <v>0</v>
      </c>
      <c r="AX433" s="587">
        <v>0</v>
      </c>
      <c r="AY433" s="587">
        <v>0</v>
      </c>
      <c r="AZ433" s="587">
        <v>0</v>
      </c>
      <c r="BA433" s="587">
        <v>0</v>
      </c>
      <c r="BB433" s="587">
        <v>0</v>
      </c>
      <c r="BC433" s="587">
        <v>0</v>
      </c>
      <c r="BD433" s="587">
        <v>0</v>
      </c>
      <c r="BE433" s="587">
        <v>0</v>
      </c>
      <c r="BF433" s="83">
        <f>+IF(BG433=1,BE433,BE433*$BK$6)</f>
        <v>0</v>
      </c>
      <c r="BG433" s="588">
        <v>1</v>
      </c>
    </row>
    <row r="434" spans="1:59">
      <c r="A434" s="81" t="s">
        <v>218</v>
      </c>
      <c r="B434" s="78">
        <v>-3215.0769230769229</v>
      </c>
      <c r="C434" s="78">
        <v>-3215.0769230769229</v>
      </c>
      <c r="D434" s="78">
        <v>3215.0769230769229</v>
      </c>
      <c r="E434" s="78">
        <v>0</v>
      </c>
      <c r="F434" s="78">
        <v>0</v>
      </c>
      <c r="G434" s="78">
        <v>-3215.0769230769229</v>
      </c>
      <c r="H434" s="78">
        <v>3215.0769230769229</v>
      </c>
      <c r="I434" s="78">
        <v>0</v>
      </c>
      <c r="J434" s="78">
        <v>0</v>
      </c>
      <c r="K434" s="74" t="s">
        <v>5</v>
      </c>
      <c r="L434" s="78">
        <v>0</v>
      </c>
      <c r="M434" s="78">
        <v>0</v>
      </c>
      <c r="N434" s="78">
        <v>0</v>
      </c>
      <c r="O434" s="78">
        <v>0</v>
      </c>
      <c r="P434" s="78">
        <v>0</v>
      </c>
      <c r="Q434" s="78">
        <v>0</v>
      </c>
      <c r="R434" s="78">
        <v>0</v>
      </c>
      <c r="S434" s="78">
        <v>0</v>
      </c>
      <c r="T434" s="78">
        <v>0</v>
      </c>
      <c r="U434" s="74" t="s">
        <v>5</v>
      </c>
      <c r="V434" s="78">
        <v>0</v>
      </c>
      <c r="W434" s="78">
        <v>0</v>
      </c>
      <c r="X434" s="78">
        <v>0</v>
      </c>
      <c r="Y434" s="78">
        <v>0</v>
      </c>
      <c r="Z434" s="78">
        <v>0</v>
      </c>
      <c r="AA434" s="78">
        <v>0</v>
      </c>
      <c r="AB434" s="78">
        <v>0</v>
      </c>
      <c r="AC434" s="78">
        <v>0</v>
      </c>
      <c r="AD434" s="78">
        <v>0</v>
      </c>
      <c r="AE434" s="78">
        <f t="shared" si="27"/>
        <v>0</v>
      </c>
      <c r="AF434" s="74" t="s">
        <v>5</v>
      </c>
      <c r="AG434" s="78">
        <v>0</v>
      </c>
      <c r="AH434" s="78">
        <v>0</v>
      </c>
      <c r="AI434" s="78">
        <v>0</v>
      </c>
      <c r="AJ434" s="78">
        <v>0</v>
      </c>
      <c r="AK434" s="78">
        <v>0</v>
      </c>
      <c r="AL434" s="78">
        <v>0</v>
      </c>
      <c r="AM434" s="78">
        <v>0</v>
      </c>
      <c r="AN434" s="78">
        <v>0</v>
      </c>
      <c r="AO434" s="78">
        <v>0</v>
      </c>
      <c r="AP434" s="74" t="s">
        <v>5</v>
      </c>
      <c r="AW434" s="589">
        <v>0</v>
      </c>
      <c r="AX434" s="589">
        <v>0</v>
      </c>
      <c r="AY434" s="589">
        <v>0</v>
      </c>
      <c r="AZ434" s="589">
        <v>0</v>
      </c>
      <c r="BA434" s="589">
        <v>0</v>
      </c>
      <c r="BB434" s="589">
        <v>0</v>
      </c>
      <c r="BC434" s="589">
        <v>0</v>
      </c>
      <c r="BD434" s="589">
        <v>0</v>
      </c>
      <c r="BE434" s="589">
        <v>0</v>
      </c>
      <c r="BF434" s="78">
        <f>+IF(BG434=1,BE434,BE434*$BK$6)</f>
        <v>0</v>
      </c>
      <c r="BG434" s="590" t="s">
        <v>5</v>
      </c>
    </row>
    <row r="435" spans="1:59" ht="15.75" thickBot="1"/>
    <row r="436" spans="1:59">
      <c r="A436" s="80" t="s">
        <v>217</v>
      </c>
      <c r="B436" s="78">
        <v>-1929494415.6510849</v>
      </c>
      <c r="C436" s="78">
        <v>-1929494415.6510849</v>
      </c>
      <c r="D436" s="78">
        <v>1514460670.49839</v>
      </c>
      <c r="E436" s="78">
        <v>0</v>
      </c>
      <c r="F436" s="78">
        <v>-415033745.15269494</v>
      </c>
      <c r="G436" s="78">
        <v>-1867417072.4348335</v>
      </c>
      <c r="H436" s="78">
        <v>1467413360.7173359</v>
      </c>
      <c r="I436" s="78">
        <v>0</v>
      </c>
      <c r="J436" s="78">
        <v>-400003711.71749747</v>
      </c>
      <c r="K436" s="74" t="s">
        <v>5</v>
      </c>
      <c r="L436" s="78">
        <v>-2016504987.9400628</v>
      </c>
      <c r="M436" s="78">
        <v>-2016504987.9400628</v>
      </c>
      <c r="N436" s="78">
        <v>1591535841.3906655</v>
      </c>
      <c r="O436" s="78">
        <v>279015.93493529077</v>
      </c>
      <c r="P436" s="78">
        <v>-424690130.61446166</v>
      </c>
      <c r="Q436" s="78">
        <v>-1949521150.9923465</v>
      </c>
      <c r="R436" s="78">
        <v>1540410962.3897676</v>
      </c>
      <c r="S436" s="78">
        <v>263848.04363959399</v>
      </c>
      <c r="T436" s="78">
        <v>-408846340.55893922</v>
      </c>
      <c r="U436" s="74" t="s">
        <v>5</v>
      </c>
      <c r="V436" s="78">
        <v>-2101789548.0853465</v>
      </c>
      <c r="W436" s="78">
        <v>-2101789548.0853465</v>
      </c>
      <c r="X436" s="78">
        <v>1673006897.8613343</v>
      </c>
      <c r="Y436" s="78">
        <v>50499652.713786773</v>
      </c>
      <c r="Z436" s="78">
        <v>-378282997.51022542</v>
      </c>
      <c r="AA436" s="78">
        <v>-2036499654.5448186</v>
      </c>
      <c r="AB436" s="78">
        <v>1622464384.4766009</v>
      </c>
      <c r="AC436" s="78">
        <v>48005627.414198637</v>
      </c>
      <c r="AD436" s="78">
        <v>-366029642.65401918</v>
      </c>
      <c r="AE436" s="78">
        <f>+AE430</f>
        <v>-365978811.47284901</v>
      </c>
      <c r="AF436" s="74" t="s">
        <v>5</v>
      </c>
      <c r="AG436" s="78">
        <v>-2202898344.8725982</v>
      </c>
      <c r="AH436" s="78">
        <v>-2202898344.8725982</v>
      </c>
      <c r="AI436" s="78">
        <v>1758905159.1647401</v>
      </c>
      <c r="AJ436" s="78">
        <v>65674059.101704471</v>
      </c>
      <c r="AK436" s="78">
        <v>-378319126.60615379</v>
      </c>
      <c r="AL436" s="78">
        <v>-2135717258.8754079</v>
      </c>
      <c r="AM436" s="78">
        <v>1706831106.942378</v>
      </c>
      <c r="AN436" s="78">
        <v>62477365.257243015</v>
      </c>
      <c r="AO436" s="78">
        <v>-366408786.67578685</v>
      </c>
      <c r="AP436" s="74" t="s">
        <v>5</v>
      </c>
      <c r="AW436" s="589">
        <v>-2202898344.8725982</v>
      </c>
      <c r="AX436" s="589">
        <v>-2202898344.8725982</v>
      </c>
      <c r="AY436" s="589">
        <v>1758905159.1647401</v>
      </c>
      <c r="AZ436" s="589">
        <v>65674059.101704471</v>
      </c>
      <c r="BA436" s="589">
        <v>-378319126.60615379</v>
      </c>
      <c r="BB436" s="589">
        <v>-2135717258.8754079</v>
      </c>
      <c r="BC436" s="589">
        <v>1706831106.942378</v>
      </c>
      <c r="BD436" s="589">
        <v>62477365.257243015</v>
      </c>
      <c r="BE436" s="589">
        <v>-366408786.67578685</v>
      </c>
      <c r="BF436" s="78">
        <f>+BF430</f>
        <v>-366343111.24717683</v>
      </c>
      <c r="BG436" s="590" t="s">
        <v>5</v>
      </c>
    </row>
    <row r="438" spans="1:59">
      <c r="A438" s="80" t="s">
        <v>167</v>
      </c>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c r="AA438" s="83"/>
      <c r="AB438" s="83"/>
      <c r="AC438" s="83"/>
      <c r="AD438" s="83"/>
      <c r="AE438" s="83"/>
      <c r="AF438" s="83"/>
      <c r="AG438" s="83"/>
      <c r="AH438" s="83"/>
      <c r="AI438" s="83"/>
      <c r="AJ438" s="83"/>
      <c r="AK438" s="83"/>
      <c r="AL438" s="83"/>
      <c r="AM438" s="83"/>
      <c r="AN438" s="83"/>
      <c r="AO438" s="83"/>
      <c r="AP438" s="83"/>
      <c r="AW438" s="587"/>
      <c r="AX438" s="587"/>
      <c r="AY438" s="587"/>
      <c r="AZ438" s="587"/>
      <c r="BA438" s="587"/>
      <c r="BB438" s="587"/>
      <c r="BC438" s="587"/>
      <c r="BD438" s="587"/>
      <c r="BE438" s="587"/>
      <c r="BF438" s="83"/>
      <c r="BG438" s="587"/>
    </row>
    <row r="439" spans="1:59">
      <c r="A439" s="81" t="s">
        <v>212</v>
      </c>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c r="AA439" s="83"/>
      <c r="AB439" s="83"/>
      <c r="AC439" s="83"/>
      <c r="AD439" s="83"/>
      <c r="AE439" s="83"/>
      <c r="AF439" s="83"/>
      <c r="AG439" s="83"/>
      <c r="AH439" s="83"/>
      <c r="AI439" s="83"/>
      <c r="AJ439" s="83"/>
      <c r="AK439" s="83"/>
      <c r="AL439" s="83"/>
      <c r="AM439" s="83"/>
      <c r="AN439" s="83"/>
      <c r="AO439" s="83"/>
      <c r="AP439" s="83"/>
      <c r="AW439" s="587"/>
      <c r="AX439" s="587"/>
      <c r="AY439" s="587"/>
      <c r="AZ439" s="587"/>
      <c r="BA439" s="587"/>
      <c r="BB439" s="587"/>
      <c r="BC439" s="587"/>
      <c r="BD439" s="587"/>
      <c r="BE439" s="587"/>
      <c r="BF439" s="83"/>
      <c r="BG439" s="587"/>
    </row>
    <row r="440" spans="1:59">
      <c r="A440" s="84" t="s">
        <v>216</v>
      </c>
      <c r="B440" s="83">
        <v>-527051662.39968228</v>
      </c>
      <c r="C440" s="83">
        <v>-527051662.39968228</v>
      </c>
      <c r="D440" s="83">
        <v>0</v>
      </c>
      <c r="E440" s="83">
        <v>0</v>
      </c>
      <c r="F440" s="83">
        <v>-527051662.39968228</v>
      </c>
      <c r="G440" s="83">
        <v>-508269933.95210898</v>
      </c>
      <c r="H440" s="83">
        <v>0</v>
      </c>
      <c r="I440" s="83">
        <v>0</v>
      </c>
      <c r="J440" s="83">
        <v>-508269933.95210898</v>
      </c>
      <c r="K440" s="82">
        <v>0.96436453997306537</v>
      </c>
      <c r="L440" s="83">
        <v>-527347414.35312372</v>
      </c>
      <c r="M440" s="83">
        <v>-527347414.35312372</v>
      </c>
      <c r="N440" s="83">
        <v>0</v>
      </c>
      <c r="O440" s="83">
        <v>0</v>
      </c>
      <c r="P440" s="83">
        <v>-527347414.35312372</v>
      </c>
      <c r="Q440" s="83">
        <v>-507960353.42926967</v>
      </c>
      <c r="R440" s="83">
        <v>0</v>
      </c>
      <c r="S440" s="83">
        <v>0</v>
      </c>
      <c r="T440" s="83">
        <v>-507960353.42926967</v>
      </c>
      <c r="U440" s="82">
        <v>0.96323664363153194</v>
      </c>
      <c r="V440" s="83">
        <v>-556781269.73777771</v>
      </c>
      <c r="W440" s="83">
        <v>-556781269.73777771</v>
      </c>
      <c r="X440" s="83">
        <v>0</v>
      </c>
      <c r="Y440" s="83">
        <v>0</v>
      </c>
      <c r="Z440" s="83">
        <v>-556781269.73777771</v>
      </c>
      <c r="AA440" s="83">
        <v>-537934697.05399489</v>
      </c>
      <c r="AB440" s="83">
        <v>0</v>
      </c>
      <c r="AC440" s="83">
        <v>0</v>
      </c>
      <c r="AD440" s="83">
        <v>-537934697.05399489</v>
      </c>
      <c r="AE440" s="83">
        <f t="shared" si="27"/>
        <v>-537859993.11514068</v>
      </c>
      <c r="AF440" s="82">
        <v>0.96615085005884116</v>
      </c>
      <c r="AG440" s="83">
        <v>-560692444.77349687</v>
      </c>
      <c r="AH440" s="83">
        <v>-560692444.77349687</v>
      </c>
      <c r="AI440" s="83">
        <v>0</v>
      </c>
      <c r="AJ440" s="83">
        <v>0</v>
      </c>
      <c r="AK440" s="83">
        <v>-560692444.77349687</v>
      </c>
      <c r="AL440" s="83">
        <v>-542093827.0799365</v>
      </c>
      <c r="AM440" s="83">
        <v>0</v>
      </c>
      <c r="AN440" s="83">
        <v>0</v>
      </c>
      <c r="AO440" s="83">
        <v>-542093827.0799365</v>
      </c>
      <c r="AP440" s="82">
        <v>0.96682919866866823</v>
      </c>
      <c r="AW440" s="587">
        <v>-560692444.77349687</v>
      </c>
      <c r="AX440" s="587">
        <v>-560692444.77349687</v>
      </c>
      <c r="AY440" s="587">
        <v>0</v>
      </c>
      <c r="AZ440" s="587">
        <v>0</v>
      </c>
      <c r="BA440" s="587">
        <v>-560692444.77349687</v>
      </c>
      <c r="BB440" s="587">
        <v>-542093827.0799365</v>
      </c>
      <c r="BC440" s="587">
        <v>0</v>
      </c>
      <c r="BD440" s="587">
        <v>0</v>
      </c>
      <c r="BE440" s="587">
        <v>-542093827.0799365</v>
      </c>
      <c r="BF440" s="83">
        <f>+IF(BG440=1,BE440,BE440*$BK$6)</f>
        <v>-541996661.71236074</v>
      </c>
      <c r="BG440" s="588">
        <v>0.96682919866866823</v>
      </c>
    </row>
    <row r="441" spans="1:59">
      <c r="A441" s="84" t="s">
        <v>215</v>
      </c>
      <c r="B441" s="83">
        <v>0</v>
      </c>
      <c r="C441" s="83">
        <v>0</v>
      </c>
      <c r="D441" s="83">
        <v>0</v>
      </c>
      <c r="E441" s="83">
        <v>0</v>
      </c>
      <c r="F441" s="83">
        <v>0</v>
      </c>
      <c r="G441" s="83">
        <v>0</v>
      </c>
      <c r="H441" s="83">
        <v>0</v>
      </c>
      <c r="I441" s="83">
        <v>0</v>
      </c>
      <c r="J441" s="83">
        <v>0</v>
      </c>
      <c r="K441" s="82">
        <v>0.96436453997306537</v>
      </c>
      <c r="L441" s="83">
        <v>0</v>
      </c>
      <c r="M441" s="83">
        <v>0</v>
      </c>
      <c r="N441" s="83">
        <v>0</v>
      </c>
      <c r="O441" s="83">
        <v>0</v>
      </c>
      <c r="P441" s="83">
        <v>0</v>
      </c>
      <c r="Q441" s="83">
        <v>0</v>
      </c>
      <c r="R441" s="83">
        <v>0</v>
      </c>
      <c r="S441" s="83">
        <v>0</v>
      </c>
      <c r="T441" s="83">
        <v>0</v>
      </c>
      <c r="U441" s="82">
        <v>0.96323664363153194</v>
      </c>
      <c r="V441" s="83">
        <v>0</v>
      </c>
      <c r="W441" s="83">
        <v>0</v>
      </c>
      <c r="X441" s="83">
        <v>0</v>
      </c>
      <c r="Y441" s="83">
        <v>0</v>
      </c>
      <c r="Z441" s="83">
        <v>0</v>
      </c>
      <c r="AA441" s="83">
        <v>0</v>
      </c>
      <c r="AB441" s="83">
        <v>0</v>
      </c>
      <c r="AC441" s="83">
        <v>0</v>
      </c>
      <c r="AD441" s="83">
        <v>0</v>
      </c>
      <c r="AE441" s="83">
        <f t="shared" si="27"/>
        <v>0</v>
      </c>
      <c r="AF441" s="82">
        <v>0.96615085005884116</v>
      </c>
      <c r="AG441" s="83">
        <v>0</v>
      </c>
      <c r="AH441" s="83">
        <v>0</v>
      </c>
      <c r="AI441" s="83">
        <v>0</v>
      </c>
      <c r="AJ441" s="83">
        <v>0</v>
      </c>
      <c r="AK441" s="83">
        <v>0</v>
      </c>
      <c r="AL441" s="83">
        <v>0</v>
      </c>
      <c r="AM441" s="83">
        <v>0</v>
      </c>
      <c r="AN441" s="83">
        <v>0</v>
      </c>
      <c r="AO441" s="83">
        <v>0</v>
      </c>
      <c r="AP441" s="82">
        <v>0.96682919866866823</v>
      </c>
      <c r="AW441" s="587">
        <v>0</v>
      </c>
      <c r="AX441" s="587">
        <v>0</v>
      </c>
      <c r="AY441" s="587">
        <v>0</v>
      </c>
      <c r="AZ441" s="587">
        <v>0</v>
      </c>
      <c r="BA441" s="587">
        <v>0</v>
      </c>
      <c r="BB441" s="587">
        <v>0</v>
      </c>
      <c r="BC441" s="587">
        <v>0</v>
      </c>
      <c r="BD441" s="587">
        <v>0</v>
      </c>
      <c r="BE441" s="587">
        <v>0</v>
      </c>
      <c r="BF441" s="83">
        <f>+IF(BG441=1,BE441,BE441*$BK$6)</f>
        <v>0</v>
      </c>
      <c r="BG441" s="588">
        <v>0.96682919866866823</v>
      </c>
    </row>
    <row r="442" spans="1:59">
      <c r="A442" s="84" t="s">
        <v>214</v>
      </c>
      <c r="B442" s="83">
        <v>0</v>
      </c>
      <c r="C442" s="83">
        <v>0</v>
      </c>
      <c r="D442" s="83">
        <v>0</v>
      </c>
      <c r="E442" s="83">
        <v>0</v>
      </c>
      <c r="F442" s="83">
        <v>0</v>
      </c>
      <c r="G442" s="83">
        <v>0</v>
      </c>
      <c r="H442" s="83">
        <v>0</v>
      </c>
      <c r="I442" s="83">
        <v>0</v>
      </c>
      <c r="J442" s="83">
        <v>0</v>
      </c>
      <c r="K442" s="82">
        <v>0.94630981009817317</v>
      </c>
      <c r="L442" s="83">
        <v>0</v>
      </c>
      <c r="M442" s="83">
        <v>0</v>
      </c>
      <c r="N442" s="83">
        <v>0</v>
      </c>
      <c r="O442" s="83">
        <v>0</v>
      </c>
      <c r="P442" s="83">
        <v>0</v>
      </c>
      <c r="Q442" s="83">
        <v>0</v>
      </c>
      <c r="R442" s="83">
        <v>0</v>
      </c>
      <c r="S442" s="83">
        <v>0</v>
      </c>
      <c r="T442" s="83">
        <v>0</v>
      </c>
      <c r="U442" s="82">
        <v>0.94563790308530427</v>
      </c>
      <c r="V442" s="83">
        <v>0</v>
      </c>
      <c r="W442" s="83">
        <v>0</v>
      </c>
      <c r="X442" s="83">
        <v>0</v>
      </c>
      <c r="Y442" s="83">
        <v>0</v>
      </c>
      <c r="Z442" s="83">
        <v>0</v>
      </c>
      <c r="AA442" s="83">
        <v>0</v>
      </c>
      <c r="AB442" s="83">
        <v>0</v>
      </c>
      <c r="AC442" s="83">
        <v>0</v>
      </c>
      <c r="AD442" s="83">
        <v>0</v>
      </c>
      <c r="AE442" s="83">
        <f t="shared" si="27"/>
        <v>0</v>
      </c>
      <c r="AF442" s="82">
        <v>0.95059518137784804</v>
      </c>
      <c r="AG442" s="83">
        <v>0</v>
      </c>
      <c r="AH442" s="83">
        <v>0</v>
      </c>
      <c r="AI442" s="83">
        <v>0</v>
      </c>
      <c r="AJ442" s="83">
        <v>0</v>
      </c>
      <c r="AK442" s="83">
        <v>0</v>
      </c>
      <c r="AL442" s="83">
        <v>0</v>
      </c>
      <c r="AM442" s="83">
        <v>0</v>
      </c>
      <c r="AN442" s="83">
        <v>0</v>
      </c>
      <c r="AO442" s="83">
        <v>0</v>
      </c>
      <c r="AP442" s="82">
        <v>0.95128373722490955</v>
      </c>
      <c r="AW442" s="587">
        <v>0</v>
      </c>
      <c r="AX442" s="587">
        <v>0</v>
      </c>
      <c r="AY442" s="587">
        <v>0</v>
      </c>
      <c r="AZ442" s="587">
        <v>0</v>
      </c>
      <c r="BA442" s="587">
        <v>0</v>
      </c>
      <c r="BB442" s="587">
        <v>0</v>
      </c>
      <c r="BC442" s="587">
        <v>0</v>
      </c>
      <c r="BD442" s="587">
        <v>0</v>
      </c>
      <c r="BE442" s="587">
        <v>0</v>
      </c>
      <c r="BF442" s="83">
        <f>+IF(BG442=1,BE442,BE442*$BK$6)</f>
        <v>0</v>
      </c>
      <c r="BG442" s="588">
        <v>0.95128373722490955</v>
      </c>
    </row>
    <row r="443" spans="1:59" ht="15.75" thickBot="1">
      <c r="A443" s="84" t="s">
        <v>213</v>
      </c>
      <c r="B443" s="83">
        <v>-7922361.7161538452</v>
      </c>
      <c r="C443" s="83">
        <v>-7922361.7161538452</v>
      </c>
      <c r="D443" s="83">
        <v>7922361.7161538452</v>
      </c>
      <c r="E443" s="83">
        <v>0</v>
      </c>
      <c r="F443" s="83">
        <v>0</v>
      </c>
      <c r="G443" s="83">
        <v>-7477466.6915184809</v>
      </c>
      <c r="H443" s="83">
        <v>7477466.6915184809</v>
      </c>
      <c r="I443" s="83">
        <v>0</v>
      </c>
      <c r="J443" s="83">
        <v>0</v>
      </c>
      <c r="K443" s="82">
        <v>0.94384313155908861</v>
      </c>
      <c r="L443" s="83">
        <v>-41754303.384615384</v>
      </c>
      <c r="M443" s="83">
        <v>-41754303.384615384</v>
      </c>
      <c r="N443" s="83">
        <v>41754303.384615384</v>
      </c>
      <c r="O443" s="83">
        <v>0</v>
      </c>
      <c r="P443" s="83">
        <v>0</v>
      </c>
      <c r="Q443" s="83">
        <v>-39364963.161677912</v>
      </c>
      <c r="R443" s="83">
        <v>39364963.161677912</v>
      </c>
      <c r="S443" s="83">
        <v>0</v>
      </c>
      <c r="T443" s="83">
        <v>0</v>
      </c>
      <c r="U443" s="82">
        <v>0.94277619240995802</v>
      </c>
      <c r="V443" s="83">
        <v>-47036629.692307696</v>
      </c>
      <c r="W443" s="83">
        <v>-47036629.692307696</v>
      </c>
      <c r="X443" s="83">
        <v>47036629.692307696</v>
      </c>
      <c r="Y443" s="83">
        <v>0</v>
      </c>
      <c r="Z443" s="83">
        <v>0</v>
      </c>
      <c r="AA443" s="83">
        <v>-44549406.805000186</v>
      </c>
      <c r="AB443" s="83">
        <v>44549406.805000186</v>
      </c>
      <c r="AC443" s="83">
        <v>0</v>
      </c>
      <c r="AD443" s="83">
        <v>0</v>
      </c>
      <c r="AE443" s="83">
        <f t="shared" si="27"/>
        <v>0</v>
      </c>
      <c r="AF443" s="82">
        <v>0.94712157517284312</v>
      </c>
      <c r="AG443" s="83">
        <v>-48359175.153846152</v>
      </c>
      <c r="AH443" s="83">
        <v>-48359175.153846152</v>
      </c>
      <c r="AI443" s="83">
        <v>48359175.153846152</v>
      </c>
      <c r="AJ443" s="83">
        <v>0</v>
      </c>
      <c r="AK443" s="83">
        <v>0</v>
      </c>
      <c r="AL443" s="83">
        <v>-45806758.078533687</v>
      </c>
      <c r="AM443" s="83">
        <v>45806758.078533687</v>
      </c>
      <c r="AN443" s="83">
        <v>0</v>
      </c>
      <c r="AO443" s="83">
        <v>0</v>
      </c>
      <c r="AP443" s="82">
        <v>0.94721959034263092</v>
      </c>
      <c r="AW443" s="587">
        <v>-48359175.153846152</v>
      </c>
      <c r="AX443" s="587">
        <v>-48359175.153846152</v>
      </c>
      <c r="AY443" s="587">
        <v>48359175.153846152</v>
      </c>
      <c r="AZ443" s="587">
        <v>0</v>
      </c>
      <c r="BA443" s="587">
        <v>0</v>
      </c>
      <c r="BB443" s="587">
        <v>-45806758.078533687</v>
      </c>
      <c r="BC443" s="587">
        <v>45806758.078533687</v>
      </c>
      <c r="BD443" s="587">
        <v>0</v>
      </c>
      <c r="BE443" s="587">
        <v>0</v>
      </c>
      <c r="BF443" s="83">
        <f>+IF(BG443=1,BE443,BE443*$BK$6)</f>
        <v>0</v>
      </c>
      <c r="BG443" s="588">
        <v>0.94721959034263092</v>
      </c>
    </row>
    <row r="444" spans="1:59">
      <c r="A444" s="81" t="s">
        <v>212</v>
      </c>
      <c r="B444" s="78">
        <v>-534974024.11583614</v>
      </c>
      <c r="C444" s="78">
        <v>-534974024.11583614</v>
      </c>
      <c r="D444" s="78">
        <v>7922361.7161538452</v>
      </c>
      <c r="E444" s="78">
        <v>0</v>
      </c>
      <c r="F444" s="78">
        <v>-527051662.39968228</v>
      </c>
      <c r="G444" s="78">
        <v>-515747400.64362746</v>
      </c>
      <c r="H444" s="78">
        <v>7477466.6915184809</v>
      </c>
      <c r="I444" s="78">
        <v>0</v>
      </c>
      <c r="J444" s="78">
        <v>-508269933.95210898</v>
      </c>
      <c r="K444" s="74" t="s">
        <v>5</v>
      </c>
      <c r="L444" s="78">
        <v>-569101717.73773909</v>
      </c>
      <c r="M444" s="78">
        <v>-569101717.73773909</v>
      </c>
      <c r="N444" s="78">
        <v>41754303.384615384</v>
      </c>
      <c r="O444" s="78">
        <v>0</v>
      </c>
      <c r="P444" s="78">
        <v>-527347414.35312372</v>
      </c>
      <c r="Q444" s="78">
        <v>-547325316.59094763</v>
      </c>
      <c r="R444" s="78">
        <v>39364963.161677912</v>
      </c>
      <c r="S444" s="78">
        <v>0</v>
      </c>
      <c r="T444" s="78">
        <v>-507960353.42926967</v>
      </c>
      <c r="U444" s="74" t="s">
        <v>5</v>
      </c>
      <c r="V444" s="78">
        <v>-603817899.43008542</v>
      </c>
      <c r="W444" s="78">
        <v>-603817899.43008542</v>
      </c>
      <c r="X444" s="78">
        <v>47036629.692307696</v>
      </c>
      <c r="Y444" s="78">
        <v>0</v>
      </c>
      <c r="Z444" s="78">
        <v>-556781269.73777771</v>
      </c>
      <c r="AA444" s="78">
        <v>-582484103.85899508</v>
      </c>
      <c r="AB444" s="78">
        <v>44549406.805000186</v>
      </c>
      <c r="AC444" s="78">
        <v>0</v>
      </c>
      <c r="AD444" s="78">
        <v>-537934697.05399489</v>
      </c>
      <c r="AE444" s="78">
        <f>SUM(AE440:AE443)</f>
        <v>-537859993.11514068</v>
      </c>
      <c r="AF444" s="74" t="s">
        <v>5</v>
      </c>
      <c r="AG444" s="78">
        <v>-609051619.92734301</v>
      </c>
      <c r="AH444" s="78">
        <v>-609051619.92734301</v>
      </c>
      <c r="AI444" s="78">
        <v>48359175.153846152</v>
      </c>
      <c r="AJ444" s="78">
        <v>0</v>
      </c>
      <c r="AK444" s="78">
        <v>-560692444.77349687</v>
      </c>
      <c r="AL444" s="78">
        <v>-587900585.15847015</v>
      </c>
      <c r="AM444" s="78">
        <v>45806758.078533687</v>
      </c>
      <c r="AN444" s="78">
        <v>0</v>
      </c>
      <c r="AO444" s="78">
        <v>-542093827.0799365</v>
      </c>
      <c r="AP444" s="74" t="s">
        <v>5</v>
      </c>
      <c r="AW444" s="589">
        <v>-609051619.92734301</v>
      </c>
      <c r="AX444" s="589">
        <v>-609051619.92734301</v>
      </c>
      <c r="AY444" s="589">
        <v>48359175.153846152</v>
      </c>
      <c r="AZ444" s="589">
        <v>0</v>
      </c>
      <c r="BA444" s="589">
        <v>-560692444.77349687</v>
      </c>
      <c r="BB444" s="589">
        <v>-587900585.15847015</v>
      </c>
      <c r="BC444" s="589">
        <v>45806758.078533687</v>
      </c>
      <c r="BD444" s="589">
        <v>0</v>
      </c>
      <c r="BE444" s="589">
        <v>-542093827.0799365</v>
      </c>
      <c r="BF444" s="78">
        <f>SUM(BF440:BF443)</f>
        <v>-541996661.71236074</v>
      </c>
      <c r="BG444" s="590" t="s">
        <v>5</v>
      </c>
    </row>
    <row r="446" spans="1:59">
      <c r="A446" s="81" t="s">
        <v>210</v>
      </c>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c r="AA446" s="83"/>
      <c r="AB446" s="83"/>
      <c r="AC446" s="83"/>
      <c r="AD446" s="83"/>
      <c r="AE446" s="83"/>
      <c r="AF446" s="83"/>
      <c r="AG446" s="83"/>
      <c r="AH446" s="83"/>
      <c r="AI446" s="83"/>
      <c r="AJ446" s="83"/>
      <c r="AK446" s="83"/>
      <c r="AL446" s="83"/>
      <c r="AM446" s="83"/>
      <c r="AN446" s="83"/>
      <c r="AO446" s="83"/>
      <c r="AP446" s="83"/>
      <c r="AW446" s="587"/>
      <c r="AX446" s="587"/>
      <c r="AY446" s="587"/>
      <c r="AZ446" s="587"/>
      <c r="BA446" s="587"/>
      <c r="BB446" s="587"/>
      <c r="BC446" s="587"/>
      <c r="BD446" s="587"/>
      <c r="BE446" s="587"/>
      <c r="BF446" s="83"/>
      <c r="BG446" s="587"/>
    </row>
    <row r="447" spans="1:59" ht="15.75" thickBot="1">
      <c r="A447" s="84" t="s">
        <v>211</v>
      </c>
      <c r="B447" s="83">
        <v>0</v>
      </c>
      <c r="C447" s="83">
        <v>0</v>
      </c>
      <c r="D447" s="83">
        <v>0</v>
      </c>
      <c r="E447" s="83">
        <v>0</v>
      </c>
      <c r="F447" s="83">
        <v>0</v>
      </c>
      <c r="G447" s="83">
        <v>0</v>
      </c>
      <c r="H447" s="83">
        <v>0</v>
      </c>
      <c r="I447" s="83">
        <v>0</v>
      </c>
      <c r="J447" s="83">
        <v>0</v>
      </c>
      <c r="K447" s="82">
        <v>0.96436453997306537</v>
      </c>
      <c r="L447" s="83">
        <v>0</v>
      </c>
      <c r="M447" s="83">
        <v>0</v>
      </c>
      <c r="N447" s="83">
        <v>0</v>
      </c>
      <c r="O447" s="83">
        <v>0</v>
      </c>
      <c r="P447" s="83">
        <v>0</v>
      </c>
      <c r="Q447" s="83">
        <v>0</v>
      </c>
      <c r="R447" s="83">
        <v>0</v>
      </c>
      <c r="S447" s="83">
        <v>0</v>
      </c>
      <c r="T447" s="83">
        <v>0</v>
      </c>
      <c r="U447" s="82">
        <v>0.96323664363153194</v>
      </c>
      <c r="V447" s="83">
        <v>0</v>
      </c>
      <c r="W447" s="83">
        <v>0</v>
      </c>
      <c r="X447" s="83">
        <v>0</v>
      </c>
      <c r="Y447" s="83">
        <v>0</v>
      </c>
      <c r="Z447" s="83">
        <v>0</v>
      </c>
      <c r="AA447" s="83">
        <v>0</v>
      </c>
      <c r="AB447" s="83">
        <v>0</v>
      </c>
      <c r="AC447" s="83">
        <v>0</v>
      </c>
      <c r="AD447" s="83">
        <v>0</v>
      </c>
      <c r="AE447" s="83"/>
      <c r="AF447" s="82">
        <v>0.96615085005884116</v>
      </c>
      <c r="AG447" s="83">
        <v>0</v>
      </c>
      <c r="AH447" s="83">
        <v>0</v>
      </c>
      <c r="AI447" s="83">
        <v>0</v>
      </c>
      <c r="AJ447" s="83">
        <v>0</v>
      </c>
      <c r="AK447" s="83">
        <v>0</v>
      </c>
      <c r="AL447" s="83">
        <v>0</v>
      </c>
      <c r="AM447" s="83">
        <v>0</v>
      </c>
      <c r="AN447" s="83">
        <v>0</v>
      </c>
      <c r="AO447" s="83">
        <v>0</v>
      </c>
      <c r="AP447" s="82">
        <v>0.96682919866866823</v>
      </c>
      <c r="AW447" s="587">
        <v>0</v>
      </c>
      <c r="AX447" s="587">
        <v>0</v>
      </c>
      <c r="AY447" s="587">
        <v>0</v>
      </c>
      <c r="AZ447" s="587">
        <v>0</v>
      </c>
      <c r="BA447" s="587">
        <v>0</v>
      </c>
      <c r="BB447" s="587">
        <v>0</v>
      </c>
      <c r="BC447" s="587">
        <v>0</v>
      </c>
      <c r="BD447" s="587">
        <v>0</v>
      </c>
      <c r="BE447" s="587">
        <v>0</v>
      </c>
      <c r="BF447" s="83"/>
      <c r="BG447" s="588">
        <v>0.96682919866866823</v>
      </c>
    </row>
    <row r="448" spans="1:59">
      <c r="A448" s="81" t="s">
        <v>210</v>
      </c>
      <c r="B448" s="78">
        <v>0</v>
      </c>
      <c r="C448" s="78">
        <v>0</v>
      </c>
      <c r="D448" s="78">
        <v>0</v>
      </c>
      <c r="E448" s="78">
        <v>0</v>
      </c>
      <c r="F448" s="78">
        <v>0</v>
      </c>
      <c r="G448" s="78">
        <v>0</v>
      </c>
      <c r="H448" s="78">
        <v>0</v>
      </c>
      <c r="I448" s="78">
        <v>0</v>
      </c>
      <c r="J448" s="78">
        <v>0</v>
      </c>
      <c r="K448" s="74" t="s">
        <v>5</v>
      </c>
      <c r="L448" s="78">
        <v>0</v>
      </c>
      <c r="M448" s="78">
        <v>0</v>
      </c>
      <c r="N448" s="78">
        <v>0</v>
      </c>
      <c r="O448" s="78">
        <v>0</v>
      </c>
      <c r="P448" s="78">
        <v>0</v>
      </c>
      <c r="Q448" s="78">
        <v>0</v>
      </c>
      <c r="R448" s="78">
        <v>0</v>
      </c>
      <c r="S448" s="78">
        <v>0</v>
      </c>
      <c r="T448" s="78">
        <v>0</v>
      </c>
      <c r="U448" s="74" t="s">
        <v>5</v>
      </c>
      <c r="V448" s="78">
        <v>0</v>
      </c>
      <c r="W448" s="78">
        <v>0</v>
      </c>
      <c r="X448" s="78">
        <v>0</v>
      </c>
      <c r="Y448" s="78">
        <v>0</v>
      </c>
      <c r="Z448" s="78">
        <v>0</v>
      </c>
      <c r="AA448" s="78">
        <v>0</v>
      </c>
      <c r="AB448" s="78">
        <v>0</v>
      </c>
      <c r="AC448" s="78">
        <v>0</v>
      </c>
      <c r="AD448" s="78">
        <v>0</v>
      </c>
      <c r="AE448" s="78"/>
      <c r="AF448" s="74" t="s">
        <v>5</v>
      </c>
      <c r="AG448" s="78">
        <v>0</v>
      </c>
      <c r="AH448" s="78">
        <v>0</v>
      </c>
      <c r="AI448" s="78">
        <v>0</v>
      </c>
      <c r="AJ448" s="78">
        <v>0</v>
      </c>
      <c r="AK448" s="78">
        <v>0</v>
      </c>
      <c r="AL448" s="78">
        <v>0</v>
      </c>
      <c r="AM448" s="78">
        <v>0</v>
      </c>
      <c r="AN448" s="78">
        <v>0</v>
      </c>
      <c r="AO448" s="78">
        <v>0</v>
      </c>
      <c r="AP448" s="74" t="s">
        <v>5</v>
      </c>
      <c r="AW448" s="589">
        <v>0</v>
      </c>
      <c r="AX448" s="589">
        <v>0</v>
      </c>
      <c r="AY448" s="589">
        <v>0</v>
      </c>
      <c r="AZ448" s="589">
        <v>0</v>
      </c>
      <c r="BA448" s="589">
        <v>0</v>
      </c>
      <c r="BB448" s="589">
        <v>0</v>
      </c>
      <c r="BC448" s="589">
        <v>0</v>
      </c>
      <c r="BD448" s="589">
        <v>0</v>
      </c>
      <c r="BE448" s="589">
        <v>0</v>
      </c>
      <c r="BF448" s="78"/>
      <c r="BG448" s="590" t="s">
        <v>5</v>
      </c>
    </row>
    <row r="450" spans="1:59">
      <c r="A450" s="81" t="s">
        <v>205</v>
      </c>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c r="AA450" s="83"/>
      <c r="AB450" s="83"/>
      <c r="AC450" s="83"/>
      <c r="AD450" s="83"/>
      <c r="AE450" s="83"/>
      <c r="AF450" s="83"/>
      <c r="AG450" s="83"/>
      <c r="AH450" s="83"/>
      <c r="AI450" s="83"/>
      <c r="AJ450" s="83"/>
      <c r="AK450" s="83"/>
      <c r="AL450" s="83"/>
      <c r="AM450" s="83"/>
      <c r="AN450" s="83"/>
      <c r="AO450" s="83"/>
      <c r="AP450" s="83"/>
      <c r="AW450" s="587"/>
      <c r="AX450" s="587"/>
      <c r="AY450" s="587"/>
      <c r="AZ450" s="587"/>
      <c r="BA450" s="587"/>
      <c r="BB450" s="587"/>
      <c r="BC450" s="587"/>
      <c r="BD450" s="587"/>
      <c r="BE450" s="587"/>
      <c r="BF450" s="83"/>
      <c r="BG450" s="587"/>
    </row>
    <row r="451" spans="1:59">
      <c r="A451" s="84" t="s">
        <v>209</v>
      </c>
      <c r="B451" s="83">
        <v>-22936249.376153842</v>
      </c>
      <c r="C451" s="83">
        <v>-22936249.376153842</v>
      </c>
      <c r="D451" s="83">
        <v>107714.95153846155</v>
      </c>
      <c r="E451" s="83">
        <v>0</v>
      </c>
      <c r="F451" s="83">
        <v>-22828534.424615379</v>
      </c>
      <c r="G451" s="83">
        <v>-22118905.578342106</v>
      </c>
      <c r="H451" s="83">
        <v>101666.01717579702</v>
      </c>
      <c r="I451" s="83">
        <v>0</v>
      </c>
      <c r="J451" s="83">
        <v>-22017239.561166309</v>
      </c>
      <c r="K451" s="82">
        <v>0.96436453997306537</v>
      </c>
      <c r="L451" s="83">
        <v>-30753821.350769229</v>
      </c>
      <c r="M451" s="83">
        <v>-30753821.350769229</v>
      </c>
      <c r="N451" s="83">
        <v>469526.23076923075</v>
      </c>
      <c r="O451" s="83">
        <v>0</v>
      </c>
      <c r="P451" s="83">
        <v>-30284295.119999997</v>
      </c>
      <c r="Q451" s="83">
        <v>-29623207.6567587</v>
      </c>
      <c r="R451" s="83">
        <v>442658.15208121465</v>
      </c>
      <c r="S451" s="83">
        <v>0</v>
      </c>
      <c r="T451" s="83">
        <v>-29180549.504677486</v>
      </c>
      <c r="U451" s="82">
        <v>0.96323664363153194</v>
      </c>
      <c r="V451" s="83">
        <v>-31239239.889230769</v>
      </c>
      <c r="W451" s="83">
        <v>-31239239.889230769</v>
      </c>
      <c r="X451" s="83">
        <v>954944.76923076925</v>
      </c>
      <c r="Y451" s="83">
        <v>0</v>
      </c>
      <c r="Z451" s="83">
        <v>-30284295.120000001</v>
      </c>
      <c r="AA451" s="83">
        <v>-30181818.174172368</v>
      </c>
      <c r="AB451" s="83">
        <v>904448.79403691331</v>
      </c>
      <c r="AC451" s="83">
        <v>0</v>
      </c>
      <c r="AD451" s="83">
        <v>-29277369.380135454</v>
      </c>
      <c r="AE451" s="83">
        <f t="shared" si="27"/>
        <v>-29273303.580282863</v>
      </c>
      <c r="AF451" s="82">
        <v>0.96615085005884116</v>
      </c>
      <c r="AG451" s="83">
        <v>-31710197.735384617</v>
      </c>
      <c r="AH451" s="83">
        <v>-31710197.735384617</v>
      </c>
      <c r="AI451" s="83">
        <v>1425902.6153846155</v>
      </c>
      <c r="AJ451" s="83">
        <v>0</v>
      </c>
      <c r="AK451" s="83">
        <v>-30284295.120000001</v>
      </c>
      <c r="AL451" s="83">
        <v>-30658345.066126928</v>
      </c>
      <c r="AM451" s="83">
        <v>1350642.8912131016</v>
      </c>
      <c r="AN451" s="83">
        <v>0</v>
      </c>
      <c r="AO451" s="83">
        <v>-29307702.174913827</v>
      </c>
      <c r="AP451" s="82">
        <v>0.96682919866866823</v>
      </c>
      <c r="AW451" s="587">
        <v>-31710197.735384617</v>
      </c>
      <c r="AX451" s="587">
        <v>-31710197.735384617</v>
      </c>
      <c r="AY451" s="587">
        <v>1425902.6153846155</v>
      </c>
      <c r="AZ451" s="587">
        <v>0</v>
      </c>
      <c r="BA451" s="587">
        <v>-30284295.120000001</v>
      </c>
      <c r="BB451" s="587">
        <v>-30658345.066126928</v>
      </c>
      <c r="BC451" s="587">
        <v>1350642.8912131016</v>
      </c>
      <c r="BD451" s="587">
        <v>0</v>
      </c>
      <c r="BE451" s="587">
        <v>-29307702.174913827</v>
      </c>
      <c r="BF451" s="83">
        <f>+IF(BG451=1,BE451,BE451*$BK$6)</f>
        <v>-29302449.036965426</v>
      </c>
      <c r="BG451" s="588">
        <v>0.96682919866866823</v>
      </c>
    </row>
    <row r="452" spans="1:59">
      <c r="A452" s="84" t="s">
        <v>208</v>
      </c>
      <c r="B452" s="83">
        <v>-64024.339999999975</v>
      </c>
      <c r="C452" s="83">
        <v>-64024.339999999975</v>
      </c>
      <c r="D452" s="83">
        <v>0</v>
      </c>
      <c r="E452" s="83">
        <v>0</v>
      </c>
      <c r="F452" s="83">
        <v>-64024.339999999975</v>
      </c>
      <c r="G452" s="83">
        <v>-61742.803191179104</v>
      </c>
      <c r="H452" s="83">
        <v>0</v>
      </c>
      <c r="I452" s="83">
        <v>0</v>
      </c>
      <c r="J452" s="83">
        <v>-61742.803191179104</v>
      </c>
      <c r="K452" s="82">
        <v>0.96436453997306537</v>
      </c>
      <c r="L452" s="83">
        <v>-64024.339999999975</v>
      </c>
      <c r="M452" s="83">
        <v>-64024.339999999975</v>
      </c>
      <c r="N452" s="83">
        <v>0</v>
      </c>
      <c r="O452" s="83">
        <v>0</v>
      </c>
      <c r="P452" s="83">
        <v>-64024.339999999975</v>
      </c>
      <c r="Q452" s="83">
        <v>-61670.590372324012</v>
      </c>
      <c r="R452" s="83">
        <v>0</v>
      </c>
      <c r="S452" s="83">
        <v>0</v>
      </c>
      <c r="T452" s="83">
        <v>-61670.590372324012</v>
      </c>
      <c r="U452" s="82">
        <v>0.96323664363153194</v>
      </c>
      <c r="V452" s="83">
        <v>-64024.339999999975</v>
      </c>
      <c r="W452" s="83">
        <v>-64024.339999999975</v>
      </c>
      <c r="X452" s="83">
        <v>0</v>
      </c>
      <c r="Y452" s="83">
        <v>0</v>
      </c>
      <c r="Z452" s="83">
        <v>-64024.339999999975</v>
      </c>
      <c r="AA452" s="83">
        <v>-61857.170515456244</v>
      </c>
      <c r="AB452" s="83">
        <v>0</v>
      </c>
      <c r="AC452" s="83">
        <v>0</v>
      </c>
      <c r="AD452" s="83">
        <v>-61857.170515456244</v>
      </c>
      <c r="AE452" s="83">
        <f t="shared" si="27"/>
        <v>-61848.580301236587</v>
      </c>
      <c r="AF452" s="82">
        <v>0.96615085005884116</v>
      </c>
      <c r="AG452" s="83">
        <v>-64024.339999999975</v>
      </c>
      <c r="AH452" s="83">
        <v>-64024.339999999975</v>
      </c>
      <c r="AI452" s="83">
        <v>0</v>
      </c>
      <c r="AJ452" s="83">
        <v>0</v>
      </c>
      <c r="AK452" s="83">
        <v>-64024.339999999975</v>
      </c>
      <c r="AL452" s="83">
        <v>-61900.601337490341</v>
      </c>
      <c r="AM452" s="83">
        <v>0</v>
      </c>
      <c r="AN452" s="83">
        <v>0</v>
      </c>
      <c r="AO452" s="83">
        <v>-61900.601337490341</v>
      </c>
      <c r="AP452" s="82">
        <v>0.96682919866866823</v>
      </c>
      <c r="AW452" s="587">
        <v>-64024.339999999975</v>
      </c>
      <c r="AX452" s="587">
        <v>-64024.339999999975</v>
      </c>
      <c r="AY452" s="587">
        <v>0</v>
      </c>
      <c r="AZ452" s="587">
        <v>0</v>
      </c>
      <c r="BA452" s="587">
        <v>-64024.339999999975</v>
      </c>
      <c r="BB452" s="587">
        <v>-61900.601337490341</v>
      </c>
      <c r="BC452" s="587">
        <v>0</v>
      </c>
      <c r="BD452" s="587">
        <v>0</v>
      </c>
      <c r="BE452" s="587">
        <v>-61900.601337490341</v>
      </c>
      <c r="BF452" s="83">
        <f>+IF(BG452=1,BE452,BE452*$BK$6)</f>
        <v>-61889.506220037118</v>
      </c>
      <c r="BG452" s="588">
        <v>0.96682919866866823</v>
      </c>
    </row>
    <row r="453" spans="1:59">
      <c r="A453" s="84" t="s">
        <v>207</v>
      </c>
      <c r="B453" s="83">
        <v>-76923.076923076922</v>
      </c>
      <c r="C453" s="83">
        <v>-76923.076923076922</v>
      </c>
      <c r="D453" s="83">
        <v>76923.076923076922</v>
      </c>
      <c r="E453" s="83">
        <v>0</v>
      </c>
      <c r="F453" s="83">
        <v>0</v>
      </c>
      <c r="G453" s="83">
        <v>-74181.887690235802</v>
      </c>
      <c r="H453" s="83">
        <v>74181.887690235802</v>
      </c>
      <c r="I453" s="83">
        <v>0</v>
      </c>
      <c r="J453" s="83">
        <v>0</v>
      </c>
      <c r="K453" s="82">
        <v>0.96436453997306537</v>
      </c>
      <c r="L453" s="83">
        <v>-250000</v>
      </c>
      <c r="M453" s="83">
        <v>-250000</v>
      </c>
      <c r="N453" s="83">
        <v>250000</v>
      </c>
      <c r="O453" s="83">
        <v>0</v>
      </c>
      <c r="P453" s="83">
        <v>0</v>
      </c>
      <c r="Q453" s="83">
        <v>-240809.16090788299</v>
      </c>
      <c r="R453" s="83">
        <v>240809.16090788299</v>
      </c>
      <c r="S453" s="83">
        <v>0</v>
      </c>
      <c r="T453" s="83">
        <v>0</v>
      </c>
      <c r="U453" s="82">
        <v>0.96323664363153194</v>
      </c>
      <c r="V453" s="83">
        <v>-250000</v>
      </c>
      <c r="W453" s="83">
        <v>-250000</v>
      </c>
      <c r="X453" s="83">
        <v>250000</v>
      </c>
      <c r="Y453" s="83">
        <v>0</v>
      </c>
      <c r="Z453" s="83">
        <v>0</v>
      </c>
      <c r="AA453" s="83">
        <v>-241537.71251471029</v>
      </c>
      <c r="AB453" s="83">
        <v>241537.71251471029</v>
      </c>
      <c r="AC453" s="83">
        <v>0</v>
      </c>
      <c r="AD453" s="83">
        <v>0</v>
      </c>
      <c r="AE453" s="83">
        <f t="shared" si="27"/>
        <v>0</v>
      </c>
      <c r="AF453" s="82">
        <v>0.96615085005884116</v>
      </c>
      <c r="AG453" s="83">
        <v>-250000</v>
      </c>
      <c r="AH453" s="83">
        <v>-250000</v>
      </c>
      <c r="AI453" s="83">
        <v>250000</v>
      </c>
      <c r="AJ453" s="83">
        <v>0</v>
      </c>
      <c r="AK453" s="83">
        <v>0</v>
      </c>
      <c r="AL453" s="83">
        <v>-241707.29966716707</v>
      </c>
      <c r="AM453" s="83">
        <v>241707.29966716707</v>
      </c>
      <c r="AN453" s="83">
        <v>0</v>
      </c>
      <c r="AO453" s="83">
        <v>0</v>
      </c>
      <c r="AP453" s="82">
        <v>0.96682919866866823</v>
      </c>
      <c r="AW453" s="587">
        <v>-250000</v>
      </c>
      <c r="AX453" s="587">
        <v>-250000</v>
      </c>
      <c r="AY453" s="587">
        <v>250000</v>
      </c>
      <c r="AZ453" s="587">
        <v>0</v>
      </c>
      <c r="BA453" s="587">
        <v>0</v>
      </c>
      <c r="BB453" s="587">
        <v>-241707.29966716707</v>
      </c>
      <c r="BC453" s="587">
        <v>241707.29966716707</v>
      </c>
      <c r="BD453" s="587">
        <v>0</v>
      </c>
      <c r="BE453" s="587">
        <v>0</v>
      </c>
      <c r="BF453" s="83">
        <f>+IF(BG453=1,BE453,BE453*$BK$6)</f>
        <v>0</v>
      </c>
      <c r="BG453" s="588">
        <v>0.96682919866866823</v>
      </c>
    </row>
    <row r="454" spans="1:59" ht="15.75" thickBot="1">
      <c r="A454" s="84" t="s">
        <v>206</v>
      </c>
      <c r="B454" s="83">
        <v>0</v>
      </c>
      <c r="C454" s="83">
        <v>0</v>
      </c>
      <c r="D454" s="83">
        <v>0</v>
      </c>
      <c r="E454" s="83">
        <v>0</v>
      </c>
      <c r="F454" s="83">
        <v>0</v>
      </c>
      <c r="G454" s="83">
        <v>0</v>
      </c>
      <c r="H454" s="83">
        <v>0</v>
      </c>
      <c r="I454" s="83">
        <v>0</v>
      </c>
      <c r="J454" s="83">
        <v>0</v>
      </c>
      <c r="K454" s="82">
        <v>0.96436453997306537</v>
      </c>
      <c r="L454" s="83">
        <v>0</v>
      </c>
      <c r="M454" s="83">
        <v>0</v>
      </c>
      <c r="N454" s="83">
        <v>0</v>
      </c>
      <c r="O454" s="83">
        <v>0</v>
      </c>
      <c r="P454" s="83">
        <v>0</v>
      </c>
      <c r="Q454" s="83">
        <v>0</v>
      </c>
      <c r="R454" s="83">
        <v>0</v>
      </c>
      <c r="S454" s="83">
        <v>0</v>
      </c>
      <c r="T454" s="83">
        <v>0</v>
      </c>
      <c r="U454" s="82">
        <v>0.96323664363153194</v>
      </c>
      <c r="V454" s="83">
        <v>0</v>
      </c>
      <c r="W454" s="83">
        <v>0</v>
      </c>
      <c r="X454" s="83">
        <v>0</v>
      </c>
      <c r="Y454" s="83">
        <v>0</v>
      </c>
      <c r="Z454" s="83">
        <v>0</v>
      </c>
      <c r="AA454" s="83">
        <v>0</v>
      </c>
      <c r="AB454" s="83">
        <v>0</v>
      </c>
      <c r="AC454" s="83">
        <v>0</v>
      </c>
      <c r="AD454" s="83">
        <v>0</v>
      </c>
      <c r="AE454" s="83">
        <f t="shared" si="27"/>
        <v>0</v>
      </c>
      <c r="AF454" s="82">
        <v>0.96615085005884116</v>
      </c>
      <c r="AG454" s="83">
        <v>0</v>
      </c>
      <c r="AH454" s="83">
        <v>0</v>
      </c>
      <c r="AI454" s="83">
        <v>0</v>
      </c>
      <c r="AJ454" s="83">
        <v>0</v>
      </c>
      <c r="AK454" s="83">
        <v>0</v>
      </c>
      <c r="AL454" s="83">
        <v>0</v>
      </c>
      <c r="AM454" s="83">
        <v>0</v>
      </c>
      <c r="AN454" s="83">
        <v>0</v>
      </c>
      <c r="AO454" s="83">
        <v>0</v>
      </c>
      <c r="AP454" s="82">
        <v>0.96682919866866823</v>
      </c>
      <c r="AW454" s="587">
        <v>0</v>
      </c>
      <c r="AX454" s="587">
        <v>0</v>
      </c>
      <c r="AY454" s="587">
        <v>0</v>
      </c>
      <c r="AZ454" s="587">
        <v>0</v>
      </c>
      <c r="BA454" s="587">
        <v>0</v>
      </c>
      <c r="BB454" s="587">
        <v>0</v>
      </c>
      <c r="BC454" s="587">
        <v>0</v>
      </c>
      <c r="BD454" s="587">
        <v>0</v>
      </c>
      <c r="BE454" s="587">
        <v>0</v>
      </c>
      <c r="BF454" s="83">
        <f>+IF(BG454=1,BE454,BE454*$BK$6)</f>
        <v>0</v>
      </c>
      <c r="BG454" s="588">
        <v>0.96682919866866823</v>
      </c>
    </row>
    <row r="455" spans="1:59">
      <c r="A455" s="81" t="s">
        <v>205</v>
      </c>
      <c r="B455" s="78">
        <v>-23077196.793076918</v>
      </c>
      <c r="C455" s="78">
        <v>-23077196.793076918</v>
      </c>
      <c r="D455" s="78">
        <v>184638.02846153849</v>
      </c>
      <c r="E455" s="78">
        <v>0</v>
      </c>
      <c r="F455" s="78">
        <v>-22892558.764615379</v>
      </c>
      <c r="G455" s="78">
        <v>-22254830.269223519</v>
      </c>
      <c r="H455" s="78">
        <v>175847.90486603283</v>
      </c>
      <c r="I455" s="78">
        <v>0</v>
      </c>
      <c r="J455" s="78">
        <v>-22078982.364357486</v>
      </c>
      <c r="K455" s="74" t="s">
        <v>5</v>
      </c>
      <c r="L455" s="78">
        <v>-31067845.690769229</v>
      </c>
      <c r="M455" s="78">
        <v>-31067845.690769229</v>
      </c>
      <c r="N455" s="78">
        <v>719526.23076923075</v>
      </c>
      <c r="O455" s="78">
        <v>0</v>
      </c>
      <c r="P455" s="78">
        <v>-30348319.459999997</v>
      </c>
      <c r="Q455" s="78">
        <v>-29925687.408038907</v>
      </c>
      <c r="R455" s="78">
        <v>683467.31298909767</v>
      </c>
      <c r="S455" s="78">
        <v>0</v>
      </c>
      <c r="T455" s="78">
        <v>-29242220.09504981</v>
      </c>
      <c r="U455" s="74" t="s">
        <v>5</v>
      </c>
      <c r="V455" s="78">
        <v>-31553264.229230769</v>
      </c>
      <c r="W455" s="78">
        <v>-31553264.229230769</v>
      </c>
      <c r="X455" s="78">
        <v>1204944.7692307692</v>
      </c>
      <c r="Y455" s="78">
        <v>0</v>
      </c>
      <c r="Z455" s="78">
        <v>-30348319.460000001</v>
      </c>
      <c r="AA455" s="78">
        <v>-30485213.057202533</v>
      </c>
      <c r="AB455" s="78">
        <v>1145986.5065516236</v>
      </c>
      <c r="AC455" s="78">
        <v>0</v>
      </c>
      <c r="AD455" s="78">
        <v>-29339226.55065091</v>
      </c>
      <c r="AE455" s="78">
        <f>SUM(AE451:AE454)</f>
        <v>-29335152.1605841</v>
      </c>
      <c r="AF455" s="74" t="s">
        <v>5</v>
      </c>
      <c r="AG455" s="78">
        <v>-32024222.075384617</v>
      </c>
      <c r="AH455" s="78">
        <v>-32024222.075384617</v>
      </c>
      <c r="AI455" s="78">
        <v>1675902.6153846155</v>
      </c>
      <c r="AJ455" s="78">
        <v>0</v>
      </c>
      <c r="AK455" s="78">
        <v>-30348319.460000001</v>
      </c>
      <c r="AL455" s="78">
        <v>-30961952.967131585</v>
      </c>
      <c r="AM455" s="78">
        <v>1592350.1908802686</v>
      </c>
      <c r="AN455" s="78">
        <v>0</v>
      </c>
      <c r="AO455" s="78">
        <v>-29369602.776251316</v>
      </c>
      <c r="AP455" s="74" t="s">
        <v>5</v>
      </c>
      <c r="AW455" s="589">
        <v>-32024222.075384617</v>
      </c>
      <c r="AX455" s="589">
        <v>-32024222.075384617</v>
      </c>
      <c r="AY455" s="589">
        <v>1675902.6153846155</v>
      </c>
      <c r="AZ455" s="589">
        <v>0</v>
      </c>
      <c r="BA455" s="589">
        <v>-30348319.460000001</v>
      </c>
      <c r="BB455" s="589">
        <v>-30961952.967131585</v>
      </c>
      <c r="BC455" s="589">
        <v>1592350.1908802686</v>
      </c>
      <c r="BD455" s="589">
        <v>0</v>
      </c>
      <c r="BE455" s="589">
        <v>-29369602.776251316</v>
      </c>
      <c r="BF455" s="78">
        <f>SUM(BF451:BF454)</f>
        <v>-29364338.543185465</v>
      </c>
      <c r="BG455" s="590" t="s">
        <v>5</v>
      </c>
    </row>
    <row r="457" spans="1:59">
      <c r="A457" s="81" t="s">
        <v>196</v>
      </c>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c r="AA457" s="83"/>
      <c r="AB457" s="83"/>
      <c r="AC457" s="83"/>
      <c r="AD457" s="83"/>
      <c r="AE457" s="83"/>
      <c r="AF457" s="83"/>
      <c r="AG457" s="83"/>
      <c r="AH457" s="83"/>
      <c r="AI457" s="83"/>
      <c r="AJ457" s="83"/>
      <c r="AK457" s="83"/>
      <c r="AL457" s="83"/>
      <c r="AM457" s="83"/>
      <c r="AN457" s="83"/>
      <c r="AO457" s="83"/>
      <c r="AP457" s="83"/>
      <c r="AW457" s="587"/>
      <c r="AX457" s="587"/>
      <c r="AY457" s="587"/>
      <c r="AZ457" s="587"/>
      <c r="BA457" s="587"/>
      <c r="BB457" s="587"/>
      <c r="BC457" s="587"/>
      <c r="BD457" s="587"/>
      <c r="BE457" s="587"/>
      <c r="BF457" s="83"/>
      <c r="BG457" s="587"/>
    </row>
    <row r="458" spans="1:59">
      <c r="A458" s="84" t="s">
        <v>204</v>
      </c>
      <c r="B458" s="83">
        <v>-234639550.18638769</v>
      </c>
      <c r="C458" s="83">
        <v>-234639550.18638769</v>
      </c>
      <c r="D458" s="83">
        <v>0</v>
      </c>
      <c r="E458" s="83">
        <v>0</v>
      </c>
      <c r="F458" s="83">
        <v>-234639550.18638769</v>
      </c>
      <c r="G458" s="83">
        <v>-226278061.87498274</v>
      </c>
      <c r="H458" s="83">
        <v>0</v>
      </c>
      <c r="I458" s="83">
        <v>0</v>
      </c>
      <c r="J458" s="83">
        <v>-226278061.87498274</v>
      </c>
      <c r="K458" s="82">
        <v>0.96436453997306537</v>
      </c>
      <c r="L458" s="83">
        <v>-36423008.534033187</v>
      </c>
      <c r="M458" s="83">
        <v>-36423008.534033187</v>
      </c>
      <c r="N458" s="83">
        <v>0</v>
      </c>
      <c r="O458" s="83">
        <v>0</v>
      </c>
      <c r="P458" s="83">
        <v>-36423008.534033187</v>
      </c>
      <c r="Q458" s="83">
        <v>-35083976.491284773</v>
      </c>
      <c r="R458" s="83">
        <v>0</v>
      </c>
      <c r="S458" s="83">
        <v>0</v>
      </c>
      <c r="T458" s="83">
        <v>-35083976.491284773</v>
      </c>
      <c r="U458" s="82">
        <v>0.96323664363153194</v>
      </c>
      <c r="V458" s="83">
        <v>-71707281.872833833</v>
      </c>
      <c r="W458" s="83">
        <v>-71707281.872833833</v>
      </c>
      <c r="X458" s="83">
        <v>0</v>
      </c>
      <c r="Y458" s="83">
        <v>0</v>
      </c>
      <c r="Z458" s="83">
        <v>-71707281.872833833</v>
      </c>
      <c r="AA458" s="83">
        <v>-69280051.336847335</v>
      </c>
      <c r="AB458" s="83">
        <v>0</v>
      </c>
      <c r="AC458" s="83">
        <v>0</v>
      </c>
      <c r="AD458" s="83">
        <v>-69280051.336847335</v>
      </c>
      <c r="AE458" s="83">
        <f t="shared" si="27"/>
        <v>-69270430.294093952</v>
      </c>
      <c r="AF458" s="82">
        <v>0.96615085005884116</v>
      </c>
      <c r="AG458" s="83">
        <v>-188881975.20537236</v>
      </c>
      <c r="AH458" s="83">
        <v>-188881975.20537236</v>
      </c>
      <c r="AI458" s="83">
        <v>0</v>
      </c>
      <c r="AJ458" s="83">
        <v>0</v>
      </c>
      <c r="AK458" s="83">
        <v>-188881975.20537236</v>
      </c>
      <c r="AL458" s="83">
        <v>-182616608.73076543</v>
      </c>
      <c r="AM458" s="83">
        <v>0</v>
      </c>
      <c r="AN458" s="83">
        <v>0</v>
      </c>
      <c r="AO458" s="83">
        <v>-182616608.73076543</v>
      </c>
      <c r="AP458" s="82">
        <v>0.96682919866866823</v>
      </c>
      <c r="AW458" s="587">
        <v>-188881975.20537236</v>
      </c>
      <c r="AX458" s="587">
        <v>-188881975.20537236</v>
      </c>
      <c r="AY458" s="587">
        <v>0</v>
      </c>
      <c r="AZ458" s="587">
        <v>0</v>
      </c>
      <c r="BA458" s="587">
        <v>-188881975.20537236</v>
      </c>
      <c r="BB458" s="587">
        <v>-182616608.73076543</v>
      </c>
      <c r="BC458" s="587">
        <v>0</v>
      </c>
      <c r="BD458" s="587">
        <v>0</v>
      </c>
      <c r="BE458" s="587">
        <v>-182616608.73076543</v>
      </c>
      <c r="BF458" s="83">
        <f t="shared" ref="BF458:BF465" si="29">+IF(BG458=1,BE458,BE458*$BK$6)</f>
        <v>-182583876.371483</v>
      </c>
      <c r="BG458" s="588">
        <v>0.96682919866866823</v>
      </c>
    </row>
    <row r="459" spans="1:59">
      <c r="A459" s="84" t="s">
        <v>203</v>
      </c>
      <c r="B459" s="83">
        <v>-12809732.920308925</v>
      </c>
      <c r="C459" s="83">
        <v>-12809732.920308925</v>
      </c>
      <c r="D459" s="83">
        <v>0</v>
      </c>
      <c r="E459" s="83">
        <v>0</v>
      </c>
      <c r="F459" s="83">
        <v>-12809732.920308925</v>
      </c>
      <c r="G459" s="83">
        <v>-12353252.194871549</v>
      </c>
      <c r="H459" s="83">
        <v>0</v>
      </c>
      <c r="I459" s="83">
        <v>0</v>
      </c>
      <c r="J459" s="83">
        <v>-12353252.194871549</v>
      </c>
      <c r="K459" s="82">
        <v>0.96436453997306537</v>
      </c>
      <c r="L459" s="83">
        <v>-7710566.2072237153</v>
      </c>
      <c r="M459" s="83">
        <v>-7710566.2072237153</v>
      </c>
      <c r="N459" s="83">
        <v>0</v>
      </c>
      <c r="O459" s="83">
        <v>0</v>
      </c>
      <c r="P459" s="83">
        <v>-7710566.2072237153</v>
      </c>
      <c r="Q459" s="83">
        <v>-7427099.9139448823</v>
      </c>
      <c r="R459" s="83">
        <v>0</v>
      </c>
      <c r="S459" s="83">
        <v>0</v>
      </c>
      <c r="T459" s="83">
        <v>-7427099.9139448823</v>
      </c>
      <c r="U459" s="82">
        <v>0.96323664363153194</v>
      </c>
      <c r="V459" s="83">
        <v>-4177684.4686478619</v>
      </c>
      <c r="W459" s="83">
        <v>-4177684.4686478619</v>
      </c>
      <c r="X459" s="83">
        <v>0</v>
      </c>
      <c r="Y459" s="83">
        <v>0</v>
      </c>
      <c r="Z459" s="83">
        <v>-4177684.4686478619</v>
      </c>
      <c r="AA459" s="83">
        <v>-4036273.4006617498</v>
      </c>
      <c r="AB459" s="83">
        <v>0</v>
      </c>
      <c r="AC459" s="83">
        <v>0</v>
      </c>
      <c r="AD459" s="83">
        <v>-4036273.4006617498</v>
      </c>
      <c r="AE459" s="83">
        <f t="shared" si="27"/>
        <v>-4035712.8762654369</v>
      </c>
      <c r="AF459" s="82">
        <v>0.96615085005884116</v>
      </c>
      <c r="AG459" s="83">
        <v>-4008671.0755639132</v>
      </c>
      <c r="AH459" s="83">
        <v>-4008671.0755639132</v>
      </c>
      <c r="AI459" s="83">
        <v>0</v>
      </c>
      <c r="AJ459" s="83">
        <v>0</v>
      </c>
      <c r="AK459" s="83">
        <v>-4008671.0755639132</v>
      </c>
      <c r="AL459" s="83">
        <v>-3875700.2437137268</v>
      </c>
      <c r="AM459" s="83">
        <v>0</v>
      </c>
      <c r="AN459" s="83">
        <v>0</v>
      </c>
      <c r="AO459" s="83">
        <v>-3875700.2437137268</v>
      </c>
      <c r="AP459" s="82">
        <v>0.96682919866866823</v>
      </c>
      <c r="AW459" s="587">
        <v>-4008671.0755639132</v>
      </c>
      <c r="AX459" s="587">
        <v>-4008671.0755639132</v>
      </c>
      <c r="AY459" s="587">
        <v>0</v>
      </c>
      <c r="AZ459" s="587">
        <v>0</v>
      </c>
      <c r="BA459" s="587">
        <v>-4008671.0755639132</v>
      </c>
      <c r="BB459" s="587">
        <v>-3875700.2437137268</v>
      </c>
      <c r="BC459" s="587">
        <v>0</v>
      </c>
      <c r="BD459" s="587">
        <v>0</v>
      </c>
      <c r="BE459" s="587">
        <v>-3875700.2437137268</v>
      </c>
      <c r="BF459" s="83">
        <f t="shared" si="29"/>
        <v>-3875005.5598417064</v>
      </c>
      <c r="BG459" s="588">
        <v>0.96682919866866823</v>
      </c>
    </row>
    <row r="460" spans="1:59">
      <c r="A460" s="84" t="s">
        <v>202</v>
      </c>
      <c r="B460" s="83">
        <v>-155818298.05923074</v>
      </c>
      <c r="C460" s="83">
        <v>-155818298.05923074</v>
      </c>
      <c r="D460" s="83">
        <v>0</v>
      </c>
      <c r="E460" s="83">
        <v>0</v>
      </c>
      <c r="F460" s="83">
        <v>-155818298.05923074</v>
      </c>
      <c r="G460" s="83">
        <v>-150034240.5030984</v>
      </c>
      <c r="H460" s="83">
        <v>0</v>
      </c>
      <c r="I460" s="83">
        <v>0</v>
      </c>
      <c r="J460" s="83">
        <v>-150034240.5030984</v>
      </c>
      <c r="K460" s="82">
        <v>0.96287947161421517</v>
      </c>
      <c r="L460" s="83">
        <v>-168282847.39871767</v>
      </c>
      <c r="M460" s="83">
        <v>-168282847.39871767</v>
      </c>
      <c r="N460" s="83">
        <v>0</v>
      </c>
      <c r="O460" s="83">
        <v>0</v>
      </c>
      <c r="P460" s="83">
        <v>-168282847.39871767</v>
      </c>
      <c r="Q460" s="83">
        <v>-161947853.39436966</v>
      </c>
      <c r="R460" s="83">
        <v>0</v>
      </c>
      <c r="S460" s="83">
        <v>0</v>
      </c>
      <c r="T460" s="83">
        <v>-161947853.39436966</v>
      </c>
      <c r="U460" s="82">
        <v>0.96235508192146091</v>
      </c>
      <c r="V460" s="83">
        <v>-195067142.27051273</v>
      </c>
      <c r="W460" s="83">
        <v>-195067142.27051273</v>
      </c>
      <c r="X460" s="83">
        <v>0</v>
      </c>
      <c r="Y460" s="83">
        <v>0</v>
      </c>
      <c r="Z460" s="83">
        <v>-195067142.27051273</v>
      </c>
      <c r="AA460" s="83">
        <v>-188086237.03257361</v>
      </c>
      <c r="AB460" s="83">
        <v>0</v>
      </c>
      <c r="AC460" s="83">
        <v>0</v>
      </c>
      <c r="AD460" s="83">
        <v>-188086237.03257361</v>
      </c>
      <c r="AE460" s="83">
        <f t="shared" si="27"/>
        <v>-188060117.16555715</v>
      </c>
      <c r="AF460" s="82">
        <v>0.96421280818140953</v>
      </c>
      <c r="AG460" s="83">
        <v>-207953360.21923059</v>
      </c>
      <c r="AH460" s="83">
        <v>-207953360.21923059</v>
      </c>
      <c r="AI460" s="83">
        <v>0</v>
      </c>
      <c r="AJ460" s="83">
        <v>0</v>
      </c>
      <c r="AK460" s="83">
        <v>-207953360.21923059</v>
      </c>
      <c r="AL460" s="83">
        <v>-200748263.47719312</v>
      </c>
      <c r="AM460" s="83">
        <v>0</v>
      </c>
      <c r="AN460" s="83">
        <v>0</v>
      </c>
      <c r="AO460" s="83">
        <v>-200748263.47719312</v>
      </c>
      <c r="AP460" s="82">
        <v>0.96535234278281601</v>
      </c>
      <c r="AW460" s="587">
        <v>-207953360.21923059</v>
      </c>
      <c r="AX460" s="587">
        <v>-207953360.21923059</v>
      </c>
      <c r="AY460" s="587">
        <v>0</v>
      </c>
      <c r="AZ460" s="587">
        <v>0</v>
      </c>
      <c r="BA460" s="587">
        <v>-207953360.21923059</v>
      </c>
      <c r="BB460" s="587">
        <v>-200748263.47719312</v>
      </c>
      <c r="BC460" s="587">
        <v>0</v>
      </c>
      <c r="BD460" s="587">
        <v>0</v>
      </c>
      <c r="BE460" s="587">
        <v>-200748263.47719312</v>
      </c>
      <c r="BF460" s="83">
        <f t="shared" si="29"/>
        <v>-200712281.18439329</v>
      </c>
      <c r="BG460" s="588">
        <v>0.96535234278281601</v>
      </c>
    </row>
    <row r="461" spans="1:59">
      <c r="A461" s="84" t="s">
        <v>201</v>
      </c>
      <c r="B461" s="83">
        <v>-108778760.65550813</v>
      </c>
      <c r="C461" s="83">
        <v>-108778760.65550813</v>
      </c>
      <c r="D461" s="83">
        <v>0</v>
      </c>
      <c r="E461" s="83">
        <v>0</v>
      </c>
      <c r="F461" s="83">
        <v>-108778760.65550813</v>
      </c>
      <c r="G461" s="83">
        <v>-108778760.65550813</v>
      </c>
      <c r="H461" s="83">
        <v>0</v>
      </c>
      <c r="I461" s="83">
        <v>0</v>
      </c>
      <c r="J461" s="83">
        <v>-108778760.65550813</v>
      </c>
      <c r="K461" s="82">
        <v>1</v>
      </c>
      <c r="L461" s="83">
        <v>-113685844.87631458</v>
      </c>
      <c r="M461" s="83">
        <v>-113685844.87631458</v>
      </c>
      <c r="N461" s="83">
        <v>0</v>
      </c>
      <c r="O461" s="83">
        <v>0</v>
      </c>
      <c r="P461" s="83">
        <v>-113685844.87631458</v>
      </c>
      <c r="Q461" s="83">
        <v>-113685844.87631458</v>
      </c>
      <c r="R461" s="83">
        <v>0</v>
      </c>
      <c r="S461" s="83">
        <v>0</v>
      </c>
      <c r="T461" s="83">
        <v>-113685844.87631458</v>
      </c>
      <c r="U461" s="82">
        <v>1</v>
      </c>
      <c r="V461" s="83">
        <v>-114926734.00711282</v>
      </c>
      <c r="W461" s="83">
        <v>-114926734.00711282</v>
      </c>
      <c r="X461" s="83">
        <v>0</v>
      </c>
      <c r="Y461" s="83">
        <v>0</v>
      </c>
      <c r="Z461" s="83">
        <v>-114926734.00711282</v>
      </c>
      <c r="AA461" s="83">
        <v>-114926734.00711282</v>
      </c>
      <c r="AB461" s="83">
        <v>0</v>
      </c>
      <c r="AC461" s="83">
        <v>0</v>
      </c>
      <c r="AD461" s="83">
        <v>-114926734.00711282</v>
      </c>
      <c r="AE461" s="83">
        <f t="shared" si="27"/>
        <v>-114926734.00711282</v>
      </c>
      <c r="AF461" s="82">
        <v>1</v>
      </c>
      <c r="AG461" s="83">
        <v>-116539262.83351064</v>
      </c>
      <c r="AH461" s="83">
        <v>-116539262.83351064</v>
      </c>
      <c r="AI461" s="83">
        <v>0</v>
      </c>
      <c r="AJ461" s="83">
        <v>0</v>
      </c>
      <c r="AK461" s="83">
        <v>-116539262.83351064</v>
      </c>
      <c r="AL461" s="83">
        <v>-116539262.83351064</v>
      </c>
      <c r="AM461" s="83">
        <v>0</v>
      </c>
      <c r="AN461" s="83">
        <v>0</v>
      </c>
      <c r="AO461" s="83">
        <v>-116539262.83351064</v>
      </c>
      <c r="AP461" s="82">
        <v>1</v>
      </c>
      <c r="AW461" s="587">
        <v>-116539262.83351064</v>
      </c>
      <c r="AX461" s="587">
        <v>-116539262.83351064</v>
      </c>
      <c r="AY461" s="587">
        <v>0</v>
      </c>
      <c r="AZ461" s="587">
        <v>0</v>
      </c>
      <c r="BA461" s="587">
        <v>-116539262.83351064</v>
      </c>
      <c r="BB461" s="587">
        <v>-116539262.83351064</v>
      </c>
      <c r="BC461" s="587">
        <v>0</v>
      </c>
      <c r="BD461" s="587">
        <v>0</v>
      </c>
      <c r="BE461" s="587">
        <v>-116539262.83351064</v>
      </c>
      <c r="BF461" s="83">
        <f t="shared" si="29"/>
        <v>-116539262.83351064</v>
      </c>
      <c r="BG461" s="588">
        <v>1</v>
      </c>
    </row>
    <row r="462" spans="1:59">
      <c r="A462" s="84" t="s">
        <v>200</v>
      </c>
      <c r="B462" s="83">
        <v>-8143139.2633076925</v>
      </c>
      <c r="C462" s="83">
        <v>-8143139.2633076925</v>
      </c>
      <c r="D462" s="83">
        <v>0</v>
      </c>
      <c r="E462" s="83">
        <v>0</v>
      </c>
      <c r="F462" s="83">
        <v>-8143139.2633076925</v>
      </c>
      <c r="G462" s="83">
        <v>-7852954.7495963294</v>
      </c>
      <c r="H462" s="83">
        <v>0</v>
      </c>
      <c r="I462" s="83">
        <v>0</v>
      </c>
      <c r="J462" s="83">
        <v>-7852954.7495963294</v>
      </c>
      <c r="K462" s="82">
        <v>0.96436453997306537</v>
      </c>
      <c r="L462" s="83">
        <v>-8328581.2326211529</v>
      </c>
      <c r="M462" s="83">
        <v>-8328581.2326211529</v>
      </c>
      <c r="N462" s="83">
        <v>0</v>
      </c>
      <c r="O462" s="83">
        <v>0</v>
      </c>
      <c r="P462" s="83">
        <v>-8328581.2326211529</v>
      </c>
      <c r="Q462" s="83">
        <v>-8022394.6327225668</v>
      </c>
      <c r="R462" s="83">
        <v>0</v>
      </c>
      <c r="S462" s="83">
        <v>0</v>
      </c>
      <c r="T462" s="83">
        <v>-8022394.6327225668</v>
      </c>
      <c r="U462" s="82">
        <v>0.96323664363153194</v>
      </c>
      <c r="V462" s="83">
        <v>-8536651.1431866828</v>
      </c>
      <c r="W462" s="83">
        <v>-8536651.1431866828</v>
      </c>
      <c r="X462" s="83">
        <v>0</v>
      </c>
      <c r="Y462" s="83">
        <v>0</v>
      </c>
      <c r="Z462" s="83">
        <v>-8536651.1431866828</v>
      </c>
      <c r="AA462" s="83">
        <v>-8247692.7586455913</v>
      </c>
      <c r="AB462" s="83">
        <v>0</v>
      </c>
      <c r="AC462" s="83">
        <v>0</v>
      </c>
      <c r="AD462" s="83">
        <v>-8247692.7586455913</v>
      </c>
      <c r="AE462" s="83">
        <f t="shared" ref="AE462:AE521" si="30">+IF(AF462=1,AD462,AD462*$AT$6)</f>
        <v>-8246547.3870253852</v>
      </c>
      <c r="AF462" s="82">
        <v>0.96615085005884116</v>
      </c>
      <c r="AG462" s="83">
        <v>-8710929.2134164497</v>
      </c>
      <c r="AH462" s="83">
        <v>-8710929.2134164497</v>
      </c>
      <c r="AI462" s="83">
        <v>0</v>
      </c>
      <c r="AJ462" s="83">
        <v>0</v>
      </c>
      <c r="AK462" s="83">
        <v>-8710929.2134164497</v>
      </c>
      <c r="AL462" s="83">
        <v>-8421980.7110669184</v>
      </c>
      <c r="AM462" s="83">
        <v>0</v>
      </c>
      <c r="AN462" s="83">
        <v>0</v>
      </c>
      <c r="AO462" s="83">
        <v>-8421980.7110669184</v>
      </c>
      <c r="AP462" s="82">
        <v>0.96682919866866823</v>
      </c>
      <c r="AW462" s="587">
        <v>-8710929.2134164497</v>
      </c>
      <c r="AX462" s="587">
        <v>-8710929.2134164497</v>
      </c>
      <c r="AY462" s="587">
        <v>0</v>
      </c>
      <c r="AZ462" s="587">
        <v>0</v>
      </c>
      <c r="BA462" s="587">
        <v>-8710929.2134164497</v>
      </c>
      <c r="BB462" s="587">
        <v>-8421980.7110669184</v>
      </c>
      <c r="BC462" s="587">
        <v>0</v>
      </c>
      <c r="BD462" s="587">
        <v>0</v>
      </c>
      <c r="BE462" s="587">
        <v>-8421980.7110669184</v>
      </c>
      <c r="BF462" s="83">
        <f t="shared" si="29"/>
        <v>-8420471.1479421817</v>
      </c>
      <c r="BG462" s="588">
        <v>0.96682919866866823</v>
      </c>
    </row>
    <row r="463" spans="1:59">
      <c r="A463" s="84" t="s">
        <v>199</v>
      </c>
      <c r="B463" s="83">
        <v>0</v>
      </c>
      <c r="C463" s="83">
        <v>0</v>
      </c>
      <c r="D463" s="83">
        <v>0</v>
      </c>
      <c r="E463" s="83">
        <v>0</v>
      </c>
      <c r="F463" s="83">
        <v>0</v>
      </c>
      <c r="G463" s="83">
        <v>0</v>
      </c>
      <c r="H463" s="83">
        <v>0</v>
      </c>
      <c r="I463" s="83">
        <v>0</v>
      </c>
      <c r="J463" s="83">
        <v>0</v>
      </c>
      <c r="K463" s="82">
        <v>0.96436453997306537</v>
      </c>
      <c r="L463" s="83">
        <v>0</v>
      </c>
      <c r="M463" s="83">
        <v>0</v>
      </c>
      <c r="N463" s="83">
        <v>0</v>
      </c>
      <c r="O463" s="83">
        <v>0</v>
      </c>
      <c r="P463" s="83">
        <v>0</v>
      </c>
      <c r="Q463" s="83">
        <v>0</v>
      </c>
      <c r="R463" s="83">
        <v>0</v>
      </c>
      <c r="S463" s="83">
        <v>0</v>
      </c>
      <c r="T463" s="83">
        <v>0</v>
      </c>
      <c r="U463" s="82">
        <v>0.96323664363153194</v>
      </c>
      <c r="V463" s="83">
        <v>0</v>
      </c>
      <c r="W463" s="83">
        <v>0</v>
      </c>
      <c r="X463" s="83">
        <v>0</v>
      </c>
      <c r="Y463" s="83">
        <v>0</v>
      </c>
      <c r="Z463" s="83">
        <v>0</v>
      </c>
      <c r="AA463" s="83">
        <v>0</v>
      </c>
      <c r="AB463" s="83">
        <v>0</v>
      </c>
      <c r="AC463" s="83">
        <v>0</v>
      </c>
      <c r="AD463" s="83">
        <v>0</v>
      </c>
      <c r="AE463" s="83">
        <f t="shared" si="30"/>
        <v>0</v>
      </c>
      <c r="AF463" s="82">
        <v>0.96615085005884116</v>
      </c>
      <c r="AG463" s="83">
        <v>0</v>
      </c>
      <c r="AH463" s="83">
        <v>0</v>
      </c>
      <c r="AI463" s="83">
        <v>0</v>
      </c>
      <c r="AJ463" s="83">
        <v>0</v>
      </c>
      <c r="AK463" s="83">
        <v>0</v>
      </c>
      <c r="AL463" s="83">
        <v>0</v>
      </c>
      <c r="AM463" s="83">
        <v>0</v>
      </c>
      <c r="AN463" s="83">
        <v>0</v>
      </c>
      <c r="AO463" s="83">
        <v>0</v>
      </c>
      <c r="AP463" s="82">
        <v>0.96682919866866823</v>
      </c>
      <c r="AW463" s="587">
        <v>0</v>
      </c>
      <c r="AX463" s="587">
        <v>0</v>
      </c>
      <c r="AY463" s="587">
        <v>0</v>
      </c>
      <c r="AZ463" s="587">
        <v>0</v>
      </c>
      <c r="BA463" s="587">
        <v>0</v>
      </c>
      <c r="BB463" s="587">
        <v>0</v>
      </c>
      <c r="BC463" s="587">
        <v>0</v>
      </c>
      <c r="BD463" s="587">
        <v>0</v>
      </c>
      <c r="BE463" s="587">
        <v>0</v>
      </c>
      <c r="BF463" s="83">
        <f t="shared" si="29"/>
        <v>0</v>
      </c>
      <c r="BG463" s="588">
        <v>0.96682919866866823</v>
      </c>
    </row>
    <row r="464" spans="1:59">
      <c r="A464" s="84" t="s">
        <v>198</v>
      </c>
      <c r="B464" s="83">
        <v>13453844.748631798</v>
      </c>
      <c r="C464" s="83">
        <v>13453844.748631798</v>
      </c>
      <c r="D464" s="83">
        <v>-13453844.748631798</v>
      </c>
      <c r="E464" s="83">
        <v>0</v>
      </c>
      <c r="F464" s="83">
        <v>0</v>
      </c>
      <c r="G464" s="83">
        <v>12698318.959058436</v>
      </c>
      <c r="H464" s="83">
        <v>-12698318.959058436</v>
      </c>
      <c r="I464" s="83">
        <v>0</v>
      </c>
      <c r="J464" s="83">
        <v>0</v>
      </c>
      <c r="K464" s="82">
        <v>0.94384313155908861</v>
      </c>
      <c r="L464" s="83">
        <v>53648580.403640799</v>
      </c>
      <c r="M464" s="83">
        <v>53648580.403640799</v>
      </c>
      <c r="N464" s="83">
        <v>-53648580.403640799</v>
      </c>
      <c r="O464" s="83">
        <v>0</v>
      </c>
      <c r="P464" s="83">
        <v>0</v>
      </c>
      <c r="Q464" s="83">
        <v>50578604.361143962</v>
      </c>
      <c r="R464" s="83">
        <v>-50578604.361143962</v>
      </c>
      <c r="S464" s="83">
        <v>0</v>
      </c>
      <c r="T464" s="83">
        <v>0</v>
      </c>
      <c r="U464" s="82">
        <v>0.94277619240995802</v>
      </c>
      <c r="V464" s="83">
        <v>41767585.025636092</v>
      </c>
      <c r="W464" s="83">
        <v>41767585.025636092</v>
      </c>
      <c r="X464" s="83">
        <v>-41767585.025636092</v>
      </c>
      <c r="Y464" s="83">
        <v>0</v>
      </c>
      <c r="Z464" s="83">
        <v>0</v>
      </c>
      <c r="AA464" s="83">
        <v>39558980.920646109</v>
      </c>
      <c r="AB464" s="83">
        <v>-39558980.920646109</v>
      </c>
      <c r="AC464" s="83">
        <v>0</v>
      </c>
      <c r="AD464" s="83">
        <v>0</v>
      </c>
      <c r="AE464" s="83">
        <f t="shared" si="30"/>
        <v>0</v>
      </c>
      <c r="AF464" s="82">
        <v>0.94712157517284312</v>
      </c>
      <c r="AG464" s="83">
        <v>32351580.388144586</v>
      </c>
      <c r="AH464" s="83">
        <v>32351580.388144586</v>
      </c>
      <c r="AI464" s="83">
        <v>-32351580.388144586</v>
      </c>
      <c r="AJ464" s="83">
        <v>0</v>
      </c>
      <c r="AK464" s="83">
        <v>0</v>
      </c>
      <c r="AL464" s="83">
        <v>30644050.722195007</v>
      </c>
      <c r="AM464" s="83">
        <v>-30644050.722195007</v>
      </c>
      <c r="AN464" s="83">
        <v>0</v>
      </c>
      <c r="AO464" s="83">
        <v>0</v>
      </c>
      <c r="AP464" s="82">
        <v>0.94721959034263092</v>
      </c>
      <c r="AW464" s="587">
        <v>32351580.388144586</v>
      </c>
      <c r="AX464" s="587">
        <v>32351580.388144586</v>
      </c>
      <c r="AY464" s="587">
        <v>-32351580.388144586</v>
      </c>
      <c r="AZ464" s="587">
        <v>0</v>
      </c>
      <c r="BA464" s="587">
        <v>0</v>
      </c>
      <c r="BB464" s="587">
        <v>30644050.722195007</v>
      </c>
      <c r="BC464" s="587">
        <v>-30644050.722195007</v>
      </c>
      <c r="BD464" s="587">
        <v>0</v>
      </c>
      <c r="BE464" s="587">
        <v>0</v>
      </c>
      <c r="BF464" s="83">
        <f t="shared" si="29"/>
        <v>0</v>
      </c>
      <c r="BG464" s="588">
        <v>0.94721959034263092</v>
      </c>
    </row>
    <row r="465" spans="1:59" ht="15.75" thickBot="1">
      <c r="A465" s="84" t="s">
        <v>197</v>
      </c>
      <c r="B465" s="83">
        <v>0</v>
      </c>
      <c r="C465" s="83">
        <v>0</v>
      </c>
      <c r="D465" s="83">
        <v>0</v>
      </c>
      <c r="E465" s="83">
        <v>0</v>
      </c>
      <c r="F465" s="83">
        <v>0</v>
      </c>
      <c r="G465" s="83">
        <v>0</v>
      </c>
      <c r="H465" s="83">
        <v>0</v>
      </c>
      <c r="I465" s="83">
        <v>0</v>
      </c>
      <c r="J465" s="83">
        <v>0</v>
      </c>
      <c r="K465" s="82">
        <v>0.94384313155908861</v>
      </c>
      <c r="L465" s="83">
        <v>0</v>
      </c>
      <c r="M465" s="83">
        <v>0</v>
      </c>
      <c r="N465" s="83">
        <v>0</v>
      </c>
      <c r="O465" s="83">
        <v>0</v>
      </c>
      <c r="P465" s="83">
        <v>0</v>
      </c>
      <c r="Q465" s="83">
        <v>0</v>
      </c>
      <c r="R465" s="83">
        <v>0</v>
      </c>
      <c r="S465" s="83">
        <v>0</v>
      </c>
      <c r="T465" s="83">
        <v>0</v>
      </c>
      <c r="U465" s="82">
        <v>0.94277619240995802</v>
      </c>
      <c r="V465" s="83">
        <v>0</v>
      </c>
      <c r="W465" s="83">
        <v>0</v>
      </c>
      <c r="X465" s="83">
        <v>0</v>
      </c>
      <c r="Y465" s="83">
        <v>0</v>
      </c>
      <c r="Z465" s="83">
        <v>0</v>
      </c>
      <c r="AA465" s="83">
        <v>0</v>
      </c>
      <c r="AB465" s="83">
        <v>0</v>
      </c>
      <c r="AC465" s="83">
        <v>0</v>
      </c>
      <c r="AD465" s="83">
        <v>0</v>
      </c>
      <c r="AE465" s="83">
        <f t="shared" si="30"/>
        <v>0</v>
      </c>
      <c r="AF465" s="82">
        <v>0.94712157517284312</v>
      </c>
      <c r="AG465" s="83">
        <v>0</v>
      </c>
      <c r="AH465" s="83">
        <v>0</v>
      </c>
      <c r="AI465" s="83">
        <v>0</v>
      </c>
      <c r="AJ465" s="83">
        <v>0</v>
      </c>
      <c r="AK465" s="83">
        <v>0</v>
      </c>
      <c r="AL465" s="83">
        <v>0</v>
      </c>
      <c r="AM465" s="83">
        <v>0</v>
      </c>
      <c r="AN465" s="83">
        <v>0</v>
      </c>
      <c r="AO465" s="83">
        <v>0</v>
      </c>
      <c r="AP465" s="82">
        <v>0.94721959034263092</v>
      </c>
      <c r="AW465" s="587">
        <v>0</v>
      </c>
      <c r="AX465" s="587">
        <v>0</v>
      </c>
      <c r="AY465" s="587">
        <v>0</v>
      </c>
      <c r="AZ465" s="587">
        <v>0</v>
      </c>
      <c r="BA465" s="587">
        <v>0</v>
      </c>
      <c r="BB465" s="587">
        <v>0</v>
      </c>
      <c r="BC465" s="587">
        <v>0</v>
      </c>
      <c r="BD465" s="587">
        <v>0</v>
      </c>
      <c r="BE465" s="587">
        <v>0</v>
      </c>
      <c r="BF465" s="83">
        <f t="shared" si="29"/>
        <v>0</v>
      </c>
      <c r="BG465" s="588">
        <v>0.94721959034263092</v>
      </c>
    </row>
    <row r="466" spans="1:59">
      <c r="A466" s="81" t="s">
        <v>196</v>
      </c>
      <c r="B466" s="78">
        <v>-506735636.33611137</v>
      </c>
      <c r="C466" s="78">
        <v>-506735636.33611137</v>
      </c>
      <c r="D466" s="78">
        <v>-13453844.748631798</v>
      </c>
      <c r="E466" s="78">
        <v>0</v>
      </c>
      <c r="F466" s="78">
        <v>-520189481.08474314</v>
      </c>
      <c r="G466" s="78">
        <v>-492598951.01899868</v>
      </c>
      <c r="H466" s="78">
        <v>-12698318.959058436</v>
      </c>
      <c r="I466" s="78">
        <v>0</v>
      </c>
      <c r="J466" s="78">
        <v>-505297269.97805715</v>
      </c>
      <c r="K466" s="74" t="s">
        <v>5</v>
      </c>
      <c r="L466" s="78">
        <v>-280782267.84526944</v>
      </c>
      <c r="M466" s="78">
        <v>-280782267.84526944</v>
      </c>
      <c r="N466" s="78">
        <v>-53648580.403640799</v>
      </c>
      <c r="O466" s="78">
        <v>0</v>
      </c>
      <c r="P466" s="78">
        <v>-334430848.24891025</v>
      </c>
      <c r="Q466" s="78">
        <v>-275588564.94749254</v>
      </c>
      <c r="R466" s="78">
        <v>-50578604.361143962</v>
      </c>
      <c r="S466" s="78">
        <v>0</v>
      </c>
      <c r="T466" s="78">
        <v>-326167169.30863649</v>
      </c>
      <c r="U466" s="74" t="s">
        <v>5</v>
      </c>
      <c r="V466" s="78">
        <v>-352647908.73665786</v>
      </c>
      <c r="W466" s="78">
        <v>-352647908.73665786</v>
      </c>
      <c r="X466" s="78">
        <v>-41767585.025636092</v>
      </c>
      <c r="Y466" s="78">
        <v>0</v>
      </c>
      <c r="Z466" s="78">
        <v>-394415493.76229393</v>
      </c>
      <c r="AA466" s="78">
        <v>-345018007.61519498</v>
      </c>
      <c r="AB466" s="78">
        <v>-39558980.920646109</v>
      </c>
      <c r="AC466" s="78">
        <v>0</v>
      </c>
      <c r="AD466" s="78">
        <v>-384576988.53584111</v>
      </c>
      <c r="AE466" s="78">
        <f>SUM(AE458:AE465)</f>
        <v>-384539541.73005468</v>
      </c>
      <c r="AF466" s="74" t="s">
        <v>5</v>
      </c>
      <c r="AG466" s="78">
        <v>-493742618.15894938</v>
      </c>
      <c r="AH466" s="78">
        <v>-493742618.15894938</v>
      </c>
      <c r="AI466" s="78">
        <v>-32351580.388144586</v>
      </c>
      <c r="AJ466" s="78">
        <v>0</v>
      </c>
      <c r="AK466" s="78">
        <v>-526094198.54709399</v>
      </c>
      <c r="AL466" s="78">
        <v>-481557765.27405483</v>
      </c>
      <c r="AM466" s="78">
        <v>-30644050.722195007</v>
      </c>
      <c r="AN466" s="78">
        <v>0</v>
      </c>
      <c r="AO466" s="78">
        <v>-512201815.99624985</v>
      </c>
      <c r="AP466" s="74" t="s">
        <v>5</v>
      </c>
      <c r="AW466" s="589">
        <v>-493742618.15894938</v>
      </c>
      <c r="AX466" s="589">
        <v>-493742618.15894938</v>
      </c>
      <c r="AY466" s="589">
        <v>-32351580.388144586</v>
      </c>
      <c r="AZ466" s="589">
        <v>0</v>
      </c>
      <c r="BA466" s="589">
        <v>-526094198.54709399</v>
      </c>
      <c r="BB466" s="589">
        <v>-481557765.27405483</v>
      </c>
      <c r="BC466" s="589">
        <v>-30644050.722195007</v>
      </c>
      <c r="BD466" s="589">
        <v>0</v>
      </c>
      <c r="BE466" s="589">
        <v>-512201815.99624985</v>
      </c>
      <c r="BF466" s="78">
        <f>SUM(BF458:BF465)</f>
        <v>-512130897.09717083</v>
      </c>
      <c r="BG466" s="590" t="s">
        <v>5</v>
      </c>
    </row>
    <row r="468" spans="1:59">
      <c r="A468" s="81" t="s">
        <v>189</v>
      </c>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c r="AA468" s="83"/>
      <c r="AB468" s="83"/>
      <c r="AC468" s="83"/>
      <c r="AD468" s="83"/>
      <c r="AE468" s="83"/>
      <c r="AF468" s="83"/>
      <c r="AG468" s="83"/>
      <c r="AH468" s="83"/>
      <c r="AI468" s="83"/>
      <c r="AJ468" s="83"/>
      <c r="AK468" s="83"/>
      <c r="AL468" s="83"/>
      <c r="AM468" s="83"/>
      <c r="AN468" s="83"/>
      <c r="AO468" s="83"/>
      <c r="AP468" s="83"/>
      <c r="AW468" s="587"/>
      <c r="AX468" s="587"/>
      <c r="AY468" s="587"/>
      <c r="AZ468" s="587"/>
      <c r="BA468" s="587"/>
      <c r="BB468" s="587"/>
      <c r="BC468" s="587"/>
      <c r="BD468" s="587"/>
      <c r="BE468" s="587"/>
      <c r="BF468" s="83"/>
      <c r="BG468" s="587"/>
    </row>
    <row r="469" spans="1:59">
      <c r="A469" s="84" t="s">
        <v>195</v>
      </c>
      <c r="B469" s="83">
        <v>-118706647.68228634</v>
      </c>
      <c r="C469" s="83">
        <v>-118706647.68228634</v>
      </c>
      <c r="D469" s="83">
        <v>0</v>
      </c>
      <c r="E469" s="83">
        <v>0</v>
      </c>
      <c r="F469" s="83">
        <v>-118706647.68228634</v>
      </c>
      <c r="G469" s="83">
        <v>-114476481.6838728</v>
      </c>
      <c r="H469" s="83">
        <v>0</v>
      </c>
      <c r="I469" s="83">
        <v>0</v>
      </c>
      <c r="J469" s="83">
        <v>-114476481.6838728</v>
      </c>
      <c r="K469" s="82">
        <v>0.96436453997306537</v>
      </c>
      <c r="L469" s="83">
        <v>-111077460.26942308</v>
      </c>
      <c r="M469" s="83">
        <v>-111077460.26942308</v>
      </c>
      <c r="N469" s="83">
        <v>0</v>
      </c>
      <c r="O469" s="83">
        <v>0</v>
      </c>
      <c r="P469" s="83">
        <v>-111077460.26942308</v>
      </c>
      <c r="Q469" s="83">
        <v>-106993880.01303393</v>
      </c>
      <c r="R469" s="83">
        <v>0</v>
      </c>
      <c r="S469" s="83">
        <v>0</v>
      </c>
      <c r="T469" s="83">
        <v>-106993880.01303393</v>
      </c>
      <c r="U469" s="82">
        <v>0.96323664363153194</v>
      </c>
      <c r="V469" s="83">
        <v>-117522307.56707264</v>
      </c>
      <c r="W469" s="83">
        <v>-117522307.56707264</v>
      </c>
      <c r="X469" s="83">
        <v>0</v>
      </c>
      <c r="Y469" s="83">
        <v>0</v>
      </c>
      <c r="Z469" s="83">
        <v>-117522307.56707264</v>
      </c>
      <c r="AA469" s="83">
        <v>-113544277.35680382</v>
      </c>
      <c r="AB469" s="83">
        <v>0</v>
      </c>
      <c r="AC469" s="83">
        <v>0</v>
      </c>
      <c r="AD469" s="83">
        <v>-113544277.35680382</v>
      </c>
      <c r="AE469" s="83">
        <f t="shared" si="30"/>
        <v>-113528509.26301965</v>
      </c>
      <c r="AF469" s="82">
        <v>0.96615085005884116</v>
      </c>
      <c r="AG469" s="83">
        <v>-134821194.91339737</v>
      </c>
      <c r="AH469" s="83">
        <v>-134821194.91339737</v>
      </c>
      <c r="AI469" s="83">
        <v>0</v>
      </c>
      <c r="AJ469" s="83">
        <v>0</v>
      </c>
      <c r="AK469" s="83">
        <v>-134821194.91339737</v>
      </c>
      <c r="AL469" s="83">
        <v>-130349067.84167232</v>
      </c>
      <c r="AM469" s="83">
        <v>0</v>
      </c>
      <c r="AN469" s="83">
        <v>0</v>
      </c>
      <c r="AO469" s="83">
        <v>-130349067.84167232</v>
      </c>
      <c r="AP469" s="82">
        <v>0.96682919866866823</v>
      </c>
      <c r="AW469" s="587">
        <v>-134821194.91339737</v>
      </c>
      <c r="AX469" s="587">
        <v>-134821194.91339737</v>
      </c>
      <c r="AY469" s="587">
        <v>0</v>
      </c>
      <c r="AZ469" s="587">
        <v>0</v>
      </c>
      <c r="BA469" s="587">
        <v>-134821194.91339737</v>
      </c>
      <c r="BB469" s="587">
        <v>-130349067.84167232</v>
      </c>
      <c r="BC469" s="587">
        <v>0</v>
      </c>
      <c r="BD469" s="587">
        <v>0</v>
      </c>
      <c r="BE469" s="587">
        <v>-130349067.84167232</v>
      </c>
      <c r="BF469" s="83">
        <f t="shared" ref="BF469:BF474" si="31">+IF(BG469=1,BE469,BE469*$BK$6)</f>
        <v>-130325703.9617362</v>
      </c>
      <c r="BG469" s="588">
        <v>0.96682919866866823</v>
      </c>
    </row>
    <row r="470" spans="1:59">
      <c r="A470" s="84" t="s">
        <v>194</v>
      </c>
      <c r="B470" s="83">
        <v>-4724878.5424367301</v>
      </c>
      <c r="C470" s="83">
        <v>-4724878.5424367301</v>
      </c>
      <c r="D470" s="83">
        <v>0</v>
      </c>
      <c r="E470" s="83">
        <v>0</v>
      </c>
      <c r="F470" s="83">
        <v>-4724878.5424367301</v>
      </c>
      <c r="G470" s="83">
        <v>-4724878.5424367301</v>
      </c>
      <c r="H470" s="83">
        <v>0</v>
      </c>
      <c r="I470" s="83">
        <v>0</v>
      </c>
      <c r="J470" s="83">
        <v>-4724878.5424367301</v>
      </c>
      <c r="K470" s="82">
        <v>1</v>
      </c>
      <c r="L470" s="83">
        <v>-3184210.0646754676</v>
      </c>
      <c r="M470" s="83">
        <v>-3184210.0646754676</v>
      </c>
      <c r="N470" s="83">
        <v>0</v>
      </c>
      <c r="O470" s="83">
        <v>0</v>
      </c>
      <c r="P470" s="83">
        <v>-3184210.0646754676</v>
      </c>
      <c r="Q470" s="83">
        <v>-3184210.0646754676</v>
      </c>
      <c r="R470" s="83">
        <v>0</v>
      </c>
      <c r="S470" s="83">
        <v>0</v>
      </c>
      <c r="T470" s="83">
        <v>-3184210.0646754676</v>
      </c>
      <c r="U470" s="82">
        <v>1</v>
      </c>
      <c r="V470" s="83">
        <v>-2233805.5321996827</v>
      </c>
      <c r="W470" s="83">
        <v>-2233805.5321996827</v>
      </c>
      <c r="X470" s="83">
        <v>0</v>
      </c>
      <c r="Y470" s="83">
        <v>0</v>
      </c>
      <c r="Z470" s="83">
        <v>-2233805.5321996827</v>
      </c>
      <c r="AA470" s="83">
        <v>-2233805.5321996827</v>
      </c>
      <c r="AB470" s="83">
        <v>0</v>
      </c>
      <c r="AC470" s="83">
        <v>0</v>
      </c>
      <c r="AD470" s="83">
        <v>-2233805.5321996827</v>
      </c>
      <c r="AE470" s="83">
        <f t="shared" si="30"/>
        <v>-2233805.5321996827</v>
      </c>
      <c r="AF470" s="82">
        <v>1</v>
      </c>
      <c r="AG470" s="83">
        <v>-1363397.8191289173</v>
      </c>
      <c r="AH470" s="83">
        <v>-1363397.8191289173</v>
      </c>
      <c r="AI470" s="83">
        <v>0</v>
      </c>
      <c r="AJ470" s="83">
        <v>0</v>
      </c>
      <c r="AK470" s="83">
        <v>-1363397.8191289173</v>
      </c>
      <c r="AL470" s="83">
        <v>-1363397.8191289173</v>
      </c>
      <c r="AM470" s="83">
        <v>0</v>
      </c>
      <c r="AN470" s="83">
        <v>0</v>
      </c>
      <c r="AO470" s="83">
        <v>-1363397.8191289173</v>
      </c>
      <c r="AP470" s="82">
        <v>1</v>
      </c>
      <c r="AW470" s="587">
        <v>-1363397.8191289173</v>
      </c>
      <c r="AX470" s="587">
        <v>-1363397.8191289173</v>
      </c>
      <c r="AY470" s="587">
        <v>0</v>
      </c>
      <c r="AZ470" s="587">
        <v>0</v>
      </c>
      <c r="BA470" s="587">
        <v>-1363397.8191289173</v>
      </c>
      <c r="BB470" s="587">
        <v>-1363397.8191289173</v>
      </c>
      <c r="BC470" s="587">
        <v>0</v>
      </c>
      <c r="BD470" s="587">
        <v>0</v>
      </c>
      <c r="BE470" s="587">
        <v>-1363397.8191289173</v>
      </c>
      <c r="BF470" s="83">
        <f t="shared" si="31"/>
        <v>-1363397.8191289173</v>
      </c>
      <c r="BG470" s="588">
        <v>1</v>
      </c>
    </row>
    <row r="471" spans="1:59">
      <c r="A471" s="84" t="s">
        <v>193</v>
      </c>
      <c r="B471" s="83">
        <v>-4219295.066043308</v>
      </c>
      <c r="C471" s="83">
        <v>-4219295.066043308</v>
      </c>
      <c r="D471" s="83">
        <v>0</v>
      </c>
      <c r="E471" s="83">
        <v>0</v>
      </c>
      <c r="F471" s="83">
        <v>-4219295.066043308</v>
      </c>
      <c r="G471" s="83">
        <v>-4219295.066043308</v>
      </c>
      <c r="H471" s="83">
        <v>0</v>
      </c>
      <c r="I471" s="83">
        <v>0</v>
      </c>
      <c r="J471" s="83">
        <v>-4219295.066043308</v>
      </c>
      <c r="K471" s="82">
        <v>1</v>
      </c>
      <c r="L471" s="83">
        <v>-4769959.3724331269</v>
      </c>
      <c r="M471" s="83">
        <v>-4769959.3724331269</v>
      </c>
      <c r="N471" s="83">
        <v>0</v>
      </c>
      <c r="O471" s="83">
        <v>0</v>
      </c>
      <c r="P471" s="83">
        <v>-4769959.3724331269</v>
      </c>
      <c r="Q471" s="83">
        <v>-4769959.3724331269</v>
      </c>
      <c r="R471" s="83">
        <v>0</v>
      </c>
      <c r="S471" s="83">
        <v>0</v>
      </c>
      <c r="T471" s="83">
        <v>-4769959.3724331269</v>
      </c>
      <c r="U471" s="82">
        <v>1</v>
      </c>
      <c r="V471" s="83">
        <v>-4694123.3225976089</v>
      </c>
      <c r="W471" s="83">
        <v>-4694123.3225976089</v>
      </c>
      <c r="X471" s="83">
        <v>0</v>
      </c>
      <c r="Y471" s="83">
        <v>0</v>
      </c>
      <c r="Z471" s="83">
        <v>-4694123.3225976089</v>
      </c>
      <c r="AA471" s="83">
        <v>-4694123.3225976089</v>
      </c>
      <c r="AB471" s="83">
        <v>0</v>
      </c>
      <c r="AC471" s="83">
        <v>0</v>
      </c>
      <c r="AD471" s="83">
        <v>-4694123.3225976089</v>
      </c>
      <c r="AE471" s="83">
        <f t="shared" si="30"/>
        <v>-4694123.3225976089</v>
      </c>
      <c r="AF471" s="82">
        <v>1</v>
      </c>
      <c r="AG471" s="83">
        <v>-4534148.3307002131</v>
      </c>
      <c r="AH471" s="83">
        <v>-4534148.3307002131</v>
      </c>
      <c r="AI471" s="83">
        <v>0</v>
      </c>
      <c r="AJ471" s="83">
        <v>0</v>
      </c>
      <c r="AK471" s="83">
        <v>-4534148.3307002131</v>
      </c>
      <c r="AL471" s="83">
        <v>-4534148.3307002131</v>
      </c>
      <c r="AM471" s="83">
        <v>0</v>
      </c>
      <c r="AN471" s="83">
        <v>0</v>
      </c>
      <c r="AO471" s="83">
        <v>-4534148.3307002131</v>
      </c>
      <c r="AP471" s="82">
        <v>1</v>
      </c>
      <c r="AW471" s="587">
        <v>-4534148.3307002131</v>
      </c>
      <c r="AX471" s="587">
        <v>-4534148.3307002131</v>
      </c>
      <c r="AY471" s="587">
        <v>0</v>
      </c>
      <c r="AZ471" s="587">
        <v>0</v>
      </c>
      <c r="BA471" s="587">
        <v>-4534148.3307002131</v>
      </c>
      <c r="BB471" s="587">
        <v>-4534148.3307002131</v>
      </c>
      <c r="BC471" s="587">
        <v>0</v>
      </c>
      <c r="BD471" s="587">
        <v>0</v>
      </c>
      <c r="BE471" s="587">
        <v>-4534148.3307002131</v>
      </c>
      <c r="BF471" s="83">
        <f t="shared" si="31"/>
        <v>-4534148.3307002131</v>
      </c>
      <c r="BG471" s="588">
        <v>1</v>
      </c>
    </row>
    <row r="472" spans="1:59">
      <c r="A472" s="84" t="s">
        <v>192</v>
      </c>
      <c r="B472" s="83">
        <v>0</v>
      </c>
      <c r="C472" s="83">
        <v>0</v>
      </c>
      <c r="D472" s="83">
        <v>0</v>
      </c>
      <c r="E472" s="83">
        <v>0</v>
      </c>
      <c r="F472" s="83">
        <v>0</v>
      </c>
      <c r="G472" s="83">
        <v>0</v>
      </c>
      <c r="H472" s="83">
        <v>0</v>
      </c>
      <c r="I472" s="83">
        <v>0</v>
      </c>
      <c r="J472" s="83">
        <v>0</v>
      </c>
      <c r="K472" s="82">
        <v>0.96436453997306537</v>
      </c>
      <c r="L472" s="83">
        <v>0</v>
      </c>
      <c r="M472" s="83">
        <v>0</v>
      </c>
      <c r="N472" s="83">
        <v>0</v>
      </c>
      <c r="O472" s="83">
        <v>0</v>
      </c>
      <c r="P472" s="83">
        <v>0</v>
      </c>
      <c r="Q472" s="83">
        <v>0</v>
      </c>
      <c r="R472" s="83">
        <v>0</v>
      </c>
      <c r="S472" s="83">
        <v>0</v>
      </c>
      <c r="T472" s="83">
        <v>0</v>
      </c>
      <c r="U472" s="82">
        <v>0.96323664363153194</v>
      </c>
      <c r="V472" s="83">
        <v>0</v>
      </c>
      <c r="W472" s="83">
        <v>0</v>
      </c>
      <c r="X472" s="83">
        <v>0</v>
      </c>
      <c r="Y472" s="83">
        <v>0</v>
      </c>
      <c r="Z472" s="83">
        <v>0</v>
      </c>
      <c r="AA472" s="83">
        <v>0</v>
      </c>
      <c r="AB472" s="83">
        <v>0</v>
      </c>
      <c r="AC472" s="83">
        <v>0</v>
      </c>
      <c r="AD472" s="83">
        <v>0</v>
      </c>
      <c r="AE472" s="83">
        <f t="shared" si="30"/>
        <v>0</v>
      </c>
      <c r="AF472" s="82">
        <v>0.96615085005884116</v>
      </c>
      <c r="AG472" s="83">
        <v>0</v>
      </c>
      <c r="AH472" s="83">
        <v>0</v>
      </c>
      <c r="AI472" s="83">
        <v>0</v>
      </c>
      <c r="AJ472" s="83">
        <v>0</v>
      </c>
      <c r="AK472" s="83">
        <v>0</v>
      </c>
      <c r="AL472" s="83">
        <v>0</v>
      </c>
      <c r="AM472" s="83">
        <v>0</v>
      </c>
      <c r="AN472" s="83">
        <v>0</v>
      </c>
      <c r="AO472" s="83">
        <v>0</v>
      </c>
      <c r="AP472" s="82">
        <v>0.96682919866866823</v>
      </c>
      <c r="AW472" s="587">
        <v>0</v>
      </c>
      <c r="AX472" s="587">
        <v>0</v>
      </c>
      <c r="AY472" s="587">
        <v>0</v>
      </c>
      <c r="AZ472" s="587">
        <v>0</v>
      </c>
      <c r="BA472" s="587">
        <v>0</v>
      </c>
      <c r="BB472" s="587">
        <v>0</v>
      </c>
      <c r="BC472" s="587">
        <v>0</v>
      </c>
      <c r="BD472" s="587">
        <v>0</v>
      </c>
      <c r="BE472" s="587">
        <v>0</v>
      </c>
      <c r="BF472" s="83">
        <f t="shared" si="31"/>
        <v>0</v>
      </c>
      <c r="BG472" s="588">
        <v>0.96682919866866823</v>
      </c>
    </row>
    <row r="473" spans="1:59">
      <c r="A473" s="84" t="s">
        <v>191</v>
      </c>
      <c r="B473" s="83">
        <v>-1285.0599999999997</v>
      </c>
      <c r="C473" s="83">
        <v>-1285.0599999999997</v>
      </c>
      <c r="D473" s="83">
        <v>1285.0599999999997</v>
      </c>
      <c r="E473" s="83">
        <v>0</v>
      </c>
      <c r="F473" s="83">
        <v>0</v>
      </c>
      <c r="G473" s="83">
        <v>0</v>
      </c>
      <c r="H473" s="83">
        <v>0</v>
      </c>
      <c r="I473" s="83">
        <v>0</v>
      </c>
      <c r="J473" s="83">
        <v>0</v>
      </c>
      <c r="K473" s="82">
        <v>0</v>
      </c>
      <c r="L473" s="83">
        <v>-1285.0599999999997</v>
      </c>
      <c r="M473" s="83">
        <v>-1285.0599999999997</v>
      </c>
      <c r="N473" s="83">
        <v>1285.0599999999997</v>
      </c>
      <c r="O473" s="83">
        <v>0</v>
      </c>
      <c r="P473" s="83">
        <v>0</v>
      </c>
      <c r="Q473" s="83">
        <v>0</v>
      </c>
      <c r="R473" s="83">
        <v>0</v>
      </c>
      <c r="S473" s="83">
        <v>0</v>
      </c>
      <c r="T473" s="83">
        <v>0</v>
      </c>
      <c r="U473" s="82">
        <v>0</v>
      </c>
      <c r="V473" s="83">
        <v>-1285.0599999999997</v>
      </c>
      <c r="W473" s="83">
        <v>-1285.0599999999997</v>
      </c>
      <c r="X473" s="83">
        <v>1285.0599999999997</v>
      </c>
      <c r="Y473" s="83">
        <v>0</v>
      </c>
      <c r="Z473" s="83">
        <v>0</v>
      </c>
      <c r="AA473" s="83">
        <v>0</v>
      </c>
      <c r="AB473" s="83">
        <v>0</v>
      </c>
      <c r="AC473" s="83">
        <v>0</v>
      </c>
      <c r="AD473" s="83">
        <v>0</v>
      </c>
      <c r="AE473" s="83">
        <f t="shared" si="30"/>
        <v>0</v>
      </c>
      <c r="AF473" s="82">
        <v>0</v>
      </c>
      <c r="AG473" s="83">
        <v>-1285.0599999999997</v>
      </c>
      <c r="AH473" s="83">
        <v>-1285.0599999999997</v>
      </c>
      <c r="AI473" s="83">
        <v>1285.0599999999997</v>
      </c>
      <c r="AJ473" s="83">
        <v>0</v>
      </c>
      <c r="AK473" s="83">
        <v>0</v>
      </c>
      <c r="AL473" s="83">
        <v>0</v>
      </c>
      <c r="AM473" s="83">
        <v>0</v>
      </c>
      <c r="AN473" s="83">
        <v>0</v>
      </c>
      <c r="AO473" s="83">
        <v>0</v>
      </c>
      <c r="AP473" s="82">
        <v>0</v>
      </c>
      <c r="AW473" s="587">
        <v>-1285.0599999999997</v>
      </c>
      <c r="AX473" s="587">
        <v>-1285.0599999999997</v>
      </c>
      <c r="AY473" s="587">
        <v>1285.0599999999997</v>
      </c>
      <c r="AZ473" s="587">
        <v>0</v>
      </c>
      <c r="BA473" s="587">
        <v>0</v>
      </c>
      <c r="BB473" s="587">
        <v>0</v>
      </c>
      <c r="BC473" s="587">
        <v>0</v>
      </c>
      <c r="BD473" s="587">
        <v>0</v>
      </c>
      <c r="BE473" s="587">
        <v>0</v>
      </c>
      <c r="BF473" s="83">
        <f t="shared" si="31"/>
        <v>0</v>
      </c>
      <c r="BG473" s="588">
        <v>0</v>
      </c>
    </row>
    <row r="474" spans="1:59" ht="15.75" thickBot="1">
      <c r="A474" s="84" t="s">
        <v>190</v>
      </c>
      <c r="B474" s="83">
        <v>0</v>
      </c>
      <c r="C474" s="83">
        <v>0</v>
      </c>
      <c r="D474" s="83">
        <v>0</v>
      </c>
      <c r="E474" s="83">
        <v>0</v>
      </c>
      <c r="F474" s="83">
        <v>0</v>
      </c>
      <c r="G474" s="83">
        <v>0</v>
      </c>
      <c r="H474" s="83">
        <v>0</v>
      </c>
      <c r="I474" s="83">
        <v>0</v>
      </c>
      <c r="J474" s="83">
        <v>0</v>
      </c>
      <c r="K474" s="82">
        <v>1</v>
      </c>
      <c r="L474" s="83">
        <v>0</v>
      </c>
      <c r="M474" s="83">
        <v>0</v>
      </c>
      <c r="N474" s="83">
        <v>0</v>
      </c>
      <c r="O474" s="83">
        <v>0</v>
      </c>
      <c r="P474" s="83">
        <v>0</v>
      </c>
      <c r="Q474" s="83">
        <v>0</v>
      </c>
      <c r="R474" s="83">
        <v>0</v>
      </c>
      <c r="S474" s="83">
        <v>0</v>
      </c>
      <c r="T474" s="83">
        <v>0</v>
      </c>
      <c r="U474" s="82">
        <v>1</v>
      </c>
      <c r="V474" s="83">
        <v>0</v>
      </c>
      <c r="W474" s="83">
        <v>0</v>
      </c>
      <c r="X474" s="83">
        <v>0</v>
      </c>
      <c r="Y474" s="83">
        <v>0</v>
      </c>
      <c r="Z474" s="83">
        <v>0</v>
      </c>
      <c r="AA474" s="83">
        <v>0</v>
      </c>
      <c r="AB474" s="83">
        <v>0</v>
      </c>
      <c r="AC474" s="83">
        <v>0</v>
      </c>
      <c r="AD474" s="83">
        <v>0</v>
      </c>
      <c r="AE474" s="83">
        <f t="shared" si="30"/>
        <v>0</v>
      </c>
      <c r="AF474" s="82">
        <v>1</v>
      </c>
      <c r="AG474" s="83">
        <v>0</v>
      </c>
      <c r="AH474" s="83">
        <v>0</v>
      </c>
      <c r="AI474" s="83">
        <v>0</v>
      </c>
      <c r="AJ474" s="83">
        <v>0</v>
      </c>
      <c r="AK474" s="83">
        <v>0</v>
      </c>
      <c r="AL474" s="83">
        <v>0</v>
      </c>
      <c r="AM474" s="83">
        <v>0</v>
      </c>
      <c r="AN474" s="83">
        <v>0</v>
      </c>
      <c r="AO474" s="83">
        <v>0</v>
      </c>
      <c r="AP474" s="82">
        <v>1</v>
      </c>
      <c r="AW474" s="587">
        <v>0</v>
      </c>
      <c r="AX474" s="587">
        <v>0</v>
      </c>
      <c r="AY474" s="587">
        <v>0</v>
      </c>
      <c r="AZ474" s="587">
        <v>0</v>
      </c>
      <c r="BA474" s="587">
        <v>0</v>
      </c>
      <c r="BB474" s="587">
        <v>0</v>
      </c>
      <c r="BC474" s="587">
        <v>0</v>
      </c>
      <c r="BD474" s="587">
        <v>0</v>
      </c>
      <c r="BE474" s="587">
        <v>0</v>
      </c>
      <c r="BF474" s="83">
        <f t="shared" si="31"/>
        <v>0</v>
      </c>
      <c r="BG474" s="588">
        <v>1</v>
      </c>
    </row>
    <row r="475" spans="1:59">
      <c r="A475" s="81" t="s">
        <v>189</v>
      </c>
      <c r="B475" s="78">
        <v>-127652106.35076638</v>
      </c>
      <c r="C475" s="78">
        <v>-127652106.35076638</v>
      </c>
      <c r="D475" s="78">
        <v>1285.0599999999997</v>
      </c>
      <c r="E475" s="78">
        <v>0</v>
      </c>
      <c r="F475" s="78">
        <v>-127650821.29076637</v>
      </c>
      <c r="G475" s="78">
        <v>-123420655.29235284</v>
      </c>
      <c r="H475" s="78">
        <v>0</v>
      </c>
      <c r="I475" s="78">
        <v>0</v>
      </c>
      <c r="J475" s="78">
        <v>-123420655.29235284</v>
      </c>
      <c r="K475" s="74" t="s">
        <v>5</v>
      </c>
      <c r="L475" s="78">
        <v>-119032914.76653168</v>
      </c>
      <c r="M475" s="78">
        <v>-119032914.76653168</v>
      </c>
      <c r="N475" s="78">
        <v>1285.0599999999997</v>
      </c>
      <c r="O475" s="78">
        <v>0</v>
      </c>
      <c r="P475" s="78">
        <v>-119031629.70653167</v>
      </c>
      <c r="Q475" s="78">
        <v>-114948049.45014252</v>
      </c>
      <c r="R475" s="78">
        <v>0</v>
      </c>
      <c r="S475" s="78">
        <v>0</v>
      </c>
      <c r="T475" s="78">
        <v>-114948049.45014252</v>
      </c>
      <c r="U475" s="74" t="s">
        <v>5</v>
      </c>
      <c r="V475" s="78">
        <v>-124451521.48186994</v>
      </c>
      <c r="W475" s="78">
        <v>-124451521.48186994</v>
      </c>
      <c r="X475" s="78">
        <v>1285.0599999999997</v>
      </c>
      <c r="Y475" s="78">
        <v>0</v>
      </c>
      <c r="Z475" s="78">
        <v>-124450236.42186993</v>
      </c>
      <c r="AA475" s="78">
        <v>-120472206.21160111</v>
      </c>
      <c r="AB475" s="78">
        <v>0</v>
      </c>
      <c r="AC475" s="78">
        <v>0</v>
      </c>
      <c r="AD475" s="78">
        <v>-120472206.21160111</v>
      </c>
      <c r="AE475" s="78">
        <f>SUM(AE469:AE474)</f>
        <v>-120456438.11781694</v>
      </c>
      <c r="AF475" s="74" t="s">
        <v>5</v>
      </c>
      <c r="AG475" s="78">
        <v>-140720026.12322652</v>
      </c>
      <c r="AH475" s="78">
        <v>-140720026.12322652</v>
      </c>
      <c r="AI475" s="78">
        <v>1285.0599999999997</v>
      </c>
      <c r="AJ475" s="78">
        <v>0</v>
      </c>
      <c r="AK475" s="78">
        <v>-140718741.06322652</v>
      </c>
      <c r="AL475" s="78">
        <v>-136246613.99150145</v>
      </c>
      <c r="AM475" s="78">
        <v>0</v>
      </c>
      <c r="AN475" s="78">
        <v>0</v>
      </c>
      <c r="AO475" s="78">
        <v>-136246613.99150145</v>
      </c>
      <c r="AP475" s="74" t="s">
        <v>5</v>
      </c>
      <c r="AW475" s="589">
        <v>-140720026.12322652</v>
      </c>
      <c r="AX475" s="589">
        <v>-140720026.12322652</v>
      </c>
      <c r="AY475" s="589">
        <v>1285.0599999999997</v>
      </c>
      <c r="AZ475" s="589">
        <v>0</v>
      </c>
      <c r="BA475" s="589">
        <v>-140718741.06322652</v>
      </c>
      <c r="BB475" s="589">
        <v>-136246613.99150145</v>
      </c>
      <c r="BC475" s="589">
        <v>0</v>
      </c>
      <c r="BD475" s="589">
        <v>0</v>
      </c>
      <c r="BE475" s="589">
        <v>-136246613.99150145</v>
      </c>
      <c r="BF475" s="78">
        <f>SUM(BF469:BF474)</f>
        <v>-136223250.11156532</v>
      </c>
      <c r="BG475" s="590" t="s">
        <v>5</v>
      </c>
    </row>
    <row r="477" spans="1:59">
      <c r="A477" s="81" t="s">
        <v>187</v>
      </c>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c r="AA477" s="83"/>
      <c r="AB477" s="83"/>
      <c r="AC477" s="83"/>
      <c r="AD477" s="83"/>
      <c r="AE477" s="83"/>
      <c r="AF477" s="83"/>
      <c r="AG477" s="83"/>
      <c r="AH477" s="83"/>
      <c r="AI477" s="83"/>
      <c r="AJ477" s="83"/>
      <c r="AK477" s="83"/>
      <c r="AL477" s="83"/>
      <c r="AM477" s="83"/>
      <c r="AN477" s="83"/>
      <c r="AO477" s="83"/>
      <c r="AP477" s="83"/>
      <c r="AW477" s="587"/>
      <c r="AX477" s="587"/>
      <c r="AY477" s="587"/>
      <c r="AZ477" s="587"/>
      <c r="BA477" s="587"/>
      <c r="BB477" s="587"/>
      <c r="BC477" s="587"/>
      <c r="BD477" s="587"/>
      <c r="BE477" s="587"/>
      <c r="BF477" s="83"/>
      <c r="BG477" s="587"/>
    </row>
    <row r="478" spans="1:59" ht="15.75" thickBot="1">
      <c r="A478" s="84" t="s">
        <v>188</v>
      </c>
      <c r="B478" s="83">
        <v>0</v>
      </c>
      <c r="C478" s="83">
        <v>0</v>
      </c>
      <c r="D478" s="83">
        <v>0</v>
      </c>
      <c r="E478" s="83">
        <v>0</v>
      </c>
      <c r="F478" s="83">
        <v>0</v>
      </c>
      <c r="G478" s="83">
        <v>0</v>
      </c>
      <c r="H478" s="83">
        <v>0</v>
      </c>
      <c r="I478" s="83">
        <v>0</v>
      </c>
      <c r="J478" s="83">
        <v>0</v>
      </c>
      <c r="K478" s="82">
        <v>0.96436453997306537</v>
      </c>
      <c r="L478" s="83">
        <v>0</v>
      </c>
      <c r="M478" s="83">
        <v>0</v>
      </c>
      <c r="N478" s="83">
        <v>0</v>
      </c>
      <c r="O478" s="83">
        <v>0</v>
      </c>
      <c r="P478" s="83">
        <v>0</v>
      </c>
      <c r="Q478" s="83">
        <v>0</v>
      </c>
      <c r="R478" s="83">
        <v>0</v>
      </c>
      <c r="S478" s="83">
        <v>0</v>
      </c>
      <c r="T478" s="83">
        <v>0</v>
      </c>
      <c r="U478" s="82">
        <v>0.96323664363153194</v>
      </c>
      <c r="V478" s="83">
        <v>0</v>
      </c>
      <c r="W478" s="83">
        <v>0</v>
      </c>
      <c r="X478" s="83">
        <v>0</v>
      </c>
      <c r="Y478" s="83">
        <v>0</v>
      </c>
      <c r="Z478" s="83">
        <v>0</v>
      </c>
      <c r="AA478" s="83">
        <v>0</v>
      </c>
      <c r="AB478" s="83">
        <v>0</v>
      </c>
      <c r="AC478" s="83">
        <v>0</v>
      </c>
      <c r="AD478" s="83">
        <v>0</v>
      </c>
      <c r="AE478" s="83"/>
      <c r="AF478" s="82">
        <v>0.96615085005884116</v>
      </c>
      <c r="AG478" s="83">
        <v>0</v>
      </c>
      <c r="AH478" s="83">
        <v>0</v>
      </c>
      <c r="AI478" s="83">
        <v>0</v>
      </c>
      <c r="AJ478" s="83">
        <v>0</v>
      </c>
      <c r="AK478" s="83">
        <v>0</v>
      </c>
      <c r="AL478" s="83">
        <v>0</v>
      </c>
      <c r="AM478" s="83">
        <v>0</v>
      </c>
      <c r="AN478" s="83">
        <v>0</v>
      </c>
      <c r="AO478" s="83">
        <v>0</v>
      </c>
      <c r="AP478" s="82">
        <v>0.96682919866866823</v>
      </c>
      <c r="AW478" s="587">
        <v>0</v>
      </c>
      <c r="AX478" s="587">
        <v>0</v>
      </c>
      <c r="AY478" s="587">
        <v>0</v>
      </c>
      <c r="AZ478" s="587">
        <v>0</v>
      </c>
      <c r="BA478" s="587">
        <v>0</v>
      </c>
      <c r="BB478" s="587">
        <v>0</v>
      </c>
      <c r="BC478" s="587">
        <v>0</v>
      </c>
      <c r="BD478" s="587">
        <v>0</v>
      </c>
      <c r="BE478" s="587">
        <v>0</v>
      </c>
      <c r="BF478" s="83"/>
      <c r="BG478" s="588">
        <v>0.96682919866866823</v>
      </c>
    </row>
    <row r="479" spans="1:59">
      <c r="A479" s="81" t="s">
        <v>187</v>
      </c>
      <c r="B479" s="78">
        <v>0</v>
      </c>
      <c r="C479" s="78">
        <v>0</v>
      </c>
      <c r="D479" s="78">
        <v>0</v>
      </c>
      <c r="E479" s="78">
        <v>0</v>
      </c>
      <c r="F479" s="78">
        <v>0</v>
      </c>
      <c r="G479" s="78">
        <v>0</v>
      </c>
      <c r="H479" s="78">
        <v>0</v>
      </c>
      <c r="I479" s="78">
        <v>0</v>
      </c>
      <c r="J479" s="78">
        <v>0</v>
      </c>
      <c r="K479" s="74" t="s">
        <v>5</v>
      </c>
      <c r="L479" s="78">
        <v>0</v>
      </c>
      <c r="M479" s="78">
        <v>0</v>
      </c>
      <c r="N479" s="78">
        <v>0</v>
      </c>
      <c r="O479" s="78">
        <v>0</v>
      </c>
      <c r="P479" s="78">
        <v>0</v>
      </c>
      <c r="Q479" s="78">
        <v>0</v>
      </c>
      <c r="R479" s="78">
        <v>0</v>
      </c>
      <c r="S479" s="78">
        <v>0</v>
      </c>
      <c r="T479" s="78">
        <v>0</v>
      </c>
      <c r="U479" s="74" t="s">
        <v>5</v>
      </c>
      <c r="V479" s="78">
        <v>0</v>
      </c>
      <c r="W479" s="78">
        <v>0</v>
      </c>
      <c r="X479" s="78">
        <v>0</v>
      </c>
      <c r="Y479" s="78">
        <v>0</v>
      </c>
      <c r="Z479" s="78">
        <v>0</v>
      </c>
      <c r="AA479" s="78">
        <v>0</v>
      </c>
      <c r="AB479" s="78">
        <v>0</v>
      </c>
      <c r="AC479" s="78">
        <v>0</v>
      </c>
      <c r="AD479" s="78">
        <v>0</v>
      </c>
      <c r="AE479" s="78"/>
      <c r="AF479" s="74" t="s">
        <v>5</v>
      </c>
      <c r="AG479" s="78">
        <v>0</v>
      </c>
      <c r="AH479" s="78">
        <v>0</v>
      </c>
      <c r="AI479" s="78">
        <v>0</v>
      </c>
      <c r="AJ479" s="78">
        <v>0</v>
      </c>
      <c r="AK479" s="78">
        <v>0</v>
      </c>
      <c r="AL479" s="78">
        <v>0</v>
      </c>
      <c r="AM479" s="78">
        <v>0</v>
      </c>
      <c r="AN479" s="78">
        <v>0</v>
      </c>
      <c r="AO479" s="78">
        <v>0</v>
      </c>
      <c r="AP479" s="74" t="s">
        <v>5</v>
      </c>
      <c r="AW479" s="589">
        <v>0</v>
      </c>
      <c r="AX479" s="589">
        <v>0</v>
      </c>
      <c r="AY479" s="589">
        <v>0</v>
      </c>
      <c r="AZ479" s="589">
        <v>0</v>
      </c>
      <c r="BA479" s="589">
        <v>0</v>
      </c>
      <c r="BB479" s="589">
        <v>0</v>
      </c>
      <c r="BC479" s="589">
        <v>0</v>
      </c>
      <c r="BD479" s="589">
        <v>0</v>
      </c>
      <c r="BE479" s="589">
        <v>0</v>
      </c>
      <c r="BF479" s="78"/>
      <c r="BG479" s="590" t="s">
        <v>5</v>
      </c>
    </row>
    <row r="481" spans="1:59">
      <c r="A481" s="81" t="s">
        <v>185</v>
      </c>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c r="AA481" s="83"/>
      <c r="AB481" s="83"/>
      <c r="AC481" s="83"/>
      <c r="AD481" s="83"/>
      <c r="AE481" s="83"/>
      <c r="AF481" s="83"/>
      <c r="AG481" s="83"/>
      <c r="AH481" s="83"/>
      <c r="AI481" s="83"/>
      <c r="AJ481" s="83"/>
      <c r="AK481" s="83"/>
      <c r="AL481" s="83"/>
      <c r="AM481" s="83"/>
      <c r="AN481" s="83"/>
      <c r="AO481" s="83"/>
      <c r="AP481" s="83"/>
      <c r="AW481" s="587"/>
      <c r="AX481" s="587"/>
      <c r="AY481" s="587"/>
      <c r="AZ481" s="587"/>
      <c r="BA481" s="587"/>
      <c r="BB481" s="587"/>
      <c r="BC481" s="587"/>
      <c r="BD481" s="587"/>
      <c r="BE481" s="587"/>
      <c r="BF481" s="83"/>
      <c r="BG481" s="587"/>
    </row>
    <row r="482" spans="1:59" ht="15.75" thickBot="1">
      <c r="A482" s="84" t="s">
        <v>186</v>
      </c>
      <c r="B482" s="83">
        <v>0</v>
      </c>
      <c r="C482" s="83">
        <v>0</v>
      </c>
      <c r="D482" s="83">
        <v>0</v>
      </c>
      <c r="E482" s="83">
        <v>0</v>
      </c>
      <c r="F482" s="83">
        <v>0</v>
      </c>
      <c r="G482" s="83">
        <v>0</v>
      </c>
      <c r="H482" s="83">
        <v>0</v>
      </c>
      <c r="I482" s="83">
        <v>0</v>
      </c>
      <c r="J482" s="83">
        <v>0</v>
      </c>
      <c r="K482" s="82">
        <v>0.96436453997306537</v>
      </c>
      <c r="L482" s="83">
        <v>0</v>
      </c>
      <c r="M482" s="83">
        <v>0</v>
      </c>
      <c r="N482" s="83">
        <v>0</v>
      </c>
      <c r="O482" s="83">
        <v>0</v>
      </c>
      <c r="P482" s="83">
        <v>0</v>
      </c>
      <c r="Q482" s="83">
        <v>0</v>
      </c>
      <c r="R482" s="83">
        <v>0</v>
      </c>
      <c r="S482" s="83">
        <v>0</v>
      </c>
      <c r="T482" s="83">
        <v>0</v>
      </c>
      <c r="U482" s="82">
        <v>0.96323664363153194</v>
      </c>
      <c r="V482" s="83">
        <v>0</v>
      </c>
      <c r="W482" s="83">
        <v>0</v>
      </c>
      <c r="X482" s="83">
        <v>0</v>
      </c>
      <c r="Y482" s="83">
        <v>0</v>
      </c>
      <c r="Z482" s="83">
        <v>0</v>
      </c>
      <c r="AA482" s="83">
        <v>0</v>
      </c>
      <c r="AB482" s="83">
        <v>0</v>
      </c>
      <c r="AC482" s="83">
        <v>0</v>
      </c>
      <c r="AD482" s="83">
        <v>0</v>
      </c>
      <c r="AE482" s="83"/>
      <c r="AF482" s="82">
        <v>0.96615085005884116</v>
      </c>
      <c r="AG482" s="83">
        <v>0</v>
      </c>
      <c r="AH482" s="83">
        <v>0</v>
      </c>
      <c r="AI482" s="83">
        <v>0</v>
      </c>
      <c r="AJ482" s="83">
        <v>0</v>
      </c>
      <c r="AK482" s="83">
        <v>0</v>
      </c>
      <c r="AL482" s="83">
        <v>0</v>
      </c>
      <c r="AM482" s="83">
        <v>0</v>
      </c>
      <c r="AN482" s="83">
        <v>0</v>
      </c>
      <c r="AO482" s="83">
        <v>0</v>
      </c>
      <c r="AP482" s="82">
        <v>0.96682919866866823</v>
      </c>
      <c r="AW482" s="587">
        <v>0</v>
      </c>
      <c r="AX482" s="587">
        <v>0</v>
      </c>
      <c r="AY482" s="587">
        <v>0</v>
      </c>
      <c r="AZ482" s="587">
        <v>0</v>
      </c>
      <c r="BA482" s="587">
        <v>0</v>
      </c>
      <c r="BB482" s="587">
        <v>0</v>
      </c>
      <c r="BC482" s="587">
        <v>0</v>
      </c>
      <c r="BD482" s="587">
        <v>0</v>
      </c>
      <c r="BE482" s="587">
        <v>0</v>
      </c>
      <c r="BF482" s="83"/>
      <c r="BG482" s="588">
        <v>0.96682919866866823</v>
      </c>
    </row>
    <row r="483" spans="1:59">
      <c r="A483" s="81" t="s">
        <v>185</v>
      </c>
      <c r="B483" s="78">
        <v>0</v>
      </c>
      <c r="C483" s="78">
        <v>0</v>
      </c>
      <c r="D483" s="78">
        <v>0</v>
      </c>
      <c r="E483" s="78">
        <v>0</v>
      </c>
      <c r="F483" s="78">
        <v>0</v>
      </c>
      <c r="G483" s="78">
        <v>0</v>
      </c>
      <c r="H483" s="78">
        <v>0</v>
      </c>
      <c r="I483" s="78">
        <v>0</v>
      </c>
      <c r="J483" s="78">
        <v>0</v>
      </c>
      <c r="K483" s="74" t="s">
        <v>5</v>
      </c>
      <c r="L483" s="78">
        <v>0</v>
      </c>
      <c r="M483" s="78">
        <v>0</v>
      </c>
      <c r="N483" s="78">
        <v>0</v>
      </c>
      <c r="O483" s="78">
        <v>0</v>
      </c>
      <c r="P483" s="78">
        <v>0</v>
      </c>
      <c r="Q483" s="78">
        <v>0</v>
      </c>
      <c r="R483" s="78">
        <v>0</v>
      </c>
      <c r="S483" s="78">
        <v>0</v>
      </c>
      <c r="T483" s="78">
        <v>0</v>
      </c>
      <c r="U483" s="74" t="s">
        <v>5</v>
      </c>
      <c r="V483" s="78">
        <v>0</v>
      </c>
      <c r="W483" s="78">
        <v>0</v>
      </c>
      <c r="X483" s="78">
        <v>0</v>
      </c>
      <c r="Y483" s="78">
        <v>0</v>
      </c>
      <c r="Z483" s="78">
        <v>0</v>
      </c>
      <c r="AA483" s="78">
        <v>0</v>
      </c>
      <c r="AB483" s="78">
        <v>0</v>
      </c>
      <c r="AC483" s="78">
        <v>0</v>
      </c>
      <c r="AD483" s="78">
        <v>0</v>
      </c>
      <c r="AE483" s="78"/>
      <c r="AF483" s="74" t="s">
        <v>5</v>
      </c>
      <c r="AG483" s="78">
        <v>0</v>
      </c>
      <c r="AH483" s="78">
        <v>0</v>
      </c>
      <c r="AI483" s="78">
        <v>0</v>
      </c>
      <c r="AJ483" s="78">
        <v>0</v>
      </c>
      <c r="AK483" s="78">
        <v>0</v>
      </c>
      <c r="AL483" s="78">
        <v>0</v>
      </c>
      <c r="AM483" s="78">
        <v>0</v>
      </c>
      <c r="AN483" s="78">
        <v>0</v>
      </c>
      <c r="AO483" s="78">
        <v>0</v>
      </c>
      <c r="AP483" s="74" t="s">
        <v>5</v>
      </c>
      <c r="AW483" s="589">
        <v>0</v>
      </c>
      <c r="AX483" s="589">
        <v>0</v>
      </c>
      <c r="AY483" s="589">
        <v>0</v>
      </c>
      <c r="AZ483" s="589">
        <v>0</v>
      </c>
      <c r="BA483" s="589">
        <v>0</v>
      </c>
      <c r="BB483" s="589">
        <v>0</v>
      </c>
      <c r="BC483" s="589">
        <v>0</v>
      </c>
      <c r="BD483" s="589">
        <v>0</v>
      </c>
      <c r="BE483" s="589">
        <v>0</v>
      </c>
      <c r="BF483" s="78"/>
      <c r="BG483" s="590" t="s">
        <v>5</v>
      </c>
    </row>
    <row r="485" spans="1:59">
      <c r="A485" s="81" t="s">
        <v>183</v>
      </c>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c r="AA485" s="83"/>
      <c r="AB485" s="83"/>
      <c r="AC485" s="83"/>
      <c r="AD485" s="83"/>
      <c r="AE485" s="83"/>
      <c r="AF485" s="83"/>
      <c r="AG485" s="83"/>
      <c r="AH485" s="83"/>
      <c r="AI485" s="83"/>
      <c r="AJ485" s="83"/>
      <c r="AK485" s="83"/>
      <c r="AL485" s="83"/>
      <c r="AM485" s="83"/>
      <c r="AN485" s="83"/>
      <c r="AO485" s="83"/>
      <c r="AP485" s="83"/>
      <c r="AW485" s="587"/>
      <c r="AX485" s="587"/>
      <c r="AY485" s="587"/>
      <c r="AZ485" s="587"/>
      <c r="BA485" s="587"/>
      <c r="BB485" s="587"/>
      <c r="BC485" s="587"/>
      <c r="BD485" s="587"/>
      <c r="BE485" s="587"/>
      <c r="BF485" s="83"/>
      <c r="BG485" s="587"/>
    </row>
    <row r="486" spans="1:59" ht="15.75" thickBot="1">
      <c r="A486" s="84" t="s">
        <v>184</v>
      </c>
      <c r="B486" s="83">
        <v>0</v>
      </c>
      <c r="C486" s="83">
        <v>0</v>
      </c>
      <c r="D486" s="83">
        <v>0</v>
      </c>
      <c r="E486" s="83">
        <v>0</v>
      </c>
      <c r="F486" s="83">
        <v>0</v>
      </c>
      <c r="G486" s="83">
        <v>0</v>
      </c>
      <c r="H486" s="83">
        <v>0</v>
      </c>
      <c r="I486" s="83">
        <v>0</v>
      </c>
      <c r="J486" s="83">
        <v>0</v>
      </c>
      <c r="K486" s="82">
        <v>0.96436453997306537</v>
      </c>
      <c r="L486" s="83">
        <v>0</v>
      </c>
      <c r="M486" s="83">
        <v>0</v>
      </c>
      <c r="N486" s="83">
        <v>0</v>
      </c>
      <c r="O486" s="83">
        <v>0</v>
      </c>
      <c r="P486" s="83">
        <v>0</v>
      </c>
      <c r="Q486" s="83">
        <v>0</v>
      </c>
      <c r="R486" s="83">
        <v>0</v>
      </c>
      <c r="S486" s="83">
        <v>0</v>
      </c>
      <c r="T486" s="83">
        <v>0</v>
      </c>
      <c r="U486" s="82">
        <v>0.96323664363153194</v>
      </c>
      <c r="V486" s="83">
        <v>0</v>
      </c>
      <c r="W486" s="83">
        <v>0</v>
      </c>
      <c r="X486" s="83">
        <v>0</v>
      </c>
      <c r="Y486" s="83">
        <v>0</v>
      </c>
      <c r="Z486" s="83">
        <v>0</v>
      </c>
      <c r="AA486" s="83">
        <v>0</v>
      </c>
      <c r="AB486" s="83">
        <v>0</v>
      </c>
      <c r="AC486" s="83">
        <v>0</v>
      </c>
      <c r="AD486" s="83">
        <v>0</v>
      </c>
      <c r="AE486" s="83"/>
      <c r="AF486" s="82">
        <v>0.96615085005884116</v>
      </c>
      <c r="AG486" s="83">
        <v>0</v>
      </c>
      <c r="AH486" s="83">
        <v>0</v>
      </c>
      <c r="AI486" s="83">
        <v>0</v>
      </c>
      <c r="AJ486" s="83">
        <v>0</v>
      </c>
      <c r="AK486" s="83">
        <v>0</v>
      </c>
      <c r="AL486" s="83">
        <v>0</v>
      </c>
      <c r="AM486" s="83">
        <v>0</v>
      </c>
      <c r="AN486" s="83">
        <v>0</v>
      </c>
      <c r="AO486" s="83">
        <v>0</v>
      </c>
      <c r="AP486" s="82">
        <v>0.96682919866866823</v>
      </c>
      <c r="AW486" s="587">
        <v>0</v>
      </c>
      <c r="AX486" s="587">
        <v>0</v>
      </c>
      <c r="AY486" s="587">
        <v>0</v>
      </c>
      <c r="AZ486" s="587">
        <v>0</v>
      </c>
      <c r="BA486" s="587">
        <v>0</v>
      </c>
      <c r="BB486" s="587">
        <v>0</v>
      </c>
      <c r="BC486" s="587">
        <v>0</v>
      </c>
      <c r="BD486" s="587">
        <v>0</v>
      </c>
      <c r="BE486" s="587">
        <v>0</v>
      </c>
      <c r="BF486" s="83"/>
      <c r="BG486" s="588">
        <v>0.96682919866866823</v>
      </c>
    </row>
    <row r="487" spans="1:59">
      <c r="A487" s="81" t="s">
        <v>183</v>
      </c>
      <c r="B487" s="78">
        <v>0</v>
      </c>
      <c r="C487" s="78">
        <v>0</v>
      </c>
      <c r="D487" s="78">
        <v>0</v>
      </c>
      <c r="E487" s="78">
        <v>0</v>
      </c>
      <c r="F487" s="78">
        <v>0</v>
      </c>
      <c r="G487" s="78">
        <v>0</v>
      </c>
      <c r="H487" s="78">
        <v>0</v>
      </c>
      <c r="I487" s="78">
        <v>0</v>
      </c>
      <c r="J487" s="78">
        <v>0</v>
      </c>
      <c r="K487" s="74" t="s">
        <v>5</v>
      </c>
      <c r="L487" s="78">
        <v>0</v>
      </c>
      <c r="M487" s="78">
        <v>0</v>
      </c>
      <c r="N487" s="78">
        <v>0</v>
      </c>
      <c r="O487" s="78">
        <v>0</v>
      </c>
      <c r="P487" s="78">
        <v>0</v>
      </c>
      <c r="Q487" s="78">
        <v>0</v>
      </c>
      <c r="R487" s="78">
        <v>0</v>
      </c>
      <c r="S487" s="78">
        <v>0</v>
      </c>
      <c r="T487" s="78">
        <v>0</v>
      </c>
      <c r="U487" s="74" t="s">
        <v>5</v>
      </c>
      <c r="V487" s="78">
        <v>0</v>
      </c>
      <c r="W487" s="78">
        <v>0</v>
      </c>
      <c r="X487" s="78">
        <v>0</v>
      </c>
      <c r="Y487" s="78">
        <v>0</v>
      </c>
      <c r="Z487" s="78">
        <v>0</v>
      </c>
      <c r="AA487" s="78">
        <v>0</v>
      </c>
      <c r="AB487" s="78">
        <v>0</v>
      </c>
      <c r="AC487" s="78">
        <v>0</v>
      </c>
      <c r="AD487" s="78">
        <v>0</v>
      </c>
      <c r="AE487" s="78"/>
      <c r="AF487" s="74" t="s">
        <v>5</v>
      </c>
      <c r="AG487" s="78">
        <v>0</v>
      </c>
      <c r="AH487" s="78">
        <v>0</v>
      </c>
      <c r="AI487" s="78">
        <v>0</v>
      </c>
      <c r="AJ487" s="78">
        <v>0</v>
      </c>
      <c r="AK487" s="78">
        <v>0</v>
      </c>
      <c r="AL487" s="78">
        <v>0</v>
      </c>
      <c r="AM487" s="78">
        <v>0</v>
      </c>
      <c r="AN487" s="78">
        <v>0</v>
      </c>
      <c r="AO487" s="78">
        <v>0</v>
      </c>
      <c r="AP487" s="74" t="s">
        <v>5</v>
      </c>
      <c r="AW487" s="589">
        <v>0</v>
      </c>
      <c r="AX487" s="589">
        <v>0</v>
      </c>
      <c r="AY487" s="589">
        <v>0</v>
      </c>
      <c r="AZ487" s="589">
        <v>0</v>
      </c>
      <c r="BA487" s="589">
        <v>0</v>
      </c>
      <c r="BB487" s="589">
        <v>0</v>
      </c>
      <c r="BC487" s="589">
        <v>0</v>
      </c>
      <c r="BD487" s="589">
        <v>0</v>
      </c>
      <c r="BE487" s="589">
        <v>0</v>
      </c>
      <c r="BF487" s="78"/>
      <c r="BG487" s="590" t="s">
        <v>5</v>
      </c>
    </row>
    <row r="489" spans="1:59">
      <c r="A489" s="81" t="s">
        <v>181</v>
      </c>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c r="AA489" s="83"/>
      <c r="AB489" s="83"/>
      <c r="AC489" s="83"/>
      <c r="AD489" s="83"/>
      <c r="AE489" s="83"/>
      <c r="AF489" s="83"/>
      <c r="AG489" s="83"/>
      <c r="AH489" s="83"/>
      <c r="AI489" s="83"/>
      <c r="AJ489" s="83"/>
      <c r="AK489" s="83"/>
      <c r="AL489" s="83"/>
      <c r="AM489" s="83"/>
      <c r="AN489" s="83"/>
      <c r="AO489" s="83"/>
      <c r="AP489" s="83"/>
      <c r="AW489" s="587"/>
      <c r="AX489" s="587"/>
      <c r="AY489" s="587"/>
      <c r="AZ489" s="587"/>
      <c r="BA489" s="587"/>
      <c r="BB489" s="587"/>
      <c r="BC489" s="587"/>
      <c r="BD489" s="587"/>
      <c r="BE489" s="587"/>
      <c r="BF489" s="83"/>
      <c r="BG489" s="587"/>
    </row>
    <row r="490" spans="1:59" ht="15.75" thickBot="1">
      <c r="A490" s="84" t="s">
        <v>182</v>
      </c>
      <c r="B490" s="83">
        <v>-82814867.178692311</v>
      </c>
      <c r="C490" s="83">
        <v>-82814867.178692311</v>
      </c>
      <c r="D490" s="83">
        <v>0</v>
      </c>
      <c r="E490" s="83">
        <v>0</v>
      </c>
      <c r="F490" s="83">
        <v>-82814867.178692311</v>
      </c>
      <c r="G490" s="83">
        <v>-79863721.289710119</v>
      </c>
      <c r="H490" s="83">
        <v>0</v>
      </c>
      <c r="I490" s="83">
        <v>0</v>
      </c>
      <c r="J490" s="83">
        <v>-79863721.289710119</v>
      </c>
      <c r="K490" s="82">
        <v>0.96436453997306537</v>
      </c>
      <c r="L490" s="83">
        <v>-84885238.858159602</v>
      </c>
      <c r="M490" s="83">
        <v>-84885238.858159602</v>
      </c>
      <c r="N490" s="83">
        <v>0</v>
      </c>
      <c r="O490" s="83">
        <v>0</v>
      </c>
      <c r="P490" s="83">
        <v>-84885238.858159602</v>
      </c>
      <c r="Q490" s="83">
        <v>-81764572.571594551</v>
      </c>
      <c r="R490" s="83">
        <v>0</v>
      </c>
      <c r="S490" s="83">
        <v>0</v>
      </c>
      <c r="T490" s="83">
        <v>-81764572.571594551</v>
      </c>
      <c r="U490" s="82">
        <v>0.96323664363153194</v>
      </c>
      <c r="V490" s="83">
        <v>-87007369.829613596</v>
      </c>
      <c r="W490" s="83">
        <v>-87007369.829613596</v>
      </c>
      <c r="X490" s="83">
        <v>0</v>
      </c>
      <c r="Y490" s="83">
        <v>0</v>
      </c>
      <c r="Z490" s="83">
        <v>-87007369.829613596</v>
      </c>
      <c r="AA490" s="83">
        <v>-84062244.322265148</v>
      </c>
      <c r="AB490" s="83">
        <v>0</v>
      </c>
      <c r="AC490" s="83">
        <v>0</v>
      </c>
      <c r="AD490" s="83">
        <v>-84062244.322265148</v>
      </c>
      <c r="AE490" s="83">
        <f t="shared" si="30"/>
        <v>-84050570.450335741</v>
      </c>
      <c r="AF490" s="82">
        <v>0.96615085005884116</v>
      </c>
      <c r="AG490" s="83">
        <v>-88779080.56203562</v>
      </c>
      <c r="AH490" s="83">
        <v>-88779080.56203562</v>
      </c>
      <c r="AI490" s="83">
        <v>0</v>
      </c>
      <c r="AJ490" s="83">
        <v>0</v>
      </c>
      <c r="AK490" s="83">
        <v>-88779080.56203562</v>
      </c>
      <c r="AL490" s="83">
        <v>-85834207.318334043</v>
      </c>
      <c r="AM490" s="83">
        <v>0</v>
      </c>
      <c r="AN490" s="83">
        <v>0</v>
      </c>
      <c r="AO490" s="83">
        <v>-85834207.318334043</v>
      </c>
      <c r="AP490" s="82">
        <v>0.96682919866866823</v>
      </c>
      <c r="AW490" s="587">
        <v>-88779080.56203562</v>
      </c>
      <c r="AX490" s="587">
        <v>-88779080.56203562</v>
      </c>
      <c r="AY490" s="587">
        <v>0</v>
      </c>
      <c r="AZ490" s="587">
        <v>0</v>
      </c>
      <c r="BA490" s="587">
        <v>-88779080.56203562</v>
      </c>
      <c r="BB490" s="587">
        <v>-85834207.318334043</v>
      </c>
      <c r="BC490" s="587">
        <v>0</v>
      </c>
      <c r="BD490" s="587">
        <v>0</v>
      </c>
      <c r="BE490" s="587">
        <v>-85834207.318334043</v>
      </c>
      <c r="BF490" s="83">
        <f>+IF(BG490=1,BE490,BE490*$BK$6)</f>
        <v>-85818822.32059373</v>
      </c>
      <c r="BG490" s="588">
        <v>0.96682919866866823</v>
      </c>
    </row>
    <row r="491" spans="1:59">
      <c r="A491" s="81" t="s">
        <v>181</v>
      </c>
      <c r="B491" s="78">
        <v>-82814867.178692311</v>
      </c>
      <c r="C491" s="78">
        <v>-82814867.178692311</v>
      </c>
      <c r="D491" s="78">
        <v>0</v>
      </c>
      <c r="E491" s="78">
        <v>0</v>
      </c>
      <c r="F491" s="78">
        <v>-82814867.178692311</v>
      </c>
      <c r="G491" s="78">
        <v>-79863721.289710119</v>
      </c>
      <c r="H491" s="78">
        <v>0</v>
      </c>
      <c r="I491" s="78">
        <v>0</v>
      </c>
      <c r="J491" s="78">
        <v>-79863721.289710119</v>
      </c>
      <c r="K491" s="74" t="s">
        <v>5</v>
      </c>
      <c r="L491" s="78">
        <v>-84885238.858159602</v>
      </c>
      <c r="M491" s="78">
        <v>-84885238.858159602</v>
      </c>
      <c r="N491" s="78">
        <v>0</v>
      </c>
      <c r="O491" s="78">
        <v>0</v>
      </c>
      <c r="P491" s="78">
        <v>-84885238.858159602</v>
      </c>
      <c r="Q491" s="78">
        <v>-81764572.571594551</v>
      </c>
      <c r="R491" s="78">
        <v>0</v>
      </c>
      <c r="S491" s="78">
        <v>0</v>
      </c>
      <c r="T491" s="78">
        <v>-81764572.571594551</v>
      </c>
      <c r="U491" s="74" t="s">
        <v>5</v>
      </c>
      <c r="V491" s="78">
        <v>-87007369.829613596</v>
      </c>
      <c r="W491" s="78">
        <v>-87007369.829613596</v>
      </c>
      <c r="X491" s="78">
        <v>0</v>
      </c>
      <c r="Y491" s="78">
        <v>0</v>
      </c>
      <c r="Z491" s="78">
        <v>-87007369.829613596</v>
      </c>
      <c r="AA491" s="78">
        <v>-84062244.322265148</v>
      </c>
      <c r="AB491" s="78">
        <v>0</v>
      </c>
      <c r="AC491" s="78">
        <v>0</v>
      </c>
      <c r="AD491" s="78">
        <v>-84062244.322265148</v>
      </c>
      <c r="AE491" s="78">
        <f>SUM(AE490)</f>
        <v>-84050570.450335741</v>
      </c>
      <c r="AF491" s="74" t="s">
        <v>5</v>
      </c>
      <c r="AG491" s="78">
        <v>-88779080.56203562</v>
      </c>
      <c r="AH491" s="78">
        <v>-88779080.56203562</v>
      </c>
      <c r="AI491" s="78">
        <v>0</v>
      </c>
      <c r="AJ491" s="78">
        <v>0</v>
      </c>
      <c r="AK491" s="78">
        <v>-88779080.56203562</v>
      </c>
      <c r="AL491" s="78">
        <v>-85834207.318334043</v>
      </c>
      <c r="AM491" s="78">
        <v>0</v>
      </c>
      <c r="AN491" s="78">
        <v>0</v>
      </c>
      <c r="AO491" s="78">
        <v>-85834207.318334043</v>
      </c>
      <c r="AP491" s="74" t="s">
        <v>5</v>
      </c>
      <c r="AW491" s="589">
        <v>-88779080.56203562</v>
      </c>
      <c r="AX491" s="589">
        <v>-88779080.56203562</v>
      </c>
      <c r="AY491" s="589">
        <v>0</v>
      </c>
      <c r="AZ491" s="589">
        <v>0</v>
      </c>
      <c r="BA491" s="589">
        <v>-88779080.56203562</v>
      </c>
      <c r="BB491" s="589">
        <v>-85834207.318334043</v>
      </c>
      <c r="BC491" s="589">
        <v>0</v>
      </c>
      <c r="BD491" s="589">
        <v>0</v>
      </c>
      <c r="BE491" s="589">
        <v>-85834207.318334043</v>
      </c>
      <c r="BF491" s="78">
        <f>SUM(BF490)</f>
        <v>-85818822.32059373</v>
      </c>
      <c r="BG491" s="590" t="s">
        <v>5</v>
      </c>
    </row>
    <row r="493" spans="1:59">
      <c r="A493" s="81" t="s">
        <v>168</v>
      </c>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c r="AA493" s="83"/>
      <c r="AB493" s="83"/>
      <c r="AC493" s="83"/>
      <c r="AD493" s="83"/>
      <c r="AE493" s="83"/>
      <c r="AF493" s="83"/>
      <c r="AG493" s="83"/>
      <c r="AH493" s="83"/>
      <c r="AI493" s="83"/>
      <c r="AJ493" s="83"/>
      <c r="AK493" s="83"/>
      <c r="AL493" s="83"/>
      <c r="AM493" s="83"/>
      <c r="AN493" s="83"/>
      <c r="AO493" s="83"/>
      <c r="AP493" s="83"/>
      <c r="AW493" s="587"/>
      <c r="AX493" s="587"/>
      <c r="AY493" s="587"/>
      <c r="AZ493" s="587"/>
      <c r="BA493" s="587"/>
      <c r="BB493" s="587"/>
      <c r="BC493" s="587"/>
      <c r="BD493" s="587"/>
      <c r="BE493" s="587"/>
      <c r="BF493" s="83"/>
      <c r="BG493" s="587"/>
    </row>
    <row r="494" spans="1:59">
      <c r="A494" s="84" t="s">
        <v>180</v>
      </c>
      <c r="B494" s="83">
        <v>-468356480.23331952</v>
      </c>
      <c r="C494" s="83">
        <v>-468356480.23331952</v>
      </c>
      <c r="D494" s="83">
        <v>0</v>
      </c>
      <c r="E494" s="83">
        <v>0</v>
      </c>
      <c r="F494" s="83">
        <v>-468356480.23331952</v>
      </c>
      <c r="G494" s="83">
        <v>-451666381.60360926</v>
      </c>
      <c r="H494" s="83">
        <v>0</v>
      </c>
      <c r="I494" s="83">
        <v>0</v>
      </c>
      <c r="J494" s="83">
        <v>-451666381.60360926</v>
      </c>
      <c r="K494" s="82">
        <v>0.96436453997306537</v>
      </c>
      <c r="L494" s="83">
        <v>-460230331.84383094</v>
      </c>
      <c r="M494" s="83">
        <v>-460230331.84383094</v>
      </c>
      <c r="N494" s="83">
        <v>0</v>
      </c>
      <c r="O494" s="83">
        <v>0</v>
      </c>
      <c r="P494" s="83">
        <v>-460230331.84383094</v>
      </c>
      <c r="Q494" s="83">
        <v>-443310720.14267784</v>
      </c>
      <c r="R494" s="83">
        <v>0</v>
      </c>
      <c r="S494" s="83">
        <v>0</v>
      </c>
      <c r="T494" s="83">
        <v>-443310720.14267784</v>
      </c>
      <c r="U494" s="82">
        <v>0.96323664363153194</v>
      </c>
      <c r="V494" s="83">
        <v>-450433683.82872349</v>
      </c>
      <c r="W494" s="83">
        <v>-450433683.82872349</v>
      </c>
      <c r="X494" s="83">
        <v>0</v>
      </c>
      <c r="Y494" s="83">
        <v>0</v>
      </c>
      <c r="Z494" s="83">
        <v>-450433683.82872349</v>
      </c>
      <c r="AA494" s="83">
        <v>-435186886.5262565</v>
      </c>
      <c r="AB494" s="83">
        <v>0</v>
      </c>
      <c r="AC494" s="83">
        <v>0</v>
      </c>
      <c r="AD494" s="83">
        <v>-435186886.5262565</v>
      </c>
      <c r="AE494" s="83">
        <f t="shared" si="30"/>
        <v>-435126451.35682189</v>
      </c>
      <c r="AF494" s="82">
        <v>0.96615085005884116</v>
      </c>
      <c r="AG494" s="83">
        <v>-393139986.90024787</v>
      </c>
      <c r="AH494" s="83">
        <v>-393139986.90024787</v>
      </c>
      <c r="AI494" s="83">
        <v>0</v>
      </c>
      <c r="AJ494" s="83">
        <v>0</v>
      </c>
      <c r="AK494" s="83">
        <v>-393139986.90024787</v>
      </c>
      <c r="AL494" s="83">
        <v>-380099218.49937737</v>
      </c>
      <c r="AM494" s="83">
        <v>0</v>
      </c>
      <c r="AN494" s="83">
        <v>0</v>
      </c>
      <c r="AO494" s="83">
        <v>-380099218.49937737</v>
      </c>
      <c r="AP494" s="82">
        <v>0.96682919866866823</v>
      </c>
      <c r="AW494" s="587">
        <v>-393139986.90024787</v>
      </c>
      <c r="AX494" s="587">
        <v>-393139986.90024787</v>
      </c>
      <c r="AY494" s="587">
        <v>0</v>
      </c>
      <c r="AZ494" s="587">
        <v>0</v>
      </c>
      <c r="BA494" s="587">
        <v>-393139986.90024787</v>
      </c>
      <c r="BB494" s="587">
        <v>-380099218.49937737</v>
      </c>
      <c r="BC494" s="587">
        <v>0</v>
      </c>
      <c r="BD494" s="587">
        <v>0</v>
      </c>
      <c r="BE494" s="587">
        <v>-380099218.49937737</v>
      </c>
      <c r="BF494" s="83">
        <f t="shared" ref="BF494:BF505" si="32">+IF(BG494=1,BE494,BE494*$BK$6)</f>
        <v>-380031089.18589723</v>
      </c>
      <c r="BG494" s="588">
        <v>0.96682919866866823</v>
      </c>
    </row>
    <row r="495" spans="1:59">
      <c r="A495" s="84" t="s">
        <v>179</v>
      </c>
      <c r="B495" s="83">
        <v>-1841210.8269230761</v>
      </c>
      <c r="C495" s="83">
        <v>-1841210.8269230761</v>
      </c>
      <c r="D495" s="83">
        <v>0</v>
      </c>
      <c r="E495" s="83">
        <v>0</v>
      </c>
      <c r="F495" s="83">
        <v>-1841210.8269230761</v>
      </c>
      <c r="G495" s="83">
        <v>-1767099.462431228</v>
      </c>
      <c r="H495" s="83">
        <v>0</v>
      </c>
      <c r="I495" s="83">
        <v>0</v>
      </c>
      <c r="J495" s="83">
        <v>-1767099.462431228</v>
      </c>
      <c r="K495" s="82">
        <v>0.95974857229375599</v>
      </c>
      <c r="L495" s="83">
        <v>-4284498.4900000012</v>
      </c>
      <c r="M495" s="83">
        <v>-4284498.4900000012</v>
      </c>
      <c r="N495" s="83">
        <v>0</v>
      </c>
      <c r="O495" s="83">
        <v>0</v>
      </c>
      <c r="P495" s="83">
        <v>-4284498.4900000012</v>
      </c>
      <c r="Q495" s="83">
        <v>-4112621.6743116849</v>
      </c>
      <c r="R495" s="83">
        <v>0</v>
      </c>
      <c r="S495" s="83">
        <v>0</v>
      </c>
      <c r="T495" s="83">
        <v>-4112621.6743116849</v>
      </c>
      <c r="U495" s="82">
        <v>0.95988402934684747</v>
      </c>
      <c r="V495" s="83">
        <v>-4284498.4900000012</v>
      </c>
      <c r="W495" s="83">
        <v>-4284498.4900000012</v>
      </c>
      <c r="X495" s="83">
        <v>0</v>
      </c>
      <c r="Y495" s="83">
        <v>0</v>
      </c>
      <c r="Z495" s="83">
        <v>-4284498.4900000012</v>
      </c>
      <c r="AA495" s="83">
        <v>-4123910.0879860152</v>
      </c>
      <c r="AB495" s="83">
        <v>0</v>
      </c>
      <c r="AC495" s="83">
        <v>0</v>
      </c>
      <c r="AD495" s="83">
        <v>-4123910.0879860152</v>
      </c>
      <c r="AE495" s="83">
        <f t="shared" si="30"/>
        <v>-4123337.3933285777</v>
      </c>
      <c r="AF495" s="82">
        <v>0.96251873996716342</v>
      </c>
      <c r="AG495" s="83">
        <v>-4284498.4900000012</v>
      </c>
      <c r="AH495" s="83">
        <v>-4284498.4900000012</v>
      </c>
      <c r="AI495" s="83">
        <v>0</v>
      </c>
      <c r="AJ495" s="83">
        <v>0</v>
      </c>
      <c r="AK495" s="83">
        <v>-4284498.4900000012</v>
      </c>
      <c r="AL495" s="83">
        <v>-4128147.890036847</v>
      </c>
      <c r="AM495" s="83">
        <v>0</v>
      </c>
      <c r="AN495" s="83">
        <v>0</v>
      </c>
      <c r="AO495" s="83">
        <v>-4128147.890036847</v>
      </c>
      <c r="AP495" s="82">
        <v>0.96350784103948783</v>
      </c>
      <c r="AW495" s="587">
        <v>-4284498.4900000012</v>
      </c>
      <c r="AX495" s="587">
        <v>-4284498.4900000012</v>
      </c>
      <c r="AY495" s="587">
        <v>0</v>
      </c>
      <c r="AZ495" s="587">
        <v>0</v>
      </c>
      <c r="BA495" s="587">
        <v>-4284498.4900000012</v>
      </c>
      <c r="BB495" s="587">
        <v>-4128147.890036847</v>
      </c>
      <c r="BC495" s="587">
        <v>0</v>
      </c>
      <c r="BD495" s="587">
        <v>0</v>
      </c>
      <c r="BE495" s="587">
        <v>-4128147.890036847</v>
      </c>
      <c r="BF495" s="83">
        <f t="shared" si="32"/>
        <v>-4127407.957229821</v>
      </c>
      <c r="BG495" s="588">
        <v>0.96350784103948783</v>
      </c>
    </row>
    <row r="496" spans="1:59">
      <c r="A496" s="84" t="s">
        <v>178</v>
      </c>
      <c r="B496" s="83">
        <v>-350359.51769230771</v>
      </c>
      <c r="C496" s="83">
        <v>-350359.51769230771</v>
      </c>
      <c r="D496" s="83">
        <v>0</v>
      </c>
      <c r="E496" s="83">
        <v>0</v>
      </c>
      <c r="F496" s="83">
        <v>-350359.51769230771</v>
      </c>
      <c r="G496" s="83">
        <v>0</v>
      </c>
      <c r="H496" s="83">
        <v>0</v>
      </c>
      <c r="I496" s="83">
        <v>0</v>
      </c>
      <c r="J496" s="83">
        <v>0</v>
      </c>
      <c r="K496" s="82">
        <v>0</v>
      </c>
      <c r="L496" s="83">
        <v>-227850.54</v>
      </c>
      <c r="M496" s="83">
        <v>-227850.54</v>
      </c>
      <c r="N496" s="83">
        <v>0</v>
      </c>
      <c r="O496" s="83">
        <v>0</v>
      </c>
      <c r="P496" s="83">
        <v>-227850.54</v>
      </c>
      <c r="Q496" s="83">
        <v>0</v>
      </c>
      <c r="R496" s="83">
        <v>0</v>
      </c>
      <c r="S496" s="83">
        <v>0</v>
      </c>
      <c r="T496" s="83">
        <v>0</v>
      </c>
      <c r="U496" s="82">
        <v>0</v>
      </c>
      <c r="V496" s="83">
        <v>-227850.54</v>
      </c>
      <c r="W496" s="83">
        <v>-227850.54</v>
      </c>
      <c r="X496" s="83">
        <v>0</v>
      </c>
      <c r="Y496" s="83">
        <v>0</v>
      </c>
      <c r="Z496" s="83">
        <v>-227850.54</v>
      </c>
      <c r="AA496" s="83">
        <v>0</v>
      </c>
      <c r="AB496" s="83">
        <v>0</v>
      </c>
      <c r="AC496" s="83">
        <v>0</v>
      </c>
      <c r="AD496" s="83">
        <v>0</v>
      </c>
      <c r="AE496" s="83">
        <f t="shared" si="30"/>
        <v>0</v>
      </c>
      <c r="AF496" s="82">
        <v>0</v>
      </c>
      <c r="AG496" s="83">
        <v>-227850.54</v>
      </c>
      <c r="AH496" s="83">
        <v>-227850.54</v>
      </c>
      <c r="AI496" s="83">
        <v>0</v>
      </c>
      <c r="AJ496" s="83">
        <v>0</v>
      </c>
      <c r="AK496" s="83">
        <v>-227850.54</v>
      </c>
      <c r="AL496" s="83">
        <v>0</v>
      </c>
      <c r="AM496" s="83">
        <v>0</v>
      </c>
      <c r="AN496" s="83">
        <v>0</v>
      </c>
      <c r="AO496" s="83">
        <v>0</v>
      </c>
      <c r="AP496" s="82">
        <v>0</v>
      </c>
      <c r="AW496" s="587">
        <v>-227850.54</v>
      </c>
      <c r="AX496" s="587">
        <v>-227850.54</v>
      </c>
      <c r="AY496" s="587">
        <v>0</v>
      </c>
      <c r="AZ496" s="587">
        <v>0</v>
      </c>
      <c r="BA496" s="587">
        <v>-227850.54</v>
      </c>
      <c r="BB496" s="587">
        <v>0</v>
      </c>
      <c r="BC496" s="587">
        <v>0</v>
      </c>
      <c r="BD496" s="587">
        <v>0</v>
      </c>
      <c r="BE496" s="587">
        <v>0</v>
      </c>
      <c r="BF496" s="83">
        <f t="shared" si="32"/>
        <v>0</v>
      </c>
      <c r="BG496" s="588">
        <v>0</v>
      </c>
    </row>
    <row r="497" spans="1:59">
      <c r="A497" s="84" t="s">
        <v>177</v>
      </c>
      <c r="B497" s="83">
        <v>0</v>
      </c>
      <c r="C497" s="83">
        <v>0</v>
      </c>
      <c r="D497" s="83">
        <v>0</v>
      </c>
      <c r="E497" s="83">
        <v>0</v>
      </c>
      <c r="F497" s="83">
        <v>0</v>
      </c>
      <c r="G497" s="83">
        <v>0</v>
      </c>
      <c r="H497" s="83">
        <v>0</v>
      </c>
      <c r="I497" s="83">
        <v>0</v>
      </c>
      <c r="J497" s="83">
        <v>0</v>
      </c>
      <c r="K497" s="82">
        <v>1</v>
      </c>
      <c r="L497" s="83">
        <v>0</v>
      </c>
      <c r="M497" s="83">
        <v>0</v>
      </c>
      <c r="N497" s="83">
        <v>0</v>
      </c>
      <c r="O497" s="83">
        <v>0</v>
      </c>
      <c r="P497" s="83">
        <v>0</v>
      </c>
      <c r="Q497" s="83">
        <v>0</v>
      </c>
      <c r="R497" s="83">
        <v>0</v>
      </c>
      <c r="S497" s="83">
        <v>0</v>
      </c>
      <c r="T497" s="83">
        <v>0</v>
      </c>
      <c r="U497" s="82">
        <v>1</v>
      </c>
      <c r="V497" s="83">
        <v>0</v>
      </c>
      <c r="W497" s="83">
        <v>0</v>
      </c>
      <c r="X497" s="83">
        <v>0</v>
      </c>
      <c r="Y497" s="83">
        <v>0</v>
      </c>
      <c r="Z497" s="83">
        <v>0</v>
      </c>
      <c r="AA497" s="83">
        <v>0</v>
      </c>
      <c r="AB497" s="83">
        <v>0</v>
      </c>
      <c r="AC497" s="83">
        <v>0</v>
      </c>
      <c r="AD497" s="83">
        <v>0</v>
      </c>
      <c r="AE497" s="83">
        <f t="shared" si="30"/>
        <v>0</v>
      </c>
      <c r="AF497" s="82">
        <v>1</v>
      </c>
      <c r="AG497" s="83">
        <v>0</v>
      </c>
      <c r="AH497" s="83">
        <v>0</v>
      </c>
      <c r="AI497" s="83">
        <v>0</v>
      </c>
      <c r="AJ497" s="83">
        <v>0</v>
      </c>
      <c r="AK497" s="83">
        <v>0</v>
      </c>
      <c r="AL497" s="83">
        <v>0</v>
      </c>
      <c r="AM497" s="83">
        <v>0</v>
      </c>
      <c r="AN497" s="83">
        <v>0</v>
      </c>
      <c r="AO497" s="83">
        <v>0</v>
      </c>
      <c r="AP497" s="82">
        <v>1</v>
      </c>
      <c r="AW497" s="587">
        <v>0</v>
      </c>
      <c r="AX497" s="587">
        <v>0</v>
      </c>
      <c r="AY497" s="587">
        <v>0</v>
      </c>
      <c r="AZ497" s="587">
        <v>0</v>
      </c>
      <c r="BA497" s="587">
        <v>0</v>
      </c>
      <c r="BB497" s="587">
        <v>0</v>
      </c>
      <c r="BC497" s="587">
        <v>0</v>
      </c>
      <c r="BD497" s="587">
        <v>0</v>
      </c>
      <c r="BE497" s="587">
        <v>0</v>
      </c>
      <c r="BF497" s="83">
        <f t="shared" si="32"/>
        <v>0</v>
      </c>
      <c r="BG497" s="588">
        <v>1</v>
      </c>
    </row>
    <row r="498" spans="1:59">
      <c r="A498" s="84" t="s">
        <v>176</v>
      </c>
      <c r="B498" s="83">
        <v>0</v>
      </c>
      <c r="C498" s="83">
        <v>0</v>
      </c>
      <c r="D498" s="83">
        <v>0</v>
      </c>
      <c r="E498" s="83">
        <v>0</v>
      </c>
      <c r="F498" s="83">
        <v>0</v>
      </c>
      <c r="G498" s="83">
        <v>0</v>
      </c>
      <c r="H498" s="83">
        <v>0</v>
      </c>
      <c r="I498" s="83">
        <v>0</v>
      </c>
      <c r="J498" s="83">
        <v>0</v>
      </c>
      <c r="K498" s="82">
        <v>0.96436453997306537</v>
      </c>
      <c r="L498" s="83">
        <v>0</v>
      </c>
      <c r="M498" s="83">
        <v>0</v>
      </c>
      <c r="N498" s="83">
        <v>0</v>
      </c>
      <c r="O498" s="83">
        <v>0</v>
      </c>
      <c r="P498" s="83">
        <v>0</v>
      </c>
      <c r="Q498" s="83">
        <v>0</v>
      </c>
      <c r="R498" s="83">
        <v>0</v>
      </c>
      <c r="S498" s="83">
        <v>0</v>
      </c>
      <c r="T498" s="83">
        <v>0</v>
      </c>
      <c r="U498" s="82">
        <v>0.96323664363153194</v>
      </c>
      <c r="V498" s="83">
        <v>0</v>
      </c>
      <c r="W498" s="83">
        <v>0</v>
      </c>
      <c r="X498" s="83">
        <v>0</v>
      </c>
      <c r="Y498" s="83">
        <v>0</v>
      </c>
      <c r="Z498" s="83">
        <v>0</v>
      </c>
      <c r="AA498" s="83">
        <v>0</v>
      </c>
      <c r="AB498" s="83">
        <v>0</v>
      </c>
      <c r="AC498" s="83">
        <v>0</v>
      </c>
      <c r="AD498" s="83">
        <v>0</v>
      </c>
      <c r="AE498" s="83">
        <f t="shared" si="30"/>
        <v>0</v>
      </c>
      <c r="AF498" s="82">
        <v>0.96615085005884116</v>
      </c>
      <c r="AG498" s="83">
        <v>0</v>
      </c>
      <c r="AH498" s="83">
        <v>0</v>
      </c>
      <c r="AI498" s="83">
        <v>0</v>
      </c>
      <c r="AJ498" s="83">
        <v>0</v>
      </c>
      <c r="AK498" s="83">
        <v>0</v>
      </c>
      <c r="AL498" s="83">
        <v>0</v>
      </c>
      <c r="AM498" s="83">
        <v>0</v>
      </c>
      <c r="AN498" s="83">
        <v>0</v>
      </c>
      <c r="AO498" s="83">
        <v>0</v>
      </c>
      <c r="AP498" s="82">
        <v>0.96682919866866823</v>
      </c>
      <c r="AW498" s="587">
        <v>0</v>
      </c>
      <c r="AX498" s="587">
        <v>0</v>
      </c>
      <c r="AY498" s="587">
        <v>0</v>
      </c>
      <c r="AZ498" s="587">
        <v>0</v>
      </c>
      <c r="BA498" s="587">
        <v>0</v>
      </c>
      <c r="BB498" s="587">
        <v>0</v>
      </c>
      <c r="BC498" s="587">
        <v>0</v>
      </c>
      <c r="BD498" s="587">
        <v>0</v>
      </c>
      <c r="BE498" s="587">
        <v>0</v>
      </c>
      <c r="BF498" s="83">
        <f t="shared" si="32"/>
        <v>0</v>
      </c>
      <c r="BG498" s="588">
        <v>0.96682919866866823</v>
      </c>
    </row>
    <row r="499" spans="1:59">
      <c r="A499" s="84" t="s">
        <v>175</v>
      </c>
      <c r="B499" s="83">
        <v>-11675968.598173078</v>
      </c>
      <c r="C499" s="83">
        <v>-11675968.598173078</v>
      </c>
      <c r="D499" s="83">
        <v>11675968.598173078</v>
      </c>
      <c r="E499" s="83">
        <v>0</v>
      </c>
      <c r="F499" s="83">
        <v>0</v>
      </c>
      <c r="G499" s="83">
        <v>-11259890.085917138</v>
      </c>
      <c r="H499" s="83">
        <v>11259890.085917138</v>
      </c>
      <c r="I499" s="83">
        <v>0</v>
      </c>
      <c r="J499" s="83">
        <v>0</v>
      </c>
      <c r="K499" s="82">
        <v>0.96436453997306537</v>
      </c>
      <c r="L499" s="83">
        <v>-11967867.813127402</v>
      </c>
      <c r="M499" s="83">
        <v>-11967867.813127402</v>
      </c>
      <c r="N499" s="83">
        <v>11967867.813127402</v>
      </c>
      <c r="O499" s="83">
        <v>0</v>
      </c>
      <c r="P499" s="83">
        <v>0</v>
      </c>
      <c r="Q499" s="83">
        <v>-11527888.82374268</v>
      </c>
      <c r="R499" s="83">
        <v>11527888.82374268</v>
      </c>
      <c r="S499" s="83">
        <v>0</v>
      </c>
      <c r="T499" s="83">
        <v>0</v>
      </c>
      <c r="U499" s="82">
        <v>0.96323664363153194</v>
      </c>
      <c r="V499" s="83">
        <v>-12267064.508455588</v>
      </c>
      <c r="W499" s="83">
        <v>-12267064.508455588</v>
      </c>
      <c r="X499" s="83">
        <v>12267064.508455588</v>
      </c>
      <c r="Y499" s="83">
        <v>0</v>
      </c>
      <c r="Z499" s="83">
        <v>0</v>
      </c>
      <c r="AA499" s="83">
        <v>-11851834.802571006</v>
      </c>
      <c r="AB499" s="83">
        <v>11851834.802571006</v>
      </c>
      <c r="AC499" s="83">
        <v>0</v>
      </c>
      <c r="AD499" s="83">
        <v>0</v>
      </c>
      <c r="AE499" s="83">
        <f t="shared" si="30"/>
        <v>0</v>
      </c>
      <c r="AF499" s="82">
        <v>0.96615085005884116</v>
      </c>
      <c r="AG499" s="83">
        <v>-12516074.649378955</v>
      </c>
      <c r="AH499" s="83">
        <v>-12516074.649378955</v>
      </c>
      <c r="AI499" s="83">
        <v>12516074.649378955</v>
      </c>
      <c r="AJ499" s="83">
        <v>0</v>
      </c>
      <c r="AK499" s="83">
        <v>0</v>
      </c>
      <c r="AL499" s="83">
        <v>-12100906.423736287</v>
      </c>
      <c r="AM499" s="83">
        <v>12100906.423736287</v>
      </c>
      <c r="AN499" s="83">
        <v>0</v>
      </c>
      <c r="AO499" s="83">
        <v>0</v>
      </c>
      <c r="AP499" s="82">
        <v>0.96682919866866823</v>
      </c>
      <c r="AW499" s="587">
        <v>-12516074.649378955</v>
      </c>
      <c r="AX499" s="587">
        <v>-12516074.649378955</v>
      </c>
      <c r="AY499" s="587">
        <v>12516074.649378955</v>
      </c>
      <c r="AZ499" s="587">
        <v>0</v>
      </c>
      <c r="BA499" s="587">
        <v>0</v>
      </c>
      <c r="BB499" s="587">
        <v>-12100906.423736287</v>
      </c>
      <c r="BC499" s="587">
        <v>12100906.423736287</v>
      </c>
      <c r="BD499" s="587">
        <v>0</v>
      </c>
      <c r="BE499" s="587">
        <v>0</v>
      </c>
      <c r="BF499" s="83">
        <f t="shared" si="32"/>
        <v>0</v>
      </c>
      <c r="BG499" s="588">
        <v>0.96682919866866823</v>
      </c>
    </row>
    <row r="500" spans="1:59">
      <c r="A500" s="84" t="s">
        <v>174</v>
      </c>
      <c r="B500" s="83">
        <v>0</v>
      </c>
      <c r="C500" s="83">
        <v>0</v>
      </c>
      <c r="D500" s="83">
        <v>0</v>
      </c>
      <c r="E500" s="83">
        <v>0</v>
      </c>
      <c r="F500" s="83">
        <v>0</v>
      </c>
      <c r="G500" s="83">
        <v>0</v>
      </c>
      <c r="H500" s="83">
        <v>0</v>
      </c>
      <c r="I500" s="83">
        <v>0</v>
      </c>
      <c r="J500" s="83">
        <v>0</v>
      </c>
      <c r="K500" s="82">
        <v>0.94630981009817317</v>
      </c>
      <c r="L500" s="83">
        <v>0</v>
      </c>
      <c r="M500" s="83">
        <v>0</v>
      </c>
      <c r="N500" s="83">
        <v>0</v>
      </c>
      <c r="O500" s="83">
        <v>0</v>
      </c>
      <c r="P500" s="83">
        <v>0</v>
      </c>
      <c r="Q500" s="83">
        <v>0</v>
      </c>
      <c r="R500" s="83">
        <v>0</v>
      </c>
      <c r="S500" s="83">
        <v>0</v>
      </c>
      <c r="T500" s="83">
        <v>0</v>
      </c>
      <c r="U500" s="82">
        <v>0.94563790308530427</v>
      </c>
      <c r="V500" s="83">
        <v>0</v>
      </c>
      <c r="W500" s="83">
        <v>0</v>
      </c>
      <c r="X500" s="83">
        <v>0</v>
      </c>
      <c r="Y500" s="83">
        <v>0</v>
      </c>
      <c r="Z500" s="83">
        <v>0</v>
      </c>
      <c r="AA500" s="83">
        <v>0</v>
      </c>
      <c r="AB500" s="83">
        <v>0</v>
      </c>
      <c r="AC500" s="83">
        <v>0</v>
      </c>
      <c r="AD500" s="83">
        <v>0</v>
      </c>
      <c r="AE500" s="83">
        <f t="shared" si="30"/>
        <v>0</v>
      </c>
      <c r="AF500" s="82">
        <v>0.95059518137784804</v>
      </c>
      <c r="AG500" s="83">
        <v>0</v>
      </c>
      <c r="AH500" s="83">
        <v>0</v>
      </c>
      <c r="AI500" s="83">
        <v>0</v>
      </c>
      <c r="AJ500" s="83">
        <v>0</v>
      </c>
      <c r="AK500" s="83">
        <v>0</v>
      </c>
      <c r="AL500" s="83">
        <v>0</v>
      </c>
      <c r="AM500" s="83">
        <v>0</v>
      </c>
      <c r="AN500" s="83">
        <v>0</v>
      </c>
      <c r="AO500" s="83">
        <v>0</v>
      </c>
      <c r="AP500" s="82">
        <v>0.95128373722490955</v>
      </c>
      <c r="AW500" s="587">
        <v>0</v>
      </c>
      <c r="AX500" s="587">
        <v>0</v>
      </c>
      <c r="AY500" s="587">
        <v>0</v>
      </c>
      <c r="AZ500" s="587">
        <v>0</v>
      </c>
      <c r="BA500" s="587">
        <v>0</v>
      </c>
      <c r="BB500" s="587">
        <v>0</v>
      </c>
      <c r="BC500" s="587">
        <v>0</v>
      </c>
      <c r="BD500" s="587">
        <v>0</v>
      </c>
      <c r="BE500" s="587">
        <v>0</v>
      </c>
      <c r="BF500" s="83">
        <f t="shared" si="32"/>
        <v>0</v>
      </c>
      <c r="BG500" s="588">
        <v>0.95128373722490955</v>
      </c>
    </row>
    <row r="501" spans="1:59">
      <c r="A501" s="84" t="s">
        <v>173</v>
      </c>
      <c r="B501" s="83">
        <v>-2358341.0992307696</v>
      </c>
      <c r="C501" s="83">
        <v>-2358341.0992307696</v>
      </c>
      <c r="D501" s="83">
        <v>0</v>
      </c>
      <c r="E501" s="83">
        <v>0</v>
      </c>
      <c r="F501" s="83">
        <v>-2358341.0992307696</v>
      </c>
      <c r="G501" s="83">
        <v>-2274300.5292592542</v>
      </c>
      <c r="H501" s="83">
        <v>0</v>
      </c>
      <c r="I501" s="83">
        <v>0</v>
      </c>
      <c r="J501" s="83">
        <v>-2274300.5292592542</v>
      </c>
      <c r="K501" s="82">
        <v>0.96436453997306537</v>
      </c>
      <c r="L501" s="83">
        <v>-3372903.11</v>
      </c>
      <c r="M501" s="83">
        <v>-3372903.11</v>
      </c>
      <c r="N501" s="83">
        <v>0</v>
      </c>
      <c r="O501" s="83">
        <v>0</v>
      </c>
      <c r="P501" s="83">
        <v>-3372903.11</v>
      </c>
      <c r="Q501" s="83">
        <v>-3372903.11</v>
      </c>
      <c r="R501" s="83">
        <v>0</v>
      </c>
      <c r="S501" s="83">
        <v>0</v>
      </c>
      <c r="T501" s="83">
        <v>-3372903.11</v>
      </c>
      <c r="U501" s="82">
        <v>1</v>
      </c>
      <c r="V501" s="83">
        <v>-3372903.11</v>
      </c>
      <c r="W501" s="83">
        <v>-3372903.11</v>
      </c>
      <c r="X501" s="83">
        <v>0</v>
      </c>
      <c r="Y501" s="83">
        <v>0</v>
      </c>
      <c r="Z501" s="83">
        <v>-3372903.11</v>
      </c>
      <c r="AA501" s="83">
        <v>-3372903.11</v>
      </c>
      <c r="AB501" s="83">
        <v>0</v>
      </c>
      <c r="AC501" s="83">
        <v>0</v>
      </c>
      <c r="AD501" s="83">
        <v>-3372903.11</v>
      </c>
      <c r="AE501" s="83">
        <f t="shared" si="30"/>
        <v>-3372903.11</v>
      </c>
      <c r="AF501" s="82">
        <v>1</v>
      </c>
      <c r="AG501" s="83">
        <v>-3372903.11</v>
      </c>
      <c r="AH501" s="83">
        <v>-3372903.11</v>
      </c>
      <c r="AI501" s="83">
        <v>0</v>
      </c>
      <c r="AJ501" s="83">
        <v>0</v>
      </c>
      <c r="AK501" s="83">
        <v>-3372903.11</v>
      </c>
      <c r="AL501" s="83">
        <v>-3372903.11</v>
      </c>
      <c r="AM501" s="83">
        <v>0</v>
      </c>
      <c r="AN501" s="83">
        <v>0</v>
      </c>
      <c r="AO501" s="83">
        <v>-3372903.11</v>
      </c>
      <c r="AP501" s="82">
        <v>1</v>
      </c>
      <c r="AW501" s="587">
        <v>-3372903.11</v>
      </c>
      <c r="AX501" s="587">
        <v>-3372903.11</v>
      </c>
      <c r="AY501" s="587">
        <v>0</v>
      </c>
      <c r="AZ501" s="587">
        <v>0</v>
      </c>
      <c r="BA501" s="587">
        <v>-3372903.11</v>
      </c>
      <c r="BB501" s="587">
        <v>-3372903.11</v>
      </c>
      <c r="BC501" s="587">
        <v>0</v>
      </c>
      <c r="BD501" s="587">
        <v>0</v>
      </c>
      <c r="BE501" s="587">
        <v>-3372903.11</v>
      </c>
      <c r="BF501" s="83">
        <f t="shared" si="32"/>
        <v>-3372903.11</v>
      </c>
      <c r="BG501" s="588">
        <v>1</v>
      </c>
    </row>
    <row r="502" spans="1:59">
      <c r="A502" s="84" t="s">
        <v>172</v>
      </c>
      <c r="B502" s="83">
        <v>-7860048.3398269229</v>
      </c>
      <c r="C502" s="83">
        <v>-7860048.3398269229</v>
      </c>
      <c r="D502" s="83">
        <v>7860048.3398269229</v>
      </c>
      <c r="E502" s="83">
        <v>0</v>
      </c>
      <c r="F502" s="83">
        <v>0</v>
      </c>
      <c r="G502" s="83">
        <v>-7579951.9014032464</v>
      </c>
      <c r="H502" s="83">
        <v>7579951.9014032464</v>
      </c>
      <c r="I502" s="83">
        <v>0</v>
      </c>
      <c r="J502" s="83">
        <v>0</v>
      </c>
      <c r="K502" s="82">
        <v>0.96436453997306537</v>
      </c>
      <c r="L502" s="83">
        <v>-8056549.5483225938</v>
      </c>
      <c r="M502" s="83">
        <v>-8056549.5483225938</v>
      </c>
      <c r="N502" s="83">
        <v>8056549.5483225938</v>
      </c>
      <c r="O502" s="83">
        <v>0</v>
      </c>
      <c r="P502" s="83">
        <v>0</v>
      </c>
      <c r="Q502" s="83">
        <v>-8056549.5483225938</v>
      </c>
      <c r="R502" s="83">
        <v>8056549.5483225938</v>
      </c>
      <c r="S502" s="83">
        <v>0</v>
      </c>
      <c r="T502" s="83">
        <v>0</v>
      </c>
      <c r="U502" s="82">
        <v>1</v>
      </c>
      <c r="V502" s="83">
        <v>-8257963.2870306587</v>
      </c>
      <c r="W502" s="83">
        <v>-8257963.2870306587</v>
      </c>
      <c r="X502" s="83">
        <v>8257963.2870306587</v>
      </c>
      <c r="Y502" s="83">
        <v>0</v>
      </c>
      <c r="Z502" s="83">
        <v>0</v>
      </c>
      <c r="AA502" s="83">
        <v>-8257963.2870306587</v>
      </c>
      <c r="AB502" s="83">
        <v>8257963.2870306587</v>
      </c>
      <c r="AC502" s="83">
        <v>0</v>
      </c>
      <c r="AD502" s="83">
        <v>0</v>
      </c>
      <c r="AE502" s="83">
        <f t="shared" si="30"/>
        <v>0</v>
      </c>
      <c r="AF502" s="82">
        <v>1</v>
      </c>
      <c r="AG502" s="83">
        <v>-8427106.3592899833</v>
      </c>
      <c r="AH502" s="83">
        <v>-8427106.3592899833</v>
      </c>
      <c r="AI502" s="83">
        <v>8427106.3592899833</v>
      </c>
      <c r="AJ502" s="83">
        <v>0</v>
      </c>
      <c r="AK502" s="83">
        <v>0</v>
      </c>
      <c r="AL502" s="83">
        <v>-8427106.3592899833</v>
      </c>
      <c r="AM502" s="83">
        <v>8427106.3592899833</v>
      </c>
      <c r="AN502" s="83">
        <v>0</v>
      </c>
      <c r="AO502" s="83">
        <v>0</v>
      </c>
      <c r="AP502" s="82">
        <v>1</v>
      </c>
      <c r="AW502" s="587">
        <v>-8427106.3592899833</v>
      </c>
      <c r="AX502" s="587">
        <v>-8427106.3592899833</v>
      </c>
      <c r="AY502" s="587">
        <v>8427106.3592899833</v>
      </c>
      <c r="AZ502" s="587">
        <v>0</v>
      </c>
      <c r="BA502" s="587">
        <v>0</v>
      </c>
      <c r="BB502" s="587">
        <v>-8427106.3592899833</v>
      </c>
      <c r="BC502" s="587">
        <v>8427106.3592899833</v>
      </c>
      <c r="BD502" s="587">
        <v>0</v>
      </c>
      <c r="BE502" s="587">
        <v>0</v>
      </c>
      <c r="BF502" s="83">
        <f t="shared" si="32"/>
        <v>0</v>
      </c>
      <c r="BG502" s="588">
        <v>1</v>
      </c>
    </row>
    <row r="503" spans="1:59">
      <c r="A503" s="84" t="s">
        <v>171</v>
      </c>
      <c r="B503" s="83">
        <v>-2964311.039230769</v>
      </c>
      <c r="C503" s="83">
        <v>-2964311.039230769</v>
      </c>
      <c r="D503" s="83">
        <v>2964311.039230769</v>
      </c>
      <c r="E503" s="83">
        <v>0</v>
      </c>
      <c r="F503" s="83">
        <v>0</v>
      </c>
      <c r="G503" s="83">
        <v>-2797844.6141827456</v>
      </c>
      <c r="H503" s="83">
        <v>2797844.6141827456</v>
      </c>
      <c r="I503" s="83">
        <v>0</v>
      </c>
      <c r="J503" s="83">
        <v>0</v>
      </c>
      <c r="K503" s="82">
        <v>0.94384313155908861</v>
      </c>
      <c r="L503" s="83">
        <v>-21730123.769230768</v>
      </c>
      <c r="M503" s="83">
        <v>-21730123.769230768</v>
      </c>
      <c r="N503" s="83">
        <v>21730123.769230768</v>
      </c>
      <c r="O503" s="83">
        <v>0</v>
      </c>
      <c r="P503" s="83">
        <v>0</v>
      </c>
      <c r="Q503" s="83">
        <v>-20486643.347752508</v>
      </c>
      <c r="R503" s="83">
        <v>20486643.347752508</v>
      </c>
      <c r="S503" s="83">
        <v>0</v>
      </c>
      <c r="T503" s="83">
        <v>0</v>
      </c>
      <c r="U503" s="82">
        <v>0.94277619240995802</v>
      </c>
      <c r="V503" s="83">
        <v>-23917903.076923076</v>
      </c>
      <c r="W503" s="83">
        <v>-23917903.076923076</v>
      </c>
      <c r="X503" s="83">
        <v>23917903.076923076</v>
      </c>
      <c r="Y503" s="83">
        <v>0</v>
      </c>
      <c r="Z503" s="83">
        <v>0</v>
      </c>
      <c r="AA503" s="83">
        <v>-22653162.037046775</v>
      </c>
      <c r="AB503" s="83">
        <v>22653162.037046775</v>
      </c>
      <c r="AC503" s="83">
        <v>0</v>
      </c>
      <c r="AD503" s="83">
        <v>0</v>
      </c>
      <c r="AE503" s="83">
        <f t="shared" si="30"/>
        <v>0</v>
      </c>
      <c r="AF503" s="82">
        <v>0.94712157517284312</v>
      </c>
      <c r="AG503" s="83">
        <v>-24589280.153846152</v>
      </c>
      <c r="AH503" s="83">
        <v>-24589280.153846152</v>
      </c>
      <c r="AI503" s="83">
        <v>24589280.153846152</v>
      </c>
      <c r="AJ503" s="83">
        <v>0</v>
      </c>
      <c r="AK503" s="83">
        <v>0</v>
      </c>
      <c r="AL503" s="83">
        <v>-23291447.874146339</v>
      </c>
      <c r="AM503" s="83">
        <v>23291447.874146339</v>
      </c>
      <c r="AN503" s="83">
        <v>0</v>
      </c>
      <c r="AO503" s="83">
        <v>0</v>
      </c>
      <c r="AP503" s="82">
        <v>0.94721959034263092</v>
      </c>
      <c r="AW503" s="587">
        <v>-24589280.153846152</v>
      </c>
      <c r="AX503" s="587">
        <v>-24589280.153846152</v>
      </c>
      <c r="AY503" s="587">
        <v>24589280.153846152</v>
      </c>
      <c r="AZ503" s="587">
        <v>0</v>
      </c>
      <c r="BA503" s="587">
        <v>0</v>
      </c>
      <c r="BB503" s="587">
        <v>-23291447.874146339</v>
      </c>
      <c r="BC503" s="587">
        <v>23291447.874146339</v>
      </c>
      <c r="BD503" s="587">
        <v>0</v>
      </c>
      <c r="BE503" s="587">
        <v>0</v>
      </c>
      <c r="BF503" s="83">
        <f t="shared" si="32"/>
        <v>0</v>
      </c>
      <c r="BG503" s="588">
        <v>0.94721959034263092</v>
      </c>
    </row>
    <row r="504" spans="1:59">
      <c r="A504" s="84" t="s">
        <v>170</v>
      </c>
      <c r="B504" s="83">
        <v>0</v>
      </c>
      <c r="C504" s="83">
        <v>0</v>
      </c>
      <c r="D504" s="83">
        <v>0</v>
      </c>
      <c r="E504" s="83">
        <v>0</v>
      </c>
      <c r="F504" s="83">
        <v>0</v>
      </c>
      <c r="G504" s="83">
        <v>0</v>
      </c>
      <c r="H504" s="83">
        <v>0</v>
      </c>
      <c r="I504" s="83">
        <v>0</v>
      </c>
      <c r="J504" s="83">
        <v>0</v>
      </c>
      <c r="K504" s="82">
        <v>1</v>
      </c>
      <c r="L504" s="83">
        <v>0</v>
      </c>
      <c r="M504" s="83">
        <v>0</v>
      </c>
      <c r="N504" s="83">
        <v>0</v>
      </c>
      <c r="O504" s="83">
        <v>0</v>
      </c>
      <c r="P504" s="83">
        <v>0</v>
      </c>
      <c r="Q504" s="83">
        <v>0</v>
      </c>
      <c r="R504" s="83">
        <v>0</v>
      </c>
      <c r="S504" s="83">
        <v>0</v>
      </c>
      <c r="T504" s="83">
        <v>0</v>
      </c>
      <c r="U504" s="82">
        <v>1</v>
      </c>
      <c r="V504" s="83">
        <v>0</v>
      </c>
      <c r="W504" s="83">
        <v>0</v>
      </c>
      <c r="X504" s="83">
        <v>0</v>
      </c>
      <c r="Y504" s="83">
        <v>0</v>
      </c>
      <c r="Z504" s="83">
        <v>0</v>
      </c>
      <c r="AA504" s="83">
        <v>0</v>
      </c>
      <c r="AB504" s="83">
        <v>0</v>
      </c>
      <c r="AC504" s="83">
        <v>0</v>
      </c>
      <c r="AD504" s="83">
        <v>0</v>
      </c>
      <c r="AE504" s="83">
        <f t="shared" si="30"/>
        <v>0</v>
      </c>
      <c r="AF504" s="82">
        <v>1</v>
      </c>
      <c r="AG504" s="83">
        <v>0</v>
      </c>
      <c r="AH504" s="83">
        <v>0</v>
      </c>
      <c r="AI504" s="83">
        <v>0</v>
      </c>
      <c r="AJ504" s="83">
        <v>0</v>
      </c>
      <c r="AK504" s="83">
        <v>0</v>
      </c>
      <c r="AL504" s="83">
        <v>0</v>
      </c>
      <c r="AM504" s="83">
        <v>0</v>
      </c>
      <c r="AN504" s="83">
        <v>0</v>
      </c>
      <c r="AO504" s="83">
        <v>0</v>
      </c>
      <c r="AP504" s="82">
        <v>1</v>
      </c>
      <c r="AW504" s="587">
        <v>0</v>
      </c>
      <c r="AX504" s="587">
        <v>0</v>
      </c>
      <c r="AY504" s="587">
        <v>0</v>
      </c>
      <c r="AZ504" s="587">
        <v>0</v>
      </c>
      <c r="BA504" s="587">
        <v>0</v>
      </c>
      <c r="BB504" s="587">
        <v>0</v>
      </c>
      <c r="BC504" s="587">
        <v>0</v>
      </c>
      <c r="BD504" s="587">
        <v>0</v>
      </c>
      <c r="BE504" s="587">
        <v>0</v>
      </c>
      <c r="BF504" s="83">
        <f t="shared" si="32"/>
        <v>0</v>
      </c>
      <c r="BG504" s="588">
        <v>1</v>
      </c>
    </row>
    <row r="505" spans="1:59" ht="15.75" thickBot="1">
      <c r="A505" s="84" t="s">
        <v>169</v>
      </c>
      <c r="B505" s="83">
        <v>-289236648.46153843</v>
      </c>
      <c r="C505" s="83">
        <v>-289236648.46153843</v>
      </c>
      <c r="D505" s="83">
        <v>0</v>
      </c>
      <c r="E505" s="83">
        <v>0</v>
      </c>
      <c r="F505" s="83">
        <v>-289236648.46153843</v>
      </c>
      <c r="G505" s="83">
        <v>-274329504.42159384</v>
      </c>
      <c r="H505" s="83">
        <v>0</v>
      </c>
      <c r="I505" s="83">
        <v>0</v>
      </c>
      <c r="J505" s="83">
        <v>-274329504.42159384</v>
      </c>
      <c r="K505" s="82">
        <v>0.94846039006731586</v>
      </c>
      <c r="L505" s="83">
        <v>-235307344</v>
      </c>
      <c r="M505" s="83">
        <v>-235307344</v>
      </c>
      <c r="N505" s="83">
        <v>0</v>
      </c>
      <c r="O505" s="83">
        <v>0</v>
      </c>
      <c r="P505" s="83">
        <v>-235307344</v>
      </c>
      <c r="Q505" s="83">
        <v>-222202370.6040284</v>
      </c>
      <c r="R505" s="83">
        <v>0</v>
      </c>
      <c r="S505" s="83">
        <v>0</v>
      </c>
      <c r="T505" s="83">
        <v>-222202370.6040284</v>
      </c>
      <c r="U505" s="82">
        <v>0.94430699368239179</v>
      </c>
      <c r="V505" s="83">
        <v>-235307344</v>
      </c>
      <c r="W505" s="83">
        <v>-235307344</v>
      </c>
      <c r="X505" s="83">
        <v>0</v>
      </c>
      <c r="Y505" s="83">
        <v>0</v>
      </c>
      <c r="Z505" s="83">
        <v>-235307344</v>
      </c>
      <c r="AA505" s="83">
        <v>-223209604.29332504</v>
      </c>
      <c r="AB505" s="83">
        <v>0</v>
      </c>
      <c r="AC505" s="83">
        <v>0</v>
      </c>
      <c r="AD505" s="83">
        <v>-223209604.29332504</v>
      </c>
      <c r="AE505" s="83">
        <f t="shared" si="30"/>
        <v>-223209604.29332504</v>
      </c>
      <c r="AF505" s="82">
        <v>1</v>
      </c>
      <c r="AG505" s="83">
        <v>-235307344</v>
      </c>
      <c r="AH505" s="83">
        <v>-235307344</v>
      </c>
      <c r="AI505" s="83">
        <v>0</v>
      </c>
      <c r="AJ505" s="83">
        <v>0</v>
      </c>
      <c r="AK505" s="83">
        <v>-235307344</v>
      </c>
      <c r="AL505" s="83">
        <v>-223226489.83200833</v>
      </c>
      <c r="AM505" s="83">
        <v>0</v>
      </c>
      <c r="AN505" s="83">
        <v>0</v>
      </c>
      <c r="AO505" s="83">
        <v>-223226489.83200833</v>
      </c>
      <c r="AP505" s="82">
        <v>0.94865925575195109</v>
      </c>
      <c r="AW505" s="587">
        <v>-235307344</v>
      </c>
      <c r="AX505" s="587">
        <v>-235307344</v>
      </c>
      <c r="AY505" s="587">
        <v>0</v>
      </c>
      <c r="AZ505" s="587">
        <v>0</v>
      </c>
      <c r="BA505" s="587">
        <v>-235307344</v>
      </c>
      <c r="BB505" s="587">
        <v>-223226489.83200833</v>
      </c>
      <c r="BC505" s="587">
        <v>0</v>
      </c>
      <c r="BD505" s="587">
        <v>0</v>
      </c>
      <c r="BE505" s="587">
        <v>-223226489.83200833</v>
      </c>
      <c r="BF505" s="83">
        <f t="shared" si="32"/>
        <v>-223226489.83200833</v>
      </c>
      <c r="BG505" s="588">
        <v>1</v>
      </c>
    </row>
    <row r="506" spans="1:59">
      <c r="A506" s="81" t="s">
        <v>168</v>
      </c>
      <c r="B506" s="78">
        <v>-784643368.11593485</v>
      </c>
      <c r="C506" s="78">
        <v>-784643368.11593485</v>
      </c>
      <c r="D506" s="78">
        <v>22500327.977230769</v>
      </c>
      <c r="E506" s="78">
        <v>0</v>
      </c>
      <c r="F506" s="78">
        <v>-762143040.13870406</v>
      </c>
      <c r="G506" s="78">
        <v>-751674972.61839676</v>
      </c>
      <c r="H506" s="78">
        <v>21637686.60150313</v>
      </c>
      <c r="I506" s="78">
        <v>0</v>
      </c>
      <c r="J506" s="78">
        <v>-730037286.01689363</v>
      </c>
      <c r="K506" s="74" t="s">
        <v>5</v>
      </c>
      <c r="L506" s="78">
        <v>-745177469.11451173</v>
      </c>
      <c r="M506" s="78">
        <v>-745177469.11451173</v>
      </c>
      <c r="N506" s="78">
        <v>41754541.130680762</v>
      </c>
      <c r="O506" s="78">
        <v>0</v>
      </c>
      <c r="P506" s="78">
        <v>-703422927.98383093</v>
      </c>
      <c r="Q506" s="78">
        <v>-713069697.25083578</v>
      </c>
      <c r="R506" s="78">
        <v>40071081.719817787</v>
      </c>
      <c r="S506" s="78">
        <v>0</v>
      </c>
      <c r="T506" s="78">
        <v>-672998615.53101802</v>
      </c>
      <c r="U506" s="74" t="s">
        <v>5</v>
      </c>
      <c r="V506" s="78">
        <v>-738069210.84113288</v>
      </c>
      <c r="W506" s="78">
        <v>-738069210.84113288</v>
      </c>
      <c r="X506" s="78">
        <v>44442930.872409321</v>
      </c>
      <c r="Y506" s="78">
        <v>0</v>
      </c>
      <c r="Z506" s="78">
        <v>-693626279.96872354</v>
      </c>
      <c r="AA506" s="78">
        <v>-708656264.14421594</v>
      </c>
      <c r="AB506" s="78">
        <v>42762960.126648441</v>
      </c>
      <c r="AC506" s="78">
        <v>0</v>
      </c>
      <c r="AD506" s="78">
        <v>-665893304.01756752</v>
      </c>
      <c r="AE506" s="78">
        <f>SUM(AE494:AE505)</f>
        <v>-665832296.15347552</v>
      </c>
      <c r="AF506" s="74" t="s">
        <v>5</v>
      </c>
      <c r="AG506" s="78">
        <v>-681865044.20276308</v>
      </c>
      <c r="AH506" s="78">
        <v>-681865044.20276308</v>
      </c>
      <c r="AI506" s="78">
        <v>45532461.162515089</v>
      </c>
      <c r="AJ506" s="78">
        <v>0</v>
      </c>
      <c r="AK506" s="78">
        <v>-636332583.04024792</v>
      </c>
      <c r="AL506" s="78">
        <v>-654646219.98859513</v>
      </c>
      <c r="AM506" s="78">
        <v>43819460.657172605</v>
      </c>
      <c r="AN506" s="78">
        <v>0</v>
      </c>
      <c r="AO506" s="78">
        <v>-610826759.33142257</v>
      </c>
      <c r="AP506" s="74" t="s">
        <v>5</v>
      </c>
      <c r="AW506" s="589">
        <v>-681865044.20276308</v>
      </c>
      <c r="AX506" s="589">
        <v>-681865044.20276308</v>
      </c>
      <c r="AY506" s="589">
        <v>45532461.162515089</v>
      </c>
      <c r="AZ506" s="589">
        <v>0</v>
      </c>
      <c r="BA506" s="589">
        <v>-636332583.04024792</v>
      </c>
      <c r="BB506" s="589">
        <v>-654646219.98859513</v>
      </c>
      <c r="BC506" s="589">
        <v>43819460.657172605</v>
      </c>
      <c r="BD506" s="589">
        <v>0</v>
      </c>
      <c r="BE506" s="589">
        <v>-610826759.33142257</v>
      </c>
      <c r="BF506" s="78">
        <f>SUM(BF494:BF505)</f>
        <v>-610757890.08513534</v>
      </c>
      <c r="BG506" s="590" t="s">
        <v>5</v>
      </c>
    </row>
    <row r="507" spans="1:59" ht="15.75" thickBot="1"/>
    <row r="508" spans="1:59">
      <c r="A508" s="80" t="s">
        <v>167</v>
      </c>
      <c r="B508" s="78">
        <v>-2059897198.8904181</v>
      </c>
      <c r="C508" s="78">
        <v>-2059897198.8904181</v>
      </c>
      <c r="D508" s="78">
        <v>17154768.033214353</v>
      </c>
      <c r="E508" s="78">
        <v>0</v>
      </c>
      <c r="F508" s="78">
        <v>-2042742430.8572037</v>
      </c>
      <c r="G508" s="78">
        <v>-1985560531.1323094</v>
      </c>
      <c r="H508" s="78">
        <v>16592682.238829209</v>
      </c>
      <c r="I508" s="78">
        <v>0</v>
      </c>
      <c r="J508" s="78">
        <v>-1968967848.8934801</v>
      </c>
      <c r="K508" s="74" t="s">
        <v>5</v>
      </c>
      <c r="L508" s="78">
        <v>-1830047454.0129807</v>
      </c>
      <c r="M508" s="78">
        <v>-1830047454.0129807</v>
      </c>
      <c r="N508" s="78">
        <v>30581075.402424581</v>
      </c>
      <c r="O508" s="78">
        <v>0</v>
      </c>
      <c r="P508" s="78">
        <v>-1799466378.6105561</v>
      </c>
      <c r="Q508" s="78">
        <v>-1762621888.2190518</v>
      </c>
      <c r="R508" s="78">
        <v>29540907.833340839</v>
      </c>
      <c r="S508" s="78">
        <v>0</v>
      </c>
      <c r="T508" s="78">
        <v>-1733080980.3857112</v>
      </c>
      <c r="U508" s="74" t="s">
        <v>5</v>
      </c>
      <c r="V508" s="78">
        <v>-1937547174.5485904</v>
      </c>
      <c r="W508" s="78">
        <v>-1937547174.5485904</v>
      </c>
      <c r="X508" s="78">
        <v>50918205.368311696</v>
      </c>
      <c r="Y508" s="78">
        <v>0</v>
      </c>
      <c r="Z508" s="78">
        <v>-1886628969.1802788</v>
      </c>
      <c r="AA508" s="78">
        <v>-1871178039.2094746</v>
      </c>
      <c r="AB508" s="78">
        <v>48899372.517554142</v>
      </c>
      <c r="AC508" s="78">
        <v>0</v>
      </c>
      <c r="AD508" s="78">
        <v>-1822278666.6919208</v>
      </c>
      <c r="AE508" s="78">
        <f>+SUM(AE506,AE491,AE475,AE466,AE455,AE444,)</f>
        <v>-1822073991.7274077</v>
      </c>
      <c r="AF508" s="74" t="s">
        <v>5</v>
      </c>
      <c r="AG508" s="78">
        <v>-2046182611.0497022</v>
      </c>
      <c r="AH508" s="78">
        <v>-2046182611.0497022</v>
      </c>
      <c r="AI508" s="78">
        <v>63217243.603601269</v>
      </c>
      <c r="AJ508" s="78">
        <v>0</v>
      </c>
      <c r="AK508" s="78">
        <v>-1982965367.446101</v>
      </c>
      <c r="AL508" s="78">
        <v>-1977147344.6980872</v>
      </c>
      <c r="AM508" s="78">
        <v>60574518.204391554</v>
      </c>
      <c r="AN508" s="78">
        <v>0</v>
      </c>
      <c r="AO508" s="78">
        <v>-1916572826.493696</v>
      </c>
      <c r="AP508" s="74" t="s">
        <v>5</v>
      </c>
      <c r="AW508" s="589">
        <v>-2046182611.0497022</v>
      </c>
      <c r="AX508" s="589">
        <v>-2046182611.0497022</v>
      </c>
      <c r="AY508" s="589">
        <v>63217243.603601269</v>
      </c>
      <c r="AZ508" s="589">
        <v>0</v>
      </c>
      <c r="BA508" s="589">
        <v>-1982965367.446101</v>
      </c>
      <c r="BB508" s="589">
        <v>-1977147344.6980872</v>
      </c>
      <c r="BC508" s="589">
        <v>60574518.204391554</v>
      </c>
      <c r="BD508" s="589">
        <v>0</v>
      </c>
      <c r="BE508" s="589">
        <v>-1916572826.493696</v>
      </c>
      <c r="BF508" s="78">
        <f>+SUM(BF506,BF491,BF475,BF466,BF455,BF444,)</f>
        <v>-1916291859.8700113</v>
      </c>
      <c r="BG508" s="590" t="s">
        <v>5</v>
      </c>
    </row>
    <row r="510" spans="1:59">
      <c r="A510" s="80" t="s">
        <v>133</v>
      </c>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c r="AA510" s="83"/>
      <c r="AB510" s="83"/>
      <c r="AC510" s="83"/>
      <c r="AD510" s="83"/>
      <c r="AE510" s="83"/>
      <c r="AF510" s="83"/>
      <c r="AG510" s="83"/>
      <c r="AH510" s="83"/>
      <c r="AI510" s="83"/>
      <c r="AJ510" s="83"/>
      <c r="AK510" s="83"/>
      <c r="AL510" s="83"/>
      <c r="AM510" s="83"/>
      <c r="AN510" s="83"/>
      <c r="AO510" s="83"/>
      <c r="AP510" s="83"/>
      <c r="AW510" s="587"/>
      <c r="AX510" s="587"/>
      <c r="AY510" s="587"/>
      <c r="AZ510" s="587"/>
      <c r="BA510" s="587"/>
      <c r="BB510" s="587"/>
      <c r="BC510" s="587"/>
      <c r="BD510" s="587"/>
      <c r="BE510" s="587"/>
      <c r="BF510" s="83"/>
      <c r="BG510" s="587"/>
    </row>
    <row r="511" spans="1:59">
      <c r="A511" s="81" t="s">
        <v>165</v>
      </c>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c r="AA511" s="83"/>
      <c r="AB511" s="83"/>
      <c r="AC511" s="83"/>
      <c r="AD511" s="83"/>
      <c r="AE511" s="83"/>
      <c r="AF511" s="83"/>
      <c r="AG511" s="83"/>
      <c r="AH511" s="83"/>
      <c r="AI511" s="83"/>
      <c r="AJ511" s="83"/>
      <c r="AK511" s="83"/>
      <c r="AL511" s="83"/>
      <c r="AM511" s="83"/>
      <c r="AN511" s="83"/>
      <c r="AO511" s="83"/>
      <c r="AP511" s="83"/>
      <c r="AW511" s="587"/>
      <c r="AX511" s="587"/>
      <c r="AY511" s="587"/>
      <c r="AZ511" s="587"/>
      <c r="BA511" s="587"/>
      <c r="BB511" s="587"/>
      <c r="BC511" s="587"/>
      <c r="BD511" s="587"/>
      <c r="BE511" s="587"/>
      <c r="BF511" s="83"/>
      <c r="BG511" s="587"/>
    </row>
    <row r="512" spans="1:59" ht="15.75" thickBot="1">
      <c r="A512" s="84" t="s">
        <v>166</v>
      </c>
      <c r="B512" s="83">
        <v>-2784152.6771346158</v>
      </c>
      <c r="C512" s="83">
        <v>-2784152.6771346158</v>
      </c>
      <c r="D512" s="83">
        <v>0</v>
      </c>
      <c r="E512" s="83">
        <v>0</v>
      </c>
      <c r="F512" s="83">
        <v>-2784152.6771346158</v>
      </c>
      <c r="G512" s="83">
        <v>-2684938.1156997024</v>
      </c>
      <c r="H512" s="83">
        <v>0</v>
      </c>
      <c r="I512" s="83">
        <v>0</v>
      </c>
      <c r="J512" s="83">
        <v>-2684938.1156997024</v>
      </c>
      <c r="K512" s="82">
        <v>0.96436453997306537</v>
      </c>
      <c r="L512" s="83">
        <v>-2853756.4940629806</v>
      </c>
      <c r="M512" s="83">
        <v>-2853756.4940629806</v>
      </c>
      <c r="N512" s="83">
        <v>0</v>
      </c>
      <c r="O512" s="83">
        <v>0</v>
      </c>
      <c r="P512" s="83">
        <v>-2853756.4940629806</v>
      </c>
      <c r="Q512" s="83">
        <v>-2748842.8270829134</v>
      </c>
      <c r="R512" s="83">
        <v>0</v>
      </c>
      <c r="S512" s="83">
        <v>0</v>
      </c>
      <c r="T512" s="83">
        <v>-2748842.8270829134</v>
      </c>
      <c r="U512" s="82">
        <v>0.96323664363153194</v>
      </c>
      <c r="V512" s="83">
        <v>-2925100.4064145545</v>
      </c>
      <c r="W512" s="83">
        <v>-2925100.4064145545</v>
      </c>
      <c r="X512" s="83">
        <v>0</v>
      </c>
      <c r="Y512" s="83">
        <v>0</v>
      </c>
      <c r="Z512" s="83">
        <v>-2925100.4064145545</v>
      </c>
      <c r="AA512" s="83">
        <v>-2826088.2441648836</v>
      </c>
      <c r="AB512" s="83">
        <v>0</v>
      </c>
      <c r="AC512" s="83">
        <v>0</v>
      </c>
      <c r="AD512" s="83">
        <v>-2826088.2441648836</v>
      </c>
      <c r="AE512" s="83">
        <f t="shared" si="30"/>
        <v>-2825695.7803127752</v>
      </c>
      <c r="AF512" s="82">
        <v>0.96615085005884116</v>
      </c>
      <c r="AG512" s="83">
        <v>-2984866.705694613</v>
      </c>
      <c r="AH512" s="83">
        <v>-2984866.705694613</v>
      </c>
      <c r="AI512" s="83">
        <v>0</v>
      </c>
      <c r="AJ512" s="83">
        <v>0</v>
      </c>
      <c r="AK512" s="83">
        <v>-2984866.705694613</v>
      </c>
      <c r="AL512" s="83">
        <v>-2885856.2851995104</v>
      </c>
      <c r="AM512" s="83">
        <v>0</v>
      </c>
      <c r="AN512" s="83">
        <v>0</v>
      </c>
      <c r="AO512" s="83">
        <v>-2885856.2851995104</v>
      </c>
      <c r="AP512" s="82">
        <v>0.96682919866866823</v>
      </c>
      <c r="AW512" s="587">
        <v>-2984866.705694613</v>
      </c>
      <c r="AX512" s="587">
        <v>-2984866.705694613</v>
      </c>
      <c r="AY512" s="587">
        <v>0</v>
      </c>
      <c r="AZ512" s="587">
        <v>0</v>
      </c>
      <c r="BA512" s="587">
        <v>-2984866.705694613</v>
      </c>
      <c r="BB512" s="587">
        <v>-2885856.2851995104</v>
      </c>
      <c r="BC512" s="587">
        <v>0</v>
      </c>
      <c r="BD512" s="587">
        <v>0</v>
      </c>
      <c r="BE512" s="587">
        <v>-2885856.2851995104</v>
      </c>
      <c r="BF512" s="83">
        <f>+IF(BG512=1,BE512,BE512*$BK$6)</f>
        <v>-2885339.0218168357</v>
      </c>
      <c r="BG512" s="588">
        <v>0.96682919866866823</v>
      </c>
    </row>
    <row r="513" spans="1:59">
      <c r="A513" s="81" t="s">
        <v>165</v>
      </c>
      <c r="B513" s="78">
        <v>-2784152.6771346158</v>
      </c>
      <c r="C513" s="78">
        <v>-2784152.6771346158</v>
      </c>
      <c r="D513" s="78">
        <v>0</v>
      </c>
      <c r="E513" s="78">
        <v>0</v>
      </c>
      <c r="F513" s="78">
        <v>-2784152.6771346158</v>
      </c>
      <c r="G513" s="78">
        <v>-2684938.1156997024</v>
      </c>
      <c r="H513" s="78">
        <v>0</v>
      </c>
      <c r="I513" s="78">
        <v>0</v>
      </c>
      <c r="J513" s="78">
        <v>-2684938.1156997024</v>
      </c>
      <c r="K513" s="74" t="s">
        <v>5</v>
      </c>
      <c r="L513" s="78">
        <v>-2853756.4940629806</v>
      </c>
      <c r="M513" s="78">
        <v>-2853756.4940629806</v>
      </c>
      <c r="N513" s="78">
        <v>0</v>
      </c>
      <c r="O513" s="78">
        <v>0</v>
      </c>
      <c r="P513" s="78">
        <v>-2853756.4940629806</v>
      </c>
      <c r="Q513" s="78">
        <v>-2748842.8270829134</v>
      </c>
      <c r="R513" s="78">
        <v>0</v>
      </c>
      <c r="S513" s="78">
        <v>0</v>
      </c>
      <c r="T513" s="78">
        <v>-2748842.8270829134</v>
      </c>
      <c r="U513" s="74" t="s">
        <v>5</v>
      </c>
      <c r="V513" s="78">
        <v>-2925100.4064145545</v>
      </c>
      <c r="W513" s="78">
        <v>-2925100.4064145545</v>
      </c>
      <c r="X513" s="78">
        <v>0</v>
      </c>
      <c r="Y513" s="78">
        <v>0</v>
      </c>
      <c r="Z513" s="78">
        <v>-2925100.4064145545</v>
      </c>
      <c r="AA513" s="78">
        <v>-2826088.2441648836</v>
      </c>
      <c r="AB513" s="78">
        <v>0</v>
      </c>
      <c r="AC513" s="78">
        <v>0</v>
      </c>
      <c r="AD513" s="78">
        <v>-2826088.2441648836</v>
      </c>
      <c r="AE513" s="78">
        <f>SUM(AE512)</f>
        <v>-2825695.7803127752</v>
      </c>
      <c r="AF513" s="74" t="s">
        <v>5</v>
      </c>
      <c r="AG513" s="78">
        <v>-2984866.705694613</v>
      </c>
      <c r="AH513" s="78">
        <v>-2984866.705694613</v>
      </c>
      <c r="AI513" s="78">
        <v>0</v>
      </c>
      <c r="AJ513" s="78">
        <v>0</v>
      </c>
      <c r="AK513" s="78">
        <v>-2984866.705694613</v>
      </c>
      <c r="AL513" s="78">
        <v>-2885856.2851995104</v>
      </c>
      <c r="AM513" s="78">
        <v>0</v>
      </c>
      <c r="AN513" s="78">
        <v>0</v>
      </c>
      <c r="AO513" s="78">
        <v>-2885856.2851995104</v>
      </c>
      <c r="AP513" s="74" t="s">
        <v>5</v>
      </c>
      <c r="AW513" s="589">
        <v>-2984866.705694613</v>
      </c>
      <c r="AX513" s="589">
        <v>-2984866.705694613</v>
      </c>
      <c r="AY513" s="589">
        <v>0</v>
      </c>
      <c r="AZ513" s="589">
        <v>0</v>
      </c>
      <c r="BA513" s="589">
        <v>-2984866.705694613</v>
      </c>
      <c r="BB513" s="589">
        <v>-2885856.2851995104</v>
      </c>
      <c r="BC513" s="589">
        <v>0</v>
      </c>
      <c r="BD513" s="589">
        <v>0</v>
      </c>
      <c r="BE513" s="589">
        <v>-2885856.2851995104</v>
      </c>
      <c r="BF513" s="78">
        <f>SUM(BF512)</f>
        <v>-2885339.0218168357</v>
      </c>
      <c r="BG513" s="590" t="s">
        <v>5</v>
      </c>
    </row>
    <row r="515" spans="1:59">
      <c r="A515" s="81" t="s">
        <v>158</v>
      </c>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c r="AA515" s="83"/>
      <c r="AB515" s="83"/>
      <c r="AC515" s="83"/>
      <c r="AD515" s="83"/>
      <c r="AE515" s="83"/>
      <c r="AF515" s="83"/>
      <c r="AG515" s="83"/>
      <c r="AH515" s="83"/>
      <c r="AI515" s="83"/>
      <c r="AJ515" s="83"/>
      <c r="AK515" s="83"/>
      <c r="AL515" s="83"/>
      <c r="AM515" s="83"/>
      <c r="AN515" s="83"/>
      <c r="AO515" s="83"/>
      <c r="AP515" s="83"/>
      <c r="AW515" s="587"/>
      <c r="AX515" s="587"/>
      <c r="AY515" s="587"/>
      <c r="AZ515" s="587"/>
      <c r="BA515" s="587"/>
      <c r="BB515" s="587"/>
      <c r="BC515" s="587"/>
      <c r="BD515" s="587"/>
      <c r="BE515" s="587"/>
      <c r="BF515" s="83"/>
      <c r="BG515" s="587"/>
    </row>
    <row r="516" spans="1:59">
      <c r="A516" s="84" t="s">
        <v>164</v>
      </c>
      <c r="B516" s="83">
        <v>-2739567.076923077</v>
      </c>
      <c r="C516" s="83">
        <v>-2739567.076923077</v>
      </c>
      <c r="D516" s="83">
        <v>0</v>
      </c>
      <c r="E516" s="83">
        <v>0</v>
      </c>
      <c r="F516" s="83">
        <v>-2739567.076923077</v>
      </c>
      <c r="G516" s="83">
        <v>-2641941.3438622784</v>
      </c>
      <c r="H516" s="83">
        <v>0</v>
      </c>
      <c r="I516" s="83">
        <v>0</v>
      </c>
      <c r="J516" s="83">
        <v>-2641941.3438622784</v>
      </c>
      <c r="K516" s="82">
        <v>0.96436453997306537</v>
      </c>
      <c r="L516" s="83">
        <v>-2571859</v>
      </c>
      <c r="M516" s="83">
        <v>-2571859</v>
      </c>
      <c r="N516" s="83">
        <v>0</v>
      </c>
      <c r="O516" s="83">
        <v>0</v>
      </c>
      <c r="P516" s="83">
        <v>-2571859</v>
      </c>
      <c r="Q516" s="83">
        <v>-2477308.831053548</v>
      </c>
      <c r="R516" s="83">
        <v>0</v>
      </c>
      <c r="S516" s="83">
        <v>0</v>
      </c>
      <c r="T516" s="83">
        <v>-2477308.831053548</v>
      </c>
      <c r="U516" s="82">
        <v>0.96323664363153194</v>
      </c>
      <c r="V516" s="83">
        <v>-2571859</v>
      </c>
      <c r="W516" s="83">
        <v>-2571859</v>
      </c>
      <c r="X516" s="83">
        <v>0</v>
      </c>
      <c r="Y516" s="83">
        <v>0</v>
      </c>
      <c r="Z516" s="83">
        <v>-2571859</v>
      </c>
      <c r="AA516" s="83">
        <v>-2484803.759081481</v>
      </c>
      <c r="AB516" s="83">
        <v>0</v>
      </c>
      <c r="AC516" s="83">
        <v>0</v>
      </c>
      <c r="AD516" s="83">
        <v>-2484803.759081481</v>
      </c>
      <c r="AE516" s="83">
        <f t="shared" si="30"/>
        <v>-2484458.6900069267</v>
      </c>
      <c r="AF516" s="82">
        <v>0.96615085005884116</v>
      </c>
      <c r="AG516" s="83">
        <v>-2571859</v>
      </c>
      <c r="AH516" s="83">
        <v>-2571859</v>
      </c>
      <c r="AI516" s="83">
        <v>0</v>
      </c>
      <c r="AJ516" s="83">
        <v>0</v>
      </c>
      <c r="AK516" s="83">
        <v>-2571859</v>
      </c>
      <c r="AL516" s="83">
        <v>-2486548.3760588025</v>
      </c>
      <c r="AM516" s="83">
        <v>0</v>
      </c>
      <c r="AN516" s="83">
        <v>0</v>
      </c>
      <c r="AO516" s="83">
        <v>-2486548.3760588025</v>
      </c>
      <c r="AP516" s="82">
        <v>0.96682919866866823</v>
      </c>
      <c r="AW516" s="587">
        <v>-2571859</v>
      </c>
      <c r="AX516" s="587">
        <v>-2571859</v>
      </c>
      <c r="AY516" s="587">
        <v>0</v>
      </c>
      <c r="AZ516" s="587">
        <v>0</v>
      </c>
      <c r="BA516" s="587">
        <v>-2571859</v>
      </c>
      <c r="BB516" s="587">
        <v>-2486548.3760588025</v>
      </c>
      <c r="BC516" s="587">
        <v>0</v>
      </c>
      <c r="BD516" s="587">
        <v>0</v>
      </c>
      <c r="BE516" s="587">
        <v>-2486548.3760588025</v>
      </c>
      <c r="BF516" s="83">
        <f t="shared" ref="BF516:BF521" si="33">+IF(BG516=1,BE516,BE516*$BK$6)</f>
        <v>-2486102.6849719728</v>
      </c>
      <c r="BG516" s="588">
        <v>0.96682919866866823</v>
      </c>
    </row>
    <row r="517" spans="1:59">
      <c r="A517" s="84" t="s">
        <v>163</v>
      </c>
      <c r="B517" s="83">
        <v>-5020000</v>
      </c>
      <c r="C517" s="83">
        <v>-5020000</v>
      </c>
      <c r="D517" s="83">
        <v>0</v>
      </c>
      <c r="E517" s="83">
        <v>0</v>
      </c>
      <c r="F517" s="83">
        <v>-5020000</v>
      </c>
      <c r="G517" s="83">
        <v>-4817937.8329146551</v>
      </c>
      <c r="H517" s="83">
        <v>0</v>
      </c>
      <c r="I517" s="83">
        <v>0</v>
      </c>
      <c r="J517" s="83">
        <v>-4817937.8329146551</v>
      </c>
      <c r="K517" s="82">
        <v>0.95974857229375599</v>
      </c>
      <c r="L517" s="83">
        <v>-5020000</v>
      </c>
      <c r="M517" s="83">
        <v>-5020000</v>
      </c>
      <c r="N517" s="83">
        <v>0</v>
      </c>
      <c r="O517" s="83">
        <v>0</v>
      </c>
      <c r="P517" s="83">
        <v>-5020000</v>
      </c>
      <c r="Q517" s="83">
        <v>-4818617.8273211746</v>
      </c>
      <c r="R517" s="83">
        <v>0</v>
      </c>
      <c r="S517" s="83">
        <v>0</v>
      </c>
      <c r="T517" s="83">
        <v>-4818617.8273211746</v>
      </c>
      <c r="U517" s="82">
        <v>0.95988402934684747</v>
      </c>
      <c r="V517" s="83">
        <v>-5020000</v>
      </c>
      <c r="W517" s="83">
        <v>-5020000</v>
      </c>
      <c r="X517" s="83">
        <v>0</v>
      </c>
      <c r="Y517" s="83">
        <v>0</v>
      </c>
      <c r="Z517" s="83">
        <v>-5020000</v>
      </c>
      <c r="AA517" s="83">
        <v>-4831844.0746351602</v>
      </c>
      <c r="AB517" s="83">
        <v>0</v>
      </c>
      <c r="AC517" s="83">
        <v>0</v>
      </c>
      <c r="AD517" s="83">
        <v>-4831844.0746351602</v>
      </c>
      <c r="AE517" s="83">
        <f t="shared" si="30"/>
        <v>-4831173.0679380996</v>
      </c>
      <c r="AF517" s="82">
        <v>0.96251873996716342</v>
      </c>
      <c r="AG517" s="83">
        <v>-5020000</v>
      </c>
      <c r="AH517" s="83">
        <v>-5020000</v>
      </c>
      <c r="AI517" s="83">
        <v>0</v>
      </c>
      <c r="AJ517" s="83">
        <v>0</v>
      </c>
      <c r="AK517" s="83">
        <v>-5020000</v>
      </c>
      <c r="AL517" s="83">
        <v>-4836809.3620182285</v>
      </c>
      <c r="AM517" s="83">
        <v>0</v>
      </c>
      <c r="AN517" s="83">
        <v>0</v>
      </c>
      <c r="AO517" s="83">
        <v>-4836809.3620182285</v>
      </c>
      <c r="AP517" s="82">
        <v>0.96350784103948783</v>
      </c>
      <c r="AW517" s="587">
        <v>-5020000</v>
      </c>
      <c r="AX517" s="587">
        <v>-5020000</v>
      </c>
      <c r="AY517" s="587">
        <v>0</v>
      </c>
      <c r="AZ517" s="587">
        <v>0</v>
      </c>
      <c r="BA517" s="587">
        <v>-5020000</v>
      </c>
      <c r="BB517" s="587">
        <v>-4836809.3620182285</v>
      </c>
      <c r="BC517" s="587">
        <v>0</v>
      </c>
      <c r="BD517" s="587">
        <v>0</v>
      </c>
      <c r="BE517" s="587">
        <v>-4836809.3620182285</v>
      </c>
      <c r="BF517" s="83">
        <f t="shared" si="33"/>
        <v>-4835942.4081145357</v>
      </c>
      <c r="BG517" s="588">
        <v>0.96350784103948783</v>
      </c>
    </row>
    <row r="518" spans="1:59">
      <c r="A518" s="84" t="s">
        <v>162</v>
      </c>
      <c r="B518" s="83">
        <v>-138741496.49538463</v>
      </c>
      <c r="C518" s="83">
        <v>-138741496.49538463</v>
      </c>
      <c r="D518" s="83">
        <v>0</v>
      </c>
      <c r="E518" s="83">
        <v>0</v>
      </c>
      <c r="F518" s="83">
        <v>-138741496.49538463</v>
      </c>
      <c r="G518" s="83">
        <v>-133797379.44294627</v>
      </c>
      <c r="H518" s="83">
        <v>0</v>
      </c>
      <c r="I518" s="83">
        <v>0</v>
      </c>
      <c r="J518" s="83">
        <v>-133797379.44294627</v>
      </c>
      <c r="K518" s="82">
        <v>0.96436453997306537</v>
      </c>
      <c r="L518" s="83">
        <v>-143513595.6553846</v>
      </c>
      <c r="M518" s="83">
        <v>-143513595.6553846</v>
      </c>
      <c r="N518" s="83">
        <v>0</v>
      </c>
      <c r="O518" s="83">
        <v>0</v>
      </c>
      <c r="P518" s="83">
        <v>-143513595.6553846</v>
      </c>
      <c r="Q518" s="83">
        <v>-138237554.19458547</v>
      </c>
      <c r="R518" s="83">
        <v>0</v>
      </c>
      <c r="S518" s="83">
        <v>0</v>
      </c>
      <c r="T518" s="83">
        <v>-138237554.19458547</v>
      </c>
      <c r="U518" s="82">
        <v>0.96323664363153194</v>
      </c>
      <c r="V518" s="83">
        <v>-132521491.03999999</v>
      </c>
      <c r="W518" s="83">
        <v>-132521491.03999999</v>
      </c>
      <c r="X518" s="83">
        <v>0</v>
      </c>
      <c r="Y518" s="83">
        <v>0</v>
      </c>
      <c r="Z518" s="83">
        <v>-132521491.03999999</v>
      </c>
      <c r="AA518" s="83">
        <v>-128035751.2193611</v>
      </c>
      <c r="AB518" s="83">
        <v>0</v>
      </c>
      <c r="AC518" s="83">
        <v>0</v>
      </c>
      <c r="AD518" s="83">
        <v>-128035751.2193611</v>
      </c>
      <c r="AE518" s="83">
        <f t="shared" si="30"/>
        <v>-128017970.66907753</v>
      </c>
      <c r="AF518" s="82">
        <v>0.96615085005884116</v>
      </c>
      <c r="AG518" s="83">
        <v>-134104771.04000004</v>
      </c>
      <c r="AH518" s="83">
        <v>-134104771.04000004</v>
      </c>
      <c r="AI518" s="83">
        <v>0</v>
      </c>
      <c r="AJ518" s="83">
        <v>0</v>
      </c>
      <c r="AK518" s="83">
        <v>-134104771.04000004</v>
      </c>
      <c r="AL518" s="83">
        <v>-129656408.32224846</v>
      </c>
      <c r="AM518" s="83">
        <v>0</v>
      </c>
      <c r="AN518" s="83">
        <v>0</v>
      </c>
      <c r="AO518" s="83">
        <v>-129656408.32224846</v>
      </c>
      <c r="AP518" s="82">
        <v>0.96682919866866823</v>
      </c>
      <c r="AW518" s="587">
        <v>-134104771.04000004</v>
      </c>
      <c r="AX518" s="587">
        <v>-134104771.04000004</v>
      </c>
      <c r="AY518" s="587">
        <v>0</v>
      </c>
      <c r="AZ518" s="587">
        <v>0</v>
      </c>
      <c r="BA518" s="587">
        <v>-134104771.04000004</v>
      </c>
      <c r="BB518" s="587">
        <v>-129656408.32224846</v>
      </c>
      <c r="BC518" s="587">
        <v>0</v>
      </c>
      <c r="BD518" s="587">
        <v>0</v>
      </c>
      <c r="BE518" s="587">
        <v>-129656408.32224846</v>
      </c>
      <c r="BF518" s="83">
        <f t="shared" si="33"/>
        <v>-129633168.59520517</v>
      </c>
      <c r="BG518" s="588">
        <v>0.96682919866866823</v>
      </c>
    </row>
    <row r="519" spans="1:59">
      <c r="A519" s="84" t="s">
        <v>161</v>
      </c>
      <c r="B519" s="83">
        <v>-53292677.015384622</v>
      </c>
      <c r="C519" s="83">
        <v>-53292677.015384622</v>
      </c>
      <c r="D519" s="83">
        <v>32655402</v>
      </c>
      <c r="E519" s="83">
        <v>0</v>
      </c>
      <c r="F519" s="83">
        <v>-20637275.015384622</v>
      </c>
      <c r="G519" s="83">
        <v>-50431383.0660519</v>
      </c>
      <c r="H519" s="83">
        <v>30907025.245839588</v>
      </c>
      <c r="I519" s="83">
        <v>0</v>
      </c>
      <c r="J519" s="83">
        <v>-19524357.820212312</v>
      </c>
      <c r="K519" s="82">
        <v>0.94630981009817317</v>
      </c>
      <c r="L519" s="83">
        <v>-41112997.000000052</v>
      </c>
      <c r="M519" s="83">
        <v>-41112997.000000052</v>
      </c>
      <c r="N519" s="83">
        <v>23777607</v>
      </c>
      <c r="O519" s="83">
        <v>0</v>
      </c>
      <c r="P519" s="83">
        <v>-17335390.000000052</v>
      </c>
      <c r="Q519" s="83">
        <v>-38878008.272632457</v>
      </c>
      <c r="R519" s="83">
        <v>22416961.792080365</v>
      </c>
      <c r="S519" s="83">
        <v>0</v>
      </c>
      <c r="T519" s="83">
        <v>-16461046.480552092</v>
      </c>
      <c r="U519" s="82">
        <v>0.94563790308530427</v>
      </c>
      <c r="V519" s="83">
        <v>-28892065.000000101</v>
      </c>
      <c r="W519" s="83">
        <v>-28892065.000000101</v>
      </c>
      <c r="X519" s="83">
        <v>14858595</v>
      </c>
      <c r="Y519" s="83">
        <v>0</v>
      </c>
      <c r="Z519" s="83">
        <v>-14033470.000000101</v>
      </c>
      <c r="AA519" s="83">
        <v>-27464657.769055672</v>
      </c>
      <c r="AB519" s="83">
        <v>14072895.90125533</v>
      </c>
      <c r="AC519" s="83">
        <v>0</v>
      </c>
      <c r="AD519" s="83">
        <v>-13391761.867800342</v>
      </c>
      <c r="AE519" s="83">
        <f t="shared" si="30"/>
        <v>-13389902.130242603</v>
      </c>
      <c r="AF519" s="82">
        <v>0.95059518137784804</v>
      </c>
      <c r="AG519" s="83">
        <v>-16671133.00000013</v>
      </c>
      <c r="AH519" s="83">
        <v>-16671133.00000013</v>
      </c>
      <c r="AI519" s="83">
        <v>5939583</v>
      </c>
      <c r="AJ519" s="83">
        <v>0</v>
      </c>
      <c r="AK519" s="83">
        <v>-10731550.00000013</v>
      </c>
      <c r="AL519" s="83">
        <v>-15858977.704013642</v>
      </c>
      <c r="AM519" s="83">
        <v>5626089.3760660551</v>
      </c>
      <c r="AN519" s="83">
        <v>0</v>
      </c>
      <c r="AO519" s="83">
        <v>-10232888.327947587</v>
      </c>
      <c r="AP519" s="82">
        <v>0.95128373722490955</v>
      </c>
      <c r="AW519" s="587">
        <v>-16671133.00000013</v>
      </c>
      <c r="AX519" s="587">
        <v>-16671133.00000013</v>
      </c>
      <c r="AY519" s="587">
        <v>5939583</v>
      </c>
      <c r="AZ519" s="587">
        <v>0</v>
      </c>
      <c r="BA519" s="587">
        <v>-10731550.00000013</v>
      </c>
      <c r="BB519" s="587">
        <v>-15858977.704013642</v>
      </c>
      <c r="BC519" s="587">
        <v>5626089.3760660551</v>
      </c>
      <c r="BD519" s="587">
        <v>0</v>
      </c>
      <c r="BE519" s="587">
        <v>-10232888.327947587</v>
      </c>
      <c r="BF519" s="83">
        <f t="shared" si="33"/>
        <v>-10231054.176171495</v>
      </c>
      <c r="BG519" s="588">
        <v>0.95128373722490955</v>
      </c>
    </row>
    <row r="520" spans="1:59">
      <c r="A520" s="84" t="s">
        <v>160</v>
      </c>
      <c r="B520" s="83">
        <v>0</v>
      </c>
      <c r="C520" s="83">
        <v>0</v>
      </c>
      <c r="D520" s="83">
        <v>0</v>
      </c>
      <c r="E520" s="83">
        <v>0</v>
      </c>
      <c r="F520" s="83">
        <v>0</v>
      </c>
      <c r="G520" s="83">
        <v>0</v>
      </c>
      <c r="H520" s="83">
        <v>0</v>
      </c>
      <c r="I520" s="83">
        <v>0</v>
      </c>
      <c r="J520" s="83">
        <v>0</v>
      </c>
      <c r="K520" s="82">
        <v>1</v>
      </c>
      <c r="L520" s="83">
        <v>0</v>
      </c>
      <c r="M520" s="83">
        <v>0</v>
      </c>
      <c r="N520" s="83">
        <v>0</v>
      </c>
      <c r="O520" s="83">
        <v>0</v>
      </c>
      <c r="P520" s="83">
        <v>0</v>
      </c>
      <c r="Q520" s="83">
        <v>0</v>
      </c>
      <c r="R520" s="83">
        <v>0</v>
      </c>
      <c r="S520" s="83">
        <v>0</v>
      </c>
      <c r="T520" s="83">
        <v>0</v>
      </c>
      <c r="U520" s="82">
        <v>1</v>
      </c>
      <c r="V520" s="83">
        <v>0</v>
      </c>
      <c r="W520" s="83">
        <v>0</v>
      </c>
      <c r="X520" s="83">
        <v>0</v>
      </c>
      <c r="Y520" s="83">
        <v>0</v>
      </c>
      <c r="Z520" s="83">
        <v>0</v>
      </c>
      <c r="AA520" s="83">
        <v>0</v>
      </c>
      <c r="AB520" s="83">
        <v>0</v>
      </c>
      <c r="AC520" s="83">
        <v>0</v>
      </c>
      <c r="AD520" s="83">
        <v>0</v>
      </c>
      <c r="AE520" s="83">
        <f t="shared" si="30"/>
        <v>0</v>
      </c>
      <c r="AF520" s="82">
        <v>1</v>
      </c>
      <c r="AG520" s="83">
        <v>0</v>
      </c>
      <c r="AH520" s="83">
        <v>0</v>
      </c>
      <c r="AI520" s="83">
        <v>0</v>
      </c>
      <c r="AJ520" s="83">
        <v>0</v>
      </c>
      <c r="AK520" s="83">
        <v>0</v>
      </c>
      <c r="AL520" s="83">
        <v>0</v>
      </c>
      <c r="AM520" s="83">
        <v>0</v>
      </c>
      <c r="AN520" s="83">
        <v>0</v>
      </c>
      <c r="AO520" s="83">
        <v>0</v>
      </c>
      <c r="AP520" s="82">
        <v>1</v>
      </c>
      <c r="AW520" s="587">
        <v>0</v>
      </c>
      <c r="AX520" s="587">
        <v>0</v>
      </c>
      <c r="AY520" s="587">
        <v>0</v>
      </c>
      <c r="AZ520" s="587">
        <v>0</v>
      </c>
      <c r="BA520" s="587">
        <v>0</v>
      </c>
      <c r="BB520" s="587">
        <v>0</v>
      </c>
      <c r="BC520" s="587">
        <v>0</v>
      </c>
      <c r="BD520" s="587">
        <v>0</v>
      </c>
      <c r="BE520" s="587">
        <v>0</v>
      </c>
      <c r="BF520" s="83">
        <f t="shared" si="33"/>
        <v>0</v>
      </c>
      <c r="BG520" s="588">
        <v>1</v>
      </c>
    </row>
    <row r="521" spans="1:59" ht="15.75" thickBot="1">
      <c r="A521" s="84" t="s">
        <v>159</v>
      </c>
      <c r="B521" s="83">
        <v>0</v>
      </c>
      <c r="C521" s="83">
        <v>0</v>
      </c>
      <c r="D521" s="83">
        <v>0</v>
      </c>
      <c r="E521" s="83">
        <v>0</v>
      </c>
      <c r="F521" s="83">
        <v>0</v>
      </c>
      <c r="G521" s="83">
        <v>0</v>
      </c>
      <c r="H521" s="83">
        <v>0</v>
      </c>
      <c r="I521" s="83">
        <v>0</v>
      </c>
      <c r="J521" s="83">
        <v>0</v>
      </c>
      <c r="K521" s="82">
        <v>0.9662373491814843</v>
      </c>
      <c r="L521" s="83">
        <v>0</v>
      </c>
      <c r="M521" s="83">
        <v>0</v>
      </c>
      <c r="N521" s="83">
        <v>0</v>
      </c>
      <c r="O521" s="83">
        <v>0</v>
      </c>
      <c r="P521" s="83">
        <v>0</v>
      </c>
      <c r="Q521" s="83">
        <v>0</v>
      </c>
      <c r="R521" s="83">
        <v>0</v>
      </c>
      <c r="S521" s="83">
        <v>0</v>
      </c>
      <c r="T521" s="83">
        <v>0</v>
      </c>
      <c r="U521" s="82">
        <v>0.96528100936137662</v>
      </c>
      <c r="V521" s="83">
        <v>0</v>
      </c>
      <c r="W521" s="83">
        <v>0</v>
      </c>
      <c r="X521" s="83">
        <v>0</v>
      </c>
      <c r="Y521" s="83">
        <v>0</v>
      </c>
      <c r="Z521" s="83">
        <v>0</v>
      </c>
      <c r="AA521" s="83">
        <v>0</v>
      </c>
      <c r="AB521" s="83">
        <v>0</v>
      </c>
      <c r="AC521" s="83">
        <v>0</v>
      </c>
      <c r="AD521" s="83">
        <v>0</v>
      </c>
      <c r="AE521" s="83">
        <f t="shared" si="30"/>
        <v>0</v>
      </c>
      <c r="AF521" s="82">
        <v>0.96745351419595016</v>
      </c>
      <c r="AG521" s="83">
        <v>0</v>
      </c>
      <c r="AH521" s="83">
        <v>0</v>
      </c>
      <c r="AI521" s="83">
        <v>0</v>
      </c>
      <c r="AJ521" s="83">
        <v>0</v>
      </c>
      <c r="AK521" s="83">
        <v>0</v>
      </c>
      <c r="AL521" s="83">
        <v>0</v>
      </c>
      <c r="AM521" s="83">
        <v>0</v>
      </c>
      <c r="AN521" s="83">
        <v>0</v>
      </c>
      <c r="AO521" s="83">
        <v>0</v>
      </c>
      <c r="AP521" s="82">
        <v>0.96820423313819459</v>
      </c>
      <c r="AW521" s="587">
        <v>0</v>
      </c>
      <c r="AX521" s="587">
        <v>0</v>
      </c>
      <c r="AY521" s="587">
        <v>0</v>
      </c>
      <c r="AZ521" s="587">
        <v>0</v>
      </c>
      <c r="BA521" s="587">
        <v>0</v>
      </c>
      <c r="BB521" s="587">
        <v>0</v>
      </c>
      <c r="BC521" s="587">
        <v>0</v>
      </c>
      <c r="BD521" s="587">
        <v>0</v>
      </c>
      <c r="BE521" s="587">
        <v>0</v>
      </c>
      <c r="BF521" s="83">
        <f t="shared" si="33"/>
        <v>0</v>
      </c>
      <c r="BG521" s="588">
        <v>0.96820423313819459</v>
      </c>
    </row>
    <row r="522" spans="1:59">
      <c r="A522" s="81" t="s">
        <v>158</v>
      </c>
      <c r="B522" s="78">
        <v>-199793740.58769232</v>
      </c>
      <c r="C522" s="78">
        <v>-199793740.58769232</v>
      </c>
      <c r="D522" s="78">
        <v>32655402</v>
      </c>
      <c r="E522" s="78">
        <v>0</v>
      </c>
      <c r="F522" s="78">
        <v>-167138338.58769232</v>
      </c>
      <c r="G522" s="78">
        <v>-191688641.6857751</v>
      </c>
      <c r="H522" s="78">
        <v>30907025.245839588</v>
      </c>
      <c r="I522" s="78">
        <v>0</v>
      </c>
      <c r="J522" s="78">
        <v>-160781616.43993551</v>
      </c>
      <c r="K522" s="74" t="s">
        <v>5</v>
      </c>
      <c r="L522" s="78">
        <v>-192218451.65538466</v>
      </c>
      <c r="M522" s="78">
        <v>-192218451.65538466</v>
      </c>
      <c r="N522" s="78">
        <v>23777607</v>
      </c>
      <c r="O522" s="78">
        <v>0</v>
      </c>
      <c r="P522" s="78">
        <v>-168440844.65538466</v>
      </c>
      <c r="Q522" s="78">
        <v>-184411489.12559265</v>
      </c>
      <c r="R522" s="78">
        <v>22416961.792080365</v>
      </c>
      <c r="S522" s="78">
        <v>0</v>
      </c>
      <c r="T522" s="78">
        <v>-161994527.33351231</v>
      </c>
      <c r="U522" s="74" t="s">
        <v>5</v>
      </c>
      <c r="V522" s="78">
        <v>-169005415.04000008</v>
      </c>
      <c r="W522" s="78">
        <v>-169005415.04000008</v>
      </c>
      <c r="X522" s="78">
        <v>14858595</v>
      </c>
      <c r="Y522" s="78">
        <v>0</v>
      </c>
      <c r="Z522" s="78">
        <v>-154146820.04000008</v>
      </c>
      <c r="AA522" s="78">
        <v>-162817056.82213339</v>
      </c>
      <c r="AB522" s="78">
        <v>14072895.90125533</v>
      </c>
      <c r="AC522" s="78">
        <v>0</v>
      </c>
      <c r="AD522" s="78">
        <v>-148744160.92087808</v>
      </c>
      <c r="AE522" s="78">
        <f>SUM(AE516:AE521)</f>
        <v>-148723504.55726516</v>
      </c>
      <c r="AF522" s="74" t="s">
        <v>5</v>
      </c>
      <c r="AG522" s="78">
        <v>-158367763.04000014</v>
      </c>
      <c r="AH522" s="78">
        <v>-158367763.04000014</v>
      </c>
      <c r="AI522" s="78">
        <v>5939583</v>
      </c>
      <c r="AJ522" s="78">
        <v>0</v>
      </c>
      <c r="AK522" s="78">
        <v>-152428180.04000014</v>
      </c>
      <c r="AL522" s="78">
        <v>-152838743.76433915</v>
      </c>
      <c r="AM522" s="78">
        <v>5626089.3760660551</v>
      </c>
      <c r="AN522" s="78">
        <v>0</v>
      </c>
      <c r="AO522" s="78">
        <v>-147212654.38827309</v>
      </c>
      <c r="AP522" s="74" t="s">
        <v>5</v>
      </c>
      <c r="AW522" s="589">
        <v>-158367763.04000014</v>
      </c>
      <c r="AX522" s="589">
        <v>-158367763.04000014</v>
      </c>
      <c r="AY522" s="589">
        <v>5939583</v>
      </c>
      <c r="AZ522" s="589">
        <v>0</v>
      </c>
      <c r="BA522" s="589">
        <v>-152428180.04000014</v>
      </c>
      <c r="BB522" s="589">
        <v>-152838743.76433915</v>
      </c>
      <c r="BC522" s="589">
        <v>5626089.3760660551</v>
      </c>
      <c r="BD522" s="589">
        <v>0</v>
      </c>
      <c r="BE522" s="589">
        <v>-147212654.38827309</v>
      </c>
      <c r="BF522" s="78">
        <f>SUM(BF516:BF521)</f>
        <v>-147186267.86446315</v>
      </c>
      <c r="BG522" s="590" t="s">
        <v>5</v>
      </c>
    </row>
    <row r="524" spans="1:59">
      <c r="A524" s="81" t="s">
        <v>136</v>
      </c>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c r="AA524" s="83"/>
      <c r="AB524" s="83"/>
      <c r="AC524" s="83"/>
      <c r="AD524" s="83"/>
      <c r="AE524" s="83"/>
      <c r="AF524" s="83"/>
      <c r="AG524" s="83"/>
      <c r="AH524" s="83"/>
      <c r="AI524" s="83"/>
      <c r="AJ524" s="83"/>
      <c r="AK524" s="83"/>
      <c r="AL524" s="83"/>
      <c r="AM524" s="83"/>
      <c r="AN524" s="83"/>
      <c r="AO524" s="83"/>
      <c r="AP524" s="83"/>
      <c r="AW524" s="587"/>
      <c r="AX524" s="587"/>
      <c r="AY524" s="587"/>
      <c r="AZ524" s="587"/>
      <c r="BA524" s="587"/>
      <c r="BB524" s="587"/>
      <c r="BC524" s="587"/>
      <c r="BD524" s="587"/>
      <c r="BE524" s="587"/>
      <c r="BF524" s="83"/>
      <c r="BG524" s="587"/>
    </row>
    <row r="525" spans="1:59">
      <c r="A525" s="84" t="s">
        <v>157</v>
      </c>
      <c r="B525" s="83">
        <v>-2223695684.9961543</v>
      </c>
      <c r="C525" s="83">
        <v>-2223695684.9961543</v>
      </c>
      <c r="D525" s="83">
        <v>2223695684.9961543</v>
      </c>
      <c r="E525" s="83">
        <v>0</v>
      </c>
      <c r="F525" s="83">
        <v>0</v>
      </c>
      <c r="G525" s="83">
        <v>-2148617824.0569892</v>
      </c>
      <c r="H525" s="83">
        <v>2148617824.0569892</v>
      </c>
      <c r="I525" s="83">
        <v>0</v>
      </c>
      <c r="J525" s="83">
        <v>0</v>
      </c>
      <c r="K525" s="82">
        <v>0.9662373491814843</v>
      </c>
      <c r="L525" s="83">
        <v>-2128453095.0269232</v>
      </c>
      <c r="M525" s="83">
        <v>-2128453095.0269232</v>
      </c>
      <c r="N525" s="83">
        <v>2128453095.0269232</v>
      </c>
      <c r="O525" s="83">
        <v>0</v>
      </c>
      <c r="P525" s="83">
        <v>0</v>
      </c>
      <c r="Q525" s="83">
        <v>-2054555351.9459345</v>
      </c>
      <c r="R525" s="83">
        <v>2054555351.9459345</v>
      </c>
      <c r="S525" s="83">
        <v>0</v>
      </c>
      <c r="T525" s="83">
        <v>0</v>
      </c>
      <c r="U525" s="82">
        <v>0.96528100936137662</v>
      </c>
      <c r="V525" s="83">
        <v>-2125503855.2561541</v>
      </c>
      <c r="W525" s="83">
        <v>-2125503855.2561541</v>
      </c>
      <c r="X525" s="83">
        <v>2125503855.2561541</v>
      </c>
      <c r="Y525" s="83">
        <v>0</v>
      </c>
      <c r="Z525" s="83">
        <v>0</v>
      </c>
      <c r="AA525" s="83">
        <v>-2056326174.2046065</v>
      </c>
      <c r="AB525" s="83">
        <v>2056326174.2046065</v>
      </c>
      <c r="AC525" s="83">
        <v>0</v>
      </c>
      <c r="AD525" s="83">
        <v>0</v>
      </c>
      <c r="AE525" s="83">
        <f t="shared" ref="AE525:AE549" si="34">+IF(AF525=1,AD525,AD525*$AT$6)</f>
        <v>0</v>
      </c>
      <c r="AF525" s="82">
        <v>0.96745351419595016</v>
      </c>
      <c r="AG525" s="83">
        <v>-2122275865.1546156</v>
      </c>
      <c r="AH525" s="83">
        <v>-2122275865.1546156</v>
      </c>
      <c r="AI525" s="83">
        <v>2122275865.1546156</v>
      </c>
      <c r="AJ525" s="83">
        <v>0</v>
      </c>
      <c r="AK525" s="83">
        <v>0</v>
      </c>
      <c r="AL525" s="83">
        <v>-2054796476.5297232</v>
      </c>
      <c r="AM525" s="83">
        <v>2054796476.5297232</v>
      </c>
      <c r="AN525" s="83">
        <v>0</v>
      </c>
      <c r="AO525" s="83">
        <v>0</v>
      </c>
      <c r="AP525" s="82">
        <v>0.96820423313819459</v>
      </c>
      <c r="AW525" s="587">
        <v>-2122275865.1546156</v>
      </c>
      <c r="AX525" s="587">
        <v>-2122275865.1546156</v>
      </c>
      <c r="AY525" s="587">
        <v>2122275865.1546156</v>
      </c>
      <c r="AZ525" s="587">
        <v>0</v>
      </c>
      <c r="BA525" s="587">
        <v>0</v>
      </c>
      <c r="BB525" s="587">
        <v>-2054796476.5297232</v>
      </c>
      <c r="BC525" s="587">
        <v>2054796476.5297232</v>
      </c>
      <c r="BD525" s="587">
        <v>0</v>
      </c>
      <c r="BE525" s="587">
        <v>0</v>
      </c>
      <c r="BF525" s="83">
        <f t="shared" ref="BF525:BF545" si="35">+IF(BG525=1,BE525,BE525*$BK$6)</f>
        <v>0</v>
      </c>
      <c r="BG525" s="588">
        <v>0.96820423313819459</v>
      </c>
    </row>
    <row r="526" spans="1:59">
      <c r="A526" s="84" t="s">
        <v>156</v>
      </c>
      <c r="B526" s="83">
        <v>0</v>
      </c>
      <c r="C526" s="83">
        <v>0</v>
      </c>
      <c r="D526" s="83">
        <v>0</v>
      </c>
      <c r="E526" s="83">
        <v>0</v>
      </c>
      <c r="F526" s="83">
        <v>0</v>
      </c>
      <c r="G526" s="83">
        <v>0</v>
      </c>
      <c r="H526" s="83">
        <v>0</v>
      </c>
      <c r="I526" s="83">
        <v>0</v>
      </c>
      <c r="J526" s="83">
        <v>0</v>
      </c>
      <c r="K526" s="82">
        <v>1</v>
      </c>
      <c r="L526" s="83">
        <v>0</v>
      </c>
      <c r="M526" s="83">
        <v>0</v>
      </c>
      <c r="N526" s="83">
        <v>0</v>
      </c>
      <c r="O526" s="83">
        <v>0</v>
      </c>
      <c r="P526" s="83">
        <v>0</v>
      </c>
      <c r="Q526" s="83">
        <v>0</v>
      </c>
      <c r="R526" s="83">
        <v>0</v>
      </c>
      <c r="S526" s="83">
        <v>0</v>
      </c>
      <c r="T526" s="83">
        <v>0</v>
      </c>
      <c r="U526" s="82">
        <v>1</v>
      </c>
      <c r="V526" s="83">
        <v>0</v>
      </c>
      <c r="W526" s="83">
        <v>0</v>
      </c>
      <c r="X526" s="83">
        <v>0</v>
      </c>
      <c r="Y526" s="83">
        <v>0</v>
      </c>
      <c r="Z526" s="83">
        <v>0</v>
      </c>
      <c r="AA526" s="83">
        <v>0</v>
      </c>
      <c r="AB526" s="83">
        <v>0</v>
      </c>
      <c r="AC526" s="83">
        <v>0</v>
      </c>
      <c r="AD526" s="83">
        <v>0</v>
      </c>
      <c r="AE526" s="83">
        <f t="shared" si="34"/>
        <v>0</v>
      </c>
      <c r="AF526" s="82">
        <v>1</v>
      </c>
      <c r="AG526" s="83">
        <v>0</v>
      </c>
      <c r="AH526" s="83">
        <v>0</v>
      </c>
      <c r="AI526" s="83">
        <v>0</v>
      </c>
      <c r="AJ526" s="83">
        <v>0</v>
      </c>
      <c r="AK526" s="83">
        <v>0</v>
      </c>
      <c r="AL526" s="83">
        <v>0</v>
      </c>
      <c r="AM526" s="83">
        <v>0</v>
      </c>
      <c r="AN526" s="83">
        <v>0</v>
      </c>
      <c r="AO526" s="83">
        <v>0</v>
      </c>
      <c r="AP526" s="82">
        <v>1</v>
      </c>
      <c r="AW526" s="587">
        <v>0</v>
      </c>
      <c r="AX526" s="587">
        <v>0</v>
      </c>
      <c r="AY526" s="587">
        <v>0</v>
      </c>
      <c r="AZ526" s="587">
        <v>0</v>
      </c>
      <c r="BA526" s="587">
        <v>0</v>
      </c>
      <c r="BB526" s="587">
        <v>0</v>
      </c>
      <c r="BC526" s="587">
        <v>0</v>
      </c>
      <c r="BD526" s="587">
        <v>0</v>
      </c>
      <c r="BE526" s="587">
        <v>0</v>
      </c>
      <c r="BF526" s="83">
        <f t="shared" si="35"/>
        <v>0</v>
      </c>
      <c r="BG526" s="588">
        <v>1</v>
      </c>
    </row>
    <row r="527" spans="1:59">
      <c r="A527" s="84" t="s">
        <v>155</v>
      </c>
      <c r="B527" s="83">
        <v>-1314444.9238461538</v>
      </c>
      <c r="C527" s="83">
        <v>-1314444.9238461538</v>
      </c>
      <c r="D527" s="83">
        <v>0</v>
      </c>
      <c r="E527" s="83">
        <v>0</v>
      </c>
      <c r="F527" s="83">
        <v>-1314444.9238461538</v>
      </c>
      <c r="G527" s="83">
        <v>-1314444.9238461538</v>
      </c>
      <c r="H527" s="83">
        <v>0</v>
      </c>
      <c r="I527" s="83">
        <v>0</v>
      </c>
      <c r="J527" s="83">
        <v>-1314444.9238461538</v>
      </c>
      <c r="K527" s="82">
        <v>1</v>
      </c>
      <c r="L527" s="83">
        <v>-10709.97</v>
      </c>
      <c r="M527" s="83">
        <v>-10709.97</v>
      </c>
      <c r="N527" s="83">
        <v>0</v>
      </c>
      <c r="O527" s="83">
        <v>0</v>
      </c>
      <c r="P527" s="83">
        <v>-10709.97</v>
      </c>
      <c r="Q527" s="83">
        <v>-10709.97</v>
      </c>
      <c r="R527" s="83">
        <v>0</v>
      </c>
      <c r="S527" s="83">
        <v>0</v>
      </c>
      <c r="T527" s="83">
        <v>-10709.97</v>
      </c>
      <c r="U527" s="82">
        <v>1</v>
      </c>
      <c r="V527" s="83">
        <v>-10709.97</v>
      </c>
      <c r="W527" s="83">
        <v>-10709.97</v>
      </c>
      <c r="X527" s="83">
        <v>0</v>
      </c>
      <c r="Y527" s="83">
        <v>0</v>
      </c>
      <c r="Z527" s="83">
        <v>-10709.97</v>
      </c>
      <c r="AA527" s="83">
        <v>-10709.97</v>
      </c>
      <c r="AB527" s="83">
        <v>0</v>
      </c>
      <c r="AC527" s="83">
        <v>0</v>
      </c>
      <c r="AD527" s="83">
        <v>-10709.97</v>
      </c>
      <c r="AE527" s="83">
        <f t="shared" si="34"/>
        <v>-10709.97</v>
      </c>
      <c r="AF527" s="82">
        <v>1</v>
      </c>
      <c r="AG527" s="83">
        <v>-10709.97</v>
      </c>
      <c r="AH527" s="83">
        <v>-10709.97</v>
      </c>
      <c r="AI527" s="83">
        <v>0</v>
      </c>
      <c r="AJ527" s="83">
        <v>0</v>
      </c>
      <c r="AK527" s="83">
        <v>-10709.97</v>
      </c>
      <c r="AL527" s="83">
        <v>-10709.97</v>
      </c>
      <c r="AM527" s="83">
        <v>0</v>
      </c>
      <c r="AN527" s="83">
        <v>0</v>
      </c>
      <c r="AO527" s="83">
        <v>-10709.97</v>
      </c>
      <c r="AP527" s="82">
        <v>1</v>
      </c>
      <c r="AW527" s="587">
        <v>-10709.97</v>
      </c>
      <c r="AX527" s="587">
        <v>-10709.97</v>
      </c>
      <c r="AY527" s="587">
        <v>0</v>
      </c>
      <c r="AZ527" s="587">
        <v>0</v>
      </c>
      <c r="BA527" s="587">
        <v>-10709.97</v>
      </c>
      <c r="BB527" s="587">
        <v>-10709.97</v>
      </c>
      <c r="BC527" s="587">
        <v>0</v>
      </c>
      <c r="BD527" s="587">
        <v>0</v>
      </c>
      <c r="BE527" s="587">
        <v>-10709.97</v>
      </c>
      <c r="BF527" s="83">
        <f t="shared" si="35"/>
        <v>-10709.97</v>
      </c>
      <c r="BG527" s="588">
        <v>1</v>
      </c>
    </row>
    <row r="528" spans="1:59">
      <c r="A528" s="84" t="s">
        <v>154</v>
      </c>
      <c r="B528" s="83">
        <v>-3976908</v>
      </c>
      <c r="C528" s="83">
        <v>-3976908</v>
      </c>
      <c r="D528" s="83">
        <v>0</v>
      </c>
      <c r="E528" s="83">
        <v>0</v>
      </c>
      <c r="F528" s="83">
        <v>-3976908</v>
      </c>
      <c r="G528" s="83">
        <v>-3835189.0539352032</v>
      </c>
      <c r="H528" s="83">
        <v>0</v>
      </c>
      <c r="I528" s="83">
        <v>0</v>
      </c>
      <c r="J528" s="83">
        <v>-3835189.0539352032</v>
      </c>
      <c r="K528" s="82">
        <v>0.96436453997306537</v>
      </c>
      <c r="L528" s="83">
        <v>-608781.23076923075</v>
      </c>
      <c r="M528" s="83">
        <v>-608781.23076923075</v>
      </c>
      <c r="N528" s="83">
        <v>0</v>
      </c>
      <c r="O528" s="83">
        <v>0</v>
      </c>
      <c r="P528" s="83">
        <v>-608781.23076923075</v>
      </c>
      <c r="Q528" s="83">
        <v>-586400.38943202689</v>
      </c>
      <c r="R528" s="83">
        <v>0</v>
      </c>
      <c r="S528" s="83">
        <v>0</v>
      </c>
      <c r="T528" s="83">
        <v>-586400.38943202689</v>
      </c>
      <c r="U528" s="82">
        <v>0.96323664363153194</v>
      </c>
      <c r="V528" s="83">
        <v>-109054</v>
      </c>
      <c r="W528" s="83">
        <v>-109054</v>
      </c>
      <c r="X528" s="83">
        <v>0</v>
      </c>
      <c r="Y528" s="83">
        <v>0</v>
      </c>
      <c r="Z528" s="83">
        <v>-109054</v>
      </c>
      <c r="AA528" s="83">
        <v>-105362.61480231686</v>
      </c>
      <c r="AB528" s="83">
        <v>0</v>
      </c>
      <c r="AC528" s="83">
        <v>0</v>
      </c>
      <c r="AD528" s="83">
        <v>-105362.61480231686</v>
      </c>
      <c r="AE528" s="83">
        <f t="shared" si="34"/>
        <v>-105347.98291042216</v>
      </c>
      <c r="AF528" s="82">
        <v>0.96615085005884116</v>
      </c>
      <c r="AG528" s="83">
        <v>-11439.23076923077</v>
      </c>
      <c r="AH528" s="83">
        <v>-11439.23076923077</v>
      </c>
      <c r="AI528" s="83">
        <v>0</v>
      </c>
      <c r="AJ528" s="83">
        <v>0</v>
      </c>
      <c r="AK528" s="83">
        <v>-11439.23076923077</v>
      </c>
      <c r="AL528" s="83">
        <v>-11059.782318001358</v>
      </c>
      <c r="AM528" s="83">
        <v>0</v>
      </c>
      <c r="AN528" s="83">
        <v>0</v>
      </c>
      <c r="AO528" s="83">
        <v>-11059.782318001358</v>
      </c>
      <c r="AP528" s="82">
        <v>0.96682919866866823</v>
      </c>
      <c r="AW528" s="587">
        <v>-11439.23076923077</v>
      </c>
      <c r="AX528" s="587">
        <v>-11439.23076923077</v>
      </c>
      <c r="AY528" s="587">
        <v>0</v>
      </c>
      <c r="AZ528" s="587">
        <v>0</v>
      </c>
      <c r="BA528" s="587">
        <v>-11439.23076923077</v>
      </c>
      <c r="BB528" s="587">
        <v>-11059.782318001358</v>
      </c>
      <c r="BC528" s="587">
        <v>0</v>
      </c>
      <c r="BD528" s="587">
        <v>0</v>
      </c>
      <c r="BE528" s="587">
        <v>-11059.782318001358</v>
      </c>
      <c r="BF528" s="83">
        <f t="shared" si="35"/>
        <v>-11057.799953029549</v>
      </c>
      <c r="BG528" s="588">
        <v>0.96682919866866823</v>
      </c>
    </row>
    <row r="529" spans="1:59">
      <c r="A529" s="84" t="s">
        <v>153</v>
      </c>
      <c r="B529" s="83">
        <v>0</v>
      </c>
      <c r="C529" s="83">
        <v>0</v>
      </c>
      <c r="D529" s="83">
        <v>0</v>
      </c>
      <c r="E529" s="83">
        <v>0</v>
      </c>
      <c r="F529" s="83">
        <v>0</v>
      </c>
      <c r="G529" s="83">
        <v>0</v>
      </c>
      <c r="H529" s="83">
        <v>0</v>
      </c>
      <c r="I529" s="83">
        <v>0</v>
      </c>
      <c r="J529" s="83">
        <v>0</v>
      </c>
      <c r="K529" s="82">
        <v>0.9662373491814843</v>
      </c>
      <c r="L529" s="83">
        <v>0</v>
      </c>
      <c r="M529" s="83">
        <v>0</v>
      </c>
      <c r="N529" s="83">
        <v>0</v>
      </c>
      <c r="O529" s="83">
        <v>0</v>
      </c>
      <c r="P529" s="83">
        <v>0</v>
      </c>
      <c r="Q529" s="83">
        <v>0</v>
      </c>
      <c r="R529" s="83">
        <v>0</v>
      </c>
      <c r="S529" s="83">
        <v>0</v>
      </c>
      <c r="T529" s="83">
        <v>0</v>
      </c>
      <c r="U529" s="82">
        <v>0.96528100936137662</v>
      </c>
      <c r="V529" s="83">
        <v>0</v>
      </c>
      <c r="W529" s="83">
        <v>0</v>
      </c>
      <c r="X529" s="83">
        <v>0</v>
      </c>
      <c r="Y529" s="83">
        <v>0</v>
      </c>
      <c r="Z529" s="83">
        <v>0</v>
      </c>
      <c r="AA529" s="83">
        <v>0</v>
      </c>
      <c r="AB529" s="83">
        <v>0</v>
      </c>
      <c r="AC529" s="83">
        <v>0</v>
      </c>
      <c r="AD529" s="83">
        <v>0</v>
      </c>
      <c r="AE529" s="83">
        <f t="shared" si="34"/>
        <v>0</v>
      </c>
      <c r="AF529" s="82">
        <v>0.96745351419595016</v>
      </c>
      <c r="AG529" s="83">
        <v>0</v>
      </c>
      <c r="AH529" s="83">
        <v>0</v>
      </c>
      <c r="AI529" s="83">
        <v>0</v>
      </c>
      <c r="AJ529" s="83">
        <v>0</v>
      </c>
      <c r="AK529" s="83">
        <v>0</v>
      </c>
      <c r="AL529" s="83">
        <v>0</v>
      </c>
      <c r="AM529" s="83">
        <v>0</v>
      </c>
      <c r="AN529" s="83">
        <v>0</v>
      </c>
      <c r="AO529" s="83">
        <v>0</v>
      </c>
      <c r="AP529" s="82">
        <v>0.96820423313819459</v>
      </c>
      <c r="AW529" s="587">
        <v>0</v>
      </c>
      <c r="AX529" s="587">
        <v>0</v>
      </c>
      <c r="AY529" s="587">
        <v>0</v>
      </c>
      <c r="AZ529" s="587">
        <v>0</v>
      </c>
      <c r="BA529" s="587">
        <v>0</v>
      </c>
      <c r="BB529" s="587">
        <v>0</v>
      </c>
      <c r="BC529" s="587">
        <v>0</v>
      </c>
      <c r="BD529" s="587">
        <v>0</v>
      </c>
      <c r="BE529" s="587">
        <v>0</v>
      </c>
      <c r="BF529" s="83">
        <f t="shared" si="35"/>
        <v>0</v>
      </c>
      <c r="BG529" s="588">
        <v>0.96820423313819459</v>
      </c>
    </row>
    <row r="530" spans="1:59">
      <c r="A530" s="84" t="s">
        <v>152</v>
      </c>
      <c r="B530" s="83">
        <v>-24283960.527692303</v>
      </c>
      <c r="C530" s="83">
        <v>-24283960.527692303</v>
      </c>
      <c r="D530" s="83">
        <v>0</v>
      </c>
      <c r="E530" s="83">
        <v>0</v>
      </c>
      <c r="F530" s="83">
        <v>-24283960.527692303</v>
      </c>
      <c r="G530" s="83">
        <v>-23418590.423012067</v>
      </c>
      <c r="H530" s="83">
        <v>0</v>
      </c>
      <c r="I530" s="83">
        <v>0</v>
      </c>
      <c r="J530" s="83">
        <v>-23418590.423012067</v>
      </c>
      <c r="K530" s="82">
        <v>0.96436453997306537</v>
      </c>
      <c r="L530" s="83">
        <v>-38738501</v>
      </c>
      <c r="M530" s="83">
        <v>-38738501</v>
      </c>
      <c r="N530" s="83">
        <v>0</v>
      </c>
      <c r="O530" s="83">
        <v>0</v>
      </c>
      <c r="P530" s="83">
        <v>-38738501</v>
      </c>
      <c r="Q530" s="83">
        <v>-37314343.682556741</v>
      </c>
      <c r="R530" s="83">
        <v>0</v>
      </c>
      <c r="S530" s="83">
        <v>0</v>
      </c>
      <c r="T530" s="83">
        <v>-37314343.682556741</v>
      </c>
      <c r="U530" s="82">
        <v>0.96323664363153194</v>
      </c>
      <c r="V530" s="83">
        <v>-30924321.615384616</v>
      </c>
      <c r="W530" s="83">
        <v>-30924321.615384616</v>
      </c>
      <c r="X530" s="83">
        <v>0</v>
      </c>
      <c r="Y530" s="83">
        <v>0</v>
      </c>
      <c r="Z530" s="83">
        <v>-30924321.615384616</v>
      </c>
      <c r="AA530" s="83">
        <v>-29877559.616196841</v>
      </c>
      <c r="AB530" s="83">
        <v>0</v>
      </c>
      <c r="AC530" s="83">
        <v>0</v>
      </c>
      <c r="AD530" s="83">
        <v>-29877559.616196841</v>
      </c>
      <c r="AE530" s="83">
        <f t="shared" si="34"/>
        <v>-29873410.466869041</v>
      </c>
      <c r="AF530" s="82">
        <v>0.96615085005884116</v>
      </c>
      <c r="AG530" s="83">
        <v>-20324219.076923076</v>
      </c>
      <c r="AH530" s="83">
        <v>-20324219.076923076</v>
      </c>
      <c r="AI530" s="83">
        <v>0</v>
      </c>
      <c r="AJ530" s="83">
        <v>0</v>
      </c>
      <c r="AK530" s="83">
        <v>-20324219.076923076</v>
      </c>
      <c r="AL530" s="83">
        <v>-19650048.443707999</v>
      </c>
      <c r="AM530" s="83">
        <v>0</v>
      </c>
      <c r="AN530" s="83">
        <v>0</v>
      </c>
      <c r="AO530" s="83">
        <v>-19650048.443707999</v>
      </c>
      <c r="AP530" s="82">
        <v>0.96682919866866823</v>
      </c>
      <c r="AW530" s="587">
        <v>-20324219.076923076</v>
      </c>
      <c r="AX530" s="587">
        <v>-20324219.076923076</v>
      </c>
      <c r="AY530" s="587">
        <v>0</v>
      </c>
      <c r="AZ530" s="587">
        <v>0</v>
      </c>
      <c r="BA530" s="587">
        <v>-20324219.076923076</v>
      </c>
      <c r="BB530" s="587">
        <v>-19650048.443707999</v>
      </c>
      <c r="BC530" s="587">
        <v>0</v>
      </c>
      <c r="BD530" s="587">
        <v>0</v>
      </c>
      <c r="BE530" s="587">
        <v>-19650048.443707999</v>
      </c>
      <c r="BF530" s="83">
        <f t="shared" si="35"/>
        <v>-19646526.351987824</v>
      </c>
      <c r="BG530" s="588">
        <v>0.96682919866866823</v>
      </c>
    </row>
    <row r="531" spans="1:59">
      <c r="A531" s="84" t="s">
        <v>151</v>
      </c>
      <c r="B531" s="83">
        <v>-819806.93461538455</v>
      </c>
      <c r="C531" s="83">
        <v>-819806.93461538455</v>
      </c>
      <c r="D531" s="83">
        <v>0</v>
      </c>
      <c r="E531" s="83">
        <v>0</v>
      </c>
      <c r="F531" s="83">
        <v>-819806.93461538455</v>
      </c>
      <c r="G531" s="83">
        <v>-792128.0793433676</v>
      </c>
      <c r="H531" s="83">
        <v>0</v>
      </c>
      <c r="I531" s="83">
        <v>0</v>
      </c>
      <c r="J531" s="83">
        <v>-792128.0793433676</v>
      </c>
      <c r="K531" s="82">
        <v>0.9662373491814843</v>
      </c>
      <c r="L531" s="83">
        <v>-23648.307692307691</v>
      </c>
      <c r="M531" s="83">
        <v>-23648.307692307691</v>
      </c>
      <c r="N531" s="83">
        <v>0</v>
      </c>
      <c r="O531" s="83">
        <v>0</v>
      </c>
      <c r="P531" s="83">
        <v>-23648.307692307691</v>
      </c>
      <c r="Q531" s="83">
        <v>-22827.262318919176</v>
      </c>
      <c r="R531" s="83">
        <v>0</v>
      </c>
      <c r="S531" s="83">
        <v>0</v>
      </c>
      <c r="T531" s="83">
        <v>-22827.262318919176</v>
      </c>
      <c r="U531" s="82">
        <v>0.96528100936137662</v>
      </c>
      <c r="V531" s="83">
        <v>0</v>
      </c>
      <c r="W531" s="83">
        <v>0</v>
      </c>
      <c r="X531" s="83">
        <v>0</v>
      </c>
      <c r="Y531" s="83">
        <v>0</v>
      </c>
      <c r="Z531" s="83">
        <v>0</v>
      </c>
      <c r="AA531" s="83">
        <v>0</v>
      </c>
      <c r="AB531" s="83">
        <v>0</v>
      </c>
      <c r="AC531" s="83">
        <v>0</v>
      </c>
      <c r="AD531" s="83">
        <v>0</v>
      </c>
      <c r="AE531" s="83">
        <f t="shared" si="34"/>
        <v>0</v>
      </c>
      <c r="AF531" s="82">
        <v>0.96745351419595016</v>
      </c>
      <c r="AG531" s="83">
        <v>0</v>
      </c>
      <c r="AH531" s="83">
        <v>0</v>
      </c>
      <c r="AI531" s="83">
        <v>0</v>
      </c>
      <c r="AJ531" s="83">
        <v>0</v>
      </c>
      <c r="AK531" s="83">
        <v>0</v>
      </c>
      <c r="AL531" s="83">
        <v>0</v>
      </c>
      <c r="AM531" s="83">
        <v>0</v>
      </c>
      <c r="AN531" s="83">
        <v>0</v>
      </c>
      <c r="AO531" s="83">
        <v>0</v>
      </c>
      <c r="AP531" s="82">
        <v>0.96820423313819459</v>
      </c>
      <c r="AW531" s="587">
        <v>0</v>
      </c>
      <c r="AX531" s="587">
        <v>0</v>
      </c>
      <c r="AY531" s="587">
        <v>0</v>
      </c>
      <c r="AZ531" s="587">
        <v>0</v>
      </c>
      <c r="BA531" s="587">
        <v>0</v>
      </c>
      <c r="BB531" s="587">
        <v>0</v>
      </c>
      <c r="BC531" s="587">
        <v>0</v>
      </c>
      <c r="BD531" s="587">
        <v>0</v>
      </c>
      <c r="BE531" s="587">
        <v>0</v>
      </c>
      <c r="BF531" s="83">
        <f t="shared" si="35"/>
        <v>0</v>
      </c>
      <c r="BG531" s="588">
        <v>0.96820423313819459</v>
      </c>
    </row>
    <row r="532" spans="1:59">
      <c r="A532" s="84" t="s">
        <v>150</v>
      </c>
      <c r="B532" s="83">
        <v>-981106</v>
      </c>
      <c r="C532" s="83">
        <v>-981106</v>
      </c>
      <c r="D532" s="83">
        <v>0</v>
      </c>
      <c r="E532" s="83">
        <v>0</v>
      </c>
      <c r="F532" s="83">
        <v>-981106</v>
      </c>
      <c r="G532" s="83">
        <v>-946143.83635481424</v>
      </c>
      <c r="H532" s="83">
        <v>0</v>
      </c>
      <c r="I532" s="83">
        <v>0</v>
      </c>
      <c r="J532" s="83">
        <v>-946143.83635481424</v>
      </c>
      <c r="K532" s="82">
        <v>0.96436453997306537</v>
      </c>
      <c r="L532" s="83">
        <v>-981106</v>
      </c>
      <c r="M532" s="83">
        <v>-981106</v>
      </c>
      <c r="N532" s="83">
        <v>0</v>
      </c>
      <c r="O532" s="83">
        <v>0</v>
      </c>
      <c r="P532" s="83">
        <v>-981106</v>
      </c>
      <c r="Q532" s="83">
        <v>-945037.25048675772</v>
      </c>
      <c r="R532" s="83">
        <v>0</v>
      </c>
      <c r="S532" s="83">
        <v>0</v>
      </c>
      <c r="T532" s="83">
        <v>-945037.25048675772</v>
      </c>
      <c r="U532" s="82">
        <v>0.96323664363153194</v>
      </c>
      <c r="V532" s="83">
        <v>-981106</v>
      </c>
      <c r="W532" s="83">
        <v>-981106</v>
      </c>
      <c r="X532" s="83">
        <v>0</v>
      </c>
      <c r="Y532" s="83">
        <v>0</v>
      </c>
      <c r="Z532" s="83">
        <v>-981106</v>
      </c>
      <c r="AA532" s="83">
        <v>-947896.39589782944</v>
      </c>
      <c r="AB532" s="83">
        <v>0</v>
      </c>
      <c r="AC532" s="83">
        <v>0</v>
      </c>
      <c r="AD532" s="83">
        <v>-947896.39589782944</v>
      </c>
      <c r="AE532" s="83">
        <f t="shared" si="34"/>
        <v>-947764.75985578366</v>
      </c>
      <c r="AF532" s="82">
        <v>0.96615085005884116</v>
      </c>
      <c r="AG532" s="83">
        <v>-981106</v>
      </c>
      <c r="AH532" s="83">
        <v>-981106</v>
      </c>
      <c r="AI532" s="83">
        <v>0</v>
      </c>
      <c r="AJ532" s="83">
        <v>0</v>
      </c>
      <c r="AK532" s="83">
        <v>-981106</v>
      </c>
      <c r="AL532" s="83">
        <v>-948561.92778902245</v>
      </c>
      <c r="AM532" s="83">
        <v>0</v>
      </c>
      <c r="AN532" s="83">
        <v>0</v>
      </c>
      <c r="AO532" s="83">
        <v>-948561.92778902245</v>
      </c>
      <c r="AP532" s="82">
        <v>0.96682919866866823</v>
      </c>
      <c r="AW532" s="587">
        <v>-981106</v>
      </c>
      <c r="AX532" s="587">
        <v>-981106</v>
      </c>
      <c r="AY532" s="587">
        <v>0</v>
      </c>
      <c r="AZ532" s="587">
        <v>0</v>
      </c>
      <c r="BA532" s="587">
        <v>-981106</v>
      </c>
      <c r="BB532" s="587">
        <v>-948561.92778902245</v>
      </c>
      <c r="BC532" s="587">
        <v>0</v>
      </c>
      <c r="BD532" s="587">
        <v>0</v>
      </c>
      <c r="BE532" s="587">
        <v>-948561.92778902245</v>
      </c>
      <c r="BF532" s="83">
        <f t="shared" si="35"/>
        <v>-948391.90672665671</v>
      </c>
      <c r="BG532" s="588">
        <v>0.96682919866866823</v>
      </c>
    </row>
    <row r="533" spans="1:59">
      <c r="A533" s="84" t="s">
        <v>149</v>
      </c>
      <c r="B533" s="83">
        <v>-205734.30769230769</v>
      </c>
      <c r="C533" s="83">
        <v>-205734.30769230769</v>
      </c>
      <c r="D533" s="83">
        <v>0</v>
      </c>
      <c r="E533" s="83">
        <v>0</v>
      </c>
      <c r="F533" s="83">
        <v>-205734.30769230769</v>
      </c>
      <c r="G533" s="83">
        <v>-195130.84172407532</v>
      </c>
      <c r="H533" s="83">
        <v>0</v>
      </c>
      <c r="I533" s="83">
        <v>0</v>
      </c>
      <c r="J533" s="83">
        <v>-195130.84172407532</v>
      </c>
      <c r="K533" s="82">
        <v>0.94846039006731586</v>
      </c>
      <c r="L533" s="83">
        <v>0</v>
      </c>
      <c r="M533" s="83">
        <v>0</v>
      </c>
      <c r="N533" s="83">
        <v>0</v>
      </c>
      <c r="O533" s="83">
        <v>0</v>
      </c>
      <c r="P533" s="83">
        <v>0</v>
      </c>
      <c r="Q533" s="83">
        <v>0</v>
      </c>
      <c r="R533" s="83">
        <v>0</v>
      </c>
      <c r="S533" s="83">
        <v>0</v>
      </c>
      <c r="T533" s="83">
        <v>0</v>
      </c>
      <c r="U533" s="82">
        <v>0.94430699368239179</v>
      </c>
      <c r="V533" s="83">
        <v>0</v>
      </c>
      <c r="W533" s="83">
        <v>0</v>
      </c>
      <c r="X533" s="83">
        <v>0</v>
      </c>
      <c r="Y533" s="83">
        <v>0</v>
      </c>
      <c r="Z533" s="83">
        <v>0</v>
      </c>
      <c r="AA533" s="83">
        <v>0</v>
      </c>
      <c r="AB533" s="83">
        <v>0</v>
      </c>
      <c r="AC533" s="83">
        <v>0</v>
      </c>
      <c r="AD533" s="83">
        <v>0</v>
      </c>
      <c r="AE533" s="83">
        <f t="shared" si="34"/>
        <v>0</v>
      </c>
      <c r="AF533" s="82">
        <v>1</v>
      </c>
      <c r="AG533" s="83">
        <v>0</v>
      </c>
      <c r="AH533" s="83">
        <v>0</v>
      </c>
      <c r="AI533" s="83">
        <v>0</v>
      </c>
      <c r="AJ533" s="83">
        <v>0</v>
      </c>
      <c r="AK533" s="83">
        <v>0</v>
      </c>
      <c r="AL533" s="83">
        <v>0</v>
      </c>
      <c r="AM533" s="83">
        <v>0</v>
      </c>
      <c r="AN533" s="83">
        <v>0</v>
      </c>
      <c r="AO533" s="83">
        <v>0</v>
      </c>
      <c r="AP533" s="82">
        <v>0.94865925575195109</v>
      </c>
      <c r="AW533" s="587">
        <v>0</v>
      </c>
      <c r="AX533" s="587">
        <v>0</v>
      </c>
      <c r="AY533" s="587">
        <v>0</v>
      </c>
      <c r="AZ533" s="587">
        <v>0</v>
      </c>
      <c r="BA533" s="587">
        <v>0</v>
      </c>
      <c r="BB533" s="587">
        <v>0</v>
      </c>
      <c r="BC533" s="587">
        <v>0</v>
      </c>
      <c r="BD533" s="587">
        <v>0</v>
      </c>
      <c r="BE533" s="587">
        <v>0</v>
      </c>
      <c r="BF533" s="83">
        <f t="shared" si="35"/>
        <v>0</v>
      </c>
      <c r="BG533" s="588">
        <v>1</v>
      </c>
    </row>
    <row r="534" spans="1:59">
      <c r="A534" s="84" t="s">
        <v>148</v>
      </c>
      <c r="B534" s="83">
        <v>-225947145.78538463</v>
      </c>
      <c r="C534" s="83">
        <v>-225947145.78538463</v>
      </c>
      <c r="D534" s="83">
        <v>225947145.78538463</v>
      </c>
      <c r="E534" s="83">
        <v>0</v>
      </c>
      <c r="F534" s="83">
        <v>0</v>
      </c>
      <c r="G534" s="83">
        <v>-225947145.78538463</v>
      </c>
      <c r="H534" s="83">
        <v>225947145.78538463</v>
      </c>
      <c r="I534" s="83">
        <v>0</v>
      </c>
      <c r="J534" s="83">
        <v>0</v>
      </c>
      <c r="K534" s="82">
        <v>1</v>
      </c>
      <c r="L534" s="83">
        <v>-235728931.05384621</v>
      </c>
      <c r="M534" s="83">
        <v>-235728931.05384621</v>
      </c>
      <c r="N534" s="83">
        <v>235728931.05384621</v>
      </c>
      <c r="O534" s="83">
        <v>0</v>
      </c>
      <c r="P534" s="83">
        <v>0</v>
      </c>
      <c r="Q534" s="83">
        <v>-235728931.05384621</v>
      </c>
      <c r="R534" s="83">
        <v>235728931.05384621</v>
      </c>
      <c r="S534" s="83">
        <v>0</v>
      </c>
      <c r="T534" s="83">
        <v>0</v>
      </c>
      <c r="U534" s="82">
        <v>1</v>
      </c>
      <c r="V534" s="83">
        <v>-245043865.17000008</v>
      </c>
      <c r="W534" s="83">
        <v>-245043865.17000008</v>
      </c>
      <c r="X534" s="83">
        <v>245043865.17000008</v>
      </c>
      <c r="Y534" s="83">
        <v>-94680672.5346625</v>
      </c>
      <c r="Z534" s="83">
        <v>-94680672.5346625</v>
      </c>
      <c r="AA534" s="83">
        <v>-245043865.17000008</v>
      </c>
      <c r="AB534" s="83">
        <v>245043865.17000008</v>
      </c>
      <c r="AC534" s="83">
        <v>-90002991.081064135</v>
      </c>
      <c r="AD534" s="83">
        <v>-90002991.081064135</v>
      </c>
      <c r="AE534" s="83">
        <f t="shared" si="34"/>
        <v>-90002991.081064135</v>
      </c>
      <c r="AF534" s="82">
        <v>1</v>
      </c>
      <c r="AG534" s="83">
        <v>-248074047.05000016</v>
      </c>
      <c r="AH534" s="83">
        <v>-248074047.05000016</v>
      </c>
      <c r="AI534" s="83">
        <v>248074047.05000016</v>
      </c>
      <c r="AJ534" s="83">
        <v>-62585529.302573644</v>
      </c>
      <c r="AK534" s="83">
        <v>-62585529.302573644</v>
      </c>
      <c r="AL534" s="83">
        <v>-248074047.05000016</v>
      </c>
      <c r="AM534" s="83">
        <v>248074047.05000016</v>
      </c>
      <c r="AN534" s="83">
        <v>-59536596.211151369</v>
      </c>
      <c r="AO534" s="83">
        <v>-59536596.211151369</v>
      </c>
      <c r="AP534" s="82">
        <v>1</v>
      </c>
      <c r="AW534" s="587">
        <v>-248074047.05000016</v>
      </c>
      <c r="AX534" s="587">
        <v>-248074047.05000016</v>
      </c>
      <c r="AY534" s="587">
        <v>248074047.05000016</v>
      </c>
      <c r="AZ534" s="587">
        <v>-62585529.302573644</v>
      </c>
      <c r="BA534" s="587">
        <v>-62585529.302573644</v>
      </c>
      <c r="BB534" s="587">
        <v>-248074047.05000016</v>
      </c>
      <c r="BC534" s="587">
        <v>248074047.05000016</v>
      </c>
      <c r="BD534" s="587">
        <v>-59536596.211151369</v>
      </c>
      <c r="BE534" s="587">
        <v>-59536596.211151369</v>
      </c>
      <c r="BF534" s="83">
        <f t="shared" si="35"/>
        <v>-59536596.211151369</v>
      </c>
      <c r="BG534" s="588">
        <v>1</v>
      </c>
    </row>
    <row r="535" spans="1:59">
      <c r="A535" s="84" t="s">
        <v>147</v>
      </c>
      <c r="B535" s="83">
        <v>-163832028.32155454</v>
      </c>
      <c r="C535" s="83">
        <v>-163832028.32155454</v>
      </c>
      <c r="D535" s="83">
        <v>0</v>
      </c>
      <c r="E535" s="83">
        <v>0</v>
      </c>
      <c r="F535" s="83">
        <v>-163832028.32155454</v>
      </c>
      <c r="G535" s="83">
        <v>0</v>
      </c>
      <c r="H535" s="83">
        <v>0</v>
      </c>
      <c r="I535" s="83">
        <v>0</v>
      </c>
      <c r="J535" s="83">
        <v>0</v>
      </c>
      <c r="K535" s="82">
        <v>0</v>
      </c>
      <c r="L535" s="83">
        <v>-159331658.64031416</v>
      </c>
      <c r="M535" s="83">
        <v>-159331658.64031416</v>
      </c>
      <c r="N535" s="83">
        <v>0</v>
      </c>
      <c r="O535" s="83">
        <v>0</v>
      </c>
      <c r="P535" s="83">
        <v>-159331658.64031416</v>
      </c>
      <c r="Q535" s="83">
        <v>0</v>
      </c>
      <c r="R535" s="83">
        <v>0</v>
      </c>
      <c r="S535" s="83">
        <v>0</v>
      </c>
      <c r="T535" s="83">
        <v>0</v>
      </c>
      <c r="U535" s="82">
        <v>0</v>
      </c>
      <c r="V535" s="83">
        <v>-154831291.84073299</v>
      </c>
      <c r="W535" s="83">
        <v>-154831291.84073299</v>
      </c>
      <c r="X535" s="83">
        <v>0</v>
      </c>
      <c r="Y535" s="83">
        <v>0</v>
      </c>
      <c r="Z535" s="83">
        <v>-154831291.84073299</v>
      </c>
      <c r="AA535" s="83">
        <v>0</v>
      </c>
      <c r="AB535" s="83">
        <v>0</v>
      </c>
      <c r="AC535" s="83">
        <v>0</v>
      </c>
      <c r="AD535" s="83">
        <v>0</v>
      </c>
      <c r="AE535" s="83">
        <f t="shared" si="34"/>
        <v>0</v>
      </c>
      <c r="AF535" s="82">
        <v>0</v>
      </c>
      <c r="AG535" s="83">
        <v>-150330925.04115185</v>
      </c>
      <c r="AH535" s="83">
        <v>-150330925.04115185</v>
      </c>
      <c r="AI535" s="83">
        <v>0</v>
      </c>
      <c r="AJ535" s="83">
        <v>0</v>
      </c>
      <c r="AK535" s="83">
        <v>-150330925.04115185</v>
      </c>
      <c r="AL535" s="83">
        <v>0</v>
      </c>
      <c r="AM535" s="83">
        <v>0</v>
      </c>
      <c r="AN535" s="83">
        <v>0</v>
      </c>
      <c r="AO535" s="83">
        <v>0</v>
      </c>
      <c r="AP535" s="82">
        <v>0</v>
      </c>
      <c r="AW535" s="587">
        <v>-150330925.04115185</v>
      </c>
      <c r="AX535" s="587">
        <v>-150330925.04115185</v>
      </c>
      <c r="AY535" s="587">
        <v>0</v>
      </c>
      <c r="AZ535" s="587">
        <v>0</v>
      </c>
      <c r="BA535" s="587">
        <v>-150330925.04115185</v>
      </c>
      <c r="BB535" s="587">
        <v>0</v>
      </c>
      <c r="BC535" s="587">
        <v>0</v>
      </c>
      <c r="BD535" s="587">
        <v>0</v>
      </c>
      <c r="BE535" s="587">
        <v>0</v>
      </c>
      <c r="BF535" s="83">
        <f t="shared" si="35"/>
        <v>0</v>
      </c>
      <c r="BG535" s="588">
        <v>0</v>
      </c>
    </row>
    <row r="536" spans="1:59">
      <c r="A536" s="84" t="s">
        <v>146</v>
      </c>
      <c r="B536" s="83">
        <v>-7824761</v>
      </c>
      <c r="C536" s="83">
        <v>-7824761</v>
      </c>
      <c r="D536" s="83">
        <v>0</v>
      </c>
      <c r="E536" s="83">
        <v>0</v>
      </c>
      <c r="F536" s="83">
        <v>-7824761</v>
      </c>
      <c r="G536" s="83">
        <v>-7824761</v>
      </c>
      <c r="H536" s="83">
        <v>0</v>
      </c>
      <c r="I536" s="83">
        <v>0</v>
      </c>
      <c r="J536" s="83">
        <v>-7824761</v>
      </c>
      <c r="K536" s="82">
        <v>1</v>
      </c>
      <c r="L536" s="83">
        <v>-1426705.8461538462</v>
      </c>
      <c r="M536" s="83">
        <v>-1426705.8461538462</v>
      </c>
      <c r="N536" s="83">
        <v>0</v>
      </c>
      <c r="O536" s="83">
        <v>0</v>
      </c>
      <c r="P536" s="83">
        <v>-1426705.8461538462</v>
      </c>
      <c r="Q536" s="83">
        <v>-1426705.8461538462</v>
      </c>
      <c r="R536" s="83">
        <v>0</v>
      </c>
      <c r="S536" s="83">
        <v>0</v>
      </c>
      <c r="T536" s="83">
        <v>-1426705.8461538462</v>
      </c>
      <c r="U536" s="82">
        <v>1</v>
      </c>
      <c r="V536" s="83">
        <v>4</v>
      </c>
      <c r="W536" s="83">
        <v>4</v>
      </c>
      <c r="X536" s="83">
        <v>0</v>
      </c>
      <c r="Y536" s="83">
        <v>0</v>
      </c>
      <c r="Z536" s="83">
        <v>4</v>
      </c>
      <c r="AA536" s="83">
        <v>4</v>
      </c>
      <c r="AB536" s="83">
        <v>0</v>
      </c>
      <c r="AC536" s="83">
        <v>0</v>
      </c>
      <c r="AD536" s="83">
        <v>4</v>
      </c>
      <c r="AE536" s="83">
        <f t="shared" si="34"/>
        <v>4</v>
      </c>
      <c r="AF536" s="82">
        <v>1</v>
      </c>
      <c r="AG536" s="83">
        <v>4</v>
      </c>
      <c r="AH536" s="83">
        <v>4</v>
      </c>
      <c r="AI536" s="83">
        <v>0</v>
      </c>
      <c r="AJ536" s="83">
        <v>0</v>
      </c>
      <c r="AK536" s="83">
        <v>4</v>
      </c>
      <c r="AL536" s="83">
        <v>4</v>
      </c>
      <c r="AM536" s="83">
        <v>0</v>
      </c>
      <c r="AN536" s="83">
        <v>0</v>
      </c>
      <c r="AO536" s="83">
        <v>4</v>
      </c>
      <c r="AP536" s="82">
        <v>1</v>
      </c>
      <c r="AW536" s="587">
        <v>4</v>
      </c>
      <c r="AX536" s="587">
        <v>4</v>
      </c>
      <c r="AY536" s="587">
        <v>0</v>
      </c>
      <c r="AZ536" s="587">
        <v>0</v>
      </c>
      <c r="BA536" s="587">
        <v>4</v>
      </c>
      <c r="BB536" s="587">
        <v>4</v>
      </c>
      <c r="BC536" s="587">
        <v>0</v>
      </c>
      <c r="BD536" s="587">
        <v>0</v>
      </c>
      <c r="BE536" s="587">
        <v>4</v>
      </c>
      <c r="BF536" s="83">
        <f t="shared" si="35"/>
        <v>4</v>
      </c>
      <c r="BG536" s="588">
        <v>1</v>
      </c>
    </row>
    <row r="537" spans="1:59">
      <c r="A537" s="84" t="s">
        <v>145</v>
      </c>
      <c r="B537" s="83">
        <v>0</v>
      </c>
      <c r="C537" s="83">
        <v>0</v>
      </c>
      <c r="D537" s="83">
        <v>0</v>
      </c>
      <c r="E537" s="83">
        <v>0</v>
      </c>
      <c r="F537" s="83">
        <v>0</v>
      </c>
      <c r="G537" s="83">
        <v>0</v>
      </c>
      <c r="H537" s="83">
        <v>0</v>
      </c>
      <c r="I537" s="83">
        <v>0</v>
      </c>
      <c r="J537" s="83">
        <v>0</v>
      </c>
      <c r="K537" s="82">
        <v>1</v>
      </c>
      <c r="L537" s="83">
        <v>0</v>
      </c>
      <c r="M537" s="83">
        <v>0</v>
      </c>
      <c r="N537" s="83">
        <v>0</v>
      </c>
      <c r="O537" s="83">
        <v>0</v>
      </c>
      <c r="P537" s="83">
        <v>0</v>
      </c>
      <c r="Q537" s="83">
        <v>0</v>
      </c>
      <c r="R537" s="83">
        <v>0</v>
      </c>
      <c r="S537" s="83">
        <v>0</v>
      </c>
      <c r="T537" s="83">
        <v>0</v>
      </c>
      <c r="U537" s="82">
        <v>1</v>
      </c>
      <c r="V537" s="83">
        <v>0</v>
      </c>
      <c r="W537" s="83">
        <v>0</v>
      </c>
      <c r="X537" s="83">
        <v>0</v>
      </c>
      <c r="Y537" s="83">
        <v>0</v>
      </c>
      <c r="Z537" s="83">
        <v>0</v>
      </c>
      <c r="AA537" s="83">
        <v>0</v>
      </c>
      <c r="AB537" s="83">
        <v>0</v>
      </c>
      <c r="AC537" s="83">
        <v>0</v>
      </c>
      <c r="AD537" s="83">
        <v>0</v>
      </c>
      <c r="AE537" s="83">
        <f t="shared" si="34"/>
        <v>0</v>
      </c>
      <c r="AF537" s="82">
        <v>1</v>
      </c>
      <c r="AG537" s="83">
        <v>0</v>
      </c>
      <c r="AH537" s="83">
        <v>0</v>
      </c>
      <c r="AI537" s="83">
        <v>0</v>
      </c>
      <c r="AJ537" s="83">
        <v>0</v>
      </c>
      <c r="AK537" s="83">
        <v>0</v>
      </c>
      <c r="AL537" s="83">
        <v>0</v>
      </c>
      <c r="AM537" s="83">
        <v>0</v>
      </c>
      <c r="AN537" s="83">
        <v>0</v>
      </c>
      <c r="AO537" s="83">
        <v>0</v>
      </c>
      <c r="AP537" s="82">
        <v>1</v>
      </c>
      <c r="AW537" s="587">
        <v>0</v>
      </c>
      <c r="AX537" s="587">
        <v>0</v>
      </c>
      <c r="AY537" s="587">
        <v>0</v>
      </c>
      <c r="AZ537" s="587">
        <v>0</v>
      </c>
      <c r="BA537" s="587">
        <v>0</v>
      </c>
      <c r="BB537" s="587">
        <v>0</v>
      </c>
      <c r="BC537" s="587">
        <v>0</v>
      </c>
      <c r="BD537" s="587">
        <v>0</v>
      </c>
      <c r="BE537" s="587">
        <v>0</v>
      </c>
      <c r="BF537" s="83">
        <f t="shared" si="35"/>
        <v>0</v>
      </c>
      <c r="BG537" s="588">
        <v>1</v>
      </c>
    </row>
    <row r="538" spans="1:59">
      <c r="A538" s="84" t="s">
        <v>144</v>
      </c>
      <c r="B538" s="83">
        <v>-97861547</v>
      </c>
      <c r="C538" s="83">
        <v>-97861547</v>
      </c>
      <c r="D538" s="83">
        <v>0</v>
      </c>
      <c r="E538" s="83">
        <v>0</v>
      </c>
      <c r="F538" s="83">
        <v>-97861547</v>
      </c>
      <c r="G538" s="83">
        <v>-92365948.979696929</v>
      </c>
      <c r="H538" s="83">
        <v>0</v>
      </c>
      <c r="I538" s="83">
        <v>0</v>
      </c>
      <c r="J538" s="83">
        <v>-92365948.979696929</v>
      </c>
      <c r="K538" s="82">
        <v>0.94384313155908861</v>
      </c>
      <c r="L538" s="83">
        <v>-93965015</v>
      </c>
      <c r="M538" s="83">
        <v>-93965015</v>
      </c>
      <c r="N538" s="83">
        <v>0</v>
      </c>
      <c r="O538" s="83">
        <v>0</v>
      </c>
      <c r="P538" s="83">
        <v>-93965015</v>
      </c>
      <c r="Q538" s="83">
        <v>-88587979.061444595</v>
      </c>
      <c r="R538" s="83">
        <v>0</v>
      </c>
      <c r="S538" s="83">
        <v>0</v>
      </c>
      <c r="T538" s="83">
        <v>-88587979.061444595</v>
      </c>
      <c r="U538" s="82">
        <v>0.94277619240995802</v>
      </c>
      <c r="V538" s="83">
        <v>-90068483</v>
      </c>
      <c r="W538" s="83">
        <v>-90068483</v>
      </c>
      <c r="X538" s="83">
        <v>0</v>
      </c>
      <c r="Y538" s="83">
        <v>0</v>
      </c>
      <c r="Z538" s="83">
        <v>-90068483</v>
      </c>
      <c r="AA538" s="83">
        <v>-85305803.492388442</v>
      </c>
      <c r="AB538" s="83">
        <v>0</v>
      </c>
      <c r="AC538" s="83">
        <v>0</v>
      </c>
      <c r="AD538" s="83">
        <v>-85305803.492388442</v>
      </c>
      <c r="AE538" s="83">
        <f t="shared" si="34"/>
        <v>-85293956.925206766</v>
      </c>
      <c r="AF538" s="82">
        <v>0.94712157517284312</v>
      </c>
      <c r="AG538" s="83">
        <v>-86171951</v>
      </c>
      <c r="AH538" s="83">
        <v>-86171951</v>
      </c>
      <c r="AI538" s="83">
        <v>0</v>
      </c>
      <c r="AJ538" s="83">
        <v>0</v>
      </c>
      <c r="AK538" s="83">
        <v>-86171951</v>
      </c>
      <c r="AL538" s="83">
        <v>-81623760.125245258</v>
      </c>
      <c r="AM538" s="83">
        <v>0</v>
      </c>
      <c r="AN538" s="83">
        <v>0</v>
      </c>
      <c r="AO538" s="83">
        <v>-81623760.125245258</v>
      </c>
      <c r="AP538" s="82">
        <v>0.94721959034263092</v>
      </c>
      <c r="AW538" s="587">
        <v>-86171951</v>
      </c>
      <c r="AX538" s="587">
        <v>-86171951</v>
      </c>
      <c r="AY538" s="587">
        <v>0</v>
      </c>
      <c r="AZ538" s="587">
        <v>0</v>
      </c>
      <c r="BA538" s="587">
        <v>-86171951</v>
      </c>
      <c r="BB538" s="587">
        <v>-81623760.125245258</v>
      </c>
      <c r="BC538" s="587">
        <v>0</v>
      </c>
      <c r="BD538" s="587">
        <v>0</v>
      </c>
      <c r="BE538" s="587">
        <v>-81623760.125245258</v>
      </c>
      <c r="BF538" s="83">
        <f t="shared" si="35"/>
        <v>-81609129.811710402</v>
      </c>
      <c r="BG538" s="588">
        <v>0.94721959034263092</v>
      </c>
    </row>
    <row r="539" spans="1:59">
      <c r="A539" s="84" t="s">
        <v>143</v>
      </c>
      <c r="B539" s="83">
        <v>-53540150.296153851</v>
      </c>
      <c r="C539" s="83">
        <v>-53540150.296153851</v>
      </c>
      <c r="D539" s="83">
        <v>0</v>
      </c>
      <c r="E539" s="83">
        <v>0</v>
      </c>
      <c r="F539" s="83">
        <v>-53540150.296153851</v>
      </c>
      <c r="G539" s="83">
        <v>-53540150.296153851</v>
      </c>
      <c r="H539" s="83">
        <v>0</v>
      </c>
      <c r="I539" s="83">
        <v>0</v>
      </c>
      <c r="J539" s="83">
        <v>-53540150.296153851</v>
      </c>
      <c r="K539" s="82">
        <v>1</v>
      </c>
      <c r="L539" s="83">
        <v>-50980276.769999988</v>
      </c>
      <c r="M539" s="83">
        <v>-50980276.769999988</v>
      </c>
      <c r="N539" s="83">
        <v>0</v>
      </c>
      <c r="O539" s="83">
        <v>0</v>
      </c>
      <c r="P539" s="83">
        <v>-50980276.769999988</v>
      </c>
      <c r="Q539" s="83">
        <v>-50980276.769999988</v>
      </c>
      <c r="R539" s="83">
        <v>0</v>
      </c>
      <c r="S539" s="83">
        <v>0</v>
      </c>
      <c r="T539" s="83">
        <v>-50980276.769999988</v>
      </c>
      <c r="U539" s="82">
        <v>1</v>
      </c>
      <c r="V539" s="83">
        <v>-48644476.45019304</v>
      </c>
      <c r="W539" s="83">
        <v>-48644476.45019304</v>
      </c>
      <c r="X539" s="83">
        <v>0</v>
      </c>
      <c r="Y539" s="83">
        <v>0</v>
      </c>
      <c r="Z539" s="83">
        <v>-48644476.45019304</v>
      </c>
      <c r="AA539" s="83">
        <v>-48644476.45019304</v>
      </c>
      <c r="AB539" s="83">
        <v>0</v>
      </c>
      <c r="AC539" s="83">
        <v>0</v>
      </c>
      <c r="AD539" s="83">
        <v>-48644476.45019304</v>
      </c>
      <c r="AE539" s="83">
        <f t="shared" si="34"/>
        <v>-48644476.45019304</v>
      </c>
      <c r="AF539" s="82">
        <v>1</v>
      </c>
      <c r="AG539" s="83">
        <v>-46523167.744534083</v>
      </c>
      <c r="AH539" s="83">
        <v>-46523167.744534083</v>
      </c>
      <c r="AI539" s="83">
        <v>0</v>
      </c>
      <c r="AJ539" s="83">
        <v>0</v>
      </c>
      <c r="AK539" s="83">
        <v>-46523167.744534083</v>
      </c>
      <c r="AL539" s="83">
        <v>-46523167.744534083</v>
      </c>
      <c r="AM539" s="83">
        <v>0</v>
      </c>
      <c r="AN539" s="83">
        <v>0</v>
      </c>
      <c r="AO539" s="83">
        <v>-46523167.744534083</v>
      </c>
      <c r="AP539" s="82">
        <v>1</v>
      </c>
      <c r="AW539" s="587">
        <v>-46523167.744534083</v>
      </c>
      <c r="AX539" s="587">
        <v>-46523167.744534083</v>
      </c>
      <c r="AY539" s="587">
        <v>0</v>
      </c>
      <c r="AZ539" s="587">
        <v>0</v>
      </c>
      <c r="BA539" s="587">
        <v>-46523167.744534083</v>
      </c>
      <c r="BB539" s="587">
        <v>-46523167.744534083</v>
      </c>
      <c r="BC539" s="587">
        <v>0</v>
      </c>
      <c r="BD539" s="587">
        <v>0</v>
      </c>
      <c r="BE539" s="587">
        <v>-46523167.744534083</v>
      </c>
      <c r="BF539" s="83">
        <f t="shared" si="35"/>
        <v>-46523167.744534083</v>
      </c>
      <c r="BG539" s="588">
        <v>1</v>
      </c>
    </row>
    <row r="540" spans="1:59">
      <c r="A540" s="84" t="s">
        <v>142</v>
      </c>
      <c r="B540" s="83">
        <v>0</v>
      </c>
      <c r="C540" s="83">
        <v>0</v>
      </c>
      <c r="D540" s="83">
        <v>0</v>
      </c>
      <c r="E540" s="83">
        <v>0</v>
      </c>
      <c r="F540" s="83">
        <v>0</v>
      </c>
      <c r="G540" s="83">
        <v>0</v>
      </c>
      <c r="H540" s="83">
        <v>0</v>
      </c>
      <c r="I540" s="83">
        <v>0</v>
      </c>
      <c r="J540" s="83">
        <v>0</v>
      </c>
      <c r="K540" s="82">
        <v>1</v>
      </c>
      <c r="L540" s="83">
        <v>-27059669.883545287</v>
      </c>
      <c r="M540" s="83">
        <v>-27059669.883545287</v>
      </c>
      <c r="N540" s="83">
        <v>0</v>
      </c>
      <c r="O540" s="83">
        <v>0</v>
      </c>
      <c r="P540" s="83">
        <v>-27059669.883545287</v>
      </c>
      <c r="Q540" s="83">
        <v>-27059669.883545287</v>
      </c>
      <c r="R540" s="83">
        <v>0</v>
      </c>
      <c r="S540" s="83">
        <v>0</v>
      </c>
      <c r="T540" s="83">
        <v>-27059669.883545287</v>
      </c>
      <c r="U540" s="82">
        <v>1</v>
      </c>
      <c r="V540" s="83">
        <v>-37260310.084450871</v>
      </c>
      <c r="W540" s="83">
        <v>-37260310.084450871</v>
      </c>
      <c r="X540" s="83">
        <v>0</v>
      </c>
      <c r="Y540" s="83">
        <v>0</v>
      </c>
      <c r="Z540" s="83">
        <v>-37260310.084450871</v>
      </c>
      <c r="AA540" s="83">
        <v>-37260310.084450871</v>
      </c>
      <c r="AB540" s="83">
        <v>0</v>
      </c>
      <c r="AC540" s="83">
        <v>0</v>
      </c>
      <c r="AD540" s="83">
        <v>-37260310.084450871</v>
      </c>
      <c r="AE540" s="83">
        <f t="shared" si="34"/>
        <v>-37260310.084450871</v>
      </c>
      <c r="AF540" s="82">
        <v>1</v>
      </c>
      <c r="AG540" s="83">
        <v>-5755122.8444325542</v>
      </c>
      <c r="AH540" s="83">
        <v>-5755122.8444325542</v>
      </c>
      <c r="AI540" s="83">
        <v>0</v>
      </c>
      <c r="AJ540" s="83">
        <v>0</v>
      </c>
      <c r="AK540" s="83">
        <v>-5755122.8444325542</v>
      </c>
      <c r="AL540" s="83">
        <v>-5755122.8444325542</v>
      </c>
      <c r="AM540" s="83">
        <v>0</v>
      </c>
      <c r="AN540" s="83">
        <v>0</v>
      </c>
      <c r="AO540" s="83">
        <v>-5755122.8444325542</v>
      </c>
      <c r="AP540" s="82">
        <v>1</v>
      </c>
      <c r="AW540" s="587">
        <v>-5755122.8444325542</v>
      </c>
      <c r="AX540" s="587">
        <v>-5755122.8444325542</v>
      </c>
      <c r="AY540" s="587">
        <v>0</v>
      </c>
      <c r="AZ540" s="587">
        <v>0</v>
      </c>
      <c r="BA540" s="587">
        <v>-5755122.8444325542</v>
      </c>
      <c r="BB540" s="587">
        <v>-5755122.8444325542</v>
      </c>
      <c r="BC540" s="587">
        <v>0</v>
      </c>
      <c r="BD540" s="587">
        <v>0</v>
      </c>
      <c r="BE540" s="587">
        <v>-5755122.8444325542</v>
      </c>
      <c r="BF540" s="83">
        <f t="shared" si="35"/>
        <v>-5755122.8444325542</v>
      </c>
      <c r="BG540" s="588">
        <v>1</v>
      </c>
    </row>
    <row r="541" spans="1:59">
      <c r="A541" s="84" t="s">
        <v>141</v>
      </c>
      <c r="B541" s="83">
        <v>-7910495.6876736879</v>
      </c>
      <c r="C541" s="83">
        <v>-7910495.6876736879</v>
      </c>
      <c r="D541" s="83">
        <v>0</v>
      </c>
      <c r="E541" s="83">
        <v>0</v>
      </c>
      <c r="F541" s="83">
        <v>-7910495.6876736879</v>
      </c>
      <c r="G541" s="83">
        <v>-7910495.6876736879</v>
      </c>
      <c r="H541" s="83">
        <v>0</v>
      </c>
      <c r="I541" s="83">
        <v>0</v>
      </c>
      <c r="J541" s="83">
        <v>-7910495.6876736879</v>
      </c>
      <c r="K541" s="82">
        <v>1</v>
      </c>
      <c r="L541" s="83">
        <v>-5074118.3408671767</v>
      </c>
      <c r="M541" s="83">
        <v>-5074118.3408671767</v>
      </c>
      <c r="N541" s="83">
        <v>0</v>
      </c>
      <c r="O541" s="83">
        <v>0</v>
      </c>
      <c r="P541" s="83">
        <v>-5074118.3408671767</v>
      </c>
      <c r="Q541" s="83">
        <v>-5074118.3408671767</v>
      </c>
      <c r="R541" s="83">
        <v>0</v>
      </c>
      <c r="S541" s="83">
        <v>0</v>
      </c>
      <c r="T541" s="83">
        <v>-5074118.3408671767</v>
      </c>
      <c r="U541" s="82">
        <v>1</v>
      </c>
      <c r="V541" s="83">
        <v>-6021504.3129891194</v>
      </c>
      <c r="W541" s="83">
        <v>-6021504.3129891194</v>
      </c>
      <c r="X541" s="83">
        <v>0</v>
      </c>
      <c r="Y541" s="83">
        <v>0</v>
      </c>
      <c r="Z541" s="83">
        <v>-6021504.3129891194</v>
      </c>
      <c r="AA541" s="83">
        <v>-6021504.3129891194</v>
      </c>
      <c r="AB541" s="83">
        <v>0</v>
      </c>
      <c r="AC541" s="83">
        <v>0</v>
      </c>
      <c r="AD541" s="83">
        <v>-6021504.3129891194</v>
      </c>
      <c r="AE541" s="83">
        <f t="shared" si="34"/>
        <v>-6021504.3129891194</v>
      </c>
      <c r="AF541" s="82">
        <v>1</v>
      </c>
      <c r="AG541" s="83">
        <v>-2880669.9627258382</v>
      </c>
      <c r="AH541" s="83">
        <v>-2880669.9627258382</v>
      </c>
      <c r="AI541" s="83">
        <v>0</v>
      </c>
      <c r="AJ541" s="83">
        <v>0</v>
      </c>
      <c r="AK541" s="83">
        <v>-2880669.9627258382</v>
      </c>
      <c r="AL541" s="83">
        <v>-2880669.9627258382</v>
      </c>
      <c r="AM541" s="83">
        <v>0</v>
      </c>
      <c r="AN541" s="83">
        <v>0</v>
      </c>
      <c r="AO541" s="83">
        <v>-2880669.9627258382</v>
      </c>
      <c r="AP541" s="82">
        <v>1</v>
      </c>
      <c r="AW541" s="587">
        <v>-2880669.9627258382</v>
      </c>
      <c r="AX541" s="587">
        <v>-2880669.9627258382</v>
      </c>
      <c r="AY541" s="587">
        <v>0</v>
      </c>
      <c r="AZ541" s="587">
        <v>0</v>
      </c>
      <c r="BA541" s="587">
        <v>-2880669.9627258382</v>
      </c>
      <c r="BB541" s="587">
        <v>-2880669.9627258382</v>
      </c>
      <c r="BC541" s="587">
        <v>0</v>
      </c>
      <c r="BD541" s="587">
        <v>0</v>
      </c>
      <c r="BE541" s="587">
        <v>-2880669.9627258382</v>
      </c>
      <c r="BF541" s="83">
        <f t="shared" si="35"/>
        <v>-2880669.9627258382</v>
      </c>
      <c r="BG541" s="588">
        <v>1</v>
      </c>
    </row>
    <row r="542" spans="1:59">
      <c r="A542" s="84" t="s">
        <v>140</v>
      </c>
      <c r="B542" s="83">
        <v>-52467.281538461539</v>
      </c>
      <c r="C542" s="83">
        <v>-52467.281538461539</v>
      </c>
      <c r="D542" s="83">
        <v>52467.281538461539</v>
      </c>
      <c r="E542" s="83">
        <v>0</v>
      </c>
      <c r="F542" s="83">
        <v>0</v>
      </c>
      <c r="G542" s="83">
        <v>-52467.281538461539</v>
      </c>
      <c r="H542" s="83">
        <v>52467.281538461539</v>
      </c>
      <c r="I542" s="83">
        <v>0</v>
      </c>
      <c r="J542" s="83">
        <v>0</v>
      </c>
      <c r="K542" s="82">
        <v>1</v>
      </c>
      <c r="L542" s="83">
        <v>-837904.55500212486</v>
      </c>
      <c r="M542" s="83">
        <v>-837904.55500212486</v>
      </c>
      <c r="N542" s="83">
        <v>837904.55500212486</v>
      </c>
      <c r="O542" s="83">
        <v>0</v>
      </c>
      <c r="P542" s="83">
        <v>0</v>
      </c>
      <c r="Q542" s="83">
        <v>-837904.55500212486</v>
      </c>
      <c r="R542" s="83">
        <v>837904.55500212486</v>
      </c>
      <c r="S542" s="83">
        <v>0</v>
      </c>
      <c r="T542" s="83">
        <v>0</v>
      </c>
      <c r="U542" s="82">
        <v>1</v>
      </c>
      <c r="V542" s="83">
        <v>-1824811.4343395664</v>
      </c>
      <c r="W542" s="83">
        <v>-1824811.4343395664</v>
      </c>
      <c r="X542" s="83">
        <v>1824811.4343395664</v>
      </c>
      <c r="Y542" s="83">
        <v>0</v>
      </c>
      <c r="Z542" s="83">
        <v>0</v>
      </c>
      <c r="AA542" s="83">
        <v>-1824811.4343395664</v>
      </c>
      <c r="AB542" s="83">
        <v>1824811.4343395664</v>
      </c>
      <c r="AC542" s="83">
        <v>0</v>
      </c>
      <c r="AD542" s="83">
        <v>0</v>
      </c>
      <c r="AE542" s="83">
        <f t="shared" si="34"/>
        <v>0</v>
      </c>
      <c r="AF542" s="82">
        <v>1</v>
      </c>
      <c r="AG542" s="83">
        <v>-365117.663208368</v>
      </c>
      <c r="AH542" s="83">
        <v>-365117.663208368</v>
      </c>
      <c r="AI542" s="83">
        <v>365117.663208368</v>
      </c>
      <c r="AJ542" s="83">
        <v>0</v>
      </c>
      <c r="AK542" s="83">
        <v>0</v>
      </c>
      <c r="AL542" s="83">
        <v>-365117.663208368</v>
      </c>
      <c r="AM542" s="83">
        <v>365117.663208368</v>
      </c>
      <c r="AN542" s="83">
        <v>0</v>
      </c>
      <c r="AO542" s="83">
        <v>0</v>
      </c>
      <c r="AP542" s="82">
        <v>1</v>
      </c>
      <c r="AW542" s="587">
        <v>-365117.663208368</v>
      </c>
      <c r="AX542" s="587">
        <v>-365117.663208368</v>
      </c>
      <c r="AY542" s="587">
        <v>365117.663208368</v>
      </c>
      <c r="AZ542" s="587">
        <v>0</v>
      </c>
      <c r="BA542" s="587">
        <v>0</v>
      </c>
      <c r="BB542" s="587">
        <v>-365117.663208368</v>
      </c>
      <c r="BC542" s="587">
        <v>365117.663208368</v>
      </c>
      <c r="BD542" s="587">
        <v>0</v>
      </c>
      <c r="BE542" s="587">
        <v>0</v>
      </c>
      <c r="BF542" s="83">
        <f t="shared" si="35"/>
        <v>0</v>
      </c>
      <c r="BG542" s="588">
        <v>1</v>
      </c>
    </row>
    <row r="543" spans="1:59">
      <c r="A543" s="84" t="s">
        <v>139</v>
      </c>
      <c r="B543" s="83">
        <v>-504584.55845007853</v>
      </c>
      <c r="C543" s="83">
        <v>-504584.55845007853</v>
      </c>
      <c r="D543" s="83">
        <v>504584.55845007853</v>
      </c>
      <c r="E543" s="83">
        <v>0</v>
      </c>
      <c r="F543" s="83">
        <v>0</v>
      </c>
      <c r="G543" s="83">
        <v>0</v>
      </c>
      <c r="H543" s="83">
        <v>0</v>
      </c>
      <c r="I543" s="83">
        <v>0</v>
      </c>
      <c r="J543" s="83">
        <v>0</v>
      </c>
      <c r="K543" s="82">
        <v>0</v>
      </c>
      <c r="L543" s="83">
        <v>-2779007.2821998671</v>
      </c>
      <c r="M543" s="83">
        <v>-2779007.2821998671</v>
      </c>
      <c r="N543" s="83">
        <v>2779007.2821998671</v>
      </c>
      <c r="O543" s="83">
        <v>0</v>
      </c>
      <c r="P543" s="83">
        <v>0</v>
      </c>
      <c r="Q543" s="83">
        <v>0</v>
      </c>
      <c r="R543" s="83">
        <v>0</v>
      </c>
      <c r="S543" s="83">
        <v>0</v>
      </c>
      <c r="T543" s="83">
        <v>0</v>
      </c>
      <c r="U543" s="82">
        <v>0</v>
      </c>
      <c r="V543" s="83">
        <v>-1851724.225720793</v>
      </c>
      <c r="W543" s="83">
        <v>-1851724.225720793</v>
      </c>
      <c r="X543" s="83">
        <v>1851724.225720793</v>
      </c>
      <c r="Y543" s="83">
        <v>0</v>
      </c>
      <c r="Z543" s="83">
        <v>0</v>
      </c>
      <c r="AA543" s="83">
        <v>0</v>
      </c>
      <c r="AB543" s="83">
        <v>0</v>
      </c>
      <c r="AC543" s="83">
        <v>0</v>
      </c>
      <c r="AD543" s="83">
        <v>0</v>
      </c>
      <c r="AE543" s="83">
        <f t="shared" si="34"/>
        <v>0</v>
      </c>
      <c r="AF543" s="82">
        <v>0</v>
      </c>
      <c r="AG543" s="83">
        <v>-262612.41691988573</v>
      </c>
      <c r="AH543" s="83">
        <v>-262612.41691988573</v>
      </c>
      <c r="AI543" s="83">
        <v>262612.41691988573</v>
      </c>
      <c r="AJ543" s="83">
        <v>0</v>
      </c>
      <c r="AK543" s="83">
        <v>0</v>
      </c>
      <c r="AL543" s="83">
        <v>0</v>
      </c>
      <c r="AM543" s="83">
        <v>0</v>
      </c>
      <c r="AN543" s="83">
        <v>0</v>
      </c>
      <c r="AO543" s="83">
        <v>0</v>
      </c>
      <c r="AP543" s="82">
        <v>0</v>
      </c>
      <c r="AW543" s="587">
        <v>-262612.41691988573</v>
      </c>
      <c r="AX543" s="587">
        <v>-262612.41691988573</v>
      </c>
      <c r="AY543" s="587">
        <v>262612.41691988573</v>
      </c>
      <c r="AZ543" s="587">
        <v>0</v>
      </c>
      <c r="BA543" s="587">
        <v>0</v>
      </c>
      <c r="BB543" s="587">
        <v>0</v>
      </c>
      <c r="BC543" s="587">
        <v>0</v>
      </c>
      <c r="BD543" s="587">
        <v>0</v>
      </c>
      <c r="BE543" s="587">
        <v>0</v>
      </c>
      <c r="BF543" s="83">
        <f t="shared" si="35"/>
        <v>0</v>
      </c>
      <c r="BG543" s="588">
        <v>0</v>
      </c>
    </row>
    <row r="544" spans="1:59">
      <c r="A544" s="84" t="s">
        <v>138</v>
      </c>
      <c r="B544" s="83">
        <v>-139152.01769230768</v>
      </c>
      <c r="C544" s="83">
        <v>-139152.01769230768</v>
      </c>
      <c r="D544" s="83">
        <v>139152.01769230768</v>
      </c>
      <c r="E544" s="83">
        <v>0</v>
      </c>
      <c r="F544" s="83">
        <v>0</v>
      </c>
      <c r="G544" s="83">
        <v>-131337.67614147338</v>
      </c>
      <c r="H544" s="83">
        <v>131337.67614147338</v>
      </c>
      <c r="I544" s="83">
        <v>0</v>
      </c>
      <c r="J544" s="83">
        <v>0</v>
      </c>
      <c r="K544" s="82">
        <v>0.94384313155908861</v>
      </c>
      <c r="L544" s="83">
        <v>-11689.744615384603</v>
      </c>
      <c r="M544" s="83">
        <v>-11689.744615384603</v>
      </c>
      <c r="N544" s="83">
        <v>11689.744615384603</v>
      </c>
      <c r="O544" s="83">
        <v>0</v>
      </c>
      <c r="P544" s="83">
        <v>0</v>
      </c>
      <c r="Q544" s="83">
        <v>-11020.812918737105</v>
      </c>
      <c r="R544" s="83">
        <v>11020.812918737105</v>
      </c>
      <c r="S544" s="83">
        <v>0</v>
      </c>
      <c r="T544" s="83">
        <v>0</v>
      </c>
      <c r="U544" s="82">
        <v>0.94277619240995802</v>
      </c>
      <c r="V544" s="83">
        <v>-2931.5123076922723</v>
      </c>
      <c r="W544" s="83">
        <v>-2931.5123076922723</v>
      </c>
      <c r="X544" s="83">
        <v>2931.5123076922723</v>
      </c>
      <c r="Y544" s="83">
        <v>0</v>
      </c>
      <c r="Z544" s="83">
        <v>0</v>
      </c>
      <c r="AA544" s="83">
        <v>-2776.4985545000814</v>
      </c>
      <c r="AB544" s="83">
        <v>2776.4985545000814</v>
      </c>
      <c r="AC544" s="83">
        <v>0</v>
      </c>
      <c r="AD544" s="83">
        <v>0</v>
      </c>
      <c r="AE544" s="83">
        <f t="shared" si="34"/>
        <v>0</v>
      </c>
      <c r="AF544" s="82">
        <v>0.94712157517284312</v>
      </c>
      <c r="AG544" s="83">
        <v>-681.4861538461156</v>
      </c>
      <c r="AH544" s="83">
        <v>-681.4861538461156</v>
      </c>
      <c r="AI544" s="83">
        <v>681.4861538461156</v>
      </c>
      <c r="AJ544" s="83">
        <v>0</v>
      </c>
      <c r="AK544" s="83">
        <v>0</v>
      </c>
      <c r="AL544" s="83">
        <v>-645.51703547029274</v>
      </c>
      <c r="AM544" s="83">
        <v>645.51703547029274</v>
      </c>
      <c r="AN544" s="83">
        <v>0</v>
      </c>
      <c r="AO544" s="83">
        <v>0</v>
      </c>
      <c r="AP544" s="82">
        <v>0.94721959034263092</v>
      </c>
      <c r="AW544" s="587">
        <v>-681.4861538461156</v>
      </c>
      <c r="AX544" s="587">
        <v>-681.4861538461156</v>
      </c>
      <c r="AY544" s="587">
        <v>681.4861538461156</v>
      </c>
      <c r="AZ544" s="587">
        <v>0</v>
      </c>
      <c r="BA544" s="587">
        <v>0</v>
      </c>
      <c r="BB544" s="587">
        <v>-645.51703547029274</v>
      </c>
      <c r="BC544" s="587">
        <v>645.51703547029274</v>
      </c>
      <c r="BD544" s="587">
        <v>0</v>
      </c>
      <c r="BE544" s="587">
        <v>0</v>
      </c>
      <c r="BF544" s="83">
        <f t="shared" si="35"/>
        <v>0</v>
      </c>
      <c r="BG544" s="588">
        <v>0.94721959034263092</v>
      </c>
    </row>
    <row r="545" spans="1:59" ht="15.75" thickBot="1">
      <c r="A545" s="84" t="s">
        <v>137</v>
      </c>
      <c r="B545" s="83">
        <v>-2128771.6662087915</v>
      </c>
      <c r="C545" s="83">
        <v>-2128771.6662087915</v>
      </c>
      <c r="D545" s="83">
        <v>2128771.6662087915</v>
      </c>
      <c r="E545" s="83">
        <v>0</v>
      </c>
      <c r="F545" s="83">
        <v>0</v>
      </c>
      <c r="G545" s="83">
        <v>-2014796.8054456387</v>
      </c>
      <c r="H545" s="83">
        <v>2014796.8054456387</v>
      </c>
      <c r="I545" s="83">
        <v>0</v>
      </c>
      <c r="J545" s="83">
        <v>0</v>
      </c>
      <c r="K545" s="82">
        <v>0.94645979999999963</v>
      </c>
      <c r="L545" s="83">
        <v>-6444637.4910714319</v>
      </c>
      <c r="M545" s="83">
        <v>-6444637.4910714319</v>
      </c>
      <c r="N545" s="83">
        <v>6444637.4910714319</v>
      </c>
      <c r="O545" s="83">
        <v>0</v>
      </c>
      <c r="P545" s="83">
        <v>0</v>
      </c>
      <c r="Q545" s="83">
        <v>-6075850.7952947896</v>
      </c>
      <c r="R545" s="83">
        <v>6075850.7952947896</v>
      </c>
      <c r="S545" s="83">
        <v>0</v>
      </c>
      <c r="T545" s="83">
        <v>0</v>
      </c>
      <c r="U545" s="82">
        <v>0.94277619240995802</v>
      </c>
      <c r="V545" s="83">
        <v>-5686444.8125000056</v>
      </c>
      <c r="W545" s="83">
        <v>-5686444.8125000056</v>
      </c>
      <c r="X545" s="83">
        <v>5686444.8125000056</v>
      </c>
      <c r="Y545" s="83">
        <v>0</v>
      </c>
      <c r="Z545" s="83">
        <v>0</v>
      </c>
      <c r="AA545" s="83">
        <v>-5385754.5679484475</v>
      </c>
      <c r="AB545" s="83">
        <v>5385754.5679484475</v>
      </c>
      <c r="AC545" s="83">
        <v>0</v>
      </c>
      <c r="AD545" s="83">
        <v>0</v>
      </c>
      <c r="AE545" s="83">
        <f t="shared" si="34"/>
        <v>0</v>
      </c>
      <c r="AF545" s="82">
        <v>0.94712157517284312</v>
      </c>
      <c r="AG545" s="83">
        <v>-4928252.1339285793</v>
      </c>
      <c r="AH545" s="83">
        <v>-4928252.1339285793</v>
      </c>
      <c r="AI545" s="83">
        <v>4928252.1339285793</v>
      </c>
      <c r="AJ545" s="83">
        <v>0</v>
      </c>
      <c r="AK545" s="83">
        <v>0</v>
      </c>
      <c r="AL545" s="83">
        <v>-4668136.9674050258</v>
      </c>
      <c r="AM545" s="83">
        <v>4668136.9674050258</v>
      </c>
      <c r="AN545" s="83">
        <v>0</v>
      </c>
      <c r="AO545" s="83">
        <v>0</v>
      </c>
      <c r="AP545" s="82">
        <v>0.94721959034263092</v>
      </c>
      <c r="AW545" s="587">
        <v>-4928252.1339285793</v>
      </c>
      <c r="AX545" s="587">
        <v>-4928252.1339285793</v>
      </c>
      <c r="AY545" s="587">
        <v>4928252.1339285793</v>
      </c>
      <c r="AZ545" s="587">
        <v>0</v>
      </c>
      <c r="BA545" s="587">
        <v>0</v>
      </c>
      <c r="BB545" s="587">
        <v>-4668136.9674050258</v>
      </c>
      <c r="BC545" s="587">
        <v>4668136.9674050258</v>
      </c>
      <c r="BD545" s="587">
        <v>0</v>
      </c>
      <c r="BE545" s="587">
        <v>0</v>
      </c>
      <c r="BF545" s="83">
        <f t="shared" si="35"/>
        <v>0</v>
      </c>
      <c r="BG545" s="588">
        <v>0.94721959034263092</v>
      </c>
    </row>
    <row r="546" spans="1:59">
      <c r="A546" s="81" t="s">
        <v>136</v>
      </c>
      <c r="B546" s="78">
        <v>-2815018749.3046575</v>
      </c>
      <c r="C546" s="78">
        <v>-2815018749.3046575</v>
      </c>
      <c r="D546" s="78">
        <v>2452467806.3054285</v>
      </c>
      <c r="E546" s="78">
        <v>0</v>
      </c>
      <c r="F546" s="78">
        <v>-362550942.99922824</v>
      </c>
      <c r="G546" s="78">
        <v>-2568906554.7272391</v>
      </c>
      <c r="H546" s="78">
        <v>2376763571.6054993</v>
      </c>
      <c r="I546" s="78">
        <v>0</v>
      </c>
      <c r="J546" s="78">
        <v>-192142983.12174016</v>
      </c>
      <c r="K546" s="74" t="s">
        <v>5</v>
      </c>
      <c r="L546" s="78">
        <v>-2752455456.1430006</v>
      </c>
      <c r="M546" s="78">
        <v>-2752455456.1430006</v>
      </c>
      <c r="N546" s="78">
        <v>2374255265.1536584</v>
      </c>
      <c r="O546" s="78">
        <v>0</v>
      </c>
      <c r="P546" s="78">
        <v>-378200190.98934197</v>
      </c>
      <c r="Q546" s="78">
        <v>-2509217127.6198015</v>
      </c>
      <c r="R546" s="78">
        <v>2297209059.1629963</v>
      </c>
      <c r="S546" s="78">
        <v>0</v>
      </c>
      <c r="T546" s="78">
        <v>-212008068.45680535</v>
      </c>
      <c r="U546" s="74" t="s">
        <v>5</v>
      </c>
      <c r="V546" s="78">
        <v>-2748764885.684773</v>
      </c>
      <c r="W546" s="78">
        <v>-2748764885.684773</v>
      </c>
      <c r="X546" s="78">
        <v>2379913632.4110222</v>
      </c>
      <c r="Y546" s="78">
        <v>-94680672.5346625</v>
      </c>
      <c r="Z546" s="78">
        <v>-463531925.80841315</v>
      </c>
      <c r="AA546" s="78">
        <v>-2516757000.8123674</v>
      </c>
      <c r="AB546" s="78">
        <v>2308583381.8754492</v>
      </c>
      <c r="AC546" s="78">
        <v>-90002991.081064135</v>
      </c>
      <c r="AD546" s="78">
        <v>-298176610.0179826</v>
      </c>
      <c r="AE546" s="78">
        <f>SUM(AE525:AE545)</f>
        <v>-298160468.03353918</v>
      </c>
      <c r="AF546" s="74" t="s">
        <v>5</v>
      </c>
      <c r="AG546" s="78">
        <v>-2688895882.775363</v>
      </c>
      <c r="AH546" s="78">
        <v>-2688895882.775363</v>
      </c>
      <c r="AI546" s="78">
        <v>2375906575.9048266</v>
      </c>
      <c r="AJ546" s="78">
        <v>-62585529.302573644</v>
      </c>
      <c r="AK546" s="78">
        <v>-375574836.17311025</v>
      </c>
      <c r="AL546" s="78">
        <v>-2465307520.5281243</v>
      </c>
      <c r="AM546" s="78">
        <v>2307904423.7273722</v>
      </c>
      <c r="AN546" s="78">
        <v>-59536596.211151369</v>
      </c>
      <c r="AO546" s="78">
        <v>-216939693.01190412</v>
      </c>
      <c r="AP546" s="74" t="s">
        <v>5</v>
      </c>
      <c r="AW546" s="589">
        <v>-2688895882.775363</v>
      </c>
      <c r="AX546" s="589">
        <v>-2688895882.775363</v>
      </c>
      <c r="AY546" s="589">
        <v>2375906575.9048266</v>
      </c>
      <c r="AZ546" s="589">
        <v>-62585529.302573644</v>
      </c>
      <c r="BA546" s="589">
        <v>-375574836.17311025</v>
      </c>
      <c r="BB546" s="589">
        <v>-2465307520.5281243</v>
      </c>
      <c r="BC546" s="589">
        <v>2307904423.7273722</v>
      </c>
      <c r="BD546" s="589">
        <v>-59536596.211151369</v>
      </c>
      <c r="BE546" s="589">
        <v>-216939693.01190412</v>
      </c>
      <c r="BF546" s="78">
        <f>SUM(BF525:BF545)</f>
        <v>-216921368.60322177</v>
      </c>
      <c r="BG546" s="590" t="s">
        <v>5</v>
      </c>
    </row>
    <row r="548" spans="1:59">
      <c r="A548" s="81" t="s">
        <v>134</v>
      </c>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c r="AA548" s="83"/>
      <c r="AB548" s="83"/>
      <c r="AC548" s="83"/>
      <c r="AD548" s="83"/>
      <c r="AE548" s="83"/>
      <c r="AF548" s="83"/>
      <c r="AG548" s="83"/>
      <c r="AH548" s="83"/>
      <c r="AI548" s="83"/>
      <c r="AJ548" s="83"/>
      <c r="AK548" s="83"/>
      <c r="AL548" s="83"/>
      <c r="AM548" s="83"/>
      <c r="AN548" s="83"/>
      <c r="AO548" s="83"/>
      <c r="AP548" s="83"/>
      <c r="AW548" s="587"/>
      <c r="AX548" s="587"/>
      <c r="AY548" s="587"/>
      <c r="AZ548" s="587"/>
      <c r="BA548" s="587"/>
      <c r="BB548" s="587"/>
      <c r="BC548" s="587"/>
      <c r="BD548" s="587"/>
      <c r="BE548" s="587"/>
      <c r="BF548" s="83"/>
      <c r="BG548" s="587"/>
    </row>
    <row r="549" spans="1:59" ht="15.75" thickBot="1">
      <c r="A549" s="84" t="s">
        <v>135</v>
      </c>
      <c r="B549" s="83">
        <v>-49373080.966923073</v>
      </c>
      <c r="C549" s="83">
        <v>-49373080.966923073</v>
      </c>
      <c r="D549" s="83">
        <v>0</v>
      </c>
      <c r="E549" s="83">
        <v>0</v>
      </c>
      <c r="F549" s="83">
        <v>-49373080.966923073</v>
      </c>
      <c r="G549" s="83">
        <v>-47613648.513719678</v>
      </c>
      <c r="H549" s="83">
        <v>0</v>
      </c>
      <c r="I549" s="83">
        <v>0</v>
      </c>
      <c r="J549" s="83">
        <v>-47613648.513719678</v>
      </c>
      <c r="K549" s="82">
        <v>0.96436453997306537</v>
      </c>
      <c r="L549" s="83">
        <v>-44677754</v>
      </c>
      <c r="M549" s="83">
        <v>-44677754</v>
      </c>
      <c r="N549" s="83">
        <v>0</v>
      </c>
      <c r="O549" s="83">
        <v>0</v>
      </c>
      <c r="P549" s="83">
        <v>-44677754</v>
      </c>
      <c r="Q549" s="83">
        <v>-43035249.80795525</v>
      </c>
      <c r="R549" s="83">
        <v>0</v>
      </c>
      <c r="S549" s="83">
        <v>0</v>
      </c>
      <c r="T549" s="83">
        <v>-43035249.80795525</v>
      </c>
      <c r="U549" s="82">
        <v>0.96323664363153194</v>
      </c>
      <c r="V549" s="83">
        <v>-38903547.615384616</v>
      </c>
      <c r="W549" s="83">
        <v>-38903547.615384616</v>
      </c>
      <c r="X549" s="83">
        <v>0</v>
      </c>
      <c r="Y549" s="83">
        <v>0</v>
      </c>
      <c r="Z549" s="83">
        <v>-38903547.615384616</v>
      </c>
      <c r="AA549" s="83">
        <v>-37586695.598908447</v>
      </c>
      <c r="AB549" s="83">
        <v>0</v>
      </c>
      <c r="AC549" s="83">
        <v>0</v>
      </c>
      <c r="AD549" s="83">
        <v>-37586695.598908447</v>
      </c>
      <c r="AE549" s="83">
        <f t="shared" si="34"/>
        <v>-37581475.868288487</v>
      </c>
      <c r="AF549" s="82">
        <v>0.96615085005884116</v>
      </c>
      <c r="AG549" s="83">
        <v>-30637367.230769232</v>
      </c>
      <c r="AH549" s="83">
        <v>-30637367.230769232</v>
      </c>
      <c r="AI549" s="83">
        <v>0</v>
      </c>
      <c r="AJ549" s="83">
        <v>0</v>
      </c>
      <c r="AK549" s="83">
        <v>-30637367.230769232</v>
      </c>
      <c r="AL549" s="83">
        <v>-29621101.209042333</v>
      </c>
      <c r="AM549" s="83">
        <v>0</v>
      </c>
      <c r="AN549" s="83">
        <v>0</v>
      </c>
      <c r="AO549" s="83">
        <v>-29621101.209042333</v>
      </c>
      <c r="AP549" s="82">
        <v>0.96682919866866823</v>
      </c>
      <c r="AW549" s="587">
        <v>-30637367.230769232</v>
      </c>
      <c r="AX549" s="587">
        <v>-30637367.230769232</v>
      </c>
      <c r="AY549" s="587">
        <v>0</v>
      </c>
      <c r="AZ549" s="587">
        <v>0</v>
      </c>
      <c r="BA549" s="587">
        <v>-30637367.230769232</v>
      </c>
      <c r="BB549" s="587">
        <v>-29621101.209042333</v>
      </c>
      <c r="BC549" s="587">
        <v>0</v>
      </c>
      <c r="BD549" s="587">
        <v>0</v>
      </c>
      <c r="BE549" s="587">
        <v>-29621101.209042333</v>
      </c>
      <c r="BF549" s="83">
        <f>+IF(BG549=1,BE549,BE549*$BK$6)</f>
        <v>-29615791.897179328</v>
      </c>
      <c r="BG549" s="588">
        <v>0.96682919866866823</v>
      </c>
    </row>
    <row r="550" spans="1:59">
      <c r="A550" s="81" t="s">
        <v>134</v>
      </c>
      <c r="B550" s="78">
        <v>-49373080.966923073</v>
      </c>
      <c r="C550" s="78">
        <v>-49373080.966923073</v>
      </c>
      <c r="D550" s="78">
        <v>0</v>
      </c>
      <c r="E550" s="78">
        <v>0</v>
      </c>
      <c r="F550" s="78">
        <v>-49373080.966923073</v>
      </c>
      <c r="G550" s="78">
        <v>-47613648.513719678</v>
      </c>
      <c r="H550" s="78">
        <v>0</v>
      </c>
      <c r="I550" s="78">
        <v>0</v>
      </c>
      <c r="J550" s="78">
        <v>-47613648.513719678</v>
      </c>
      <c r="K550" s="74" t="s">
        <v>5</v>
      </c>
      <c r="L550" s="78">
        <v>-44677754</v>
      </c>
      <c r="M550" s="78">
        <v>-44677754</v>
      </c>
      <c r="N550" s="78">
        <v>0</v>
      </c>
      <c r="O550" s="78">
        <v>0</v>
      </c>
      <c r="P550" s="78">
        <v>-44677754</v>
      </c>
      <c r="Q550" s="78">
        <v>-43035249.80795525</v>
      </c>
      <c r="R550" s="78">
        <v>0</v>
      </c>
      <c r="S550" s="78">
        <v>0</v>
      </c>
      <c r="T550" s="78">
        <v>-43035249.80795525</v>
      </c>
      <c r="U550" s="74" t="s">
        <v>5</v>
      </c>
      <c r="V550" s="78">
        <v>-38903547.615384616</v>
      </c>
      <c r="W550" s="78">
        <v>-38903547.615384616</v>
      </c>
      <c r="X550" s="78">
        <v>0</v>
      </c>
      <c r="Y550" s="78">
        <v>0</v>
      </c>
      <c r="Z550" s="78">
        <v>-38903547.615384616</v>
      </c>
      <c r="AA550" s="78">
        <v>-37586695.598908447</v>
      </c>
      <c r="AB550" s="78">
        <v>0</v>
      </c>
      <c r="AC550" s="78">
        <v>0</v>
      </c>
      <c r="AD550" s="78">
        <v>-37586695.598908447</v>
      </c>
      <c r="AE550" s="78">
        <f>SUM(AE549)</f>
        <v>-37581475.868288487</v>
      </c>
      <c r="AF550" s="74" t="s">
        <v>5</v>
      </c>
      <c r="AG550" s="78">
        <v>-30637367.230769232</v>
      </c>
      <c r="AH550" s="78">
        <v>-30637367.230769232</v>
      </c>
      <c r="AI550" s="78">
        <v>0</v>
      </c>
      <c r="AJ550" s="78">
        <v>0</v>
      </c>
      <c r="AK550" s="78">
        <v>-30637367.230769232</v>
      </c>
      <c r="AL550" s="78">
        <v>-29621101.209042333</v>
      </c>
      <c r="AM550" s="78">
        <v>0</v>
      </c>
      <c r="AN550" s="78">
        <v>0</v>
      </c>
      <c r="AO550" s="78">
        <v>-29621101.209042333</v>
      </c>
      <c r="AP550" s="74" t="s">
        <v>5</v>
      </c>
      <c r="AW550" s="589">
        <v>-30637367.230769232</v>
      </c>
      <c r="AX550" s="589">
        <v>-30637367.230769232</v>
      </c>
      <c r="AY550" s="589">
        <v>0</v>
      </c>
      <c r="AZ550" s="589">
        <v>0</v>
      </c>
      <c r="BA550" s="589">
        <v>-30637367.230769232</v>
      </c>
      <c r="BB550" s="589">
        <v>-29621101.209042333</v>
      </c>
      <c r="BC550" s="589">
        <v>0</v>
      </c>
      <c r="BD550" s="589">
        <v>0</v>
      </c>
      <c r="BE550" s="589">
        <v>-29621101.209042333</v>
      </c>
      <c r="BF550" s="78">
        <f>SUM(BF549)</f>
        <v>-29615791.897179328</v>
      </c>
      <c r="BG550" s="590" t="s">
        <v>5</v>
      </c>
    </row>
    <row r="551" spans="1:59" ht="15.75" thickBot="1"/>
    <row r="552" spans="1:59">
      <c r="A552" s="80" t="s">
        <v>133</v>
      </c>
      <c r="B552" s="78">
        <v>-3066969723.5364075</v>
      </c>
      <c r="C552" s="78">
        <v>-3066969723.5364075</v>
      </c>
      <c r="D552" s="78">
        <v>2485123208.3054285</v>
      </c>
      <c r="E552" s="78">
        <v>0</v>
      </c>
      <c r="F552" s="78">
        <v>-581846515.23097825</v>
      </c>
      <c r="G552" s="78">
        <v>-2810893783.0424337</v>
      </c>
      <c r="H552" s="78">
        <v>2407670596.8513389</v>
      </c>
      <c r="I552" s="78">
        <v>0</v>
      </c>
      <c r="J552" s="78">
        <v>-403223186.19109505</v>
      </c>
      <c r="K552" s="74" t="s">
        <v>5</v>
      </c>
      <c r="L552" s="78">
        <v>-2992205418.292448</v>
      </c>
      <c r="M552" s="78">
        <v>-2992205418.292448</v>
      </c>
      <c r="N552" s="78">
        <v>2398032872.1536584</v>
      </c>
      <c r="O552" s="78">
        <v>0</v>
      </c>
      <c r="P552" s="78">
        <v>-594172546.13878965</v>
      </c>
      <c r="Q552" s="78">
        <v>-2739412709.3804321</v>
      </c>
      <c r="R552" s="78">
        <v>2319626020.9550767</v>
      </c>
      <c r="S552" s="78">
        <v>0</v>
      </c>
      <c r="T552" s="78">
        <v>-419786688.42535579</v>
      </c>
      <c r="U552" s="74" t="s">
        <v>5</v>
      </c>
      <c r="V552" s="78">
        <v>-2959598948.746572</v>
      </c>
      <c r="W552" s="78">
        <v>-2959598948.746572</v>
      </c>
      <c r="X552" s="78">
        <v>2394772227.4110222</v>
      </c>
      <c r="Y552" s="78">
        <v>-94680672.5346625</v>
      </c>
      <c r="Z552" s="78">
        <v>-659507393.87021232</v>
      </c>
      <c r="AA552" s="78">
        <v>-2719986841.4775743</v>
      </c>
      <c r="AB552" s="78">
        <v>2322656277.7767043</v>
      </c>
      <c r="AC552" s="78">
        <v>-90002991.081064135</v>
      </c>
      <c r="AD552" s="78">
        <v>-487333554.78193402</v>
      </c>
      <c r="AE552" s="78">
        <f>+SUM(AE550,AE546,AE522,AE513)</f>
        <v>-487291144.23940563</v>
      </c>
      <c r="AF552" s="74" t="s">
        <v>5</v>
      </c>
      <c r="AG552" s="78">
        <v>-2880885879.7518268</v>
      </c>
      <c r="AH552" s="78">
        <v>-2880885879.7518268</v>
      </c>
      <c r="AI552" s="78">
        <v>2381846158.9048266</v>
      </c>
      <c r="AJ552" s="78">
        <v>-62585529.302573644</v>
      </c>
      <c r="AK552" s="78">
        <v>-561625250.14957428</v>
      </c>
      <c r="AL552" s="78">
        <v>-2650653221.7867055</v>
      </c>
      <c r="AM552" s="78">
        <v>2313530513.1034384</v>
      </c>
      <c r="AN552" s="78">
        <v>-59536596.211151369</v>
      </c>
      <c r="AO552" s="78">
        <v>-396659304.89441907</v>
      </c>
      <c r="AP552" s="74" t="s">
        <v>5</v>
      </c>
      <c r="AW552" s="589">
        <v>-2880885879.7518268</v>
      </c>
      <c r="AX552" s="589">
        <v>-2880885879.7518268</v>
      </c>
      <c r="AY552" s="589">
        <v>2381846158.9048266</v>
      </c>
      <c r="AZ552" s="589">
        <v>-62585529.302573644</v>
      </c>
      <c r="BA552" s="589">
        <v>-561625250.14957428</v>
      </c>
      <c r="BB552" s="589">
        <v>-2650653221.7867055</v>
      </c>
      <c r="BC552" s="589">
        <v>2313530513.1034384</v>
      </c>
      <c r="BD552" s="589">
        <v>-59536596.211151369</v>
      </c>
      <c r="BE552" s="589">
        <v>-396659304.89441907</v>
      </c>
      <c r="BF552" s="78">
        <f>+SUM(BF550,BF546,BF522,BF513)</f>
        <v>-396608767.38668108</v>
      </c>
      <c r="BG552" s="590" t="s">
        <v>5</v>
      </c>
    </row>
    <row r="553" spans="1:59" ht="15.75" thickBot="1"/>
    <row r="554" spans="1:59">
      <c r="A554" s="79" t="s">
        <v>132</v>
      </c>
      <c r="B554" s="78">
        <v>-7056361338.0779104</v>
      </c>
      <c r="C554" s="78">
        <v>-7056361338.0779104</v>
      </c>
      <c r="D554" s="78">
        <v>4016738646.8370328</v>
      </c>
      <c r="E554" s="78">
        <v>0</v>
      </c>
      <c r="F554" s="78">
        <v>-3039622691.2408772</v>
      </c>
      <c r="G554" s="78">
        <v>-6663871386.6095772</v>
      </c>
      <c r="H554" s="78">
        <v>3891676639.8075037</v>
      </c>
      <c r="I554" s="78">
        <v>0</v>
      </c>
      <c r="J554" s="78">
        <v>-2772194746.8020725</v>
      </c>
      <c r="K554" s="74" t="s">
        <v>5</v>
      </c>
      <c r="L554" s="78">
        <v>-6838757860.245491</v>
      </c>
      <c r="M554" s="78">
        <v>-6838757860.245491</v>
      </c>
      <c r="N554" s="78">
        <v>4020149788.9467487</v>
      </c>
      <c r="O554" s="78">
        <v>279015.93493529077</v>
      </c>
      <c r="P554" s="78">
        <v>-2818329055.3638072</v>
      </c>
      <c r="Q554" s="78">
        <v>-6451555748.5918303</v>
      </c>
      <c r="R554" s="78">
        <v>3889577891.1781855</v>
      </c>
      <c r="S554" s="78">
        <v>263848.04363959399</v>
      </c>
      <c r="T554" s="78">
        <v>-2561714009.3700061</v>
      </c>
      <c r="U554" s="74" t="s">
        <v>5</v>
      </c>
      <c r="V554" s="78">
        <v>-6998935671.3805084</v>
      </c>
      <c r="W554" s="78">
        <v>-6998935671.3805084</v>
      </c>
      <c r="X554" s="78">
        <v>4118697330.6406679</v>
      </c>
      <c r="Y554" s="78">
        <v>-44181019.820875727</v>
      </c>
      <c r="Z554" s="78">
        <v>-2924419360.5607166</v>
      </c>
      <c r="AA554" s="78">
        <v>-6627664535.2318678</v>
      </c>
      <c r="AB554" s="78">
        <v>3994020034.7708592</v>
      </c>
      <c r="AC554" s="78">
        <v>-41997363.666865498</v>
      </c>
      <c r="AD554" s="78">
        <v>-2675641864.1278744</v>
      </c>
      <c r="AE554" s="78">
        <f>+AE552+AE508+AE436</f>
        <v>-2675343947.439662</v>
      </c>
      <c r="AF554" s="74" t="s">
        <v>5</v>
      </c>
      <c r="AG554" s="78">
        <v>-7129966835.6741276</v>
      </c>
      <c r="AH554" s="78">
        <v>-7129966835.6741276</v>
      </c>
      <c r="AI554" s="78">
        <v>4203968561.6731682</v>
      </c>
      <c r="AJ554" s="78">
        <v>3088529.7991308272</v>
      </c>
      <c r="AK554" s="78">
        <v>-2922909744.201829</v>
      </c>
      <c r="AL554" s="78">
        <v>-6763517825.3602009</v>
      </c>
      <c r="AM554" s="78">
        <v>4080936138.2502079</v>
      </c>
      <c r="AN554" s="78">
        <v>2940769.046091646</v>
      </c>
      <c r="AO554" s="78">
        <v>-2679640918.0639019</v>
      </c>
      <c r="AP554" s="74" t="s">
        <v>5</v>
      </c>
      <c r="AW554" s="589">
        <v>-7129966835.6741276</v>
      </c>
      <c r="AX554" s="589">
        <v>-7129966835.6741276</v>
      </c>
      <c r="AY554" s="589">
        <v>4203968561.6731682</v>
      </c>
      <c r="AZ554" s="589">
        <v>3088529.7991308272</v>
      </c>
      <c r="BA554" s="589">
        <v>-2922909744.201829</v>
      </c>
      <c r="BB554" s="589">
        <v>-6763517825.3602009</v>
      </c>
      <c r="BC554" s="589">
        <v>4080936138.2502079</v>
      </c>
      <c r="BD554" s="589">
        <v>2940769.046091646</v>
      </c>
      <c r="BE554" s="589">
        <v>-2679640918.0639019</v>
      </c>
      <c r="BF554" s="78">
        <f>+BF552+BF508+BF436</f>
        <v>-2679243738.5038691</v>
      </c>
      <c r="BG554" s="590" t="s">
        <v>5</v>
      </c>
    </row>
    <row r="555" spans="1:59" ht="15.75" thickBot="1"/>
    <row r="556" spans="1:59" ht="15.75" thickBot="1">
      <c r="A556" s="76" t="s">
        <v>76</v>
      </c>
      <c r="B556" s="75">
        <v>28305469836.690247</v>
      </c>
      <c r="C556" s="75">
        <v>28305469836.690247</v>
      </c>
      <c r="D556" s="75">
        <v>-26631485.339675426</v>
      </c>
      <c r="E556" s="75">
        <v>0</v>
      </c>
      <c r="F556" s="75">
        <v>28278838351.350571</v>
      </c>
      <c r="G556" s="75">
        <v>27158209420.332775</v>
      </c>
      <c r="H556" s="75">
        <v>-36550502.266684532</v>
      </c>
      <c r="I556" s="75">
        <v>0</v>
      </c>
      <c r="J556" s="75">
        <v>27121658918.066078</v>
      </c>
      <c r="K556" s="74" t="s">
        <v>5</v>
      </c>
      <c r="L556" s="75">
        <v>31556668426.929855</v>
      </c>
      <c r="M556" s="75">
        <v>31556668426.929855</v>
      </c>
      <c r="N556" s="75">
        <v>-554067696.29090595</v>
      </c>
      <c r="O556" s="75">
        <v>-798920.81706445292</v>
      </c>
      <c r="P556" s="75">
        <v>31001801809.821896</v>
      </c>
      <c r="Q556" s="75">
        <v>30252082833.297009</v>
      </c>
      <c r="R556" s="75">
        <v>-519222913.58718014</v>
      </c>
      <c r="S556" s="75">
        <v>-742110.62076139089</v>
      </c>
      <c r="T556" s="75">
        <v>29732117809.089077</v>
      </c>
      <c r="U556" s="74" t="s">
        <v>5</v>
      </c>
      <c r="V556" s="75">
        <v>33890520328.611961</v>
      </c>
      <c r="W556" s="75">
        <v>33890520328.611961</v>
      </c>
      <c r="X556" s="75">
        <v>67981298.423658371</v>
      </c>
      <c r="Y556" s="75">
        <v>-123181948.33138284</v>
      </c>
      <c r="Z556" s="75">
        <v>33835319678.704239</v>
      </c>
      <c r="AA556" s="75">
        <v>32577743790.165066</v>
      </c>
      <c r="AB556" s="75">
        <v>74964642.057281017</v>
      </c>
      <c r="AC556" s="75">
        <v>-116591933.7825835</v>
      </c>
      <c r="AD556" s="75">
        <v>32536116498.439774</v>
      </c>
      <c r="AE556" s="75">
        <f>+SUM(AE234,AE412,AE554)</f>
        <v>32533203220.818996</v>
      </c>
      <c r="AF556" s="74" t="s">
        <v>5</v>
      </c>
      <c r="AG556" s="75">
        <v>35820570532.781105</v>
      </c>
      <c r="AH556" s="75">
        <v>35820570532.781105</v>
      </c>
      <c r="AI556" s="75">
        <v>-314746950.57919788</v>
      </c>
      <c r="AJ556" s="75">
        <v>-329353347.59198737</v>
      </c>
      <c r="AK556" s="75">
        <v>35176470234.609909</v>
      </c>
      <c r="AL556" s="75">
        <v>34460241782.483925</v>
      </c>
      <c r="AM556" s="75">
        <v>-277112869.94607353</v>
      </c>
      <c r="AN556" s="75">
        <v>-312231490.51369762</v>
      </c>
      <c r="AO556" s="75">
        <v>33870897422.024155</v>
      </c>
      <c r="AP556" s="74" t="s">
        <v>5</v>
      </c>
      <c r="AW556" s="591">
        <v>35820570532.781105</v>
      </c>
      <c r="AX556" s="591">
        <v>35820570532.781105</v>
      </c>
      <c r="AY556" s="591">
        <v>-314746950.57919788</v>
      </c>
      <c r="AZ556" s="591">
        <v>-329353347.59198737</v>
      </c>
      <c r="BA556" s="591">
        <v>35176470234.609909</v>
      </c>
      <c r="BB556" s="591">
        <v>34460241782.483925</v>
      </c>
      <c r="BC556" s="591">
        <v>-277112869.94607353</v>
      </c>
      <c r="BD556" s="591">
        <v>-312231490.51369762</v>
      </c>
      <c r="BE556" s="591">
        <v>33870897422.024155</v>
      </c>
      <c r="BF556" s="75">
        <f>+SUM(BF234,BF412,BF554)</f>
        <v>33867085054.396111</v>
      </c>
      <c r="BG556" s="590" t="s">
        <v>5</v>
      </c>
    </row>
    <row r="557" spans="1:59" ht="15.75" thickTop="1">
      <c r="AE557" s="100">
        <f>+AE556-AD556</f>
        <v>-2913277.6207771301</v>
      </c>
      <c r="BF557" s="100">
        <f>+BF556-BE556</f>
        <v>-3812367.6280441284</v>
      </c>
    </row>
  </sheetData>
  <mergeCells count="6">
    <mergeCell ref="AW5:BG5"/>
    <mergeCell ref="A5:A6"/>
    <mergeCell ref="B5:K5"/>
    <mergeCell ref="L5:U5"/>
    <mergeCell ref="V5:AF5"/>
    <mergeCell ref="AG5:AP5"/>
  </mergeCells>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93"/>
  <sheetViews>
    <sheetView showGridLines="0" zoomScale="60" zoomScaleNormal="60" workbookViewId="0">
      <pane xSplit="1" ySplit="6" topLeftCell="AA397" activePane="bottomRight" state="frozen"/>
      <selection activeCell="AE553" sqref="AE553"/>
      <selection pane="topRight" activeCell="AE553" sqref="AE553"/>
      <selection pane="bottomLeft" activeCell="AE553" sqref="AE553"/>
      <selection pane="bottomRight" sqref="A1:A2"/>
    </sheetView>
  </sheetViews>
  <sheetFormatPr defaultRowHeight="15"/>
  <cols>
    <col min="1" max="1" width="120.33203125" style="583" bestFit="1" customWidth="1"/>
    <col min="2" max="42" width="20.5" style="583" customWidth="1"/>
    <col min="43" max="43" width="9.33203125" style="583"/>
    <col min="44" max="44" width="14.1640625" style="583" bestFit="1" customWidth="1"/>
    <col min="45" max="47" width="9.33203125" style="583"/>
    <col min="48" max="56" width="20.5" style="77" customWidth="1"/>
    <col min="57" max="57" width="20.5" style="583" customWidth="1"/>
    <col min="58" max="58" width="20.5" style="77" customWidth="1"/>
    <col min="59" max="59" width="11.6640625" style="583" customWidth="1"/>
    <col min="60" max="60" width="14.1640625" style="583" bestFit="1" customWidth="1"/>
    <col min="61" max="16384" width="9.33203125" style="583"/>
  </cols>
  <sheetData>
    <row r="1" spans="1:62">
      <c r="A1" s="299" t="s">
        <v>3328</v>
      </c>
    </row>
    <row r="2" spans="1:62">
      <c r="A2" s="299" t="s">
        <v>3288</v>
      </c>
    </row>
    <row r="4" spans="1:62" ht="15.75" thickBot="1"/>
    <row r="5" spans="1:62" ht="15.75" thickBot="1">
      <c r="A5" s="780" t="s">
        <v>1066</v>
      </c>
      <c r="B5" s="780" t="s">
        <v>1128</v>
      </c>
      <c r="C5" s="781"/>
      <c r="D5" s="781"/>
      <c r="E5" s="781"/>
      <c r="F5" s="781"/>
      <c r="G5" s="781"/>
      <c r="H5" s="781"/>
      <c r="I5" s="781"/>
      <c r="J5" s="781"/>
      <c r="K5" s="782"/>
      <c r="L5" s="780" t="s">
        <v>1116</v>
      </c>
      <c r="M5" s="781"/>
      <c r="N5" s="781"/>
      <c r="O5" s="781"/>
      <c r="P5" s="781"/>
      <c r="Q5" s="781"/>
      <c r="R5" s="781"/>
      <c r="S5" s="781"/>
      <c r="T5" s="781"/>
      <c r="U5" s="782"/>
      <c r="V5" s="581" t="s">
        <v>533</v>
      </c>
      <c r="W5" s="592"/>
      <c r="X5" s="592"/>
      <c r="Y5" s="592"/>
      <c r="Z5" s="592"/>
      <c r="AA5" s="592"/>
      <c r="AB5" s="592"/>
      <c r="AC5" s="592"/>
      <c r="AD5" s="592"/>
      <c r="AE5" s="583" t="s">
        <v>3145</v>
      </c>
      <c r="AF5" s="593"/>
      <c r="AG5" s="780" t="s">
        <v>532</v>
      </c>
      <c r="AH5" s="781"/>
      <c r="AI5" s="781"/>
      <c r="AJ5" s="781"/>
      <c r="AK5" s="781"/>
      <c r="AL5" s="781"/>
      <c r="AM5" s="781"/>
      <c r="AN5" s="781"/>
      <c r="AO5" s="781"/>
      <c r="AP5" s="780"/>
      <c r="AR5" s="581" t="s">
        <v>3142</v>
      </c>
      <c r="AS5" s="594">
        <v>0.95059518137784804</v>
      </c>
      <c r="AV5" s="578" t="s">
        <v>532</v>
      </c>
      <c r="AW5" s="579"/>
      <c r="AX5" s="579"/>
      <c r="AY5" s="579"/>
      <c r="AZ5" s="579"/>
      <c r="BA5" s="579"/>
      <c r="BB5" s="579"/>
      <c r="BC5" s="579"/>
      <c r="BD5" s="579"/>
      <c r="BE5" s="583" t="s">
        <v>3145</v>
      </c>
      <c r="BF5" s="578"/>
      <c r="BH5" s="581" t="s">
        <v>3142</v>
      </c>
      <c r="BI5" s="582">
        <f>+(20183016)/(21216610)</f>
        <v>0.9512837347719546</v>
      </c>
    </row>
    <row r="6" spans="1:62" ht="26.25" thickBot="1">
      <c r="A6" s="780"/>
      <c r="B6" s="581" t="s">
        <v>531</v>
      </c>
      <c r="C6" s="581" t="s">
        <v>1064</v>
      </c>
      <c r="D6" s="581" t="s">
        <v>1063</v>
      </c>
      <c r="E6" s="581" t="s">
        <v>1062</v>
      </c>
      <c r="F6" s="581" t="s">
        <v>1061</v>
      </c>
      <c r="G6" s="581" t="s">
        <v>530</v>
      </c>
      <c r="H6" s="581" t="s">
        <v>1060</v>
      </c>
      <c r="I6" s="581" t="s">
        <v>1059</v>
      </c>
      <c r="J6" s="581" t="s">
        <v>1058</v>
      </c>
      <c r="K6" s="581" t="s">
        <v>529</v>
      </c>
      <c r="L6" s="581" t="s">
        <v>531</v>
      </c>
      <c r="M6" s="581" t="s">
        <v>1064</v>
      </c>
      <c r="N6" s="581" t="s">
        <v>1063</v>
      </c>
      <c r="O6" s="581" t="s">
        <v>1062</v>
      </c>
      <c r="P6" s="581" t="s">
        <v>1061</v>
      </c>
      <c r="Q6" s="581" t="s">
        <v>530</v>
      </c>
      <c r="R6" s="581" t="s">
        <v>1060</v>
      </c>
      <c r="S6" s="581" t="s">
        <v>1059</v>
      </c>
      <c r="T6" s="581" t="s">
        <v>1058</v>
      </c>
      <c r="U6" s="581" t="s">
        <v>529</v>
      </c>
      <c r="V6" s="581" t="s">
        <v>531</v>
      </c>
      <c r="W6" s="581" t="s">
        <v>1064</v>
      </c>
      <c r="X6" s="581" t="s">
        <v>1063</v>
      </c>
      <c r="Y6" s="581" t="s">
        <v>1062</v>
      </c>
      <c r="Z6" s="581" t="s">
        <v>1061</v>
      </c>
      <c r="AA6" s="581" t="s">
        <v>530</v>
      </c>
      <c r="AB6" s="581" t="s">
        <v>1060</v>
      </c>
      <c r="AC6" s="581" t="s">
        <v>1059</v>
      </c>
      <c r="AD6" s="581" t="s">
        <v>1058</v>
      </c>
      <c r="AE6" s="581" t="s">
        <v>1058</v>
      </c>
      <c r="AF6" s="581" t="s">
        <v>529</v>
      </c>
      <c r="AG6" s="581" t="s">
        <v>531</v>
      </c>
      <c r="AH6" s="581" t="s">
        <v>1064</v>
      </c>
      <c r="AI6" s="581" t="s">
        <v>1063</v>
      </c>
      <c r="AJ6" s="581" t="s">
        <v>1062</v>
      </c>
      <c r="AK6" s="581" t="s">
        <v>1061</v>
      </c>
      <c r="AL6" s="581" t="s">
        <v>530</v>
      </c>
      <c r="AM6" s="581" t="s">
        <v>1060</v>
      </c>
      <c r="AN6" s="581" t="s">
        <v>1059</v>
      </c>
      <c r="AO6" s="581" t="s">
        <v>1058</v>
      </c>
      <c r="AP6" s="581" t="s">
        <v>529</v>
      </c>
      <c r="AR6" s="586" t="s">
        <v>3144</v>
      </c>
      <c r="AS6" s="582">
        <f>+(19948238-56000)/(20984998-56000)</f>
        <v>0.9504629891980495</v>
      </c>
      <c r="AT6" s="582">
        <f>+AS6/AS5</f>
        <v>0.99986093746066862</v>
      </c>
      <c r="AV6" s="578" t="s">
        <v>531</v>
      </c>
      <c r="AW6" s="578" t="s">
        <v>1064</v>
      </c>
      <c r="AX6" s="578" t="s">
        <v>1063</v>
      </c>
      <c r="AY6" s="578" t="s">
        <v>1062</v>
      </c>
      <c r="AZ6" s="578" t="s">
        <v>1061</v>
      </c>
      <c r="BA6" s="578" t="s">
        <v>530</v>
      </c>
      <c r="BB6" s="578" t="s">
        <v>1060</v>
      </c>
      <c r="BC6" s="578" t="s">
        <v>1059</v>
      </c>
      <c r="BD6" s="578" t="s">
        <v>1058</v>
      </c>
      <c r="BE6" s="581" t="s">
        <v>1058</v>
      </c>
      <c r="BF6" s="578" t="s">
        <v>529</v>
      </c>
      <c r="BH6" s="586" t="s">
        <v>3144</v>
      </c>
      <c r="BI6" s="582">
        <f>+(20183016-74000)/(21216610-74000)</f>
        <v>0.95111322585054536</v>
      </c>
      <c r="BJ6" s="582">
        <f>+BI6/BI5</f>
        <v>0.99982075913297297</v>
      </c>
    </row>
    <row r="7" spans="1:62">
      <c r="A7" s="595" t="s">
        <v>80</v>
      </c>
      <c r="B7" s="586"/>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F7" s="586"/>
      <c r="AG7" s="586"/>
      <c r="AH7" s="586"/>
      <c r="AI7" s="586"/>
      <c r="AJ7" s="586"/>
      <c r="AK7" s="586"/>
      <c r="AL7" s="586"/>
      <c r="AM7" s="586"/>
      <c r="AN7" s="586"/>
      <c r="AO7" s="586"/>
      <c r="AP7" s="586"/>
      <c r="AV7" s="83"/>
      <c r="AW7" s="83"/>
      <c r="AX7" s="83"/>
      <c r="AY7" s="83"/>
      <c r="AZ7" s="83"/>
      <c r="BA7" s="83"/>
      <c r="BB7" s="83"/>
      <c r="BC7" s="83"/>
      <c r="BD7" s="83"/>
      <c r="BF7" s="83"/>
    </row>
    <row r="8" spans="1:62">
      <c r="A8" s="596" t="s">
        <v>981</v>
      </c>
      <c r="B8" s="586"/>
      <c r="C8" s="586"/>
      <c r="D8" s="586"/>
      <c r="E8" s="586"/>
      <c r="F8" s="586"/>
      <c r="G8" s="586"/>
      <c r="H8" s="586"/>
      <c r="I8" s="586"/>
      <c r="J8" s="586"/>
      <c r="K8" s="586"/>
      <c r="L8" s="586"/>
      <c r="M8" s="586"/>
      <c r="N8" s="586"/>
      <c r="O8" s="586"/>
      <c r="P8" s="586"/>
      <c r="Q8" s="586"/>
      <c r="R8" s="586"/>
      <c r="S8" s="586"/>
      <c r="T8" s="586"/>
      <c r="U8" s="586"/>
      <c r="V8" s="586"/>
      <c r="W8" s="586"/>
      <c r="X8" s="586"/>
      <c r="Y8" s="586"/>
      <c r="Z8" s="586"/>
      <c r="AA8" s="586"/>
      <c r="AB8" s="586"/>
      <c r="AC8" s="586"/>
      <c r="AD8" s="586"/>
      <c r="AE8" s="586"/>
      <c r="AF8" s="586"/>
      <c r="AG8" s="586"/>
      <c r="AH8" s="586"/>
      <c r="AI8" s="586"/>
      <c r="AJ8" s="586"/>
      <c r="AK8" s="586"/>
      <c r="AL8" s="586"/>
      <c r="AM8" s="586"/>
      <c r="AN8" s="586"/>
      <c r="AO8" s="586"/>
      <c r="AP8" s="586"/>
      <c r="AV8" s="83"/>
      <c r="AW8" s="83"/>
      <c r="AX8" s="83"/>
      <c r="AY8" s="83"/>
      <c r="AZ8" s="83"/>
      <c r="BA8" s="83"/>
      <c r="BB8" s="83"/>
      <c r="BC8" s="83"/>
      <c r="BD8" s="83"/>
      <c r="BE8" s="586"/>
      <c r="BF8" s="83"/>
    </row>
    <row r="9" spans="1:62">
      <c r="A9" s="597" t="s">
        <v>1027</v>
      </c>
      <c r="B9" s="586"/>
      <c r="C9" s="586"/>
      <c r="D9" s="586"/>
      <c r="E9" s="586"/>
      <c r="F9" s="586"/>
      <c r="G9" s="586"/>
      <c r="H9" s="586"/>
      <c r="I9" s="586"/>
      <c r="J9" s="586"/>
      <c r="K9" s="586"/>
      <c r="L9" s="586"/>
      <c r="M9" s="586"/>
      <c r="N9" s="586"/>
      <c r="O9" s="586"/>
      <c r="P9" s="586"/>
      <c r="Q9" s="586"/>
      <c r="R9" s="586"/>
      <c r="S9" s="586"/>
      <c r="T9" s="586"/>
      <c r="U9" s="586"/>
      <c r="V9" s="586"/>
      <c r="W9" s="586"/>
      <c r="X9" s="586"/>
      <c r="Y9" s="586"/>
      <c r="Z9" s="586"/>
      <c r="AA9" s="586"/>
      <c r="AB9" s="586"/>
      <c r="AC9" s="586"/>
      <c r="AD9" s="586"/>
      <c r="AE9" s="586"/>
      <c r="AF9" s="586"/>
      <c r="AG9" s="586"/>
      <c r="AH9" s="586"/>
      <c r="AI9" s="586"/>
      <c r="AJ9" s="586"/>
      <c r="AK9" s="586"/>
      <c r="AL9" s="586"/>
      <c r="AM9" s="586"/>
      <c r="AN9" s="586"/>
      <c r="AO9" s="586"/>
      <c r="AP9" s="586"/>
      <c r="AV9" s="83"/>
      <c r="AW9" s="83"/>
      <c r="AX9" s="83"/>
      <c r="AY9" s="83"/>
      <c r="AZ9" s="83"/>
      <c r="BA9" s="83"/>
      <c r="BB9" s="83"/>
      <c r="BC9" s="83"/>
      <c r="BD9" s="83"/>
      <c r="BE9" s="586"/>
      <c r="BF9" s="83"/>
    </row>
    <row r="10" spans="1:62">
      <c r="A10" s="598" t="s">
        <v>1057</v>
      </c>
      <c r="B10" s="586">
        <v>-5501359050.7732582</v>
      </c>
      <c r="C10" s="586">
        <v>-5501359050.7732582</v>
      </c>
      <c r="D10" s="586">
        <v>0</v>
      </c>
      <c r="E10" s="586">
        <v>0</v>
      </c>
      <c r="F10" s="586">
        <v>-5501359050.7732582</v>
      </c>
      <c r="G10" s="586">
        <v>-5501359050.7732582</v>
      </c>
      <c r="H10" s="586">
        <v>0</v>
      </c>
      <c r="I10" s="586">
        <v>0</v>
      </c>
      <c r="J10" s="586">
        <v>-5501359050.7732582</v>
      </c>
      <c r="K10" s="599">
        <v>1</v>
      </c>
      <c r="L10" s="586">
        <v>-5621234238.66924</v>
      </c>
      <c r="M10" s="586">
        <v>-5621234238.66924</v>
      </c>
      <c r="N10" s="586">
        <v>0</v>
      </c>
      <c r="O10" s="586">
        <v>0</v>
      </c>
      <c r="P10" s="586">
        <v>-5621234238.66924</v>
      </c>
      <c r="Q10" s="586">
        <v>-5621234238.66924</v>
      </c>
      <c r="R10" s="586">
        <v>0</v>
      </c>
      <c r="S10" s="586">
        <v>0</v>
      </c>
      <c r="T10" s="586">
        <v>-5621234238.66924</v>
      </c>
      <c r="U10" s="599">
        <v>1</v>
      </c>
      <c r="V10" s="586">
        <v>-5661800495.7011261</v>
      </c>
      <c r="W10" s="586">
        <v>-5661800495.7011261</v>
      </c>
      <c r="X10" s="586">
        <v>0</v>
      </c>
      <c r="Y10" s="586">
        <v>0</v>
      </c>
      <c r="Z10" s="586">
        <v>-5661800495.7011261</v>
      </c>
      <c r="AA10" s="586">
        <v>-5661800495.7011261</v>
      </c>
      <c r="AB10" s="586">
        <v>0</v>
      </c>
      <c r="AC10" s="586">
        <v>0</v>
      </c>
      <c r="AD10" s="586">
        <v>-5661800495.7011261</v>
      </c>
      <c r="AE10" s="586">
        <f t="shared" ref="AE10:AE36" si="0">+IF(AF10=1,AD10,AD10*$AT$6)</f>
        <v>-5661800495.7011261</v>
      </c>
      <c r="AF10" s="599">
        <v>1</v>
      </c>
      <c r="AG10" s="586">
        <v>-5698652491.7832079</v>
      </c>
      <c r="AH10" s="586">
        <v>-5698652491.7832079</v>
      </c>
      <c r="AI10" s="586">
        <v>0</v>
      </c>
      <c r="AJ10" s="586">
        <v>0</v>
      </c>
      <c r="AK10" s="586">
        <v>-5698652491.7832079</v>
      </c>
      <c r="AL10" s="586">
        <v>-5698652491.7832079</v>
      </c>
      <c r="AM10" s="586">
        <v>0</v>
      </c>
      <c r="AN10" s="586">
        <v>0</v>
      </c>
      <c r="AO10" s="586">
        <v>-5698652491.7832079</v>
      </c>
      <c r="AP10" s="599">
        <v>1</v>
      </c>
      <c r="AV10" s="83">
        <v>-5698652491.7832079</v>
      </c>
      <c r="AW10" s="83">
        <v>-5698652491.7832079</v>
      </c>
      <c r="AX10" s="83">
        <v>0</v>
      </c>
      <c r="AY10" s="83">
        <v>0</v>
      </c>
      <c r="AZ10" s="83">
        <v>-5698652491.7832079</v>
      </c>
      <c r="BA10" s="83">
        <v>-5698652491.7832079</v>
      </c>
      <c r="BB10" s="83">
        <v>0</v>
      </c>
      <c r="BC10" s="83">
        <v>0</v>
      </c>
      <c r="BD10" s="83">
        <v>-5698652491.7832079</v>
      </c>
      <c r="BE10" s="586">
        <f t="shared" ref="BE10:BE36" si="1">+IF(BF10=1,BD10,BD10*$BJ$6)</f>
        <v>-5698652491.7832079</v>
      </c>
      <c r="BF10" s="82">
        <v>1</v>
      </c>
    </row>
    <row r="11" spans="1:62">
      <c r="A11" s="598" t="s">
        <v>1056</v>
      </c>
      <c r="B11" s="586">
        <v>-3499918611.6471901</v>
      </c>
      <c r="C11" s="586">
        <v>-3499918611.6471901</v>
      </c>
      <c r="D11" s="586">
        <v>3499918611.6471901</v>
      </c>
      <c r="E11" s="586">
        <v>0</v>
      </c>
      <c r="F11" s="586">
        <v>0</v>
      </c>
      <c r="G11" s="586">
        <v>-3499918611.6471901</v>
      </c>
      <c r="H11" s="586">
        <v>3499918611.6471901</v>
      </c>
      <c r="I11" s="586">
        <v>0</v>
      </c>
      <c r="J11" s="586">
        <v>0</v>
      </c>
      <c r="K11" s="599">
        <v>1</v>
      </c>
      <c r="L11" s="586">
        <v>-2791504232.68645</v>
      </c>
      <c r="M11" s="586">
        <v>-2791504232.68645</v>
      </c>
      <c r="N11" s="586">
        <v>2791504232.68645</v>
      </c>
      <c r="O11" s="586">
        <v>0</v>
      </c>
      <c r="P11" s="586">
        <v>0</v>
      </c>
      <c r="Q11" s="586">
        <v>-2791504232.68645</v>
      </c>
      <c r="R11" s="586">
        <v>2791504232.68645</v>
      </c>
      <c r="S11" s="586">
        <v>0</v>
      </c>
      <c r="T11" s="586">
        <v>0</v>
      </c>
      <c r="U11" s="599">
        <v>1</v>
      </c>
      <c r="V11" s="586">
        <v>-3120424149.9785042</v>
      </c>
      <c r="W11" s="586">
        <v>-3120424149.9785042</v>
      </c>
      <c r="X11" s="586">
        <v>3120424149.9785042</v>
      </c>
      <c r="Y11" s="586">
        <v>0</v>
      </c>
      <c r="Z11" s="586">
        <v>0</v>
      </c>
      <c r="AA11" s="586">
        <v>-3120424149.9785042</v>
      </c>
      <c r="AB11" s="586">
        <v>3120424149.9785042</v>
      </c>
      <c r="AC11" s="586">
        <v>0</v>
      </c>
      <c r="AD11" s="586">
        <v>0</v>
      </c>
      <c r="AE11" s="586">
        <f t="shared" si="0"/>
        <v>0</v>
      </c>
      <c r="AF11" s="599">
        <v>1</v>
      </c>
      <c r="AG11" s="586">
        <v>-3336312467.5027752</v>
      </c>
      <c r="AH11" s="586">
        <v>-3336312467.5027752</v>
      </c>
      <c r="AI11" s="586">
        <v>3336312467.5027752</v>
      </c>
      <c r="AJ11" s="586">
        <v>0</v>
      </c>
      <c r="AK11" s="586">
        <v>0</v>
      </c>
      <c r="AL11" s="586">
        <v>-3336312467.5027752</v>
      </c>
      <c r="AM11" s="586">
        <v>3336312467.5027752</v>
      </c>
      <c r="AN11" s="586">
        <v>0</v>
      </c>
      <c r="AO11" s="586">
        <v>0</v>
      </c>
      <c r="AP11" s="599">
        <v>1</v>
      </c>
      <c r="AV11" s="83">
        <v>-3336312467.5027752</v>
      </c>
      <c r="AW11" s="83">
        <v>-3336312467.5027752</v>
      </c>
      <c r="AX11" s="83">
        <v>3336312467.5027752</v>
      </c>
      <c r="AY11" s="83">
        <v>0</v>
      </c>
      <c r="AZ11" s="83">
        <v>0</v>
      </c>
      <c r="BA11" s="83">
        <v>-3336312467.5027752</v>
      </c>
      <c r="BB11" s="83">
        <v>3336312467.5027752</v>
      </c>
      <c r="BC11" s="83">
        <v>0</v>
      </c>
      <c r="BD11" s="83">
        <v>0</v>
      </c>
      <c r="BE11" s="586">
        <f t="shared" si="1"/>
        <v>0</v>
      </c>
      <c r="BF11" s="82">
        <v>1</v>
      </c>
    </row>
    <row r="12" spans="1:62">
      <c r="A12" s="598" t="s">
        <v>1055</v>
      </c>
      <c r="B12" s="586">
        <v>0</v>
      </c>
      <c r="C12" s="586">
        <v>0</v>
      </c>
      <c r="D12" s="586">
        <v>0</v>
      </c>
      <c r="E12" s="586">
        <v>0</v>
      </c>
      <c r="F12" s="586">
        <v>0</v>
      </c>
      <c r="G12" s="586">
        <v>0</v>
      </c>
      <c r="H12" s="586">
        <v>0</v>
      </c>
      <c r="I12" s="586">
        <v>0</v>
      </c>
      <c r="J12" s="586">
        <v>0</v>
      </c>
      <c r="K12" s="599">
        <v>1</v>
      </c>
      <c r="L12" s="586">
        <v>0</v>
      </c>
      <c r="M12" s="586">
        <v>0</v>
      </c>
      <c r="N12" s="586">
        <v>0</v>
      </c>
      <c r="O12" s="586">
        <v>0</v>
      </c>
      <c r="P12" s="586">
        <v>0</v>
      </c>
      <c r="Q12" s="586">
        <v>0</v>
      </c>
      <c r="R12" s="586">
        <v>0</v>
      </c>
      <c r="S12" s="586">
        <v>0</v>
      </c>
      <c r="T12" s="586">
        <v>0</v>
      </c>
      <c r="U12" s="599">
        <v>1</v>
      </c>
      <c r="V12" s="586">
        <v>0</v>
      </c>
      <c r="W12" s="586">
        <v>0</v>
      </c>
      <c r="X12" s="586">
        <v>0</v>
      </c>
      <c r="Y12" s="586">
        <v>0</v>
      </c>
      <c r="Z12" s="586">
        <v>0</v>
      </c>
      <c r="AA12" s="586">
        <v>0</v>
      </c>
      <c r="AB12" s="586">
        <v>0</v>
      </c>
      <c r="AC12" s="586">
        <v>0</v>
      </c>
      <c r="AD12" s="586">
        <v>0</v>
      </c>
      <c r="AE12" s="586">
        <f t="shared" si="0"/>
        <v>0</v>
      </c>
      <c r="AF12" s="599">
        <v>1</v>
      </c>
      <c r="AG12" s="586">
        <v>0</v>
      </c>
      <c r="AH12" s="586">
        <v>0</v>
      </c>
      <c r="AI12" s="586">
        <v>0</v>
      </c>
      <c r="AJ12" s="586">
        <v>0</v>
      </c>
      <c r="AK12" s="586">
        <v>0</v>
      </c>
      <c r="AL12" s="586">
        <v>0</v>
      </c>
      <c r="AM12" s="586">
        <v>0</v>
      </c>
      <c r="AN12" s="586">
        <v>0</v>
      </c>
      <c r="AO12" s="586">
        <v>0</v>
      </c>
      <c r="AP12" s="599">
        <v>1</v>
      </c>
      <c r="AV12" s="83">
        <v>0</v>
      </c>
      <c r="AW12" s="83">
        <v>0</v>
      </c>
      <c r="AX12" s="83">
        <v>0</v>
      </c>
      <c r="AY12" s="83">
        <v>0</v>
      </c>
      <c r="AZ12" s="83">
        <v>0</v>
      </c>
      <c r="BA12" s="83">
        <v>0</v>
      </c>
      <c r="BB12" s="83">
        <v>0</v>
      </c>
      <c r="BC12" s="83">
        <v>0</v>
      </c>
      <c r="BD12" s="83">
        <v>0</v>
      </c>
      <c r="BE12" s="586">
        <f t="shared" si="1"/>
        <v>0</v>
      </c>
      <c r="BF12" s="82">
        <v>1</v>
      </c>
    </row>
    <row r="13" spans="1:62">
      <c r="A13" s="598" t="s">
        <v>1054</v>
      </c>
      <c r="B13" s="586">
        <v>-461773045.13558131</v>
      </c>
      <c r="C13" s="586">
        <v>-461773045.13558131</v>
      </c>
      <c r="D13" s="586">
        <v>461773045.13558131</v>
      </c>
      <c r="E13" s="586">
        <v>0</v>
      </c>
      <c r="F13" s="586">
        <v>0</v>
      </c>
      <c r="G13" s="586">
        <v>-461773045.13558131</v>
      </c>
      <c r="H13" s="586">
        <v>461773045.13558131</v>
      </c>
      <c r="I13" s="586">
        <v>0</v>
      </c>
      <c r="J13" s="586">
        <v>0</v>
      </c>
      <c r="K13" s="599">
        <v>1</v>
      </c>
      <c r="L13" s="586">
        <v>-452656320.61014736</v>
      </c>
      <c r="M13" s="586">
        <v>-452656320.61014736</v>
      </c>
      <c r="N13" s="586">
        <v>452656320.61014736</v>
      </c>
      <c r="O13" s="586">
        <v>0</v>
      </c>
      <c r="P13" s="586">
        <v>0</v>
      </c>
      <c r="Q13" s="586">
        <v>-452656320.61014736</v>
      </c>
      <c r="R13" s="586">
        <v>452656320.61014736</v>
      </c>
      <c r="S13" s="586">
        <v>0</v>
      </c>
      <c r="T13" s="586">
        <v>0</v>
      </c>
      <c r="U13" s="599">
        <v>1</v>
      </c>
      <c r="V13" s="586">
        <v>-462560470.46362996</v>
      </c>
      <c r="W13" s="586">
        <v>-462560470.46362996</v>
      </c>
      <c r="X13" s="586">
        <v>462560470.46362996</v>
      </c>
      <c r="Y13" s="586">
        <v>0</v>
      </c>
      <c r="Z13" s="586">
        <v>0</v>
      </c>
      <c r="AA13" s="586">
        <v>-462560470.46362996</v>
      </c>
      <c r="AB13" s="586">
        <v>462560470.46362996</v>
      </c>
      <c r="AC13" s="586">
        <v>0</v>
      </c>
      <c r="AD13" s="586">
        <v>0</v>
      </c>
      <c r="AE13" s="586">
        <f t="shared" si="0"/>
        <v>0</v>
      </c>
      <c r="AF13" s="599">
        <v>1</v>
      </c>
      <c r="AG13" s="586">
        <v>-476013711.07693344</v>
      </c>
      <c r="AH13" s="586">
        <v>-476013711.07693344</v>
      </c>
      <c r="AI13" s="586">
        <v>476013711.07693344</v>
      </c>
      <c r="AJ13" s="586">
        <v>0</v>
      </c>
      <c r="AK13" s="586">
        <v>0</v>
      </c>
      <c r="AL13" s="586">
        <v>-476013711.07693344</v>
      </c>
      <c r="AM13" s="586">
        <v>476013711.07693344</v>
      </c>
      <c r="AN13" s="586">
        <v>0</v>
      </c>
      <c r="AO13" s="586">
        <v>0</v>
      </c>
      <c r="AP13" s="599">
        <v>1</v>
      </c>
      <c r="AV13" s="83">
        <v>-476013711.07693344</v>
      </c>
      <c r="AW13" s="83">
        <v>-476013711.07693344</v>
      </c>
      <c r="AX13" s="83">
        <v>476013711.07693344</v>
      </c>
      <c r="AY13" s="83">
        <v>0</v>
      </c>
      <c r="AZ13" s="83">
        <v>0</v>
      </c>
      <c r="BA13" s="83">
        <v>-476013711.07693344</v>
      </c>
      <c r="BB13" s="83">
        <v>476013711.07693344</v>
      </c>
      <c r="BC13" s="83">
        <v>0</v>
      </c>
      <c r="BD13" s="83">
        <v>0</v>
      </c>
      <c r="BE13" s="586">
        <f t="shared" si="1"/>
        <v>0</v>
      </c>
      <c r="BF13" s="82">
        <v>1</v>
      </c>
    </row>
    <row r="14" spans="1:62">
      <c r="A14" s="598" t="s">
        <v>1053</v>
      </c>
      <c r="B14" s="586">
        <v>-155368689.80631569</v>
      </c>
      <c r="C14" s="586">
        <v>-155368689.80631569</v>
      </c>
      <c r="D14" s="586">
        <v>155368689.80631569</v>
      </c>
      <c r="E14" s="586">
        <v>0</v>
      </c>
      <c r="F14" s="586">
        <v>0</v>
      </c>
      <c r="G14" s="586">
        <v>-155368689.80631569</v>
      </c>
      <c r="H14" s="586">
        <v>155368689.80631569</v>
      </c>
      <c r="I14" s="586">
        <v>0</v>
      </c>
      <c r="J14" s="586">
        <v>0</v>
      </c>
      <c r="K14" s="599">
        <v>1</v>
      </c>
      <c r="L14" s="586">
        <v>-143003121.08203629</v>
      </c>
      <c r="M14" s="586">
        <v>-143003121.08203629</v>
      </c>
      <c r="N14" s="586">
        <v>143003121.08203629</v>
      </c>
      <c r="O14" s="586">
        <v>0</v>
      </c>
      <c r="P14" s="586">
        <v>0</v>
      </c>
      <c r="Q14" s="586">
        <v>-143003121.08203629</v>
      </c>
      <c r="R14" s="586">
        <v>143003121.08203629</v>
      </c>
      <c r="S14" s="586">
        <v>0</v>
      </c>
      <c r="T14" s="586">
        <v>0</v>
      </c>
      <c r="U14" s="599">
        <v>1</v>
      </c>
      <c r="V14" s="586">
        <v>-134819977.98683727</v>
      </c>
      <c r="W14" s="586">
        <v>-134819977.98683727</v>
      </c>
      <c r="X14" s="586">
        <v>134819977.98683727</v>
      </c>
      <c r="Y14" s="586">
        <v>0</v>
      </c>
      <c r="Z14" s="586">
        <v>0</v>
      </c>
      <c r="AA14" s="586">
        <v>-134819977.98683727</v>
      </c>
      <c r="AB14" s="586">
        <v>134819977.98683727</v>
      </c>
      <c r="AC14" s="586">
        <v>0</v>
      </c>
      <c r="AD14" s="586">
        <v>0</v>
      </c>
      <c r="AE14" s="586">
        <f t="shared" si="0"/>
        <v>0</v>
      </c>
      <c r="AF14" s="599">
        <v>1</v>
      </c>
      <c r="AG14" s="586">
        <v>-134693723.28294411</v>
      </c>
      <c r="AH14" s="586">
        <v>-134693723.28294411</v>
      </c>
      <c r="AI14" s="586">
        <v>134693723.28294411</v>
      </c>
      <c r="AJ14" s="586">
        <v>0</v>
      </c>
      <c r="AK14" s="586">
        <v>0</v>
      </c>
      <c r="AL14" s="586">
        <v>-134693723.28294411</v>
      </c>
      <c r="AM14" s="586">
        <v>134693723.28294411</v>
      </c>
      <c r="AN14" s="586">
        <v>0</v>
      </c>
      <c r="AO14" s="586">
        <v>0</v>
      </c>
      <c r="AP14" s="599">
        <v>1</v>
      </c>
      <c r="AV14" s="83">
        <v>-134693723.28294411</v>
      </c>
      <c r="AW14" s="83">
        <v>-134693723.28294411</v>
      </c>
      <c r="AX14" s="83">
        <v>134693723.28294411</v>
      </c>
      <c r="AY14" s="83">
        <v>0</v>
      </c>
      <c r="AZ14" s="83">
        <v>0</v>
      </c>
      <c r="BA14" s="83">
        <v>-134693723.28294411</v>
      </c>
      <c r="BB14" s="83">
        <v>134693723.28294411</v>
      </c>
      <c r="BC14" s="83">
        <v>0</v>
      </c>
      <c r="BD14" s="83">
        <v>0</v>
      </c>
      <c r="BE14" s="586">
        <f t="shared" si="1"/>
        <v>0</v>
      </c>
      <c r="BF14" s="82">
        <v>1</v>
      </c>
    </row>
    <row r="15" spans="1:62">
      <c r="A15" s="598" t="s">
        <v>1052</v>
      </c>
      <c r="B15" s="586">
        <v>-205384097.21667761</v>
      </c>
      <c r="C15" s="586">
        <v>-205384097.21667761</v>
      </c>
      <c r="D15" s="586">
        <v>205384097.21667761</v>
      </c>
      <c r="E15" s="586">
        <v>0</v>
      </c>
      <c r="F15" s="586">
        <v>0</v>
      </c>
      <c r="G15" s="586">
        <v>-205384097.21667761</v>
      </c>
      <c r="H15" s="586">
        <v>205384097.21667761</v>
      </c>
      <c r="I15" s="586">
        <v>0</v>
      </c>
      <c r="J15" s="586">
        <v>0</v>
      </c>
      <c r="K15" s="599">
        <v>1</v>
      </c>
      <c r="L15" s="586">
        <v>-265598522.4963119</v>
      </c>
      <c r="M15" s="586">
        <v>-265598522.4963119</v>
      </c>
      <c r="N15" s="586">
        <v>265598522.4963119</v>
      </c>
      <c r="O15" s="586">
        <v>0</v>
      </c>
      <c r="P15" s="586">
        <v>0</v>
      </c>
      <c r="Q15" s="586">
        <v>-265598522.4963119</v>
      </c>
      <c r="R15" s="586">
        <v>265598522.4963119</v>
      </c>
      <c r="S15" s="586">
        <v>0</v>
      </c>
      <c r="T15" s="586">
        <v>0</v>
      </c>
      <c r="U15" s="599">
        <v>1</v>
      </c>
      <c r="V15" s="586">
        <v>-206703341.67944184</v>
      </c>
      <c r="W15" s="586">
        <v>-206703341.67944184</v>
      </c>
      <c r="X15" s="586">
        <v>206703341.67944184</v>
      </c>
      <c r="Y15" s="586">
        <v>0</v>
      </c>
      <c r="Z15" s="586">
        <v>0</v>
      </c>
      <c r="AA15" s="586">
        <v>-206703341.67944184</v>
      </c>
      <c r="AB15" s="586">
        <v>206703341.67944184</v>
      </c>
      <c r="AC15" s="586">
        <v>0</v>
      </c>
      <c r="AD15" s="586">
        <v>0</v>
      </c>
      <c r="AE15" s="586">
        <f t="shared" si="0"/>
        <v>0</v>
      </c>
      <c r="AF15" s="599">
        <v>1</v>
      </c>
      <c r="AG15" s="586">
        <v>-191715913.41084468</v>
      </c>
      <c r="AH15" s="586">
        <v>-191715913.41084468</v>
      </c>
      <c r="AI15" s="586">
        <v>191715913.41084468</v>
      </c>
      <c r="AJ15" s="586">
        <v>0</v>
      </c>
      <c r="AK15" s="586">
        <v>0</v>
      </c>
      <c r="AL15" s="586">
        <v>-191715913.41084468</v>
      </c>
      <c r="AM15" s="586">
        <v>191715913.41084468</v>
      </c>
      <c r="AN15" s="586">
        <v>0</v>
      </c>
      <c r="AO15" s="586">
        <v>0</v>
      </c>
      <c r="AP15" s="599">
        <v>1</v>
      </c>
      <c r="AV15" s="83">
        <v>-191715913.41084468</v>
      </c>
      <c r="AW15" s="83">
        <v>-191715913.41084468</v>
      </c>
      <c r="AX15" s="83">
        <v>191715913.41084468</v>
      </c>
      <c r="AY15" s="83">
        <v>0</v>
      </c>
      <c r="AZ15" s="83">
        <v>0</v>
      </c>
      <c r="BA15" s="83">
        <v>-191715913.41084468</v>
      </c>
      <c r="BB15" s="83">
        <v>191715913.41084468</v>
      </c>
      <c r="BC15" s="83">
        <v>0</v>
      </c>
      <c r="BD15" s="83">
        <v>0</v>
      </c>
      <c r="BE15" s="586">
        <f t="shared" si="1"/>
        <v>0</v>
      </c>
      <c r="BF15" s="82">
        <v>1</v>
      </c>
    </row>
    <row r="16" spans="1:62">
      <c r="A16" s="598" t="s">
        <v>1051</v>
      </c>
      <c r="B16" s="586">
        <v>-119440047.7559</v>
      </c>
      <c r="C16" s="586">
        <v>-119440047.7559</v>
      </c>
      <c r="D16" s="586">
        <v>119440047.7559</v>
      </c>
      <c r="E16" s="586">
        <v>0</v>
      </c>
      <c r="F16" s="586">
        <v>0</v>
      </c>
      <c r="G16" s="586">
        <v>-119440047.7559</v>
      </c>
      <c r="H16" s="586">
        <v>119440047.7559</v>
      </c>
      <c r="I16" s="586">
        <v>0</v>
      </c>
      <c r="J16" s="586">
        <v>0</v>
      </c>
      <c r="K16" s="599">
        <v>1</v>
      </c>
      <c r="L16" s="586">
        <v>-137014767.38550001</v>
      </c>
      <c r="M16" s="586">
        <v>-137014767.38550001</v>
      </c>
      <c r="N16" s="586">
        <v>137014767.38550001</v>
      </c>
      <c r="O16" s="586">
        <v>0</v>
      </c>
      <c r="P16" s="586">
        <v>0</v>
      </c>
      <c r="Q16" s="586">
        <v>-137014767.38550001</v>
      </c>
      <c r="R16" s="586">
        <v>137014767.38550001</v>
      </c>
      <c r="S16" s="586">
        <v>0</v>
      </c>
      <c r="T16" s="586">
        <v>0</v>
      </c>
      <c r="U16" s="599">
        <v>1</v>
      </c>
      <c r="V16" s="586">
        <v>-116244681.80487876</v>
      </c>
      <c r="W16" s="586">
        <v>-116244681.80487876</v>
      </c>
      <c r="X16" s="586">
        <v>116244681.80487876</v>
      </c>
      <c r="Y16" s="586">
        <v>0</v>
      </c>
      <c r="Z16" s="586">
        <v>0</v>
      </c>
      <c r="AA16" s="586">
        <v>-116244681.80487876</v>
      </c>
      <c r="AB16" s="586">
        <v>116244681.80487876</v>
      </c>
      <c r="AC16" s="586">
        <v>0</v>
      </c>
      <c r="AD16" s="586">
        <v>0</v>
      </c>
      <c r="AE16" s="586">
        <f t="shared" si="0"/>
        <v>0</v>
      </c>
      <c r="AF16" s="599">
        <v>1</v>
      </c>
      <c r="AG16" s="586">
        <v>-119138036.77015612</v>
      </c>
      <c r="AH16" s="586">
        <v>-119138036.77015612</v>
      </c>
      <c r="AI16" s="586">
        <v>119138036.77015612</v>
      </c>
      <c r="AJ16" s="586">
        <v>0</v>
      </c>
      <c r="AK16" s="586">
        <v>0</v>
      </c>
      <c r="AL16" s="586">
        <v>-119138036.77015612</v>
      </c>
      <c r="AM16" s="586">
        <v>119138036.77015612</v>
      </c>
      <c r="AN16" s="586">
        <v>0</v>
      </c>
      <c r="AO16" s="586">
        <v>0</v>
      </c>
      <c r="AP16" s="599">
        <v>1</v>
      </c>
      <c r="AV16" s="83">
        <v>-119138036.77015612</v>
      </c>
      <c r="AW16" s="83">
        <v>-119138036.77015612</v>
      </c>
      <c r="AX16" s="83">
        <v>119138036.77015612</v>
      </c>
      <c r="AY16" s="83">
        <v>0</v>
      </c>
      <c r="AZ16" s="83">
        <v>0</v>
      </c>
      <c r="BA16" s="83">
        <v>-119138036.77015612</v>
      </c>
      <c r="BB16" s="83">
        <v>119138036.77015612</v>
      </c>
      <c r="BC16" s="83">
        <v>0</v>
      </c>
      <c r="BD16" s="83">
        <v>0</v>
      </c>
      <c r="BE16" s="586">
        <f t="shared" si="1"/>
        <v>0</v>
      </c>
      <c r="BF16" s="82">
        <v>1</v>
      </c>
    </row>
    <row r="17" spans="1:58">
      <c r="A17" s="598" t="s">
        <v>1050</v>
      </c>
      <c r="B17" s="586">
        <v>0</v>
      </c>
      <c r="C17" s="586">
        <v>0</v>
      </c>
      <c r="D17" s="586">
        <v>0</v>
      </c>
      <c r="E17" s="586">
        <v>0</v>
      </c>
      <c r="F17" s="586">
        <v>0</v>
      </c>
      <c r="G17" s="586">
        <v>0</v>
      </c>
      <c r="H17" s="586">
        <v>0</v>
      </c>
      <c r="I17" s="586">
        <v>0</v>
      </c>
      <c r="J17" s="586">
        <v>0</v>
      </c>
      <c r="K17" s="599">
        <v>1</v>
      </c>
      <c r="L17" s="586">
        <v>0</v>
      </c>
      <c r="M17" s="586">
        <v>0</v>
      </c>
      <c r="N17" s="586">
        <v>0</v>
      </c>
      <c r="O17" s="586">
        <v>0</v>
      </c>
      <c r="P17" s="586">
        <v>0</v>
      </c>
      <c r="Q17" s="586">
        <v>0</v>
      </c>
      <c r="R17" s="586">
        <v>0</v>
      </c>
      <c r="S17" s="586">
        <v>0</v>
      </c>
      <c r="T17" s="586">
        <v>0</v>
      </c>
      <c r="U17" s="599">
        <v>1</v>
      </c>
      <c r="V17" s="586">
        <v>0</v>
      </c>
      <c r="W17" s="586">
        <v>0</v>
      </c>
      <c r="X17" s="586">
        <v>0</v>
      </c>
      <c r="Y17" s="586">
        <v>0</v>
      </c>
      <c r="Z17" s="586">
        <v>0</v>
      </c>
      <c r="AA17" s="586">
        <v>0</v>
      </c>
      <c r="AB17" s="586">
        <v>0</v>
      </c>
      <c r="AC17" s="586">
        <v>0</v>
      </c>
      <c r="AD17" s="586">
        <v>0</v>
      </c>
      <c r="AE17" s="586">
        <f t="shared" si="0"/>
        <v>0</v>
      </c>
      <c r="AF17" s="599">
        <v>1</v>
      </c>
      <c r="AG17" s="586">
        <v>0</v>
      </c>
      <c r="AH17" s="586">
        <v>0</v>
      </c>
      <c r="AI17" s="586">
        <v>0</v>
      </c>
      <c r="AJ17" s="586">
        <v>0</v>
      </c>
      <c r="AK17" s="586">
        <v>0</v>
      </c>
      <c r="AL17" s="586">
        <v>0</v>
      </c>
      <c r="AM17" s="586">
        <v>0</v>
      </c>
      <c r="AN17" s="586">
        <v>0</v>
      </c>
      <c r="AO17" s="586">
        <v>0</v>
      </c>
      <c r="AP17" s="599">
        <v>1</v>
      </c>
      <c r="AV17" s="83">
        <v>0</v>
      </c>
      <c r="AW17" s="83">
        <v>0</v>
      </c>
      <c r="AX17" s="83">
        <v>0</v>
      </c>
      <c r="AY17" s="83">
        <v>0</v>
      </c>
      <c r="AZ17" s="83">
        <v>0</v>
      </c>
      <c r="BA17" s="83">
        <v>0</v>
      </c>
      <c r="BB17" s="83">
        <v>0</v>
      </c>
      <c r="BC17" s="83">
        <v>0</v>
      </c>
      <c r="BD17" s="83">
        <v>0</v>
      </c>
      <c r="BE17" s="586">
        <f t="shared" si="1"/>
        <v>0</v>
      </c>
      <c r="BF17" s="82">
        <v>1</v>
      </c>
    </row>
    <row r="18" spans="1:58">
      <c r="A18" s="598" t="s">
        <v>1049</v>
      </c>
      <c r="B18" s="586">
        <v>-477245168.94842035</v>
      </c>
      <c r="C18" s="586">
        <v>-477245168.94842035</v>
      </c>
      <c r="D18" s="586">
        <v>477245168.94842035</v>
      </c>
      <c r="E18" s="586">
        <v>0</v>
      </c>
      <c r="F18" s="586">
        <v>0</v>
      </c>
      <c r="G18" s="586">
        <v>-477245168.94842035</v>
      </c>
      <c r="H18" s="586">
        <v>477245168.94842035</v>
      </c>
      <c r="I18" s="586">
        <v>0</v>
      </c>
      <c r="J18" s="586">
        <v>0</v>
      </c>
      <c r="K18" s="599">
        <v>1</v>
      </c>
      <c r="L18" s="586">
        <v>-344468633.84036827</v>
      </c>
      <c r="M18" s="586">
        <v>-344468633.84036827</v>
      </c>
      <c r="N18" s="586">
        <v>344468633.84036827</v>
      </c>
      <c r="O18" s="586">
        <v>0</v>
      </c>
      <c r="P18" s="586">
        <v>0</v>
      </c>
      <c r="Q18" s="586">
        <v>-344468633.84036827</v>
      </c>
      <c r="R18" s="586">
        <v>344468633.84036827</v>
      </c>
      <c r="S18" s="586">
        <v>0</v>
      </c>
      <c r="T18" s="586">
        <v>0</v>
      </c>
      <c r="U18" s="599">
        <v>1</v>
      </c>
      <c r="V18" s="586">
        <v>-316265856.94376278</v>
      </c>
      <c r="W18" s="586">
        <v>-316265856.94376278</v>
      </c>
      <c r="X18" s="586">
        <v>316265856.94376278</v>
      </c>
      <c r="Y18" s="586">
        <v>0</v>
      </c>
      <c r="Z18" s="586">
        <v>0</v>
      </c>
      <c r="AA18" s="586">
        <v>-316265856.94376278</v>
      </c>
      <c r="AB18" s="586">
        <v>316265856.94376278</v>
      </c>
      <c r="AC18" s="586">
        <v>0</v>
      </c>
      <c r="AD18" s="586">
        <v>0</v>
      </c>
      <c r="AE18" s="586">
        <f t="shared" si="0"/>
        <v>0</v>
      </c>
      <c r="AF18" s="599">
        <v>1</v>
      </c>
      <c r="AG18" s="586">
        <v>-302345099.35227895</v>
      </c>
      <c r="AH18" s="586">
        <v>-302345099.35227895</v>
      </c>
      <c r="AI18" s="586">
        <v>302345099.35227895</v>
      </c>
      <c r="AJ18" s="586">
        <v>0</v>
      </c>
      <c r="AK18" s="586">
        <v>0</v>
      </c>
      <c r="AL18" s="586">
        <v>-302345099.35227895</v>
      </c>
      <c r="AM18" s="586">
        <v>302345099.35227895</v>
      </c>
      <c r="AN18" s="586">
        <v>0</v>
      </c>
      <c r="AO18" s="586">
        <v>0</v>
      </c>
      <c r="AP18" s="599">
        <v>1</v>
      </c>
      <c r="AV18" s="83">
        <v>-302345099.35227895</v>
      </c>
      <c r="AW18" s="83">
        <v>-302345099.35227895</v>
      </c>
      <c r="AX18" s="83">
        <v>302345099.35227895</v>
      </c>
      <c r="AY18" s="83">
        <v>0</v>
      </c>
      <c r="AZ18" s="83">
        <v>0</v>
      </c>
      <c r="BA18" s="83">
        <v>-302345099.35227895</v>
      </c>
      <c r="BB18" s="83">
        <v>302345099.35227895</v>
      </c>
      <c r="BC18" s="83">
        <v>0</v>
      </c>
      <c r="BD18" s="83">
        <v>0</v>
      </c>
      <c r="BE18" s="586">
        <f t="shared" si="1"/>
        <v>0</v>
      </c>
      <c r="BF18" s="82">
        <v>1</v>
      </c>
    </row>
    <row r="19" spans="1:58">
      <c r="A19" s="598" t="s">
        <v>1048</v>
      </c>
      <c r="B19" s="586">
        <v>-252852952.48796576</v>
      </c>
      <c r="C19" s="586">
        <v>-252852952.48796576</v>
      </c>
      <c r="D19" s="586">
        <v>252852952.48796576</v>
      </c>
      <c r="E19" s="586">
        <v>0</v>
      </c>
      <c r="F19" s="586">
        <v>0</v>
      </c>
      <c r="G19" s="586">
        <v>-252852952.48796576</v>
      </c>
      <c r="H19" s="586">
        <v>252852952.48796576</v>
      </c>
      <c r="I19" s="586">
        <v>0</v>
      </c>
      <c r="J19" s="586">
        <v>0</v>
      </c>
      <c r="K19" s="599">
        <v>1</v>
      </c>
      <c r="L19" s="586">
        <v>-238965339.77282766</v>
      </c>
      <c r="M19" s="586">
        <v>-238965339.77282766</v>
      </c>
      <c r="N19" s="586">
        <v>238965339.77282766</v>
      </c>
      <c r="O19" s="586">
        <v>0</v>
      </c>
      <c r="P19" s="586">
        <v>0</v>
      </c>
      <c r="Q19" s="586">
        <v>-238965339.77282766</v>
      </c>
      <c r="R19" s="586">
        <v>238965339.77282766</v>
      </c>
      <c r="S19" s="586">
        <v>0</v>
      </c>
      <c r="T19" s="586">
        <v>0</v>
      </c>
      <c r="U19" s="599">
        <v>1</v>
      </c>
      <c r="V19" s="586">
        <v>-245046588.23929924</v>
      </c>
      <c r="W19" s="586">
        <v>-245046588.23929924</v>
      </c>
      <c r="X19" s="586">
        <v>245046588.23929924</v>
      </c>
      <c r="Y19" s="586">
        <v>0</v>
      </c>
      <c r="Z19" s="586">
        <v>0</v>
      </c>
      <c r="AA19" s="586">
        <v>-245046588.23929924</v>
      </c>
      <c r="AB19" s="586">
        <v>245046588.23929924</v>
      </c>
      <c r="AC19" s="586">
        <v>0</v>
      </c>
      <c r="AD19" s="586">
        <v>0</v>
      </c>
      <c r="AE19" s="586">
        <f t="shared" si="0"/>
        <v>0</v>
      </c>
      <c r="AF19" s="599">
        <v>1</v>
      </c>
      <c r="AG19" s="586">
        <v>-250721646.62413806</v>
      </c>
      <c r="AH19" s="586">
        <v>-250721646.62413806</v>
      </c>
      <c r="AI19" s="586">
        <v>250721646.62413806</v>
      </c>
      <c r="AJ19" s="586">
        <v>0</v>
      </c>
      <c r="AK19" s="586">
        <v>0</v>
      </c>
      <c r="AL19" s="586">
        <v>-250721646.62413806</v>
      </c>
      <c r="AM19" s="586">
        <v>250721646.62413806</v>
      </c>
      <c r="AN19" s="586">
        <v>0</v>
      </c>
      <c r="AO19" s="586">
        <v>0</v>
      </c>
      <c r="AP19" s="599">
        <v>1</v>
      </c>
      <c r="AV19" s="83">
        <v>-250721646.62413806</v>
      </c>
      <c r="AW19" s="83">
        <v>-250721646.62413806</v>
      </c>
      <c r="AX19" s="83">
        <v>250721646.62413806</v>
      </c>
      <c r="AY19" s="83">
        <v>0</v>
      </c>
      <c r="AZ19" s="83">
        <v>0</v>
      </c>
      <c r="BA19" s="83">
        <v>-250721646.62413806</v>
      </c>
      <c r="BB19" s="83">
        <v>250721646.62413806</v>
      </c>
      <c r="BC19" s="83">
        <v>0</v>
      </c>
      <c r="BD19" s="83">
        <v>0</v>
      </c>
      <c r="BE19" s="586">
        <f t="shared" si="1"/>
        <v>0</v>
      </c>
      <c r="BF19" s="82">
        <v>1</v>
      </c>
    </row>
    <row r="20" spans="1:58">
      <c r="A20" s="598" t="s">
        <v>1047</v>
      </c>
      <c r="B20" s="586">
        <v>57593006.32025557</v>
      </c>
      <c r="C20" s="586">
        <v>57593006.32025557</v>
      </c>
      <c r="D20" s="586">
        <v>-57593006.32025557</v>
      </c>
      <c r="E20" s="586">
        <v>0</v>
      </c>
      <c r="F20" s="586">
        <v>0</v>
      </c>
      <c r="G20" s="586">
        <v>57593006.32025557</v>
      </c>
      <c r="H20" s="586">
        <v>-57593006.32025557</v>
      </c>
      <c r="I20" s="586">
        <v>0</v>
      </c>
      <c r="J20" s="586">
        <v>0</v>
      </c>
      <c r="K20" s="599">
        <v>1</v>
      </c>
      <c r="L20" s="586">
        <v>60871960.840071902</v>
      </c>
      <c r="M20" s="586">
        <v>60871960.840071902</v>
      </c>
      <c r="N20" s="586">
        <v>-60871960.840071902</v>
      </c>
      <c r="O20" s="586">
        <v>0</v>
      </c>
      <c r="P20" s="586">
        <v>0</v>
      </c>
      <c r="Q20" s="586">
        <v>60871960.840071902</v>
      </c>
      <c r="R20" s="586">
        <v>-60871960.840071902</v>
      </c>
      <c r="S20" s="586">
        <v>0</v>
      </c>
      <c r="T20" s="586">
        <v>0</v>
      </c>
      <c r="U20" s="599">
        <v>1</v>
      </c>
      <c r="V20" s="586">
        <v>62386998.586679436</v>
      </c>
      <c r="W20" s="586">
        <v>62386998.586679436</v>
      </c>
      <c r="X20" s="586">
        <v>-62386998.586679436</v>
      </c>
      <c r="Y20" s="586">
        <v>0</v>
      </c>
      <c r="Z20" s="586">
        <v>0</v>
      </c>
      <c r="AA20" s="586">
        <v>62386998.586679436</v>
      </c>
      <c r="AB20" s="586">
        <v>-62386998.586679436</v>
      </c>
      <c r="AC20" s="586">
        <v>0</v>
      </c>
      <c r="AD20" s="586">
        <v>0</v>
      </c>
      <c r="AE20" s="586">
        <f t="shared" si="0"/>
        <v>0</v>
      </c>
      <c r="AF20" s="599">
        <v>1</v>
      </c>
      <c r="AG20" s="586">
        <v>63098805.926638804</v>
      </c>
      <c r="AH20" s="586">
        <v>63098805.926638804</v>
      </c>
      <c r="AI20" s="586">
        <v>-63098805.926638804</v>
      </c>
      <c r="AJ20" s="586">
        <v>0</v>
      </c>
      <c r="AK20" s="586">
        <v>0</v>
      </c>
      <c r="AL20" s="586">
        <v>63098805.926638804</v>
      </c>
      <c r="AM20" s="586">
        <v>-63098805.926638804</v>
      </c>
      <c r="AN20" s="586">
        <v>0</v>
      </c>
      <c r="AO20" s="586">
        <v>0</v>
      </c>
      <c r="AP20" s="599">
        <v>1</v>
      </c>
      <c r="AV20" s="83">
        <v>63098805.926638804</v>
      </c>
      <c r="AW20" s="83">
        <v>63098805.926638804</v>
      </c>
      <c r="AX20" s="83">
        <v>-63098805.926638804</v>
      </c>
      <c r="AY20" s="83">
        <v>0</v>
      </c>
      <c r="AZ20" s="83">
        <v>0</v>
      </c>
      <c r="BA20" s="83">
        <v>63098805.926638804</v>
      </c>
      <c r="BB20" s="83">
        <v>-63098805.926638804</v>
      </c>
      <c r="BC20" s="83">
        <v>0</v>
      </c>
      <c r="BD20" s="83">
        <v>0</v>
      </c>
      <c r="BE20" s="586">
        <f t="shared" si="1"/>
        <v>0</v>
      </c>
      <c r="BF20" s="82">
        <v>1</v>
      </c>
    </row>
    <row r="21" spans="1:58">
      <c r="A21" s="598" t="s">
        <v>1046</v>
      </c>
      <c r="B21" s="586">
        <v>0</v>
      </c>
      <c r="C21" s="586">
        <v>0</v>
      </c>
      <c r="D21" s="586">
        <v>0</v>
      </c>
      <c r="E21" s="586">
        <v>0</v>
      </c>
      <c r="F21" s="586">
        <v>0</v>
      </c>
      <c r="G21" s="586">
        <v>0</v>
      </c>
      <c r="H21" s="586">
        <v>0</v>
      </c>
      <c r="I21" s="586">
        <v>0</v>
      </c>
      <c r="J21" s="586">
        <v>0</v>
      </c>
      <c r="K21" s="599">
        <v>1</v>
      </c>
      <c r="L21" s="586">
        <v>0</v>
      </c>
      <c r="M21" s="586">
        <v>0</v>
      </c>
      <c r="N21" s="586">
        <v>0</v>
      </c>
      <c r="O21" s="586">
        <v>0</v>
      </c>
      <c r="P21" s="586">
        <v>0</v>
      </c>
      <c r="Q21" s="586">
        <v>0</v>
      </c>
      <c r="R21" s="586">
        <v>0</v>
      </c>
      <c r="S21" s="586">
        <v>0</v>
      </c>
      <c r="T21" s="586">
        <v>0</v>
      </c>
      <c r="U21" s="599">
        <v>1</v>
      </c>
      <c r="V21" s="586">
        <v>0</v>
      </c>
      <c r="W21" s="586">
        <v>0</v>
      </c>
      <c r="X21" s="586">
        <v>0</v>
      </c>
      <c r="Y21" s="586">
        <v>0</v>
      </c>
      <c r="Z21" s="586">
        <v>0</v>
      </c>
      <c r="AA21" s="586">
        <v>0</v>
      </c>
      <c r="AB21" s="586">
        <v>0</v>
      </c>
      <c r="AC21" s="586">
        <v>0</v>
      </c>
      <c r="AD21" s="586">
        <v>0</v>
      </c>
      <c r="AE21" s="586">
        <f t="shared" si="0"/>
        <v>0</v>
      </c>
      <c r="AF21" s="599">
        <v>1</v>
      </c>
      <c r="AG21" s="586">
        <v>0</v>
      </c>
      <c r="AH21" s="586">
        <v>0</v>
      </c>
      <c r="AI21" s="586">
        <v>0</v>
      </c>
      <c r="AJ21" s="586">
        <v>0</v>
      </c>
      <c r="AK21" s="586">
        <v>0</v>
      </c>
      <c r="AL21" s="586">
        <v>0</v>
      </c>
      <c r="AM21" s="586">
        <v>0</v>
      </c>
      <c r="AN21" s="586">
        <v>0</v>
      </c>
      <c r="AO21" s="586">
        <v>0</v>
      </c>
      <c r="AP21" s="599">
        <v>1</v>
      </c>
      <c r="AV21" s="83">
        <v>0</v>
      </c>
      <c r="AW21" s="83">
        <v>0</v>
      </c>
      <c r="AX21" s="83">
        <v>0</v>
      </c>
      <c r="AY21" s="83">
        <v>0</v>
      </c>
      <c r="AZ21" s="83">
        <v>0</v>
      </c>
      <c r="BA21" s="83">
        <v>0</v>
      </c>
      <c r="BB21" s="83">
        <v>0</v>
      </c>
      <c r="BC21" s="83">
        <v>0</v>
      </c>
      <c r="BD21" s="83">
        <v>0</v>
      </c>
      <c r="BE21" s="586">
        <f t="shared" si="1"/>
        <v>0</v>
      </c>
      <c r="BF21" s="82">
        <v>1</v>
      </c>
    </row>
    <row r="22" spans="1:58">
      <c r="A22" s="598" t="s">
        <v>1045</v>
      </c>
      <c r="B22" s="586">
        <v>-57593006.32025557</v>
      </c>
      <c r="C22" s="586">
        <v>-57593006.32025557</v>
      </c>
      <c r="D22" s="586">
        <v>0</v>
      </c>
      <c r="E22" s="586">
        <v>0</v>
      </c>
      <c r="F22" s="586">
        <v>-57593006.32025557</v>
      </c>
      <c r="G22" s="586">
        <v>-57593006.32025557</v>
      </c>
      <c r="H22" s="586">
        <v>0</v>
      </c>
      <c r="I22" s="586">
        <v>0</v>
      </c>
      <c r="J22" s="586">
        <v>-57593006.32025557</v>
      </c>
      <c r="K22" s="599">
        <v>1</v>
      </c>
      <c r="L22" s="586">
        <v>-60871960.840071902</v>
      </c>
      <c r="M22" s="586">
        <v>-60871960.840071902</v>
      </c>
      <c r="N22" s="586">
        <v>0</v>
      </c>
      <c r="O22" s="586">
        <v>0</v>
      </c>
      <c r="P22" s="586">
        <v>-60871960.840071902</v>
      </c>
      <c r="Q22" s="586">
        <v>-60871960.840071902</v>
      </c>
      <c r="R22" s="586">
        <v>0</v>
      </c>
      <c r="S22" s="586">
        <v>0</v>
      </c>
      <c r="T22" s="586">
        <v>-60871960.840071902</v>
      </c>
      <c r="U22" s="599">
        <v>1</v>
      </c>
      <c r="V22" s="586">
        <v>-62386998.586679436</v>
      </c>
      <c r="W22" s="586">
        <v>-62386998.586679436</v>
      </c>
      <c r="X22" s="586">
        <v>0</v>
      </c>
      <c r="Y22" s="586">
        <v>0</v>
      </c>
      <c r="Z22" s="586">
        <v>-62386998.586679436</v>
      </c>
      <c r="AA22" s="586">
        <v>-62386998.586679436</v>
      </c>
      <c r="AB22" s="586">
        <v>0</v>
      </c>
      <c r="AC22" s="586">
        <v>0</v>
      </c>
      <c r="AD22" s="586">
        <v>-62386998.586679436</v>
      </c>
      <c r="AE22" s="586">
        <f t="shared" si="0"/>
        <v>-62386998.586679436</v>
      </c>
      <c r="AF22" s="599">
        <v>1</v>
      </c>
      <c r="AG22" s="586">
        <v>-63098805.926638804</v>
      </c>
      <c r="AH22" s="586">
        <v>-63098805.926638804</v>
      </c>
      <c r="AI22" s="586">
        <v>0</v>
      </c>
      <c r="AJ22" s="586">
        <v>0</v>
      </c>
      <c r="AK22" s="586">
        <v>-63098805.926638804</v>
      </c>
      <c r="AL22" s="586">
        <v>-63098805.926638804</v>
      </c>
      <c r="AM22" s="586">
        <v>0</v>
      </c>
      <c r="AN22" s="586">
        <v>0</v>
      </c>
      <c r="AO22" s="586">
        <v>-63098805.926638804</v>
      </c>
      <c r="AP22" s="599">
        <v>1</v>
      </c>
      <c r="AV22" s="83">
        <v>-63098805.926638804</v>
      </c>
      <c r="AW22" s="83">
        <v>-63098805.926638804</v>
      </c>
      <c r="AX22" s="83">
        <v>0</v>
      </c>
      <c r="AY22" s="83">
        <v>0</v>
      </c>
      <c r="AZ22" s="83">
        <v>-63098805.926638804</v>
      </c>
      <c r="BA22" s="83">
        <v>-63098805.926638804</v>
      </c>
      <c r="BB22" s="83">
        <v>0</v>
      </c>
      <c r="BC22" s="83">
        <v>0</v>
      </c>
      <c r="BD22" s="83">
        <v>-63098805.926638804</v>
      </c>
      <c r="BE22" s="586">
        <f t="shared" si="1"/>
        <v>-63098805.926638804</v>
      </c>
      <c r="BF22" s="82">
        <v>1</v>
      </c>
    </row>
    <row r="23" spans="1:58">
      <c r="A23" s="598" t="s">
        <v>1043</v>
      </c>
      <c r="B23" s="586">
        <v>-227232303.25</v>
      </c>
      <c r="C23" s="586">
        <v>-227232303.25</v>
      </c>
      <c r="D23" s="586">
        <v>0</v>
      </c>
      <c r="E23" s="586">
        <v>0</v>
      </c>
      <c r="F23" s="586">
        <v>-227232303.25</v>
      </c>
      <c r="G23" s="586">
        <v>0</v>
      </c>
      <c r="H23" s="586">
        <v>0</v>
      </c>
      <c r="I23" s="586">
        <v>0</v>
      </c>
      <c r="J23" s="586">
        <v>0</v>
      </c>
      <c r="K23" s="599">
        <v>0</v>
      </c>
      <c r="L23" s="586">
        <v>-218917523</v>
      </c>
      <c r="M23" s="586">
        <v>-218917523</v>
      </c>
      <c r="N23" s="586">
        <v>0</v>
      </c>
      <c r="O23" s="586">
        <v>0</v>
      </c>
      <c r="P23" s="586">
        <v>-218917523</v>
      </c>
      <c r="Q23" s="586">
        <v>0</v>
      </c>
      <c r="R23" s="586">
        <v>0</v>
      </c>
      <c r="S23" s="586">
        <v>0</v>
      </c>
      <c r="T23" s="586">
        <v>0</v>
      </c>
      <c r="U23" s="599">
        <v>0</v>
      </c>
      <c r="V23" s="586">
        <v>-180329891.03067315</v>
      </c>
      <c r="W23" s="586">
        <v>-180329891.03067315</v>
      </c>
      <c r="X23" s="586">
        <v>0</v>
      </c>
      <c r="Y23" s="586">
        <v>0</v>
      </c>
      <c r="Z23" s="586">
        <v>-180329891.03067315</v>
      </c>
      <c r="AA23" s="586">
        <v>0</v>
      </c>
      <c r="AB23" s="586">
        <v>0</v>
      </c>
      <c r="AC23" s="586">
        <v>0</v>
      </c>
      <c r="AD23" s="586">
        <v>0</v>
      </c>
      <c r="AE23" s="586">
        <f t="shared" si="0"/>
        <v>0</v>
      </c>
      <c r="AF23" s="599">
        <v>0</v>
      </c>
      <c r="AG23" s="586">
        <v>-181837885.05507192</v>
      </c>
      <c r="AH23" s="586">
        <v>-181837885.05507192</v>
      </c>
      <c r="AI23" s="586">
        <v>0</v>
      </c>
      <c r="AJ23" s="586">
        <v>0</v>
      </c>
      <c r="AK23" s="586">
        <v>-181837885.05507192</v>
      </c>
      <c r="AL23" s="586">
        <v>0</v>
      </c>
      <c r="AM23" s="586">
        <v>0</v>
      </c>
      <c r="AN23" s="586">
        <v>0</v>
      </c>
      <c r="AO23" s="586">
        <v>0</v>
      </c>
      <c r="AP23" s="599">
        <v>0</v>
      </c>
      <c r="AV23" s="83">
        <v>-181837885.05507192</v>
      </c>
      <c r="AW23" s="83">
        <v>-181837885.05507192</v>
      </c>
      <c r="AX23" s="83">
        <v>0</v>
      </c>
      <c r="AY23" s="83">
        <v>0</v>
      </c>
      <c r="AZ23" s="83">
        <v>-181837885.05507192</v>
      </c>
      <c r="BA23" s="83">
        <v>0</v>
      </c>
      <c r="BB23" s="83">
        <v>0</v>
      </c>
      <c r="BC23" s="83">
        <v>0</v>
      </c>
      <c r="BD23" s="83">
        <v>0</v>
      </c>
      <c r="BE23" s="586">
        <f t="shared" si="1"/>
        <v>0</v>
      </c>
      <c r="BF23" s="82">
        <v>0</v>
      </c>
    </row>
    <row r="24" spans="1:58">
      <c r="A24" s="598" t="s">
        <v>1042</v>
      </c>
      <c r="B24" s="586">
        <v>0</v>
      </c>
      <c r="C24" s="586">
        <v>0</v>
      </c>
      <c r="D24" s="586">
        <v>0</v>
      </c>
      <c r="E24" s="586">
        <v>0</v>
      </c>
      <c r="F24" s="586">
        <v>0</v>
      </c>
      <c r="G24" s="586">
        <v>0</v>
      </c>
      <c r="H24" s="586">
        <v>0</v>
      </c>
      <c r="I24" s="586">
        <v>0</v>
      </c>
      <c r="J24" s="586">
        <v>0</v>
      </c>
      <c r="K24" s="599">
        <v>0</v>
      </c>
      <c r="L24" s="586">
        <v>0</v>
      </c>
      <c r="M24" s="586">
        <v>0</v>
      </c>
      <c r="N24" s="586">
        <v>0</v>
      </c>
      <c r="O24" s="586">
        <v>0</v>
      </c>
      <c r="P24" s="586">
        <v>0</v>
      </c>
      <c r="Q24" s="586">
        <v>0</v>
      </c>
      <c r="R24" s="586">
        <v>0</v>
      </c>
      <c r="S24" s="586">
        <v>0</v>
      </c>
      <c r="T24" s="586">
        <v>0</v>
      </c>
      <c r="U24" s="599">
        <v>0</v>
      </c>
      <c r="V24" s="586">
        <v>-27883452</v>
      </c>
      <c r="W24" s="586">
        <v>-27883452</v>
      </c>
      <c r="X24" s="586">
        <v>0</v>
      </c>
      <c r="Y24" s="586">
        <v>0</v>
      </c>
      <c r="Z24" s="586">
        <v>-27883452</v>
      </c>
      <c r="AA24" s="586">
        <v>0</v>
      </c>
      <c r="AB24" s="586">
        <v>0</v>
      </c>
      <c r="AC24" s="586">
        <v>0</v>
      </c>
      <c r="AD24" s="586">
        <v>0</v>
      </c>
      <c r="AE24" s="586">
        <f t="shared" si="0"/>
        <v>0</v>
      </c>
      <c r="AF24" s="599">
        <v>0</v>
      </c>
      <c r="AG24" s="586">
        <v>-30992513.699999999</v>
      </c>
      <c r="AH24" s="586">
        <v>-30992513.699999999</v>
      </c>
      <c r="AI24" s="586">
        <v>0</v>
      </c>
      <c r="AJ24" s="586">
        <v>0</v>
      </c>
      <c r="AK24" s="586">
        <v>-30992513.699999999</v>
      </c>
      <c r="AL24" s="586">
        <v>0</v>
      </c>
      <c r="AM24" s="586">
        <v>0</v>
      </c>
      <c r="AN24" s="586">
        <v>0</v>
      </c>
      <c r="AO24" s="586">
        <v>0</v>
      </c>
      <c r="AP24" s="599">
        <v>0</v>
      </c>
      <c r="AV24" s="83">
        <v>-30992513.699999999</v>
      </c>
      <c r="AW24" s="83">
        <v>-30992513.699999999</v>
      </c>
      <c r="AX24" s="83">
        <v>0</v>
      </c>
      <c r="AY24" s="83">
        <v>0</v>
      </c>
      <c r="AZ24" s="83">
        <v>-30992513.699999999</v>
      </c>
      <c r="BA24" s="83">
        <v>0</v>
      </c>
      <c r="BB24" s="83">
        <v>0</v>
      </c>
      <c r="BC24" s="83">
        <v>0</v>
      </c>
      <c r="BD24" s="83">
        <v>0</v>
      </c>
      <c r="BE24" s="586">
        <f t="shared" si="1"/>
        <v>0</v>
      </c>
      <c r="BF24" s="82">
        <v>0</v>
      </c>
    </row>
    <row r="25" spans="1:58">
      <c r="A25" s="598" t="s">
        <v>1041</v>
      </c>
      <c r="B25" s="586">
        <v>-185546223.64112926</v>
      </c>
      <c r="C25" s="586">
        <v>-185546223.64112926</v>
      </c>
      <c r="D25" s="586">
        <v>185546223.64112926</v>
      </c>
      <c r="E25" s="586">
        <v>0</v>
      </c>
      <c r="F25" s="586">
        <v>0</v>
      </c>
      <c r="G25" s="586">
        <v>0</v>
      </c>
      <c r="H25" s="586">
        <v>0</v>
      </c>
      <c r="I25" s="586">
        <v>0</v>
      </c>
      <c r="J25" s="586">
        <v>0</v>
      </c>
      <c r="K25" s="599">
        <v>0</v>
      </c>
      <c r="L25" s="586">
        <v>-165812998.77470964</v>
      </c>
      <c r="M25" s="586">
        <v>-165812998.77470964</v>
      </c>
      <c r="N25" s="586">
        <v>165812998.77470964</v>
      </c>
      <c r="O25" s="586">
        <v>0</v>
      </c>
      <c r="P25" s="586">
        <v>0</v>
      </c>
      <c r="Q25" s="586">
        <v>0</v>
      </c>
      <c r="R25" s="586">
        <v>0</v>
      </c>
      <c r="S25" s="586">
        <v>0</v>
      </c>
      <c r="T25" s="586">
        <v>0</v>
      </c>
      <c r="U25" s="599">
        <v>0</v>
      </c>
      <c r="V25" s="586">
        <v>-173475826.77310219</v>
      </c>
      <c r="W25" s="586">
        <v>-173475826.77310219</v>
      </c>
      <c r="X25" s="586">
        <v>173475826.77310219</v>
      </c>
      <c r="Y25" s="586">
        <v>0</v>
      </c>
      <c r="Z25" s="586">
        <v>0</v>
      </c>
      <c r="AA25" s="586">
        <v>0</v>
      </c>
      <c r="AB25" s="586">
        <v>0</v>
      </c>
      <c r="AC25" s="586">
        <v>0</v>
      </c>
      <c r="AD25" s="586">
        <v>0</v>
      </c>
      <c r="AE25" s="586">
        <f t="shared" si="0"/>
        <v>0</v>
      </c>
      <c r="AF25" s="599">
        <v>0</v>
      </c>
      <c r="AG25" s="586">
        <v>-185764776.40031701</v>
      </c>
      <c r="AH25" s="586">
        <v>-185764776.40031701</v>
      </c>
      <c r="AI25" s="586">
        <v>185764776.40031701</v>
      </c>
      <c r="AJ25" s="586">
        <v>0</v>
      </c>
      <c r="AK25" s="586">
        <v>0</v>
      </c>
      <c r="AL25" s="586">
        <v>0</v>
      </c>
      <c r="AM25" s="586">
        <v>0</v>
      </c>
      <c r="AN25" s="586">
        <v>0</v>
      </c>
      <c r="AO25" s="586">
        <v>0</v>
      </c>
      <c r="AP25" s="599">
        <v>0</v>
      </c>
      <c r="AV25" s="83">
        <v>-185764776.40031701</v>
      </c>
      <c r="AW25" s="83">
        <v>-185764776.40031701</v>
      </c>
      <c r="AX25" s="83">
        <v>185764776.40031701</v>
      </c>
      <c r="AY25" s="83">
        <v>0</v>
      </c>
      <c r="AZ25" s="83">
        <v>0</v>
      </c>
      <c r="BA25" s="83">
        <v>0</v>
      </c>
      <c r="BB25" s="83">
        <v>0</v>
      </c>
      <c r="BC25" s="83">
        <v>0</v>
      </c>
      <c r="BD25" s="83">
        <v>0</v>
      </c>
      <c r="BE25" s="586">
        <f t="shared" si="1"/>
        <v>0</v>
      </c>
      <c r="BF25" s="82">
        <v>0</v>
      </c>
    </row>
    <row r="26" spans="1:58">
      <c r="A26" s="598" t="s">
        <v>1040</v>
      </c>
      <c r="B26" s="586">
        <v>-88562668.189999998</v>
      </c>
      <c r="C26" s="586">
        <v>-88562668.189999998</v>
      </c>
      <c r="D26" s="586">
        <v>88562668.189999998</v>
      </c>
      <c r="E26" s="586">
        <v>0</v>
      </c>
      <c r="F26" s="586">
        <v>0</v>
      </c>
      <c r="G26" s="586">
        <v>-83589266.083678082</v>
      </c>
      <c r="H26" s="586">
        <v>83589266.083678082</v>
      </c>
      <c r="I26" s="586">
        <v>0</v>
      </c>
      <c r="J26" s="586">
        <v>0</v>
      </c>
      <c r="K26" s="599">
        <v>0.94384313155908861</v>
      </c>
      <c r="L26" s="586">
        <v>-55247115.625000015</v>
      </c>
      <c r="M26" s="586">
        <v>-55247115.625000015</v>
      </c>
      <c r="N26" s="586">
        <v>55247115.625000015</v>
      </c>
      <c r="O26" s="586">
        <v>0</v>
      </c>
      <c r="P26" s="586">
        <v>0</v>
      </c>
      <c r="Q26" s="586">
        <v>-52085665.31057021</v>
      </c>
      <c r="R26" s="586">
        <v>52085665.31057021</v>
      </c>
      <c r="S26" s="586">
        <v>0</v>
      </c>
      <c r="T26" s="586">
        <v>0</v>
      </c>
      <c r="U26" s="599">
        <v>0.94277619240995802</v>
      </c>
      <c r="V26" s="586">
        <v>-58210902.16902709</v>
      </c>
      <c r="W26" s="586">
        <v>-58210902.16902709</v>
      </c>
      <c r="X26" s="586">
        <v>58210902.16902709</v>
      </c>
      <c r="Y26" s="586">
        <v>0</v>
      </c>
      <c r="Z26" s="586">
        <v>0</v>
      </c>
      <c r="AA26" s="586">
        <v>-55132801.35456121</v>
      </c>
      <c r="AB26" s="586">
        <v>55132801.35456121</v>
      </c>
      <c r="AC26" s="586">
        <v>0</v>
      </c>
      <c r="AD26" s="586">
        <v>0</v>
      </c>
      <c r="AE26" s="586">
        <f t="shared" si="0"/>
        <v>0</v>
      </c>
      <c r="AF26" s="599">
        <v>0.94712157517284312</v>
      </c>
      <c r="AG26" s="586">
        <v>-64794226.226323903</v>
      </c>
      <c r="AH26" s="586">
        <v>-64794226.226323903</v>
      </c>
      <c r="AI26" s="586">
        <v>64794226.226323903</v>
      </c>
      <c r="AJ26" s="586">
        <v>0</v>
      </c>
      <c r="AK26" s="586">
        <v>0</v>
      </c>
      <c r="AL26" s="586">
        <v>-61374360.422666281</v>
      </c>
      <c r="AM26" s="586">
        <v>61374360.422666281</v>
      </c>
      <c r="AN26" s="586">
        <v>0</v>
      </c>
      <c r="AO26" s="586">
        <v>0</v>
      </c>
      <c r="AP26" s="599">
        <v>0.94721959034263092</v>
      </c>
      <c r="AV26" s="83">
        <v>-64794226.226323903</v>
      </c>
      <c r="AW26" s="83">
        <v>-64794226.226323903</v>
      </c>
      <c r="AX26" s="83">
        <v>64794226.226323903</v>
      </c>
      <c r="AY26" s="83">
        <v>0</v>
      </c>
      <c r="AZ26" s="83">
        <v>0</v>
      </c>
      <c r="BA26" s="83">
        <v>-61374360.422666281</v>
      </c>
      <c r="BB26" s="83">
        <v>61374360.422666281</v>
      </c>
      <c r="BC26" s="83">
        <v>0</v>
      </c>
      <c r="BD26" s="83">
        <v>0</v>
      </c>
      <c r="BE26" s="586">
        <f t="shared" si="1"/>
        <v>0</v>
      </c>
      <c r="BF26" s="82">
        <v>0.94721959034263092</v>
      </c>
    </row>
    <row r="27" spans="1:58">
      <c r="A27" s="598" t="s">
        <v>1039</v>
      </c>
      <c r="B27" s="586">
        <v>0</v>
      </c>
      <c r="C27" s="586">
        <v>0</v>
      </c>
      <c r="D27" s="586">
        <v>0</v>
      </c>
      <c r="E27" s="586">
        <v>0</v>
      </c>
      <c r="F27" s="586">
        <v>0</v>
      </c>
      <c r="G27" s="586">
        <v>0</v>
      </c>
      <c r="H27" s="586">
        <v>0</v>
      </c>
      <c r="I27" s="586">
        <v>0</v>
      </c>
      <c r="J27" s="586">
        <v>0</v>
      </c>
      <c r="K27" s="599">
        <v>1</v>
      </c>
      <c r="L27" s="586">
        <v>0</v>
      </c>
      <c r="M27" s="586">
        <v>0</v>
      </c>
      <c r="N27" s="586">
        <v>0</v>
      </c>
      <c r="O27" s="586">
        <v>0</v>
      </c>
      <c r="P27" s="586">
        <v>0</v>
      </c>
      <c r="Q27" s="586">
        <v>0</v>
      </c>
      <c r="R27" s="586">
        <v>0</v>
      </c>
      <c r="S27" s="586">
        <v>0</v>
      </c>
      <c r="T27" s="586">
        <v>0</v>
      </c>
      <c r="U27" s="599">
        <v>1</v>
      </c>
      <c r="V27" s="586">
        <v>0</v>
      </c>
      <c r="W27" s="586">
        <v>0</v>
      </c>
      <c r="X27" s="586">
        <v>0</v>
      </c>
      <c r="Y27" s="586">
        <v>0</v>
      </c>
      <c r="Z27" s="586">
        <v>0</v>
      </c>
      <c r="AA27" s="586">
        <v>0</v>
      </c>
      <c r="AB27" s="586">
        <v>0</v>
      </c>
      <c r="AC27" s="586">
        <v>0</v>
      </c>
      <c r="AD27" s="586">
        <v>0</v>
      </c>
      <c r="AE27" s="586">
        <f t="shared" si="0"/>
        <v>0</v>
      </c>
      <c r="AF27" s="599">
        <v>1</v>
      </c>
      <c r="AG27" s="586">
        <v>0</v>
      </c>
      <c r="AH27" s="586">
        <v>0</v>
      </c>
      <c r="AI27" s="586">
        <v>0</v>
      </c>
      <c r="AJ27" s="586">
        <v>0</v>
      </c>
      <c r="AK27" s="586">
        <v>0</v>
      </c>
      <c r="AL27" s="586">
        <v>0</v>
      </c>
      <c r="AM27" s="586">
        <v>0</v>
      </c>
      <c r="AN27" s="586">
        <v>0</v>
      </c>
      <c r="AO27" s="586">
        <v>0</v>
      </c>
      <c r="AP27" s="599">
        <v>1</v>
      </c>
      <c r="AV27" s="83">
        <v>0</v>
      </c>
      <c r="AW27" s="83">
        <v>0</v>
      </c>
      <c r="AX27" s="83">
        <v>0</v>
      </c>
      <c r="AY27" s="83">
        <v>0</v>
      </c>
      <c r="AZ27" s="83">
        <v>0</v>
      </c>
      <c r="BA27" s="83">
        <v>0</v>
      </c>
      <c r="BB27" s="83">
        <v>0</v>
      </c>
      <c r="BC27" s="83">
        <v>0</v>
      </c>
      <c r="BD27" s="83">
        <v>0</v>
      </c>
      <c r="BE27" s="586">
        <f t="shared" si="1"/>
        <v>0</v>
      </c>
      <c r="BF27" s="82">
        <v>1</v>
      </c>
    </row>
    <row r="28" spans="1:58">
      <c r="A28" s="598" t="s">
        <v>1038</v>
      </c>
      <c r="B28" s="586">
        <v>-5020731.8399999989</v>
      </c>
      <c r="C28" s="586">
        <v>-5020731.8399999989</v>
      </c>
      <c r="D28" s="586">
        <v>5020731.8399999989</v>
      </c>
      <c r="E28" s="586">
        <v>0</v>
      </c>
      <c r="F28" s="586">
        <v>0</v>
      </c>
      <c r="G28" s="586">
        <v>-4751920.8531400291</v>
      </c>
      <c r="H28" s="586">
        <v>4751920.8531400291</v>
      </c>
      <c r="I28" s="586">
        <v>0</v>
      </c>
      <c r="J28" s="586">
        <v>0</v>
      </c>
      <c r="K28" s="599">
        <v>0.94645979999999963</v>
      </c>
      <c r="L28" s="586">
        <v>-4682067.0128179993</v>
      </c>
      <c r="M28" s="586">
        <v>-4682067.0128179993</v>
      </c>
      <c r="N28" s="586">
        <v>4682067.0128179993</v>
      </c>
      <c r="O28" s="586">
        <v>0</v>
      </c>
      <c r="P28" s="586">
        <v>0</v>
      </c>
      <c r="Q28" s="586">
        <v>-4414141.3109528199</v>
      </c>
      <c r="R28" s="586">
        <v>4414141.3109528199</v>
      </c>
      <c r="S28" s="586">
        <v>0</v>
      </c>
      <c r="T28" s="586">
        <v>0</v>
      </c>
      <c r="U28" s="599">
        <v>0.94277619240995802</v>
      </c>
      <c r="V28" s="586">
        <v>-4682067.011345</v>
      </c>
      <c r="W28" s="586">
        <v>-4682067.011345</v>
      </c>
      <c r="X28" s="586">
        <v>4682067.011345</v>
      </c>
      <c r="Y28" s="586">
        <v>0</v>
      </c>
      <c r="Z28" s="586">
        <v>0</v>
      </c>
      <c r="AA28" s="586">
        <v>-4434486.6828498822</v>
      </c>
      <c r="AB28" s="586">
        <v>4434486.6828498822</v>
      </c>
      <c r="AC28" s="586">
        <v>0</v>
      </c>
      <c r="AD28" s="586">
        <v>0</v>
      </c>
      <c r="AE28" s="586">
        <f t="shared" si="0"/>
        <v>0</v>
      </c>
      <c r="AF28" s="599">
        <v>0.94712157517284312</v>
      </c>
      <c r="AG28" s="586">
        <v>-4823238.3727014279</v>
      </c>
      <c r="AH28" s="586">
        <v>-4823238.3727014279</v>
      </c>
      <c r="AI28" s="586">
        <v>4823238.3727014279</v>
      </c>
      <c r="AJ28" s="586">
        <v>0</v>
      </c>
      <c r="AK28" s="586">
        <v>0</v>
      </c>
      <c r="AL28" s="586">
        <v>-4568665.8755151043</v>
      </c>
      <c r="AM28" s="586">
        <v>4568665.8755151043</v>
      </c>
      <c r="AN28" s="586">
        <v>0</v>
      </c>
      <c r="AO28" s="586">
        <v>0</v>
      </c>
      <c r="AP28" s="599">
        <v>0.94721959034263092</v>
      </c>
      <c r="AV28" s="83">
        <v>-4823238.3727014279</v>
      </c>
      <c r="AW28" s="83">
        <v>-4823238.3727014279</v>
      </c>
      <c r="AX28" s="83">
        <v>4823238.3727014279</v>
      </c>
      <c r="AY28" s="83">
        <v>0</v>
      </c>
      <c r="AZ28" s="83">
        <v>0</v>
      </c>
      <c r="BA28" s="83">
        <v>-4568665.8755151043</v>
      </c>
      <c r="BB28" s="83">
        <v>4568665.8755151043</v>
      </c>
      <c r="BC28" s="83">
        <v>0</v>
      </c>
      <c r="BD28" s="83">
        <v>0</v>
      </c>
      <c r="BE28" s="586">
        <f t="shared" si="1"/>
        <v>0</v>
      </c>
      <c r="BF28" s="82">
        <v>0.94721959034263092</v>
      </c>
    </row>
    <row r="29" spans="1:58">
      <c r="A29" s="598" t="s">
        <v>1037</v>
      </c>
      <c r="B29" s="586">
        <v>0</v>
      </c>
      <c r="C29" s="586">
        <v>0</v>
      </c>
      <c r="D29" s="586">
        <v>0</v>
      </c>
      <c r="E29" s="586">
        <v>0</v>
      </c>
      <c r="F29" s="586">
        <v>0</v>
      </c>
      <c r="G29" s="586">
        <v>0</v>
      </c>
      <c r="H29" s="586">
        <v>0</v>
      </c>
      <c r="I29" s="586">
        <v>0</v>
      </c>
      <c r="J29" s="586">
        <v>0</v>
      </c>
      <c r="K29" s="599">
        <v>1</v>
      </c>
      <c r="L29" s="586">
        <v>0</v>
      </c>
      <c r="M29" s="586">
        <v>0</v>
      </c>
      <c r="N29" s="586">
        <v>0</v>
      </c>
      <c r="O29" s="586">
        <v>0</v>
      </c>
      <c r="P29" s="586">
        <v>0</v>
      </c>
      <c r="Q29" s="586">
        <v>0</v>
      </c>
      <c r="R29" s="586">
        <v>0</v>
      </c>
      <c r="S29" s="586">
        <v>0</v>
      </c>
      <c r="T29" s="586">
        <v>0</v>
      </c>
      <c r="U29" s="599">
        <v>1</v>
      </c>
      <c r="V29" s="586">
        <v>0</v>
      </c>
      <c r="W29" s="586">
        <v>0</v>
      </c>
      <c r="X29" s="586">
        <v>0</v>
      </c>
      <c r="Y29" s="586">
        <v>0</v>
      </c>
      <c r="Z29" s="586">
        <v>0</v>
      </c>
      <c r="AA29" s="586">
        <v>0</v>
      </c>
      <c r="AB29" s="586">
        <v>0</v>
      </c>
      <c r="AC29" s="586">
        <v>0</v>
      </c>
      <c r="AD29" s="586">
        <v>0</v>
      </c>
      <c r="AE29" s="586">
        <f t="shared" si="0"/>
        <v>0</v>
      </c>
      <c r="AF29" s="599">
        <v>1</v>
      </c>
      <c r="AG29" s="586">
        <v>0</v>
      </c>
      <c r="AH29" s="586">
        <v>0</v>
      </c>
      <c r="AI29" s="586">
        <v>0</v>
      </c>
      <c r="AJ29" s="586">
        <v>0</v>
      </c>
      <c r="AK29" s="586">
        <v>0</v>
      </c>
      <c r="AL29" s="586">
        <v>0</v>
      </c>
      <c r="AM29" s="586">
        <v>0</v>
      </c>
      <c r="AN29" s="586">
        <v>0</v>
      </c>
      <c r="AO29" s="586">
        <v>0</v>
      </c>
      <c r="AP29" s="599">
        <v>1</v>
      </c>
      <c r="AV29" s="83">
        <v>0</v>
      </c>
      <c r="AW29" s="83">
        <v>0</v>
      </c>
      <c r="AX29" s="83">
        <v>0</v>
      </c>
      <c r="AY29" s="83">
        <v>0</v>
      </c>
      <c r="AZ29" s="83">
        <v>0</v>
      </c>
      <c r="BA29" s="83">
        <v>0</v>
      </c>
      <c r="BB29" s="83">
        <v>0</v>
      </c>
      <c r="BC29" s="83">
        <v>0</v>
      </c>
      <c r="BD29" s="83">
        <v>0</v>
      </c>
      <c r="BE29" s="586">
        <f t="shared" si="1"/>
        <v>0</v>
      </c>
      <c r="BF29" s="82">
        <v>1</v>
      </c>
    </row>
    <row r="30" spans="1:58">
      <c r="A30" s="598" t="s">
        <v>1036</v>
      </c>
      <c r="B30" s="586">
        <v>-3300017.69</v>
      </c>
      <c r="C30" s="586">
        <v>-3300017.69</v>
      </c>
      <c r="D30" s="586">
        <v>0</v>
      </c>
      <c r="E30" s="586">
        <v>0</v>
      </c>
      <c r="F30" s="586">
        <v>-3300017.69</v>
      </c>
      <c r="G30" s="586">
        <v>-3122839.1135445121</v>
      </c>
      <c r="H30" s="586">
        <v>0</v>
      </c>
      <c r="I30" s="586">
        <v>0</v>
      </c>
      <c r="J30" s="586">
        <v>-3122839.1135445121</v>
      </c>
      <c r="K30" s="599">
        <v>0.94630981009817317</v>
      </c>
      <c r="L30" s="586">
        <v>-3300017.69</v>
      </c>
      <c r="M30" s="586">
        <v>-3300017.69</v>
      </c>
      <c r="N30" s="586">
        <v>0</v>
      </c>
      <c r="O30" s="586">
        <v>0</v>
      </c>
      <c r="P30" s="586">
        <v>-3300017.69</v>
      </c>
      <c r="Q30" s="586">
        <v>-3120621.8085160097</v>
      </c>
      <c r="R30" s="586">
        <v>0</v>
      </c>
      <c r="S30" s="586">
        <v>0</v>
      </c>
      <c r="T30" s="586">
        <v>-3120621.8085160097</v>
      </c>
      <c r="U30" s="599">
        <v>0.94563790308530427</v>
      </c>
      <c r="V30" s="586">
        <v>-3300017.69</v>
      </c>
      <c r="W30" s="586">
        <v>-3300017.69</v>
      </c>
      <c r="X30" s="586">
        <v>0</v>
      </c>
      <c r="Y30" s="586">
        <v>0</v>
      </c>
      <c r="Z30" s="586">
        <v>-3300017.69</v>
      </c>
      <c r="AA30" s="586">
        <v>-3136980.9145756569</v>
      </c>
      <c r="AB30" s="586">
        <v>0</v>
      </c>
      <c r="AC30" s="586">
        <v>0</v>
      </c>
      <c r="AD30" s="586">
        <v>-3136980.9145756569</v>
      </c>
      <c r="AE30" s="586">
        <f t="shared" si="0"/>
        <v>-3136544.6780438419</v>
      </c>
      <c r="AF30" s="599">
        <v>0.95059518137784804</v>
      </c>
      <c r="AG30" s="586">
        <v>-3300017.69</v>
      </c>
      <c r="AH30" s="586">
        <v>-3300017.69</v>
      </c>
      <c r="AI30" s="586">
        <v>0</v>
      </c>
      <c r="AJ30" s="586">
        <v>0</v>
      </c>
      <c r="AK30" s="586">
        <v>-3300017.69</v>
      </c>
      <c r="AL30" s="586">
        <v>-3139253.1610515132</v>
      </c>
      <c r="AM30" s="586">
        <v>0</v>
      </c>
      <c r="AN30" s="586">
        <v>0</v>
      </c>
      <c r="AO30" s="586">
        <v>-3139253.1610515132</v>
      </c>
      <c r="AP30" s="599">
        <v>0.95128373722490955</v>
      </c>
      <c r="AV30" s="83">
        <v>-3300017.69</v>
      </c>
      <c r="AW30" s="83">
        <v>-3300017.69</v>
      </c>
      <c r="AX30" s="83">
        <v>0</v>
      </c>
      <c r="AY30" s="83">
        <v>0</v>
      </c>
      <c r="AZ30" s="83">
        <v>-3300017.69</v>
      </c>
      <c r="BA30" s="83">
        <v>-3139253.1610515132</v>
      </c>
      <c r="BB30" s="83">
        <v>0</v>
      </c>
      <c r="BC30" s="83">
        <v>0</v>
      </c>
      <c r="BD30" s="83">
        <v>-3139253.1610515132</v>
      </c>
      <c r="BE30" s="586">
        <f t="shared" si="1"/>
        <v>-3138690.4785931087</v>
      </c>
      <c r="BF30" s="82">
        <v>0.95128373722490955</v>
      </c>
    </row>
    <row r="31" spans="1:58">
      <c r="A31" s="598" t="s">
        <v>1035</v>
      </c>
      <c r="B31" s="586">
        <v>0</v>
      </c>
      <c r="C31" s="586">
        <v>0</v>
      </c>
      <c r="D31" s="586">
        <v>0</v>
      </c>
      <c r="E31" s="586">
        <v>0</v>
      </c>
      <c r="F31" s="586">
        <v>0</v>
      </c>
      <c r="G31" s="586">
        <v>0</v>
      </c>
      <c r="H31" s="586">
        <v>0</v>
      </c>
      <c r="I31" s="586">
        <v>0</v>
      </c>
      <c r="J31" s="586">
        <v>0</v>
      </c>
      <c r="K31" s="599">
        <v>1</v>
      </c>
      <c r="L31" s="586">
        <v>0</v>
      </c>
      <c r="M31" s="586">
        <v>0</v>
      </c>
      <c r="N31" s="586">
        <v>0</v>
      </c>
      <c r="O31" s="586">
        <v>0</v>
      </c>
      <c r="P31" s="586">
        <v>0</v>
      </c>
      <c r="Q31" s="586">
        <v>0</v>
      </c>
      <c r="R31" s="586">
        <v>0</v>
      </c>
      <c r="S31" s="586">
        <v>0</v>
      </c>
      <c r="T31" s="586">
        <v>0</v>
      </c>
      <c r="U31" s="599">
        <v>1</v>
      </c>
      <c r="V31" s="586">
        <v>0</v>
      </c>
      <c r="W31" s="586">
        <v>0</v>
      </c>
      <c r="X31" s="586">
        <v>0</v>
      </c>
      <c r="Y31" s="586">
        <v>0</v>
      </c>
      <c r="Z31" s="586">
        <v>0</v>
      </c>
      <c r="AA31" s="586">
        <v>0</v>
      </c>
      <c r="AB31" s="586">
        <v>0</v>
      </c>
      <c r="AC31" s="586">
        <v>0</v>
      </c>
      <c r="AD31" s="586">
        <v>0</v>
      </c>
      <c r="AE31" s="586">
        <f t="shared" si="0"/>
        <v>0</v>
      </c>
      <c r="AF31" s="599">
        <v>1</v>
      </c>
      <c r="AG31" s="586">
        <v>0</v>
      </c>
      <c r="AH31" s="586">
        <v>0</v>
      </c>
      <c r="AI31" s="586">
        <v>0</v>
      </c>
      <c r="AJ31" s="586">
        <v>0</v>
      </c>
      <c r="AK31" s="586">
        <v>0</v>
      </c>
      <c r="AL31" s="586">
        <v>0</v>
      </c>
      <c r="AM31" s="586">
        <v>0</v>
      </c>
      <c r="AN31" s="586">
        <v>0</v>
      </c>
      <c r="AO31" s="586">
        <v>0</v>
      </c>
      <c r="AP31" s="599">
        <v>1</v>
      </c>
      <c r="AV31" s="83">
        <v>0</v>
      </c>
      <c r="AW31" s="83">
        <v>0</v>
      </c>
      <c r="AX31" s="83">
        <v>0</v>
      </c>
      <c r="AY31" s="83">
        <v>0</v>
      </c>
      <c r="AZ31" s="83">
        <v>0</v>
      </c>
      <c r="BA31" s="83">
        <v>0</v>
      </c>
      <c r="BB31" s="83">
        <v>0</v>
      </c>
      <c r="BC31" s="83">
        <v>0</v>
      </c>
      <c r="BD31" s="83">
        <v>0</v>
      </c>
      <c r="BE31" s="586">
        <f t="shared" si="1"/>
        <v>0</v>
      </c>
      <c r="BF31" s="82">
        <v>1</v>
      </c>
    </row>
    <row r="32" spans="1:58">
      <c r="A32" s="598" t="s">
        <v>1033</v>
      </c>
      <c r="B32" s="586">
        <v>-41796</v>
      </c>
      <c r="C32" s="586">
        <v>-41796</v>
      </c>
      <c r="D32" s="586">
        <v>0</v>
      </c>
      <c r="E32" s="586">
        <v>0</v>
      </c>
      <c r="F32" s="586">
        <v>-41796</v>
      </c>
      <c r="G32" s="586">
        <v>-41796</v>
      </c>
      <c r="H32" s="586">
        <v>0</v>
      </c>
      <c r="I32" s="586">
        <v>0</v>
      </c>
      <c r="J32" s="586">
        <v>-41796</v>
      </c>
      <c r="K32" s="599">
        <v>1</v>
      </c>
      <c r="L32" s="586">
        <v>0</v>
      </c>
      <c r="M32" s="586">
        <v>0</v>
      </c>
      <c r="N32" s="586">
        <v>0</v>
      </c>
      <c r="O32" s="586">
        <v>0</v>
      </c>
      <c r="P32" s="586">
        <v>0</v>
      </c>
      <c r="Q32" s="586">
        <v>0</v>
      </c>
      <c r="R32" s="586">
        <v>0</v>
      </c>
      <c r="S32" s="586">
        <v>0</v>
      </c>
      <c r="T32" s="586">
        <v>0</v>
      </c>
      <c r="U32" s="599">
        <v>1</v>
      </c>
      <c r="V32" s="586">
        <v>0</v>
      </c>
      <c r="W32" s="586">
        <v>0</v>
      </c>
      <c r="X32" s="586">
        <v>0</v>
      </c>
      <c r="Y32" s="586">
        <v>0</v>
      </c>
      <c r="Z32" s="586">
        <v>0</v>
      </c>
      <c r="AA32" s="586">
        <v>0</v>
      </c>
      <c r="AB32" s="586">
        <v>0</v>
      </c>
      <c r="AC32" s="586">
        <v>0</v>
      </c>
      <c r="AD32" s="586">
        <v>0</v>
      </c>
      <c r="AE32" s="586">
        <f t="shared" si="0"/>
        <v>0</v>
      </c>
      <c r="AF32" s="599">
        <v>1</v>
      </c>
      <c r="AG32" s="586">
        <v>0</v>
      </c>
      <c r="AH32" s="586">
        <v>0</v>
      </c>
      <c r="AI32" s="586">
        <v>0</v>
      </c>
      <c r="AJ32" s="586">
        <v>0</v>
      </c>
      <c r="AK32" s="586">
        <v>0</v>
      </c>
      <c r="AL32" s="586">
        <v>0</v>
      </c>
      <c r="AM32" s="586">
        <v>0</v>
      </c>
      <c r="AN32" s="586">
        <v>0</v>
      </c>
      <c r="AO32" s="586">
        <v>0</v>
      </c>
      <c r="AP32" s="599">
        <v>1</v>
      </c>
      <c r="AV32" s="83">
        <v>0</v>
      </c>
      <c r="AW32" s="83">
        <v>0</v>
      </c>
      <c r="AX32" s="83">
        <v>0</v>
      </c>
      <c r="AY32" s="83">
        <v>0</v>
      </c>
      <c r="AZ32" s="83">
        <v>0</v>
      </c>
      <c r="BA32" s="83">
        <v>0</v>
      </c>
      <c r="BB32" s="83">
        <v>0</v>
      </c>
      <c r="BC32" s="83">
        <v>0</v>
      </c>
      <c r="BD32" s="83">
        <v>0</v>
      </c>
      <c r="BE32" s="586">
        <f t="shared" si="1"/>
        <v>0</v>
      </c>
      <c r="BF32" s="82">
        <v>1</v>
      </c>
    </row>
    <row r="33" spans="1:58">
      <c r="A33" s="598" t="s">
        <v>1031</v>
      </c>
      <c r="B33" s="586">
        <v>0</v>
      </c>
      <c r="C33" s="586">
        <v>0</v>
      </c>
      <c r="D33" s="586">
        <v>0</v>
      </c>
      <c r="E33" s="586">
        <v>0</v>
      </c>
      <c r="F33" s="586">
        <v>0</v>
      </c>
      <c r="G33" s="586">
        <v>0</v>
      </c>
      <c r="H33" s="586">
        <v>0</v>
      </c>
      <c r="I33" s="586">
        <v>0</v>
      </c>
      <c r="J33" s="586">
        <v>0</v>
      </c>
      <c r="K33" s="599">
        <v>1</v>
      </c>
      <c r="L33" s="586">
        <v>0</v>
      </c>
      <c r="M33" s="586">
        <v>0</v>
      </c>
      <c r="N33" s="586">
        <v>0</v>
      </c>
      <c r="O33" s="586">
        <v>0</v>
      </c>
      <c r="P33" s="586">
        <v>0</v>
      </c>
      <c r="Q33" s="586">
        <v>0</v>
      </c>
      <c r="R33" s="586">
        <v>0</v>
      </c>
      <c r="S33" s="586">
        <v>0</v>
      </c>
      <c r="T33" s="586">
        <v>0</v>
      </c>
      <c r="U33" s="599">
        <v>1</v>
      </c>
      <c r="V33" s="586">
        <v>0</v>
      </c>
      <c r="W33" s="586">
        <v>0</v>
      </c>
      <c r="X33" s="586">
        <v>0</v>
      </c>
      <c r="Y33" s="586">
        <v>0</v>
      </c>
      <c r="Z33" s="586">
        <v>0</v>
      </c>
      <c r="AA33" s="586">
        <v>0</v>
      </c>
      <c r="AB33" s="586">
        <v>0</v>
      </c>
      <c r="AC33" s="586">
        <v>0</v>
      </c>
      <c r="AD33" s="586">
        <v>0</v>
      </c>
      <c r="AE33" s="586">
        <f t="shared" si="0"/>
        <v>0</v>
      </c>
      <c r="AF33" s="599">
        <v>1</v>
      </c>
      <c r="AG33" s="586">
        <v>0</v>
      </c>
      <c r="AH33" s="586">
        <v>0</v>
      </c>
      <c r="AI33" s="586">
        <v>0</v>
      </c>
      <c r="AJ33" s="586">
        <v>0</v>
      </c>
      <c r="AK33" s="586">
        <v>0</v>
      </c>
      <c r="AL33" s="586">
        <v>0</v>
      </c>
      <c r="AM33" s="586">
        <v>0</v>
      </c>
      <c r="AN33" s="586">
        <v>0</v>
      </c>
      <c r="AO33" s="586">
        <v>0</v>
      </c>
      <c r="AP33" s="599">
        <v>1</v>
      </c>
      <c r="AV33" s="83">
        <v>0</v>
      </c>
      <c r="AW33" s="83">
        <v>0</v>
      </c>
      <c r="AX33" s="83">
        <v>0</v>
      </c>
      <c r="AY33" s="83">
        <v>0</v>
      </c>
      <c r="AZ33" s="83">
        <v>0</v>
      </c>
      <c r="BA33" s="83">
        <v>0</v>
      </c>
      <c r="BB33" s="83">
        <v>0</v>
      </c>
      <c r="BC33" s="83">
        <v>0</v>
      </c>
      <c r="BD33" s="83">
        <v>0</v>
      </c>
      <c r="BE33" s="586">
        <f t="shared" si="1"/>
        <v>0</v>
      </c>
      <c r="BF33" s="82">
        <v>1</v>
      </c>
    </row>
    <row r="34" spans="1:58">
      <c r="A34" s="598" t="s">
        <v>1030</v>
      </c>
      <c r="B34" s="586">
        <v>2882658.7307870984</v>
      </c>
      <c r="C34" s="586">
        <v>2882658.7307870984</v>
      </c>
      <c r="D34" s="586">
        <v>0</v>
      </c>
      <c r="E34" s="586">
        <v>0</v>
      </c>
      <c r="F34" s="586">
        <v>2882658.7307870984</v>
      </c>
      <c r="G34" s="586">
        <v>2882658.7307870984</v>
      </c>
      <c r="H34" s="586">
        <v>0</v>
      </c>
      <c r="I34" s="586">
        <v>0</v>
      </c>
      <c r="J34" s="586">
        <v>2882658.7307870984</v>
      </c>
      <c r="K34" s="599">
        <v>1</v>
      </c>
      <c r="L34" s="586">
        <v>-15113100.259210736</v>
      </c>
      <c r="M34" s="586">
        <v>-15113100.259210736</v>
      </c>
      <c r="N34" s="586">
        <v>0</v>
      </c>
      <c r="O34" s="586">
        <v>0</v>
      </c>
      <c r="P34" s="586">
        <v>-15113100.259210736</v>
      </c>
      <c r="Q34" s="586">
        <v>-15113100.259210736</v>
      </c>
      <c r="R34" s="586">
        <v>0</v>
      </c>
      <c r="S34" s="586">
        <v>0</v>
      </c>
      <c r="T34" s="586">
        <v>-15113100.259210736</v>
      </c>
      <c r="U34" s="599">
        <v>1</v>
      </c>
      <c r="V34" s="586">
        <v>-1004441.7279492915</v>
      </c>
      <c r="W34" s="586">
        <v>-1004441.7279492915</v>
      </c>
      <c r="X34" s="586">
        <v>0</v>
      </c>
      <c r="Y34" s="586">
        <v>0</v>
      </c>
      <c r="Z34" s="586">
        <v>-1004441.7279492915</v>
      </c>
      <c r="AA34" s="586">
        <v>-1004441.7279492915</v>
      </c>
      <c r="AB34" s="586">
        <v>0</v>
      </c>
      <c r="AC34" s="586">
        <v>0</v>
      </c>
      <c r="AD34" s="586">
        <v>-1004441.7279492915</v>
      </c>
      <c r="AE34" s="586">
        <f t="shared" si="0"/>
        <v>-1004441.7279492915</v>
      </c>
      <c r="AF34" s="599">
        <v>1</v>
      </c>
      <c r="AG34" s="586">
        <v>-1740350.0961336195</v>
      </c>
      <c r="AH34" s="586">
        <v>-1740350.0961336195</v>
      </c>
      <c r="AI34" s="586">
        <v>0</v>
      </c>
      <c r="AJ34" s="586">
        <v>0</v>
      </c>
      <c r="AK34" s="586">
        <v>-1740350.0961336195</v>
      </c>
      <c r="AL34" s="586">
        <v>-1740350.0961336195</v>
      </c>
      <c r="AM34" s="586">
        <v>0</v>
      </c>
      <c r="AN34" s="586">
        <v>0</v>
      </c>
      <c r="AO34" s="586">
        <v>-1740350.0961336195</v>
      </c>
      <c r="AP34" s="599">
        <v>1</v>
      </c>
      <c r="AV34" s="83">
        <v>-1740350.0961336195</v>
      </c>
      <c r="AW34" s="83">
        <v>-1740350.0961336195</v>
      </c>
      <c r="AX34" s="83">
        <v>0</v>
      </c>
      <c r="AY34" s="83">
        <v>0</v>
      </c>
      <c r="AZ34" s="83">
        <v>-1740350.0961336195</v>
      </c>
      <c r="BA34" s="83">
        <v>-1740350.0961336195</v>
      </c>
      <c r="BB34" s="83">
        <v>0</v>
      </c>
      <c r="BC34" s="83">
        <v>0</v>
      </c>
      <c r="BD34" s="83">
        <v>-1740350.0961336195</v>
      </c>
      <c r="BE34" s="586">
        <f t="shared" si="1"/>
        <v>-1740350.0961336195</v>
      </c>
      <c r="BF34" s="82">
        <v>1</v>
      </c>
    </row>
    <row r="35" spans="1:58">
      <c r="A35" s="598" t="s">
        <v>1029</v>
      </c>
      <c r="B35" s="586">
        <v>30537.88</v>
      </c>
      <c r="C35" s="586">
        <v>30537.88</v>
      </c>
      <c r="D35" s="586">
        <v>0</v>
      </c>
      <c r="E35" s="586">
        <v>0</v>
      </c>
      <c r="F35" s="586">
        <v>30537.88</v>
      </c>
      <c r="G35" s="586">
        <v>30537.88</v>
      </c>
      <c r="H35" s="586">
        <v>0</v>
      </c>
      <c r="I35" s="586">
        <v>0</v>
      </c>
      <c r="J35" s="586">
        <v>30537.88</v>
      </c>
      <c r="K35" s="599">
        <v>1</v>
      </c>
      <c r="L35" s="586">
        <v>0</v>
      </c>
      <c r="M35" s="586">
        <v>0</v>
      </c>
      <c r="N35" s="586">
        <v>0</v>
      </c>
      <c r="O35" s="586">
        <v>0</v>
      </c>
      <c r="P35" s="586">
        <v>0</v>
      </c>
      <c r="Q35" s="586">
        <v>0</v>
      </c>
      <c r="R35" s="586">
        <v>0</v>
      </c>
      <c r="S35" s="586">
        <v>0</v>
      </c>
      <c r="T35" s="586">
        <v>0</v>
      </c>
      <c r="U35" s="599">
        <v>1</v>
      </c>
      <c r="V35" s="586">
        <v>0</v>
      </c>
      <c r="W35" s="586">
        <v>0</v>
      </c>
      <c r="X35" s="586">
        <v>0</v>
      </c>
      <c r="Y35" s="586">
        <v>0</v>
      </c>
      <c r="Z35" s="586">
        <v>0</v>
      </c>
      <c r="AA35" s="586">
        <v>0</v>
      </c>
      <c r="AB35" s="586">
        <v>0</v>
      </c>
      <c r="AC35" s="586">
        <v>0</v>
      </c>
      <c r="AD35" s="586">
        <v>0</v>
      </c>
      <c r="AE35" s="586">
        <f t="shared" si="0"/>
        <v>0</v>
      </c>
      <c r="AF35" s="599">
        <v>1</v>
      </c>
      <c r="AG35" s="586">
        <v>0</v>
      </c>
      <c r="AH35" s="586">
        <v>0</v>
      </c>
      <c r="AI35" s="586">
        <v>0</v>
      </c>
      <c r="AJ35" s="586">
        <v>0</v>
      </c>
      <c r="AK35" s="586">
        <v>0</v>
      </c>
      <c r="AL35" s="586">
        <v>0</v>
      </c>
      <c r="AM35" s="586">
        <v>0</v>
      </c>
      <c r="AN35" s="586">
        <v>0</v>
      </c>
      <c r="AO35" s="586">
        <v>0</v>
      </c>
      <c r="AP35" s="599">
        <v>1</v>
      </c>
      <c r="AV35" s="83">
        <v>0</v>
      </c>
      <c r="AW35" s="83">
        <v>0</v>
      </c>
      <c r="AX35" s="83">
        <v>0</v>
      </c>
      <c r="AY35" s="83">
        <v>0</v>
      </c>
      <c r="AZ35" s="83">
        <v>0</v>
      </c>
      <c r="BA35" s="83">
        <v>0</v>
      </c>
      <c r="BB35" s="83">
        <v>0</v>
      </c>
      <c r="BC35" s="83">
        <v>0</v>
      </c>
      <c r="BD35" s="83">
        <v>0</v>
      </c>
      <c r="BE35" s="586">
        <f t="shared" si="1"/>
        <v>0</v>
      </c>
      <c r="BF35" s="82">
        <v>1</v>
      </c>
    </row>
    <row r="36" spans="1:58" ht="15.75" thickBot="1">
      <c r="A36" s="598" t="s">
        <v>1028</v>
      </c>
      <c r="B36" s="586">
        <v>-421202</v>
      </c>
      <c r="C36" s="586">
        <v>-421202</v>
      </c>
      <c r="D36" s="586">
        <v>0</v>
      </c>
      <c r="E36" s="586">
        <v>0</v>
      </c>
      <c r="F36" s="586">
        <v>-421202</v>
      </c>
      <c r="G36" s="586">
        <v>0</v>
      </c>
      <c r="H36" s="586">
        <v>0</v>
      </c>
      <c r="I36" s="586">
        <v>0</v>
      </c>
      <c r="J36" s="586">
        <v>0</v>
      </c>
      <c r="K36" s="599">
        <v>0</v>
      </c>
      <c r="L36" s="586">
        <v>1134110</v>
      </c>
      <c r="M36" s="586">
        <v>1134110</v>
      </c>
      <c r="N36" s="586">
        <v>0</v>
      </c>
      <c r="O36" s="586">
        <v>0</v>
      </c>
      <c r="P36" s="586">
        <v>1134110</v>
      </c>
      <c r="Q36" s="586">
        <v>0</v>
      </c>
      <c r="R36" s="586">
        <v>0</v>
      </c>
      <c r="S36" s="586">
        <v>0</v>
      </c>
      <c r="T36" s="586">
        <v>0</v>
      </c>
      <c r="U36" s="599">
        <v>0</v>
      </c>
      <c r="V36" s="586">
        <v>560378.75256148912</v>
      </c>
      <c r="W36" s="586">
        <v>560378.75256148912</v>
      </c>
      <c r="X36" s="586">
        <v>0</v>
      </c>
      <c r="Y36" s="586">
        <v>0</v>
      </c>
      <c r="Z36" s="586">
        <v>560378.75256148912</v>
      </c>
      <c r="AA36" s="586">
        <v>0</v>
      </c>
      <c r="AB36" s="586">
        <v>0</v>
      </c>
      <c r="AC36" s="586">
        <v>0</v>
      </c>
      <c r="AD36" s="586">
        <v>0</v>
      </c>
      <c r="AE36" s="586">
        <f t="shared" si="0"/>
        <v>0</v>
      </c>
      <c r="AF36" s="599">
        <v>0</v>
      </c>
      <c r="AG36" s="586">
        <v>-942486.03855286352</v>
      </c>
      <c r="AH36" s="586">
        <v>-942486.03855286352</v>
      </c>
      <c r="AI36" s="586">
        <v>0</v>
      </c>
      <c r="AJ36" s="586">
        <v>0</v>
      </c>
      <c r="AK36" s="586">
        <v>-942486.03855286352</v>
      </c>
      <c r="AL36" s="586">
        <v>0</v>
      </c>
      <c r="AM36" s="586">
        <v>0</v>
      </c>
      <c r="AN36" s="586">
        <v>0</v>
      </c>
      <c r="AO36" s="586">
        <v>0</v>
      </c>
      <c r="AP36" s="599">
        <v>0</v>
      </c>
      <c r="AV36" s="83">
        <v>-942486.03855286352</v>
      </c>
      <c r="AW36" s="83">
        <v>-942486.03855286352</v>
      </c>
      <c r="AX36" s="83">
        <v>0</v>
      </c>
      <c r="AY36" s="83">
        <v>0</v>
      </c>
      <c r="AZ36" s="83">
        <v>-942486.03855286352</v>
      </c>
      <c r="BA36" s="83">
        <v>0</v>
      </c>
      <c r="BB36" s="83">
        <v>0</v>
      </c>
      <c r="BC36" s="83">
        <v>0</v>
      </c>
      <c r="BD36" s="83">
        <v>0</v>
      </c>
      <c r="BE36" s="586">
        <f t="shared" si="1"/>
        <v>0</v>
      </c>
      <c r="BF36" s="82">
        <v>0</v>
      </c>
    </row>
    <row r="37" spans="1:58">
      <c r="A37" s="597" t="s">
        <v>1027</v>
      </c>
      <c r="B37" s="600">
        <v>-11180553409.771652</v>
      </c>
      <c r="C37" s="600">
        <v>-11180553409.771652</v>
      </c>
      <c r="D37" s="600">
        <v>5393519230.3489256</v>
      </c>
      <c r="E37" s="600">
        <v>0</v>
      </c>
      <c r="F37" s="600">
        <v>-5787034179.4227257</v>
      </c>
      <c r="G37" s="600">
        <v>-10761934289.210884</v>
      </c>
      <c r="H37" s="600">
        <v>5202730793.6146145</v>
      </c>
      <c r="I37" s="600">
        <v>0</v>
      </c>
      <c r="J37" s="600">
        <v>-5559203495.5962706</v>
      </c>
      <c r="K37" s="601" t="s">
        <v>5</v>
      </c>
      <c r="L37" s="600">
        <v>-10456383888.904619</v>
      </c>
      <c r="M37" s="600">
        <v>-10456383888.904619</v>
      </c>
      <c r="N37" s="600">
        <v>4538081158.4460983</v>
      </c>
      <c r="O37" s="600">
        <v>0</v>
      </c>
      <c r="P37" s="600">
        <v>-5918302730.4585218</v>
      </c>
      <c r="Q37" s="600">
        <v>-10069178705.23213</v>
      </c>
      <c r="R37" s="600">
        <v>4368838783.6550932</v>
      </c>
      <c r="S37" s="600">
        <v>0</v>
      </c>
      <c r="T37" s="600">
        <v>-5700339921.5770378</v>
      </c>
      <c r="U37" s="601" t="s">
        <v>5</v>
      </c>
      <c r="V37" s="600">
        <v>-10712191782.447018</v>
      </c>
      <c r="W37" s="600">
        <v>-10712191782.447018</v>
      </c>
      <c r="X37" s="600">
        <v>4776046864.4631481</v>
      </c>
      <c r="Y37" s="600">
        <v>0</v>
      </c>
      <c r="Z37" s="600">
        <v>-5936144917.9838657</v>
      </c>
      <c r="AA37" s="600">
        <v>-10327574273.477417</v>
      </c>
      <c r="AB37" s="600">
        <v>4599245356.5470848</v>
      </c>
      <c r="AC37" s="600">
        <v>0</v>
      </c>
      <c r="AD37" s="600">
        <v>-5728328916.9303303</v>
      </c>
      <c r="AE37" s="600">
        <f>SUM(AE10:AE36)</f>
        <v>-5728328480.6937981</v>
      </c>
      <c r="AF37" s="601" t="s">
        <v>5</v>
      </c>
      <c r="AG37" s="600">
        <v>-10983788583.382383</v>
      </c>
      <c r="AH37" s="600">
        <v>-10983788583.382383</v>
      </c>
      <c r="AI37" s="600">
        <v>5003224033.0927744</v>
      </c>
      <c r="AJ37" s="600">
        <v>0</v>
      </c>
      <c r="AK37" s="600">
        <v>-5980564550.2896042</v>
      </c>
      <c r="AL37" s="600">
        <v>-10580415719.358646</v>
      </c>
      <c r="AM37" s="600">
        <v>4813784818.391613</v>
      </c>
      <c r="AN37" s="600">
        <v>0</v>
      </c>
      <c r="AO37" s="600">
        <v>-5766630900.9670315</v>
      </c>
      <c r="AP37" s="601" t="s">
        <v>5</v>
      </c>
      <c r="AV37" s="78">
        <v>-10983788583.382383</v>
      </c>
      <c r="AW37" s="78">
        <v>-10983788583.382383</v>
      </c>
      <c r="AX37" s="78">
        <v>5003224033.0927744</v>
      </c>
      <c r="AY37" s="78">
        <v>0</v>
      </c>
      <c r="AZ37" s="78">
        <v>-5980564550.2896042</v>
      </c>
      <c r="BA37" s="78">
        <v>-10580415719.358646</v>
      </c>
      <c r="BB37" s="78">
        <v>4813784818.391613</v>
      </c>
      <c r="BC37" s="78">
        <v>0</v>
      </c>
      <c r="BD37" s="78">
        <v>-5766630900.9670315</v>
      </c>
      <c r="BE37" s="600">
        <f>SUM(BE10:BE36)</f>
        <v>-5766630338.2845726</v>
      </c>
      <c r="BF37" s="74" t="s">
        <v>5</v>
      </c>
    </row>
    <row r="39" spans="1:58">
      <c r="A39" s="597" t="s">
        <v>982</v>
      </c>
      <c r="B39" s="586"/>
      <c r="C39" s="586"/>
      <c r="D39" s="586"/>
      <c r="E39" s="586"/>
      <c r="F39" s="586"/>
      <c r="G39" s="586"/>
      <c r="H39" s="586"/>
      <c r="I39" s="586"/>
      <c r="J39" s="586"/>
      <c r="K39" s="586"/>
      <c r="L39" s="586"/>
      <c r="M39" s="586"/>
      <c r="N39" s="586"/>
      <c r="O39" s="586"/>
      <c r="P39" s="586"/>
      <c r="Q39" s="586"/>
      <c r="R39" s="586"/>
      <c r="S39" s="586"/>
      <c r="T39" s="586"/>
      <c r="U39" s="586"/>
      <c r="V39" s="586"/>
      <c r="W39" s="586"/>
      <c r="X39" s="586"/>
      <c r="Y39" s="586"/>
      <c r="Z39" s="586"/>
      <c r="AA39" s="586"/>
      <c r="AB39" s="586"/>
      <c r="AC39" s="586"/>
      <c r="AD39" s="586"/>
      <c r="AE39" s="586"/>
      <c r="AF39" s="586"/>
      <c r="AG39" s="586"/>
      <c r="AH39" s="586"/>
      <c r="AI39" s="586"/>
      <c r="AJ39" s="586"/>
      <c r="AK39" s="586"/>
      <c r="AL39" s="586"/>
      <c r="AM39" s="586"/>
      <c r="AN39" s="586"/>
      <c r="AO39" s="586"/>
      <c r="AP39" s="586"/>
      <c r="AV39" s="83"/>
      <c r="AW39" s="83"/>
      <c r="AX39" s="83"/>
      <c r="AY39" s="83"/>
      <c r="AZ39" s="83"/>
      <c r="BA39" s="83"/>
      <c r="BB39" s="83"/>
      <c r="BC39" s="83"/>
      <c r="BD39" s="83"/>
      <c r="BE39" s="586"/>
      <c r="BF39" s="83"/>
    </row>
    <row r="40" spans="1:58">
      <c r="A40" s="598" t="s">
        <v>1026</v>
      </c>
      <c r="B40" s="586">
        <v>0</v>
      </c>
      <c r="C40" s="586">
        <v>0</v>
      </c>
      <c r="D40" s="586">
        <v>0</v>
      </c>
      <c r="E40" s="586">
        <v>0</v>
      </c>
      <c r="F40" s="586">
        <v>0</v>
      </c>
      <c r="G40" s="586">
        <v>0</v>
      </c>
      <c r="H40" s="586">
        <v>0</v>
      </c>
      <c r="I40" s="586">
        <v>0</v>
      </c>
      <c r="J40" s="586">
        <v>0</v>
      </c>
      <c r="K40" s="599">
        <v>1</v>
      </c>
      <c r="L40" s="586">
        <v>0</v>
      </c>
      <c r="M40" s="586">
        <v>0</v>
      </c>
      <c r="N40" s="586">
        <v>0</v>
      </c>
      <c r="O40" s="586">
        <v>0</v>
      </c>
      <c r="P40" s="586">
        <v>0</v>
      </c>
      <c r="Q40" s="586">
        <v>0</v>
      </c>
      <c r="R40" s="586">
        <v>0</v>
      </c>
      <c r="S40" s="586">
        <v>0</v>
      </c>
      <c r="T40" s="586">
        <v>0</v>
      </c>
      <c r="U40" s="599">
        <v>1</v>
      </c>
      <c r="V40" s="586">
        <v>0</v>
      </c>
      <c r="W40" s="586">
        <v>0</v>
      </c>
      <c r="X40" s="586">
        <v>0</v>
      </c>
      <c r="Y40" s="586">
        <v>0</v>
      </c>
      <c r="Z40" s="586">
        <v>0</v>
      </c>
      <c r="AA40" s="586">
        <v>0</v>
      </c>
      <c r="AB40" s="586">
        <v>0</v>
      </c>
      <c r="AC40" s="586">
        <v>0</v>
      </c>
      <c r="AD40" s="586">
        <v>0</v>
      </c>
      <c r="AE40" s="586">
        <f t="shared" ref="AE40:AE79" si="2">+IF(AF40=1,AD40,AD40*$AT$6)</f>
        <v>0</v>
      </c>
      <c r="AF40" s="599">
        <v>1</v>
      </c>
      <c r="AG40" s="586">
        <v>0</v>
      </c>
      <c r="AH40" s="586">
        <v>0</v>
      </c>
      <c r="AI40" s="586">
        <v>0</v>
      </c>
      <c r="AJ40" s="586">
        <v>0</v>
      </c>
      <c r="AK40" s="586">
        <v>0</v>
      </c>
      <c r="AL40" s="586">
        <v>0</v>
      </c>
      <c r="AM40" s="586">
        <v>0</v>
      </c>
      <c r="AN40" s="586">
        <v>0</v>
      </c>
      <c r="AO40" s="586">
        <v>0</v>
      </c>
      <c r="AP40" s="599">
        <v>1</v>
      </c>
      <c r="AV40" s="83">
        <v>0</v>
      </c>
      <c r="AW40" s="83">
        <v>0</v>
      </c>
      <c r="AX40" s="83">
        <v>0</v>
      </c>
      <c r="AY40" s="83">
        <v>0</v>
      </c>
      <c r="AZ40" s="83">
        <v>0</v>
      </c>
      <c r="BA40" s="83">
        <v>0</v>
      </c>
      <c r="BB40" s="83">
        <v>0</v>
      </c>
      <c r="BC40" s="83">
        <v>0</v>
      </c>
      <c r="BD40" s="83">
        <v>0</v>
      </c>
      <c r="BE40" s="586">
        <f t="shared" ref="BE40:BE79" si="3">+IF(BF40=1,BD40,BD40*$BJ$6)</f>
        <v>0</v>
      </c>
      <c r="BF40" s="82">
        <v>1</v>
      </c>
    </row>
    <row r="41" spans="1:58" s="717" customFormat="1">
      <c r="A41" s="713" t="s">
        <v>1025</v>
      </c>
      <c r="B41" s="714">
        <v>-58839249.200000003</v>
      </c>
      <c r="C41" s="714">
        <v>-58839249.200000003</v>
      </c>
      <c r="D41" s="714">
        <v>0</v>
      </c>
      <c r="E41" s="714">
        <v>0</v>
      </c>
      <c r="F41" s="714">
        <v>-58839249.200000003</v>
      </c>
      <c r="G41" s="714">
        <v>-58839249.200000003</v>
      </c>
      <c r="H41" s="714">
        <v>0</v>
      </c>
      <c r="I41" s="714">
        <v>0</v>
      </c>
      <c r="J41" s="714">
        <v>-58839249.200000003</v>
      </c>
      <c r="K41" s="715">
        <v>1</v>
      </c>
      <c r="L41" s="716">
        <v>-59439028.348698989</v>
      </c>
      <c r="M41" s="714">
        <v>-59439028.348698989</v>
      </c>
      <c r="N41" s="714">
        <v>0</v>
      </c>
      <c r="O41" s="714">
        <v>0</v>
      </c>
      <c r="P41" s="714">
        <v>-59439028.348698989</v>
      </c>
      <c r="Q41" s="714">
        <v>-59439028.348698989</v>
      </c>
      <c r="R41" s="714">
        <v>0</v>
      </c>
      <c r="S41" s="714">
        <v>0</v>
      </c>
      <c r="T41" s="714">
        <v>-59439028.348698989</v>
      </c>
      <c r="U41" s="715">
        <v>1</v>
      </c>
      <c r="V41" s="716">
        <v>-59902438.385227382</v>
      </c>
      <c r="W41" s="714">
        <v>-59902438.385227382</v>
      </c>
      <c r="X41" s="714">
        <v>0</v>
      </c>
      <c r="Y41" s="714">
        <v>0</v>
      </c>
      <c r="Z41" s="714">
        <v>-59902438.385227382</v>
      </c>
      <c r="AA41" s="714">
        <v>-59902438.385227382</v>
      </c>
      <c r="AB41" s="714">
        <v>0</v>
      </c>
      <c r="AC41" s="714">
        <v>0</v>
      </c>
      <c r="AD41" s="714">
        <v>-59902438.385227382</v>
      </c>
      <c r="AE41" s="714">
        <f t="shared" si="2"/>
        <v>-59902438.385227382</v>
      </c>
      <c r="AF41" s="715">
        <v>1</v>
      </c>
      <c r="AG41" s="716">
        <v>-61610367.428383633</v>
      </c>
      <c r="AH41" s="714">
        <v>-61610367.428383633</v>
      </c>
      <c r="AI41" s="714">
        <v>0</v>
      </c>
      <c r="AJ41" s="714">
        <v>0</v>
      </c>
      <c r="AK41" s="714">
        <v>-61610367.428383633</v>
      </c>
      <c r="AL41" s="714">
        <v>-61610367.428383633</v>
      </c>
      <c r="AM41" s="714">
        <v>0</v>
      </c>
      <c r="AN41" s="714">
        <v>0</v>
      </c>
      <c r="AO41" s="714">
        <v>-61610367.428383633</v>
      </c>
      <c r="AP41" s="715">
        <v>1</v>
      </c>
      <c r="AV41" s="108">
        <v>-61610367.428383633</v>
      </c>
      <c r="AW41" s="109">
        <v>-61610367.428383633</v>
      </c>
      <c r="AX41" s="109">
        <v>0</v>
      </c>
      <c r="AY41" s="109">
        <v>0</v>
      </c>
      <c r="AZ41" s="109">
        <v>-61610367.428383633</v>
      </c>
      <c r="BA41" s="109">
        <v>-61610367.428383633</v>
      </c>
      <c r="BB41" s="109">
        <v>0</v>
      </c>
      <c r="BC41" s="109">
        <v>0</v>
      </c>
      <c r="BD41" s="109">
        <v>-61610367.428383633</v>
      </c>
      <c r="BE41" s="714">
        <f t="shared" si="3"/>
        <v>-61610367.428383633</v>
      </c>
      <c r="BF41" s="696">
        <v>1</v>
      </c>
    </row>
    <row r="42" spans="1:58" s="717" customFormat="1">
      <c r="A42" s="713" t="s">
        <v>1023</v>
      </c>
      <c r="B42" s="714">
        <v>-799844.44000000006</v>
      </c>
      <c r="C42" s="714">
        <v>-799844.44000000006</v>
      </c>
      <c r="D42" s="714">
        <v>0</v>
      </c>
      <c r="E42" s="714">
        <v>0</v>
      </c>
      <c r="F42" s="714">
        <v>-799844.44000000006</v>
      </c>
      <c r="G42" s="714">
        <v>-799844.44000000006</v>
      </c>
      <c r="H42" s="714">
        <v>0</v>
      </c>
      <c r="I42" s="714">
        <v>0</v>
      </c>
      <c r="J42" s="714">
        <v>-799844.44000000006</v>
      </c>
      <c r="K42" s="715">
        <v>1</v>
      </c>
      <c r="L42" s="716">
        <v>-841974.38683068182</v>
      </c>
      <c r="M42" s="714">
        <v>-841974.38683068182</v>
      </c>
      <c r="N42" s="714">
        <v>0</v>
      </c>
      <c r="O42" s="714">
        <v>0</v>
      </c>
      <c r="P42" s="714">
        <v>-841974.38683068182</v>
      </c>
      <c r="Q42" s="714">
        <v>-841974.38683068182</v>
      </c>
      <c r="R42" s="714">
        <v>0</v>
      </c>
      <c r="S42" s="714">
        <v>0</v>
      </c>
      <c r="T42" s="714">
        <v>-841974.38683068182</v>
      </c>
      <c r="U42" s="715">
        <v>1</v>
      </c>
      <c r="V42" s="716">
        <v>-1002948.7879780806</v>
      </c>
      <c r="W42" s="714">
        <v>-1002948.7879780806</v>
      </c>
      <c r="X42" s="714">
        <v>0</v>
      </c>
      <c r="Y42" s="714">
        <v>0</v>
      </c>
      <c r="Z42" s="714">
        <v>-1002948.7879780806</v>
      </c>
      <c r="AA42" s="714">
        <v>-1002948.7879780806</v>
      </c>
      <c r="AB42" s="714">
        <v>0</v>
      </c>
      <c r="AC42" s="714">
        <v>0</v>
      </c>
      <c r="AD42" s="714">
        <v>-1002948.7879780806</v>
      </c>
      <c r="AE42" s="714">
        <f t="shared" si="2"/>
        <v>-1002948.7879780806</v>
      </c>
      <c r="AF42" s="715">
        <v>1</v>
      </c>
      <c r="AG42" s="716">
        <v>-1099584.9175506788</v>
      </c>
      <c r="AH42" s="714">
        <v>-1099584.9175506788</v>
      </c>
      <c r="AI42" s="714">
        <v>0</v>
      </c>
      <c r="AJ42" s="714">
        <v>0</v>
      </c>
      <c r="AK42" s="714">
        <v>-1099584.9175506788</v>
      </c>
      <c r="AL42" s="714">
        <v>-1099584.9175506788</v>
      </c>
      <c r="AM42" s="714">
        <v>0</v>
      </c>
      <c r="AN42" s="714">
        <v>0</v>
      </c>
      <c r="AO42" s="714">
        <v>-1099584.9175506788</v>
      </c>
      <c r="AP42" s="715">
        <v>1</v>
      </c>
      <c r="AV42" s="108">
        <v>-1099584.9175506788</v>
      </c>
      <c r="AW42" s="109">
        <v>-1099584.9175506788</v>
      </c>
      <c r="AX42" s="109">
        <v>0</v>
      </c>
      <c r="AY42" s="109">
        <v>0</v>
      </c>
      <c r="AZ42" s="109">
        <v>-1099584.9175506788</v>
      </c>
      <c r="BA42" s="109">
        <v>-1099584.9175506788</v>
      </c>
      <c r="BB42" s="109">
        <v>0</v>
      </c>
      <c r="BC42" s="109">
        <v>0</v>
      </c>
      <c r="BD42" s="109">
        <v>-1099584.9175506788</v>
      </c>
      <c r="BE42" s="714">
        <f t="shared" si="3"/>
        <v>-1099584.9175506788</v>
      </c>
      <c r="BF42" s="696">
        <v>1</v>
      </c>
    </row>
    <row r="43" spans="1:58" s="717" customFormat="1">
      <c r="A43" s="713" t="s">
        <v>1022</v>
      </c>
      <c r="B43" s="714">
        <v>-14693790.859999999</v>
      </c>
      <c r="C43" s="714">
        <v>-14693790.859999999</v>
      </c>
      <c r="D43" s="714">
        <v>0</v>
      </c>
      <c r="E43" s="714">
        <v>0</v>
      </c>
      <c r="F43" s="714">
        <v>-14693790.859999999</v>
      </c>
      <c r="G43" s="714">
        <v>-14693790.859999999</v>
      </c>
      <c r="H43" s="714">
        <v>0</v>
      </c>
      <c r="I43" s="714">
        <v>0</v>
      </c>
      <c r="J43" s="714">
        <v>-14693790.859999999</v>
      </c>
      <c r="K43" s="715">
        <v>1</v>
      </c>
      <c r="L43" s="716">
        <v>-14693791</v>
      </c>
      <c r="M43" s="714">
        <v>-14693791</v>
      </c>
      <c r="N43" s="714">
        <v>0</v>
      </c>
      <c r="O43" s="714">
        <v>0</v>
      </c>
      <c r="P43" s="714">
        <v>-14693791</v>
      </c>
      <c r="Q43" s="714">
        <v>-14693791</v>
      </c>
      <c r="R43" s="714">
        <v>0</v>
      </c>
      <c r="S43" s="714">
        <v>0</v>
      </c>
      <c r="T43" s="714">
        <v>-14693791</v>
      </c>
      <c r="U43" s="715">
        <v>1</v>
      </c>
      <c r="V43" s="716">
        <v>-14693791</v>
      </c>
      <c r="W43" s="714">
        <v>-14693791</v>
      </c>
      <c r="X43" s="714">
        <v>0</v>
      </c>
      <c r="Y43" s="714">
        <v>0</v>
      </c>
      <c r="Z43" s="714">
        <v>-14693791</v>
      </c>
      <c r="AA43" s="714">
        <v>-14693791</v>
      </c>
      <c r="AB43" s="714">
        <v>0</v>
      </c>
      <c r="AC43" s="714">
        <v>0</v>
      </c>
      <c r="AD43" s="714">
        <v>-14693791</v>
      </c>
      <c r="AE43" s="714">
        <f t="shared" si="2"/>
        <v>-14693791</v>
      </c>
      <c r="AF43" s="715">
        <v>1</v>
      </c>
      <c r="AG43" s="716">
        <v>-14693791</v>
      </c>
      <c r="AH43" s="714">
        <v>-14693791</v>
      </c>
      <c r="AI43" s="714">
        <v>0</v>
      </c>
      <c r="AJ43" s="714">
        <v>0</v>
      </c>
      <c r="AK43" s="714">
        <v>-14693791</v>
      </c>
      <c r="AL43" s="714">
        <v>-14693791</v>
      </c>
      <c r="AM43" s="714">
        <v>0</v>
      </c>
      <c r="AN43" s="714">
        <v>0</v>
      </c>
      <c r="AO43" s="714">
        <v>-14693791</v>
      </c>
      <c r="AP43" s="715">
        <v>1</v>
      </c>
      <c r="AV43" s="108">
        <v>-14693791</v>
      </c>
      <c r="AW43" s="109">
        <v>-14693791</v>
      </c>
      <c r="AX43" s="109">
        <v>0</v>
      </c>
      <c r="AY43" s="109">
        <v>0</v>
      </c>
      <c r="AZ43" s="109">
        <v>-14693791</v>
      </c>
      <c r="BA43" s="109">
        <v>-14693791</v>
      </c>
      <c r="BB43" s="109">
        <v>0</v>
      </c>
      <c r="BC43" s="109">
        <v>0</v>
      </c>
      <c r="BD43" s="109">
        <v>-14693791</v>
      </c>
      <c r="BE43" s="714">
        <f t="shared" si="3"/>
        <v>-14693791</v>
      </c>
      <c r="BF43" s="696">
        <v>1</v>
      </c>
    </row>
    <row r="44" spans="1:58" s="717" customFormat="1">
      <c r="A44" s="713" t="s">
        <v>1021</v>
      </c>
      <c r="B44" s="714">
        <v>-17718374.959999997</v>
      </c>
      <c r="C44" s="714">
        <v>-17718374.959999997</v>
      </c>
      <c r="D44" s="714">
        <v>0</v>
      </c>
      <c r="E44" s="714">
        <v>0</v>
      </c>
      <c r="F44" s="714">
        <v>-17718374.959999997</v>
      </c>
      <c r="G44" s="714">
        <v>-17718374.959999997</v>
      </c>
      <c r="H44" s="714">
        <v>0</v>
      </c>
      <c r="I44" s="714">
        <v>0</v>
      </c>
      <c r="J44" s="714">
        <v>-17718374.959999997</v>
      </c>
      <c r="K44" s="715">
        <v>1</v>
      </c>
      <c r="L44" s="716">
        <v>-17541660</v>
      </c>
      <c r="M44" s="714">
        <v>-17541660</v>
      </c>
      <c r="N44" s="714">
        <v>0</v>
      </c>
      <c r="O44" s="714">
        <v>0</v>
      </c>
      <c r="P44" s="714">
        <v>-17541660</v>
      </c>
      <c r="Q44" s="714">
        <v>-17541660</v>
      </c>
      <c r="R44" s="714">
        <v>0</v>
      </c>
      <c r="S44" s="714">
        <v>0</v>
      </c>
      <c r="T44" s="714">
        <v>-17541660</v>
      </c>
      <c r="U44" s="715">
        <v>1</v>
      </c>
      <c r="V44" s="716">
        <v>-17541660</v>
      </c>
      <c r="W44" s="714">
        <v>-17541660</v>
      </c>
      <c r="X44" s="714">
        <v>0</v>
      </c>
      <c r="Y44" s="714">
        <v>0</v>
      </c>
      <c r="Z44" s="714">
        <v>-17541660</v>
      </c>
      <c r="AA44" s="714">
        <v>-17541660</v>
      </c>
      <c r="AB44" s="714">
        <v>0</v>
      </c>
      <c r="AC44" s="714">
        <v>0</v>
      </c>
      <c r="AD44" s="714">
        <v>-17541660</v>
      </c>
      <c r="AE44" s="714">
        <f t="shared" si="2"/>
        <v>-17541660</v>
      </c>
      <c r="AF44" s="715">
        <v>1</v>
      </c>
      <c r="AG44" s="716">
        <v>-17541660</v>
      </c>
      <c r="AH44" s="714">
        <v>-17541660</v>
      </c>
      <c r="AI44" s="714">
        <v>0</v>
      </c>
      <c r="AJ44" s="714">
        <v>0</v>
      </c>
      <c r="AK44" s="714">
        <v>-17541660</v>
      </c>
      <c r="AL44" s="714">
        <v>-17541660</v>
      </c>
      <c r="AM44" s="714">
        <v>0</v>
      </c>
      <c r="AN44" s="714">
        <v>0</v>
      </c>
      <c r="AO44" s="714">
        <v>-17541660</v>
      </c>
      <c r="AP44" s="715">
        <v>1</v>
      </c>
      <c r="AV44" s="108">
        <v>-17541660</v>
      </c>
      <c r="AW44" s="109">
        <v>-17541660</v>
      </c>
      <c r="AX44" s="109">
        <v>0</v>
      </c>
      <c r="AY44" s="109">
        <v>0</v>
      </c>
      <c r="AZ44" s="109">
        <v>-17541660</v>
      </c>
      <c r="BA44" s="109">
        <v>-17541660</v>
      </c>
      <c r="BB44" s="109">
        <v>0</v>
      </c>
      <c r="BC44" s="109">
        <v>0</v>
      </c>
      <c r="BD44" s="109">
        <v>-17541660</v>
      </c>
      <c r="BE44" s="714">
        <f t="shared" si="3"/>
        <v>-17541660</v>
      </c>
      <c r="BF44" s="696">
        <v>1</v>
      </c>
    </row>
    <row r="45" spans="1:58" s="717" customFormat="1">
      <c r="A45" s="713" t="s">
        <v>1020</v>
      </c>
      <c r="B45" s="714">
        <v>-5886964.25</v>
      </c>
      <c r="C45" s="714">
        <v>-5886964.25</v>
      </c>
      <c r="D45" s="714">
        <v>0</v>
      </c>
      <c r="E45" s="714">
        <v>0</v>
      </c>
      <c r="F45" s="714">
        <v>-5886964.25</v>
      </c>
      <c r="G45" s="714">
        <v>-5886964.25</v>
      </c>
      <c r="H45" s="714">
        <v>0</v>
      </c>
      <c r="I45" s="714">
        <v>0</v>
      </c>
      <c r="J45" s="714">
        <v>-5886964.25</v>
      </c>
      <c r="K45" s="715">
        <v>1</v>
      </c>
      <c r="L45" s="716">
        <v>-5968234.5648137005</v>
      </c>
      <c r="M45" s="714">
        <v>-5968234.5648137005</v>
      </c>
      <c r="N45" s="714">
        <v>0</v>
      </c>
      <c r="O45" s="714">
        <v>0</v>
      </c>
      <c r="P45" s="714">
        <v>-5968234.5648137005</v>
      </c>
      <c r="Q45" s="714">
        <v>-5968234.5648137005</v>
      </c>
      <c r="R45" s="714">
        <v>0</v>
      </c>
      <c r="S45" s="714">
        <v>0</v>
      </c>
      <c r="T45" s="714">
        <v>-5968234.5648137005</v>
      </c>
      <c r="U45" s="715">
        <v>1</v>
      </c>
      <c r="V45" s="716">
        <v>-6046323.6905591143</v>
      </c>
      <c r="W45" s="714">
        <v>-6046323.6905591143</v>
      </c>
      <c r="X45" s="714">
        <v>0</v>
      </c>
      <c r="Y45" s="714">
        <v>0</v>
      </c>
      <c r="Z45" s="714">
        <v>-6046323.6905591143</v>
      </c>
      <c r="AA45" s="714">
        <v>-6046323.6905591143</v>
      </c>
      <c r="AB45" s="714">
        <v>0</v>
      </c>
      <c r="AC45" s="714">
        <v>0</v>
      </c>
      <c r="AD45" s="714">
        <v>-6046323.6905591143</v>
      </c>
      <c r="AE45" s="714">
        <f t="shared" si="2"/>
        <v>-6046323.6905591143</v>
      </c>
      <c r="AF45" s="715">
        <v>1</v>
      </c>
      <c r="AG45" s="716">
        <v>-6156500.7920494163</v>
      </c>
      <c r="AH45" s="714">
        <v>-6156500.7920494163</v>
      </c>
      <c r="AI45" s="714">
        <v>0</v>
      </c>
      <c r="AJ45" s="714">
        <v>0</v>
      </c>
      <c r="AK45" s="714">
        <v>-6156500.7920494163</v>
      </c>
      <c r="AL45" s="714">
        <v>-6156500.7920494163</v>
      </c>
      <c r="AM45" s="714">
        <v>0</v>
      </c>
      <c r="AN45" s="714">
        <v>0</v>
      </c>
      <c r="AO45" s="714">
        <v>-6156500.7920494163</v>
      </c>
      <c r="AP45" s="715">
        <v>1</v>
      </c>
      <c r="AV45" s="108">
        <v>-6156500.7920494163</v>
      </c>
      <c r="AW45" s="109">
        <v>-6156500.7920494163</v>
      </c>
      <c r="AX45" s="109">
        <v>0</v>
      </c>
      <c r="AY45" s="109">
        <v>0</v>
      </c>
      <c r="AZ45" s="109">
        <v>-6156500.7920494163</v>
      </c>
      <c r="BA45" s="109">
        <v>-6156500.7920494163</v>
      </c>
      <c r="BB45" s="109">
        <v>0</v>
      </c>
      <c r="BC45" s="109">
        <v>0</v>
      </c>
      <c r="BD45" s="109">
        <v>-6156500.7920494163</v>
      </c>
      <c r="BE45" s="714">
        <f t="shared" si="3"/>
        <v>-6156500.7920494163</v>
      </c>
      <c r="BF45" s="696">
        <v>1</v>
      </c>
    </row>
    <row r="46" spans="1:58" s="717" customFormat="1">
      <c r="A46" s="713" t="s">
        <v>1019</v>
      </c>
      <c r="B46" s="714">
        <v>-1129556.6499999999</v>
      </c>
      <c r="C46" s="714">
        <v>-1129556.6499999999</v>
      </c>
      <c r="D46" s="714">
        <v>0</v>
      </c>
      <c r="E46" s="714">
        <v>0</v>
      </c>
      <c r="F46" s="714">
        <v>-1129556.6499999999</v>
      </c>
      <c r="G46" s="714">
        <v>-1129556.6499999999</v>
      </c>
      <c r="H46" s="714">
        <v>0</v>
      </c>
      <c r="I46" s="714">
        <v>0</v>
      </c>
      <c r="J46" s="714">
        <v>-1129556.6499999999</v>
      </c>
      <c r="K46" s="715">
        <v>1</v>
      </c>
      <c r="L46" s="716">
        <v>-1267915.8799999997</v>
      </c>
      <c r="M46" s="714">
        <v>-1267915.8799999997</v>
      </c>
      <c r="N46" s="714">
        <v>0</v>
      </c>
      <c r="O46" s="714">
        <v>0</v>
      </c>
      <c r="P46" s="714">
        <v>-1267915.8799999997</v>
      </c>
      <c r="Q46" s="714">
        <v>-1267915.8799999997</v>
      </c>
      <c r="R46" s="714">
        <v>0</v>
      </c>
      <c r="S46" s="714">
        <v>0</v>
      </c>
      <c r="T46" s="714">
        <v>-1267915.8799999997</v>
      </c>
      <c r="U46" s="715">
        <v>1</v>
      </c>
      <c r="V46" s="716">
        <v>-1398331.4659101004</v>
      </c>
      <c r="W46" s="714">
        <v>-1398331.4659101004</v>
      </c>
      <c r="X46" s="714">
        <v>0</v>
      </c>
      <c r="Y46" s="714">
        <v>0</v>
      </c>
      <c r="Z46" s="714">
        <v>-1398331.4659101004</v>
      </c>
      <c r="AA46" s="714">
        <v>-1398331.4659101004</v>
      </c>
      <c r="AB46" s="714">
        <v>0</v>
      </c>
      <c r="AC46" s="714">
        <v>0</v>
      </c>
      <c r="AD46" s="714">
        <v>-1398331.4659101004</v>
      </c>
      <c r="AE46" s="714">
        <f t="shared" si="2"/>
        <v>-1398331.4659101004</v>
      </c>
      <c r="AF46" s="715">
        <v>1</v>
      </c>
      <c r="AG46" s="716">
        <v>-1417506.12</v>
      </c>
      <c r="AH46" s="714">
        <v>-1417506.12</v>
      </c>
      <c r="AI46" s="714">
        <v>0</v>
      </c>
      <c r="AJ46" s="714">
        <v>0</v>
      </c>
      <c r="AK46" s="714">
        <v>-1417506.12</v>
      </c>
      <c r="AL46" s="714">
        <v>-1417506.12</v>
      </c>
      <c r="AM46" s="714">
        <v>0</v>
      </c>
      <c r="AN46" s="714">
        <v>0</v>
      </c>
      <c r="AO46" s="714">
        <v>-1417506.12</v>
      </c>
      <c r="AP46" s="715">
        <v>1</v>
      </c>
      <c r="AV46" s="108">
        <v>-1417506.12</v>
      </c>
      <c r="AW46" s="109">
        <v>-1417506.12</v>
      </c>
      <c r="AX46" s="109">
        <v>0</v>
      </c>
      <c r="AY46" s="109">
        <v>0</v>
      </c>
      <c r="AZ46" s="109">
        <v>-1417506.12</v>
      </c>
      <c r="BA46" s="109">
        <v>-1417506.12</v>
      </c>
      <c r="BB46" s="109">
        <v>0</v>
      </c>
      <c r="BC46" s="109">
        <v>0</v>
      </c>
      <c r="BD46" s="109">
        <v>-1417506.12</v>
      </c>
      <c r="BE46" s="714">
        <f t="shared" si="3"/>
        <v>-1417506.12</v>
      </c>
      <c r="BF46" s="696">
        <v>1</v>
      </c>
    </row>
    <row r="47" spans="1:58">
      <c r="A47" s="598" t="s">
        <v>1018</v>
      </c>
      <c r="B47" s="586">
        <v>-2472933.2100000004</v>
      </c>
      <c r="C47" s="586">
        <v>-2472933.2100000004</v>
      </c>
      <c r="D47" s="586">
        <v>0</v>
      </c>
      <c r="E47" s="586">
        <v>0</v>
      </c>
      <c r="F47" s="586">
        <v>-2472933.2100000004</v>
      </c>
      <c r="G47" s="586">
        <v>-2472933.2100000004</v>
      </c>
      <c r="H47" s="586">
        <v>0</v>
      </c>
      <c r="I47" s="586">
        <v>0</v>
      </c>
      <c r="J47" s="586">
        <v>-2472933.2100000004</v>
      </c>
      <c r="K47" s="599">
        <v>1</v>
      </c>
      <c r="L47" s="586">
        <v>-1811268.4800000002</v>
      </c>
      <c r="M47" s="586">
        <v>-1811268.4800000002</v>
      </c>
      <c r="N47" s="586">
        <v>0</v>
      </c>
      <c r="O47" s="586">
        <v>0</v>
      </c>
      <c r="P47" s="586">
        <v>-1811268.4800000002</v>
      </c>
      <c r="Q47" s="586">
        <v>-1811268.4800000002</v>
      </c>
      <c r="R47" s="586">
        <v>0</v>
      </c>
      <c r="S47" s="586">
        <v>0</v>
      </c>
      <c r="T47" s="586">
        <v>-1811268.4800000002</v>
      </c>
      <c r="U47" s="599">
        <v>1</v>
      </c>
      <c r="V47" s="586">
        <v>-1811268.4800000002</v>
      </c>
      <c r="W47" s="586">
        <v>-1811268.4800000002</v>
      </c>
      <c r="X47" s="586">
        <v>0</v>
      </c>
      <c r="Y47" s="586">
        <v>0</v>
      </c>
      <c r="Z47" s="586">
        <v>-1811268.4800000002</v>
      </c>
      <c r="AA47" s="586">
        <v>-1811268.4800000002</v>
      </c>
      <c r="AB47" s="586">
        <v>0</v>
      </c>
      <c r="AC47" s="586">
        <v>0</v>
      </c>
      <c r="AD47" s="586">
        <v>-1811268.4800000002</v>
      </c>
      <c r="AE47" s="586">
        <f t="shared" si="2"/>
        <v>-1811268.4800000002</v>
      </c>
      <c r="AF47" s="599">
        <v>1</v>
      </c>
      <c r="AG47" s="586">
        <v>-1811268.4800000002</v>
      </c>
      <c r="AH47" s="586">
        <v>-1811268.4800000002</v>
      </c>
      <c r="AI47" s="586">
        <v>0</v>
      </c>
      <c r="AJ47" s="586">
        <v>0</v>
      </c>
      <c r="AK47" s="586">
        <v>-1811268.4800000002</v>
      </c>
      <c r="AL47" s="586">
        <v>-1811268.4800000002</v>
      </c>
      <c r="AM47" s="586">
        <v>0</v>
      </c>
      <c r="AN47" s="586">
        <v>0</v>
      </c>
      <c r="AO47" s="586">
        <v>-1811268.4800000002</v>
      </c>
      <c r="AP47" s="599">
        <v>1</v>
      </c>
      <c r="AV47" s="83">
        <v>-1811268.4800000002</v>
      </c>
      <c r="AW47" s="83">
        <v>-1811268.4800000002</v>
      </c>
      <c r="AX47" s="83">
        <v>0</v>
      </c>
      <c r="AY47" s="83">
        <v>0</v>
      </c>
      <c r="AZ47" s="83">
        <v>-1811268.4800000002</v>
      </c>
      <c r="BA47" s="83">
        <v>-1811268.4800000002</v>
      </c>
      <c r="BB47" s="83">
        <v>0</v>
      </c>
      <c r="BC47" s="83">
        <v>0</v>
      </c>
      <c r="BD47" s="83">
        <v>-1811268.4800000002</v>
      </c>
      <c r="BE47" s="586">
        <f t="shared" si="3"/>
        <v>-1811268.4800000002</v>
      </c>
      <c r="BF47" s="82">
        <v>1</v>
      </c>
    </row>
    <row r="48" spans="1:58">
      <c r="A48" s="598" t="s">
        <v>1017</v>
      </c>
      <c r="B48" s="586">
        <v>2064391.0100000002</v>
      </c>
      <c r="C48" s="586">
        <v>2064391.0100000002</v>
      </c>
      <c r="D48" s="586">
        <v>0</v>
      </c>
      <c r="E48" s="586">
        <v>0</v>
      </c>
      <c r="F48" s="586">
        <v>2064391.0100000002</v>
      </c>
      <c r="G48" s="586">
        <v>2064391.0100000002</v>
      </c>
      <c r="H48" s="586">
        <v>0</v>
      </c>
      <c r="I48" s="586">
        <v>0</v>
      </c>
      <c r="J48" s="586">
        <v>2064391.0100000002</v>
      </c>
      <c r="K48" s="599">
        <v>1</v>
      </c>
      <c r="L48" s="586">
        <v>1426032.1199999999</v>
      </c>
      <c r="M48" s="586">
        <v>1426032.1199999999</v>
      </c>
      <c r="N48" s="586">
        <v>0</v>
      </c>
      <c r="O48" s="586">
        <v>0</v>
      </c>
      <c r="P48" s="586">
        <v>1426032.1199999999</v>
      </c>
      <c r="Q48" s="586">
        <v>1426032.1199999999</v>
      </c>
      <c r="R48" s="586">
        <v>0</v>
      </c>
      <c r="S48" s="586">
        <v>0</v>
      </c>
      <c r="T48" s="586">
        <v>1426032.1199999999</v>
      </c>
      <c r="U48" s="599">
        <v>1</v>
      </c>
      <c r="V48" s="586">
        <v>1426032.1199999999</v>
      </c>
      <c r="W48" s="586">
        <v>1426032.1199999999</v>
      </c>
      <c r="X48" s="586">
        <v>0</v>
      </c>
      <c r="Y48" s="586">
        <v>0</v>
      </c>
      <c r="Z48" s="586">
        <v>1426032.1199999999</v>
      </c>
      <c r="AA48" s="586">
        <v>1426032.1199999999</v>
      </c>
      <c r="AB48" s="586">
        <v>0</v>
      </c>
      <c r="AC48" s="586">
        <v>0</v>
      </c>
      <c r="AD48" s="586">
        <v>1426032.1199999999</v>
      </c>
      <c r="AE48" s="586">
        <f t="shared" si="2"/>
        <v>1426032.1199999999</v>
      </c>
      <c r="AF48" s="599">
        <v>1</v>
      </c>
      <c r="AG48" s="586">
        <v>1426032.1199999999</v>
      </c>
      <c r="AH48" s="586">
        <v>1426032.1199999999</v>
      </c>
      <c r="AI48" s="586">
        <v>0</v>
      </c>
      <c r="AJ48" s="586">
        <v>0</v>
      </c>
      <c r="AK48" s="586">
        <v>1426032.1199999999</v>
      </c>
      <c r="AL48" s="586">
        <v>1426032.1199999999</v>
      </c>
      <c r="AM48" s="586">
        <v>0</v>
      </c>
      <c r="AN48" s="586">
        <v>0</v>
      </c>
      <c r="AO48" s="586">
        <v>1426032.1199999999</v>
      </c>
      <c r="AP48" s="599">
        <v>1</v>
      </c>
      <c r="AV48" s="83">
        <v>1426032.1199999999</v>
      </c>
      <c r="AW48" s="83">
        <v>1426032.1199999999</v>
      </c>
      <c r="AX48" s="83">
        <v>0</v>
      </c>
      <c r="AY48" s="83">
        <v>0</v>
      </c>
      <c r="AZ48" s="83">
        <v>1426032.1199999999</v>
      </c>
      <c r="BA48" s="83">
        <v>1426032.1199999999</v>
      </c>
      <c r="BB48" s="83">
        <v>0</v>
      </c>
      <c r="BC48" s="83">
        <v>0</v>
      </c>
      <c r="BD48" s="83">
        <v>1426032.1199999999</v>
      </c>
      <c r="BE48" s="586">
        <f t="shared" si="3"/>
        <v>1426032.1199999999</v>
      </c>
      <c r="BF48" s="82">
        <v>1</v>
      </c>
    </row>
    <row r="49" spans="1:58">
      <c r="A49" s="598" t="s">
        <v>1015</v>
      </c>
      <c r="B49" s="586">
        <v>-16998322.757337965</v>
      </c>
      <c r="C49" s="586">
        <v>-16998322.757337965</v>
      </c>
      <c r="D49" s="586">
        <v>0</v>
      </c>
      <c r="E49" s="586">
        <v>0</v>
      </c>
      <c r="F49" s="586">
        <v>-16998322.757337965</v>
      </c>
      <c r="G49" s="586">
        <v>-16995668.954330679</v>
      </c>
      <c r="H49" s="586">
        <v>0</v>
      </c>
      <c r="I49" s="586">
        <v>0</v>
      </c>
      <c r="J49" s="586">
        <v>-16995668.954330679</v>
      </c>
      <c r="K49" s="599">
        <v>0.99984387853759626</v>
      </c>
      <c r="L49" s="586">
        <v>-21815799.896939598</v>
      </c>
      <c r="M49" s="586">
        <v>-21815799.896939598</v>
      </c>
      <c r="N49" s="586">
        <v>0</v>
      </c>
      <c r="O49" s="586">
        <v>0</v>
      </c>
      <c r="P49" s="586">
        <v>-21815799.896939598</v>
      </c>
      <c r="Q49" s="586">
        <v>-21058377.344543669</v>
      </c>
      <c r="R49" s="586">
        <v>0</v>
      </c>
      <c r="S49" s="586">
        <v>0</v>
      </c>
      <c r="T49" s="586">
        <v>-21058377.344543669</v>
      </c>
      <c r="U49" s="599">
        <v>0.96528100936137662</v>
      </c>
      <c r="V49" s="586">
        <v>-23464510.369023953</v>
      </c>
      <c r="W49" s="586">
        <v>-23464510.369023953</v>
      </c>
      <c r="X49" s="586">
        <v>0</v>
      </c>
      <c r="Y49" s="586">
        <v>0</v>
      </c>
      <c r="Z49" s="586">
        <v>-23464510.369023953</v>
      </c>
      <c r="AA49" s="586">
        <v>-22700823.015399534</v>
      </c>
      <c r="AB49" s="586">
        <v>0</v>
      </c>
      <c r="AC49" s="586">
        <v>0</v>
      </c>
      <c r="AD49" s="586">
        <v>-22700823.015399534</v>
      </c>
      <c r="AE49" s="586">
        <f t="shared" si="2"/>
        <v>-22697666.181306101</v>
      </c>
      <c r="AF49" s="599">
        <v>0.96745351419595016</v>
      </c>
      <c r="AG49" s="586">
        <v>-21381882.288027946</v>
      </c>
      <c r="AH49" s="586">
        <v>-21381882.288027946</v>
      </c>
      <c r="AI49" s="586">
        <v>0</v>
      </c>
      <c r="AJ49" s="586">
        <v>0</v>
      </c>
      <c r="AK49" s="586">
        <v>-21381882.288027946</v>
      </c>
      <c r="AL49" s="586">
        <v>-20702028.943731245</v>
      </c>
      <c r="AM49" s="586">
        <v>0</v>
      </c>
      <c r="AN49" s="586">
        <v>0</v>
      </c>
      <c r="AO49" s="586">
        <v>-20702028.943731245</v>
      </c>
      <c r="AP49" s="599">
        <v>0.96820423313819459</v>
      </c>
      <c r="AV49" s="83">
        <v>-21381882.288027946</v>
      </c>
      <c r="AW49" s="83">
        <v>-21381882.288027946</v>
      </c>
      <c r="AX49" s="83">
        <v>0</v>
      </c>
      <c r="AY49" s="83">
        <v>0</v>
      </c>
      <c r="AZ49" s="83">
        <v>-21381882.288027946</v>
      </c>
      <c r="BA49" s="83">
        <v>-20702028.943731245</v>
      </c>
      <c r="BB49" s="83">
        <v>0</v>
      </c>
      <c r="BC49" s="83">
        <v>0</v>
      </c>
      <c r="BD49" s="83">
        <v>-20702028.943731245</v>
      </c>
      <c r="BE49" s="586">
        <f t="shared" si="3"/>
        <v>-20698318.29411415</v>
      </c>
      <c r="BF49" s="82">
        <v>0.96820423313819459</v>
      </c>
    </row>
    <row r="50" spans="1:58">
      <c r="A50" s="598" t="s">
        <v>1014</v>
      </c>
      <c r="B50" s="586">
        <v>-2136367.7599999998</v>
      </c>
      <c r="C50" s="586">
        <v>-2136367.7599999998</v>
      </c>
      <c r="D50" s="586">
        <v>0</v>
      </c>
      <c r="E50" s="586">
        <v>0</v>
      </c>
      <c r="F50" s="586">
        <v>-2136367.7599999998</v>
      </c>
      <c r="G50" s="586">
        <v>-2057064.6599224443</v>
      </c>
      <c r="H50" s="586">
        <v>0</v>
      </c>
      <c r="I50" s="586">
        <v>0</v>
      </c>
      <c r="J50" s="586">
        <v>-2057064.6599224443</v>
      </c>
      <c r="K50" s="599">
        <v>0.96287947161421517</v>
      </c>
      <c r="L50" s="586">
        <v>-1954416</v>
      </c>
      <c r="M50" s="586">
        <v>-1954416</v>
      </c>
      <c r="N50" s="586">
        <v>0</v>
      </c>
      <c r="O50" s="586">
        <v>0</v>
      </c>
      <c r="P50" s="586">
        <v>-1954416</v>
      </c>
      <c r="Q50" s="586">
        <v>-1886560.6491920243</v>
      </c>
      <c r="R50" s="586">
        <v>0</v>
      </c>
      <c r="S50" s="586">
        <v>0</v>
      </c>
      <c r="T50" s="586">
        <v>-1886560.6491920243</v>
      </c>
      <c r="U50" s="599">
        <v>0.96528100936137662</v>
      </c>
      <c r="V50" s="586">
        <v>-1973952</v>
      </c>
      <c r="W50" s="586">
        <v>-1973952</v>
      </c>
      <c r="X50" s="586">
        <v>0</v>
      </c>
      <c r="Y50" s="586">
        <v>0</v>
      </c>
      <c r="Z50" s="586">
        <v>-1973952</v>
      </c>
      <c r="AA50" s="586">
        <v>-1909706.7992541243</v>
      </c>
      <c r="AB50" s="586">
        <v>0</v>
      </c>
      <c r="AC50" s="586">
        <v>0</v>
      </c>
      <c r="AD50" s="586">
        <v>-1909706.7992541243</v>
      </c>
      <c r="AE50" s="586">
        <f t="shared" si="2"/>
        <v>-1909441.2305772416</v>
      </c>
      <c r="AF50" s="599">
        <v>0.96745351419595016</v>
      </c>
      <c r="AG50" s="586">
        <v>-1993692</v>
      </c>
      <c r="AH50" s="586">
        <v>-1993692</v>
      </c>
      <c r="AI50" s="586">
        <v>0</v>
      </c>
      <c r="AJ50" s="586">
        <v>0</v>
      </c>
      <c r="AK50" s="586">
        <v>-1993692</v>
      </c>
      <c r="AL50" s="586">
        <v>-1930301.0339737535</v>
      </c>
      <c r="AM50" s="586">
        <v>0</v>
      </c>
      <c r="AN50" s="586">
        <v>0</v>
      </c>
      <c r="AO50" s="586">
        <v>-1930301.0339737535</v>
      </c>
      <c r="AP50" s="599">
        <v>0.96820423313819459</v>
      </c>
      <c r="AV50" s="83">
        <v>-1993692</v>
      </c>
      <c r="AW50" s="83">
        <v>-1993692</v>
      </c>
      <c r="AX50" s="83">
        <v>0</v>
      </c>
      <c r="AY50" s="83">
        <v>0</v>
      </c>
      <c r="AZ50" s="83">
        <v>-1993692</v>
      </c>
      <c r="BA50" s="83">
        <v>-1930301.0339737535</v>
      </c>
      <c r="BB50" s="83">
        <v>0</v>
      </c>
      <c r="BC50" s="83">
        <v>0</v>
      </c>
      <c r="BD50" s="83">
        <v>-1930301.0339737535</v>
      </c>
      <c r="BE50" s="586">
        <f t="shared" si="3"/>
        <v>-1929955.0451428008</v>
      </c>
      <c r="BF50" s="82">
        <v>0.96820423313819459</v>
      </c>
    </row>
    <row r="51" spans="1:58">
      <c r="A51" s="598" t="s">
        <v>1013</v>
      </c>
      <c r="B51" s="586">
        <v>-31232559.990000002</v>
      </c>
      <c r="C51" s="586">
        <v>-31232559.990000002</v>
      </c>
      <c r="D51" s="586">
        <v>0</v>
      </c>
      <c r="E51" s="586">
        <v>0</v>
      </c>
      <c r="F51" s="586">
        <v>-31232559.990000002</v>
      </c>
      <c r="G51" s="586">
        <v>-31232559.990000002</v>
      </c>
      <c r="H51" s="586">
        <v>0</v>
      </c>
      <c r="I51" s="586">
        <v>0</v>
      </c>
      <c r="J51" s="586">
        <v>-31232559.990000002</v>
      </c>
      <c r="K51" s="599">
        <v>1</v>
      </c>
      <c r="L51" s="586">
        <v>-32262000</v>
      </c>
      <c r="M51" s="586">
        <v>-32262000</v>
      </c>
      <c r="N51" s="586">
        <v>0</v>
      </c>
      <c r="O51" s="586">
        <v>0</v>
      </c>
      <c r="P51" s="586">
        <v>-32262000</v>
      </c>
      <c r="Q51" s="586">
        <v>-32262000</v>
      </c>
      <c r="R51" s="586">
        <v>0</v>
      </c>
      <c r="S51" s="586">
        <v>0</v>
      </c>
      <c r="T51" s="586">
        <v>-32262000</v>
      </c>
      <c r="U51" s="599">
        <v>1</v>
      </c>
      <c r="V51" s="586">
        <v>-33211000</v>
      </c>
      <c r="W51" s="586">
        <v>-33211000</v>
      </c>
      <c r="X51" s="586">
        <v>0</v>
      </c>
      <c r="Y51" s="586">
        <v>0</v>
      </c>
      <c r="Z51" s="586">
        <v>-33211000</v>
      </c>
      <c r="AA51" s="586">
        <v>-33211000</v>
      </c>
      <c r="AB51" s="586">
        <v>0</v>
      </c>
      <c r="AC51" s="586">
        <v>0</v>
      </c>
      <c r="AD51" s="586">
        <v>-33211000</v>
      </c>
      <c r="AE51" s="586">
        <f t="shared" si="2"/>
        <v>-33211000</v>
      </c>
      <c r="AF51" s="599">
        <v>1</v>
      </c>
      <c r="AG51" s="586">
        <v>-34195000</v>
      </c>
      <c r="AH51" s="586">
        <v>-34195000</v>
      </c>
      <c r="AI51" s="586">
        <v>0</v>
      </c>
      <c r="AJ51" s="586">
        <v>0</v>
      </c>
      <c r="AK51" s="586">
        <v>-34195000</v>
      </c>
      <c r="AL51" s="586">
        <v>-34195000</v>
      </c>
      <c r="AM51" s="586">
        <v>0</v>
      </c>
      <c r="AN51" s="586">
        <v>0</v>
      </c>
      <c r="AO51" s="586">
        <v>-34195000</v>
      </c>
      <c r="AP51" s="599">
        <v>1</v>
      </c>
      <c r="AV51" s="83">
        <v>-34195000</v>
      </c>
      <c r="AW51" s="83">
        <v>-34195000</v>
      </c>
      <c r="AX51" s="83">
        <v>0</v>
      </c>
      <c r="AY51" s="83">
        <v>0</v>
      </c>
      <c r="AZ51" s="83">
        <v>-34195000</v>
      </c>
      <c r="BA51" s="83">
        <v>-34195000</v>
      </c>
      <c r="BB51" s="83">
        <v>0</v>
      </c>
      <c r="BC51" s="83">
        <v>0</v>
      </c>
      <c r="BD51" s="83">
        <v>-34195000</v>
      </c>
      <c r="BE51" s="586">
        <f t="shared" si="3"/>
        <v>-34195000</v>
      </c>
      <c r="BF51" s="82">
        <v>1</v>
      </c>
    </row>
    <row r="52" spans="1:58">
      <c r="A52" s="598" t="s">
        <v>1011</v>
      </c>
      <c r="B52" s="586">
        <v>0</v>
      </c>
      <c r="C52" s="586">
        <v>0</v>
      </c>
      <c r="D52" s="586">
        <v>0</v>
      </c>
      <c r="E52" s="586">
        <v>0</v>
      </c>
      <c r="F52" s="586">
        <v>0</v>
      </c>
      <c r="G52" s="586">
        <v>0</v>
      </c>
      <c r="H52" s="586">
        <v>0</v>
      </c>
      <c r="I52" s="586">
        <v>0</v>
      </c>
      <c r="J52" s="586">
        <v>0</v>
      </c>
      <c r="K52" s="599">
        <v>0.94630981009817317</v>
      </c>
      <c r="L52" s="586">
        <v>0</v>
      </c>
      <c r="M52" s="586">
        <v>0</v>
      </c>
      <c r="N52" s="586">
        <v>0</v>
      </c>
      <c r="O52" s="586">
        <v>0</v>
      </c>
      <c r="P52" s="586">
        <v>0</v>
      </c>
      <c r="Q52" s="586">
        <v>0</v>
      </c>
      <c r="R52" s="586">
        <v>0</v>
      </c>
      <c r="S52" s="586">
        <v>0</v>
      </c>
      <c r="T52" s="586">
        <v>0</v>
      </c>
      <c r="U52" s="599">
        <v>0.94563790308530427</v>
      </c>
      <c r="V52" s="586">
        <v>0</v>
      </c>
      <c r="W52" s="586">
        <v>0</v>
      </c>
      <c r="X52" s="586">
        <v>0</v>
      </c>
      <c r="Y52" s="586">
        <v>0</v>
      </c>
      <c r="Z52" s="586">
        <v>0</v>
      </c>
      <c r="AA52" s="586">
        <v>0</v>
      </c>
      <c r="AB52" s="586">
        <v>0</v>
      </c>
      <c r="AC52" s="586">
        <v>0</v>
      </c>
      <c r="AD52" s="586">
        <v>0</v>
      </c>
      <c r="AE52" s="586">
        <f t="shared" si="2"/>
        <v>0</v>
      </c>
      <c r="AF52" s="599">
        <v>0.95059518137784804</v>
      </c>
      <c r="AG52" s="586">
        <v>0</v>
      </c>
      <c r="AH52" s="586">
        <v>0</v>
      </c>
      <c r="AI52" s="586">
        <v>0</v>
      </c>
      <c r="AJ52" s="586">
        <v>0</v>
      </c>
      <c r="AK52" s="586">
        <v>0</v>
      </c>
      <c r="AL52" s="586">
        <v>0</v>
      </c>
      <c r="AM52" s="586">
        <v>0</v>
      </c>
      <c r="AN52" s="586">
        <v>0</v>
      </c>
      <c r="AO52" s="586">
        <v>0</v>
      </c>
      <c r="AP52" s="599">
        <v>0.95128373722490955</v>
      </c>
      <c r="AV52" s="83">
        <v>0</v>
      </c>
      <c r="AW52" s="83">
        <v>0</v>
      </c>
      <c r="AX52" s="83">
        <v>0</v>
      </c>
      <c r="AY52" s="83">
        <v>0</v>
      </c>
      <c r="AZ52" s="83">
        <v>0</v>
      </c>
      <c r="BA52" s="83">
        <v>0</v>
      </c>
      <c r="BB52" s="83">
        <v>0</v>
      </c>
      <c r="BC52" s="83">
        <v>0</v>
      </c>
      <c r="BD52" s="83">
        <v>0</v>
      </c>
      <c r="BE52" s="586">
        <f t="shared" si="3"/>
        <v>0</v>
      </c>
      <c r="BF52" s="82">
        <v>0.95128373722490955</v>
      </c>
    </row>
    <row r="53" spans="1:58">
      <c r="A53" s="598" t="s">
        <v>1010</v>
      </c>
      <c r="B53" s="586">
        <v>0</v>
      </c>
      <c r="C53" s="586">
        <v>0</v>
      </c>
      <c r="D53" s="586">
        <v>0</v>
      </c>
      <c r="E53" s="586">
        <v>0</v>
      </c>
      <c r="F53" s="586">
        <v>0</v>
      </c>
      <c r="G53" s="586">
        <v>0</v>
      </c>
      <c r="H53" s="586">
        <v>0</v>
      </c>
      <c r="I53" s="586">
        <v>0</v>
      </c>
      <c r="J53" s="586">
        <v>0</v>
      </c>
      <c r="K53" s="599">
        <v>1</v>
      </c>
      <c r="L53" s="586">
        <v>0</v>
      </c>
      <c r="M53" s="586">
        <v>0</v>
      </c>
      <c r="N53" s="586">
        <v>0</v>
      </c>
      <c r="O53" s="586">
        <v>0</v>
      </c>
      <c r="P53" s="586">
        <v>0</v>
      </c>
      <c r="Q53" s="586">
        <v>0</v>
      </c>
      <c r="R53" s="586">
        <v>0</v>
      </c>
      <c r="S53" s="586">
        <v>0</v>
      </c>
      <c r="T53" s="586">
        <v>0</v>
      </c>
      <c r="U53" s="599">
        <v>1</v>
      </c>
      <c r="V53" s="586">
        <v>0</v>
      </c>
      <c r="W53" s="586">
        <v>0</v>
      </c>
      <c r="X53" s="586">
        <v>0</v>
      </c>
      <c r="Y53" s="586">
        <v>0</v>
      </c>
      <c r="Z53" s="586">
        <v>0</v>
      </c>
      <c r="AA53" s="586">
        <v>0</v>
      </c>
      <c r="AB53" s="586">
        <v>0</v>
      </c>
      <c r="AC53" s="586">
        <v>0</v>
      </c>
      <c r="AD53" s="586">
        <v>0</v>
      </c>
      <c r="AE53" s="586">
        <f t="shared" si="2"/>
        <v>0</v>
      </c>
      <c r="AF53" s="599">
        <v>1</v>
      </c>
      <c r="AG53" s="586">
        <v>0</v>
      </c>
      <c r="AH53" s="586">
        <v>0</v>
      </c>
      <c r="AI53" s="586">
        <v>0</v>
      </c>
      <c r="AJ53" s="586">
        <v>0</v>
      </c>
      <c r="AK53" s="586">
        <v>0</v>
      </c>
      <c r="AL53" s="586">
        <v>0</v>
      </c>
      <c r="AM53" s="586">
        <v>0</v>
      </c>
      <c r="AN53" s="586">
        <v>0</v>
      </c>
      <c r="AO53" s="586">
        <v>0</v>
      </c>
      <c r="AP53" s="599">
        <v>1</v>
      </c>
      <c r="AV53" s="83">
        <v>0</v>
      </c>
      <c r="AW53" s="83">
        <v>0</v>
      </c>
      <c r="AX53" s="83">
        <v>0</v>
      </c>
      <c r="AY53" s="83">
        <v>0</v>
      </c>
      <c r="AZ53" s="83">
        <v>0</v>
      </c>
      <c r="BA53" s="83">
        <v>0</v>
      </c>
      <c r="BB53" s="83">
        <v>0</v>
      </c>
      <c r="BC53" s="83">
        <v>0</v>
      </c>
      <c r="BD53" s="83">
        <v>0</v>
      </c>
      <c r="BE53" s="586">
        <f t="shared" si="3"/>
        <v>0</v>
      </c>
      <c r="BF53" s="82">
        <v>1</v>
      </c>
    </row>
    <row r="54" spans="1:58">
      <c r="A54" s="598" t="s">
        <v>1009</v>
      </c>
      <c r="B54" s="586">
        <v>0</v>
      </c>
      <c r="C54" s="586">
        <v>0</v>
      </c>
      <c r="D54" s="586">
        <v>0</v>
      </c>
      <c r="E54" s="586">
        <v>0</v>
      </c>
      <c r="F54" s="586">
        <v>0</v>
      </c>
      <c r="G54" s="586">
        <v>0</v>
      </c>
      <c r="H54" s="586">
        <v>0</v>
      </c>
      <c r="I54" s="586">
        <v>0</v>
      </c>
      <c r="J54" s="586">
        <v>0</v>
      </c>
      <c r="K54" s="599">
        <v>0.8871801961867416</v>
      </c>
      <c r="L54" s="586">
        <v>0</v>
      </c>
      <c r="M54" s="586">
        <v>0</v>
      </c>
      <c r="N54" s="586">
        <v>0</v>
      </c>
      <c r="O54" s="586">
        <v>0</v>
      </c>
      <c r="P54" s="586">
        <v>0</v>
      </c>
      <c r="Q54" s="586">
        <v>0</v>
      </c>
      <c r="R54" s="586">
        <v>0</v>
      </c>
      <c r="S54" s="586">
        <v>0</v>
      </c>
      <c r="T54" s="586">
        <v>0</v>
      </c>
      <c r="U54" s="599">
        <v>0.89377230663351903</v>
      </c>
      <c r="V54" s="586">
        <v>0</v>
      </c>
      <c r="W54" s="586">
        <v>0</v>
      </c>
      <c r="X54" s="586">
        <v>0</v>
      </c>
      <c r="Y54" s="586">
        <v>0</v>
      </c>
      <c r="Z54" s="586">
        <v>0</v>
      </c>
      <c r="AA54" s="586">
        <v>0</v>
      </c>
      <c r="AB54" s="586">
        <v>0</v>
      </c>
      <c r="AC54" s="586">
        <v>0</v>
      </c>
      <c r="AD54" s="586">
        <v>0</v>
      </c>
      <c r="AE54" s="586">
        <f t="shared" si="2"/>
        <v>0</v>
      </c>
      <c r="AF54" s="599">
        <v>0.89674086323795554</v>
      </c>
      <c r="AG54" s="586">
        <v>0</v>
      </c>
      <c r="AH54" s="586">
        <v>0</v>
      </c>
      <c r="AI54" s="586">
        <v>0</v>
      </c>
      <c r="AJ54" s="586">
        <v>0</v>
      </c>
      <c r="AK54" s="586">
        <v>0</v>
      </c>
      <c r="AL54" s="586">
        <v>0</v>
      </c>
      <c r="AM54" s="586">
        <v>0</v>
      </c>
      <c r="AN54" s="586">
        <v>0</v>
      </c>
      <c r="AO54" s="586">
        <v>0</v>
      </c>
      <c r="AP54" s="599">
        <v>0.89873521778242393</v>
      </c>
      <c r="AV54" s="83">
        <v>0</v>
      </c>
      <c r="AW54" s="83">
        <v>0</v>
      </c>
      <c r="AX54" s="83">
        <v>0</v>
      </c>
      <c r="AY54" s="83">
        <v>0</v>
      </c>
      <c r="AZ54" s="83">
        <v>0</v>
      </c>
      <c r="BA54" s="83">
        <v>0</v>
      </c>
      <c r="BB54" s="83">
        <v>0</v>
      </c>
      <c r="BC54" s="83">
        <v>0</v>
      </c>
      <c r="BD54" s="83">
        <v>0</v>
      </c>
      <c r="BE54" s="586">
        <f t="shared" si="3"/>
        <v>0</v>
      </c>
      <c r="BF54" s="82">
        <v>0.89873521778242393</v>
      </c>
    </row>
    <row r="55" spans="1:58">
      <c r="A55" s="598" t="s">
        <v>1008</v>
      </c>
      <c r="B55" s="586">
        <v>-48770990.58109007</v>
      </c>
      <c r="C55" s="586">
        <v>-48770990.58109007</v>
      </c>
      <c r="D55" s="586">
        <v>0</v>
      </c>
      <c r="E55" s="586">
        <v>0</v>
      </c>
      <c r="F55" s="586">
        <v>-48770990.58109007</v>
      </c>
      <c r="G55" s="586">
        <v>0</v>
      </c>
      <c r="H55" s="586">
        <v>0</v>
      </c>
      <c r="I55" s="586">
        <v>0</v>
      </c>
      <c r="J55" s="586">
        <v>0</v>
      </c>
      <c r="K55" s="599">
        <v>0</v>
      </c>
      <c r="L55" s="586">
        <v>-45636324.32780055</v>
      </c>
      <c r="M55" s="586">
        <v>-45636324.32780055</v>
      </c>
      <c r="N55" s="586">
        <v>0</v>
      </c>
      <c r="O55" s="586">
        <v>0</v>
      </c>
      <c r="P55" s="586">
        <v>-45636324.32780055</v>
      </c>
      <c r="Q55" s="586">
        <v>0</v>
      </c>
      <c r="R55" s="586">
        <v>0</v>
      </c>
      <c r="S55" s="586">
        <v>0</v>
      </c>
      <c r="T55" s="586">
        <v>0</v>
      </c>
      <c r="U55" s="599">
        <v>0</v>
      </c>
      <c r="V55" s="586">
        <v>-44878199.43462</v>
      </c>
      <c r="W55" s="586">
        <v>-44878199.43462</v>
      </c>
      <c r="X55" s="586">
        <v>0</v>
      </c>
      <c r="Y55" s="586">
        <v>0</v>
      </c>
      <c r="Z55" s="586">
        <v>-44878199.43462</v>
      </c>
      <c r="AA55" s="586">
        <v>0</v>
      </c>
      <c r="AB55" s="586">
        <v>0</v>
      </c>
      <c r="AC55" s="586">
        <v>0</v>
      </c>
      <c r="AD55" s="586">
        <v>0</v>
      </c>
      <c r="AE55" s="586">
        <f t="shared" si="2"/>
        <v>0</v>
      </c>
      <c r="AF55" s="599">
        <v>0</v>
      </c>
      <c r="AG55" s="586">
        <v>-44465901.552999221</v>
      </c>
      <c r="AH55" s="586">
        <v>-44465901.552999221</v>
      </c>
      <c r="AI55" s="586">
        <v>0</v>
      </c>
      <c r="AJ55" s="586">
        <v>0</v>
      </c>
      <c r="AK55" s="586">
        <v>-44465901.552999221</v>
      </c>
      <c r="AL55" s="586">
        <v>0</v>
      </c>
      <c r="AM55" s="586">
        <v>0</v>
      </c>
      <c r="AN55" s="586">
        <v>0</v>
      </c>
      <c r="AO55" s="586">
        <v>0</v>
      </c>
      <c r="AP55" s="599">
        <v>0</v>
      </c>
      <c r="AV55" s="83">
        <v>-44465901.552999221</v>
      </c>
      <c r="AW55" s="83">
        <v>-44465901.552999221</v>
      </c>
      <c r="AX55" s="83">
        <v>0</v>
      </c>
      <c r="AY55" s="83">
        <v>0</v>
      </c>
      <c r="AZ55" s="83">
        <v>-44465901.552999221</v>
      </c>
      <c r="BA55" s="83">
        <v>0</v>
      </c>
      <c r="BB55" s="83">
        <v>0</v>
      </c>
      <c r="BC55" s="83">
        <v>0</v>
      </c>
      <c r="BD55" s="83">
        <v>0</v>
      </c>
      <c r="BE55" s="586">
        <f t="shared" si="3"/>
        <v>0</v>
      </c>
      <c r="BF55" s="82">
        <v>0</v>
      </c>
    </row>
    <row r="56" spans="1:58">
      <c r="A56" s="598" t="s">
        <v>1007</v>
      </c>
      <c r="B56" s="586">
        <v>-242136.18</v>
      </c>
      <c r="C56" s="586">
        <v>-242136.18</v>
      </c>
      <c r="D56" s="586">
        <v>0</v>
      </c>
      <c r="E56" s="586">
        <v>0</v>
      </c>
      <c r="F56" s="586">
        <v>-242136.18</v>
      </c>
      <c r="G56" s="586">
        <v>0</v>
      </c>
      <c r="H56" s="586">
        <v>0</v>
      </c>
      <c r="I56" s="586">
        <v>0</v>
      </c>
      <c r="J56" s="586">
        <v>0</v>
      </c>
      <c r="K56" s="599">
        <v>0</v>
      </c>
      <c r="L56" s="586">
        <v>-241122</v>
      </c>
      <c r="M56" s="586">
        <v>-241122</v>
      </c>
      <c r="N56" s="586">
        <v>0</v>
      </c>
      <c r="O56" s="586">
        <v>0</v>
      </c>
      <c r="P56" s="586">
        <v>-241122</v>
      </c>
      <c r="Q56" s="586">
        <v>0</v>
      </c>
      <c r="R56" s="586">
        <v>0</v>
      </c>
      <c r="S56" s="586">
        <v>0</v>
      </c>
      <c r="T56" s="586">
        <v>0</v>
      </c>
      <c r="U56" s="599">
        <v>0</v>
      </c>
      <c r="V56" s="586">
        <v>-241122</v>
      </c>
      <c r="W56" s="586">
        <v>-241122</v>
      </c>
      <c r="X56" s="586">
        <v>0</v>
      </c>
      <c r="Y56" s="586">
        <v>0</v>
      </c>
      <c r="Z56" s="586">
        <v>-241122</v>
      </c>
      <c r="AA56" s="586">
        <v>0</v>
      </c>
      <c r="AB56" s="586">
        <v>0</v>
      </c>
      <c r="AC56" s="586">
        <v>0</v>
      </c>
      <c r="AD56" s="586">
        <v>0</v>
      </c>
      <c r="AE56" s="586">
        <f t="shared" si="2"/>
        <v>0</v>
      </c>
      <c r="AF56" s="599">
        <v>0</v>
      </c>
      <c r="AG56" s="586">
        <v>-241122</v>
      </c>
      <c r="AH56" s="586">
        <v>-241122</v>
      </c>
      <c r="AI56" s="586">
        <v>0</v>
      </c>
      <c r="AJ56" s="586">
        <v>0</v>
      </c>
      <c r="AK56" s="586">
        <v>-241122</v>
      </c>
      <c r="AL56" s="586">
        <v>0</v>
      </c>
      <c r="AM56" s="586">
        <v>0</v>
      </c>
      <c r="AN56" s="586">
        <v>0</v>
      </c>
      <c r="AO56" s="586">
        <v>0</v>
      </c>
      <c r="AP56" s="599">
        <v>0</v>
      </c>
      <c r="AV56" s="83">
        <v>-241122</v>
      </c>
      <c r="AW56" s="83">
        <v>-241122</v>
      </c>
      <c r="AX56" s="83">
        <v>0</v>
      </c>
      <c r="AY56" s="83">
        <v>0</v>
      </c>
      <c r="AZ56" s="83">
        <v>-241122</v>
      </c>
      <c r="BA56" s="83">
        <v>0</v>
      </c>
      <c r="BB56" s="83">
        <v>0</v>
      </c>
      <c r="BC56" s="83">
        <v>0</v>
      </c>
      <c r="BD56" s="83">
        <v>0</v>
      </c>
      <c r="BE56" s="586">
        <f t="shared" si="3"/>
        <v>0</v>
      </c>
      <c r="BF56" s="82">
        <v>0</v>
      </c>
    </row>
    <row r="57" spans="1:58">
      <c r="A57" s="598" t="s">
        <v>1006</v>
      </c>
      <c r="B57" s="586">
        <v>-4810481.1900000004</v>
      </c>
      <c r="C57" s="586">
        <v>-4810481.1900000004</v>
      </c>
      <c r="D57" s="586">
        <v>0</v>
      </c>
      <c r="E57" s="586">
        <v>0</v>
      </c>
      <c r="F57" s="586">
        <v>-4810481.1900000004</v>
      </c>
      <c r="G57" s="586">
        <v>-4267763.6458968306</v>
      </c>
      <c r="H57" s="586">
        <v>0</v>
      </c>
      <c r="I57" s="586">
        <v>0</v>
      </c>
      <c r="J57" s="586">
        <v>-4267763.6458968306</v>
      </c>
      <c r="K57" s="599">
        <v>0.8871801961867416</v>
      </c>
      <c r="L57" s="586">
        <v>-3665636.97</v>
      </c>
      <c r="M57" s="586">
        <v>-3665636.97</v>
      </c>
      <c r="N57" s="586">
        <v>0</v>
      </c>
      <c r="O57" s="586">
        <v>0</v>
      </c>
      <c r="P57" s="586">
        <v>-3665636.97</v>
      </c>
      <c r="Q57" s="586">
        <v>-3276244.8099580039</v>
      </c>
      <c r="R57" s="586">
        <v>0</v>
      </c>
      <c r="S57" s="586">
        <v>0</v>
      </c>
      <c r="T57" s="586">
        <v>-3276244.8099580039</v>
      </c>
      <c r="U57" s="599">
        <v>0.89377230663351903</v>
      </c>
      <c r="V57" s="586">
        <v>-3665636.97</v>
      </c>
      <c r="W57" s="586">
        <v>-3665636.97</v>
      </c>
      <c r="X57" s="586">
        <v>0</v>
      </c>
      <c r="Y57" s="586">
        <v>0</v>
      </c>
      <c r="Z57" s="586">
        <v>-3665636.97</v>
      </c>
      <c r="AA57" s="586">
        <v>-3287126.4607947641</v>
      </c>
      <c r="AB57" s="586">
        <v>0</v>
      </c>
      <c r="AC57" s="586">
        <v>0</v>
      </c>
      <c r="AD57" s="586">
        <v>-3287126.4607947641</v>
      </c>
      <c r="AE57" s="586">
        <f t="shared" si="2"/>
        <v>-3286669.3446420226</v>
      </c>
      <c r="AF57" s="599">
        <v>0.89674086323795554</v>
      </c>
      <c r="AG57" s="586">
        <v>-3665636.97</v>
      </c>
      <c r="AH57" s="586">
        <v>-3665636.97</v>
      </c>
      <c r="AI57" s="586">
        <v>0</v>
      </c>
      <c r="AJ57" s="586">
        <v>0</v>
      </c>
      <c r="AK57" s="586">
        <v>-3665636.97</v>
      </c>
      <c r="AL57" s="586">
        <v>-3294437.0405442547</v>
      </c>
      <c r="AM57" s="586">
        <v>0</v>
      </c>
      <c r="AN57" s="586">
        <v>0</v>
      </c>
      <c r="AO57" s="586">
        <v>-3294437.0405442547</v>
      </c>
      <c r="AP57" s="599">
        <v>0.89873521778242393</v>
      </c>
      <c r="AV57" s="83">
        <v>-3665636.97</v>
      </c>
      <c r="AW57" s="83">
        <v>-3665636.97</v>
      </c>
      <c r="AX57" s="83">
        <v>0</v>
      </c>
      <c r="AY57" s="83">
        <v>0</v>
      </c>
      <c r="AZ57" s="83">
        <v>-3665636.97</v>
      </c>
      <c r="BA57" s="83">
        <v>-3294437.0405442547</v>
      </c>
      <c r="BB57" s="83">
        <v>0</v>
      </c>
      <c r="BC57" s="83">
        <v>0</v>
      </c>
      <c r="BD57" s="83">
        <v>-3294437.0405442547</v>
      </c>
      <c r="BE57" s="586">
        <f t="shared" si="3"/>
        <v>-3293846.5427927417</v>
      </c>
      <c r="BF57" s="82">
        <v>0.89873521778242393</v>
      </c>
    </row>
    <row r="58" spans="1:58">
      <c r="A58" s="598" t="s">
        <v>1005</v>
      </c>
      <c r="B58" s="586">
        <v>-1632376.0366404485</v>
      </c>
      <c r="C58" s="586">
        <v>-1632376.0366404485</v>
      </c>
      <c r="D58" s="586">
        <v>0</v>
      </c>
      <c r="E58" s="586">
        <v>0</v>
      </c>
      <c r="F58" s="586">
        <v>-1632376.0366404485</v>
      </c>
      <c r="G58" s="586">
        <v>-1544733.4572420316</v>
      </c>
      <c r="H58" s="586">
        <v>0</v>
      </c>
      <c r="I58" s="586">
        <v>0</v>
      </c>
      <c r="J58" s="586">
        <v>-1544733.4572420316</v>
      </c>
      <c r="K58" s="599">
        <v>0.94630981009817328</v>
      </c>
      <c r="L58" s="586">
        <v>-1178146.8446678794</v>
      </c>
      <c r="M58" s="586">
        <v>-1178146.8446678794</v>
      </c>
      <c r="N58" s="586">
        <v>0</v>
      </c>
      <c r="O58" s="586">
        <v>0</v>
      </c>
      <c r="P58" s="586">
        <v>-1178146.8446678794</v>
      </c>
      <c r="Q58" s="586">
        <v>-1114100.3117183009</v>
      </c>
      <c r="R58" s="586">
        <v>0</v>
      </c>
      <c r="S58" s="586">
        <v>0</v>
      </c>
      <c r="T58" s="586">
        <v>-1114100.3117183009</v>
      </c>
      <c r="U58" s="599">
        <v>0.94563790308530415</v>
      </c>
      <c r="V58" s="586">
        <v>-1153583.5988386027</v>
      </c>
      <c r="W58" s="586">
        <v>-1153583.5988386027</v>
      </c>
      <c r="X58" s="586">
        <v>0</v>
      </c>
      <c r="Y58" s="586">
        <v>0</v>
      </c>
      <c r="Z58" s="586">
        <v>-1153583.5988386027</v>
      </c>
      <c r="AA58" s="586">
        <v>-1096591.0103724923</v>
      </c>
      <c r="AB58" s="586">
        <v>0</v>
      </c>
      <c r="AC58" s="586">
        <v>0</v>
      </c>
      <c r="AD58" s="586">
        <v>-1096591.0103724923</v>
      </c>
      <c r="AE58" s="586">
        <f t="shared" si="2"/>
        <v>-1096438.515641982</v>
      </c>
      <c r="AF58" s="599">
        <v>0.95059518137784804</v>
      </c>
      <c r="AG58" s="586">
        <v>-1113839.067903396</v>
      </c>
      <c r="AH58" s="586">
        <v>-1113839.067903396</v>
      </c>
      <c r="AI58" s="586">
        <v>0</v>
      </c>
      <c r="AJ58" s="586">
        <v>0</v>
      </c>
      <c r="AK58" s="586">
        <v>-1113839.067903396</v>
      </c>
      <c r="AL58" s="586">
        <v>-1059576.9911822523</v>
      </c>
      <c r="AM58" s="586">
        <v>0</v>
      </c>
      <c r="AN58" s="586">
        <v>0</v>
      </c>
      <c r="AO58" s="586">
        <v>-1059576.9911822523</v>
      </c>
      <c r="AP58" s="599">
        <v>0.95128373722490944</v>
      </c>
      <c r="AV58" s="83">
        <v>-1113839.067903396</v>
      </c>
      <c r="AW58" s="83">
        <v>-1113839.067903396</v>
      </c>
      <c r="AX58" s="83">
        <v>0</v>
      </c>
      <c r="AY58" s="83">
        <v>0</v>
      </c>
      <c r="AZ58" s="83">
        <v>-1113839.067903396</v>
      </c>
      <c r="BA58" s="83">
        <v>-1059576.9911822523</v>
      </c>
      <c r="BB58" s="83">
        <v>0</v>
      </c>
      <c r="BC58" s="83">
        <v>0</v>
      </c>
      <c r="BD58" s="83">
        <v>-1059576.9911822523</v>
      </c>
      <c r="BE58" s="586">
        <f t="shared" si="3"/>
        <v>-1059387.0716836709</v>
      </c>
      <c r="BF58" s="82">
        <v>0.95128373722490944</v>
      </c>
    </row>
    <row r="59" spans="1:58">
      <c r="A59" s="598" t="s">
        <v>1004</v>
      </c>
      <c r="B59" s="586">
        <v>-798202.66418237402</v>
      </c>
      <c r="C59" s="586">
        <v>-798202.66418237402</v>
      </c>
      <c r="D59" s="586">
        <v>0</v>
      </c>
      <c r="E59" s="586">
        <v>0</v>
      </c>
      <c r="F59" s="586">
        <v>-798202.66418237402</v>
      </c>
      <c r="G59" s="586">
        <v>-755347.01156227826</v>
      </c>
      <c r="H59" s="586">
        <v>0</v>
      </c>
      <c r="I59" s="586">
        <v>0</v>
      </c>
      <c r="J59" s="586">
        <v>-755347.01156227826</v>
      </c>
      <c r="K59" s="599">
        <v>0.94630981009817317</v>
      </c>
      <c r="L59" s="586">
        <v>-419079.80253897101</v>
      </c>
      <c r="M59" s="586">
        <v>-419079.80253897101</v>
      </c>
      <c r="N59" s="586">
        <v>0</v>
      </c>
      <c r="O59" s="586">
        <v>0</v>
      </c>
      <c r="P59" s="586">
        <v>-419079.80253897101</v>
      </c>
      <c r="Q59" s="586">
        <v>-396297.7456983559</v>
      </c>
      <c r="R59" s="586">
        <v>0</v>
      </c>
      <c r="S59" s="586">
        <v>0</v>
      </c>
      <c r="T59" s="586">
        <v>-396297.7456983559</v>
      </c>
      <c r="U59" s="599">
        <v>0.94563790308530427</v>
      </c>
      <c r="V59" s="586">
        <v>-423878.33909526223</v>
      </c>
      <c r="W59" s="586">
        <v>-423878.33909526223</v>
      </c>
      <c r="X59" s="586">
        <v>0</v>
      </c>
      <c r="Y59" s="586">
        <v>0</v>
      </c>
      <c r="Z59" s="586">
        <v>-423878.33909526223</v>
      </c>
      <c r="AA59" s="586">
        <v>-402936.70663440175</v>
      </c>
      <c r="AB59" s="586">
        <v>0</v>
      </c>
      <c r="AC59" s="586">
        <v>0</v>
      </c>
      <c r="AD59" s="586">
        <v>-402936.70663440175</v>
      </c>
      <c r="AE59" s="586">
        <f t="shared" si="2"/>
        <v>-402880.67323278735</v>
      </c>
      <c r="AF59" s="599">
        <v>0.95059518137784804</v>
      </c>
      <c r="AG59" s="586">
        <v>-431725.84497096285</v>
      </c>
      <c r="AH59" s="586">
        <v>-431725.84497096285</v>
      </c>
      <c r="AI59" s="586">
        <v>0</v>
      </c>
      <c r="AJ59" s="586">
        <v>0</v>
      </c>
      <c r="AK59" s="586">
        <v>-431725.84497096285</v>
      </c>
      <c r="AL59" s="586">
        <v>-410693.77526055946</v>
      </c>
      <c r="AM59" s="586">
        <v>0</v>
      </c>
      <c r="AN59" s="586">
        <v>0</v>
      </c>
      <c r="AO59" s="586">
        <v>-410693.77526055946</v>
      </c>
      <c r="AP59" s="599">
        <v>0.95128373722490955</v>
      </c>
      <c r="AV59" s="83">
        <v>-431725.84497096285</v>
      </c>
      <c r="AW59" s="83">
        <v>-431725.84497096285</v>
      </c>
      <c r="AX59" s="83">
        <v>0</v>
      </c>
      <c r="AY59" s="83">
        <v>0</v>
      </c>
      <c r="AZ59" s="83">
        <v>-431725.84497096285</v>
      </c>
      <c r="BA59" s="83">
        <v>-410693.77526055946</v>
      </c>
      <c r="BB59" s="83">
        <v>0</v>
      </c>
      <c r="BC59" s="83">
        <v>0</v>
      </c>
      <c r="BD59" s="83">
        <v>-410693.77526055946</v>
      </c>
      <c r="BE59" s="586">
        <f t="shared" si="3"/>
        <v>-410620.16215219913</v>
      </c>
      <c r="BF59" s="82">
        <v>0.95128373722490955</v>
      </c>
    </row>
    <row r="60" spans="1:58">
      <c r="A60" s="598" t="s">
        <v>1003</v>
      </c>
      <c r="B60" s="586">
        <v>-320429.14331018517</v>
      </c>
      <c r="C60" s="586">
        <v>-320429.14331018517</v>
      </c>
      <c r="D60" s="586">
        <v>0</v>
      </c>
      <c r="E60" s="586">
        <v>0</v>
      </c>
      <c r="F60" s="586">
        <v>-320429.14331018517</v>
      </c>
      <c r="G60" s="586">
        <v>-320429.14331018517</v>
      </c>
      <c r="H60" s="586">
        <v>0</v>
      </c>
      <c r="I60" s="586">
        <v>0</v>
      </c>
      <c r="J60" s="586">
        <v>-320429.14331018517</v>
      </c>
      <c r="K60" s="599">
        <v>1</v>
      </c>
      <c r="L60" s="586">
        <v>-274418.04161997058</v>
      </c>
      <c r="M60" s="586">
        <v>-274418.04161997058</v>
      </c>
      <c r="N60" s="586">
        <v>0</v>
      </c>
      <c r="O60" s="586">
        <v>0</v>
      </c>
      <c r="P60" s="586">
        <v>-274418.04161997058</v>
      </c>
      <c r="Q60" s="586">
        <v>-274418.04161997058</v>
      </c>
      <c r="R60" s="586">
        <v>0</v>
      </c>
      <c r="S60" s="586">
        <v>0</v>
      </c>
      <c r="T60" s="586">
        <v>-274418.04161997058</v>
      </c>
      <c r="U60" s="599">
        <v>1</v>
      </c>
      <c r="V60" s="586">
        <v>-256054.48356263476</v>
      </c>
      <c r="W60" s="586">
        <v>-256054.48356263476</v>
      </c>
      <c r="X60" s="586">
        <v>0</v>
      </c>
      <c r="Y60" s="586">
        <v>0</v>
      </c>
      <c r="Z60" s="586">
        <v>-256054.48356263476</v>
      </c>
      <c r="AA60" s="586">
        <v>-256054.48356263476</v>
      </c>
      <c r="AB60" s="586">
        <v>0</v>
      </c>
      <c r="AC60" s="586">
        <v>0</v>
      </c>
      <c r="AD60" s="586">
        <v>-256054.48356263476</v>
      </c>
      <c r="AE60" s="586">
        <f t="shared" si="2"/>
        <v>-256054.48356263476</v>
      </c>
      <c r="AF60" s="599">
        <v>1</v>
      </c>
      <c r="AG60" s="586">
        <v>-253464.56222569416</v>
      </c>
      <c r="AH60" s="586">
        <v>-253464.56222569416</v>
      </c>
      <c r="AI60" s="586">
        <v>0</v>
      </c>
      <c r="AJ60" s="586">
        <v>0</v>
      </c>
      <c r="AK60" s="586">
        <v>-253464.56222569416</v>
      </c>
      <c r="AL60" s="586">
        <v>-253464.56222569416</v>
      </c>
      <c r="AM60" s="586">
        <v>0</v>
      </c>
      <c r="AN60" s="586">
        <v>0</v>
      </c>
      <c r="AO60" s="586">
        <v>-253464.56222569416</v>
      </c>
      <c r="AP60" s="599">
        <v>1</v>
      </c>
      <c r="AV60" s="83">
        <v>-253464.56222569416</v>
      </c>
      <c r="AW60" s="83">
        <v>-253464.56222569416</v>
      </c>
      <c r="AX60" s="83">
        <v>0</v>
      </c>
      <c r="AY60" s="83">
        <v>0</v>
      </c>
      <c r="AZ60" s="83">
        <v>-253464.56222569416</v>
      </c>
      <c r="BA60" s="83">
        <v>-253464.56222569416</v>
      </c>
      <c r="BB60" s="83">
        <v>0</v>
      </c>
      <c r="BC60" s="83">
        <v>0</v>
      </c>
      <c r="BD60" s="83">
        <v>-253464.56222569416</v>
      </c>
      <c r="BE60" s="586">
        <f t="shared" si="3"/>
        <v>-253464.56222569416</v>
      </c>
      <c r="BF60" s="82">
        <v>1</v>
      </c>
    </row>
    <row r="61" spans="1:58">
      <c r="A61" s="598" t="s">
        <v>1002</v>
      </c>
      <c r="B61" s="586">
        <v>0</v>
      </c>
      <c r="C61" s="586">
        <v>0</v>
      </c>
      <c r="D61" s="586">
        <v>0</v>
      </c>
      <c r="E61" s="586">
        <v>0</v>
      </c>
      <c r="F61" s="586">
        <v>0</v>
      </c>
      <c r="G61" s="586">
        <v>0</v>
      </c>
      <c r="H61" s="586">
        <v>0</v>
      </c>
      <c r="I61" s="586">
        <v>0</v>
      </c>
      <c r="J61" s="586">
        <v>0</v>
      </c>
      <c r="K61" s="599">
        <v>0.8871801961867416</v>
      </c>
      <c r="L61" s="586">
        <v>0</v>
      </c>
      <c r="M61" s="586">
        <v>0</v>
      </c>
      <c r="N61" s="586">
        <v>0</v>
      </c>
      <c r="O61" s="586">
        <v>0</v>
      </c>
      <c r="P61" s="586">
        <v>0</v>
      </c>
      <c r="Q61" s="586">
        <v>0</v>
      </c>
      <c r="R61" s="586">
        <v>0</v>
      </c>
      <c r="S61" s="586">
        <v>0</v>
      </c>
      <c r="T61" s="586">
        <v>0</v>
      </c>
      <c r="U61" s="599">
        <v>0.89377230663351903</v>
      </c>
      <c r="V61" s="586">
        <v>0</v>
      </c>
      <c r="W61" s="586">
        <v>0</v>
      </c>
      <c r="X61" s="586">
        <v>0</v>
      </c>
      <c r="Y61" s="586">
        <v>0</v>
      </c>
      <c r="Z61" s="586">
        <v>0</v>
      </c>
      <c r="AA61" s="586">
        <v>0</v>
      </c>
      <c r="AB61" s="586">
        <v>0</v>
      </c>
      <c r="AC61" s="586">
        <v>0</v>
      </c>
      <c r="AD61" s="586">
        <v>0</v>
      </c>
      <c r="AE61" s="586">
        <f t="shared" si="2"/>
        <v>0</v>
      </c>
      <c r="AF61" s="599">
        <v>0.89674086323795554</v>
      </c>
      <c r="AG61" s="586">
        <v>0</v>
      </c>
      <c r="AH61" s="586">
        <v>0</v>
      </c>
      <c r="AI61" s="586">
        <v>0</v>
      </c>
      <c r="AJ61" s="586">
        <v>0</v>
      </c>
      <c r="AK61" s="586">
        <v>0</v>
      </c>
      <c r="AL61" s="586">
        <v>0</v>
      </c>
      <c r="AM61" s="586">
        <v>0</v>
      </c>
      <c r="AN61" s="586">
        <v>0</v>
      </c>
      <c r="AO61" s="586">
        <v>0</v>
      </c>
      <c r="AP61" s="599">
        <v>0.89873521778242393</v>
      </c>
      <c r="AV61" s="83">
        <v>0</v>
      </c>
      <c r="AW61" s="83">
        <v>0</v>
      </c>
      <c r="AX61" s="83">
        <v>0</v>
      </c>
      <c r="AY61" s="83">
        <v>0</v>
      </c>
      <c r="AZ61" s="83">
        <v>0</v>
      </c>
      <c r="BA61" s="83">
        <v>0</v>
      </c>
      <c r="BB61" s="83">
        <v>0</v>
      </c>
      <c r="BC61" s="83">
        <v>0</v>
      </c>
      <c r="BD61" s="83">
        <v>0</v>
      </c>
      <c r="BE61" s="586">
        <f t="shared" si="3"/>
        <v>0</v>
      </c>
      <c r="BF61" s="82">
        <v>0.89873521778242393</v>
      </c>
    </row>
    <row r="62" spans="1:58">
      <c r="A62" s="598" t="s">
        <v>3146</v>
      </c>
      <c r="B62" s="586">
        <v>0</v>
      </c>
      <c r="C62" s="586">
        <v>0</v>
      </c>
      <c r="D62" s="586">
        <v>0</v>
      </c>
      <c r="E62" s="586">
        <v>0</v>
      </c>
      <c r="F62" s="586">
        <v>0</v>
      </c>
      <c r="G62" s="586">
        <v>0</v>
      </c>
      <c r="H62" s="586">
        <v>0</v>
      </c>
      <c r="I62" s="586">
        <v>0</v>
      </c>
      <c r="J62" s="586">
        <v>0</v>
      </c>
      <c r="K62" s="599">
        <v>1</v>
      </c>
      <c r="L62" s="586">
        <v>0</v>
      </c>
      <c r="M62" s="586">
        <v>0</v>
      </c>
      <c r="N62" s="586">
        <v>0</v>
      </c>
      <c r="O62" s="586">
        <v>0</v>
      </c>
      <c r="P62" s="586">
        <v>0</v>
      </c>
      <c r="Q62" s="586">
        <v>0</v>
      </c>
      <c r="R62" s="586">
        <v>0</v>
      </c>
      <c r="S62" s="586">
        <v>0</v>
      </c>
      <c r="T62" s="586">
        <v>0</v>
      </c>
      <c r="U62" s="599">
        <v>1</v>
      </c>
      <c r="V62" s="586">
        <v>0</v>
      </c>
      <c r="W62" s="586">
        <v>0</v>
      </c>
      <c r="X62" s="586">
        <v>0</v>
      </c>
      <c r="Y62" s="586">
        <v>0</v>
      </c>
      <c r="Z62" s="586">
        <v>0</v>
      </c>
      <c r="AA62" s="586">
        <v>0</v>
      </c>
      <c r="AB62" s="586">
        <v>0</v>
      </c>
      <c r="AC62" s="586">
        <v>0</v>
      </c>
      <c r="AD62" s="586">
        <v>0</v>
      </c>
      <c r="AE62" s="586">
        <f t="shared" si="2"/>
        <v>0</v>
      </c>
      <c r="AF62" s="599">
        <v>1</v>
      </c>
      <c r="AG62" s="586">
        <v>0</v>
      </c>
      <c r="AH62" s="586">
        <v>0</v>
      </c>
      <c r="AI62" s="586">
        <v>0</v>
      </c>
      <c r="AJ62" s="586">
        <v>0</v>
      </c>
      <c r="AK62" s="586">
        <v>0</v>
      </c>
      <c r="AL62" s="586">
        <v>0</v>
      </c>
      <c r="AM62" s="586">
        <v>0</v>
      </c>
      <c r="AN62" s="586">
        <v>0</v>
      </c>
      <c r="AO62" s="586">
        <v>0</v>
      </c>
      <c r="AP62" s="599">
        <v>1</v>
      </c>
      <c r="AV62" s="83">
        <v>0</v>
      </c>
      <c r="AW62" s="83">
        <v>0</v>
      </c>
      <c r="AX62" s="83">
        <v>0</v>
      </c>
      <c r="AY62" s="83">
        <v>0</v>
      </c>
      <c r="AZ62" s="83">
        <v>0</v>
      </c>
      <c r="BA62" s="83">
        <v>0</v>
      </c>
      <c r="BB62" s="83">
        <v>0</v>
      </c>
      <c r="BC62" s="83">
        <v>0</v>
      </c>
      <c r="BD62" s="83">
        <v>0</v>
      </c>
      <c r="BE62" s="586">
        <f t="shared" si="3"/>
        <v>0</v>
      </c>
      <c r="BF62" s="82">
        <v>1</v>
      </c>
    </row>
    <row r="63" spans="1:58">
      <c r="A63" s="598" t="s">
        <v>1000</v>
      </c>
      <c r="B63" s="586">
        <v>-1684507.61</v>
      </c>
      <c r="C63" s="586">
        <v>-1684507.61</v>
      </c>
      <c r="D63" s="586">
        <v>0</v>
      </c>
      <c r="E63" s="586">
        <v>0</v>
      </c>
      <c r="F63" s="586">
        <v>-1684507.61</v>
      </c>
      <c r="G63" s="586">
        <v>-1594066.0765280277</v>
      </c>
      <c r="H63" s="586">
        <v>0</v>
      </c>
      <c r="I63" s="586">
        <v>0</v>
      </c>
      <c r="J63" s="586">
        <v>-1594066.0765280277</v>
      </c>
      <c r="K63" s="599">
        <v>0.94630981009817317</v>
      </c>
      <c r="L63" s="586">
        <v>-1684507.61</v>
      </c>
      <c r="M63" s="586">
        <v>-1684507.61</v>
      </c>
      <c r="N63" s="586">
        <v>0</v>
      </c>
      <c r="O63" s="586">
        <v>0</v>
      </c>
      <c r="P63" s="586">
        <v>-1684507.61</v>
      </c>
      <c r="Q63" s="586">
        <v>-1592934.2440516376</v>
      </c>
      <c r="R63" s="586">
        <v>0</v>
      </c>
      <c r="S63" s="586">
        <v>0</v>
      </c>
      <c r="T63" s="586">
        <v>-1592934.2440516376</v>
      </c>
      <c r="U63" s="599">
        <v>0.94563790308530427</v>
      </c>
      <c r="V63" s="586">
        <v>-1684507.61</v>
      </c>
      <c r="W63" s="586">
        <v>-1684507.61</v>
      </c>
      <c r="X63" s="586">
        <v>0</v>
      </c>
      <c r="Y63" s="586">
        <v>0</v>
      </c>
      <c r="Z63" s="586">
        <v>-1684507.61</v>
      </c>
      <c r="AA63" s="586">
        <v>-1601284.8170603155</v>
      </c>
      <c r="AB63" s="586">
        <v>0</v>
      </c>
      <c r="AC63" s="586">
        <v>0</v>
      </c>
      <c r="AD63" s="586">
        <v>-1601284.8170603155</v>
      </c>
      <c r="AE63" s="586">
        <f t="shared" si="2"/>
        <v>-1601062.1383274624</v>
      </c>
      <c r="AF63" s="599">
        <v>0.95059518137784804</v>
      </c>
      <c r="AG63" s="586">
        <v>-1684507.61</v>
      </c>
      <c r="AH63" s="586">
        <v>-1684507.61</v>
      </c>
      <c r="AI63" s="586">
        <v>0</v>
      </c>
      <c r="AJ63" s="586">
        <v>0</v>
      </c>
      <c r="AK63" s="586">
        <v>-1684507.61</v>
      </c>
      <c r="AL63" s="586">
        <v>-1602444.6946246005</v>
      </c>
      <c r="AM63" s="586">
        <v>0</v>
      </c>
      <c r="AN63" s="586">
        <v>0</v>
      </c>
      <c r="AO63" s="586">
        <v>-1602444.6946246005</v>
      </c>
      <c r="AP63" s="599">
        <v>0.95128373722490955</v>
      </c>
      <c r="AV63" s="83">
        <v>-1684507.61</v>
      </c>
      <c r="AW63" s="83">
        <v>-1684507.61</v>
      </c>
      <c r="AX63" s="83">
        <v>0</v>
      </c>
      <c r="AY63" s="83">
        <v>0</v>
      </c>
      <c r="AZ63" s="83">
        <v>-1684507.61</v>
      </c>
      <c r="BA63" s="83">
        <v>-1602444.6946246005</v>
      </c>
      <c r="BB63" s="83">
        <v>0</v>
      </c>
      <c r="BC63" s="83">
        <v>0</v>
      </c>
      <c r="BD63" s="83">
        <v>-1602444.6946246005</v>
      </c>
      <c r="BE63" s="586">
        <f t="shared" si="3"/>
        <v>-1602157.471048173</v>
      </c>
      <c r="BF63" s="82">
        <v>0.95128373722490955</v>
      </c>
    </row>
    <row r="64" spans="1:58">
      <c r="A64" s="598" t="s">
        <v>999</v>
      </c>
      <c r="B64" s="586">
        <v>-43301607.179999992</v>
      </c>
      <c r="C64" s="586">
        <v>-43301607.179999992</v>
      </c>
      <c r="D64" s="586">
        <v>0</v>
      </c>
      <c r="E64" s="586">
        <v>0</v>
      </c>
      <c r="F64" s="586">
        <v>-43301607.179999992</v>
      </c>
      <c r="G64" s="586">
        <v>-43301607.179999992</v>
      </c>
      <c r="H64" s="586">
        <v>0</v>
      </c>
      <c r="I64" s="586">
        <v>0</v>
      </c>
      <c r="J64" s="586">
        <v>-43301607.179999992</v>
      </c>
      <c r="K64" s="599">
        <v>1</v>
      </c>
      <c r="L64" s="586">
        <v>-28101886.019999996</v>
      </c>
      <c r="M64" s="586">
        <v>-28101886.019999996</v>
      </c>
      <c r="N64" s="586">
        <v>0</v>
      </c>
      <c r="O64" s="586">
        <v>0</v>
      </c>
      <c r="P64" s="586">
        <v>-28101886.019999996</v>
      </c>
      <c r="Q64" s="586">
        <v>-28101886.019999996</v>
      </c>
      <c r="R64" s="586">
        <v>0</v>
      </c>
      <c r="S64" s="586">
        <v>0</v>
      </c>
      <c r="T64" s="586">
        <v>-28101886.019999996</v>
      </c>
      <c r="U64" s="599">
        <v>1</v>
      </c>
      <c r="V64" s="586">
        <v>-28439892.170000002</v>
      </c>
      <c r="W64" s="586">
        <v>-28439892.170000002</v>
      </c>
      <c r="X64" s="586">
        <v>0</v>
      </c>
      <c r="Y64" s="586">
        <v>0</v>
      </c>
      <c r="Z64" s="586">
        <v>-28439892.170000002</v>
      </c>
      <c r="AA64" s="586">
        <v>-28439892.170000002</v>
      </c>
      <c r="AB64" s="586">
        <v>0</v>
      </c>
      <c r="AC64" s="586">
        <v>0</v>
      </c>
      <c r="AD64" s="586">
        <v>-28439892.170000002</v>
      </c>
      <c r="AE64" s="586">
        <f t="shared" si="2"/>
        <v>-28439892.170000002</v>
      </c>
      <c r="AF64" s="599">
        <v>1</v>
      </c>
      <c r="AG64" s="586">
        <v>-34545427.739999995</v>
      </c>
      <c r="AH64" s="586">
        <v>-34545427.739999995</v>
      </c>
      <c r="AI64" s="586">
        <v>0</v>
      </c>
      <c r="AJ64" s="586">
        <v>0</v>
      </c>
      <c r="AK64" s="586">
        <v>-34545427.739999995</v>
      </c>
      <c r="AL64" s="586">
        <v>-34545427.739999995</v>
      </c>
      <c r="AM64" s="586">
        <v>0</v>
      </c>
      <c r="AN64" s="586">
        <v>0</v>
      </c>
      <c r="AO64" s="586">
        <v>-34545427.739999995</v>
      </c>
      <c r="AP64" s="599">
        <v>1</v>
      </c>
      <c r="AV64" s="83">
        <v>-34545427.739999995</v>
      </c>
      <c r="AW64" s="83">
        <v>-34545427.739999995</v>
      </c>
      <c r="AX64" s="83">
        <v>0</v>
      </c>
      <c r="AY64" s="83">
        <v>0</v>
      </c>
      <c r="AZ64" s="83">
        <v>-34545427.739999995</v>
      </c>
      <c r="BA64" s="83">
        <v>-34545427.739999995</v>
      </c>
      <c r="BB64" s="83">
        <v>0</v>
      </c>
      <c r="BC64" s="83">
        <v>0</v>
      </c>
      <c r="BD64" s="83">
        <v>-34545427.739999995</v>
      </c>
      <c r="BE64" s="586">
        <f t="shared" si="3"/>
        <v>-34545427.739999995</v>
      </c>
      <c r="BF64" s="82">
        <v>1</v>
      </c>
    </row>
    <row r="65" spans="1:58">
      <c r="A65" s="598" t="s">
        <v>998</v>
      </c>
      <c r="B65" s="586">
        <v>0</v>
      </c>
      <c r="C65" s="586">
        <v>0</v>
      </c>
      <c r="D65" s="586">
        <v>0</v>
      </c>
      <c r="E65" s="586">
        <v>0</v>
      </c>
      <c r="F65" s="586">
        <v>0</v>
      </c>
      <c r="G65" s="586">
        <v>0</v>
      </c>
      <c r="H65" s="586">
        <v>0</v>
      </c>
      <c r="I65" s="586">
        <v>0</v>
      </c>
      <c r="J65" s="586">
        <v>0</v>
      </c>
      <c r="K65" s="599">
        <v>0.94384313155908861</v>
      </c>
      <c r="L65" s="586">
        <v>0</v>
      </c>
      <c r="M65" s="586">
        <v>0</v>
      </c>
      <c r="N65" s="586">
        <v>0</v>
      </c>
      <c r="O65" s="586">
        <v>0</v>
      </c>
      <c r="P65" s="586">
        <v>0</v>
      </c>
      <c r="Q65" s="586">
        <v>0</v>
      </c>
      <c r="R65" s="586">
        <v>0</v>
      </c>
      <c r="S65" s="586">
        <v>0</v>
      </c>
      <c r="T65" s="586">
        <v>0</v>
      </c>
      <c r="U65" s="599">
        <v>0.94277619240995802</v>
      </c>
      <c r="V65" s="586">
        <v>0</v>
      </c>
      <c r="W65" s="586">
        <v>0</v>
      </c>
      <c r="X65" s="586">
        <v>0</v>
      </c>
      <c r="Y65" s="586">
        <v>0</v>
      </c>
      <c r="Z65" s="586">
        <v>0</v>
      </c>
      <c r="AA65" s="586">
        <v>0</v>
      </c>
      <c r="AB65" s="586">
        <v>0</v>
      </c>
      <c r="AC65" s="586">
        <v>0</v>
      </c>
      <c r="AD65" s="586">
        <v>0</v>
      </c>
      <c r="AE65" s="586">
        <f t="shared" si="2"/>
        <v>0</v>
      </c>
      <c r="AF65" s="599">
        <v>0.94712157517284312</v>
      </c>
      <c r="AG65" s="586">
        <v>0</v>
      </c>
      <c r="AH65" s="586">
        <v>0</v>
      </c>
      <c r="AI65" s="586">
        <v>0</v>
      </c>
      <c r="AJ65" s="586">
        <v>0</v>
      </c>
      <c r="AK65" s="586">
        <v>0</v>
      </c>
      <c r="AL65" s="586">
        <v>0</v>
      </c>
      <c r="AM65" s="586">
        <v>0</v>
      </c>
      <c r="AN65" s="586">
        <v>0</v>
      </c>
      <c r="AO65" s="586">
        <v>0</v>
      </c>
      <c r="AP65" s="599">
        <v>0.94721959034263092</v>
      </c>
      <c r="AV65" s="83">
        <v>0</v>
      </c>
      <c r="AW65" s="83">
        <v>0</v>
      </c>
      <c r="AX65" s="83">
        <v>0</v>
      </c>
      <c r="AY65" s="83">
        <v>0</v>
      </c>
      <c r="AZ65" s="83">
        <v>0</v>
      </c>
      <c r="BA65" s="83">
        <v>0</v>
      </c>
      <c r="BB65" s="83">
        <v>0</v>
      </c>
      <c r="BC65" s="83">
        <v>0</v>
      </c>
      <c r="BD65" s="83">
        <v>0</v>
      </c>
      <c r="BE65" s="586">
        <f t="shared" si="3"/>
        <v>0</v>
      </c>
      <c r="BF65" s="82">
        <v>0.94721959034263092</v>
      </c>
    </row>
    <row r="66" spans="1:58">
      <c r="A66" s="598" t="s">
        <v>997</v>
      </c>
      <c r="B66" s="586">
        <v>-1200859.5382118057</v>
      </c>
      <c r="C66" s="586">
        <v>-1200859.5382118057</v>
      </c>
      <c r="D66" s="586">
        <v>1200859.5382118057</v>
      </c>
      <c r="E66" s="586">
        <v>0</v>
      </c>
      <c r="F66" s="586">
        <v>0</v>
      </c>
      <c r="G66" s="586">
        <v>-1133423.0271084318</v>
      </c>
      <c r="H66" s="586">
        <v>1133423.0271084318</v>
      </c>
      <c r="I66" s="586">
        <v>0</v>
      </c>
      <c r="J66" s="586">
        <v>0</v>
      </c>
      <c r="K66" s="599">
        <v>0.94384313155908861</v>
      </c>
      <c r="L66" s="586">
        <v>-1200118.279039334</v>
      </c>
      <c r="M66" s="586">
        <v>-1200118.279039334</v>
      </c>
      <c r="N66" s="586">
        <v>1200118.279039334</v>
      </c>
      <c r="O66" s="586">
        <v>0</v>
      </c>
      <c r="P66" s="586">
        <v>0</v>
      </c>
      <c r="Q66" s="586">
        <v>-1131442.9415542949</v>
      </c>
      <c r="R66" s="586">
        <v>1131442.9415542949</v>
      </c>
      <c r="S66" s="586">
        <v>0</v>
      </c>
      <c r="T66" s="586">
        <v>0</v>
      </c>
      <c r="U66" s="599">
        <v>0.94277619240995802</v>
      </c>
      <c r="V66" s="586">
        <v>-1198456.4858332563</v>
      </c>
      <c r="W66" s="586">
        <v>-1198456.4858332563</v>
      </c>
      <c r="X66" s="586">
        <v>1198456.4858332563</v>
      </c>
      <c r="Y66" s="586">
        <v>0</v>
      </c>
      <c r="Z66" s="586">
        <v>0</v>
      </c>
      <c r="AA66" s="586">
        <v>-1135083.9946385038</v>
      </c>
      <c r="AB66" s="586">
        <v>1135083.9946385038</v>
      </c>
      <c r="AC66" s="586">
        <v>0</v>
      </c>
      <c r="AD66" s="586">
        <v>0</v>
      </c>
      <c r="AE66" s="586">
        <f t="shared" si="2"/>
        <v>0</v>
      </c>
      <c r="AF66" s="599">
        <v>0.94712157517284312</v>
      </c>
      <c r="AG66" s="586">
        <v>-1197633.2800400355</v>
      </c>
      <c r="AH66" s="586">
        <v>-1197633.2800400355</v>
      </c>
      <c r="AI66" s="586">
        <v>1197633.2800400355</v>
      </c>
      <c r="AJ66" s="586">
        <v>0</v>
      </c>
      <c r="AK66" s="586">
        <v>0</v>
      </c>
      <c r="AL66" s="586">
        <v>-1134421.7049002238</v>
      </c>
      <c r="AM66" s="586">
        <v>1134421.7049002238</v>
      </c>
      <c r="AN66" s="586">
        <v>0</v>
      </c>
      <c r="AO66" s="586">
        <v>0</v>
      </c>
      <c r="AP66" s="599">
        <v>0.94721959034263092</v>
      </c>
      <c r="AV66" s="83">
        <v>-1197633.2800400355</v>
      </c>
      <c r="AW66" s="83">
        <v>-1197633.2800400355</v>
      </c>
      <c r="AX66" s="83">
        <v>1197633.2800400355</v>
      </c>
      <c r="AY66" s="83">
        <v>0</v>
      </c>
      <c r="AZ66" s="83">
        <v>0</v>
      </c>
      <c r="BA66" s="83">
        <v>-1134421.7049002238</v>
      </c>
      <c r="BB66" s="83">
        <v>1134421.7049002238</v>
      </c>
      <c r="BC66" s="83">
        <v>0</v>
      </c>
      <c r="BD66" s="83">
        <v>0</v>
      </c>
      <c r="BE66" s="586">
        <f t="shared" si="3"/>
        <v>0</v>
      </c>
      <c r="BF66" s="82">
        <v>0.94721959034263092</v>
      </c>
    </row>
    <row r="67" spans="1:58">
      <c r="A67" s="598" t="s">
        <v>996</v>
      </c>
      <c r="B67" s="586">
        <v>0</v>
      </c>
      <c r="C67" s="586">
        <v>0</v>
      </c>
      <c r="D67" s="586">
        <v>0</v>
      </c>
      <c r="E67" s="586">
        <v>0</v>
      </c>
      <c r="F67" s="586">
        <v>0</v>
      </c>
      <c r="G67" s="586">
        <v>0</v>
      </c>
      <c r="H67" s="586">
        <v>0</v>
      </c>
      <c r="I67" s="586">
        <v>0</v>
      </c>
      <c r="J67" s="586">
        <v>0</v>
      </c>
      <c r="K67" s="599">
        <v>0.94645979999999963</v>
      </c>
      <c r="L67" s="586">
        <v>0</v>
      </c>
      <c r="M67" s="586">
        <v>0</v>
      </c>
      <c r="N67" s="586">
        <v>0</v>
      </c>
      <c r="O67" s="586">
        <v>0</v>
      </c>
      <c r="P67" s="586">
        <v>0</v>
      </c>
      <c r="Q67" s="586">
        <v>0</v>
      </c>
      <c r="R67" s="586">
        <v>0</v>
      </c>
      <c r="S67" s="586">
        <v>0</v>
      </c>
      <c r="T67" s="586">
        <v>0</v>
      </c>
      <c r="U67" s="599">
        <v>0.94277619240995802</v>
      </c>
      <c r="V67" s="586">
        <v>0</v>
      </c>
      <c r="W67" s="586">
        <v>0</v>
      </c>
      <c r="X67" s="586">
        <v>0</v>
      </c>
      <c r="Y67" s="586">
        <v>0</v>
      </c>
      <c r="Z67" s="586">
        <v>0</v>
      </c>
      <c r="AA67" s="586">
        <v>0</v>
      </c>
      <c r="AB67" s="586">
        <v>0</v>
      </c>
      <c r="AC67" s="586">
        <v>0</v>
      </c>
      <c r="AD67" s="586">
        <v>0</v>
      </c>
      <c r="AE67" s="586">
        <f t="shared" si="2"/>
        <v>0</v>
      </c>
      <c r="AF67" s="599">
        <v>0.94712157517284312</v>
      </c>
      <c r="AG67" s="586">
        <v>0</v>
      </c>
      <c r="AH67" s="586">
        <v>0</v>
      </c>
      <c r="AI67" s="586">
        <v>0</v>
      </c>
      <c r="AJ67" s="586">
        <v>0</v>
      </c>
      <c r="AK67" s="586">
        <v>0</v>
      </c>
      <c r="AL67" s="586">
        <v>0</v>
      </c>
      <c r="AM67" s="586">
        <v>0</v>
      </c>
      <c r="AN67" s="586">
        <v>0</v>
      </c>
      <c r="AO67" s="586">
        <v>0</v>
      </c>
      <c r="AP67" s="599">
        <v>0.94721959034263092</v>
      </c>
      <c r="AV67" s="83">
        <v>0</v>
      </c>
      <c r="AW67" s="83">
        <v>0</v>
      </c>
      <c r="AX67" s="83">
        <v>0</v>
      </c>
      <c r="AY67" s="83">
        <v>0</v>
      </c>
      <c r="AZ67" s="83">
        <v>0</v>
      </c>
      <c r="BA67" s="83">
        <v>0</v>
      </c>
      <c r="BB67" s="83">
        <v>0</v>
      </c>
      <c r="BC67" s="83">
        <v>0</v>
      </c>
      <c r="BD67" s="83">
        <v>0</v>
      </c>
      <c r="BE67" s="586">
        <f t="shared" si="3"/>
        <v>0</v>
      </c>
      <c r="BF67" s="82">
        <v>0.94721959034263092</v>
      </c>
    </row>
    <row r="68" spans="1:58">
      <c r="A68" s="598" t="s">
        <v>995</v>
      </c>
      <c r="B68" s="586">
        <v>-16730023.812987708</v>
      </c>
      <c r="C68" s="586">
        <v>-16730023.812987708</v>
      </c>
      <c r="D68" s="586">
        <v>16730023.812987708</v>
      </c>
      <c r="E68" s="586">
        <v>0</v>
      </c>
      <c r="F68" s="586">
        <v>0</v>
      </c>
      <c r="G68" s="586">
        <v>-16730023.812987708</v>
      </c>
      <c r="H68" s="586">
        <v>16730023.812987708</v>
      </c>
      <c r="I68" s="586">
        <v>0</v>
      </c>
      <c r="J68" s="586">
        <v>0</v>
      </c>
      <c r="K68" s="599">
        <v>1</v>
      </c>
      <c r="L68" s="586">
        <v>8014625.4812987382</v>
      </c>
      <c r="M68" s="586">
        <v>8014625.4812987382</v>
      </c>
      <c r="N68" s="586">
        <v>-8014625.4812987382</v>
      </c>
      <c r="O68" s="586">
        <v>0</v>
      </c>
      <c r="P68" s="586">
        <v>0</v>
      </c>
      <c r="Q68" s="586">
        <v>8014625.4812987382</v>
      </c>
      <c r="R68" s="586">
        <v>-8014625.4812987382</v>
      </c>
      <c r="S68" s="586">
        <v>0</v>
      </c>
      <c r="T68" s="586">
        <v>0</v>
      </c>
      <c r="U68" s="599">
        <v>1</v>
      </c>
      <c r="V68" s="586">
        <v>-12425275.616966069</v>
      </c>
      <c r="W68" s="586">
        <v>-12425275.616966069</v>
      </c>
      <c r="X68" s="586">
        <v>12425275.616966069</v>
      </c>
      <c r="Y68" s="586">
        <v>0</v>
      </c>
      <c r="Z68" s="586">
        <v>0</v>
      </c>
      <c r="AA68" s="586">
        <v>-12425275.616966069</v>
      </c>
      <c r="AB68" s="586">
        <v>12425275.616966069</v>
      </c>
      <c r="AC68" s="586">
        <v>0</v>
      </c>
      <c r="AD68" s="586">
        <v>0</v>
      </c>
      <c r="AE68" s="586">
        <f t="shared" si="2"/>
        <v>0</v>
      </c>
      <c r="AF68" s="599">
        <v>1</v>
      </c>
      <c r="AG68" s="586">
        <v>-2840084.6386434892</v>
      </c>
      <c r="AH68" s="586">
        <v>-2840084.6386434892</v>
      </c>
      <c r="AI68" s="586">
        <v>2840084.6386434892</v>
      </c>
      <c r="AJ68" s="586">
        <v>0</v>
      </c>
      <c r="AK68" s="586">
        <v>0</v>
      </c>
      <c r="AL68" s="586">
        <v>-2840084.6386434892</v>
      </c>
      <c r="AM68" s="586">
        <v>2840084.6386434892</v>
      </c>
      <c r="AN68" s="586">
        <v>0</v>
      </c>
      <c r="AO68" s="586">
        <v>0</v>
      </c>
      <c r="AP68" s="599">
        <v>1</v>
      </c>
      <c r="AV68" s="83">
        <v>-2840084.6386434892</v>
      </c>
      <c r="AW68" s="83">
        <v>-2840084.6386434892</v>
      </c>
      <c r="AX68" s="83">
        <v>2840084.6386434892</v>
      </c>
      <c r="AY68" s="83">
        <v>0</v>
      </c>
      <c r="AZ68" s="83">
        <v>0</v>
      </c>
      <c r="BA68" s="83">
        <v>-2840084.6386434892</v>
      </c>
      <c r="BB68" s="83">
        <v>2840084.6386434892</v>
      </c>
      <c r="BC68" s="83">
        <v>0</v>
      </c>
      <c r="BD68" s="83">
        <v>0</v>
      </c>
      <c r="BE68" s="586">
        <f t="shared" si="3"/>
        <v>0</v>
      </c>
      <c r="BF68" s="82">
        <v>1</v>
      </c>
    </row>
    <row r="69" spans="1:58">
      <c r="A69" s="598" t="s">
        <v>994</v>
      </c>
      <c r="B69" s="586">
        <v>0</v>
      </c>
      <c r="C69" s="586">
        <v>0</v>
      </c>
      <c r="D69" s="586">
        <v>0</v>
      </c>
      <c r="E69" s="586">
        <v>0</v>
      </c>
      <c r="F69" s="586">
        <v>0</v>
      </c>
      <c r="G69" s="586">
        <v>0</v>
      </c>
      <c r="H69" s="586">
        <v>0</v>
      </c>
      <c r="I69" s="586">
        <v>0</v>
      </c>
      <c r="J69" s="586">
        <v>0</v>
      </c>
      <c r="K69" s="599">
        <v>1</v>
      </c>
      <c r="L69" s="586">
        <v>0</v>
      </c>
      <c r="M69" s="586">
        <v>0</v>
      </c>
      <c r="N69" s="586">
        <v>0</v>
      </c>
      <c r="O69" s="586">
        <v>0</v>
      </c>
      <c r="P69" s="586">
        <v>0</v>
      </c>
      <c r="Q69" s="586">
        <v>0</v>
      </c>
      <c r="R69" s="586">
        <v>0</v>
      </c>
      <c r="S69" s="586">
        <v>0</v>
      </c>
      <c r="T69" s="586">
        <v>0</v>
      </c>
      <c r="U69" s="599">
        <v>1</v>
      </c>
      <c r="V69" s="586">
        <v>0</v>
      </c>
      <c r="W69" s="586">
        <v>0</v>
      </c>
      <c r="X69" s="586">
        <v>0</v>
      </c>
      <c r="Y69" s="586">
        <v>0</v>
      </c>
      <c r="Z69" s="586">
        <v>0</v>
      </c>
      <c r="AA69" s="586">
        <v>0</v>
      </c>
      <c r="AB69" s="586">
        <v>0</v>
      </c>
      <c r="AC69" s="586">
        <v>0</v>
      </c>
      <c r="AD69" s="586">
        <v>0</v>
      </c>
      <c r="AE69" s="586">
        <f t="shared" si="2"/>
        <v>0</v>
      </c>
      <c r="AF69" s="599">
        <v>1</v>
      </c>
      <c r="AG69" s="586">
        <v>0</v>
      </c>
      <c r="AH69" s="586">
        <v>0</v>
      </c>
      <c r="AI69" s="586">
        <v>0</v>
      </c>
      <c r="AJ69" s="586">
        <v>0</v>
      </c>
      <c r="AK69" s="586">
        <v>0</v>
      </c>
      <c r="AL69" s="586">
        <v>0</v>
      </c>
      <c r="AM69" s="586">
        <v>0</v>
      </c>
      <c r="AN69" s="586">
        <v>0</v>
      </c>
      <c r="AO69" s="586">
        <v>0</v>
      </c>
      <c r="AP69" s="599">
        <v>1</v>
      </c>
      <c r="AV69" s="83">
        <v>0</v>
      </c>
      <c r="AW69" s="83">
        <v>0</v>
      </c>
      <c r="AX69" s="83">
        <v>0</v>
      </c>
      <c r="AY69" s="83">
        <v>0</v>
      </c>
      <c r="AZ69" s="83">
        <v>0</v>
      </c>
      <c r="BA69" s="83">
        <v>0</v>
      </c>
      <c r="BB69" s="83">
        <v>0</v>
      </c>
      <c r="BC69" s="83">
        <v>0</v>
      </c>
      <c r="BD69" s="83">
        <v>0</v>
      </c>
      <c r="BE69" s="586">
        <f t="shared" si="3"/>
        <v>0</v>
      </c>
      <c r="BF69" s="82">
        <v>1</v>
      </c>
    </row>
    <row r="70" spans="1:58">
      <c r="A70" s="598" t="s">
        <v>993</v>
      </c>
      <c r="B70" s="586">
        <v>0</v>
      </c>
      <c r="C70" s="586">
        <v>0</v>
      </c>
      <c r="D70" s="586">
        <v>0</v>
      </c>
      <c r="E70" s="586">
        <v>0</v>
      </c>
      <c r="F70" s="586">
        <v>0</v>
      </c>
      <c r="G70" s="586">
        <v>0</v>
      </c>
      <c r="H70" s="586">
        <v>0</v>
      </c>
      <c r="I70" s="586">
        <v>0</v>
      </c>
      <c r="J70" s="586">
        <v>0</v>
      </c>
      <c r="K70" s="599">
        <v>1</v>
      </c>
      <c r="L70" s="586">
        <v>0</v>
      </c>
      <c r="M70" s="586">
        <v>0</v>
      </c>
      <c r="N70" s="586">
        <v>0</v>
      </c>
      <c r="O70" s="586">
        <v>0</v>
      </c>
      <c r="P70" s="586">
        <v>0</v>
      </c>
      <c r="Q70" s="586">
        <v>0</v>
      </c>
      <c r="R70" s="586">
        <v>0</v>
      </c>
      <c r="S70" s="586">
        <v>0</v>
      </c>
      <c r="T70" s="586">
        <v>0</v>
      </c>
      <c r="U70" s="599">
        <v>1</v>
      </c>
      <c r="V70" s="586">
        <v>0</v>
      </c>
      <c r="W70" s="586">
        <v>0</v>
      </c>
      <c r="X70" s="586">
        <v>0</v>
      </c>
      <c r="Y70" s="586">
        <v>0</v>
      </c>
      <c r="Z70" s="586">
        <v>0</v>
      </c>
      <c r="AA70" s="586">
        <v>0</v>
      </c>
      <c r="AB70" s="586">
        <v>0</v>
      </c>
      <c r="AC70" s="586">
        <v>0</v>
      </c>
      <c r="AD70" s="586">
        <v>0</v>
      </c>
      <c r="AE70" s="586">
        <f t="shared" si="2"/>
        <v>0</v>
      </c>
      <c r="AF70" s="599">
        <v>1</v>
      </c>
      <c r="AG70" s="586">
        <v>0</v>
      </c>
      <c r="AH70" s="586">
        <v>0</v>
      </c>
      <c r="AI70" s="586">
        <v>0</v>
      </c>
      <c r="AJ70" s="586">
        <v>0</v>
      </c>
      <c r="AK70" s="586">
        <v>0</v>
      </c>
      <c r="AL70" s="586">
        <v>0</v>
      </c>
      <c r="AM70" s="586">
        <v>0</v>
      </c>
      <c r="AN70" s="586">
        <v>0</v>
      </c>
      <c r="AO70" s="586">
        <v>0</v>
      </c>
      <c r="AP70" s="599">
        <v>1</v>
      </c>
      <c r="AV70" s="83">
        <v>0</v>
      </c>
      <c r="AW70" s="83">
        <v>0</v>
      </c>
      <c r="AX70" s="83">
        <v>0</v>
      </c>
      <c r="AY70" s="83">
        <v>0</v>
      </c>
      <c r="AZ70" s="83">
        <v>0</v>
      </c>
      <c r="BA70" s="83">
        <v>0</v>
      </c>
      <c r="BB70" s="83">
        <v>0</v>
      </c>
      <c r="BC70" s="83">
        <v>0</v>
      </c>
      <c r="BD70" s="83">
        <v>0</v>
      </c>
      <c r="BE70" s="586">
        <f t="shared" si="3"/>
        <v>0</v>
      </c>
      <c r="BF70" s="82">
        <v>1</v>
      </c>
    </row>
    <row r="71" spans="1:58">
      <c r="A71" s="598" t="s">
        <v>992</v>
      </c>
      <c r="B71" s="586">
        <v>0</v>
      </c>
      <c r="C71" s="586">
        <v>0</v>
      </c>
      <c r="D71" s="586">
        <v>0</v>
      </c>
      <c r="E71" s="586">
        <v>0</v>
      </c>
      <c r="F71" s="586">
        <v>0</v>
      </c>
      <c r="G71" s="586">
        <v>0</v>
      </c>
      <c r="H71" s="586">
        <v>0</v>
      </c>
      <c r="I71" s="586">
        <v>0</v>
      </c>
      <c r="J71" s="586">
        <v>0</v>
      </c>
      <c r="K71" s="599">
        <v>1</v>
      </c>
      <c r="L71" s="586">
        <v>0</v>
      </c>
      <c r="M71" s="586">
        <v>0</v>
      </c>
      <c r="N71" s="586">
        <v>0</v>
      </c>
      <c r="O71" s="586">
        <v>0</v>
      </c>
      <c r="P71" s="586">
        <v>0</v>
      </c>
      <c r="Q71" s="586">
        <v>0</v>
      </c>
      <c r="R71" s="586">
        <v>0</v>
      </c>
      <c r="S71" s="586">
        <v>0</v>
      </c>
      <c r="T71" s="586">
        <v>0</v>
      </c>
      <c r="U71" s="599">
        <v>1</v>
      </c>
      <c r="V71" s="586">
        <v>0</v>
      </c>
      <c r="W71" s="586">
        <v>0</v>
      </c>
      <c r="X71" s="586">
        <v>0</v>
      </c>
      <c r="Y71" s="586">
        <v>0</v>
      </c>
      <c r="Z71" s="586">
        <v>0</v>
      </c>
      <c r="AA71" s="586">
        <v>0</v>
      </c>
      <c r="AB71" s="586">
        <v>0</v>
      </c>
      <c r="AC71" s="586">
        <v>0</v>
      </c>
      <c r="AD71" s="586">
        <v>0</v>
      </c>
      <c r="AE71" s="586">
        <f t="shared" si="2"/>
        <v>0</v>
      </c>
      <c r="AF71" s="599">
        <v>1</v>
      </c>
      <c r="AG71" s="586">
        <v>0</v>
      </c>
      <c r="AH71" s="586">
        <v>0</v>
      </c>
      <c r="AI71" s="586">
        <v>0</v>
      </c>
      <c r="AJ71" s="586">
        <v>0</v>
      </c>
      <c r="AK71" s="586">
        <v>0</v>
      </c>
      <c r="AL71" s="586">
        <v>0</v>
      </c>
      <c r="AM71" s="586">
        <v>0</v>
      </c>
      <c r="AN71" s="586">
        <v>0</v>
      </c>
      <c r="AO71" s="586">
        <v>0</v>
      </c>
      <c r="AP71" s="599">
        <v>1</v>
      </c>
      <c r="AV71" s="83">
        <v>0</v>
      </c>
      <c r="AW71" s="83">
        <v>0</v>
      </c>
      <c r="AX71" s="83">
        <v>0</v>
      </c>
      <c r="AY71" s="83">
        <v>0</v>
      </c>
      <c r="AZ71" s="83">
        <v>0</v>
      </c>
      <c r="BA71" s="83">
        <v>0</v>
      </c>
      <c r="BB71" s="83">
        <v>0</v>
      </c>
      <c r="BC71" s="83">
        <v>0</v>
      </c>
      <c r="BD71" s="83">
        <v>0</v>
      </c>
      <c r="BE71" s="586">
        <f t="shared" si="3"/>
        <v>0</v>
      </c>
      <c r="BF71" s="82">
        <v>1</v>
      </c>
    </row>
    <row r="72" spans="1:58">
      <c r="A72" s="598" t="s">
        <v>991</v>
      </c>
      <c r="B72" s="586">
        <v>-2539.6200000000008</v>
      </c>
      <c r="C72" s="586">
        <v>-2539.6200000000008</v>
      </c>
      <c r="D72" s="586">
        <v>2539.6200000000008</v>
      </c>
      <c r="E72" s="586">
        <v>0</v>
      </c>
      <c r="F72" s="586">
        <v>0</v>
      </c>
      <c r="G72" s="586">
        <v>-2539.6200000000008</v>
      </c>
      <c r="H72" s="586">
        <v>2539.6200000000008</v>
      </c>
      <c r="I72" s="586">
        <v>0</v>
      </c>
      <c r="J72" s="586">
        <v>0</v>
      </c>
      <c r="K72" s="599">
        <v>1</v>
      </c>
      <c r="L72" s="586">
        <v>0</v>
      </c>
      <c r="M72" s="586">
        <v>0</v>
      </c>
      <c r="N72" s="586">
        <v>0</v>
      </c>
      <c r="O72" s="586">
        <v>0</v>
      </c>
      <c r="P72" s="586">
        <v>0</v>
      </c>
      <c r="Q72" s="586">
        <v>0</v>
      </c>
      <c r="R72" s="586">
        <v>0</v>
      </c>
      <c r="S72" s="586">
        <v>0</v>
      </c>
      <c r="T72" s="586">
        <v>0</v>
      </c>
      <c r="U72" s="599">
        <v>1</v>
      </c>
      <c r="V72" s="586">
        <v>0</v>
      </c>
      <c r="W72" s="586">
        <v>0</v>
      </c>
      <c r="X72" s="586">
        <v>0</v>
      </c>
      <c r="Y72" s="586">
        <v>0</v>
      </c>
      <c r="Z72" s="586">
        <v>0</v>
      </c>
      <c r="AA72" s="586">
        <v>0</v>
      </c>
      <c r="AB72" s="586">
        <v>0</v>
      </c>
      <c r="AC72" s="586">
        <v>0</v>
      </c>
      <c r="AD72" s="586">
        <v>0</v>
      </c>
      <c r="AE72" s="586">
        <f t="shared" si="2"/>
        <v>0</v>
      </c>
      <c r="AF72" s="599">
        <v>1</v>
      </c>
      <c r="AG72" s="586">
        <v>0</v>
      </c>
      <c r="AH72" s="586">
        <v>0</v>
      </c>
      <c r="AI72" s="586">
        <v>0</v>
      </c>
      <c r="AJ72" s="586">
        <v>0</v>
      </c>
      <c r="AK72" s="586">
        <v>0</v>
      </c>
      <c r="AL72" s="586">
        <v>0</v>
      </c>
      <c r="AM72" s="586">
        <v>0</v>
      </c>
      <c r="AN72" s="586">
        <v>0</v>
      </c>
      <c r="AO72" s="586">
        <v>0</v>
      </c>
      <c r="AP72" s="599">
        <v>1</v>
      </c>
      <c r="AV72" s="83">
        <v>0</v>
      </c>
      <c r="AW72" s="83">
        <v>0</v>
      </c>
      <c r="AX72" s="83">
        <v>0</v>
      </c>
      <c r="AY72" s="83">
        <v>0</v>
      </c>
      <c r="AZ72" s="83">
        <v>0</v>
      </c>
      <c r="BA72" s="83">
        <v>0</v>
      </c>
      <c r="BB72" s="83">
        <v>0</v>
      </c>
      <c r="BC72" s="83">
        <v>0</v>
      </c>
      <c r="BD72" s="83">
        <v>0</v>
      </c>
      <c r="BE72" s="586">
        <f t="shared" si="3"/>
        <v>0</v>
      </c>
      <c r="BF72" s="82">
        <v>1</v>
      </c>
    </row>
    <row r="73" spans="1:58">
      <c r="A73" s="598" t="s">
        <v>990</v>
      </c>
      <c r="B73" s="586">
        <v>-491.09</v>
      </c>
      <c r="C73" s="586">
        <v>-491.09</v>
      </c>
      <c r="D73" s="586">
        <v>491.09</v>
      </c>
      <c r="E73" s="586">
        <v>0</v>
      </c>
      <c r="F73" s="586">
        <v>0</v>
      </c>
      <c r="G73" s="586">
        <v>-491.09</v>
      </c>
      <c r="H73" s="586">
        <v>491.09</v>
      </c>
      <c r="I73" s="586">
        <v>0</v>
      </c>
      <c r="J73" s="586">
        <v>0</v>
      </c>
      <c r="K73" s="599">
        <v>1</v>
      </c>
      <c r="L73" s="586">
        <v>0</v>
      </c>
      <c r="M73" s="586">
        <v>0</v>
      </c>
      <c r="N73" s="586">
        <v>0</v>
      </c>
      <c r="O73" s="586">
        <v>0</v>
      </c>
      <c r="P73" s="586">
        <v>0</v>
      </c>
      <c r="Q73" s="586">
        <v>0</v>
      </c>
      <c r="R73" s="586">
        <v>0</v>
      </c>
      <c r="S73" s="586">
        <v>0</v>
      </c>
      <c r="T73" s="586">
        <v>0</v>
      </c>
      <c r="U73" s="599">
        <v>1</v>
      </c>
      <c r="V73" s="586">
        <v>0</v>
      </c>
      <c r="W73" s="586">
        <v>0</v>
      </c>
      <c r="X73" s="586">
        <v>0</v>
      </c>
      <c r="Y73" s="586">
        <v>0</v>
      </c>
      <c r="Z73" s="586">
        <v>0</v>
      </c>
      <c r="AA73" s="586">
        <v>0</v>
      </c>
      <c r="AB73" s="586">
        <v>0</v>
      </c>
      <c r="AC73" s="586">
        <v>0</v>
      </c>
      <c r="AD73" s="586">
        <v>0</v>
      </c>
      <c r="AE73" s="586">
        <f t="shared" si="2"/>
        <v>0</v>
      </c>
      <c r="AF73" s="599">
        <v>1</v>
      </c>
      <c r="AG73" s="586">
        <v>0</v>
      </c>
      <c r="AH73" s="586">
        <v>0</v>
      </c>
      <c r="AI73" s="586">
        <v>0</v>
      </c>
      <c r="AJ73" s="586">
        <v>0</v>
      </c>
      <c r="AK73" s="586">
        <v>0</v>
      </c>
      <c r="AL73" s="586">
        <v>0</v>
      </c>
      <c r="AM73" s="586">
        <v>0</v>
      </c>
      <c r="AN73" s="586">
        <v>0</v>
      </c>
      <c r="AO73" s="586">
        <v>0</v>
      </c>
      <c r="AP73" s="599">
        <v>1</v>
      </c>
      <c r="AV73" s="83">
        <v>0</v>
      </c>
      <c r="AW73" s="83">
        <v>0</v>
      </c>
      <c r="AX73" s="83">
        <v>0</v>
      </c>
      <c r="AY73" s="83">
        <v>0</v>
      </c>
      <c r="AZ73" s="83">
        <v>0</v>
      </c>
      <c r="BA73" s="83">
        <v>0</v>
      </c>
      <c r="BB73" s="83">
        <v>0</v>
      </c>
      <c r="BC73" s="83">
        <v>0</v>
      </c>
      <c r="BD73" s="83">
        <v>0</v>
      </c>
      <c r="BE73" s="586">
        <f t="shared" si="3"/>
        <v>0</v>
      </c>
      <c r="BF73" s="82">
        <v>1</v>
      </c>
    </row>
    <row r="74" spans="1:58">
      <c r="A74" s="598" t="s">
        <v>989</v>
      </c>
      <c r="B74" s="586">
        <v>0</v>
      </c>
      <c r="C74" s="586">
        <v>0</v>
      </c>
      <c r="D74" s="586">
        <v>0</v>
      </c>
      <c r="E74" s="586">
        <v>0</v>
      </c>
      <c r="F74" s="586">
        <v>0</v>
      </c>
      <c r="G74" s="586">
        <v>0</v>
      </c>
      <c r="H74" s="586">
        <v>0</v>
      </c>
      <c r="I74" s="586">
        <v>0</v>
      </c>
      <c r="J74" s="586">
        <v>0</v>
      </c>
      <c r="K74" s="599">
        <v>1</v>
      </c>
      <c r="L74" s="586">
        <v>0</v>
      </c>
      <c r="M74" s="586">
        <v>0</v>
      </c>
      <c r="N74" s="586">
        <v>0</v>
      </c>
      <c r="O74" s="586">
        <v>0</v>
      </c>
      <c r="P74" s="586">
        <v>0</v>
      </c>
      <c r="Q74" s="586">
        <v>0</v>
      </c>
      <c r="R74" s="586">
        <v>0</v>
      </c>
      <c r="S74" s="586">
        <v>0</v>
      </c>
      <c r="T74" s="586">
        <v>0</v>
      </c>
      <c r="U74" s="599">
        <v>1</v>
      </c>
      <c r="V74" s="586">
        <v>0</v>
      </c>
      <c r="W74" s="586">
        <v>0</v>
      </c>
      <c r="X74" s="586">
        <v>0</v>
      </c>
      <c r="Y74" s="586">
        <v>0</v>
      </c>
      <c r="Z74" s="586">
        <v>0</v>
      </c>
      <c r="AA74" s="586">
        <v>0</v>
      </c>
      <c r="AB74" s="586">
        <v>0</v>
      </c>
      <c r="AC74" s="586">
        <v>0</v>
      </c>
      <c r="AD74" s="586">
        <v>0</v>
      </c>
      <c r="AE74" s="586">
        <f t="shared" si="2"/>
        <v>0</v>
      </c>
      <c r="AF74" s="599">
        <v>1</v>
      </c>
      <c r="AG74" s="586">
        <v>0</v>
      </c>
      <c r="AH74" s="586">
        <v>0</v>
      </c>
      <c r="AI74" s="586">
        <v>0</v>
      </c>
      <c r="AJ74" s="586">
        <v>0</v>
      </c>
      <c r="AK74" s="586">
        <v>0</v>
      </c>
      <c r="AL74" s="586">
        <v>0</v>
      </c>
      <c r="AM74" s="586">
        <v>0</v>
      </c>
      <c r="AN74" s="586">
        <v>0</v>
      </c>
      <c r="AO74" s="586">
        <v>0</v>
      </c>
      <c r="AP74" s="599">
        <v>1</v>
      </c>
      <c r="AV74" s="83">
        <v>0</v>
      </c>
      <c r="AW74" s="83">
        <v>0</v>
      </c>
      <c r="AX74" s="83">
        <v>0</v>
      </c>
      <c r="AY74" s="83">
        <v>0</v>
      </c>
      <c r="AZ74" s="83">
        <v>0</v>
      </c>
      <c r="BA74" s="83">
        <v>0</v>
      </c>
      <c r="BB74" s="83">
        <v>0</v>
      </c>
      <c r="BC74" s="83">
        <v>0</v>
      </c>
      <c r="BD74" s="83">
        <v>0</v>
      </c>
      <c r="BE74" s="586">
        <f t="shared" si="3"/>
        <v>0</v>
      </c>
      <c r="BF74" s="82">
        <v>1</v>
      </c>
    </row>
    <row r="75" spans="1:58">
      <c r="A75" s="598" t="s">
        <v>988</v>
      </c>
      <c r="B75" s="586">
        <v>0</v>
      </c>
      <c r="C75" s="586">
        <v>0</v>
      </c>
      <c r="D75" s="586">
        <v>0</v>
      </c>
      <c r="E75" s="586">
        <v>0</v>
      </c>
      <c r="F75" s="586">
        <v>0</v>
      </c>
      <c r="G75" s="586">
        <v>0</v>
      </c>
      <c r="H75" s="586">
        <v>0</v>
      </c>
      <c r="I75" s="586">
        <v>0</v>
      </c>
      <c r="J75" s="586">
        <v>0</v>
      </c>
      <c r="K75" s="599">
        <v>1</v>
      </c>
      <c r="L75" s="586">
        <v>0</v>
      </c>
      <c r="M75" s="586">
        <v>0</v>
      </c>
      <c r="N75" s="586">
        <v>0</v>
      </c>
      <c r="O75" s="586">
        <v>0</v>
      </c>
      <c r="P75" s="586">
        <v>0</v>
      </c>
      <c r="Q75" s="586">
        <v>0</v>
      </c>
      <c r="R75" s="586">
        <v>0</v>
      </c>
      <c r="S75" s="586">
        <v>0</v>
      </c>
      <c r="T75" s="586">
        <v>0</v>
      </c>
      <c r="U75" s="599">
        <v>1</v>
      </c>
      <c r="V75" s="586">
        <v>-6.3853804022073746E-8</v>
      </c>
      <c r="W75" s="586">
        <v>-6.3853804022073746E-8</v>
      </c>
      <c r="X75" s="586">
        <v>6.3853804022073746E-8</v>
      </c>
      <c r="Y75" s="586">
        <v>0</v>
      </c>
      <c r="Z75" s="586">
        <v>0</v>
      </c>
      <c r="AA75" s="586">
        <v>-6.3853804022073746E-8</v>
      </c>
      <c r="AB75" s="586">
        <v>6.3853804022073746E-8</v>
      </c>
      <c r="AC75" s="586">
        <v>0</v>
      </c>
      <c r="AD75" s="586">
        <v>0</v>
      </c>
      <c r="AE75" s="586">
        <f t="shared" si="2"/>
        <v>0</v>
      </c>
      <c r="AF75" s="599">
        <v>1</v>
      </c>
      <c r="AG75" s="586">
        <v>5.1222741603851318E-8</v>
      </c>
      <c r="AH75" s="586">
        <v>5.1222741603851318E-8</v>
      </c>
      <c r="AI75" s="586">
        <v>-5.1222741603851318E-8</v>
      </c>
      <c r="AJ75" s="586">
        <v>0</v>
      </c>
      <c r="AK75" s="586">
        <v>0</v>
      </c>
      <c r="AL75" s="586">
        <v>5.1222741603851318E-8</v>
      </c>
      <c r="AM75" s="586">
        <v>-5.1222741603851318E-8</v>
      </c>
      <c r="AN75" s="586">
        <v>0</v>
      </c>
      <c r="AO75" s="586">
        <v>0</v>
      </c>
      <c r="AP75" s="599">
        <v>1</v>
      </c>
      <c r="AV75" s="83">
        <v>5.1222741603851318E-8</v>
      </c>
      <c r="AW75" s="83">
        <v>5.1222741603851318E-8</v>
      </c>
      <c r="AX75" s="83">
        <v>-5.1222741603851318E-8</v>
      </c>
      <c r="AY75" s="83">
        <v>0</v>
      </c>
      <c r="AZ75" s="83">
        <v>0</v>
      </c>
      <c r="BA75" s="83">
        <v>5.1222741603851318E-8</v>
      </c>
      <c r="BB75" s="83">
        <v>-5.1222741603851318E-8</v>
      </c>
      <c r="BC75" s="83">
        <v>0</v>
      </c>
      <c r="BD75" s="83">
        <v>0</v>
      </c>
      <c r="BE75" s="586">
        <f t="shared" si="3"/>
        <v>0</v>
      </c>
      <c r="BF75" s="82">
        <v>1</v>
      </c>
    </row>
    <row r="76" spans="1:58">
      <c r="A76" s="598" t="s">
        <v>987</v>
      </c>
      <c r="B76" s="586">
        <v>1087215.5730804999</v>
      </c>
      <c r="C76" s="586">
        <v>1087215.5730804999</v>
      </c>
      <c r="D76" s="586">
        <v>-1087215.5730804999</v>
      </c>
      <c r="E76" s="586">
        <v>0</v>
      </c>
      <c r="F76" s="586">
        <v>0</v>
      </c>
      <c r="G76" s="586">
        <v>0</v>
      </c>
      <c r="H76" s="586">
        <v>0</v>
      </c>
      <c r="I76" s="586">
        <v>0</v>
      </c>
      <c r="J76" s="586">
        <v>0</v>
      </c>
      <c r="K76" s="599">
        <v>0</v>
      </c>
      <c r="L76" s="586">
        <v>-1087215.5730804997</v>
      </c>
      <c r="M76" s="586">
        <v>-1087215.5730804997</v>
      </c>
      <c r="N76" s="586">
        <v>1087215.5730804997</v>
      </c>
      <c r="O76" s="586">
        <v>0</v>
      </c>
      <c r="P76" s="586">
        <v>0</v>
      </c>
      <c r="Q76" s="586">
        <v>0</v>
      </c>
      <c r="R76" s="586">
        <v>0</v>
      </c>
      <c r="S76" s="586">
        <v>0</v>
      </c>
      <c r="T76" s="586">
        <v>0</v>
      </c>
      <c r="U76" s="599">
        <v>0</v>
      </c>
      <c r="V76" s="586">
        <v>0</v>
      </c>
      <c r="W76" s="586">
        <v>0</v>
      </c>
      <c r="X76" s="586">
        <v>0</v>
      </c>
      <c r="Y76" s="586">
        <v>0</v>
      </c>
      <c r="Z76" s="586">
        <v>0</v>
      </c>
      <c r="AA76" s="586">
        <v>0</v>
      </c>
      <c r="AB76" s="586">
        <v>0</v>
      </c>
      <c r="AC76" s="586">
        <v>0</v>
      </c>
      <c r="AD76" s="586">
        <v>0</v>
      </c>
      <c r="AE76" s="586">
        <f t="shared" si="2"/>
        <v>0</v>
      </c>
      <c r="AF76" s="599">
        <v>0</v>
      </c>
      <c r="AG76" s="586">
        <v>-4.377216100692749E-8</v>
      </c>
      <c r="AH76" s="586">
        <v>-4.377216100692749E-8</v>
      </c>
      <c r="AI76" s="586">
        <v>4.377216100692749E-8</v>
      </c>
      <c r="AJ76" s="586">
        <v>0</v>
      </c>
      <c r="AK76" s="586">
        <v>0</v>
      </c>
      <c r="AL76" s="586">
        <v>0</v>
      </c>
      <c r="AM76" s="586">
        <v>0</v>
      </c>
      <c r="AN76" s="586">
        <v>0</v>
      </c>
      <c r="AO76" s="586">
        <v>0</v>
      </c>
      <c r="AP76" s="599">
        <v>0</v>
      </c>
      <c r="AV76" s="83">
        <v>-4.377216100692749E-8</v>
      </c>
      <c r="AW76" s="83">
        <v>-4.377216100692749E-8</v>
      </c>
      <c r="AX76" s="83">
        <v>4.377216100692749E-8</v>
      </c>
      <c r="AY76" s="83">
        <v>0</v>
      </c>
      <c r="AZ76" s="83">
        <v>0</v>
      </c>
      <c r="BA76" s="83">
        <v>0</v>
      </c>
      <c r="BB76" s="83">
        <v>0</v>
      </c>
      <c r="BC76" s="83">
        <v>0</v>
      </c>
      <c r="BD76" s="83">
        <v>0</v>
      </c>
      <c r="BE76" s="586">
        <f t="shared" si="3"/>
        <v>0</v>
      </c>
      <c r="BF76" s="82">
        <v>0</v>
      </c>
    </row>
    <row r="77" spans="1:58">
      <c r="A77" s="598" t="s">
        <v>986</v>
      </c>
      <c r="B77" s="586">
        <v>-682074.66</v>
      </c>
      <c r="C77" s="586">
        <v>-682074.66</v>
      </c>
      <c r="D77" s="586">
        <v>682074.66</v>
      </c>
      <c r="E77" s="586">
        <v>0</v>
      </c>
      <c r="F77" s="586">
        <v>0</v>
      </c>
      <c r="G77" s="586">
        <v>-682074.66</v>
      </c>
      <c r="H77" s="586">
        <v>682074.66</v>
      </c>
      <c r="I77" s="586">
        <v>0</v>
      </c>
      <c r="J77" s="586">
        <v>0</v>
      </c>
      <c r="K77" s="599">
        <v>1</v>
      </c>
      <c r="L77" s="586">
        <v>6809137.2326231292</v>
      </c>
      <c r="M77" s="586">
        <v>6809137.2326231292</v>
      </c>
      <c r="N77" s="586">
        <v>-6809137.2326231292</v>
      </c>
      <c r="O77" s="586">
        <v>0</v>
      </c>
      <c r="P77" s="586">
        <v>0</v>
      </c>
      <c r="Q77" s="586">
        <v>6809137.2326231292</v>
      </c>
      <c r="R77" s="586">
        <v>-6809137.2326231292</v>
      </c>
      <c r="S77" s="586">
        <v>0</v>
      </c>
      <c r="T77" s="586">
        <v>0</v>
      </c>
      <c r="U77" s="599">
        <v>1</v>
      </c>
      <c r="V77" s="586">
        <v>-6809137.23262309</v>
      </c>
      <c r="W77" s="586">
        <v>-6809137.23262309</v>
      </c>
      <c r="X77" s="586">
        <v>6809137.23262309</v>
      </c>
      <c r="Y77" s="586">
        <v>0</v>
      </c>
      <c r="Z77" s="586">
        <v>0</v>
      </c>
      <c r="AA77" s="586">
        <v>-6809137.23262309</v>
      </c>
      <c r="AB77" s="586">
        <v>6809137.23262309</v>
      </c>
      <c r="AC77" s="586">
        <v>0</v>
      </c>
      <c r="AD77" s="586">
        <v>0</v>
      </c>
      <c r="AE77" s="586">
        <f t="shared" si="2"/>
        <v>0</v>
      </c>
      <c r="AF77" s="599">
        <v>1</v>
      </c>
      <c r="AG77" s="586">
        <v>0</v>
      </c>
      <c r="AH77" s="586">
        <v>0</v>
      </c>
      <c r="AI77" s="586">
        <v>0</v>
      </c>
      <c r="AJ77" s="586">
        <v>0</v>
      </c>
      <c r="AK77" s="586">
        <v>0</v>
      </c>
      <c r="AL77" s="586">
        <v>0</v>
      </c>
      <c r="AM77" s="586">
        <v>0</v>
      </c>
      <c r="AN77" s="586">
        <v>0</v>
      </c>
      <c r="AO77" s="586">
        <v>0</v>
      </c>
      <c r="AP77" s="599">
        <v>1</v>
      </c>
      <c r="AV77" s="83">
        <v>0</v>
      </c>
      <c r="AW77" s="83">
        <v>0</v>
      </c>
      <c r="AX77" s="83">
        <v>0</v>
      </c>
      <c r="AY77" s="83">
        <v>0</v>
      </c>
      <c r="AZ77" s="83">
        <v>0</v>
      </c>
      <c r="BA77" s="83">
        <v>0</v>
      </c>
      <c r="BB77" s="83">
        <v>0</v>
      </c>
      <c r="BC77" s="83">
        <v>0</v>
      </c>
      <c r="BD77" s="83">
        <v>0</v>
      </c>
      <c r="BE77" s="586">
        <f t="shared" si="3"/>
        <v>0</v>
      </c>
      <c r="BF77" s="82">
        <v>1</v>
      </c>
    </row>
    <row r="78" spans="1:58">
      <c r="A78" s="598" t="s">
        <v>985</v>
      </c>
      <c r="B78" s="586">
        <v>-14977209</v>
      </c>
      <c r="C78" s="586">
        <v>-14977209</v>
      </c>
      <c r="D78" s="586">
        <v>14977209</v>
      </c>
      <c r="E78" s="586">
        <v>0</v>
      </c>
      <c r="F78" s="586">
        <v>0</v>
      </c>
      <c r="G78" s="586">
        <v>-14977209</v>
      </c>
      <c r="H78" s="586">
        <v>14977209</v>
      </c>
      <c r="I78" s="586">
        <v>0</v>
      </c>
      <c r="J78" s="586">
        <v>0</v>
      </c>
      <c r="K78" s="599">
        <v>1</v>
      </c>
      <c r="L78" s="586">
        <v>3480511</v>
      </c>
      <c r="M78" s="586">
        <v>3480511</v>
      </c>
      <c r="N78" s="586">
        <v>-3480511</v>
      </c>
      <c r="O78" s="586">
        <v>0</v>
      </c>
      <c r="P78" s="586">
        <v>0</v>
      </c>
      <c r="Q78" s="586">
        <v>3480511</v>
      </c>
      <c r="R78" s="586">
        <v>-3480511</v>
      </c>
      <c r="S78" s="586">
        <v>0</v>
      </c>
      <c r="T78" s="586">
        <v>0</v>
      </c>
      <c r="U78" s="599">
        <v>1</v>
      </c>
      <c r="V78" s="586">
        <v>11303114</v>
      </c>
      <c r="W78" s="586">
        <v>11303114</v>
      </c>
      <c r="X78" s="586">
        <v>-11303114</v>
      </c>
      <c r="Y78" s="586">
        <v>0</v>
      </c>
      <c r="Z78" s="586">
        <v>0</v>
      </c>
      <c r="AA78" s="586">
        <v>11303114</v>
      </c>
      <c r="AB78" s="586">
        <v>-11303114</v>
      </c>
      <c r="AC78" s="586">
        <v>0</v>
      </c>
      <c r="AD78" s="586">
        <v>0</v>
      </c>
      <c r="AE78" s="586">
        <f t="shared" si="2"/>
        <v>0</v>
      </c>
      <c r="AF78" s="599">
        <v>1</v>
      </c>
      <c r="AG78" s="586">
        <v>0</v>
      </c>
      <c r="AH78" s="586">
        <v>0</v>
      </c>
      <c r="AI78" s="586">
        <v>0</v>
      </c>
      <c r="AJ78" s="586">
        <v>0</v>
      </c>
      <c r="AK78" s="586">
        <v>0</v>
      </c>
      <c r="AL78" s="586">
        <v>0</v>
      </c>
      <c r="AM78" s="586">
        <v>0</v>
      </c>
      <c r="AN78" s="586">
        <v>0</v>
      </c>
      <c r="AO78" s="586">
        <v>0</v>
      </c>
      <c r="AP78" s="599">
        <v>1</v>
      </c>
      <c r="AV78" s="83">
        <v>0</v>
      </c>
      <c r="AW78" s="83">
        <v>0</v>
      </c>
      <c r="AX78" s="83">
        <v>0</v>
      </c>
      <c r="AY78" s="83">
        <v>0</v>
      </c>
      <c r="AZ78" s="83">
        <v>0</v>
      </c>
      <c r="BA78" s="83">
        <v>0</v>
      </c>
      <c r="BB78" s="83">
        <v>0</v>
      </c>
      <c r="BC78" s="83">
        <v>0</v>
      </c>
      <c r="BD78" s="83">
        <v>0</v>
      </c>
      <c r="BE78" s="586">
        <f t="shared" si="3"/>
        <v>0</v>
      </c>
      <c r="BF78" s="82">
        <v>1</v>
      </c>
    </row>
    <row r="79" spans="1:58" ht="15.75" thickBot="1">
      <c r="A79" s="598" t="s">
        <v>984</v>
      </c>
      <c r="B79" s="586">
        <v>0</v>
      </c>
      <c r="C79" s="586">
        <v>0</v>
      </c>
      <c r="D79" s="586">
        <v>0</v>
      </c>
      <c r="E79" s="586">
        <v>0</v>
      </c>
      <c r="F79" s="586">
        <v>0</v>
      </c>
      <c r="G79" s="586">
        <v>0</v>
      </c>
      <c r="H79" s="586">
        <v>0</v>
      </c>
      <c r="I79" s="586">
        <v>0</v>
      </c>
      <c r="J79" s="586">
        <v>0</v>
      </c>
      <c r="K79" s="599">
        <v>1</v>
      </c>
      <c r="L79" s="586">
        <v>0</v>
      </c>
      <c r="M79" s="586">
        <v>0</v>
      </c>
      <c r="N79" s="586">
        <v>0</v>
      </c>
      <c r="O79" s="586">
        <v>0</v>
      </c>
      <c r="P79" s="586">
        <v>0</v>
      </c>
      <c r="Q79" s="586">
        <v>0</v>
      </c>
      <c r="R79" s="586">
        <v>0</v>
      </c>
      <c r="S79" s="586">
        <v>0</v>
      </c>
      <c r="T79" s="586">
        <v>0</v>
      </c>
      <c r="U79" s="599">
        <v>1</v>
      </c>
      <c r="V79" s="586">
        <v>16778.242079854012</v>
      </c>
      <c r="W79" s="586">
        <v>16778.242079854012</v>
      </c>
      <c r="X79" s="586">
        <v>-16778.242079854012</v>
      </c>
      <c r="Y79" s="586">
        <v>0</v>
      </c>
      <c r="Z79" s="586">
        <v>0</v>
      </c>
      <c r="AA79" s="586">
        <v>16778.242079854012</v>
      </c>
      <c r="AB79" s="586">
        <v>-16778.242079854012</v>
      </c>
      <c r="AC79" s="586">
        <v>0</v>
      </c>
      <c r="AD79" s="586">
        <v>0</v>
      </c>
      <c r="AE79" s="586">
        <f t="shared" si="2"/>
        <v>0</v>
      </c>
      <c r="AF79" s="599">
        <v>1</v>
      </c>
      <c r="AG79" s="586">
        <v>-8138.2420795634389</v>
      </c>
      <c r="AH79" s="586">
        <v>-8138.2420795634389</v>
      </c>
      <c r="AI79" s="586">
        <v>8138.2420795634389</v>
      </c>
      <c r="AJ79" s="586">
        <v>0</v>
      </c>
      <c r="AK79" s="586">
        <v>0</v>
      </c>
      <c r="AL79" s="586">
        <v>-8138.2420795634389</v>
      </c>
      <c r="AM79" s="586">
        <v>8138.2420795634389</v>
      </c>
      <c r="AN79" s="586">
        <v>0</v>
      </c>
      <c r="AO79" s="586">
        <v>0</v>
      </c>
      <c r="AP79" s="599">
        <v>1</v>
      </c>
      <c r="AV79" s="83">
        <v>-8138.2420795634389</v>
      </c>
      <c r="AW79" s="83">
        <v>-8138.2420795634389</v>
      </c>
      <c r="AX79" s="83">
        <v>8138.2420795634389</v>
      </c>
      <c r="AY79" s="83">
        <v>0</v>
      </c>
      <c r="AZ79" s="83">
        <v>0</v>
      </c>
      <c r="BA79" s="83">
        <v>-8138.2420795634389</v>
      </c>
      <c r="BB79" s="83">
        <v>8138.2420795634389</v>
      </c>
      <c r="BC79" s="83">
        <v>0</v>
      </c>
      <c r="BD79" s="83">
        <v>0</v>
      </c>
      <c r="BE79" s="586">
        <f t="shared" si="3"/>
        <v>0</v>
      </c>
      <c r="BF79" s="82">
        <v>1</v>
      </c>
    </row>
    <row r="80" spans="1:58">
      <c r="A80" s="597" t="s">
        <v>982</v>
      </c>
      <c r="B80" s="600">
        <v>-283910285.80067998</v>
      </c>
      <c r="C80" s="600">
        <v>-283910285.80067998</v>
      </c>
      <c r="D80" s="600">
        <v>32505982.148119017</v>
      </c>
      <c r="E80" s="600">
        <v>0</v>
      </c>
      <c r="F80" s="600">
        <v>-251404303.65256101</v>
      </c>
      <c r="G80" s="600">
        <v>-235071323.88888863</v>
      </c>
      <c r="H80" s="600">
        <v>33525761.210096139</v>
      </c>
      <c r="I80" s="600">
        <v>0</v>
      </c>
      <c r="J80" s="600">
        <v>-201545562.67879248</v>
      </c>
      <c r="K80" s="601" t="s">
        <v>5</v>
      </c>
      <c r="L80" s="600">
        <v>-221354238.19210827</v>
      </c>
      <c r="M80" s="600">
        <v>-221354238.19210827</v>
      </c>
      <c r="N80" s="600">
        <v>-16016939.861802038</v>
      </c>
      <c r="O80" s="600">
        <v>0</v>
      </c>
      <c r="P80" s="600">
        <v>-237371178.05391032</v>
      </c>
      <c r="Q80" s="600">
        <v>-172927828.93475774</v>
      </c>
      <c r="R80" s="600">
        <v>-17172830.772367578</v>
      </c>
      <c r="S80" s="600">
        <v>0</v>
      </c>
      <c r="T80" s="600">
        <v>-190100659.70712531</v>
      </c>
      <c r="U80" s="601" t="s">
        <v>5</v>
      </c>
      <c r="V80" s="600">
        <v>-249476043.75815782</v>
      </c>
      <c r="W80" s="600">
        <v>-249476043.75815782</v>
      </c>
      <c r="X80" s="600">
        <v>9112977.0933426246</v>
      </c>
      <c r="Y80" s="600">
        <v>0</v>
      </c>
      <c r="Z80" s="600">
        <v>-240363066.66481519</v>
      </c>
      <c r="AA80" s="600">
        <v>-202925749.75490087</v>
      </c>
      <c r="AB80" s="600">
        <v>9049604.6021478735</v>
      </c>
      <c r="AC80" s="600">
        <v>0</v>
      </c>
      <c r="AD80" s="600">
        <v>-193876145.152753</v>
      </c>
      <c r="AE80" s="600">
        <f>SUM(AE40:AE79)</f>
        <v>-193871834.42696494</v>
      </c>
      <c r="AF80" s="601" t="s">
        <v>5</v>
      </c>
      <c r="AG80" s="600">
        <v>-250922702.41487405</v>
      </c>
      <c r="AH80" s="600">
        <v>-250922702.41487405</v>
      </c>
      <c r="AI80" s="600">
        <v>4045856.1607630742</v>
      </c>
      <c r="AJ80" s="600">
        <v>0</v>
      </c>
      <c r="AK80" s="600">
        <v>-246876846.25411099</v>
      </c>
      <c r="AL80" s="600">
        <v>-204880665.98514929</v>
      </c>
      <c r="AM80" s="600">
        <v>3982644.5856232187</v>
      </c>
      <c r="AN80" s="600">
        <v>0</v>
      </c>
      <c r="AO80" s="600">
        <v>-200898021.39952606</v>
      </c>
      <c r="AP80" s="601" t="s">
        <v>5</v>
      </c>
      <c r="AV80" s="78">
        <v>-250922702.41487405</v>
      </c>
      <c r="AW80" s="78">
        <v>-250922702.41487405</v>
      </c>
      <c r="AX80" s="78">
        <v>4045856.1607630742</v>
      </c>
      <c r="AY80" s="78">
        <v>0</v>
      </c>
      <c r="AZ80" s="78">
        <v>-246876846.25411099</v>
      </c>
      <c r="BA80" s="78">
        <v>-204880665.98514929</v>
      </c>
      <c r="BB80" s="78">
        <v>3982644.5856232187</v>
      </c>
      <c r="BC80" s="78">
        <v>0</v>
      </c>
      <c r="BD80" s="78">
        <v>-200898021.39952606</v>
      </c>
      <c r="BE80" s="600">
        <f>SUM(BE40:BE79)</f>
        <v>-200892823.50714314</v>
      </c>
      <c r="BF80" s="74" t="s">
        <v>5</v>
      </c>
    </row>
    <row r="81" spans="1:60" ht="15.75" thickBot="1"/>
    <row r="82" spans="1:60">
      <c r="A82" s="596" t="s">
        <v>981</v>
      </c>
      <c r="B82" s="600">
        <v>-11464463695.572332</v>
      </c>
      <c r="C82" s="600">
        <v>-11464463695.572332</v>
      </c>
      <c r="D82" s="600">
        <v>5426025212.4970446</v>
      </c>
      <c r="E82" s="600">
        <v>0</v>
      </c>
      <c r="F82" s="600">
        <v>-6038438483.0752869</v>
      </c>
      <c r="G82" s="600">
        <v>-10997005613.099773</v>
      </c>
      <c r="H82" s="600">
        <v>5236256554.8247108</v>
      </c>
      <c r="I82" s="600">
        <v>0</v>
      </c>
      <c r="J82" s="600">
        <v>-5760749058.2750626</v>
      </c>
      <c r="K82" s="601" t="s">
        <v>5</v>
      </c>
      <c r="L82" s="600">
        <v>-10677738127.096727</v>
      </c>
      <c r="M82" s="600">
        <v>-10677738127.096727</v>
      </c>
      <c r="N82" s="600">
        <v>4522064218.5842962</v>
      </c>
      <c r="O82" s="600">
        <v>0</v>
      </c>
      <c r="P82" s="600">
        <v>-6155673908.5124321</v>
      </c>
      <c r="Q82" s="600">
        <v>-10242106534.166887</v>
      </c>
      <c r="R82" s="600">
        <v>4351665952.8827257</v>
      </c>
      <c r="S82" s="600">
        <v>0</v>
      </c>
      <c r="T82" s="600">
        <v>-5890440581.2841635</v>
      </c>
      <c r="U82" s="601" t="s">
        <v>5</v>
      </c>
      <c r="V82" s="600">
        <v>-10961667826.205175</v>
      </c>
      <c r="W82" s="600">
        <v>-10961667826.205175</v>
      </c>
      <c r="X82" s="600">
        <v>4785159841.5564909</v>
      </c>
      <c r="Y82" s="600">
        <v>0</v>
      </c>
      <c r="Z82" s="600">
        <v>-6176507984.6486807</v>
      </c>
      <c r="AA82" s="600">
        <v>-10530500023.232317</v>
      </c>
      <c r="AB82" s="600">
        <v>4608294961.1492329</v>
      </c>
      <c r="AC82" s="600">
        <v>0</v>
      </c>
      <c r="AD82" s="600">
        <v>-5922205062.0830832</v>
      </c>
      <c r="AE82" s="600">
        <f>+AE80+AE37</f>
        <v>-5922200315.1207628</v>
      </c>
      <c r="AF82" s="601" t="s">
        <v>5</v>
      </c>
      <c r="AG82" s="600">
        <v>-11234711285.797256</v>
      </c>
      <c r="AH82" s="600">
        <v>-11234711285.797256</v>
      </c>
      <c r="AI82" s="600">
        <v>5007269889.2535372</v>
      </c>
      <c r="AJ82" s="600">
        <v>0</v>
      </c>
      <c r="AK82" s="600">
        <v>-6227441396.5437155</v>
      </c>
      <c r="AL82" s="600">
        <v>-10785296385.343796</v>
      </c>
      <c r="AM82" s="600">
        <v>4817767462.9772358</v>
      </c>
      <c r="AN82" s="600">
        <v>0</v>
      </c>
      <c r="AO82" s="600">
        <v>-5967528922.3665571</v>
      </c>
      <c r="AP82" s="601" t="s">
        <v>5</v>
      </c>
      <c r="AV82" s="78">
        <v>-11234711285.797256</v>
      </c>
      <c r="AW82" s="78">
        <v>-11234711285.797256</v>
      </c>
      <c r="AX82" s="78">
        <v>5007269889.2535372</v>
      </c>
      <c r="AY82" s="78">
        <v>0</v>
      </c>
      <c r="AZ82" s="78">
        <v>-6227441396.5437155</v>
      </c>
      <c r="BA82" s="78">
        <v>-10785296385.343796</v>
      </c>
      <c r="BB82" s="78">
        <v>4817767462.9772358</v>
      </c>
      <c r="BC82" s="78">
        <v>0</v>
      </c>
      <c r="BD82" s="78">
        <v>-5967528922.3665571</v>
      </c>
      <c r="BE82" s="600">
        <f>+BE80+BE37</f>
        <v>-5967523161.7917156</v>
      </c>
      <c r="BF82" s="74" t="s">
        <v>5</v>
      </c>
    </row>
    <row r="84" spans="1:60">
      <c r="A84" s="596" t="s">
        <v>687</v>
      </c>
      <c r="B84" s="586"/>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c r="AO84" s="586"/>
      <c r="AP84" s="586"/>
      <c r="AV84" s="83"/>
      <c r="AW84" s="83"/>
      <c r="AX84" s="83"/>
      <c r="AY84" s="83"/>
      <c r="AZ84" s="83"/>
      <c r="BA84" s="83"/>
      <c r="BB84" s="83"/>
      <c r="BC84" s="83"/>
      <c r="BD84" s="83"/>
      <c r="BE84" s="586"/>
      <c r="BF84" s="83"/>
    </row>
    <row r="85" spans="1:60">
      <c r="A85" s="597" t="s">
        <v>949</v>
      </c>
      <c r="B85" s="586"/>
      <c r="C85" s="586"/>
      <c r="D85" s="586"/>
      <c r="E85" s="586"/>
      <c r="F85" s="586"/>
      <c r="G85" s="586"/>
      <c r="H85" s="586"/>
      <c r="I85" s="586"/>
      <c r="J85" s="586"/>
      <c r="K85" s="586"/>
      <c r="L85" s="586"/>
      <c r="M85" s="586"/>
      <c r="N85" s="586"/>
      <c r="O85" s="586"/>
      <c r="P85" s="586"/>
      <c r="Q85" s="586"/>
      <c r="R85" s="586"/>
      <c r="S85" s="586"/>
      <c r="T85" s="586"/>
      <c r="U85" s="586"/>
      <c r="V85" s="586"/>
      <c r="W85" s="586"/>
      <c r="X85" s="586"/>
      <c r="Y85" s="586"/>
      <c r="Z85" s="586"/>
      <c r="AA85" s="586"/>
      <c r="AB85" s="586"/>
      <c r="AC85" s="586"/>
      <c r="AD85" s="586"/>
      <c r="AE85" s="586"/>
      <c r="AF85" s="586"/>
      <c r="AG85" s="586"/>
      <c r="AH85" s="586"/>
      <c r="AI85" s="586"/>
      <c r="AJ85" s="586"/>
      <c r="AK85" s="586"/>
      <c r="AL85" s="586"/>
      <c r="AM85" s="586"/>
      <c r="AN85" s="586"/>
      <c r="AO85" s="586"/>
      <c r="AP85" s="586"/>
      <c r="AV85" s="83"/>
      <c r="AW85" s="83"/>
      <c r="AX85" s="83"/>
      <c r="AY85" s="83"/>
      <c r="AZ85" s="83"/>
      <c r="BA85" s="83"/>
      <c r="BB85" s="83"/>
      <c r="BC85" s="83"/>
      <c r="BD85" s="83"/>
      <c r="BE85" s="586"/>
      <c r="BF85" s="83"/>
    </row>
    <row r="86" spans="1:60">
      <c r="A86" s="598" t="s">
        <v>980</v>
      </c>
      <c r="B86" s="586">
        <v>7172131.4199999999</v>
      </c>
      <c r="C86" s="586">
        <v>7172131.4199999999</v>
      </c>
      <c r="D86" s="586">
        <v>0</v>
      </c>
      <c r="E86" s="586">
        <v>0</v>
      </c>
      <c r="F86" s="586">
        <v>7172131.4199999999</v>
      </c>
      <c r="G86" s="586">
        <v>6787058.3220593408</v>
      </c>
      <c r="H86" s="586">
        <v>0</v>
      </c>
      <c r="I86" s="586">
        <v>0</v>
      </c>
      <c r="J86" s="586">
        <v>6787058.3220593408</v>
      </c>
      <c r="K86" s="599">
        <v>0.94630981009817317</v>
      </c>
      <c r="L86" s="586">
        <v>4848247.9699999979</v>
      </c>
      <c r="M86" s="586">
        <v>4848247.9699999979</v>
      </c>
      <c r="N86" s="586">
        <v>0</v>
      </c>
      <c r="O86" s="586">
        <v>0</v>
      </c>
      <c r="P86" s="586">
        <v>4848247.9699999979</v>
      </c>
      <c r="Q86" s="586">
        <v>4584687.0439883815</v>
      </c>
      <c r="R86" s="586">
        <v>0</v>
      </c>
      <c r="S86" s="586">
        <v>0</v>
      </c>
      <c r="T86" s="586">
        <v>4584687.0439883815</v>
      </c>
      <c r="U86" s="599">
        <v>0.94563790308530427</v>
      </c>
      <c r="V86" s="586">
        <v>7007719.0200000005</v>
      </c>
      <c r="W86" s="586">
        <v>7007719.0200000005</v>
      </c>
      <c r="X86" s="586">
        <v>0</v>
      </c>
      <c r="Y86" s="586">
        <v>0</v>
      </c>
      <c r="Z86" s="586">
        <v>7007719.0200000005</v>
      </c>
      <c r="AA86" s="586">
        <v>6661503.9328618962</v>
      </c>
      <c r="AB86" s="586">
        <v>0</v>
      </c>
      <c r="AC86" s="586">
        <v>0</v>
      </c>
      <c r="AD86" s="586">
        <v>6661503.9328618962</v>
      </c>
      <c r="AE86" s="586">
        <f t="shared" ref="AE86:AE105" si="4">+IF(AF86=1,AD86,AD86*$AT$6)</f>
        <v>6660577.5672092261</v>
      </c>
      <c r="AF86" s="599">
        <v>0.95059518137784804</v>
      </c>
      <c r="AG86" s="586">
        <v>5164888.4199999981</v>
      </c>
      <c r="AH86" s="586">
        <v>5164888.4199999981</v>
      </c>
      <c r="AI86" s="586">
        <v>0</v>
      </c>
      <c r="AJ86" s="586">
        <v>0</v>
      </c>
      <c r="AK86" s="586">
        <v>5164888.4199999981</v>
      </c>
      <c r="AL86" s="586">
        <v>4913274.3585272562</v>
      </c>
      <c r="AM86" s="586">
        <v>0</v>
      </c>
      <c r="AN86" s="586">
        <v>0</v>
      </c>
      <c r="AO86" s="586">
        <v>4913274.3585272562</v>
      </c>
      <c r="AP86" s="599">
        <v>0.95128373722490955</v>
      </c>
      <c r="AV86" s="83">
        <v>5164888.4199999981</v>
      </c>
      <c r="AW86" s="83">
        <v>5164888.4199999981</v>
      </c>
      <c r="AX86" s="83">
        <v>0</v>
      </c>
      <c r="AY86" s="83">
        <v>0</v>
      </c>
      <c r="AZ86" s="83">
        <v>5164888.4199999981</v>
      </c>
      <c r="BA86" s="83">
        <v>4913274.3585272562</v>
      </c>
      <c r="BB86" s="83">
        <v>0</v>
      </c>
      <c r="BC86" s="83">
        <v>0</v>
      </c>
      <c r="BD86" s="83">
        <v>4913274.3585272562</v>
      </c>
      <c r="BE86" s="586">
        <f t="shared" ref="BE86:BE105" si="5">+IF(BF86=1,BD86,BD86*$BJ$6)</f>
        <v>4912393.698971292</v>
      </c>
      <c r="BF86" s="82">
        <v>0.95128373722490955</v>
      </c>
    </row>
    <row r="87" spans="1:60">
      <c r="A87" s="598" t="s">
        <v>978</v>
      </c>
      <c r="B87" s="586">
        <v>399511921.95000005</v>
      </c>
      <c r="C87" s="586">
        <v>399511921.95000005</v>
      </c>
      <c r="D87" s="586">
        <v>-399511921.95000005</v>
      </c>
      <c r="E87" s="586">
        <v>0</v>
      </c>
      <c r="F87" s="586">
        <v>0</v>
      </c>
      <c r="G87" s="586">
        <v>377076583.50847822</v>
      </c>
      <c r="H87" s="586">
        <v>-377076583.50847822</v>
      </c>
      <c r="I87" s="586">
        <v>0</v>
      </c>
      <c r="J87" s="586">
        <v>0</v>
      </c>
      <c r="K87" s="599">
        <v>0.94384313155908861</v>
      </c>
      <c r="L87" s="586">
        <v>336733608.90999997</v>
      </c>
      <c r="M87" s="586">
        <v>336733608.90999997</v>
      </c>
      <c r="N87" s="586">
        <v>-336733608.90999997</v>
      </c>
      <c r="O87" s="586">
        <v>0</v>
      </c>
      <c r="P87" s="586">
        <v>0</v>
      </c>
      <c r="Q87" s="586">
        <v>317464429.66463369</v>
      </c>
      <c r="R87" s="586">
        <v>-317464429.66463369</v>
      </c>
      <c r="S87" s="586">
        <v>0</v>
      </c>
      <c r="T87" s="586">
        <v>0</v>
      </c>
      <c r="U87" s="599">
        <v>0.94277619240995802</v>
      </c>
      <c r="V87" s="586">
        <v>354158442.03000009</v>
      </c>
      <c r="W87" s="586">
        <v>354158442.03000009</v>
      </c>
      <c r="X87" s="586">
        <v>-354158442.03000009</v>
      </c>
      <c r="Y87" s="586">
        <v>0</v>
      </c>
      <c r="Z87" s="586">
        <v>0</v>
      </c>
      <c r="AA87" s="586">
        <v>335431101.47621375</v>
      </c>
      <c r="AB87" s="586">
        <v>-335431101.47621375</v>
      </c>
      <c r="AC87" s="586">
        <v>0</v>
      </c>
      <c r="AD87" s="586">
        <v>0</v>
      </c>
      <c r="AE87" s="586">
        <f t="shared" si="4"/>
        <v>0</v>
      </c>
      <c r="AF87" s="599">
        <v>0.94712157517284312</v>
      </c>
      <c r="AG87" s="586">
        <v>365144534.71000004</v>
      </c>
      <c r="AH87" s="586">
        <v>365144534.71000004</v>
      </c>
      <c r="AI87" s="586">
        <v>-365144534.71000004</v>
      </c>
      <c r="AJ87" s="586">
        <v>0</v>
      </c>
      <c r="AK87" s="586">
        <v>0</v>
      </c>
      <c r="AL87" s="586">
        <v>345872056.58385682</v>
      </c>
      <c r="AM87" s="586">
        <v>-345872056.58385682</v>
      </c>
      <c r="AN87" s="586">
        <v>0</v>
      </c>
      <c r="AO87" s="586">
        <v>0</v>
      </c>
      <c r="AP87" s="599">
        <v>0.94721959034263092</v>
      </c>
      <c r="AV87" s="83">
        <v>365144534.71000004</v>
      </c>
      <c r="AW87" s="83">
        <v>365144534.71000004</v>
      </c>
      <c r="AX87" s="83">
        <v>-365144534.71000004</v>
      </c>
      <c r="AY87" s="83">
        <v>0</v>
      </c>
      <c r="AZ87" s="83">
        <v>0</v>
      </c>
      <c r="BA87" s="83">
        <v>345872056.58385682</v>
      </c>
      <c r="BB87" s="83">
        <v>-345872056.58385682</v>
      </c>
      <c r="BC87" s="83">
        <v>0</v>
      </c>
      <c r="BD87" s="83">
        <v>0</v>
      </c>
      <c r="BE87" s="586">
        <f t="shared" si="5"/>
        <v>0</v>
      </c>
      <c r="BF87" s="82">
        <v>0.94721959034263092</v>
      </c>
    </row>
    <row r="88" spans="1:60">
      <c r="A88" s="598" t="s">
        <v>977</v>
      </c>
      <c r="B88" s="586">
        <v>9348311.3500000015</v>
      </c>
      <c r="C88" s="586">
        <v>9348311.3500000015</v>
      </c>
      <c r="D88" s="586">
        <v>0</v>
      </c>
      <c r="E88" s="586">
        <v>0</v>
      </c>
      <c r="F88" s="586">
        <v>9348311.3500000015</v>
      </c>
      <c r="G88" s="586">
        <v>8866503.029491717</v>
      </c>
      <c r="H88" s="586">
        <v>0</v>
      </c>
      <c r="I88" s="586">
        <v>0</v>
      </c>
      <c r="J88" s="586">
        <v>8866503.029491717</v>
      </c>
      <c r="K88" s="599">
        <v>0.94846039006731586</v>
      </c>
      <c r="L88" s="586">
        <v>9502043.4099999964</v>
      </c>
      <c r="M88" s="586">
        <v>9502043.4099999964</v>
      </c>
      <c r="N88" s="586">
        <v>0</v>
      </c>
      <c r="O88" s="586">
        <v>0</v>
      </c>
      <c r="P88" s="586">
        <v>9502043.4099999964</v>
      </c>
      <c r="Q88" s="586">
        <v>8972846.0463366788</v>
      </c>
      <c r="R88" s="586">
        <v>0</v>
      </c>
      <c r="S88" s="586">
        <v>0</v>
      </c>
      <c r="T88" s="586">
        <v>8972846.0463366788</v>
      </c>
      <c r="U88" s="599">
        <v>0.94430699368239179</v>
      </c>
      <c r="V88" s="586">
        <v>9641141.5099999979</v>
      </c>
      <c r="W88" s="586">
        <v>9641141.5099999979</v>
      </c>
      <c r="X88" s="586">
        <v>0</v>
      </c>
      <c r="Y88" s="586">
        <v>0</v>
      </c>
      <c r="Z88" s="586">
        <v>9641141.5099999979</v>
      </c>
      <c r="AA88" s="586">
        <v>9145466.2859270982</v>
      </c>
      <c r="AB88" s="586">
        <v>0</v>
      </c>
      <c r="AC88" s="586">
        <v>0</v>
      </c>
      <c r="AD88" s="586">
        <v>9145466.2859270982</v>
      </c>
      <c r="AE88" s="586">
        <f t="shared" si="4"/>
        <v>9145466.2859270982</v>
      </c>
      <c r="AF88" s="715">
        <v>1</v>
      </c>
      <c r="AG88" s="714">
        <v>9338423.9599999972</v>
      </c>
      <c r="AH88" s="714">
        <v>9338423.9599999972</v>
      </c>
      <c r="AI88" s="714">
        <v>0</v>
      </c>
      <c r="AJ88" s="714">
        <v>0</v>
      </c>
      <c r="AK88" s="714">
        <v>9338423.9599999972</v>
      </c>
      <c r="AL88" s="714">
        <v>8858982.3237897847</v>
      </c>
      <c r="AM88" s="714">
        <v>0</v>
      </c>
      <c r="AN88" s="714">
        <v>0</v>
      </c>
      <c r="AO88" s="714">
        <v>8858982.3237897847</v>
      </c>
      <c r="AP88" s="715">
        <v>0.94865925575195109</v>
      </c>
      <c r="AQ88" s="717"/>
      <c r="AR88" s="715">
        <v>0.94858749624629246</v>
      </c>
      <c r="AS88" s="602" t="s">
        <v>3147</v>
      </c>
      <c r="AV88" s="83">
        <v>9338423.9599999972</v>
      </c>
      <c r="AW88" s="83">
        <v>9338423.9599999972</v>
      </c>
      <c r="AX88" s="83">
        <v>0</v>
      </c>
      <c r="AY88" s="83">
        <v>0</v>
      </c>
      <c r="AZ88" s="83">
        <v>9338423.9599999972</v>
      </c>
      <c r="BA88" s="83">
        <v>8858982.3237897847</v>
      </c>
      <c r="BB88" s="83">
        <v>0</v>
      </c>
      <c r="BC88" s="83">
        <v>0</v>
      </c>
      <c r="BD88" s="83">
        <v>8858982.3237897847</v>
      </c>
      <c r="BE88" s="586">
        <f t="shared" si="5"/>
        <v>8858982.3237897847</v>
      </c>
      <c r="BF88" s="715">
        <v>1</v>
      </c>
      <c r="BG88" s="82">
        <v>0.94865925575195098</v>
      </c>
      <c r="BH88" s="602" t="s">
        <v>3147</v>
      </c>
    </row>
    <row r="89" spans="1:60">
      <c r="A89" s="598" t="s">
        <v>975</v>
      </c>
      <c r="B89" s="586">
        <v>5270162.83</v>
      </c>
      <c r="C89" s="586">
        <v>5270162.83</v>
      </c>
      <c r="D89" s="586">
        <v>0</v>
      </c>
      <c r="E89" s="586">
        <v>0</v>
      </c>
      <c r="F89" s="586">
        <v>5270162.83</v>
      </c>
      <c r="G89" s="586">
        <v>4987206.7868437506</v>
      </c>
      <c r="H89" s="586">
        <v>0</v>
      </c>
      <c r="I89" s="586">
        <v>0</v>
      </c>
      <c r="J89" s="586">
        <v>4987206.7868437506</v>
      </c>
      <c r="K89" s="599">
        <v>0.94630981009817317</v>
      </c>
      <c r="L89" s="586">
        <v>8660956.1100000031</v>
      </c>
      <c r="M89" s="586">
        <v>8660956.1100000031</v>
      </c>
      <c r="N89" s="586">
        <v>0</v>
      </c>
      <c r="O89" s="586">
        <v>0</v>
      </c>
      <c r="P89" s="586">
        <v>8660956.1100000031</v>
      </c>
      <c r="Q89" s="586">
        <v>8190128.3745742571</v>
      </c>
      <c r="R89" s="586">
        <v>0</v>
      </c>
      <c r="S89" s="586">
        <v>0</v>
      </c>
      <c r="T89" s="586">
        <v>8190128.3745742571</v>
      </c>
      <c r="U89" s="599">
        <v>0.94563790308530427</v>
      </c>
      <c r="V89" s="586">
        <v>5883308.1499999994</v>
      </c>
      <c r="W89" s="586">
        <v>5883308.1499999994</v>
      </c>
      <c r="X89" s="586">
        <v>0</v>
      </c>
      <c r="Y89" s="586">
        <v>0</v>
      </c>
      <c r="Z89" s="586">
        <v>5883308.1499999994</v>
      </c>
      <c r="AA89" s="586">
        <v>5592644.3779510213</v>
      </c>
      <c r="AB89" s="586">
        <v>0</v>
      </c>
      <c r="AC89" s="586">
        <v>0</v>
      </c>
      <c r="AD89" s="586">
        <v>5592644.3779510213</v>
      </c>
      <c r="AE89" s="586">
        <f t="shared" si="4"/>
        <v>5591866.6506222459</v>
      </c>
      <c r="AF89" s="599">
        <v>0.95059518137784804</v>
      </c>
      <c r="AG89" s="586">
        <v>4947119.6400000006</v>
      </c>
      <c r="AH89" s="586">
        <v>4947119.6400000006</v>
      </c>
      <c r="AI89" s="586">
        <v>0</v>
      </c>
      <c r="AJ89" s="586">
        <v>0</v>
      </c>
      <c r="AK89" s="586">
        <v>4947119.6400000006</v>
      </c>
      <c r="AL89" s="586">
        <v>4706114.4596379502</v>
      </c>
      <c r="AM89" s="586">
        <v>0</v>
      </c>
      <c r="AN89" s="586">
        <v>0</v>
      </c>
      <c r="AO89" s="586">
        <v>4706114.4596379502</v>
      </c>
      <c r="AP89" s="599">
        <v>0.95128373722490955</v>
      </c>
      <c r="AV89" s="83">
        <v>4947119.6400000006</v>
      </c>
      <c r="AW89" s="83">
        <v>4947119.6400000006</v>
      </c>
      <c r="AX89" s="83">
        <v>0</v>
      </c>
      <c r="AY89" s="83">
        <v>0</v>
      </c>
      <c r="AZ89" s="83">
        <v>4947119.6400000006</v>
      </c>
      <c r="BA89" s="83">
        <v>4706114.4596379502</v>
      </c>
      <c r="BB89" s="83">
        <v>0</v>
      </c>
      <c r="BC89" s="83">
        <v>0</v>
      </c>
      <c r="BD89" s="83">
        <v>4706114.4596379502</v>
      </c>
      <c r="BE89" s="586">
        <f t="shared" si="5"/>
        <v>4705270.9316018764</v>
      </c>
      <c r="BF89" s="82">
        <v>0.95128373722490955</v>
      </c>
    </row>
    <row r="90" spans="1:60">
      <c r="A90" s="598" t="s">
        <v>973</v>
      </c>
      <c r="B90" s="586">
        <v>1925802.0899999999</v>
      </c>
      <c r="C90" s="586">
        <v>1925802.0899999999</v>
      </c>
      <c r="D90" s="586">
        <v>0</v>
      </c>
      <c r="E90" s="586">
        <v>0</v>
      </c>
      <c r="F90" s="586">
        <v>1925802.0899999999</v>
      </c>
      <c r="G90" s="586">
        <v>1822405.4100745649</v>
      </c>
      <c r="H90" s="586">
        <v>0</v>
      </c>
      <c r="I90" s="586">
        <v>0</v>
      </c>
      <c r="J90" s="586">
        <v>1822405.4100745649</v>
      </c>
      <c r="K90" s="599">
        <v>0.94630981009817317</v>
      </c>
      <c r="L90" s="586">
        <v>1904777.3500000008</v>
      </c>
      <c r="M90" s="586">
        <v>1904777.3500000008</v>
      </c>
      <c r="N90" s="586">
        <v>0</v>
      </c>
      <c r="O90" s="586">
        <v>0</v>
      </c>
      <c r="P90" s="586">
        <v>1904777.3500000008</v>
      </c>
      <c r="Q90" s="586">
        <v>1801229.6590983835</v>
      </c>
      <c r="R90" s="586">
        <v>0</v>
      </c>
      <c r="S90" s="586">
        <v>0</v>
      </c>
      <c r="T90" s="586">
        <v>1801229.6590983835</v>
      </c>
      <c r="U90" s="599">
        <v>0.94563790308530427</v>
      </c>
      <c r="V90" s="586">
        <v>1708562.3899999997</v>
      </c>
      <c r="W90" s="586">
        <v>1708562.3899999997</v>
      </c>
      <c r="X90" s="586">
        <v>0</v>
      </c>
      <c r="Y90" s="586">
        <v>0</v>
      </c>
      <c r="Z90" s="586">
        <v>1708562.3899999997</v>
      </c>
      <c r="AA90" s="586">
        <v>1624151.1750174193</v>
      </c>
      <c r="AB90" s="586">
        <v>0</v>
      </c>
      <c r="AC90" s="586">
        <v>0</v>
      </c>
      <c r="AD90" s="586">
        <v>1624151.1750174193</v>
      </c>
      <c r="AE90" s="586">
        <f t="shared" si="4"/>
        <v>1623925.3164307633</v>
      </c>
      <c r="AF90" s="599">
        <v>0.95059518137784804</v>
      </c>
      <c r="AG90" s="586">
        <v>1734288.8199999996</v>
      </c>
      <c r="AH90" s="586">
        <v>1734288.8199999996</v>
      </c>
      <c r="AI90" s="586">
        <v>0</v>
      </c>
      <c r="AJ90" s="586">
        <v>0</v>
      </c>
      <c r="AK90" s="586">
        <v>1734288.8199999996</v>
      </c>
      <c r="AL90" s="586">
        <v>1649800.7501169781</v>
      </c>
      <c r="AM90" s="586">
        <v>0</v>
      </c>
      <c r="AN90" s="586">
        <v>0</v>
      </c>
      <c r="AO90" s="586">
        <v>1649800.7501169781</v>
      </c>
      <c r="AP90" s="599">
        <v>0.95128373722490955</v>
      </c>
      <c r="AV90" s="83">
        <v>1734288.8199999996</v>
      </c>
      <c r="AW90" s="83">
        <v>1734288.8199999996</v>
      </c>
      <c r="AX90" s="83">
        <v>0</v>
      </c>
      <c r="AY90" s="83">
        <v>0</v>
      </c>
      <c r="AZ90" s="83">
        <v>1734288.8199999996</v>
      </c>
      <c r="BA90" s="83">
        <v>1649800.7501169781</v>
      </c>
      <c r="BB90" s="83">
        <v>0</v>
      </c>
      <c r="BC90" s="83">
        <v>0</v>
      </c>
      <c r="BD90" s="83">
        <v>1649800.7501169781</v>
      </c>
      <c r="BE90" s="586">
        <f t="shared" si="5"/>
        <v>1649505.0384001052</v>
      </c>
      <c r="BF90" s="82">
        <v>0.95128373722490955</v>
      </c>
    </row>
    <row r="91" spans="1:60">
      <c r="A91" s="598" t="s">
        <v>971</v>
      </c>
      <c r="B91" s="586">
        <v>18682823.239999998</v>
      </c>
      <c r="C91" s="586">
        <v>18682823.239999998</v>
      </c>
      <c r="D91" s="586">
        <v>0</v>
      </c>
      <c r="E91" s="586">
        <v>0</v>
      </c>
      <c r="F91" s="586">
        <v>18682823.239999998</v>
      </c>
      <c r="G91" s="586">
        <v>17679738.912342135</v>
      </c>
      <c r="H91" s="586">
        <v>0</v>
      </c>
      <c r="I91" s="586">
        <v>0</v>
      </c>
      <c r="J91" s="586">
        <v>17679738.912342135</v>
      </c>
      <c r="K91" s="599">
        <v>0.94630981009817317</v>
      </c>
      <c r="L91" s="586">
        <v>29933994.099999998</v>
      </c>
      <c r="M91" s="586">
        <v>29933994.099999998</v>
      </c>
      <c r="N91" s="586">
        <v>0</v>
      </c>
      <c r="O91" s="586">
        <v>0</v>
      </c>
      <c r="P91" s="586">
        <v>29933994.099999998</v>
      </c>
      <c r="Q91" s="586">
        <v>28306719.411691867</v>
      </c>
      <c r="R91" s="586">
        <v>0</v>
      </c>
      <c r="S91" s="586">
        <v>0</v>
      </c>
      <c r="T91" s="586">
        <v>28306719.411691867</v>
      </c>
      <c r="U91" s="599">
        <v>0.94563790308530427</v>
      </c>
      <c r="V91" s="586">
        <v>17412557.649999991</v>
      </c>
      <c r="W91" s="586">
        <v>17412557.649999991</v>
      </c>
      <c r="X91" s="586">
        <v>0</v>
      </c>
      <c r="Y91" s="586">
        <v>0</v>
      </c>
      <c r="Z91" s="586">
        <v>17412557.649999991</v>
      </c>
      <c r="AA91" s="586">
        <v>16552293.397553977</v>
      </c>
      <c r="AB91" s="586">
        <v>0</v>
      </c>
      <c r="AC91" s="586">
        <v>0</v>
      </c>
      <c r="AD91" s="586">
        <v>16552293.397553977</v>
      </c>
      <c r="AE91" s="586">
        <f t="shared" si="4"/>
        <v>16549991.593602356</v>
      </c>
      <c r="AF91" s="599">
        <v>0.95059518137784804</v>
      </c>
      <c r="AG91" s="586">
        <v>16556614.289999999</v>
      </c>
      <c r="AH91" s="586">
        <v>16556614.289999999</v>
      </c>
      <c r="AI91" s="586">
        <v>0</v>
      </c>
      <c r="AJ91" s="586">
        <v>0</v>
      </c>
      <c r="AK91" s="586">
        <v>16556614.289999999</v>
      </c>
      <c r="AL91" s="586">
        <v>15750037.917582542</v>
      </c>
      <c r="AM91" s="586">
        <v>0</v>
      </c>
      <c r="AN91" s="586">
        <v>0</v>
      </c>
      <c r="AO91" s="586">
        <v>15750037.917582542</v>
      </c>
      <c r="AP91" s="599">
        <v>0.95128373722490955</v>
      </c>
      <c r="AV91" s="83">
        <v>16556614.289999999</v>
      </c>
      <c r="AW91" s="83">
        <v>16556614.289999999</v>
      </c>
      <c r="AX91" s="83">
        <v>0</v>
      </c>
      <c r="AY91" s="83">
        <v>0</v>
      </c>
      <c r="AZ91" s="83">
        <v>16556614.289999999</v>
      </c>
      <c r="BA91" s="83">
        <v>15750037.917582542</v>
      </c>
      <c r="BB91" s="83">
        <v>0</v>
      </c>
      <c r="BC91" s="83">
        <v>0</v>
      </c>
      <c r="BD91" s="83">
        <v>15750037.917582542</v>
      </c>
      <c r="BE91" s="586">
        <f t="shared" si="5"/>
        <v>15747214.867130486</v>
      </c>
      <c r="BF91" s="82">
        <v>0.95128373722490955</v>
      </c>
    </row>
    <row r="92" spans="1:60">
      <c r="A92" s="598" t="s">
        <v>970</v>
      </c>
      <c r="B92" s="586">
        <v>6134761.5700000003</v>
      </c>
      <c r="C92" s="586">
        <v>6134761.5700000003</v>
      </c>
      <c r="D92" s="586">
        <v>-6134761.5700000003</v>
      </c>
      <c r="E92" s="586">
        <v>0</v>
      </c>
      <c r="F92" s="586">
        <v>0</v>
      </c>
      <c r="G92" s="586">
        <v>5790252.5715971515</v>
      </c>
      <c r="H92" s="586">
        <v>-5790252.5715971515</v>
      </c>
      <c r="I92" s="586">
        <v>0</v>
      </c>
      <c r="J92" s="586">
        <v>0</v>
      </c>
      <c r="K92" s="599">
        <v>0.94384313155908861</v>
      </c>
      <c r="L92" s="586">
        <v>4796592.88</v>
      </c>
      <c r="M92" s="586">
        <v>4796592.88</v>
      </c>
      <c r="N92" s="586">
        <v>-4796592.88</v>
      </c>
      <c r="O92" s="586">
        <v>0</v>
      </c>
      <c r="P92" s="586">
        <v>0</v>
      </c>
      <c r="Q92" s="586">
        <v>4522113.5719471145</v>
      </c>
      <c r="R92" s="586">
        <v>-4522113.5719471145</v>
      </c>
      <c r="S92" s="586">
        <v>0</v>
      </c>
      <c r="T92" s="586">
        <v>0</v>
      </c>
      <c r="U92" s="599">
        <v>0.94277619240995802</v>
      </c>
      <c r="V92" s="586">
        <v>4282809.63</v>
      </c>
      <c r="W92" s="586">
        <v>4282809.63</v>
      </c>
      <c r="X92" s="586">
        <v>-4282809.63</v>
      </c>
      <c r="Y92" s="586">
        <v>0</v>
      </c>
      <c r="Z92" s="586">
        <v>0</v>
      </c>
      <c r="AA92" s="586">
        <v>4056341.4029310215</v>
      </c>
      <c r="AB92" s="586">
        <v>-4056341.4029310215</v>
      </c>
      <c r="AC92" s="586">
        <v>0</v>
      </c>
      <c r="AD92" s="586">
        <v>0</v>
      </c>
      <c r="AE92" s="586">
        <f t="shared" si="4"/>
        <v>0</v>
      </c>
      <c r="AF92" s="599">
        <v>0.94712157517284312</v>
      </c>
      <c r="AG92" s="586">
        <v>4358730.47</v>
      </c>
      <c r="AH92" s="586">
        <v>4358730.47</v>
      </c>
      <c r="AI92" s="586">
        <v>-4358730.47</v>
      </c>
      <c r="AJ92" s="586">
        <v>0</v>
      </c>
      <c r="AK92" s="586">
        <v>0</v>
      </c>
      <c r="AL92" s="586">
        <v>4128674.8902073428</v>
      </c>
      <c r="AM92" s="586">
        <v>-4128674.8902073428</v>
      </c>
      <c r="AN92" s="586">
        <v>0</v>
      </c>
      <c r="AO92" s="586">
        <v>0</v>
      </c>
      <c r="AP92" s="599">
        <v>0.94721959034263092</v>
      </c>
      <c r="AV92" s="83">
        <v>4358730.47</v>
      </c>
      <c r="AW92" s="83">
        <v>4358730.47</v>
      </c>
      <c r="AX92" s="83">
        <v>-4358730.47</v>
      </c>
      <c r="AY92" s="83">
        <v>0</v>
      </c>
      <c r="AZ92" s="83">
        <v>0</v>
      </c>
      <c r="BA92" s="83">
        <v>4128674.8902073428</v>
      </c>
      <c r="BB92" s="83">
        <v>-4128674.8902073428</v>
      </c>
      <c r="BC92" s="83">
        <v>0</v>
      </c>
      <c r="BD92" s="83">
        <v>0</v>
      </c>
      <c r="BE92" s="586">
        <f t="shared" si="5"/>
        <v>0</v>
      </c>
      <c r="BF92" s="82">
        <v>0.94721959034263092</v>
      </c>
    </row>
    <row r="93" spans="1:60">
      <c r="A93" s="598" t="s">
        <v>969</v>
      </c>
      <c r="B93" s="586">
        <v>1482551.02</v>
      </c>
      <c r="C93" s="586">
        <v>1482551.02</v>
      </c>
      <c r="D93" s="586">
        <v>-1482551.02</v>
      </c>
      <c r="E93" s="586">
        <v>0</v>
      </c>
      <c r="F93" s="586">
        <v>0</v>
      </c>
      <c r="G93" s="586">
        <v>1403174.9418789954</v>
      </c>
      <c r="H93" s="586">
        <v>-1403174.9418789954</v>
      </c>
      <c r="I93" s="586">
        <v>0</v>
      </c>
      <c r="J93" s="586">
        <v>0</v>
      </c>
      <c r="K93" s="599">
        <v>0.94645979999999963</v>
      </c>
      <c r="L93" s="586">
        <v>1648232.9199999997</v>
      </c>
      <c r="M93" s="586">
        <v>1648232.9199999997</v>
      </c>
      <c r="N93" s="586">
        <v>-1648232.9199999997</v>
      </c>
      <c r="O93" s="586">
        <v>0</v>
      </c>
      <c r="P93" s="586">
        <v>0</v>
      </c>
      <c r="Q93" s="586">
        <v>1553914.7565223468</v>
      </c>
      <c r="R93" s="586">
        <v>-1553914.7565223468</v>
      </c>
      <c r="S93" s="586">
        <v>0</v>
      </c>
      <c r="T93" s="586">
        <v>0</v>
      </c>
      <c r="U93" s="599">
        <v>0.94277619240995802</v>
      </c>
      <c r="V93" s="586">
        <v>464106.32999999996</v>
      </c>
      <c r="W93" s="586">
        <v>464106.32999999996</v>
      </c>
      <c r="X93" s="586">
        <v>-464106.32999999996</v>
      </c>
      <c r="Y93" s="586">
        <v>0</v>
      </c>
      <c r="Z93" s="586">
        <v>0</v>
      </c>
      <c r="AA93" s="586">
        <v>439565.1183172873</v>
      </c>
      <c r="AB93" s="586">
        <v>-439565.1183172873</v>
      </c>
      <c r="AC93" s="586">
        <v>0</v>
      </c>
      <c r="AD93" s="586">
        <v>0</v>
      </c>
      <c r="AE93" s="586">
        <f t="shared" si="4"/>
        <v>0</v>
      </c>
      <c r="AF93" s="599">
        <v>0.94712157517284312</v>
      </c>
      <c r="AG93" s="586">
        <v>477955.6999999999</v>
      </c>
      <c r="AH93" s="586">
        <v>477955.6999999999</v>
      </c>
      <c r="AI93" s="586">
        <v>-477955.6999999999</v>
      </c>
      <c r="AJ93" s="586">
        <v>0</v>
      </c>
      <c r="AK93" s="586">
        <v>0</v>
      </c>
      <c r="AL93" s="586">
        <v>452729.00235592533</v>
      </c>
      <c r="AM93" s="586">
        <v>-452729.00235592533</v>
      </c>
      <c r="AN93" s="586">
        <v>0</v>
      </c>
      <c r="AO93" s="586">
        <v>0</v>
      </c>
      <c r="AP93" s="599">
        <v>0.94721959034263092</v>
      </c>
      <c r="AV93" s="83">
        <v>477955.6999999999</v>
      </c>
      <c r="AW93" s="83">
        <v>477955.6999999999</v>
      </c>
      <c r="AX93" s="83">
        <v>-477955.6999999999</v>
      </c>
      <c r="AY93" s="83">
        <v>0</v>
      </c>
      <c r="AZ93" s="83">
        <v>0</v>
      </c>
      <c r="BA93" s="83">
        <v>452729.00235592533</v>
      </c>
      <c r="BB93" s="83">
        <v>-452729.00235592533</v>
      </c>
      <c r="BC93" s="83">
        <v>0</v>
      </c>
      <c r="BD93" s="83">
        <v>0</v>
      </c>
      <c r="BE93" s="586">
        <f t="shared" si="5"/>
        <v>0</v>
      </c>
      <c r="BF93" s="82">
        <v>0.94721959034263092</v>
      </c>
    </row>
    <row r="94" spans="1:60">
      <c r="A94" s="598" t="s">
        <v>967</v>
      </c>
      <c r="B94" s="586">
        <v>86566.47</v>
      </c>
      <c r="C94" s="586">
        <v>86566.47</v>
      </c>
      <c r="D94" s="586">
        <v>0</v>
      </c>
      <c r="E94" s="586">
        <v>0</v>
      </c>
      <c r="F94" s="586">
        <v>86566.47</v>
      </c>
      <c r="G94" s="586">
        <v>81918.69978656921</v>
      </c>
      <c r="H94" s="586">
        <v>0</v>
      </c>
      <c r="I94" s="586">
        <v>0</v>
      </c>
      <c r="J94" s="586">
        <v>81918.69978656921</v>
      </c>
      <c r="K94" s="599">
        <v>0.94630981009817317</v>
      </c>
      <c r="L94" s="586">
        <v>65416.56</v>
      </c>
      <c r="M94" s="586">
        <v>65416.56</v>
      </c>
      <c r="N94" s="586">
        <v>0</v>
      </c>
      <c r="O94" s="586">
        <v>0</v>
      </c>
      <c r="P94" s="586">
        <v>65416.56</v>
      </c>
      <c r="Q94" s="586">
        <v>61860.378625453988</v>
      </c>
      <c r="R94" s="586">
        <v>0</v>
      </c>
      <c r="S94" s="586">
        <v>0</v>
      </c>
      <c r="T94" s="586">
        <v>61860.378625453988</v>
      </c>
      <c r="U94" s="599">
        <v>0.94563790308530427</v>
      </c>
      <c r="V94" s="586">
        <v>66098.959999999992</v>
      </c>
      <c r="W94" s="586">
        <v>66098.959999999992</v>
      </c>
      <c r="X94" s="586">
        <v>0</v>
      </c>
      <c r="Y94" s="586">
        <v>0</v>
      </c>
      <c r="Z94" s="586">
        <v>66098.959999999992</v>
      </c>
      <c r="AA94" s="586">
        <v>62833.352870087117</v>
      </c>
      <c r="AB94" s="586">
        <v>0</v>
      </c>
      <c r="AC94" s="586">
        <v>0</v>
      </c>
      <c r="AD94" s="586">
        <v>62833.352870087117</v>
      </c>
      <c r="AE94" s="586">
        <f t="shared" si="4"/>
        <v>62824.615104482298</v>
      </c>
      <c r="AF94" s="599">
        <v>0.95059518137784804</v>
      </c>
      <c r="AG94" s="586">
        <v>66795.909999999989</v>
      </c>
      <c r="AH94" s="586">
        <v>66795.909999999989</v>
      </c>
      <c r="AI94" s="586">
        <v>0</v>
      </c>
      <c r="AJ94" s="586">
        <v>0</v>
      </c>
      <c r="AK94" s="586">
        <v>66795.909999999989</v>
      </c>
      <c r="AL94" s="586">
        <v>63541.8628961387</v>
      </c>
      <c r="AM94" s="586">
        <v>0</v>
      </c>
      <c r="AN94" s="586">
        <v>0</v>
      </c>
      <c r="AO94" s="586">
        <v>63541.8628961387</v>
      </c>
      <c r="AP94" s="599">
        <v>0.95128373722490955</v>
      </c>
      <c r="AV94" s="83">
        <v>66795.909999999989</v>
      </c>
      <c r="AW94" s="83">
        <v>66795.909999999989</v>
      </c>
      <c r="AX94" s="83">
        <v>0</v>
      </c>
      <c r="AY94" s="83">
        <v>0</v>
      </c>
      <c r="AZ94" s="83">
        <v>66795.909999999989</v>
      </c>
      <c r="BA94" s="83">
        <v>63541.8628961387</v>
      </c>
      <c r="BB94" s="83">
        <v>0</v>
      </c>
      <c r="BC94" s="83">
        <v>0</v>
      </c>
      <c r="BD94" s="83">
        <v>63541.8628961387</v>
      </c>
      <c r="BE94" s="586">
        <f t="shared" si="5"/>
        <v>63530.47359754068</v>
      </c>
      <c r="BF94" s="82">
        <v>0.95128373722490955</v>
      </c>
    </row>
    <row r="95" spans="1:60">
      <c r="A95" s="598" t="s">
        <v>965</v>
      </c>
      <c r="B95" s="586">
        <v>0</v>
      </c>
      <c r="C95" s="586">
        <v>0</v>
      </c>
      <c r="D95" s="586">
        <v>0</v>
      </c>
      <c r="E95" s="586">
        <v>0</v>
      </c>
      <c r="F95" s="586">
        <v>0</v>
      </c>
      <c r="G95" s="586">
        <v>0</v>
      </c>
      <c r="H95" s="586">
        <v>0</v>
      </c>
      <c r="I95" s="586">
        <v>0</v>
      </c>
      <c r="J95" s="586">
        <v>0</v>
      </c>
      <c r="K95" s="599">
        <v>0.94384313155908861</v>
      </c>
      <c r="L95" s="586">
        <v>0</v>
      </c>
      <c r="M95" s="586">
        <v>0</v>
      </c>
      <c r="N95" s="586">
        <v>0</v>
      </c>
      <c r="O95" s="586">
        <v>0</v>
      </c>
      <c r="P95" s="586">
        <v>0</v>
      </c>
      <c r="Q95" s="586">
        <v>0</v>
      </c>
      <c r="R95" s="586">
        <v>0</v>
      </c>
      <c r="S95" s="586">
        <v>0</v>
      </c>
      <c r="T95" s="586">
        <v>0</v>
      </c>
      <c r="U95" s="599">
        <v>0.94277619240995802</v>
      </c>
      <c r="V95" s="586">
        <v>0</v>
      </c>
      <c r="W95" s="586">
        <v>0</v>
      </c>
      <c r="X95" s="586">
        <v>0</v>
      </c>
      <c r="Y95" s="586">
        <v>0</v>
      </c>
      <c r="Z95" s="586">
        <v>0</v>
      </c>
      <c r="AA95" s="586">
        <v>0</v>
      </c>
      <c r="AB95" s="586">
        <v>0</v>
      </c>
      <c r="AC95" s="586">
        <v>0</v>
      </c>
      <c r="AD95" s="586">
        <v>0</v>
      </c>
      <c r="AE95" s="586">
        <f t="shared" si="4"/>
        <v>0</v>
      </c>
      <c r="AF95" s="599">
        <v>0.94712157517284312</v>
      </c>
      <c r="AG95" s="586">
        <v>0</v>
      </c>
      <c r="AH95" s="586">
        <v>0</v>
      </c>
      <c r="AI95" s="586">
        <v>0</v>
      </c>
      <c r="AJ95" s="586">
        <v>0</v>
      </c>
      <c r="AK95" s="586">
        <v>0</v>
      </c>
      <c r="AL95" s="586">
        <v>0</v>
      </c>
      <c r="AM95" s="586">
        <v>0</v>
      </c>
      <c r="AN95" s="586">
        <v>0</v>
      </c>
      <c r="AO95" s="586">
        <v>0</v>
      </c>
      <c r="AP95" s="599">
        <v>0.94721959034263092</v>
      </c>
      <c r="AV95" s="83">
        <v>0</v>
      </c>
      <c r="AW95" s="83">
        <v>0</v>
      </c>
      <c r="AX95" s="83">
        <v>0</v>
      </c>
      <c r="AY95" s="83">
        <v>0</v>
      </c>
      <c r="AZ95" s="83">
        <v>0</v>
      </c>
      <c r="BA95" s="83">
        <v>0</v>
      </c>
      <c r="BB95" s="83">
        <v>0</v>
      </c>
      <c r="BC95" s="83">
        <v>0</v>
      </c>
      <c r="BD95" s="83">
        <v>0</v>
      </c>
      <c r="BE95" s="586">
        <f t="shared" si="5"/>
        <v>0</v>
      </c>
      <c r="BF95" s="82">
        <v>0.94721959034263092</v>
      </c>
    </row>
    <row r="96" spans="1:60">
      <c r="A96" s="598" t="s">
        <v>963</v>
      </c>
      <c r="B96" s="586">
        <v>6866316.5699999994</v>
      </c>
      <c r="C96" s="586">
        <v>6866316.5699999994</v>
      </c>
      <c r="D96" s="586">
        <v>0</v>
      </c>
      <c r="E96" s="586">
        <v>0</v>
      </c>
      <c r="F96" s="586">
        <v>6866316.5699999994</v>
      </c>
      <c r="G96" s="586">
        <v>6512429.2923078733</v>
      </c>
      <c r="H96" s="586">
        <v>0</v>
      </c>
      <c r="I96" s="586">
        <v>0</v>
      </c>
      <c r="J96" s="586">
        <v>6512429.2923078733</v>
      </c>
      <c r="K96" s="599">
        <v>0.94846039006731586</v>
      </c>
      <c r="L96" s="586">
        <v>5366938.4000000004</v>
      </c>
      <c r="M96" s="586">
        <v>5366938.4000000004</v>
      </c>
      <c r="N96" s="586">
        <v>0</v>
      </c>
      <c r="O96" s="586">
        <v>0</v>
      </c>
      <c r="P96" s="586">
        <v>5366938.4000000004</v>
      </c>
      <c r="Q96" s="586">
        <v>5068037.4657825865</v>
      </c>
      <c r="R96" s="586">
        <v>0</v>
      </c>
      <c r="S96" s="586">
        <v>0</v>
      </c>
      <c r="T96" s="586">
        <v>5068037.4657825865</v>
      </c>
      <c r="U96" s="599">
        <v>0.94430699368239179</v>
      </c>
      <c r="V96" s="586">
        <v>7552020.7399999965</v>
      </c>
      <c r="W96" s="586">
        <v>7552020.7399999965</v>
      </c>
      <c r="X96" s="586">
        <v>0</v>
      </c>
      <c r="Y96" s="586">
        <v>0</v>
      </c>
      <c r="Z96" s="586">
        <v>7552020.7399999965</v>
      </c>
      <c r="AA96" s="586">
        <v>7163752.4453566698</v>
      </c>
      <c r="AB96" s="586">
        <v>0</v>
      </c>
      <c r="AC96" s="586">
        <v>0</v>
      </c>
      <c r="AD96" s="586">
        <v>7163752.4453566698</v>
      </c>
      <c r="AE96" s="586">
        <f t="shared" si="4"/>
        <v>7163752.4453566698</v>
      </c>
      <c r="AF96" s="599">
        <v>1</v>
      </c>
      <c r="AG96" s="586">
        <v>5763026.0800000019</v>
      </c>
      <c r="AH96" s="586">
        <v>5763026.0800000019</v>
      </c>
      <c r="AI96" s="586">
        <v>0</v>
      </c>
      <c r="AJ96" s="586">
        <v>0</v>
      </c>
      <c r="AK96" s="586">
        <v>5763026.0800000019</v>
      </c>
      <c r="AL96" s="586">
        <v>5467148.0319318864</v>
      </c>
      <c r="AM96" s="586">
        <v>0</v>
      </c>
      <c r="AN96" s="586">
        <v>0</v>
      </c>
      <c r="AO96" s="586">
        <v>5467148.0319318864</v>
      </c>
      <c r="AP96" s="599">
        <v>0.94865925575195109</v>
      </c>
      <c r="AV96" s="83">
        <v>5763026.0800000019</v>
      </c>
      <c r="AW96" s="83">
        <v>5763026.0800000019</v>
      </c>
      <c r="AX96" s="83">
        <v>0</v>
      </c>
      <c r="AY96" s="83">
        <v>0</v>
      </c>
      <c r="AZ96" s="83">
        <v>5763026.0800000019</v>
      </c>
      <c r="BA96" s="83">
        <v>5467148.0319318864</v>
      </c>
      <c r="BB96" s="83">
        <v>0</v>
      </c>
      <c r="BC96" s="83">
        <v>0</v>
      </c>
      <c r="BD96" s="83">
        <v>5467148.0319318864</v>
      </c>
      <c r="BE96" s="586">
        <f t="shared" si="5"/>
        <v>5467148.0319318864</v>
      </c>
      <c r="BF96" s="82">
        <v>1</v>
      </c>
    </row>
    <row r="97" spans="1:58">
      <c r="A97" s="598" t="s">
        <v>962</v>
      </c>
      <c r="B97" s="586">
        <v>8227992.9800000004</v>
      </c>
      <c r="C97" s="586">
        <v>8227992.9800000004</v>
      </c>
      <c r="D97" s="586">
        <v>0</v>
      </c>
      <c r="E97" s="586">
        <v>0</v>
      </c>
      <c r="F97" s="586">
        <v>8227992.9800000004</v>
      </c>
      <c r="G97" s="586">
        <v>7786230.4743929021</v>
      </c>
      <c r="H97" s="586">
        <v>0</v>
      </c>
      <c r="I97" s="586">
        <v>0</v>
      </c>
      <c r="J97" s="586">
        <v>7786230.4743929021</v>
      </c>
      <c r="K97" s="599">
        <v>0.94630981009817317</v>
      </c>
      <c r="L97" s="586">
        <v>6541150.8499999996</v>
      </c>
      <c r="M97" s="586">
        <v>6541150.8499999996</v>
      </c>
      <c r="N97" s="586">
        <v>0</v>
      </c>
      <c r="O97" s="586">
        <v>0</v>
      </c>
      <c r="P97" s="586">
        <v>6541150.8499999996</v>
      </c>
      <c r="Q97" s="586">
        <v>6185560.1735586552</v>
      </c>
      <c r="R97" s="586">
        <v>0</v>
      </c>
      <c r="S97" s="586">
        <v>0</v>
      </c>
      <c r="T97" s="586">
        <v>6185560.1735586552</v>
      </c>
      <c r="U97" s="599">
        <v>0.94563790308530427</v>
      </c>
      <c r="V97" s="586">
        <v>5532801.9099999992</v>
      </c>
      <c r="W97" s="586">
        <v>5532801.9099999992</v>
      </c>
      <c r="X97" s="586">
        <v>0</v>
      </c>
      <c r="Y97" s="586">
        <v>0</v>
      </c>
      <c r="Z97" s="586">
        <v>5532801.9099999992</v>
      </c>
      <c r="AA97" s="586">
        <v>5259454.835164153</v>
      </c>
      <c r="AB97" s="586">
        <v>0</v>
      </c>
      <c r="AC97" s="586">
        <v>0</v>
      </c>
      <c r="AD97" s="586">
        <v>5259454.835164153</v>
      </c>
      <c r="AE97" s="586">
        <f t="shared" si="4"/>
        <v>5258723.4420192763</v>
      </c>
      <c r="AF97" s="599">
        <v>0.95059518137784804</v>
      </c>
      <c r="AG97" s="586">
        <v>8056035.8499999996</v>
      </c>
      <c r="AH97" s="586">
        <v>8056035.8499999996</v>
      </c>
      <c r="AI97" s="586">
        <v>0</v>
      </c>
      <c r="AJ97" s="586">
        <v>0</v>
      </c>
      <c r="AK97" s="586">
        <v>8056035.8499999996</v>
      </c>
      <c r="AL97" s="586">
        <v>7663575.8906058501</v>
      </c>
      <c r="AM97" s="586">
        <v>0</v>
      </c>
      <c r="AN97" s="586">
        <v>0</v>
      </c>
      <c r="AO97" s="586">
        <v>7663575.8906058501</v>
      </c>
      <c r="AP97" s="599">
        <v>0.95128373722490955</v>
      </c>
      <c r="AV97" s="83">
        <v>8056035.8499999996</v>
      </c>
      <c r="AW97" s="83">
        <v>8056035.8499999996</v>
      </c>
      <c r="AX97" s="83">
        <v>0</v>
      </c>
      <c r="AY97" s="83">
        <v>0</v>
      </c>
      <c r="AZ97" s="83">
        <v>8056035.8499999996</v>
      </c>
      <c r="BA97" s="83">
        <v>7663575.8906058501</v>
      </c>
      <c r="BB97" s="83">
        <v>0</v>
      </c>
      <c r="BC97" s="83">
        <v>0</v>
      </c>
      <c r="BD97" s="83">
        <v>7663575.8906058501</v>
      </c>
      <c r="BE97" s="586">
        <f t="shared" si="5"/>
        <v>7662202.2646186901</v>
      </c>
      <c r="BF97" s="82">
        <v>0.95128373722490955</v>
      </c>
    </row>
    <row r="98" spans="1:58">
      <c r="A98" s="598" t="s">
        <v>961</v>
      </c>
      <c r="B98" s="586">
        <v>2974485.12</v>
      </c>
      <c r="C98" s="586">
        <v>2974485.12</v>
      </c>
      <c r="D98" s="586">
        <v>-2974485.12</v>
      </c>
      <c r="E98" s="586">
        <v>0</v>
      </c>
      <c r="F98" s="586">
        <v>0</v>
      </c>
      <c r="G98" s="586">
        <v>2807447.3504367117</v>
      </c>
      <c r="H98" s="586">
        <v>-2807447.3504367117</v>
      </c>
      <c r="I98" s="586">
        <v>0</v>
      </c>
      <c r="J98" s="586">
        <v>0</v>
      </c>
      <c r="K98" s="599">
        <v>0.94384313155908861</v>
      </c>
      <c r="L98" s="586">
        <v>685215.8600000001</v>
      </c>
      <c r="M98" s="586">
        <v>685215.8600000001</v>
      </c>
      <c r="N98" s="586">
        <v>-685215.8600000001</v>
      </c>
      <c r="O98" s="586">
        <v>0</v>
      </c>
      <c r="P98" s="586">
        <v>0</v>
      </c>
      <c r="Q98" s="586">
        <v>646005.19946971501</v>
      </c>
      <c r="R98" s="586">
        <v>-646005.19946971501</v>
      </c>
      <c r="S98" s="586">
        <v>0</v>
      </c>
      <c r="T98" s="586">
        <v>0</v>
      </c>
      <c r="U98" s="599">
        <v>0.94277619240995802</v>
      </c>
      <c r="V98" s="586">
        <v>2318811.92</v>
      </c>
      <c r="W98" s="586">
        <v>2318811.92</v>
      </c>
      <c r="X98" s="586">
        <v>-2318811.92</v>
      </c>
      <c r="Y98" s="586">
        <v>0</v>
      </c>
      <c r="Z98" s="586">
        <v>0</v>
      </c>
      <c r="AA98" s="586">
        <v>2196196.7981999647</v>
      </c>
      <c r="AB98" s="586">
        <v>-2196196.7981999647</v>
      </c>
      <c r="AC98" s="586">
        <v>0</v>
      </c>
      <c r="AD98" s="586">
        <v>0</v>
      </c>
      <c r="AE98" s="586">
        <f t="shared" si="4"/>
        <v>0</v>
      </c>
      <c r="AF98" s="599">
        <v>0.94712157517284312</v>
      </c>
      <c r="AG98" s="586">
        <v>1613457.96</v>
      </c>
      <c r="AH98" s="586">
        <v>1613457.96</v>
      </c>
      <c r="AI98" s="586">
        <v>-1613457.96</v>
      </c>
      <c r="AJ98" s="586">
        <v>0</v>
      </c>
      <c r="AK98" s="586">
        <v>0</v>
      </c>
      <c r="AL98" s="586">
        <v>1528298.9879062569</v>
      </c>
      <c r="AM98" s="586">
        <v>-1528298.9879062569</v>
      </c>
      <c r="AN98" s="586">
        <v>0</v>
      </c>
      <c r="AO98" s="586">
        <v>0</v>
      </c>
      <c r="AP98" s="599">
        <v>0.94721959034263092</v>
      </c>
      <c r="AV98" s="83">
        <v>1613457.96</v>
      </c>
      <c r="AW98" s="83">
        <v>1613457.96</v>
      </c>
      <c r="AX98" s="83">
        <v>-1613457.96</v>
      </c>
      <c r="AY98" s="83">
        <v>0</v>
      </c>
      <c r="AZ98" s="83">
        <v>0</v>
      </c>
      <c r="BA98" s="83">
        <v>1528298.9879062569</v>
      </c>
      <c r="BB98" s="83">
        <v>-1528298.9879062569</v>
      </c>
      <c r="BC98" s="83">
        <v>0</v>
      </c>
      <c r="BD98" s="83">
        <v>0</v>
      </c>
      <c r="BE98" s="586">
        <f t="shared" si="5"/>
        <v>0</v>
      </c>
      <c r="BF98" s="82">
        <v>0.94721959034263092</v>
      </c>
    </row>
    <row r="99" spans="1:58">
      <c r="A99" s="598" t="s">
        <v>960</v>
      </c>
      <c r="B99" s="586">
        <v>0</v>
      </c>
      <c r="C99" s="586">
        <v>0</v>
      </c>
      <c r="D99" s="586">
        <v>0</v>
      </c>
      <c r="E99" s="586">
        <v>0</v>
      </c>
      <c r="F99" s="586">
        <v>0</v>
      </c>
      <c r="G99" s="586">
        <v>0</v>
      </c>
      <c r="H99" s="586">
        <v>0</v>
      </c>
      <c r="I99" s="586">
        <v>0</v>
      </c>
      <c r="J99" s="586">
        <v>0</v>
      </c>
      <c r="K99" s="599">
        <v>0.94384313155908861</v>
      </c>
      <c r="L99" s="586">
        <v>0</v>
      </c>
      <c r="M99" s="586">
        <v>0</v>
      </c>
      <c r="N99" s="586">
        <v>0</v>
      </c>
      <c r="O99" s="586">
        <v>0</v>
      </c>
      <c r="P99" s="586">
        <v>0</v>
      </c>
      <c r="Q99" s="586">
        <v>0</v>
      </c>
      <c r="R99" s="586">
        <v>0</v>
      </c>
      <c r="S99" s="586">
        <v>0</v>
      </c>
      <c r="T99" s="586">
        <v>0</v>
      </c>
      <c r="U99" s="599">
        <v>0.94277619240995802</v>
      </c>
      <c r="V99" s="586">
        <v>0</v>
      </c>
      <c r="W99" s="586">
        <v>0</v>
      </c>
      <c r="X99" s="586">
        <v>0</v>
      </c>
      <c r="Y99" s="586">
        <v>0</v>
      </c>
      <c r="Z99" s="586">
        <v>0</v>
      </c>
      <c r="AA99" s="586">
        <v>0</v>
      </c>
      <c r="AB99" s="586">
        <v>0</v>
      </c>
      <c r="AC99" s="586">
        <v>0</v>
      </c>
      <c r="AD99" s="586">
        <v>0</v>
      </c>
      <c r="AE99" s="586">
        <f t="shared" si="4"/>
        <v>0</v>
      </c>
      <c r="AF99" s="599">
        <v>0.94712157517284312</v>
      </c>
      <c r="AG99" s="586">
        <v>0</v>
      </c>
      <c r="AH99" s="586">
        <v>0</v>
      </c>
      <c r="AI99" s="586">
        <v>0</v>
      </c>
      <c r="AJ99" s="586">
        <v>0</v>
      </c>
      <c r="AK99" s="586">
        <v>0</v>
      </c>
      <c r="AL99" s="586">
        <v>0</v>
      </c>
      <c r="AM99" s="586">
        <v>0</v>
      </c>
      <c r="AN99" s="586">
        <v>0</v>
      </c>
      <c r="AO99" s="586">
        <v>0</v>
      </c>
      <c r="AP99" s="599">
        <v>0.94721959034263092</v>
      </c>
      <c r="AV99" s="83">
        <v>0</v>
      </c>
      <c r="AW99" s="83">
        <v>0</v>
      </c>
      <c r="AX99" s="83">
        <v>0</v>
      </c>
      <c r="AY99" s="83">
        <v>0</v>
      </c>
      <c r="AZ99" s="83">
        <v>0</v>
      </c>
      <c r="BA99" s="83">
        <v>0</v>
      </c>
      <c r="BB99" s="83">
        <v>0</v>
      </c>
      <c r="BC99" s="83">
        <v>0</v>
      </c>
      <c r="BD99" s="83">
        <v>0</v>
      </c>
      <c r="BE99" s="586">
        <f t="shared" si="5"/>
        <v>0</v>
      </c>
      <c r="BF99" s="82">
        <v>0.94721959034263092</v>
      </c>
    </row>
    <row r="100" spans="1:58">
      <c r="A100" s="598" t="s">
        <v>958</v>
      </c>
      <c r="B100" s="586">
        <v>19919984.98</v>
      </c>
      <c r="C100" s="586">
        <v>19919984.98</v>
      </c>
      <c r="D100" s="586">
        <v>0</v>
      </c>
      <c r="E100" s="586">
        <v>0</v>
      </c>
      <c r="F100" s="586">
        <v>19919984.98</v>
      </c>
      <c r="G100" s="586">
        <v>18893316.724265873</v>
      </c>
      <c r="H100" s="586">
        <v>0</v>
      </c>
      <c r="I100" s="586">
        <v>0</v>
      </c>
      <c r="J100" s="586">
        <v>18893316.724265873</v>
      </c>
      <c r="K100" s="599">
        <v>0.94846039006731586</v>
      </c>
      <c r="L100" s="586">
        <v>28145045.520000007</v>
      </c>
      <c r="M100" s="586">
        <v>28145045.520000007</v>
      </c>
      <c r="N100" s="586">
        <v>0</v>
      </c>
      <c r="O100" s="586">
        <v>0</v>
      </c>
      <c r="P100" s="586">
        <v>28145045.520000007</v>
      </c>
      <c r="Q100" s="586">
        <v>26577563.322045278</v>
      </c>
      <c r="R100" s="586">
        <v>0</v>
      </c>
      <c r="S100" s="586">
        <v>0</v>
      </c>
      <c r="T100" s="586">
        <v>26577563.322045278</v>
      </c>
      <c r="U100" s="599">
        <v>0.94430699368239179</v>
      </c>
      <c r="V100" s="586">
        <v>17293958.350000001</v>
      </c>
      <c r="W100" s="586">
        <v>17293958.350000001</v>
      </c>
      <c r="X100" s="586">
        <v>0</v>
      </c>
      <c r="Y100" s="586">
        <v>0</v>
      </c>
      <c r="Z100" s="586">
        <v>17293958.350000001</v>
      </c>
      <c r="AA100" s="586">
        <v>16404832.651414165</v>
      </c>
      <c r="AB100" s="586">
        <v>0</v>
      </c>
      <c r="AC100" s="586">
        <v>0</v>
      </c>
      <c r="AD100" s="586">
        <v>16404832.651414165</v>
      </c>
      <c r="AE100" s="586">
        <f t="shared" si="4"/>
        <v>16404832.651414165</v>
      </c>
      <c r="AF100" s="599">
        <v>1</v>
      </c>
      <c r="AG100" s="586">
        <v>32594455.99000001</v>
      </c>
      <c r="AH100" s="586">
        <v>32594455.99000001</v>
      </c>
      <c r="AI100" s="586">
        <v>0</v>
      </c>
      <c r="AJ100" s="586">
        <v>0</v>
      </c>
      <c r="AK100" s="586">
        <v>32594455.99000001</v>
      </c>
      <c r="AL100" s="586">
        <v>30921032.361113135</v>
      </c>
      <c r="AM100" s="586">
        <v>0</v>
      </c>
      <c r="AN100" s="586">
        <v>0</v>
      </c>
      <c r="AO100" s="586">
        <v>30921032.361113135</v>
      </c>
      <c r="AP100" s="599">
        <v>0.94865925575195109</v>
      </c>
      <c r="AV100" s="83">
        <v>32594455.99000001</v>
      </c>
      <c r="AW100" s="83">
        <v>32594455.99000001</v>
      </c>
      <c r="AX100" s="83">
        <v>0</v>
      </c>
      <c r="AY100" s="83">
        <v>0</v>
      </c>
      <c r="AZ100" s="83">
        <v>32594455.99000001</v>
      </c>
      <c r="BA100" s="83">
        <v>30921032.361113135</v>
      </c>
      <c r="BB100" s="83">
        <v>0</v>
      </c>
      <c r="BC100" s="83">
        <v>0</v>
      </c>
      <c r="BD100" s="83">
        <v>30921032.361113135</v>
      </c>
      <c r="BE100" s="586">
        <f t="shared" si="5"/>
        <v>30921032.361113135</v>
      </c>
      <c r="BF100" s="82">
        <v>1</v>
      </c>
    </row>
    <row r="101" spans="1:58">
      <c r="A101" s="598" t="s">
        <v>957</v>
      </c>
      <c r="B101" s="586">
        <v>4210309.0500000007</v>
      </c>
      <c r="C101" s="586">
        <v>4210309.0500000007</v>
      </c>
      <c r="D101" s="586">
        <v>-4210309.0500000007</v>
      </c>
      <c r="E101" s="586">
        <v>0</v>
      </c>
      <c r="F101" s="586">
        <v>0</v>
      </c>
      <c r="G101" s="586">
        <v>3973871.2785835722</v>
      </c>
      <c r="H101" s="586">
        <v>-3973871.2785835722</v>
      </c>
      <c r="I101" s="586">
        <v>0</v>
      </c>
      <c r="J101" s="586">
        <v>0</v>
      </c>
      <c r="K101" s="599">
        <v>0.94384313155908861</v>
      </c>
      <c r="L101" s="586">
        <v>7391617.620000001</v>
      </c>
      <c r="M101" s="586">
        <v>7391617.620000001</v>
      </c>
      <c r="N101" s="586">
        <v>-7391617.620000001</v>
      </c>
      <c r="O101" s="586">
        <v>0</v>
      </c>
      <c r="P101" s="586">
        <v>0</v>
      </c>
      <c r="Q101" s="586">
        <v>6968641.1155339573</v>
      </c>
      <c r="R101" s="586">
        <v>-6968641.1155339573</v>
      </c>
      <c r="S101" s="586">
        <v>0</v>
      </c>
      <c r="T101" s="586">
        <v>0</v>
      </c>
      <c r="U101" s="599">
        <v>0.94277619240995802</v>
      </c>
      <c r="V101" s="586">
        <v>6471227.5700000003</v>
      </c>
      <c r="W101" s="586">
        <v>6471227.5700000003</v>
      </c>
      <c r="X101" s="586">
        <v>-6471227.5700000003</v>
      </c>
      <c r="Y101" s="586">
        <v>0</v>
      </c>
      <c r="Z101" s="586">
        <v>0</v>
      </c>
      <c r="AA101" s="586">
        <v>6129039.2494003298</v>
      </c>
      <c r="AB101" s="586">
        <v>-6129039.2494003298</v>
      </c>
      <c r="AC101" s="586">
        <v>0</v>
      </c>
      <c r="AD101" s="586">
        <v>0</v>
      </c>
      <c r="AE101" s="586">
        <f t="shared" si="4"/>
        <v>0</v>
      </c>
      <c r="AF101" s="599">
        <v>0.94712157517284312</v>
      </c>
      <c r="AG101" s="586">
        <v>8904201.0599999987</v>
      </c>
      <c r="AH101" s="586">
        <v>8904201.0599999987</v>
      </c>
      <c r="AI101" s="586">
        <v>-8904201.0599999987</v>
      </c>
      <c r="AJ101" s="586">
        <v>0</v>
      </c>
      <c r="AK101" s="586">
        <v>0</v>
      </c>
      <c r="AL101" s="586">
        <v>8434233.6803816184</v>
      </c>
      <c r="AM101" s="586">
        <v>-8434233.6803816184</v>
      </c>
      <c r="AN101" s="586">
        <v>0</v>
      </c>
      <c r="AO101" s="586">
        <v>0</v>
      </c>
      <c r="AP101" s="599">
        <v>0.94721959034263092</v>
      </c>
      <c r="AV101" s="83">
        <v>8904201.0599999987</v>
      </c>
      <c r="AW101" s="83">
        <v>8904201.0599999987</v>
      </c>
      <c r="AX101" s="83">
        <v>-8904201.0599999987</v>
      </c>
      <c r="AY101" s="83">
        <v>0</v>
      </c>
      <c r="AZ101" s="83">
        <v>0</v>
      </c>
      <c r="BA101" s="83">
        <v>8434233.6803816184</v>
      </c>
      <c r="BB101" s="83">
        <v>-8434233.6803816184</v>
      </c>
      <c r="BC101" s="83">
        <v>0</v>
      </c>
      <c r="BD101" s="83">
        <v>0</v>
      </c>
      <c r="BE101" s="586">
        <f t="shared" si="5"/>
        <v>0</v>
      </c>
      <c r="BF101" s="82">
        <v>0.94721959034263092</v>
      </c>
    </row>
    <row r="102" spans="1:58">
      <c r="A102" s="598" t="s">
        <v>955</v>
      </c>
      <c r="B102" s="586">
        <v>6352429.4199999999</v>
      </c>
      <c r="C102" s="586">
        <v>6352429.4199999999</v>
      </c>
      <c r="D102" s="586">
        <v>0</v>
      </c>
      <c r="E102" s="586">
        <v>0</v>
      </c>
      <c r="F102" s="586">
        <v>6352429.4199999999</v>
      </c>
      <c r="G102" s="586">
        <v>6025027.6855682926</v>
      </c>
      <c r="H102" s="586">
        <v>0</v>
      </c>
      <c r="I102" s="586">
        <v>0</v>
      </c>
      <c r="J102" s="586">
        <v>6025027.6855682926</v>
      </c>
      <c r="K102" s="599">
        <v>0.94846039006731586</v>
      </c>
      <c r="L102" s="586">
        <v>7153487.0800000001</v>
      </c>
      <c r="M102" s="586">
        <v>7153487.0800000001</v>
      </c>
      <c r="N102" s="586">
        <v>0</v>
      </c>
      <c r="O102" s="586">
        <v>0</v>
      </c>
      <c r="P102" s="586">
        <v>7153487.0800000001</v>
      </c>
      <c r="Q102" s="586">
        <v>6755087.878860631</v>
      </c>
      <c r="R102" s="586">
        <v>0</v>
      </c>
      <c r="S102" s="586">
        <v>0</v>
      </c>
      <c r="T102" s="586">
        <v>6755087.878860631</v>
      </c>
      <c r="U102" s="599">
        <v>0.94430699368239179</v>
      </c>
      <c r="V102" s="586">
        <v>4694835.34</v>
      </c>
      <c r="W102" s="586">
        <v>4694835.34</v>
      </c>
      <c r="X102" s="586">
        <v>0</v>
      </c>
      <c r="Y102" s="586">
        <v>0</v>
      </c>
      <c r="Z102" s="586">
        <v>4694835.34</v>
      </c>
      <c r="AA102" s="586">
        <v>4453462.1004592115</v>
      </c>
      <c r="AB102" s="586">
        <v>0</v>
      </c>
      <c r="AC102" s="586">
        <v>0</v>
      </c>
      <c r="AD102" s="586">
        <v>4453462.1004592115</v>
      </c>
      <c r="AE102" s="586">
        <f t="shared" si="4"/>
        <v>4453462.1004592115</v>
      </c>
      <c r="AF102" s="599">
        <v>1</v>
      </c>
      <c r="AG102" s="586">
        <v>6246708.2900000038</v>
      </c>
      <c r="AH102" s="586">
        <v>6246708.2900000038</v>
      </c>
      <c r="AI102" s="586">
        <v>0</v>
      </c>
      <c r="AJ102" s="586">
        <v>0</v>
      </c>
      <c r="AK102" s="586">
        <v>6246708.2900000038</v>
      </c>
      <c r="AL102" s="586">
        <v>5925997.6372909462</v>
      </c>
      <c r="AM102" s="586">
        <v>0</v>
      </c>
      <c r="AN102" s="586">
        <v>0</v>
      </c>
      <c r="AO102" s="586">
        <v>5925997.6372909462</v>
      </c>
      <c r="AP102" s="599">
        <v>0.94865925575195109</v>
      </c>
      <c r="AV102" s="83">
        <v>6246708.2900000038</v>
      </c>
      <c r="AW102" s="83">
        <v>6246708.2900000038</v>
      </c>
      <c r="AX102" s="83">
        <v>0</v>
      </c>
      <c r="AY102" s="83">
        <v>0</v>
      </c>
      <c r="AZ102" s="83">
        <v>6246708.2900000038</v>
      </c>
      <c r="BA102" s="83">
        <v>5925997.6372909462</v>
      </c>
      <c r="BB102" s="83">
        <v>0</v>
      </c>
      <c r="BC102" s="83">
        <v>0</v>
      </c>
      <c r="BD102" s="83">
        <v>5925997.6372909462</v>
      </c>
      <c r="BE102" s="586">
        <f t="shared" si="5"/>
        <v>5925997.6372909462</v>
      </c>
      <c r="BF102" s="82">
        <v>1</v>
      </c>
    </row>
    <row r="103" spans="1:58">
      <c r="A103" s="598" t="s">
        <v>954</v>
      </c>
      <c r="B103" s="586">
        <v>151094.63999999998</v>
      </c>
      <c r="C103" s="586">
        <v>151094.63999999998</v>
      </c>
      <c r="D103" s="586">
        <v>-151094.63999999998</v>
      </c>
      <c r="E103" s="586">
        <v>0</v>
      </c>
      <c r="F103" s="586">
        <v>0</v>
      </c>
      <c r="G103" s="586">
        <v>142609.63817939311</v>
      </c>
      <c r="H103" s="586">
        <v>-142609.63817939311</v>
      </c>
      <c r="I103" s="586">
        <v>0</v>
      </c>
      <c r="J103" s="586">
        <v>0</v>
      </c>
      <c r="K103" s="599">
        <v>0.94384313155908861</v>
      </c>
      <c r="L103" s="586">
        <v>1682820</v>
      </c>
      <c r="M103" s="586">
        <v>1682820</v>
      </c>
      <c r="N103" s="586">
        <v>-1682820</v>
      </c>
      <c r="O103" s="586">
        <v>0</v>
      </c>
      <c r="P103" s="586">
        <v>0</v>
      </c>
      <c r="Q103" s="586">
        <v>1586522.6321113256</v>
      </c>
      <c r="R103" s="586">
        <v>-1586522.6321113256</v>
      </c>
      <c r="S103" s="586">
        <v>0</v>
      </c>
      <c r="T103" s="586">
        <v>0</v>
      </c>
      <c r="U103" s="599">
        <v>0.94277619240995802</v>
      </c>
      <c r="V103" s="586">
        <v>5000</v>
      </c>
      <c r="W103" s="586">
        <v>5000</v>
      </c>
      <c r="X103" s="586">
        <v>-5000</v>
      </c>
      <c r="Y103" s="586">
        <v>0</v>
      </c>
      <c r="Z103" s="586">
        <v>0</v>
      </c>
      <c r="AA103" s="586">
        <v>4735.6078758642152</v>
      </c>
      <c r="AB103" s="586">
        <v>-4735.6078758642152</v>
      </c>
      <c r="AC103" s="586">
        <v>0</v>
      </c>
      <c r="AD103" s="586">
        <v>0</v>
      </c>
      <c r="AE103" s="586">
        <f t="shared" si="4"/>
        <v>0</v>
      </c>
      <c r="AF103" s="599">
        <v>0.94712157517284312</v>
      </c>
      <c r="AG103" s="586">
        <v>5000</v>
      </c>
      <c r="AH103" s="586">
        <v>5000</v>
      </c>
      <c r="AI103" s="586">
        <v>-5000</v>
      </c>
      <c r="AJ103" s="586">
        <v>0</v>
      </c>
      <c r="AK103" s="586">
        <v>0</v>
      </c>
      <c r="AL103" s="586">
        <v>4736.0979517131545</v>
      </c>
      <c r="AM103" s="586">
        <v>-4736.0979517131545</v>
      </c>
      <c r="AN103" s="586">
        <v>0</v>
      </c>
      <c r="AO103" s="586">
        <v>0</v>
      </c>
      <c r="AP103" s="599">
        <v>0.94721959034263092</v>
      </c>
      <c r="AV103" s="83">
        <v>5000</v>
      </c>
      <c r="AW103" s="83">
        <v>5000</v>
      </c>
      <c r="AX103" s="83">
        <v>-5000</v>
      </c>
      <c r="AY103" s="83">
        <v>0</v>
      </c>
      <c r="AZ103" s="83">
        <v>0</v>
      </c>
      <c r="BA103" s="83">
        <v>4736.0979517131545</v>
      </c>
      <c r="BB103" s="83">
        <v>-4736.0979517131545</v>
      </c>
      <c r="BC103" s="83">
        <v>0</v>
      </c>
      <c r="BD103" s="83">
        <v>0</v>
      </c>
      <c r="BE103" s="586">
        <f t="shared" si="5"/>
        <v>0</v>
      </c>
      <c r="BF103" s="82">
        <v>0.94721959034263092</v>
      </c>
    </row>
    <row r="104" spans="1:58">
      <c r="A104" s="598" t="s">
        <v>952</v>
      </c>
      <c r="B104" s="586">
        <v>2695495.58</v>
      </c>
      <c r="C104" s="586">
        <v>2695495.58</v>
      </c>
      <c r="D104" s="586">
        <v>0</v>
      </c>
      <c r="E104" s="586">
        <v>0</v>
      </c>
      <c r="F104" s="586">
        <v>2695495.58</v>
      </c>
      <c r="G104" s="586">
        <v>2556570.7892315257</v>
      </c>
      <c r="H104" s="586">
        <v>0</v>
      </c>
      <c r="I104" s="586">
        <v>0</v>
      </c>
      <c r="J104" s="586">
        <v>2556570.7892315257</v>
      </c>
      <c r="K104" s="599">
        <v>0.94846039006731586</v>
      </c>
      <c r="L104" s="586">
        <v>2156783.8900000006</v>
      </c>
      <c r="M104" s="586">
        <v>2156783.8900000006</v>
      </c>
      <c r="N104" s="586">
        <v>0</v>
      </c>
      <c r="O104" s="586">
        <v>0</v>
      </c>
      <c r="P104" s="586">
        <v>2156783.8900000006</v>
      </c>
      <c r="Q104" s="586">
        <v>2036666.1111885149</v>
      </c>
      <c r="R104" s="586">
        <v>0</v>
      </c>
      <c r="S104" s="586">
        <v>0</v>
      </c>
      <c r="T104" s="586">
        <v>2036666.1111885149</v>
      </c>
      <c r="U104" s="599">
        <v>0.94430699368239179</v>
      </c>
      <c r="V104" s="586">
        <v>1729758.51</v>
      </c>
      <c r="W104" s="586">
        <v>1729758.51</v>
      </c>
      <c r="X104" s="586">
        <v>0</v>
      </c>
      <c r="Y104" s="586">
        <v>0</v>
      </c>
      <c r="Z104" s="586">
        <v>1729758.51</v>
      </c>
      <c r="AA104" s="586">
        <v>1640827.2941116174</v>
      </c>
      <c r="AB104" s="586">
        <v>0</v>
      </c>
      <c r="AC104" s="586">
        <v>0</v>
      </c>
      <c r="AD104" s="586">
        <v>1640827.2941116174</v>
      </c>
      <c r="AE104" s="586">
        <f t="shared" si="4"/>
        <v>1640827.2941116174</v>
      </c>
      <c r="AF104" s="599">
        <v>1</v>
      </c>
      <c r="AG104" s="586">
        <v>1890604.6199999996</v>
      </c>
      <c r="AH104" s="586">
        <v>1890604.6199999996</v>
      </c>
      <c r="AI104" s="586">
        <v>0</v>
      </c>
      <c r="AJ104" s="586">
        <v>0</v>
      </c>
      <c r="AK104" s="586">
        <v>1890604.6199999996</v>
      </c>
      <c r="AL104" s="586">
        <v>1793539.5717304</v>
      </c>
      <c r="AM104" s="586">
        <v>0</v>
      </c>
      <c r="AN104" s="586">
        <v>0</v>
      </c>
      <c r="AO104" s="586">
        <v>1793539.5717304</v>
      </c>
      <c r="AP104" s="599">
        <v>0.94865925575195109</v>
      </c>
      <c r="AV104" s="83">
        <v>1890604.6199999996</v>
      </c>
      <c r="AW104" s="83">
        <v>1890604.6199999996</v>
      </c>
      <c r="AX104" s="83">
        <v>0</v>
      </c>
      <c r="AY104" s="83">
        <v>0</v>
      </c>
      <c r="AZ104" s="83">
        <v>1890604.6199999996</v>
      </c>
      <c r="BA104" s="83">
        <v>1793539.5717304</v>
      </c>
      <c r="BB104" s="83">
        <v>0</v>
      </c>
      <c r="BC104" s="83">
        <v>0</v>
      </c>
      <c r="BD104" s="83">
        <v>1793539.5717304</v>
      </c>
      <c r="BE104" s="586">
        <f t="shared" si="5"/>
        <v>1793539.5717304</v>
      </c>
      <c r="BF104" s="82">
        <v>1</v>
      </c>
    </row>
    <row r="105" spans="1:58" ht="15.75" thickBot="1">
      <c r="A105" s="598" t="s">
        <v>951</v>
      </c>
      <c r="B105" s="586">
        <v>304929.76999999996</v>
      </c>
      <c r="C105" s="586">
        <v>304929.76999999996</v>
      </c>
      <c r="D105" s="586">
        <v>-304929.76999999996</v>
      </c>
      <c r="E105" s="586">
        <v>0</v>
      </c>
      <c r="F105" s="586">
        <v>0</v>
      </c>
      <c r="G105" s="586">
        <v>287805.86902239261</v>
      </c>
      <c r="H105" s="586">
        <v>-287805.86902239261</v>
      </c>
      <c r="I105" s="586">
        <v>0</v>
      </c>
      <c r="J105" s="586">
        <v>0</v>
      </c>
      <c r="K105" s="599">
        <v>0.94384313155908861</v>
      </c>
      <c r="L105" s="586">
        <v>83282.840000000055</v>
      </c>
      <c r="M105" s="586">
        <v>83282.840000000055</v>
      </c>
      <c r="N105" s="586">
        <v>-83282.840000000055</v>
      </c>
      <c r="O105" s="586">
        <v>0</v>
      </c>
      <c r="P105" s="586">
        <v>0</v>
      </c>
      <c r="Q105" s="586">
        <v>78517.078788287807</v>
      </c>
      <c r="R105" s="586">
        <v>-78517.078788287807</v>
      </c>
      <c r="S105" s="586">
        <v>0</v>
      </c>
      <c r="T105" s="586">
        <v>0</v>
      </c>
      <c r="U105" s="599">
        <v>0.94277619240995802</v>
      </c>
      <c r="V105" s="586">
        <v>152280.60999999999</v>
      </c>
      <c r="W105" s="586">
        <v>152280.60999999999</v>
      </c>
      <c r="X105" s="586">
        <v>-152280.60999999999</v>
      </c>
      <c r="Y105" s="586">
        <v>0</v>
      </c>
      <c r="Z105" s="586">
        <v>0</v>
      </c>
      <c r="AA105" s="586">
        <v>144228.2512114814</v>
      </c>
      <c r="AB105" s="586">
        <v>-144228.2512114814</v>
      </c>
      <c r="AC105" s="586">
        <v>0</v>
      </c>
      <c r="AD105" s="586">
        <v>0</v>
      </c>
      <c r="AE105" s="586">
        <f t="shared" si="4"/>
        <v>0</v>
      </c>
      <c r="AF105" s="599">
        <v>0.94712157517284312</v>
      </c>
      <c r="AG105" s="586">
        <v>70831.44</v>
      </c>
      <c r="AH105" s="586">
        <v>70831.44</v>
      </c>
      <c r="AI105" s="586">
        <v>-70831.44</v>
      </c>
      <c r="AJ105" s="586">
        <v>0</v>
      </c>
      <c r="AK105" s="586">
        <v>0</v>
      </c>
      <c r="AL105" s="586">
        <v>67092.927580178643</v>
      </c>
      <c r="AM105" s="586">
        <v>-67092.927580178643</v>
      </c>
      <c r="AN105" s="586">
        <v>0</v>
      </c>
      <c r="AO105" s="586">
        <v>0</v>
      </c>
      <c r="AP105" s="599">
        <v>0.94721959034263092</v>
      </c>
      <c r="AV105" s="83">
        <v>70831.44</v>
      </c>
      <c r="AW105" s="83">
        <v>70831.44</v>
      </c>
      <c r="AX105" s="83">
        <v>-70831.44</v>
      </c>
      <c r="AY105" s="83">
        <v>0</v>
      </c>
      <c r="AZ105" s="83">
        <v>0</v>
      </c>
      <c r="BA105" s="83">
        <v>67092.927580178643</v>
      </c>
      <c r="BB105" s="83">
        <v>-67092.927580178643</v>
      </c>
      <c r="BC105" s="83">
        <v>0</v>
      </c>
      <c r="BD105" s="83">
        <v>0</v>
      </c>
      <c r="BE105" s="586">
        <f t="shared" si="5"/>
        <v>0</v>
      </c>
      <c r="BF105" s="82">
        <v>0.94721959034263092</v>
      </c>
    </row>
    <row r="106" spans="1:58">
      <c r="A106" s="597" t="s">
        <v>949</v>
      </c>
      <c r="B106" s="600">
        <v>501318070.05000007</v>
      </c>
      <c r="C106" s="600">
        <v>501318070.05000007</v>
      </c>
      <c r="D106" s="600">
        <v>-414770053.12</v>
      </c>
      <c r="E106" s="600">
        <v>0</v>
      </c>
      <c r="F106" s="600">
        <v>86548016.930000007</v>
      </c>
      <c r="G106" s="600">
        <v>473480151.28454095</v>
      </c>
      <c r="H106" s="600">
        <v>-391481745.15817642</v>
      </c>
      <c r="I106" s="600">
        <v>0</v>
      </c>
      <c r="J106" s="600">
        <v>81998406.126364544</v>
      </c>
      <c r="K106" s="601" t="s">
        <v>5</v>
      </c>
      <c r="L106" s="600">
        <v>457300212.26999998</v>
      </c>
      <c r="M106" s="600">
        <v>457300212.26999998</v>
      </c>
      <c r="N106" s="600">
        <v>-353021371.02999997</v>
      </c>
      <c r="O106" s="600">
        <v>0</v>
      </c>
      <c r="P106" s="600">
        <v>104278841.24000001</v>
      </c>
      <c r="Q106" s="600">
        <v>431360529.88475704</v>
      </c>
      <c r="R106" s="600">
        <v>-332820144.01900637</v>
      </c>
      <c r="S106" s="600">
        <v>0</v>
      </c>
      <c r="T106" s="600">
        <v>98540385.865750685</v>
      </c>
      <c r="U106" s="601" t="s">
        <v>5</v>
      </c>
      <c r="V106" s="600">
        <v>446375440.62</v>
      </c>
      <c r="W106" s="600">
        <v>446375440.62</v>
      </c>
      <c r="X106" s="600">
        <v>-367852678.09000009</v>
      </c>
      <c r="Y106" s="600">
        <v>0</v>
      </c>
      <c r="Z106" s="600">
        <v>78522762.529999986</v>
      </c>
      <c r="AA106" s="600">
        <v>422962429.75283706</v>
      </c>
      <c r="AB106" s="600">
        <v>-348401207.90414971</v>
      </c>
      <c r="AC106" s="600">
        <v>0</v>
      </c>
      <c r="AD106" s="600">
        <v>74561221.848687321</v>
      </c>
      <c r="AE106" s="600">
        <f>SUM(AE86:AE105)</f>
        <v>74556249.962257117</v>
      </c>
      <c r="AF106" s="601" t="s">
        <v>5</v>
      </c>
      <c r="AG106" s="600">
        <v>472933673.2100001</v>
      </c>
      <c r="AH106" s="600">
        <v>472933673.2100001</v>
      </c>
      <c r="AI106" s="600">
        <v>-380574711.34000003</v>
      </c>
      <c r="AJ106" s="600">
        <v>0</v>
      </c>
      <c r="AK106" s="600">
        <v>92358961.87000002</v>
      </c>
      <c r="AL106" s="600">
        <v>448200867.33546269</v>
      </c>
      <c r="AM106" s="600">
        <v>-360487822.17023987</v>
      </c>
      <c r="AN106" s="600">
        <v>0</v>
      </c>
      <c r="AO106" s="600">
        <v>87713045.165222868</v>
      </c>
      <c r="AP106" s="601" t="s">
        <v>5</v>
      </c>
      <c r="AV106" s="78">
        <v>472933673.2100001</v>
      </c>
      <c r="AW106" s="78">
        <v>472933673.2100001</v>
      </c>
      <c r="AX106" s="78">
        <v>-380574711.34000003</v>
      </c>
      <c r="AY106" s="78">
        <v>0</v>
      </c>
      <c r="AZ106" s="78">
        <v>92358961.87000002</v>
      </c>
      <c r="BA106" s="78">
        <v>448200867.33546269</v>
      </c>
      <c r="BB106" s="78">
        <v>-360487822.17023987</v>
      </c>
      <c r="BC106" s="78">
        <v>0</v>
      </c>
      <c r="BD106" s="78">
        <v>87713045.165222868</v>
      </c>
      <c r="BE106" s="600">
        <f>SUM(BE86:BE105)</f>
        <v>87706817.200176135</v>
      </c>
      <c r="BF106" s="74" t="s">
        <v>5</v>
      </c>
    </row>
    <row r="108" spans="1:58">
      <c r="A108" s="597" t="s">
        <v>910</v>
      </c>
      <c r="B108" s="586"/>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c r="AO108" s="586"/>
      <c r="AP108" s="586"/>
      <c r="AV108" s="83"/>
      <c r="AW108" s="83"/>
      <c r="AX108" s="83"/>
      <c r="AY108" s="83"/>
      <c r="AZ108" s="83"/>
      <c r="BA108" s="83"/>
      <c r="BB108" s="83"/>
      <c r="BC108" s="83"/>
      <c r="BD108" s="83"/>
      <c r="BE108" s="586"/>
      <c r="BF108" s="83"/>
    </row>
    <row r="109" spans="1:58">
      <c r="A109" s="598" t="s">
        <v>948</v>
      </c>
      <c r="B109" s="586">
        <v>73184712.459999993</v>
      </c>
      <c r="C109" s="586">
        <v>73184712.459999993</v>
      </c>
      <c r="D109" s="586">
        <v>0</v>
      </c>
      <c r="E109" s="586">
        <v>0</v>
      </c>
      <c r="F109" s="586">
        <v>73184712.459999993</v>
      </c>
      <c r="G109" s="586">
        <v>69255411.350112006</v>
      </c>
      <c r="H109" s="586">
        <v>0</v>
      </c>
      <c r="I109" s="586">
        <v>0</v>
      </c>
      <c r="J109" s="586">
        <v>69255411.350112006</v>
      </c>
      <c r="K109" s="599">
        <v>0.94630981009817317</v>
      </c>
      <c r="L109" s="586">
        <v>74552705.080000013</v>
      </c>
      <c r="M109" s="586">
        <v>74552705.080000013</v>
      </c>
      <c r="N109" s="586">
        <v>0</v>
      </c>
      <c r="O109" s="586">
        <v>0</v>
      </c>
      <c r="P109" s="586">
        <v>74552705.080000013</v>
      </c>
      <c r="Q109" s="586">
        <v>70499863.701188326</v>
      </c>
      <c r="R109" s="586">
        <v>0</v>
      </c>
      <c r="S109" s="586">
        <v>0</v>
      </c>
      <c r="T109" s="586">
        <v>70499863.701188326</v>
      </c>
      <c r="U109" s="599">
        <v>0.94563790308530427</v>
      </c>
      <c r="V109" s="586">
        <v>77979736.470000014</v>
      </c>
      <c r="W109" s="586">
        <v>77979736.470000014</v>
      </c>
      <c r="X109" s="586">
        <v>0</v>
      </c>
      <c r="Y109" s="586">
        <v>0</v>
      </c>
      <c r="Z109" s="586">
        <v>77979736.470000014</v>
      </c>
      <c r="AA109" s="586">
        <v>74127161.733496457</v>
      </c>
      <c r="AB109" s="586">
        <v>0</v>
      </c>
      <c r="AC109" s="586">
        <v>0</v>
      </c>
      <c r="AD109" s="586">
        <v>74127161.733496457</v>
      </c>
      <c r="AE109" s="586">
        <f t="shared" ref="AE109:AE135" si="6">+IF(AF109=1,AD109,AD109*$AT$6)</f>
        <v>74116853.42215237</v>
      </c>
      <c r="AF109" s="599">
        <v>0.95059518137784804</v>
      </c>
      <c r="AG109" s="586">
        <v>81567988.36999999</v>
      </c>
      <c r="AH109" s="586">
        <v>81567988.36999999</v>
      </c>
      <c r="AI109" s="586">
        <v>0</v>
      </c>
      <c r="AJ109" s="586">
        <v>0</v>
      </c>
      <c r="AK109" s="586">
        <v>81567988.36999999</v>
      </c>
      <c r="AL109" s="586">
        <v>77594300.81453155</v>
      </c>
      <c r="AM109" s="586">
        <v>0</v>
      </c>
      <c r="AN109" s="586">
        <v>0</v>
      </c>
      <c r="AO109" s="586">
        <v>77594300.81453155</v>
      </c>
      <c r="AP109" s="599">
        <v>0.95128373722490955</v>
      </c>
      <c r="AV109" s="83">
        <v>81567988.36999999</v>
      </c>
      <c r="AW109" s="83">
        <v>81567988.36999999</v>
      </c>
      <c r="AX109" s="83">
        <v>0</v>
      </c>
      <c r="AY109" s="83">
        <v>0</v>
      </c>
      <c r="AZ109" s="83">
        <v>81567988.36999999</v>
      </c>
      <c r="BA109" s="83">
        <v>77594300.81453155</v>
      </c>
      <c r="BB109" s="83">
        <v>0</v>
      </c>
      <c r="BC109" s="83">
        <v>0</v>
      </c>
      <c r="BD109" s="83">
        <v>77594300.81453155</v>
      </c>
      <c r="BE109" s="586">
        <f t="shared" ref="BE109:BE135" si="7">+IF(BF109=1,BD109,BD109*$BJ$6)</f>
        <v>77580392.744777203</v>
      </c>
      <c r="BF109" s="82">
        <v>0.95128373722490955</v>
      </c>
    </row>
    <row r="110" spans="1:58">
      <c r="A110" s="598" t="s">
        <v>946</v>
      </c>
      <c r="B110" s="586">
        <v>194705573.56832498</v>
      </c>
      <c r="C110" s="586">
        <v>194705573.56832498</v>
      </c>
      <c r="D110" s="586">
        <v>-194705573.56832498</v>
      </c>
      <c r="E110" s="586">
        <v>0</v>
      </c>
      <c r="F110" s="586">
        <v>0</v>
      </c>
      <c r="G110" s="586">
        <v>183771518.28873637</v>
      </c>
      <c r="H110" s="586">
        <v>-183771518.28873637</v>
      </c>
      <c r="I110" s="586">
        <v>0</v>
      </c>
      <c r="J110" s="586">
        <v>0</v>
      </c>
      <c r="K110" s="599">
        <v>0.94384313155908861</v>
      </c>
      <c r="L110" s="586">
        <v>194851620.06545305</v>
      </c>
      <c r="M110" s="586">
        <v>194851620.06545305</v>
      </c>
      <c r="N110" s="586">
        <v>-194851620.06545305</v>
      </c>
      <c r="O110" s="586">
        <v>0</v>
      </c>
      <c r="P110" s="586">
        <v>0</v>
      </c>
      <c r="Q110" s="586">
        <v>183701468.4502196</v>
      </c>
      <c r="R110" s="586">
        <v>-183701468.4502196</v>
      </c>
      <c r="S110" s="586">
        <v>0</v>
      </c>
      <c r="T110" s="586">
        <v>0</v>
      </c>
      <c r="U110" s="599">
        <v>0.94277619240995802</v>
      </c>
      <c r="V110" s="586">
        <v>190042472.27055633</v>
      </c>
      <c r="W110" s="586">
        <v>190042472.27055633</v>
      </c>
      <c r="X110" s="586">
        <v>-190042472.27055633</v>
      </c>
      <c r="Y110" s="586">
        <v>0</v>
      </c>
      <c r="Z110" s="586">
        <v>0</v>
      </c>
      <c r="AA110" s="586">
        <v>179993325.68663067</v>
      </c>
      <c r="AB110" s="586">
        <v>-179993325.68663067</v>
      </c>
      <c r="AC110" s="586">
        <v>0</v>
      </c>
      <c r="AD110" s="586">
        <v>0</v>
      </c>
      <c r="AE110" s="586">
        <f t="shared" si="6"/>
        <v>0</v>
      </c>
      <c r="AF110" s="599">
        <v>0.94712157517284312</v>
      </c>
      <c r="AG110" s="586">
        <v>181948456.39373511</v>
      </c>
      <c r="AH110" s="586">
        <v>181948456.39373511</v>
      </c>
      <c r="AI110" s="586">
        <v>-181948456.39373511</v>
      </c>
      <c r="AJ110" s="586">
        <v>0</v>
      </c>
      <c r="AK110" s="586">
        <v>0</v>
      </c>
      <c r="AL110" s="586">
        <v>172345142.32874781</v>
      </c>
      <c r="AM110" s="586">
        <v>-172345142.32874781</v>
      </c>
      <c r="AN110" s="586">
        <v>0</v>
      </c>
      <c r="AO110" s="586">
        <v>0</v>
      </c>
      <c r="AP110" s="599">
        <v>0.94721959034263092</v>
      </c>
      <c r="AV110" s="83">
        <v>181948456.39373511</v>
      </c>
      <c r="AW110" s="83">
        <v>181948456.39373511</v>
      </c>
      <c r="AX110" s="83">
        <v>-181948456.39373511</v>
      </c>
      <c r="AY110" s="83">
        <v>0</v>
      </c>
      <c r="AZ110" s="83">
        <v>0</v>
      </c>
      <c r="BA110" s="83">
        <v>172345142.32874781</v>
      </c>
      <c r="BB110" s="83">
        <v>-172345142.32874781</v>
      </c>
      <c r="BC110" s="83">
        <v>0</v>
      </c>
      <c r="BD110" s="83">
        <v>0</v>
      </c>
      <c r="BE110" s="586">
        <f t="shared" si="7"/>
        <v>0</v>
      </c>
      <c r="BF110" s="82">
        <v>0.94721959034263092</v>
      </c>
    </row>
    <row r="111" spans="1:58">
      <c r="A111" s="598" t="s">
        <v>945</v>
      </c>
      <c r="B111" s="586">
        <v>0</v>
      </c>
      <c r="C111" s="586">
        <v>0</v>
      </c>
      <c r="D111" s="586">
        <v>0</v>
      </c>
      <c r="E111" s="586">
        <v>0</v>
      </c>
      <c r="F111" s="586">
        <v>0</v>
      </c>
      <c r="G111" s="586">
        <v>0</v>
      </c>
      <c r="H111" s="586">
        <v>0</v>
      </c>
      <c r="I111" s="586">
        <v>0</v>
      </c>
      <c r="J111" s="586">
        <v>0</v>
      </c>
      <c r="K111" s="599">
        <v>0.94384313155908861</v>
      </c>
      <c r="L111" s="586">
        <v>0</v>
      </c>
      <c r="M111" s="586">
        <v>0</v>
      </c>
      <c r="N111" s="586">
        <v>0</v>
      </c>
      <c r="O111" s="586">
        <v>0</v>
      </c>
      <c r="P111" s="586">
        <v>0</v>
      </c>
      <c r="Q111" s="586">
        <v>0</v>
      </c>
      <c r="R111" s="586">
        <v>0</v>
      </c>
      <c r="S111" s="586">
        <v>0</v>
      </c>
      <c r="T111" s="586">
        <v>0</v>
      </c>
      <c r="U111" s="599">
        <v>0.94277619240995802</v>
      </c>
      <c r="V111" s="586">
        <v>0</v>
      </c>
      <c r="W111" s="586">
        <v>0</v>
      </c>
      <c r="X111" s="586">
        <v>0</v>
      </c>
      <c r="Y111" s="586">
        <v>0</v>
      </c>
      <c r="Z111" s="586">
        <v>0</v>
      </c>
      <c r="AA111" s="586">
        <v>0</v>
      </c>
      <c r="AB111" s="586">
        <v>0</v>
      </c>
      <c r="AC111" s="586">
        <v>0</v>
      </c>
      <c r="AD111" s="586">
        <v>0</v>
      </c>
      <c r="AE111" s="586">
        <f t="shared" si="6"/>
        <v>0</v>
      </c>
      <c r="AF111" s="599">
        <v>0.94712157517284312</v>
      </c>
      <c r="AG111" s="586">
        <v>0</v>
      </c>
      <c r="AH111" s="586">
        <v>0</v>
      </c>
      <c r="AI111" s="586">
        <v>0</v>
      </c>
      <c r="AJ111" s="586">
        <v>0</v>
      </c>
      <c r="AK111" s="586">
        <v>0</v>
      </c>
      <c r="AL111" s="586">
        <v>0</v>
      </c>
      <c r="AM111" s="586">
        <v>0</v>
      </c>
      <c r="AN111" s="586">
        <v>0</v>
      </c>
      <c r="AO111" s="586">
        <v>0</v>
      </c>
      <c r="AP111" s="599">
        <v>0.94721959034263092</v>
      </c>
      <c r="AV111" s="83">
        <v>0</v>
      </c>
      <c r="AW111" s="83">
        <v>0</v>
      </c>
      <c r="AX111" s="83">
        <v>0</v>
      </c>
      <c r="AY111" s="83">
        <v>0</v>
      </c>
      <c r="AZ111" s="83">
        <v>0</v>
      </c>
      <c r="BA111" s="83">
        <v>0</v>
      </c>
      <c r="BB111" s="83">
        <v>0</v>
      </c>
      <c r="BC111" s="83">
        <v>0</v>
      </c>
      <c r="BD111" s="83">
        <v>0</v>
      </c>
      <c r="BE111" s="586">
        <f t="shared" si="7"/>
        <v>0</v>
      </c>
      <c r="BF111" s="82">
        <v>0.94721959034263092</v>
      </c>
    </row>
    <row r="112" spans="1:58">
      <c r="A112" s="598" t="s">
        <v>944</v>
      </c>
      <c r="B112" s="586">
        <v>35527080.010000005</v>
      </c>
      <c r="C112" s="586">
        <v>35527080.010000005</v>
      </c>
      <c r="D112" s="586">
        <v>-35527080.010000005</v>
      </c>
      <c r="E112" s="586">
        <v>0</v>
      </c>
      <c r="F112" s="586">
        <v>0</v>
      </c>
      <c r="G112" s="586">
        <v>33624953.04084859</v>
      </c>
      <c r="H112" s="586">
        <v>-33624953.04084859</v>
      </c>
      <c r="I112" s="586">
        <v>0</v>
      </c>
      <c r="J112" s="586">
        <v>0</v>
      </c>
      <c r="K112" s="599">
        <v>0.94645979999999963</v>
      </c>
      <c r="L112" s="586">
        <v>41350275.250000007</v>
      </c>
      <c r="M112" s="586">
        <v>41350275.250000007</v>
      </c>
      <c r="N112" s="586">
        <v>-41350275.250000007</v>
      </c>
      <c r="O112" s="586">
        <v>0</v>
      </c>
      <c r="P112" s="586">
        <v>0</v>
      </c>
      <c r="Q112" s="586">
        <v>38984055.055298731</v>
      </c>
      <c r="R112" s="586">
        <v>-38984055.055298731</v>
      </c>
      <c r="S112" s="586">
        <v>0</v>
      </c>
      <c r="T112" s="586">
        <v>0</v>
      </c>
      <c r="U112" s="599">
        <v>0.94277619240995802</v>
      </c>
      <c r="V112" s="586">
        <v>35399614.359999999</v>
      </c>
      <c r="W112" s="586">
        <v>35399614.359999999</v>
      </c>
      <c r="X112" s="586">
        <v>-35399614.359999999</v>
      </c>
      <c r="Y112" s="586">
        <v>0</v>
      </c>
      <c r="Z112" s="586">
        <v>0</v>
      </c>
      <c r="AA112" s="586">
        <v>33527738.513154395</v>
      </c>
      <c r="AB112" s="586">
        <v>-33527738.513154395</v>
      </c>
      <c r="AC112" s="586">
        <v>0</v>
      </c>
      <c r="AD112" s="586">
        <v>0</v>
      </c>
      <c r="AE112" s="586">
        <f t="shared" si="6"/>
        <v>0</v>
      </c>
      <c r="AF112" s="599">
        <v>0.94712157517284312</v>
      </c>
      <c r="AG112" s="586">
        <v>32358752.149999999</v>
      </c>
      <c r="AH112" s="586">
        <v>32358752.149999999</v>
      </c>
      <c r="AI112" s="586">
        <v>-32358752.149999999</v>
      </c>
      <c r="AJ112" s="586">
        <v>0</v>
      </c>
      <c r="AK112" s="586">
        <v>0</v>
      </c>
      <c r="AL112" s="586">
        <v>30650843.955521725</v>
      </c>
      <c r="AM112" s="586">
        <v>-30650843.955521725</v>
      </c>
      <c r="AN112" s="586">
        <v>0</v>
      </c>
      <c r="AO112" s="586">
        <v>0</v>
      </c>
      <c r="AP112" s="599">
        <v>0.94721959034263092</v>
      </c>
      <c r="AV112" s="83">
        <v>32358752.149999999</v>
      </c>
      <c r="AW112" s="83">
        <v>32358752.149999999</v>
      </c>
      <c r="AX112" s="83">
        <v>-32358752.149999999</v>
      </c>
      <c r="AY112" s="83">
        <v>0</v>
      </c>
      <c r="AZ112" s="83">
        <v>0</v>
      </c>
      <c r="BA112" s="83">
        <v>30650843.955521725</v>
      </c>
      <c r="BB112" s="83">
        <v>-30650843.955521725</v>
      </c>
      <c r="BC112" s="83">
        <v>0</v>
      </c>
      <c r="BD112" s="83">
        <v>0</v>
      </c>
      <c r="BE112" s="586">
        <f t="shared" si="7"/>
        <v>0</v>
      </c>
      <c r="BF112" s="82">
        <v>0.94721959034263092</v>
      </c>
    </row>
    <row r="113" spans="1:58">
      <c r="A113" s="598" t="s">
        <v>943</v>
      </c>
      <c r="B113" s="586">
        <v>0</v>
      </c>
      <c r="C113" s="586">
        <v>0</v>
      </c>
      <c r="D113" s="586">
        <v>0</v>
      </c>
      <c r="E113" s="586">
        <v>0</v>
      </c>
      <c r="F113" s="586">
        <v>0</v>
      </c>
      <c r="G113" s="586">
        <v>0</v>
      </c>
      <c r="H113" s="586">
        <v>0</v>
      </c>
      <c r="I113" s="586">
        <v>0</v>
      </c>
      <c r="J113" s="586">
        <v>0</v>
      </c>
      <c r="K113" s="599">
        <v>1</v>
      </c>
      <c r="L113" s="586">
        <v>0</v>
      </c>
      <c r="M113" s="586">
        <v>0</v>
      </c>
      <c r="N113" s="586">
        <v>0</v>
      </c>
      <c r="O113" s="586">
        <v>0</v>
      </c>
      <c r="P113" s="586">
        <v>0</v>
      </c>
      <c r="Q113" s="586">
        <v>0</v>
      </c>
      <c r="R113" s="586">
        <v>0</v>
      </c>
      <c r="S113" s="586">
        <v>0</v>
      </c>
      <c r="T113" s="586">
        <v>0</v>
      </c>
      <c r="U113" s="599">
        <v>1</v>
      </c>
      <c r="V113" s="586">
        <v>0</v>
      </c>
      <c r="W113" s="586">
        <v>0</v>
      </c>
      <c r="X113" s="586">
        <v>0</v>
      </c>
      <c r="Y113" s="586">
        <v>0</v>
      </c>
      <c r="Z113" s="586">
        <v>0</v>
      </c>
      <c r="AA113" s="586">
        <v>0</v>
      </c>
      <c r="AB113" s="586">
        <v>0</v>
      </c>
      <c r="AC113" s="586">
        <v>0</v>
      </c>
      <c r="AD113" s="586">
        <v>0</v>
      </c>
      <c r="AE113" s="586">
        <f t="shared" si="6"/>
        <v>0</v>
      </c>
      <c r="AF113" s="599">
        <v>1</v>
      </c>
      <c r="AG113" s="586">
        <v>0</v>
      </c>
      <c r="AH113" s="586">
        <v>0</v>
      </c>
      <c r="AI113" s="586">
        <v>0</v>
      </c>
      <c r="AJ113" s="586">
        <v>0</v>
      </c>
      <c r="AK113" s="586">
        <v>0</v>
      </c>
      <c r="AL113" s="586">
        <v>0</v>
      </c>
      <c r="AM113" s="586">
        <v>0</v>
      </c>
      <c r="AN113" s="586">
        <v>0</v>
      </c>
      <c r="AO113" s="586">
        <v>0</v>
      </c>
      <c r="AP113" s="599">
        <v>1</v>
      </c>
      <c r="AV113" s="83">
        <v>0</v>
      </c>
      <c r="AW113" s="83">
        <v>0</v>
      </c>
      <c r="AX113" s="83">
        <v>0</v>
      </c>
      <c r="AY113" s="83">
        <v>0</v>
      </c>
      <c r="AZ113" s="83">
        <v>0</v>
      </c>
      <c r="BA113" s="83">
        <v>0</v>
      </c>
      <c r="BB113" s="83">
        <v>0</v>
      </c>
      <c r="BC113" s="83">
        <v>0</v>
      </c>
      <c r="BD113" s="83">
        <v>0</v>
      </c>
      <c r="BE113" s="586">
        <f t="shared" si="7"/>
        <v>0</v>
      </c>
      <c r="BF113" s="82">
        <v>1</v>
      </c>
    </row>
    <row r="114" spans="1:58">
      <c r="A114" s="598" t="s">
        <v>942</v>
      </c>
      <c r="B114" s="586">
        <v>0</v>
      </c>
      <c r="C114" s="586">
        <v>0</v>
      </c>
      <c r="D114" s="586">
        <v>0</v>
      </c>
      <c r="E114" s="586">
        <v>0</v>
      </c>
      <c r="F114" s="586">
        <v>0</v>
      </c>
      <c r="G114" s="586">
        <v>0</v>
      </c>
      <c r="H114" s="586">
        <v>0</v>
      </c>
      <c r="I114" s="586">
        <v>0</v>
      </c>
      <c r="J114" s="586">
        <v>0</v>
      </c>
      <c r="K114" s="599">
        <v>1</v>
      </c>
      <c r="L114" s="586">
        <v>0</v>
      </c>
      <c r="M114" s="586">
        <v>0</v>
      </c>
      <c r="N114" s="586">
        <v>0</v>
      </c>
      <c r="O114" s="586">
        <v>0</v>
      </c>
      <c r="P114" s="586">
        <v>0</v>
      </c>
      <c r="Q114" s="586">
        <v>0</v>
      </c>
      <c r="R114" s="586">
        <v>0</v>
      </c>
      <c r="S114" s="586">
        <v>0</v>
      </c>
      <c r="T114" s="586">
        <v>0</v>
      </c>
      <c r="U114" s="599">
        <v>1</v>
      </c>
      <c r="V114" s="586">
        <v>0</v>
      </c>
      <c r="W114" s="586">
        <v>0</v>
      </c>
      <c r="X114" s="586">
        <v>0</v>
      </c>
      <c r="Y114" s="586">
        <v>0</v>
      </c>
      <c r="Z114" s="586">
        <v>0</v>
      </c>
      <c r="AA114" s="586">
        <v>0</v>
      </c>
      <c r="AB114" s="586">
        <v>0</v>
      </c>
      <c r="AC114" s="586">
        <v>0</v>
      </c>
      <c r="AD114" s="586">
        <v>0</v>
      </c>
      <c r="AE114" s="586">
        <f t="shared" si="6"/>
        <v>0</v>
      </c>
      <c r="AF114" s="599">
        <v>1</v>
      </c>
      <c r="AG114" s="586">
        <v>0</v>
      </c>
      <c r="AH114" s="586">
        <v>0</v>
      </c>
      <c r="AI114" s="586">
        <v>0</v>
      </c>
      <c r="AJ114" s="586">
        <v>0</v>
      </c>
      <c r="AK114" s="586">
        <v>0</v>
      </c>
      <c r="AL114" s="586">
        <v>0</v>
      </c>
      <c r="AM114" s="586">
        <v>0</v>
      </c>
      <c r="AN114" s="586">
        <v>0</v>
      </c>
      <c r="AO114" s="586">
        <v>0</v>
      </c>
      <c r="AP114" s="599">
        <v>1</v>
      </c>
      <c r="AV114" s="83">
        <v>0</v>
      </c>
      <c r="AW114" s="83">
        <v>0</v>
      </c>
      <c r="AX114" s="83">
        <v>0</v>
      </c>
      <c r="AY114" s="83">
        <v>0</v>
      </c>
      <c r="AZ114" s="83">
        <v>0</v>
      </c>
      <c r="BA114" s="83">
        <v>0</v>
      </c>
      <c r="BB114" s="83">
        <v>0</v>
      </c>
      <c r="BC114" s="83">
        <v>0</v>
      </c>
      <c r="BD114" s="83">
        <v>0</v>
      </c>
      <c r="BE114" s="586">
        <f t="shared" si="7"/>
        <v>0</v>
      </c>
      <c r="BF114" s="82">
        <v>1</v>
      </c>
    </row>
    <row r="115" spans="1:58">
      <c r="A115" s="598" t="s">
        <v>941</v>
      </c>
      <c r="B115" s="586">
        <v>0</v>
      </c>
      <c r="C115" s="586">
        <v>0</v>
      </c>
      <c r="D115" s="586">
        <v>0</v>
      </c>
      <c r="E115" s="586">
        <v>0</v>
      </c>
      <c r="F115" s="586">
        <v>0</v>
      </c>
      <c r="G115" s="586">
        <v>0</v>
      </c>
      <c r="H115" s="586">
        <v>0</v>
      </c>
      <c r="I115" s="586">
        <v>0</v>
      </c>
      <c r="J115" s="586">
        <v>0</v>
      </c>
      <c r="K115" s="599">
        <v>0.94384313155908861</v>
      </c>
      <c r="L115" s="586">
        <v>0</v>
      </c>
      <c r="M115" s="586">
        <v>0</v>
      </c>
      <c r="N115" s="586">
        <v>0</v>
      </c>
      <c r="O115" s="586">
        <v>0</v>
      </c>
      <c r="P115" s="586">
        <v>0</v>
      </c>
      <c r="Q115" s="586">
        <v>0</v>
      </c>
      <c r="R115" s="586">
        <v>0</v>
      </c>
      <c r="S115" s="586">
        <v>0</v>
      </c>
      <c r="T115" s="586">
        <v>0</v>
      </c>
      <c r="U115" s="599">
        <v>0.94277619240995802</v>
      </c>
      <c r="V115" s="586">
        <v>0</v>
      </c>
      <c r="W115" s="586">
        <v>0</v>
      </c>
      <c r="X115" s="586">
        <v>0</v>
      </c>
      <c r="Y115" s="586">
        <v>0</v>
      </c>
      <c r="Z115" s="586">
        <v>0</v>
      </c>
      <c r="AA115" s="586">
        <v>0</v>
      </c>
      <c r="AB115" s="586">
        <v>0</v>
      </c>
      <c r="AC115" s="586">
        <v>0</v>
      </c>
      <c r="AD115" s="586">
        <v>0</v>
      </c>
      <c r="AE115" s="586">
        <f t="shared" si="6"/>
        <v>0</v>
      </c>
      <c r="AF115" s="599">
        <v>0.94712157517284312</v>
      </c>
      <c r="AG115" s="586">
        <v>0</v>
      </c>
      <c r="AH115" s="586">
        <v>0</v>
      </c>
      <c r="AI115" s="586">
        <v>0</v>
      </c>
      <c r="AJ115" s="586">
        <v>0</v>
      </c>
      <c r="AK115" s="586">
        <v>0</v>
      </c>
      <c r="AL115" s="586">
        <v>0</v>
      </c>
      <c r="AM115" s="586">
        <v>0</v>
      </c>
      <c r="AN115" s="586">
        <v>0</v>
      </c>
      <c r="AO115" s="586">
        <v>0</v>
      </c>
      <c r="AP115" s="599">
        <v>0.94721959034263092</v>
      </c>
      <c r="AV115" s="83">
        <v>0</v>
      </c>
      <c r="AW115" s="83">
        <v>0</v>
      </c>
      <c r="AX115" s="83">
        <v>0</v>
      </c>
      <c r="AY115" s="83">
        <v>0</v>
      </c>
      <c r="AZ115" s="83">
        <v>0</v>
      </c>
      <c r="BA115" s="83">
        <v>0</v>
      </c>
      <c r="BB115" s="83">
        <v>0</v>
      </c>
      <c r="BC115" s="83">
        <v>0</v>
      </c>
      <c r="BD115" s="83">
        <v>0</v>
      </c>
      <c r="BE115" s="586">
        <f t="shared" si="7"/>
        <v>0</v>
      </c>
      <c r="BF115" s="82">
        <v>0.94721959034263092</v>
      </c>
    </row>
    <row r="116" spans="1:58">
      <c r="A116" s="598" t="s">
        <v>940</v>
      </c>
      <c r="B116" s="586">
        <v>0</v>
      </c>
      <c r="C116" s="586">
        <v>0</v>
      </c>
      <c r="D116" s="586">
        <v>0</v>
      </c>
      <c r="E116" s="586">
        <v>0</v>
      </c>
      <c r="F116" s="586">
        <v>0</v>
      </c>
      <c r="G116" s="586">
        <v>0</v>
      </c>
      <c r="H116" s="586">
        <v>0</v>
      </c>
      <c r="I116" s="586">
        <v>0</v>
      </c>
      <c r="J116" s="586">
        <v>0</v>
      </c>
      <c r="K116" s="599">
        <v>0.94384313155908861</v>
      </c>
      <c r="L116" s="586">
        <v>0</v>
      </c>
      <c r="M116" s="586">
        <v>0</v>
      </c>
      <c r="N116" s="586">
        <v>0</v>
      </c>
      <c r="O116" s="586">
        <v>0</v>
      </c>
      <c r="P116" s="586">
        <v>0</v>
      </c>
      <c r="Q116" s="586">
        <v>0</v>
      </c>
      <c r="R116" s="586">
        <v>0</v>
      </c>
      <c r="S116" s="586">
        <v>0</v>
      </c>
      <c r="T116" s="586">
        <v>0</v>
      </c>
      <c r="U116" s="599">
        <v>0.94277619240995802</v>
      </c>
      <c r="V116" s="586">
        <v>0</v>
      </c>
      <c r="W116" s="586">
        <v>0</v>
      </c>
      <c r="X116" s="586">
        <v>0</v>
      </c>
      <c r="Y116" s="586">
        <v>0</v>
      </c>
      <c r="Z116" s="586">
        <v>0</v>
      </c>
      <c r="AA116" s="586">
        <v>0</v>
      </c>
      <c r="AB116" s="586">
        <v>0</v>
      </c>
      <c r="AC116" s="586">
        <v>0</v>
      </c>
      <c r="AD116" s="586">
        <v>0</v>
      </c>
      <c r="AE116" s="586">
        <f t="shared" si="6"/>
        <v>0</v>
      </c>
      <c r="AF116" s="599">
        <v>0.94712157517284312</v>
      </c>
      <c r="AG116" s="586">
        <v>0</v>
      </c>
      <c r="AH116" s="586">
        <v>0</v>
      </c>
      <c r="AI116" s="586">
        <v>0</v>
      </c>
      <c r="AJ116" s="586">
        <v>0</v>
      </c>
      <c r="AK116" s="586">
        <v>0</v>
      </c>
      <c r="AL116" s="586">
        <v>0</v>
      </c>
      <c r="AM116" s="586">
        <v>0</v>
      </c>
      <c r="AN116" s="586">
        <v>0</v>
      </c>
      <c r="AO116" s="586">
        <v>0</v>
      </c>
      <c r="AP116" s="599">
        <v>0.94721959034263092</v>
      </c>
      <c r="AV116" s="83">
        <v>0</v>
      </c>
      <c r="AW116" s="83">
        <v>0</v>
      </c>
      <c r="AX116" s="83">
        <v>0</v>
      </c>
      <c r="AY116" s="83">
        <v>0</v>
      </c>
      <c r="AZ116" s="83">
        <v>0</v>
      </c>
      <c r="BA116" s="83">
        <v>0</v>
      </c>
      <c r="BB116" s="83">
        <v>0</v>
      </c>
      <c r="BC116" s="83">
        <v>0</v>
      </c>
      <c r="BD116" s="83">
        <v>0</v>
      </c>
      <c r="BE116" s="586">
        <f t="shared" si="7"/>
        <v>0</v>
      </c>
      <c r="BF116" s="82">
        <v>0.94721959034263092</v>
      </c>
    </row>
    <row r="117" spans="1:58">
      <c r="A117" s="598" t="s">
        <v>939</v>
      </c>
      <c r="B117" s="586">
        <v>11753696.549999999</v>
      </c>
      <c r="C117" s="586">
        <v>11753696.549999999</v>
      </c>
      <c r="D117" s="586">
        <v>0</v>
      </c>
      <c r="E117" s="586">
        <v>0</v>
      </c>
      <c r="F117" s="586">
        <v>11753696.549999999</v>
      </c>
      <c r="G117" s="586">
        <v>11147915.614545863</v>
      </c>
      <c r="H117" s="586">
        <v>0</v>
      </c>
      <c r="I117" s="586">
        <v>0</v>
      </c>
      <c r="J117" s="586">
        <v>11147915.614545863</v>
      </c>
      <c r="K117" s="599">
        <v>0.94846039006731586</v>
      </c>
      <c r="L117" s="586">
        <v>11753694.840000002</v>
      </c>
      <c r="M117" s="586">
        <v>11753694.840000002</v>
      </c>
      <c r="N117" s="586">
        <v>0</v>
      </c>
      <c r="O117" s="586">
        <v>0</v>
      </c>
      <c r="P117" s="586">
        <v>11753694.840000002</v>
      </c>
      <c r="Q117" s="586">
        <v>11099096.239020642</v>
      </c>
      <c r="R117" s="586">
        <v>0</v>
      </c>
      <c r="S117" s="586">
        <v>0</v>
      </c>
      <c r="T117" s="586">
        <v>11099096.239020642</v>
      </c>
      <c r="U117" s="599">
        <v>0.94430699368239179</v>
      </c>
      <c r="V117" s="586">
        <v>11753694.840000002</v>
      </c>
      <c r="W117" s="586">
        <v>11753694.840000002</v>
      </c>
      <c r="X117" s="586">
        <v>0</v>
      </c>
      <c r="Y117" s="586">
        <v>0</v>
      </c>
      <c r="Z117" s="586">
        <v>11753694.840000002</v>
      </c>
      <c r="AA117" s="586">
        <v>11149407.959918568</v>
      </c>
      <c r="AB117" s="586">
        <v>0</v>
      </c>
      <c r="AC117" s="586">
        <v>0</v>
      </c>
      <c r="AD117" s="586">
        <v>11149407.959918568</v>
      </c>
      <c r="AE117" s="586">
        <f t="shared" si="6"/>
        <v>11149407.959918568</v>
      </c>
      <c r="AF117" s="599">
        <v>1</v>
      </c>
      <c r="AG117" s="586">
        <v>11753694.840000002</v>
      </c>
      <c r="AH117" s="586">
        <v>11753694.840000002</v>
      </c>
      <c r="AI117" s="586">
        <v>0</v>
      </c>
      <c r="AJ117" s="586">
        <v>0</v>
      </c>
      <c r="AK117" s="586">
        <v>11753694.840000002</v>
      </c>
      <c r="AL117" s="586">
        <v>11150251.399249949</v>
      </c>
      <c r="AM117" s="586">
        <v>0</v>
      </c>
      <c r="AN117" s="586">
        <v>0</v>
      </c>
      <c r="AO117" s="586">
        <v>11150251.399249949</v>
      </c>
      <c r="AP117" s="599">
        <v>0.94865925575195109</v>
      </c>
      <c r="AV117" s="83">
        <v>11753694.840000002</v>
      </c>
      <c r="AW117" s="83">
        <v>11753694.840000002</v>
      </c>
      <c r="AX117" s="83">
        <v>0</v>
      </c>
      <c r="AY117" s="83">
        <v>0</v>
      </c>
      <c r="AZ117" s="83">
        <v>11753694.840000002</v>
      </c>
      <c r="BA117" s="83">
        <v>11150251.399249949</v>
      </c>
      <c r="BB117" s="83">
        <v>0</v>
      </c>
      <c r="BC117" s="83">
        <v>0</v>
      </c>
      <c r="BD117" s="83">
        <v>11150251.399249949</v>
      </c>
      <c r="BE117" s="586">
        <f t="shared" si="7"/>
        <v>11150251.399249949</v>
      </c>
      <c r="BF117" s="82">
        <v>1</v>
      </c>
    </row>
    <row r="118" spans="1:58">
      <c r="A118" s="598" t="s">
        <v>937</v>
      </c>
      <c r="B118" s="586">
        <v>12556417.760000002</v>
      </c>
      <c r="C118" s="586">
        <v>12556417.760000002</v>
      </c>
      <c r="D118" s="586">
        <v>0</v>
      </c>
      <c r="E118" s="586">
        <v>0</v>
      </c>
      <c r="F118" s="586">
        <v>12556417.760000002</v>
      </c>
      <c r="G118" s="586">
        <v>11882261.30597893</v>
      </c>
      <c r="H118" s="586">
        <v>0</v>
      </c>
      <c r="I118" s="586">
        <v>0</v>
      </c>
      <c r="J118" s="586">
        <v>11882261.30597893</v>
      </c>
      <c r="K118" s="599">
        <v>0.94630981009817317</v>
      </c>
      <c r="L118" s="586">
        <v>9863582.6000000015</v>
      </c>
      <c r="M118" s="586">
        <v>9863582.6000000015</v>
      </c>
      <c r="N118" s="586">
        <v>0</v>
      </c>
      <c r="O118" s="586">
        <v>0</v>
      </c>
      <c r="P118" s="586">
        <v>9863582.6000000015</v>
      </c>
      <c r="Q118" s="586">
        <v>9327377.5667726956</v>
      </c>
      <c r="R118" s="586">
        <v>0</v>
      </c>
      <c r="S118" s="586">
        <v>0</v>
      </c>
      <c r="T118" s="586">
        <v>9327377.5667726956</v>
      </c>
      <c r="U118" s="599">
        <v>0.94563790308530427</v>
      </c>
      <c r="V118" s="586">
        <v>9741268.1000000015</v>
      </c>
      <c r="W118" s="586">
        <v>9741268.1000000015</v>
      </c>
      <c r="X118" s="586">
        <v>0</v>
      </c>
      <c r="Y118" s="586">
        <v>0</v>
      </c>
      <c r="Z118" s="586">
        <v>9741268.1000000015</v>
      </c>
      <c r="AA118" s="586">
        <v>9260002.516369747</v>
      </c>
      <c r="AB118" s="586">
        <v>0</v>
      </c>
      <c r="AC118" s="586">
        <v>0</v>
      </c>
      <c r="AD118" s="586">
        <v>9260002.516369747</v>
      </c>
      <c r="AE118" s="586">
        <f t="shared" si="6"/>
        <v>9258714.7969056051</v>
      </c>
      <c r="AF118" s="599">
        <v>0.95059518137784804</v>
      </c>
      <c r="AG118" s="586">
        <v>10678965.18</v>
      </c>
      <c r="AH118" s="586">
        <v>10678965.18</v>
      </c>
      <c r="AI118" s="586">
        <v>0</v>
      </c>
      <c r="AJ118" s="586">
        <v>0</v>
      </c>
      <c r="AK118" s="586">
        <v>10678965.18</v>
      </c>
      <c r="AL118" s="586">
        <v>10158725.906125078</v>
      </c>
      <c r="AM118" s="586">
        <v>0</v>
      </c>
      <c r="AN118" s="586">
        <v>0</v>
      </c>
      <c r="AO118" s="586">
        <v>10158725.906125078</v>
      </c>
      <c r="AP118" s="599">
        <v>0.95128373722490955</v>
      </c>
      <c r="AV118" s="83">
        <v>10678965.18</v>
      </c>
      <c r="AW118" s="83">
        <v>10678965.18</v>
      </c>
      <c r="AX118" s="83">
        <v>0</v>
      </c>
      <c r="AY118" s="83">
        <v>0</v>
      </c>
      <c r="AZ118" s="83">
        <v>10678965.18</v>
      </c>
      <c r="BA118" s="83">
        <v>10158725.906125078</v>
      </c>
      <c r="BB118" s="83">
        <v>0</v>
      </c>
      <c r="BC118" s="83">
        <v>0</v>
      </c>
      <c r="BD118" s="83">
        <v>10158725.906125078</v>
      </c>
      <c r="BE118" s="586">
        <f t="shared" si="7"/>
        <v>10156905.047285775</v>
      </c>
      <c r="BF118" s="82">
        <v>0.95128373722490955</v>
      </c>
    </row>
    <row r="119" spans="1:58">
      <c r="A119" s="598" t="s">
        <v>935</v>
      </c>
      <c r="B119" s="586">
        <v>51338018.469999999</v>
      </c>
      <c r="C119" s="586">
        <v>51338018.469999999</v>
      </c>
      <c r="D119" s="586">
        <v>0</v>
      </c>
      <c r="E119" s="586">
        <v>0</v>
      </c>
      <c r="F119" s="586">
        <v>51338018.469999999</v>
      </c>
      <c r="G119" s="586">
        <v>48581670.509162202</v>
      </c>
      <c r="H119" s="586">
        <v>0</v>
      </c>
      <c r="I119" s="586">
        <v>0</v>
      </c>
      <c r="J119" s="586">
        <v>48581670.509162202</v>
      </c>
      <c r="K119" s="599">
        <v>0.94630981009817317</v>
      </c>
      <c r="L119" s="586">
        <v>47657191.129999995</v>
      </c>
      <c r="M119" s="586">
        <v>47657191.129999995</v>
      </c>
      <c r="N119" s="586">
        <v>0</v>
      </c>
      <c r="O119" s="586">
        <v>0</v>
      </c>
      <c r="P119" s="586">
        <v>47657191.129999995</v>
      </c>
      <c r="Q119" s="586">
        <v>45066446.287108757</v>
      </c>
      <c r="R119" s="586">
        <v>0</v>
      </c>
      <c r="S119" s="586">
        <v>0</v>
      </c>
      <c r="T119" s="586">
        <v>45066446.287108757</v>
      </c>
      <c r="U119" s="599">
        <v>0.94563790308530427</v>
      </c>
      <c r="V119" s="586">
        <v>49339303.560000002</v>
      </c>
      <c r="W119" s="586">
        <v>49339303.560000002</v>
      </c>
      <c r="X119" s="586">
        <v>0</v>
      </c>
      <c r="Y119" s="586">
        <v>0</v>
      </c>
      <c r="Z119" s="586">
        <v>49339303.560000002</v>
      </c>
      <c r="AA119" s="586">
        <v>46901704.216674909</v>
      </c>
      <c r="AB119" s="586">
        <v>0</v>
      </c>
      <c r="AC119" s="586">
        <v>0</v>
      </c>
      <c r="AD119" s="586">
        <v>46901704.216674909</v>
      </c>
      <c r="AE119" s="586">
        <f t="shared" si="6"/>
        <v>46895181.94658757</v>
      </c>
      <c r="AF119" s="599">
        <v>0.95059518137784804</v>
      </c>
      <c r="AG119" s="586">
        <v>49802962.179999992</v>
      </c>
      <c r="AH119" s="586">
        <v>49802962.179999992</v>
      </c>
      <c r="AI119" s="586">
        <v>0</v>
      </c>
      <c r="AJ119" s="586">
        <v>0</v>
      </c>
      <c r="AK119" s="586">
        <v>49802962.179999992</v>
      </c>
      <c r="AL119" s="586">
        <v>47376747.987461224</v>
      </c>
      <c r="AM119" s="586">
        <v>0</v>
      </c>
      <c r="AN119" s="586">
        <v>0</v>
      </c>
      <c r="AO119" s="586">
        <v>47376747.987461224</v>
      </c>
      <c r="AP119" s="599">
        <v>0.95128373722490955</v>
      </c>
      <c r="AV119" s="83">
        <v>49802962.179999992</v>
      </c>
      <c r="AW119" s="83">
        <v>49802962.179999992</v>
      </c>
      <c r="AX119" s="83">
        <v>0</v>
      </c>
      <c r="AY119" s="83">
        <v>0</v>
      </c>
      <c r="AZ119" s="83">
        <v>49802962.179999992</v>
      </c>
      <c r="BA119" s="83">
        <v>47376747.987461224</v>
      </c>
      <c r="BB119" s="83">
        <v>0</v>
      </c>
      <c r="BC119" s="83">
        <v>0</v>
      </c>
      <c r="BD119" s="83">
        <v>47376747.987461224</v>
      </c>
      <c r="BE119" s="586">
        <f t="shared" si="7"/>
        <v>47368256.138075031</v>
      </c>
      <c r="BF119" s="82">
        <v>0.95128373722490955</v>
      </c>
    </row>
    <row r="120" spans="1:58">
      <c r="A120" s="598" t="s">
        <v>934</v>
      </c>
      <c r="B120" s="586">
        <v>0</v>
      </c>
      <c r="C120" s="586">
        <v>0</v>
      </c>
      <c r="D120" s="586">
        <v>0</v>
      </c>
      <c r="E120" s="586">
        <v>0</v>
      </c>
      <c r="F120" s="586">
        <v>0</v>
      </c>
      <c r="G120" s="586">
        <v>0</v>
      </c>
      <c r="H120" s="586">
        <v>0</v>
      </c>
      <c r="I120" s="586">
        <v>0</v>
      </c>
      <c r="J120" s="586">
        <v>0</v>
      </c>
      <c r="K120" s="599">
        <v>0.94384313155908861</v>
      </c>
      <c r="L120" s="586">
        <v>0</v>
      </c>
      <c r="M120" s="586">
        <v>0</v>
      </c>
      <c r="N120" s="586">
        <v>0</v>
      </c>
      <c r="O120" s="586">
        <v>0</v>
      </c>
      <c r="P120" s="586">
        <v>0</v>
      </c>
      <c r="Q120" s="586">
        <v>0</v>
      </c>
      <c r="R120" s="586">
        <v>0</v>
      </c>
      <c r="S120" s="586">
        <v>0</v>
      </c>
      <c r="T120" s="586">
        <v>0</v>
      </c>
      <c r="U120" s="599">
        <v>0.94277619240995802</v>
      </c>
      <c r="V120" s="586">
        <v>0</v>
      </c>
      <c r="W120" s="586">
        <v>0</v>
      </c>
      <c r="X120" s="586">
        <v>0</v>
      </c>
      <c r="Y120" s="586">
        <v>0</v>
      </c>
      <c r="Z120" s="586">
        <v>0</v>
      </c>
      <c r="AA120" s="586">
        <v>0</v>
      </c>
      <c r="AB120" s="586">
        <v>0</v>
      </c>
      <c r="AC120" s="586">
        <v>0</v>
      </c>
      <c r="AD120" s="586">
        <v>0</v>
      </c>
      <c r="AE120" s="586">
        <f t="shared" si="6"/>
        <v>0</v>
      </c>
      <c r="AF120" s="599">
        <v>0.94712157517284312</v>
      </c>
      <c r="AG120" s="586">
        <v>0</v>
      </c>
      <c r="AH120" s="586">
        <v>0</v>
      </c>
      <c r="AI120" s="586">
        <v>0</v>
      </c>
      <c r="AJ120" s="586">
        <v>0</v>
      </c>
      <c r="AK120" s="586">
        <v>0</v>
      </c>
      <c r="AL120" s="586">
        <v>0</v>
      </c>
      <c r="AM120" s="586">
        <v>0</v>
      </c>
      <c r="AN120" s="586">
        <v>0</v>
      </c>
      <c r="AO120" s="586">
        <v>0</v>
      </c>
      <c r="AP120" s="599">
        <v>0.94721959034263092</v>
      </c>
      <c r="AV120" s="83">
        <v>0</v>
      </c>
      <c r="AW120" s="83">
        <v>0</v>
      </c>
      <c r="AX120" s="83">
        <v>0</v>
      </c>
      <c r="AY120" s="83">
        <v>0</v>
      </c>
      <c r="AZ120" s="83">
        <v>0</v>
      </c>
      <c r="BA120" s="83">
        <v>0</v>
      </c>
      <c r="BB120" s="83">
        <v>0</v>
      </c>
      <c r="BC120" s="83">
        <v>0</v>
      </c>
      <c r="BD120" s="83">
        <v>0</v>
      </c>
      <c r="BE120" s="586">
        <f t="shared" si="7"/>
        <v>0</v>
      </c>
      <c r="BF120" s="82">
        <v>0.94721959034263092</v>
      </c>
    </row>
    <row r="121" spans="1:58">
      <c r="A121" s="598" t="s">
        <v>932</v>
      </c>
      <c r="B121" s="586">
        <v>217529.87</v>
      </c>
      <c r="C121" s="586">
        <v>217529.87</v>
      </c>
      <c r="D121" s="586">
        <v>0</v>
      </c>
      <c r="E121" s="586">
        <v>0</v>
      </c>
      <c r="F121" s="586">
        <v>217529.87</v>
      </c>
      <c r="G121" s="586">
        <v>205850.6499703803</v>
      </c>
      <c r="H121" s="586">
        <v>0</v>
      </c>
      <c r="I121" s="586">
        <v>0</v>
      </c>
      <c r="J121" s="586">
        <v>205850.6499703803</v>
      </c>
      <c r="K121" s="599">
        <v>0.94630981009817317</v>
      </c>
      <c r="L121" s="586">
        <v>383476.52</v>
      </c>
      <c r="M121" s="586">
        <v>383476.52</v>
      </c>
      <c r="N121" s="586">
        <v>0</v>
      </c>
      <c r="O121" s="586">
        <v>0</v>
      </c>
      <c r="P121" s="586">
        <v>383476.52</v>
      </c>
      <c r="Q121" s="586">
        <v>362629.93225524976</v>
      </c>
      <c r="R121" s="586">
        <v>0</v>
      </c>
      <c r="S121" s="586">
        <v>0</v>
      </c>
      <c r="T121" s="586">
        <v>362629.93225524976</v>
      </c>
      <c r="U121" s="599">
        <v>0.94563790308530427</v>
      </c>
      <c r="V121" s="586">
        <v>104021.72</v>
      </c>
      <c r="W121" s="586">
        <v>104021.72</v>
      </c>
      <c r="X121" s="586">
        <v>0</v>
      </c>
      <c r="Y121" s="586">
        <v>0</v>
      </c>
      <c r="Z121" s="586">
        <v>104021.72</v>
      </c>
      <c r="AA121" s="586">
        <v>98882.545790635719</v>
      </c>
      <c r="AB121" s="586">
        <v>0</v>
      </c>
      <c r="AC121" s="586">
        <v>0</v>
      </c>
      <c r="AD121" s="586">
        <v>98882.545790635719</v>
      </c>
      <c r="AE121" s="586">
        <f t="shared" si="6"/>
        <v>98868.794932722521</v>
      </c>
      <c r="AF121" s="599">
        <v>0.95059518137784804</v>
      </c>
      <c r="AG121" s="586">
        <v>243864.36999999997</v>
      </c>
      <c r="AH121" s="586">
        <v>243864.36999999997</v>
      </c>
      <c r="AI121" s="586">
        <v>0</v>
      </c>
      <c r="AJ121" s="586">
        <v>0</v>
      </c>
      <c r="AK121" s="586">
        <v>243864.36999999997</v>
      </c>
      <c r="AL121" s="586">
        <v>231984.2092695981</v>
      </c>
      <c r="AM121" s="586">
        <v>0</v>
      </c>
      <c r="AN121" s="586">
        <v>0</v>
      </c>
      <c r="AO121" s="586">
        <v>231984.2092695981</v>
      </c>
      <c r="AP121" s="599">
        <v>0.95128373722490955</v>
      </c>
      <c r="AV121" s="83">
        <v>243864.36999999997</v>
      </c>
      <c r="AW121" s="83">
        <v>243864.36999999997</v>
      </c>
      <c r="AX121" s="83">
        <v>0</v>
      </c>
      <c r="AY121" s="83">
        <v>0</v>
      </c>
      <c r="AZ121" s="83">
        <v>243864.36999999997</v>
      </c>
      <c r="BA121" s="83">
        <v>231984.2092695981</v>
      </c>
      <c r="BB121" s="83">
        <v>0</v>
      </c>
      <c r="BC121" s="83">
        <v>0</v>
      </c>
      <c r="BD121" s="83">
        <v>231984.2092695981</v>
      </c>
      <c r="BE121" s="586">
        <f t="shared" si="7"/>
        <v>231942.62821879203</v>
      </c>
      <c r="BF121" s="82">
        <v>0.95128373722490955</v>
      </c>
    </row>
    <row r="122" spans="1:58">
      <c r="A122" s="598" t="s">
        <v>930</v>
      </c>
      <c r="B122" s="586">
        <v>70564123.159999996</v>
      </c>
      <c r="C122" s="586">
        <v>70564123.159999996</v>
      </c>
      <c r="D122" s="586">
        <v>0</v>
      </c>
      <c r="E122" s="586">
        <v>0</v>
      </c>
      <c r="F122" s="586">
        <v>70564123.159999996</v>
      </c>
      <c r="G122" s="586">
        <v>66775521.987283699</v>
      </c>
      <c r="H122" s="586">
        <v>0</v>
      </c>
      <c r="I122" s="586">
        <v>0</v>
      </c>
      <c r="J122" s="586">
        <v>66775521.987283699</v>
      </c>
      <c r="K122" s="599">
        <v>0.94630981009817317</v>
      </c>
      <c r="L122" s="586">
        <v>80686059.140000015</v>
      </c>
      <c r="M122" s="586">
        <v>80686059.140000015</v>
      </c>
      <c r="N122" s="586">
        <v>0</v>
      </c>
      <c r="O122" s="586">
        <v>0</v>
      </c>
      <c r="P122" s="586">
        <v>80686059.140000015</v>
      </c>
      <c r="Q122" s="586">
        <v>76299795.773366466</v>
      </c>
      <c r="R122" s="586">
        <v>0</v>
      </c>
      <c r="S122" s="586">
        <v>0</v>
      </c>
      <c r="T122" s="586">
        <v>76299795.773366466</v>
      </c>
      <c r="U122" s="599">
        <v>0.94563790308530427</v>
      </c>
      <c r="V122" s="586">
        <v>87668029.440000013</v>
      </c>
      <c r="W122" s="586">
        <v>87668029.440000013</v>
      </c>
      <c r="X122" s="586">
        <v>0</v>
      </c>
      <c r="Y122" s="586">
        <v>0</v>
      </c>
      <c r="Z122" s="586">
        <v>87668029.440000013</v>
      </c>
      <c r="AA122" s="586">
        <v>83336806.346555337</v>
      </c>
      <c r="AB122" s="586">
        <v>0</v>
      </c>
      <c r="AC122" s="586">
        <v>0</v>
      </c>
      <c r="AD122" s="586">
        <v>83336806.346555337</v>
      </c>
      <c r="AE122" s="586">
        <f t="shared" si="6"/>
        <v>83325217.318645015</v>
      </c>
      <c r="AF122" s="599">
        <v>0.95059518137784804</v>
      </c>
      <c r="AG122" s="586">
        <v>83646833.150000006</v>
      </c>
      <c r="AH122" s="586">
        <v>83646833.150000006</v>
      </c>
      <c r="AI122" s="586">
        <v>0</v>
      </c>
      <c r="AJ122" s="586">
        <v>0</v>
      </c>
      <c r="AK122" s="586">
        <v>83646833.150000006</v>
      </c>
      <c r="AL122" s="586">
        <v>79571872.045960456</v>
      </c>
      <c r="AM122" s="586">
        <v>0</v>
      </c>
      <c r="AN122" s="586">
        <v>0</v>
      </c>
      <c r="AO122" s="586">
        <v>79571872.045960456</v>
      </c>
      <c r="AP122" s="599">
        <v>0.95128373722490955</v>
      </c>
      <c r="AV122" s="83">
        <v>83646833.150000006</v>
      </c>
      <c r="AW122" s="83">
        <v>83646833.150000006</v>
      </c>
      <c r="AX122" s="83">
        <v>0</v>
      </c>
      <c r="AY122" s="83">
        <v>0</v>
      </c>
      <c r="AZ122" s="83">
        <v>83646833.150000006</v>
      </c>
      <c r="BA122" s="83">
        <v>79571872.045960456</v>
      </c>
      <c r="BB122" s="83">
        <v>0</v>
      </c>
      <c r="BC122" s="83">
        <v>0</v>
      </c>
      <c r="BD122" s="83">
        <v>79571872.045960456</v>
      </c>
      <c r="BE122" s="586">
        <f t="shared" si="7"/>
        <v>79557609.51462397</v>
      </c>
      <c r="BF122" s="82">
        <v>0.95128373722490955</v>
      </c>
    </row>
    <row r="123" spans="1:58">
      <c r="A123" s="598" t="s">
        <v>929</v>
      </c>
      <c r="B123" s="586">
        <v>1856086.4800000002</v>
      </c>
      <c r="C123" s="586">
        <v>1856086.4800000002</v>
      </c>
      <c r="D123" s="586">
        <v>-1856086.4800000002</v>
      </c>
      <c r="E123" s="586">
        <v>0</v>
      </c>
      <c r="F123" s="586">
        <v>0</v>
      </c>
      <c r="G123" s="586">
        <v>1751854.475727686</v>
      </c>
      <c r="H123" s="586">
        <v>-1751854.475727686</v>
      </c>
      <c r="I123" s="586">
        <v>0</v>
      </c>
      <c r="J123" s="586">
        <v>0</v>
      </c>
      <c r="K123" s="599">
        <v>0.94384313155908861</v>
      </c>
      <c r="L123" s="586">
        <v>29490.980000000003</v>
      </c>
      <c r="M123" s="586">
        <v>29490.980000000003</v>
      </c>
      <c r="N123" s="586">
        <v>-29490.980000000003</v>
      </c>
      <c r="O123" s="586">
        <v>0</v>
      </c>
      <c r="P123" s="586">
        <v>0</v>
      </c>
      <c r="Q123" s="586">
        <v>27803.393834838225</v>
      </c>
      <c r="R123" s="586">
        <v>-27803.393834838225</v>
      </c>
      <c r="S123" s="586">
        <v>0</v>
      </c>
      <c r="T123" s="586">
        <v>0</v>
      </c>
      <c r="U123" s="599">
        <v>0.94277619240995802</v>
      </c>
      <c r="V123" s="586">
        <v>17837.52</v>
      </c>
      <c r="W123" s="586">
        <v>17837.52</v>
      </c>
      <c r="X123" s="586">
        <v>-17837.52</v>
      </c>
      <c r="Y123" s="586">
        <v>0</v>
      </c>
      <c r="Z123" s="586">
        <v>0</v>
      </c>
      <c r="AA123" s="586">
        <v>16894.300039577094</v>
      </c>
      <c r="AB123" s="586">
        <v>-16894.300039577094</v>
      </c>
      <c r="AC123" s="586">
        <v>0</v>
      </c>
      <c r="AD123" s="586">
        <v>0</v>
      </c>
      <c r="AE123" s="586">
        <f t="shared" si="6"/>
        <v>0</v>
      </c>
      <c r="AF123" s="599">
        <v>0.94712157517284312</v>
      </c>
      <c r="AG123" s="586">
        <v>72873.72</v>
      </c>
      <c r="AH123" s="586">
        <v>72873.72</v>
      </c>
      <c r="AI123" s="586">
        <v>-72873.72</v>
      </c>
      <c r="AJ123" s="586">
        <v>0</v>
      </c>
      <c r="AK123" s="586">
        <v>0</v>
      </c>
      <c r="AL123" s="586">
        <v>69027.415205143596</v>
      </c>
      <c r="AM123" s="586">
        <v>-69027.415205143596</v>
      </c>
      <c r="AN123" s="586">
        <v>0</v>
      </c>
      <c r="AO123" s="586">
        <v>0</v>
      </c>
      <c r="AP123" s="599">
        <v>0.94721959034263092</v>
      </c>
      <c r="AV123" s="83">
        <v>72873.72</v>
      </c>
      <c r="AW123" s="83">
        <v>72873.72</v>
      </c>
      <c r="AX123" s="83">
        <v>-72873.72</v>
      </c>
      <c r="AY123" s="83">
        <v>0</v>
      </c>
      <c r="AZ123" s="83">
        <v>0</v>
      </c>
      <c r="BA123" s="83">
        <v>69027.415205143596</v>
      </c>
      <c r="BB123" s="83">
        <v>-69027.415205143596</v>
      </c>
      <c r="BC123" s="83">
        <v>0</v>
      </c>
      <c r="BD123" s="83">
        <v>0</v>
      </c>
      <c r="BE123" s="586">
        <f t="shared" si="7"/>
        <v>0</v>
      </c>
      <c r="BF123" s="82">
        <v>0.94721959034263092</v>
      </c>
    </row>
    <row r="124" spans="1:58">
      <c r="A124" s="598" t="s">
        <v>928</v>
      </c>
      <c r="B124" s="586">
        <v>1464.1700000000003</v>
      </c>
      <c r="C124" s="586">
        <v>1464.1700000000003</v>
      </c>
      <c r="D124" s="586">
        <v>-1464.1700000000003</v>
      </c>
      <c r="E124" s="586">
        <v>0</v>
      </c>
      <c r="F124" s="586">
        <v>0</v>
      </c>
      <c r="G124" s="586">
        <v>1464.1700000000003</v>
      </c>
      <c r="H124" s="586">
        <v>-1464.1700000000003</v>
      </c>
      <c r="I124" s="586">
        <v>0</v>
      </c>
      <c r="J124" s="586">
        <v>0</v>
      </c>
      <c r="K124" s="599">
        <v>1</v>
      </c>
      <c r="L124" s="586">
        <v>0</v>
      </c>
      <c r="M124" s="586">
        <v>0</v>
      </c>
      <c r="N124" s="586">
        <v>0</v>
      </c>
      <c r="O124" s="586">
        <v>0</v>
      </c>
      <c r="P124" s="586">
        <v>0</v>
      </c>
      <c r="Q124" s="586">
        <v>0</v>
      </c>
      <c r="R124" s="586">
        <v>0</v>
      </c>
      <c r="S124" s="586">
        <v>0</v>
      </c>
      <c r="T124" s="586">
        <v>0</v>
      </c>
      <c r="U124" s="599">
        <v>1</v>
      </c>
      <c r="V124" s="586">
        <v>0</v>
      </c>
      <c r="W124" s="586">
        <v>0</v>
      </c>
      <c r="X124" s="586">
        <v>0</v>
      </c>
      <c r="Y124" s="586">
        <v>0</v>
      </c>
      <c r="Z124" s="586">
        <v>0</v>
      </c>
      <c r="AA124" s="586">
        <v>0</v>
      </c>
      <c r="AB124" s="586">
        <v>0</v>
      </c>
      <c r="AC124" s="586">
        <v>0</v>
      </c>
      <c r="AD124" s="586">
        <v>0</v>
      </c>
      <c r="AE124" s="586">
        <f t="shared" si="6"/>
        <v>0</v>
      </c>
      <c r="AF124" s="599">
        <v>1</v>
      </c>
      <c r="AG124" s="586">
        <v>0</v>
      </c>
      <c r="AH124" s="586">
        <v>0</v>
      </c>
      <c r="AI124" s="586">
        <v>0</v>
      </c>
      <c r="AJ124" s="586">
        <v>0</v>
      </c>
      <c r="AK124" s="586">
        <v>0</v>
      </c>
      <c r="AL124" s="586">
        <v>0</v>
      </c>
      <c r="AM124" s="586">
        <v>0</v>
      </c>
      <c r="AN124" s="586">
        <v>0</v>
      </c>
      <c r="AO124" s="586">
        <v>0</v>
      </c>
      <c r="AP124" s="599">
        <v>1</v>
      </c>
      <c r="AV124" s="83">
        <v>0</v>
      </c>
      <c r="AW124" s="83">
        <v>0</v>
      </c>
      <c r="AX124" s="83">
        <v>0</v>
      </c>
      <c r="AY124" s="83">
        <v>0</v>
      </c>
      <c r="AZ124" s="83">
        <v>0</v>
      </c>
      <c r="BA124" s="83">
        <v>0</v>
      </c>
      <c r="BB124" s="83">
        <v>0</v>
      </c>
      <c r="BC124" s="83">
        <v>0</v>
      </c>
      <c r="BD124" s="83">
        <v>0</v>
      </c>
      <c r="BE124" s="586">
        <f t="shared" si="7"/>
        <v>0</v>
      </c>
      <c r="BF124" s="82">
        <v>1</v>
      </c>
    </row>
    <row r="125" spans="1:58">
      <c r="A125" s="598" t="s">
        <v>3148</v>
      </c>
      <c r="B125" s="586">
        <v>1628.09</v>
      </c>
      <c r="C125" s="586">
        <v>1628.09</v>
      </c>
      <c r="D125" s="586">
        <v>0</v>
      </c>
      <c r="E125" s="586">
        <v>0</v>
      </c>
      <c r="F125" s="586">
        <v>1628.09</v>
      </c>
      <c r="G125" s="586">
        <v>0</v>
      </c>
      <c r="H125" s="586">
        <v>0</v>
      </c>
      <c r="I125" s="586">
        <v>0</v>
      </c>
      <c r="J125" s="586">
        <v>0</v>
      </c>
      <c r="K125" s="599">
        <v>0</v>
      </c>
      <c r="L125" s="586">
        <v>0</v>
      </c>
      <c r="M125" s="586">
        <v>0</v>
      </c>
      <c r="N125" s="586">
        <v>0</v>
      </c>
      <c r="O125" s="586">
        <v>0</v>
      </c>
      <c r="P125" s="586">
        <v>0</v>
      </c>
      <c r="Q125" s="586">
        <v>0</v>
      </c>
      <c r="R125" s="586">
        <v>0</v>
      </c>
      <c r="S125" s="586">
        <v>0</v>
      </c>
      <c r="T125" s="586">
        <v>0</v>
      </c>
      <c r="U125" s="599">
        <v>0</v>
      </c>
      <c r="V125" s="586">
        <v>0</v>
      </c>
      <c r="W125" s="586">
        <v>0</v>
      </c>
      <c r="X125" s="586">
        <v>0</v>
      </c>
      <c r="Y125" s="586">
        <v>0</v>
      </c>
      <c r="Z125" s="586">
        <v>0</v>
      </c>
      <c r="AA125" s="586">
        <v>0</v>
      </c>
      <c r="AB125" s="586">
        <v>0</v>
      </c>
      <c r="AC125" s="586">
        <v>0</v>
      </c>
      <c r="AD125" s="586">
        <v>0</v>
      </c>
      <c r="AE125" s="586">
        <f t="shared" si="6"/>
        <v>0</v>
      </c>
      <c r="AF125" s="599">
        <v>0</v>
      </c>
      <c r="AG125" s="586">
        <v>0</v>
      </c>
      <c r="AH125" s="586">
        <v>0</v>
      </c>
      <c r="AI125" s="586">
        <v>0</v>
      </c>
      <c r="AJ125" s="586">
        <v>0</v>
      </c>
      <c r="AK125" s="586">
        <v>0</v>
      </c>
      <c r="AL125" s="586">
        <v>0</v>
      </c>
      <c r="AM125" s="586">
        <v>0</v>
      </c>
      <c r="AN125" s="586">
        <v>0</v>
      </c>
      <c r="AO125" s="586">
        <v>0</v>
      </c>
      <c r="AP125" s="599">
        <v>0</v>
      </c>
      <c r="AV125" s="83">
        <v>0</v>
      </c>
      <c r="AW125" s="83">
        <v>0</v>
      </c>
      <c r="AX125" s="83">
        <v>0</v>
      </c>
      <c r="AY125" s="83">
        <v>0</v>
      </c>
      <c r="AZ125" s="83">
        <v>0</v>
      </c>
      <c r="BA125" s="83">
        <v>0</v>
      </c>
      <c r="BB125" s="83">
        <v>0</v>
      </c>
      <c r="BC125" s="83">
        <v>0</v>
      </c>
      <c r="BD125" s="83">
        <v>0</v>
      </c>
      <c r="BE125" s="586">
        <f t="shared" si="7"/>
        <v>0</v>
      </c>
      <c r="BF125" s="82">
        <v>0</v>
      </c>
    </row>
    <row r="126" spans="1:58">
      <c r="A126" s="598" t="s">
        <v>926</v>
      </c>
      <c r="B126" s="586">
        <v>0</v>
      </c>
      <c r="C126" s="586">
        <v>0</v>
      </c>
      <c r="D126" s="586">
        <v>0</v>
      </c>
      <c r="E126" s="586">
        <v>0</v>
      </c>
      <c r="F126" s="586">
        <v>0</v>
      </c>
      <c r="G126" s="586">
        <v>0</v>
      </c>
      <c r="H126" s="586">
        <v>0</v>
      </c>
      <c r="I126" s="586">
        <v>0</v>
      </c>
      <c r="J126" s="586">
        <v>0</v>
      </c>
      <c r="K126" s="599">
        <v>0.94630981009817317</v>
      </c>
      <c r="L126" s="586">
        <v>0</v>
      </c>
      <c r="M126" s="586">
        <v>0</v>
      </c>
      <c r="N126" s="586">
        <v>0</v>
      </c>
      <c r="O126" s="586">
        <v>0</v>
      </c>
      <c r="P126" s="586">
        <v>0</v>
      </c>
      <c r="Q126" s="586">
        <v>0</v>
      </c>
      <c r="R126" s="586">
        <v>0</v>
      </c>
      <c r="S126" s="586">
        <v>0</v>
      </c>
      <c r="T126" s="586">
        <v>0</v>
      </c>
      <c r="U126" s="599">
        <v>0.94563790308530427</v>
      </c>
      <c r="V126" s="586">
        <v>0</v>
      </c>
      <c r="W126" s="586">
        <v>0</v>
      </c>
      <c r="X126" s="586">
        <v>0</v>
      </c>
      <c r="Y126" s="586">
        <v>0</v>
      </c>
      <c r="Z126" s="586">
        <v>0</v>
      </c>
      <c r="AA126" s="586">
        <v>0</v>
      </c>
      <c r="AB126" s="586">
        <v>0</v>
      </c>
      <c r="AC126" s="586">
        <v>0</v>
      </c>
      <c r="AD126" s="586">
        <v>0</v>
      </c>
      <c r="AE126" s="586">
        <f t="shared" si="6"/>
        <v>0</v>
      </c>
      <c r="AF126" s="599">
        <v>0.95059518137784804</v>
      </c>
      <c r="AG126" s="586">
        <v>0</v>
      </c>
      <c r="AH126" s="586">
        <v>0</v>
      </c>
      <c r="AI126" s="586">
        <v>0</v>
      </c>
      <c r="AJ126" s="586">
        <v>0</v>
      </c>
      <c r="AK126" s="586">
        <v>0</v>
      </c>
      <c r="AL126" s="586">
        <v>0</v>
      </c>
      <c r="AM126" s="586">
        <v>0</v>
      </c>
      <c r="AN126" s="586">
        <v>0</v>
      </c>
      <c r="AO126" s="586">
        <v>0</v>
      </c>
      <c r="AP126" s="599">
        <v>0.95128373722490955</v>
      </c>
      <c r="AV126" s="83">
        <v>0</v>
      </c>
      <c r="AW126" s="83">
        <v>0</v>
      </c>
      <c r="AX126" s="83">
        <v>0</v>
      </c>
      <c r="AY126" s="83">
        <v>0</v>
      </c>
      <c r="AZ126" s="83">
        <v>0</v>
      </c>
      <c r="BA126" s="83">
        <v>0</v>
      </c>
      <c r="BB126" s="83">
        <v>0</v>
      </c>
      <c r="BC126" s="83">
        <v>0</v>
      </c>
      <c r="BD126" s="83">
        <v>0</v>
      </c>
      <c r="BE126" s="586">
        <f t="shared" si="7"/>
        <v>0</v>
      </c>
      <c r="BF126" s="82">
        <v>0.95128373722490955</v>
      </c>
    </row>
    <row r="127" spans="1:58">
      <c r="A127" s="598" t="s">
        <v>924</v>
      </c>
      <c r="B127" s="586">
        <v>80858539.939999998</v>
      </c>
      <c r="C127" s="586">
        <v>80858539.939999998</v>
      </c>
      <c r="D127" s="586">
        <v>0</v>
      </c>
      <c r="E127" s="586">
        <v>0</v>
      </c>
      <c r="F127" s="586">
        <v>80858539.939999998</v>
      </c>
      <c r="G127" s="586">
        <v>76691122.331766039</v>
      </c>
      <c r="H127" s="586">
        <v>0</v>
      </c>
      <c r="I127" s="586">
        <v>0</v>
      </c>
      <c r="J127" s="586">
        <v>76691122.331766039</v>
      </c>
      <c r="K127" s="599">
        <v>0.94846039006731586</v>
      </c>
      <c r="L127" s="586">
        <v>102904683.30000003</v>
      </c>
      <c r="M127" s="586">
        <v>102904683.30000003</v>
      </c>
      <c r="N127" s="586">
        <v>0</v>
      </c>
      <c r="O127" s="586">
        <v>0</v>
      </c>
      <c r="P127" s="586">
        <v>102904683.30000003</v>
      </c>
      <c r="Q127" s="586">
        <v>97173612.122861654</v>
      </c>
      <c r="R127" s="586">
        <v>0</v>
      </c>
      <c r="S127" s="586">
        <v>0</v>
      </c>
      <c r="T127" s="586">
        <v>97173612.122861654</v>
      </c>
      <c r="U127" s="599">
        <v>0.94430699368239179</v>
      </c>
      <c r="V127" s="586">
        <v>84301296.589999989</v>
      </c>
      <c r="W127" s="586">
        <v>84301296.589999989</v>
      </c>
      <c r="X127" s="586">
        <v>0</v>
      </c>
      <c r="Y127" s="586">
        <v>-39902439.811610237</v>
      </c>
      <c r="Z127" s="586">
        <v>44398856.778389752</v>
      </c>
      <c r="AA127" s="586">
        <v>79967155.862624198</v>
      </c>
      <c r="AB127" s="586">
        <v>0</v>
      </c>
      <c r="AC127" s="586">
        <v>-37850955.475013711</v>
      </c>
      <c r="AD127" s="586">
        <v>42116200.387610488</v>
      </c>
      <c r="AE127" s="586">
        <f t="shared" si="6"/>
        <v>42116200.387610488</v>
      </c>
      <c r="AF127" s="599">
        <v>1</v>
      </c>
      <c r="AG127" s="586">
        <v>91165449.900000006</v>
      </c>
      <c r="AH127" s="586">
        <v>91165449.900000006</v>
      </c>
      <c r="AI127" s="586">
        <v>0</v>
      </c>
      <c r="AJ127" s="586">
        <v>-47371293.38014733</v>
      </c>
      <c r="AK127" s="586">
        <v>43794156.519852675</v>
      </c>
      <c r="AL127" s="586">
        <v>86484947.852425784</v>
      </c>
      <c r="AM127" s="586">
        <v>0</v>
      </c>
      <c r="AN127" s="586">
        <v>-44939215.922017887</v>
      </c>
      <c r="AO127" s="586">
        <v>41545731.930407897</v>
      </c>
      <c r="AP127" s="599">
        <v>0.94865925575195109</v>
      </c>
      <c r="AV127" s="83">
        <v>91165449.900000006</v>
      </c>
      <c r="AW127" s="83">
        <v>91165449.900000006</v>
      </c>
      <c r="AX127" s="83">
        <v>0</v>
      </c>
      <c r="AY127" s="83">
        <v>-47371293.38014733</v>
      </c>
      <c r="AZ127" s="83">
        <v>43794156.519852675</v>
      </c>
      <c r="BA127" s="83">
        <v>86484947.852425784</v>
      </c>
      <c r="BB127" s="83">
        <v>0</v>
      </c>
      <c r="BC127" s="83">
        <v>-44939215.922017887</v>
      </c>
      <c r="BD127" s="83">
        <v>41545731.930407897</v>
      </c>
      <c r="BE127" s="586">
        <f t="shared" si="7"/>
        <v>41545731.930407897</v>
      </c>
      <c r="BF127" s="82">
        <v>1</v>
      </c>
    </row>
    <row r="128" spans="1:58">
      <c r="A128" s="598" t="s">
        <v>922</v>
      </c>
      <c r="B128" s="586">
        <v>7064700.8600000003</v>
      </c>
      <c r="C128" s="586">
        <v>7064700.8600000003</v>
      </c>
      <c r="D128" s="586">
        <v>0</v>
      </c>
      <c r="E128" s="586">
        <v>0</v>
      </c>
      <c r="F128" s="586">
        <v>7064700.8600000003</v>
      </c>
      <c r="G128" s="586">
        <v>6685395.7292270008</v>
      </c>
      <c r="H128" s="586">
        <v>0</v>
      </c>
      <c r="I128" s="586">
        <v>0</v>
      </c>
      <c r="J128" s="586">
        <v>6685395.7292270008</v>
      </c>
      <c r="K128" s="599">
        <v>0.94630981009817317</v>
      </c>
      <c r="L128" s="586">
        <v>10286032.210000001</v>
      </c>
      <c r="M128" s="586">
        <v>10286032.210000001</v>
      </c>
      <c r="N128" s="586">
        <v>0</v>
      </c>
      <c r="O128" s="586">
        <v>0</v>
      </c>
      <c r="P128" s="586">
        <v>10286032.210000001</v>
      </c>
      <c r="Q128" s="586">
        <v>9726861.9301322997</v>
      </c>
      <c r="R128" s="586">
        <v>0</v>
      </c>
      <c r="S128" s="586">
        <v>0</v>
      </c>
      <c r="T128" s="586">
        <v>9726861.9301322997</v>
      </c>
      <c r="U128" s="599">
        <v>0.94563790308530427</v>
      </c>
      <c r="V128" s="586">
        <v>8282053.2199999997</v>
      </c>
      <c r="W128" s="586">
        <v>8282053.2199999997</v>
      </c>
      <c r="X128" s="586">
        <v>0</v>
      </c>
      <c r="Y128" s="586">
        <v>0</v>
      </c>
      <c r="Z128" s="586">
        <v>8282053.2199999997</v>
      </c>
      <c r="AA128" s="586">
        <v>7872879.88284689</v>
      </c>
      <c r="AB128" s="586">
        <v>0</v>
      </c>
      <c r="AC128" s="586">
        <v>0</v>
      </c>
      <c r="AD128" s="586">
        <v>7872879.88284689</v>
      </c>
      <c r="AE128" s="586">
        <f t="shared" si="6"/>
        <v>7871785.0601785304</v>
      </c>
      <c r="AF128" s="599">
        <v>0.95059518137784804</v>
      </c>
      <c r="AG128" s="586">
        <v>11232051.85</v>
      </c>
      <c r="AH128" s="586">
        <v>11232051.85</v>
      </c>
      <c r="AI128" s="586">
        <v>0</v>
      </c>
      <c r="AJ128" s="586">
        <v>0</v>
      </c>
      <c r="AK128" s="586">
        <v>11232051.85</v>
      </c>
      <c r="AL128" s="586">
        <v>10684868.260571958</v>
      </c>
      <c r="AM128" s="586">
        <v>0</v>
      </c>
      <c r="AN128" s="586">
        <v>0</v>
      </c>
      <c r="AO128" s="586">
        <v>10684868.260571958</v>
      </c>
      <c r="AP128" s="599">
        <v>0.95128373722490955</v>
      </c>
      <c r="AV128" s="83">
        <v>11232051.85</v>
      </c>
      <c r="AW128" s="83">
        <v>11232051.85</v>
      </c>
      <c r="AX128" s="83">
        <v>0</v>
      </c>
      <c r="AY128" s="83">
        <v>0</v>
      </c>
      <c r="AZ128" s="83">
        <v>11232051.85</v>
      </c>
      <c r="BA128" s="83">
        <v>10684868.260571958</v>
      </c>
      <c r="BB128" s="83">
        <v>0</v>
      </c>
      <c r="BC128" s="83">
        <v>0</v>
      </c>
      <c r="BD128" s="83">
        <v>10684868.260571958</v>
      </c>
      <c r="BE128" s="586">
        <f t="shared" si="7"/>
        <v>10682953.095520863</v>
      </c>
      <c r="BF128" s="82">
        <v>0.95128373722490955</v>
      </c>
    </row>
    <row r="129" spans="1:58">
      <c r="A129" s="598" t="s">
        <v>921</v>
      </c>
      <c r="B129" s="586">
        <v>27774988.969999995</v>
      </c>
      <c r="C129" s="586">
        <v>27774988.969999995</v>
      </c>
      <c r="D129" s="586">
        <v>-27774988.969999995</v>
      </c>
      <c r="E129" s="586">
        <v>0</v>
      </c>
      <c r="F129" s="586">
        <v>0</v>
      </c>
      <c r="G129" s="586">
        <v>26215232.56846394</v>
      </c>
      <c r="H129" s="586">
        <v>-26215232.56846394</v>
      </c>
      <c r="I129" s="586">
        <v>0</v>
      </c>
      <c r="J129" s="586">
        <v>0</v>
      </c>
      <c r="K129" s="599">
        <v>0.94384313155908861</v>
      </c>
      <c r="L129" s="586">
        <v>28136800</v>
      </c>
      <c r="M129" s="586">
        <v>28136800</v>
      </c>
      <c r="N129" s="586">
        <v>-28136800</v>
      </c>
      <c r="O129" s="586">
        <v>0</v>
      </c>
      <c r="P129" s="586">
        <v>0</v>
      </c>
      <c r="Q129" s="586">
        <v>26526705.170600507</v>
      </c>
      <c r="R129" s="586">
        <v>-26526705.170600507</v>
      </c>
      <c r="S129" s="586">
        <v>0</v>
      </c>
      <c r="T129" s="586">
        <v>0</v>
      </c>
      <c r="U129" s="599">
        <v>0.94277619240995802</v>
      </c>
      <c r="V129" s="586">
        <v>27161800</v>
      </c>
      <c r="W129" s="586">
        <v>27161800</v>
      </c>
      <c r="X129" s="586">
        <v>-27161800</v>
      </c>
      <c r="Y129" s="586">
        <v>0</v>
      </c>
      <c r="Z129" s="586">
        <v>0</v>
      </c>
      <c r="AA129" s="586">
        <v>25725526.80052973</v>
      </c>
      <c r="AB129" s="586">
        <v>-25725526.80052973</v>
      </c>
      <c r="AC129" s="586">
        <v>0</v>
      </c>
      <c r="AD129" s="586">
        <v>0</v>
      </c>
      <c r="AE129" s="586">
        <f t="shared" si="6"/>
        <v>0</v>
      </c>
      <c r="AF129" s="599">
        <v>0.94712157517284312</v>
      </c>
      <c r="AG129" s="586">
        <v>610000</v>
      </c>
      <c r="AH129" s="586">
        <v>610000</v>
      </c>
      <c r="AI129" s="586">
        <v>-610000</v>
      </c>
      <c r="AJ129" s="586">
        <v>0</v>
      </c>
      <c r="AK129" s="586">
        <v>0</v>
      </c>
      <c r="AL129" s="586">
        <v>577803.95010900486</v>
      </c>
      <c r="AM129" s="586">
        <v>-577803.95010900486</v>
      </c>
      <c r="AN129" s="586">
        <v>0</v>
      </c>
      <c r="AO129" s="586">
        <v>0</v>
      </c>
      <c r="AP129" s="599">
        <v>0.94721959034263092</v>
      </c>
      <c r="AV129" s="83">
        <v>610000</v>
      </c>
      <c r="AW129" s="83">
        <v>610000</v>
      </c>
      <c r="AX129" s="83">
        <v>-610000</v>
      </c>
      <c r="AY129" s="83">
        <v>0</v>
      </c>
      <c r="AZ129" s="83">
        <v>0</v>
      </c>
      <c r="BA129" s="83">
        <v>577803.95010900486</v>
      </c>
      <c r="BB129" s="83">
        <v>-577803.95010900486</v>
      </c>
      <c r="BC129" s="83">
        <v>0</v>
      </c>
      <c r="BD129" s="83">
        <v>0</v>
      </c>
      <c r="BE129" s="586">
        <f t="shared" si="7"/>
        <v>0</v>
      </c>
      <c r="BF129" s="82">
        <v>0.94721959034263092</v>
      </c>
    </row>
    <row r="130" spans="1:58">
      <c r="A130" s="598" t="s">
        <v>920</v>
      </c>
      <c r="B130" s="586">
        <v>0</v>
      </c>
      <c r="C130" s="586">
        <v>0</v>
      </c>
      <c r="D130" s="586">
        <v>0</v>
      </c>
      <c r="E130" s="586">
        <v>0</v>
      </c>
      <c r="F130" s="586">
        <v>0</v>
      </c>
      <c r="G130" s="586">
        <v>0</v>
      </c>
      <c r="H130" s="586">
        <v>0</v>
      </c>
      <c r="I130" s="586">
        <v>0</v>
      </c>
      <c r="J130" s="586">
        <v>0</v>
      </c>
      <c r="K130" s="599">
        <v>0.94645979999999963</v>
      </c>
      <c r="L130" s="586">
        <v>0</v>
      </c>
      <c r="M130" s="586">
        <v>0</v>
      </c>
      <c r="N130" s="586">
        <v>0</v>
      </c>
      <c r="O130" s="586">
        <v>0</v>
      </c>
      <c r="P130" s="586">
        <v>0</v>
      </c>
      <c r="Q130" s="586">
        <v>0</v>
      </c>
      <c r="R130" s="586">
        <v>0</v>
      </c>
      <c r="S130" s="586">
        <v>0</v>
      </c>
      <c r="T130" s="586">
        <v>0</v>
      </c>
      <c r="U130" s="599">
        <v>0.94277619240995802</v>
      </c>
      <c r="V130" s="586">
        <v>0</v>
      </c>
      <c r="W130" s="586">
        <v>0</v>
      </c>
      <c r="X130" s="586">
        <v>0</v>
      </c>
      <c r="Y130" s="586">
        <v>0</v>
      </c>
      <c r="Z130" s="586">
        <v>0</v>
      </c>
      <c r="AA130" s="586">
        <v>0</v>
      </c>
      <c r="AB130" s="586">
        <v>0</v>
      </c>
      <c r="AC130" s="586">
        <v>0</v>
      </c>
      <c r="AD130" s="586">
        <v>0</v>
      </c>
      <c r="AE130" s="586">
        <f t="shared" si="6"/>
        <v>0</v>
      </c>
      <c r="AF130" s="599">
        <v>0.94712157517284312</v>
      </c>
      <c r="AG130" s="586">
        <v>0</v>
      </c>
      <c r="AH130" s="586">
        <v>0</v>
      </c>
      <c r="AI130" s="586">
        <v>0</v>
      </c>
      <c r="AJ130" s="586">
        <v>0</v>
      </c>
      <c r="AK130" s="586">
        <v>0</v>
      </c>
      <c r="AL130" s="586">
        <v>0</v>
      </c>
      <c r="AM130" s="586">
        <v>0</v>
      </c>
      <c r="AN130" s="586">
        <v>0</v>
      </c>
      <c r="AO130" s="586">
        <v>0</v>
      </c>
      <c r="AP130" s="599">
        <v>0.94721959034263092</v>
      </c>
      <c r="AV130" s="83">
        <v>0</v>
      </c>
      <c r="AW130" s="83">
        <v>0</v>
      </c>
      <c r="AX130" s="83">
        <v>0</v>
      </c>
      <c r="AY130" s="83">
        <v>0</v>
      </c>
      <c r="AZ130" s="83">
        <v>0</v>
      </c>
      <c r="BA130" s="83">
        <v>0</v>
      </c>
      <c r="BB130" s="83">
        <v>0</v>
      </c>
      <c r="BC130" s="83">
        <v>0</v>
      </c>
      <c r="BD130" s="83">
        <v>0</v>
      </c>
      <c r="BE130" s="586">
        <f t="shared" si="7"/>
        <v>0</v>
      </c>
      <c r="BF130" s="82">
        <v>0.94721959034263092</v>
      </c>
    </row>
    <row r="131" spans="1:58">
      <c r="A131" s="598" t="s">
        <v>918</v>
      </c>
      <c r="B131" s="586">
        <v>18697574.389999993</v>
      </c>
      <c r="C131" s="586">
        <v>18697574.389999993</v>
      </c>
      <c r="D131" s="586">
        <v>0</v>
      </c>
      <c r="E131" s="586">
        <v>0</v>
      </c>
      <c r="F131" s="586">
        <v>18697574.389999993</v>
      </c>
      <c r="G131" s="586">
        <v>17733908.69925205</v>
      </c>
      <c r="H131" s="586">
        <v>0</v>
      </c>
      <c r="I131" s="586">
        <v>0</v>
      </c>
      <c r="J131" s="586">
        <v>17733908.69925205</v>
      </c>
      <c r="K131" s="599">
        <v>0.94846039006731586</v>
      </c>
      <c r="L131" s="586">
        <v>9650309.8499999996</v>
      </c>
      <c r="M131" s="586">
        <v>9650309.8499999996</v>
      </c>
      <c r="N131" s="586">
        <v>0</v>
      </c>
      <c r="O131" s="586">
        <v>0</v>
      </c>
      <c r="P131" s="586">
        <v>9650309.8499999996</v>
      </c>
      <c r="Q131" s="586">
        <v>9112855.0825570729</v>
      </c>
      <c r="R131" s="586">
        <v>0</v>
      </c>
      <c r="S131" s="586">
        <v>0</v>
      </c>
      <c r="T131" s="586">
        <v>9112855.0825570729</v>
      </c>
      <c r="U131" s="599">
        <v>0.94430699368239179</v>
      </c>
      <c r="V131" s="586">
        <v>20982857.239999998</v>
      </c>
      <c r="W131" s="586">
        <v>20982857.239999998</v>
      </c>
      <c r="X131" s="586">
        <v>0</v>
      </c>
      <c r="Y131" s="586">
        <v>0</v>
      </c>
      <c r="Z131" s="586">
        <v>20982857.239999998</v>
      </c>
      <c r="AA131" s="586">
        <v>19904076.01338499</v>
      </c>
      <c r="AB131" s="586">
        <v>0</v>
      </c>
      <c r="AC131" s="586">
        <v>0</v>
      </c>
      <c r="AD131" s="586">
        <v>19904076.01338499</v>
      </c>
      <c r="AE131" s="586">
        <f t="shared" si="6"/>
        <v>19904076.01338499</v>
      </c>
      <c r="AF131" s="599">
        <v>1</v>
      </c>
      <c r="AG131" s="586">
        <v>17146986.82</v>
      </c>
      <c r="AH131" s="586">
        <v>17146986.82</v>
      </c>
      <c r="AI131" s="586">
        <v>0</v>
      </c>
      <c r="AJ131" s="586">
        <v>0</v>
      </c>
      <c r="AK131" s="586">
        <v>17146986.82</v>
      </c>
      <c r="AL131" s="586">
        <v>16266647.755049715</v>
      </c>
      <c r="AM131" s="586">
        <v>0</v>
      </c>
      <c r="AN131" s="586">
        <v>0</v>
      </c>
      <c r="AO131" s="586">
        <v>16266647.755049715</v>
      </c>
      <c r="AP131" s="599">
        <v>0.94865925575195109</v>
      </c>
      <c r="AV131" s="83">
        <v>17146986.82</v>
      </c>
      <c r="AW131" s="83">
        <v>17146986.82</v>
      </c>
      <c r="AX131" s="83">
        <v>0</v>
      </c>
      <c r="AY131" s="83">
        <v>0</v>
      </c>
      <c r="AZ131" s="83">
        <v>17146986.82</v>
      </c>
      <c r="BA131" s="83">
        <v>16266647.755049715</v>
      </c>
      <c r="BB131" s="83">
        <v>0</v>
      </c>
      <c r="BC131" s="83">
        <v>0</v>
      </c>
      <c r="BD131" s="83">
        <v>16266647.755049715</v>
      </c>
      <c r="BE131" s="586">
        <f t="shared" si="7"/>
        <v>16266647.755049715</v>
      </c>
      <c r="BF131" s="82">
        <v>1</v>
      </c>
    </row>
    <row r="132" spans="1:58">
      <c r="A132" s="598" t="s">
        <v>916</v>
      </c>
      <c r="B132" s="586">
        <v>12752539.620000001</v>
      </c>
      <c r="C132" s="586">
        <v>12752539.620000001</v>
      </c>
      <c r="D132" s="586">
        <v>0</v>
      </c>
      <c r="E132" s="586">
        <v>0</v>
      </c>
      <c r="F132" s="586">
        <v>12752539.620000001</v>
      </c>
      <c r="G132" s="586">
        <v>12095278.7023341</v>
      </c>
      <c r="H132" s="586">
        <v>0</v>
      </c>
      <c r="I132" s="586">
        <v>0</v>
      </c>
      <c r="J132" s="586">
        <v>12095278.7023341</v>
      </c>
      <c r="K132" s="599">
        <v>0.94846039006731586</v>
      </c>
      <c r="L132" s="586">
        <v>8226755.4699999988</v>
      </c>
      <c r="M132" s="586">
        <v>8226755.4699999988</v>
      </c>
      <c r="N132" s="586">
        <v>0</v>
      </c>
      <c r="O132" s="586">
        <v>0</v>
      </c>
      <c r="P132" s="586">
        <v>8226755.4699999988</v>
      </c>
      <c r="Q132" s="586">
        <v>7768582.7256358713</v>
      </c>
      <c r="R132" s="586">
        <v>0</v>
      </c>
      <c r="S132" s="586">
        <v>0</v>
      </c>
      <c r="T132" s="586">
        <v>7768582.7256358713</v>
      </c>
      <c r="U132" s="599">
        <v>0.94430699368239179</v>
      </c>
      <c r="V132" s="586">
        <v>7381795.2700000005</v>
      </c>
      <c r="W132" s="586">
        <v>7381795.2700000005</v>
      </c>
      <c r="X132" s="586">
        <v>0</v>
      </c>
      <c r="Y132" s="586">
        <v>0</v>
      </c>
      <c r="Z132" s="586">
        <v>7381795.2700000005</v>
      </c>
      <c r="AA132" s="586">
        <v>7002278.6929720249</v>
      </c>
      <c r="AB132" s="586">
        <v>0</v>
      </c>
      <c r="AC132" s="586">
        <v>0</v>
      </c>
      <c r="AD132" s="586">
        <v>7002278.6929720249</v>
      </c>
      <c r="AE132" s="586">
        <f t="shared" si="6"/>
        <v>7002278.6929720249</v>
      </c>
      <c r="AF132" s="599">
        <v>1</v>
      </c>
      <c r="AG132" s="586">
        <v>12880892.829999998</v>
      </c>
      <c r="AH132" s="586">
        <v>12880892.829999998</v>
      </c>
      <c r="AI132" s="586">
        <v>0</v>
      </c>
      <c r="AJ132" s="586">
        <v>0</v>
      </c>
      <c r="AK132" s="586">
        <v>12880892.829999998</v>
      </c>
      <c r="AL132" s="586">
        <v>12219578.205528442</v>
      </c>
      <c r="AM132" s="586">
        <v>0</v>
      </c>
      <c r="AN132" s="586">
        <v>0</v>
      </c>
      <c r="AO132" s="586">
        <v>12219578.205528442</v>
      </c>
      <c r="AP132" s="599">
        <v>0.94865925575195109</v>
      </c>
      <c r="AV132" s="83">
        <v>12880892.829999998</v>
      </c>
      <c r="AW132" s="83">
        <v>12880892.829999998</v>
      </c>
      <c r="AX132" s="83">
        <v>0</v>
      </c>
      <c r="AY132" s="83">
        <v>0</v>
      </c>
      <c r="AZ132" s="83">
        <v>12880892.829999998</v>
      </c>
      <c r="BA132" s="83">
        <v>12219578.205528442</v>
      </c>
      <c r="BB132" s="83">
        <v>0</v>
      </c>
      <c r="BC132" s="83">
        <v>0</v>
      </c>
      <c r="BD132" s="83">
        <v>12219578.205528442</v>
      </c>
      <c r="BE132" s="586">
        <f t="shared" si="7"/>
        <v>12219578.205528442</v>
      </c>
      <c r="BF132" s="82">
        <v>1</v>
      </c>
    </row>
    <row r="133" spans="1:58">
      <c r="A133" s="598" t="s">
        <v>915</v>
      </c>
      <c r="B133" s="586">
        <v>0</v>
      </c>
      <c r="C133" s="586">
        <v>0</v>
      </c>
      <c r="D133" s="586">
        <v>0</v>
      </c>
      <c r="E133" s="586">
        <v>0</v>
      </c>
      <c r="F133" s="586">
        <v>0</v>
      </c>
      <c r="G133" s="586">
        <v>0</v>
      </c>
      <c r="H133" s="586">
        <v>0</v>
      </c>
      <c r="I133" s="586">
        <v>0</v>
      </c>
      <c r="J133" s="586">
        <v>0</v>
      </c>
      <c r="K133" s="599">
        <v>0.94645979999999963</v>
      </c>
      <c r="L133" s="586">
        <v>0</v>
      </c>
      <c r="M133" s="586">
        <v>0</v>
      </c>
      <c r="N133" s="586">
        <v>0</v>
      </c>
      <c r="O133" s="586">
        <v>0</v>
      </c>
      <c r="P133" s="586">
        <v>0</v>
      </c>
      <c r="Q133" s="586">
        <v>0</v>
      </c>
      <c r="R133" s="586">
        <v>0</v>
      </c>
      <c r="S133" s="586">
        <v>0</v>
      </c>
      <c r="T133" s="586">
        <v>0</v>
      </c>
      <c r="U133" s="599">
        <v>0.94277619240995802</v>
      </c>
      <c r="V133" s="586">
        <v>0</v>
      </c>
      <c r="W133" s="586">
        <v>0</v>
      </c>
      <c r="X133" s="586">
        <v>0</v>
      </c>
      <c r="Y133" s="586">
        <v>0</v>
      </c>
      <c r="Z133" s="586">
        <v>0</v>
      </c>
      <c r="AA133" s="586">
        <v>0</v>
      </c>
      <c r="AB133" s="586">
        <v>0</v>
      </c>
      <c r="AC133" s="586">
        <v>0</v>
      </c>
      <c r="AD133" s="586">
        <v>0</v>
      </c>
      <c r="AE133" s="586">
        <f t="shared" si="6"/>
        <v>0</v>
      </c>
      <c r="AF133" s="599">
        <v>0.94712157517284312</v>
      </c>
      <c r="AG133" s="586">
        <v>0</v>
      </c>
      <c r="AH133" s="586">
        <v>0</v>
      </c>
      <c r="AI133" s="586">
        <v>0</v>
      </c>
      <c r="AJ133" s="586">
        <v>0</v>
      </c>
      <c r="AK133" s="586">
        <v>0</v>
      </c>
      <c r="AL133" s="586">
        <v>0</v>
      </c>
      <c r="AM133" s="586">
        <v>0</v>
      </c>
      <c r="AN133" s="586">
        <v>0</v>
      </c>
      <c r="AO133" s="586">
        <v>0</v>
      </c>
      <c r="AP133" s="599">
        <v>0.94721959034263092</v>
      </c>
      <c r="AV133" s="83">
        <v>0</v>
      </c>
      <c r="AW133" s="83">
        <v>0</v>
      </c>
      <c r="AX133" s="83">
        <v>0</v>
      </c>
      <c r="AY133" s="83">
        <v>0</v>
      </c>
      <c r="AZ133" s="83">
        <v>0</v>
      </c>
      <c r="BA133" s="83">
        <v>0</v>
      </c>
      <c r="BB133" s="83">
        <v>0</v>
      </c>
      <c r="BC133" s="83">
        <v>0</v>
      </c>
      <c r="BD133" s="83">
        <v>0</v>
      </c>
      <c r="BE133" s="586">
        <f t="shared" si="7"/>
        <v>0</v>
      </c>
      <c r="BF133" s="82">
        <v>0.94721959034263092</v>
      </c>
    </row>
    <row r="134" spans="1:58">
      <c r="A134" s="598" t="s">
        <v>913</v>
      </c>
      <c r="B134" s="586">
        <v>19987168.689999998</v>
      </c>
      <c r="C134" s="586">
        <v>19987168.689999998</v>
      </c>
      <c r="D134" s="586">
        <v>0</v>
      </c>
      <c r="E134" s="586">
        <v>0</v>
      </c>
      <c r="F134" s="586">
        <v>19987168.689999998</v>
      </c>
      <c r="G134" s="586">
        <v>18957037.812058639</v>
      </c>
      <c r="H134" s="586">
        <v>0</v>
      </c>
      <c r="I134" s="586">
        <v>0</v>
      </c>
      <c r="J134" s="586">
        <v>18957037.812058639</v>
      </c>
      <c r="K134" s="599">
        <v>0.94846039006731586</v>
      </c>
      <c r="L134" s="586">
        <v>9867333.0200000014</v>
      </c>
      <c r="M134" s="586">
        <v>9867333.0200000014</v>
      </c>
      <c r="N134" s="586">
        <v>0</v>
      </c>
      <c r="O134" s="586">
        <v>0</v>
      </c>
      <c r="P134" s="586">
        <v>9867333.0200000014</v>
      </c>
      <c r="Q134" s="586">
        <v>9317791.5797791965</v>
      </c>
      <c r="R134" s="586">
        <v>0</v>
      </c>
      <c r="S134" s="586">
        <v>0</v>
      </c>
      <c r="T134" s="586">
        <v>9317791.5797791965</v>
      </c>
      <c r="U134" s="599">
        <v>0.94430699368239179</v>
      </c>
      <c r="V134" s="586">
        <v>18014840.279999997</v>
      </c>
      <c r="W134" s="586">
        <v>18014840.279999997</v>
      </c>
      <c r="X134" s="586">
        <v>0</v>
      </c>
      <c r="Y134" s="586">
        <v>0</v>
      </c>
      <c r="Z134" s="586">
        <v>18014840.279999997</v>
      </c>
      <c r="AA134" s="586">
        <v>17088652.236482054</v>
      </c>
      <c r="AB134" s="586">
        <v>0</v>
      </c>
      <c r="AC134" s="586">
        <v>0</v>
      </c>
      <c r="AD134" s="586">
        <v>17088652.236482054</v>
      </c>
      <c r="AE134" s="586">
        <f t="shared" si="6"/>
        <v>17088652.236482054</v>
      </c>
      <c r="AF134" s="599">
        <v>1</v>
      </c>
      <c r="AG134" s="586">
        <v>21131209.120000001</v>
      </c>
      <c r="AH134" s="586">
        <v>21131209.120000001</v>
      </c>
      <c r="AI134" s="586">
        <v>0</v>
      </c>
      <c r="AJ134" s="586">
        <v>0</v>
      </c>
      <c r="AK134" s="586">
        <v>21131209.120000001</v>
      </c>
      <c r="AL134" s="586">
        <v>20046317.116918042</v>
      </c>
      <c r="AM134" s="586">
        <v>0</v>
      </c>
      <c r="AN134" s="586">
        <v>0</v>
      </c>
      <c r="AO134" s="586">
        <v>20046317.116918042</v>
      </c>
      <c r="AP134" s="599">
        <v>0.94865925575195109</v>
      </c>
      <c r="AV134" s="83">
        <v>21131209.120000001</v>
      </c>
      <c r="AW134" s="83">
        <v>21131209.120000001</v>
      </c>
      <c r="AX134" s="83">
        <v>0</v>
      </c>
      <c r="AY134" s="83">
        <v>0</v>
      </c>
      <c r="AZ134" s="83">
        <v>21131209.120000001</v>
      </c>
      <c r="BA134" s="83">
        <v>20046317.116918042</v>
      </c>
      <c r="BB134" s="83">
        <v>0</v>
      </c>
      <c r="BC134" s="83">
        <v>0</v>
      </c>
      <c r="BD134" s="83">
        <v>20046317.116918042</v>
      </c>
      <c r="BE134" s="586">
        <f t="shared" si="7"/>
        <v>20046317.116918042</v>
      </c>
      <c r="BF134" s="82">
        <v>1</v>
      </c>
    </row>
    <row r="135" spans="1:58" ht="15.75" thickBot="1">
      <c r="A135" s="598" t="s">
        <v>912</v>
      </c>
      <c r="B135" s="586">
        <v>585</v>
      </c>
      <c r="C135" s="586">
        <v>585</v>
      </c>
      <c r="D135" s="586">
        <v>-585</v>
      </c>
      <c r="E135" s="586">
        <v>0</v>
      </c>
      <c r="F135" s="586">
        <v>0</v>
      </c>
      <c r="G135" s="586">
        <v>552.1482319620668</v>
      </c>
      <c r="H135" s="586">
        <v>-552.1482319620668</v>
      </c>
      <c r="I135" s="586">
        <v>0</v>
      </c>
      <c r="J135" s="586">
        <v>0</v>
      </c>
      <c r="K135" s="599">
        <v>0.94384313155908861</v>
      </c>
      <c r="L135" s="586">
        <v>0</v>
      </c>
      <c r="M135" s="586">
        <v>0</v>
      </c>
      <c r="N135" s="586">
        <v>0</v>
      </c>
      <c r="O135" s="586">
        <v>0</v>
      </c>
      <c r="P135" s="586">
        <v>0</v>
      </c>
      <c r="Q135" s="586">
        <v>0</v>
      </c>
      <c r="R135" s="586">
        <v>0</v>
      </c>
      <c r="S135" s="586">
        <v>0</v>
      </c>
      <c r="T135" s="586">
        <v>0</v>
      </c>
      <c r="U135" s="599">
        <v>0.94277619240995802</v>
      </c>
      <c r="V135" s="586">
        <v>0</v>
      </c>
      <c r="W135" s="586">
        <v>0</v>
      </c>
      <c r="X135" s="586">
        <v>0</v>
      </c>
      <c r="Y135" s="586">
        <v>0</v>
      </c>
      <c r="Z135" s="586">
        <v>0</v>
      </c>
      <c r="AA135" s="586">
        <v>0</v>
      </c>
      <c r="AB135" s="586">
        <v>0</v>
      </c>
      <c r="AC135" s="586">
        <v>0</v>
      </c>
      <c r="AD135" s="586">
        <v>0</v>
      </c>
      <c r="AE135" s="586">
        <f t="shared" si="6"/>
        <v>0</v>
      </c>
      <c r="AF135" s="599">
        <v>0.94712157517284312</v>
      </c>
      <c r="AG135" s="586">
        <v>0</v>
      </c>
      <c r="AH135" s="586">
        <v>0</v>
      </c>
      <c r="AI135" s="586">
        <v>0</v>
      </c>
      <c r="AJ135" s="586">
        <v>0</v>
      </c>
      <c r="AK135" s="586">
        <v>0</v>
      </c>
      <c r="AL135" s="586">
        <v>0</v>
      </c>
      <c r="AM135" s="586">
        <v>0</v>
      </c>
      <c r="AN135" s="586">
        <v>0</v>
      </c>
      <c r="AO135" s="586">
        <v>0</v>
      </c>
      <c r="AP135" s="599">
        <v>0.94721959034263092</v>
      </c>
      <c r="AV135" s="83">
        <v>0</v>
      </c>
      <c r="AW135" s="83">
        <v>0</v>
      </c>
      <c r="AX135" s="83">
        <v>0</v>
      </c>
      <c r="AY135" s="83">
        <v>0</v>
      </c>
      <c r="AZ135" s="83">
        <v>0</v>
      </c>
      <c r="BA135" s="83">
        <v>0</v>
      </c>
      <c r="BB135" s="83">
        <v>0</v>
      </c>
      <c r="BC135" s="83">
        <v>0</v>
      </c>
      <c r="BD135" s="83">
        <v>0</v>
      </c>
      <c r="BE135" s="586">
        <f t="shared" si="7"/>
        <v>0</v>
      </c>
      <c r="BF135" s="82">
        <v>0.94721959034263092</v>
      </c>
    </row>
    <row r="136" spans="1:58">
      <c r="A136" s="597" t="s">
        <v>910</v>
      </c>
      <c r="B136" s="600">
        <v>618842428.05832481</v>
      </c>
      <c r="C136" s="600">
        <v>618842428.05832481</v>
      </c>
      <c r="D136" s="600">
        <v>-259865778.19832495</v>
      </c>
      <c r="E136" s="600">
        <v>0</v>
      </c>
      <c r="F136" s="600">
        <v>358976649.86000001</v>
      </c>
      <c r="G136" s="600">
        <v>585376949.38369954</v>
      </c>
      <c r="H136" s="600">
        <v>-245365574.69200853</v>
      </c>
      <c r="I136" s="600">
        <v>0</v>
      </c>
      <c r="J136" s="600">
        <v>340011374.69169092</v>
      </c>
      <c r="K136" s="601" t="s">
        <v>5</v>
      </c>
      <c r="L136" s="600">
        <v>630200009.45545328</v>
      </c>
      <c r="M136" s="600">
        <v>630200009.45545328</v>
      </c>
      <c r="N136" s="600">
        <v>-264368186.29545304</v>
      </c>
      <c r="O136" s="600">
        <v>0</v>
      </c>
      <c r="P136" s="600">
        <v>365831823.16000009</v>
      </c>
      <c r="Q136" s="600">
        <v>594994945.01063192</v>
      </c>
      <c r="R136" s="600">
        <v>-249240032.06995365</v>
      </c>
      <c r="S136" s="600">
        <v>0</v>
      </c>
      <c r="T136" s="600">
        <v>345754912.94067818</v>
      </c>
      <c r="U136" s="601" t="s">
        <v>5</v>
      </c>
      <c r="V136" s="600">
        <v>628170620.88055634</v>
      </c>
      <c r="W136" s="600">
        <v>628170620.88055634</v>
      </c>
      <c r="X136" s="600">
        <v>-252621724.15055636</v>
      </c>
      <c r="Y136" s="600">
        <v>-39902439.811610237</v>
      </c>
      <c r="Z136" s="600">
        <v>335646456.9183898</v>
      </c>
      <c r="AA136" s="600">
        <v>595972493.3074702</v>
      </c>
      <c r="AB136" s="600">
        <v>-239263485.30035436</v>
      </c>
      <c r="AC136" s="600">
        <v>-37850955.475013711</v>
      </c>
      <c r="AD136" s="600">
        <v>318858052.53210211</v>
      </c>
      <c r="AE136" s="600">
        <f>SUM(AE109:AE135)</f>
        <v>318827236.62976992</v>
      </c>
      <c r="AF136" s="601" t="s">
        <v>5</v>
      </c>
      <c r="AG136" s="600">
        <v>606240980.87373519</v>
      </c>
      <c r="AH136" s="600">
        <v>606240980.87373519</v>
      </c>
      <c r="AI136" s="600">
        <v>-214990082.26373512</v>
      </c>
      <c r="AJ136" s="600">
        <v>-47371293.38014733</v>
      </c>
      <c r="AK136" s="600">
        <v>343879605.22985268</v>
      </c>
      <c r="AL136" s="600">
        <v>575429059.20267558</v>
      </c>
      <c r="AM136" s="600">
        <v>-203642817.6495837</v>
      </c>
      <c r="AN136" s="600">
        <v>-44939215.922017887</v>
      </c>
      <c r="AO136" s="600">
        <v>326847025.63107389</v>
      </c>
      <c r="AP136" s="601" t="s">
        <v>5</v>
      </c>
      <c r="AV136" s="78">
        <v>606240980.87373519</v>
      </c>
      <c r="AW136" s="78">
        <v>606240980.87373519</v>
      </c>
      <c r="AX136" s="78">
        <v>-214990082.26373512</v>
      </c>
      <c r="AY136" s="78">
        <v>-47371293.38014733</v>
      </c>
      <c r="AZ136" s="78">
        <v>343879605.22985268</v>
      </c>
      <c r="BA136" s="78">
        <v>575429059.20267558</v>
      </c>
      <c r="BB136" s="78">
        <v>-203642817.6495837</v>
      </c>
      <c r="BC136" s="78">
        <v>-44939215.922017887</v>
      </c>
      <c r="BD136" s="78">
        <v>326847025.63107389</v>
      </c>
      <c r="BE136" s="600">
        <f>SUM(BE109:BE135)</f>
        <v>326806585.57565564</v>
      </c>
      <c r="BF136" s="74" t="s">
        <v>5</v>
      </c>
    </row>
    <row r="138" spans="1:58">
      <c r="A138" s="597" t="s">
        <v>847</v>
      </c>
      <c r="B138" s="586"/>
      <c r="C138" s="586"/>
      <c r="D138" s="586"/>
      <c r="E138" s="586"/>
      <c r="F138" s="586"/>
      <c r="G138" s="586"/>
      <c r="H138" s="586"/>
      <c r="I138" s="586"/>
      <c r="J138" s="586"/>
      <c r="K138" s="586"/>
      <c r="L138" s="586"/>
      <c r="M138" s="586"/>
      <c r="N138" s="586"/>
      <c r="O138" s="586"/>
      <c r="P138" s="586"/>
      <c r="Q138" s="586"/>
      <c r="R138" s="586"/>
      <c r="S138" s="586"/>
      <c r="T138" s="586"/>
      <c r="U138" s="586"/>
      <c r="V138" s="586"/>
      <c r="W138" s="586"/>
      <c r="X138" s="586"/>
      <c r="Y138" s="586"/>
      <c r="Z138" s="586"/>
      <c r="AA138" s="586"/>
      <c r="AB138" s="586"/>
      <c r="AC138" s="586"/>
      <c r="AD138" s="586"/>
      <c r="AE138" s="586"/>
      <c r="AF138" s="586"/>
      <c r="AG138" s="586"/>
      <c r="AH138" s="586"/>
      <c r="AI138" s="586"/>
      <c r="AJ138" s="586"/>
      <c r="AK138" s="586"/>
      <c r="AL138" s="586"/>
      <c r="AM138" s="586"/>
      <c r="AN138" s="586"/>
      <c r="AO138" s="586"/>
      <c r="AP138" s="586"/>
      <c r="AV138" s="83"/>
      <c r="AW138" s="83"/>
      <c r="AX138" s="83"/>
      <c r="AY138" s="83"/>
      <c r="AZ138" s="83"/>
      <c r="BA138" s="83"/>
      <c r="BB138" s="83"/>
      <c r="BC138" s="83"/>
      <c r="BD138" s="83"/>
      <c r="BE138" s="586"/>
      <c r="BF138" s="83"/>
    </row>
    <row r="139" spans="1:58">
      <c r="A139" s="598" t="s">
        <v>909</v>
      </c>
      <c r="B139" s="586">
        <v>13537472.120000003</v>
      </c>
      <c r="C139" s="586">
        <v>13537472.120000003</v>
      </c>
      <c r="D139" s="586">
        <v>0</v>
      </c>
      <c r="E139" s="586">
        <v>0</v>
      </c>
      <c r="F139" s="586">
        <v>13537472.120000003</v>
      </c>
      <c r="G139" s="586">
        <v>12810642.671086516</v>
      </c>
      <c r="H139" s="586">
        <v>0</v>
      </c>
      <c r="I139" s="586">
        <v>0</v>
      </c>
      <c r="J139" s="586">
        <v>12810642.671086516</v>
      </c>
      <c r="K139" s="599">
        <v>0.94630981009817317</v>
      </c>
      <c r="L139" s="586">
        <v>14927527.17</v>
      </c>
      <c r="M139" s="586">
        <v>14927527.17</v>
      </c>
      <c r="N139" s="586">
        <v>0</v>
      </c>
      <c r="O139" s="586">
        <v>0</v>
      </c>
      <c r="P139" s="586">
        <v>14927527.17</v>
      </c>
      <c r="Q139" s="586">
        <v>14116035.491287706</v>
      </c>
      <c r="R139" s="586">
        <v>0</v>
      </c>
      <c r="S139" s="586">
        <v>0</v>
      </c>
      <c r="T139" s="586">
        <v>14116035.491287706</v>
      </c>
      <c r="U139" s="599">
        <v>0.94563790308530427</v>
      </c>
      <c r="V139" s="586">
        <v>16234534.090000009</v>
      </c>
      <c r="W139" s="586">
        <v>16234534.090000009</v>
      </c>
      <c r="X139" s="586">
        <v>0</v>
      </c>
      <c r="Y139" s="586">
        <v>0</v>
      </c>
      <c r="Z139" s="586">
        <v>16234534.090000009</v>
      </c>
      <c r="AA139" s="586">
        <v>15432469.877868416</v>
      </c>
      <c r="AB139" s="586">
        <v>0</v>
      </c>
      <c r="AC139" s="586">
        <v>0</v>
      </c>
      <c r="AD139" s="586">
        <v>15432469.877868416</v>
      </c>
      <c r="AE139" s="586">
        <f t="shared" ref="AE139:AE189" si="8">+IF(AF139=1,AD139,AD139*$AT$6)</f>
        <v>15430323.799419044</v>
      </c>
      <c r="AF139" s="599">
        <v>0.95059518137784804</v>
      </c>
      <c r="AG139" s="586">
        <v>16670758.119999997</v>
      </c>
      <c r="AH139" s="586">
        <v>16670758.119999997</v>
      </c>
      <c r="AI139" s="586">
        <v>0</v>
      </c>
      <c r="AJ139" s="586">
        <v>0</v>
      </c>
      <c r="AK139" s="586">
        <v>16670758.119999997</v>
      </c>
      <c r="AL139" s="586">
        <v>15858621.086766105</v>
      </c>
      <c r="AM139" s="586">
        <v>0</v>
      </c>
      <c r="AN139" s="586">
        <v>0</v>
      </c>
      <c r="AO139" s="586">
        <v>15858621.086766105</v>
      </c>
      <c r="AP139" s="599">
        <v>0.95128373722490955</v>
      </c>
      <c r="AV139" s="83">
        <v>16670758.119999997</v>
      </c>
      <c r="AW139" s="83">
        <v>16670758.119999997</v>
      </c>
      <c r="AX139" s="83">
        <v>0</v>
      </c>
      <c r="AY139" s="83">
        <v>0</v>
      </c>
      <c r="AZ139" s="83">
        <v>16670758.119999997</v>
      </c>
      <c r="BA139" s="83">
        <v>15858621.086766105</v>
      </c>
      <c r="BB139" s="83">
        <v>0</v>
      </c>
      <c r="BC139" s="83">
        <v>0</v>
      </c>
      <c r="BD139" s="83">
        <v>15858621.086766105</v>
      </c>
      <c r="BE139" s="586">
        <f t="shared" ref="BE139:BE189" si="9">+IF(BF139=1,BD139,BD139*$BJ$6)</f>
        <v>15855778.57377266</v>
      </c>
      <c r="BF139" s="82">
        <v>0.95128373722490955</v>
      </c>
    </row>
    <row r="140" spans="1:58">
      <c r="A140" s="598" t="s">
        <v>907</v>
      </c>
      <c r="B140" s="586">
        <v>210743.03999999998</v>
      </c>
      <c r="C140" s="586">
        <v>210743.03999999998</v>
      </c>
      <c r="D140" s="586">
        <v>-210743.03999999998</v>
      </c>
      <c r="E140" s="586">
        <v>0</v>
      </c>
      <c r="F140" s="586">
        <v>0</v>
      </c>
      <c r="G140" s="586">
        <v>198908.37082788226</v>
      </c>
      <c r="H140" s="586">
        <v>-198908.37082788226</v>
      </c>
      <c r="I140" s="586">
        <v>0</v>
      </c>
      <c r="J140" s="586">
        <v>0</v>
      </c>
      <c r="K140" s="599">
        <v>0.94384313155908861</v>
      </c>
      <c r="L140" s="586">
        <v>237023.53</v>
      </c>
      <c r="M140" s="586">
        <v>237023.53</v>
      </c>
      <c r="N140" s="586">
        <v>-237023.53</v>
      </c>
      <c r="O140" s="586">
        <v>0</v>
      </c>
      <c r="P140" s="586">
        <v>0</v>
      </c>
      <c r="Q140" s="586">
        <v>223460.14112496746</v>
      </c>
      <c r="R140" s="586">
        <v>-223460.14112496746</v>
      </c>
      <c r="S140" s="586">
        <v>0</v>
      </c>
      <c r="T140" s="586">
        <v>0</v>
      </c>
      <c r="U140" s="599">
        <v>0.94277619240995802</v>
      </c>
      <c r="V140" s="586">
        <v>239753.81999999998</v>
      </c>
      <c r="W140" s="586">
        <v>239753.81999999998</v>
      </c>
      <c r="X140" s="586">
        <v>-239753.81999999998</v>
      </c>
      <c r="Y140" s="586">
        <v>0</v>
      </c>
      <c r="Z140" s="586">
        <v>0</v>
      </c>
      <c r="AA140" s="586">
        <v>227076.01565210629</v>
      </c>
      <c r="AB140" s="586">
        <v>-227076.01565210629</v>
      </c>
      <c r="AC140" s="586">
        <v>0</v>
      </c>
      <c r="AD140" s="586">
        <v>0</v>
      </c>
      <c r="AE140" s="586">
        <f t="shared" si="8"/>
        <v>0</v>
      </c>
      <c r="AF140" s="599">
        <v>0.94712157517284312</v>
      </c>
      <c r="AG140" s="586">
        <v>284036.03000000009</v>
      </c>
      <c r="AH140" s="586">
        <v>284036.03000000009</v>
      </c>
      <c r="AI140" s="586">
        <v>-284036.03000000009</v>
      </c>
      <c r="AJ140" s="586">
        <v>0</v>
      </c>
      <c r="AK140" s="586">
        <v>0</v>
      </c>
      <c r="AL140" s="586">
        <v>269044.49197914731</v>
      </c>
      <c r="AM140" s="586">
        <v>-269044.49197914731</v>
      </c>
      <c r="AN140" s="586">
        <v>0</v>
      </c>
      <c r="AO140" s="586">
        <v>0</v>
      </c>
      <c r="AP140" s="599">
        <v>0.94721959034263092</v>
      </c>
      <c r="AV140" s="83">
        <v>284036.03000000009</v>
      </c>
      <c r="AW140" s="83">
        <v>284036.03000000009</v>
      </c>
      <c r="AX140" s="83">
        <v>-284036.03000000009</v>
      </c>
      <c r="AY140" s="83">
        <v>0</v>
      </c>
      <c r="AZ140" s="83">
        <v>0</v>
      </c>
      <c r="BA140" s="83">
        <v>269044.49197914731</v>
      </c>
      <c r="BB140" s="83">
        <v>-269044.49197914731</v>
      </c>
      <c r="BC140" s="83">
        <v>0</v>
      </c>
      <c r="BD140" s="83">
        <v>0</v>
      </c>
      <c r="BE140" s="586">
        <f t="shared" si="9"/>
        <v>0</v>
      </c>
      <c r="BF140" s="82">
        <v>0.94721959034263092</v>
      </c>
    </row>
    <row r="141" spans="1:58">
      <c r="A141" s="598" t="s">
        <v>906</v>
      </c>
      <c r="B141" s="586">
        <v>2627780794.1696291</v>
      </c>
      <c r="C141" s="586">
        <v>2627780794.1696291</v>
      </c>
      <c r="D141" s="586">
        <v>-2627780794.1696291</v>
      </c>
      <c r="E141" s="586">
        <v>0</v>
      </c>
      <c r="F141" s="586">
        <v>0</v>
      </c>
      <c r="G141" s="586">
        <v>2480212853.8198915</v>
      </c>
      <c r="H141" s="586">
        <v>-2480212853.8198915</v>
      </c>
      <c r="I141" s="586">
        <v>0</v>
      </c>
      <c r="J141" s="586">
        <v>0</v>
      </c>
      <c r="K141" s="599">
        <v>0.94384313155908861</v>
      </c>
      <c r="L141" s="586">
        <v>2063663186.6101296</v>
      </c>
      <c r="M141" s="586">
        <v>2063663186.6101296</v>
      </c>
      <c r="N141" s="586">
        <v>-2063663186.6101296</v>
      </c>
      <c r="O141" s="586">
        <v>0</v>
      </c>
      <c r="P141" s="586">
        <v>0</v>
      </c>
      <c r="Q141" s="586">
        <v>1945572521.4888988</v>
      </c>
      <c r="R141" s="586">
        <v>-1945572521.4888988</v>
      </c>
      <c r="S141" s="586">
        <v>0</v>
      </c>
      <c r="T141" s="586">
        <v>0</v>
      </c>
      <c r="U141" s="599">
        <v>0.94277619240995802</v>
      </c>
      <c r="V141" s="586">
        <v>2323846287.9000826</v>
      </c>
      <c r="W141" s="586">
        <v>2323846287.9000826</v>
      </c>
      <c r="X141" s="586">
        <v>-2323846287.9000826</v>
      </c>
      <c r="Y141" s="586">
        <v>0</v>
      </c>
      <c r="Z141" s="586">
        <v>0</v>
      </c>
      <c r="AA141" s="586">
        <v>2200964956.6554904</v>
      </c>
      <c r="AB141" s="586">
        <v>-2200964956.6554904</v>
      </c>
      <c r="AC141" s="586">
        <v>0</v>
      </c>
      <c r="AD141" s="586">
        <v>0</v>
      </c>
      <c r="AE141" s="586">
        <f t="shared" si="8"/>
        <v>0</v>
      </c>
      <c r="AF141" s="599">
        <v>0.94712157517284312</v>
      </c>
      <c r="AG141" s="586">
        <v>2470786768.4292831</v>
      </c>
      <c r="AH141" s="586">
        <v>2470786768.4292831</v>
      </c>
      <c r="AI141" s="586">
        <v>-2470786768.4292831</v>
      </c>
      <c r="AJ141" s="586">
        <v>0</v>
      </c>
      <c r="AK141" s="586">
        <v>0</v>
      </c>
      <c r="AL141" s="586">
        <v>2340377630.6155787</v>
      </c>
      <c r="AM141" s="586">
        <v>-2340377630.6155787</v>
      </c>
      <c r="AN141" s="586">
        <v>0</v>
      </c>
      <c r="AO141" s="586">
        <v>0</v>
      </c>
      <c r="AP141" s="599">
        <v>0.94721959034263092</v>
      </c>
      <c r="AV141" s="83">
        <v>2470786768.4292831</v>
      </c>
      <c r="AW141" s="83">
        <v>2470786768.4292831</v>
      </c>
      <c r="AX141" s="83">
        <v>-2470786768.4292831</v>
      </c>
      <c r="AY141" s="83">
        <v>0</v>
      </c>
      <c r="AZ141" s="83">
        <v>0</v>
      </c>
      <c r="BA141" s="83">
        <v>2340377630.6155787</v>
      </c>
      <c r="BB141" s="83">
        <v>-2340377630.6155787</v>
      </c>
      <c r="BC141" s="83">
        <v>0</v>
      </c>
      <c r="BD141" s="83">
        <v>0</v>
      </c>
      <c r="BE141" s="586">
        <f t="shared" si="9"/>
        <v>0</v>
      </c>
      <c r="BF141" s="82">
        <v>0.94721959034263092</v>
      </c>
    </row>
    <row r="142" spans="1:58">
      <c r="A142" s="598" t="s">
        <v>905</v>
      </c>
      <c r="B142" s="586">
        <v>4526476.2000000011</v>
      </c>
      <c r="C142" s="586">
        <v>4526476.2000000011</v>
      </c>
      <c r="D142" s="586">
        <v>0</v>
      </c>
      <c r="E142" s="586">
        <v>0</v>
      </c>
      <c r="F142" s="586">
        <v>4526476.2000000011</v>
      </c>
      <c r="G142" s="586">
        <v>4293183.3822824229</v>
      </c>
      <c r="H142" s="586">
        <v>0</v>
      </c>
      <c r="I142" s="586">
        <v>0</v>
      </c>
      <c r="J142" s="586">
        <v>4293183.3822824229</v>
      </c>
      <c r="K142" s="599">
        <v>0.94846039006731586</v>
      </c>
      <c r="L142" s="586">
        <v>4351715.2100000018</v>
      </c>
      <c r="M142" s="586">
        <v>4351715.2100000018</v>
      </c>
      <c r="N142" s="586">
        <v>0</v>
      </c>
      <c r="O142" s="586">
        <v>0</v>
      </c>
      <c r="P142" s="586">
        <v>4351715.2100000018</v>
      </c>
      <c r="Q142" s="586">
        <v>4109355.1073170402</v>
      </c>
      <c r="R142" s="586">
        <v>0</v>
      </c>
      <c r="S142" s="586">
        <v>0</v>
      </c>
      <c r="T142" s="586">
        <v>4109355.1073170402</v>
      </c>
      <c r="U142" s="599">
        <v>0.94430699368239179</v>
      </c>
      <c r="V142" s="586">
        <v>4397354.0099999979</v>
      </c>
      <c r="W142" s="586">
        <v>4397354.0099999979</v>
      </c>
      <c r="X142" s="586">
        <v>0</v>
      </c>
      <c r="Y142" s="586">
        <v>0</v>
      </c>
      <c r="Z142" s="586">
        <v>4397354.0099999979</v>
      </c>
      <c r="AA142" s="586">
        <v>4171275.0304544922</v>
      </c>
      <c r="AB142" s="586">
        <v>0</v>
      </c>
      <c r="AC142" s="586">
        <v>0</v>
      </c>
      <c r="AD142" s="586">
        <v>4171275.0304544922</v>
      </c>
      <c r="AE142" s="586">
        <f t="shared" si="8"/>
        <v>4171275.0304544922</v>
      </c>
      <c r="AF142" s="599">
        <v>1</v>
      </c>
      <c r="AG142" s="586">
        <v>4482704.1100000003</v>
      </c>
      <c r="AH142" s="586">
        <v>4482704.1100000003</v>
      </c>
      <c r="AI142" s="586">
        <v>0</v>
      </c>
      <c r="AJ142" s="586">
        <v>0</v>
      </c>
      <c r="AK142" s="586">
        <v>4482704.1100000003</v>
      </c>
      <c r="AL142" s="586">
        <v>4252558.7447488122</v>
      </c>
      <c r="AM142" s="586">
        <v>0</v>
      </c>
      <c r="AN142" s="586">
        <v>0</v>
      </c>
      <c r="AO142" s="586">
        <v>4252558.7447488122</v>
      </c>
      <c r="AP142" s="599">
        <v>0.94865925575195109</v>
      </c>
      <c r="AV142" s="83">
        <v>4482704.1100000003</v>
      </c>
      <c r="AW142" s="83">
        <v>4482704.1100000003</v>
      </c>
      <c r="AX142" s="83">
        <v>0</v>
      </c>
      <c r="AY142" s="83">
        <v>0</v>
      </c>
      <c r="AZ142" s="83">
        <v>4482704.1100000003</v>
      </c>
      <c r="BA142" s="83">
        <v>4252558.7447488122</v>
      </c>
      <c r="BB142" s="83">
        <v>0</v>
      </c>
      <c r="BC142" s="83">
        <v>0</v>
      </c>
      <c r="BD142" s="83">
        <v>4252558.7447488122</v>
      </c>
      <c r="BE142" s="586">
        <f t="shared" si="9"/>
        <v>4252558.7447488122</v>
      </c>
      <c r="BF142" s="82">
        <v>1</v>
      </c>
    </row>
    <row r="143" spans="1:58">
      <c r="A143" s="598" t="s">
        <v>903</v>
      </c>
      <c r="B143" s="586">
        <v>21013360.800000001</v>
      </c>
      <c r="C143" s="586">
        <v>21013360.800000001</v>
      </c>
      <c r="D143" s="586">
        <v>0</v>
      </c>
      <c r="E143" s="586">
        <v>0</v>
      </c>
      <c r="F143" s="586">
        <v>21013360.800000001</v>
      </c>
      <c r="G143" s="586">
        <v>19885149.468172397</v>
      </c>
      <c r="H143" s="586">
        <v>0</v>
      </c>
      <c r="I143" s="586">
        <v>0</v>
      </c>
      <c r="J143" s="586">
        <v>19885149.468172397</v>
      </c>
      <c r="K143" s="599">
        <v>0.94630981009817317</v>
      </c>
      <c r="L143" s="586">
        <v>19498245.530000001</v>
      </c>
      <c r="M143" s="586">
        <v>19498245.530000001</v>
      </c>
      <c r="N143" s="586">
        <v>0</v>
      </c>
      <c r="O143" s="586">
        <v>0</v>
      </c>
      <c r="P143" s="586">
        <v>19498245.530000001</v>
      </c>
      <c r="Q143" s="586">
        <v>18438280.016831607</v>
      </c>
      <c r="R143" s="586">
        <v>0</v>
      </c>
      <c r="S143" s="586">
        <v>0</v>
      </c>
      <c r="T143" s="586">
        <v>18438280.016831607</v>
      </c>
      <c r="U143" s="599">
        <v>0.94563790308530427</v>
      </c>
      <c r="V143" s="586">
        <v>19700794.380000006</v>
      </c>
      <c r="W143" s="586">
        <v>19700794.380000006</v>
      </c>
      <c r="X143" s="586">
        <v>0</v>
      </c>
      <c r="Y143" s="586">
        <v>0</v>
      </c>
      <c r="Z143" s="586">
        <v>19700794.380000006</v>
      </c>
      <c r="AA143" s="586">
        <v>18727480.206943795</v>
      </c>
      <c r="AB143" s="586">
        <v>0</v>
      </c>
      <c r="AC143" s="586">
        <v>0</v>
      </c>
      <c r="AD143" s="586">
        <v>18727480.206943795</v>
      </c>
      <c r="AE143" s="586">
        <f t="shared" si="8"/>
        <v>18724875.915990938</v>
      </c>
      <c r="AF143" s="599">
        <v>0.95059518137784804</v>
      </c>
      <c r="AG143" s="586">
        <v>19641032.740000002</v>
      </c>
      <c r="AH143" s="586">
        <v>19641032.740000002</v>
      </c>
      <c r="AI143" s="586">
        <v>0</v>
      </c>
      <c r="AJ143" s="586">
        <v>0</v>
      </c>
      <c r="AK143" s="586">
        <v>19641032.740000002</v>
      </c>
      <c r="AL143" s="586">
        <v>18684195.027864005</v>
      </c>
      <c r="AM143" s="586">
        <v>0</v>
      </c>
      <c r="AN143" s="586">
        <v>0</v>
      </c>
      <c r="AO143" s="586">
        <v>18684195.027864005</v>
      </c>
      <c r="AP143" s="599">
        <v>0.95128373722490955</v>
      </c>
      <c r="AV143" s="83">
        <v>19641032.740000002</v>
      </c>
      <c r="AW143" s="83">
        <v>19641032.740000002</v>
      </c>
      <c r="AX143" s="83">
        <v>0</v>
      </c>
      <c r="AY143" s="83">
        <v>0</v>
      </c>
      <c r="AZ143" s="83">
        <v>19641032.740000002</v>
      </c>
      <c r="BA143" s="83">
        <v>18684195.027864005</v>
      </c>
      <c r="BB143" s="83">
        <v>0</v>
      </c>
      <c r="BC143" s="83">
        <v>0</v>
      </c>
      <c r="BD143" s="83">
        <v>18684195.027864005</v>
      </c>
      <c r="BE143" s="586">
        <f t="shared" si="9"/>
        <v>18680846.056547508</v>
      </c>
      <c r="BF143" s="82">
        <v>0.95128373722490955</v>
      </c>
    </row>
    <row r="144" spans="1:58">
      <c r="A144" s="598" t="s">
        <v>901</v>
      </c>
      <c r="B144" s="586">
        <v>27732817.690000001</v>
      </c>
      <c r="C144" s="586">
        <v>27732817.690000001</v>
      </c>
      <c r="D144" s="586">
        <v>0</v>
      </c>
      <c r="E144" s="586">
        <v>0</v>
      </c>
      <c r="F144" s="586">
        <v>27732817.690000001</v>
      </c>
      <c r="G144" s="586">
        <v>26243837.441711158</v>
      </c>
      <c r="H144" s="586">
        <v>0</v>
      </c>
      <c r="I144" s="586">
        <v>0</v>
      </c>
      <c r="J144" s="586">
        <v>26243837.441711158</v>
      </c>
      <c r="K144" s="599">
        <v>0.94630981009817317</v>
      </c>
      <c r="L144" s="586">
        <v>28010022.849999972</v>
      </c>
      <c r="M144" s="586">
        <v>28010022.849999972</v>
      </c>
      <c r="N144" s="586">
        <v>0</v>
      </c>
      <c r="O144" s="586">
        <v>0</v>
      </c>
      <c r="P144" s="586">
        <v>28010022.849999972</v>
      </c>
      <c r="Q144" s="586">
        <v>26487339.273245431</v>
      </c>
      <c r="R144" s="586">
        <v>0</v>
      </c>
      <c r="S144" s="586">
        <v>0</v>
      </c>
      <c r="T144" s="586">
        <v>26487339.273245431</v>
      </c>
      <c r="U144" s="599">
        <v>0.94563790308530427</v>
      </c>
      <c r="V144" s="586">
        <v>29409970.63000001</v>
      </c>
      <c r="W144" s="586">
        <v>29409970.63000001</v>
      </c>
      <c r="X144" s="586">
        <v>0</v>
      </c>
      <c r="Y144" s="586">
        <v>0</v>
      </c>
      <c r="Z144" s="586">
        <v>29409970.63000001</v>
      </c>
      <c r="AA144" s="586">
        <v>27956976.365342043</v>
      </c>
      <c r="AB144" s="586">
        <v>0</v>
      </c>
      <c r="AC144" s="586">
        <v>0</v>
      </c>
      <c r="AD144" s="586">
        <v>27956976.365342043</v>
      </c>
      <c r="AE144" s="586">
        <f t="shared" si="8"/>
        <v>27953088.597216651</v>
      </c>
      <c r="AF144" s="599">
        <v>0.95059518137784804</v>
      </c>
      <c r="AG144" s="586">
        <v>30608175.239999987</v>
      </c>
      <c r="AH144" s="586">
        <v>30608175.239999987</v>
      </c>
      <c r="AI144" s="586">
        <v>0</v>
      </c>
      <c r="AJ144" s="586">
        <v>0</v>
      </c>
      <c r="AK144" s="586">
        <v>30608175.239999987</v>
      </c>
      <c r="AL144" s="586">
        <v>29117059.33194213</v>
      </c>
      <c r="AM144" s="586">
        <v>0</v>
      </c>
      <c r="AN144" s="586">
        <v>0</v>
      </c>
      <c r="AO144" s="586">
        <v>29117059.33194213</v>
      </c>
      <c r="AP144" s="599">
        <v>0.95128373722490955</v>
      </c>
      <c r="AV144" s="83">
        <v>30608175.239999987</v>
      </c>
      <c r="AW144" s="83">
        <v>30608175.239999987</v>
      </c>
      <c r="AX144" s="83">
        <v>0</v>
      </c>
      <c r="AY144" s="83">
        <v>0</v>
      </c>
      <c r="AZ144" s="83">
        <v>30608175.239999987</v>
      </c>
      <c r="BA144" s="83">
        <v>29117059.33194213</v>
      </c>
      <c r="BB144" s="83">
        <v>0</v>
      </c>
      <c r="BC144" s="83">
        <v>0</v>
      </c>
      <c r="BD144" s="83">
        <v>29117059.33194213</v>
      </c>
      <c r="BE144" s="586">
        <f t="shared" si="9"/>
        <v>29111840.364982195</v>
      </c>
      <c r="BF144" s="82">
        <v>0.95128373722490955</v>
      </c>
    </row>
    <row r="145" spans="1:58">
      <c r="A145" s="598" t="s">
        <v>900</v>
      </c>
      <c r="B145" s="586">
        <v>2321983.71</v>
      </c>
      <c r="C145" s="586">
        <v>2321983.71</v>
      </c>
      <c r="D145" s="586">
        <v>-2321983.71</v>
      </c>
      <c r="E145" s="586">
        <v>0</v>
      </c>
      <c r="F145" s="586">
        <v>0</v>
      </c>
      <c r="G145" s="586">
        <v>2191588.3762755906</v>
      </c>
      <c r="H145" s="586">
        <v>-2191588.3762755906</v>
      </c>
      <c r="I145" s="586">
        <v>0</v>
      </c>
      <c r="J145" s="586">
        <v>0</v>
      </c>
      <c r="K145" s="599">
        <v>0.94384313155908861</v>
      </c>
      <c r="L145" s="586">
        <v>2158825.0500000003</v>
      </c>
      <c r="M145" s="586">
        <v>2158825.0500000003</v>
      </c>
      <c r="N145" s="586">
        <v>-2158825.0500000003</v>
      </c>
      <c r="O145" s="586">
        <v>0</v>
      </c>
      <c r="P145" s="586">
        <v>0</v>
      </c>
      <c r="Q145" s="586">
        <v>2035288.8607182375</v>
      </c>
      <c r="R145" s="586">
        <v>-2035288.8607182375</v>
      </c>
      <c r="S145" s="586">
        <v>0</v>
      </c>
      <c r="T145" s="586">
        <v>0</v>
      </c>
      <c r="U145" s="599">
        <v>0.94277619240995802</v>
      </c>
      <c r="V145" s="586">
        <v>1851119.8399999999</v>
      </c>
      <c r="W145" s="586">
        <v>1851119.8399999999</v>
      </c>
      <c r="X145" s="586">
        <v>-1851119.8399999999</v>
      </c>
      <c r="Y145" s="586">
        <v>0</v>
      </c>
      <c r="Z145" s="586">
        <v>0</v>
      </c>
      <c r="AA145" s="586">
        <v>1753235.5386945012</v>
      </c>
      <c r="AB145" s="586">
        <v>-1753235.5386945012</v>
      </c>
      <c r="AC145" s="586">
        <v>0</v>
      </c>
      <c r="AD145" s="586">
        <v>0</v>
      </c>
      <c r="AE145" s="586">
        <f t="shared" si="8"/>
        <v>0</v>
      </c>
      <c r="AF145" s="599">
        <v>0.94712157517284312</v>
      </c>
      <c r="AG145" s="586">
        <v>2036554.0400000005</v>
      </c>
      <c r="AH145" s="586">
        <v>2036554.0400000005</v>
      </c>
      <c r="AI145" s="586">
        <v>-2036554.0400000005</v>
      </c>
      <c r="AJ145" s="586">
        <v>0</v>
      </c>
      <c r="AK145" s="586">
        <v>0</v>
      </c>
      <c r="AL145" s="586">
        <v>1929063.8834794306</v>
      </c>
      <c r="AM145" s="586">
        <v>-1929063.8834794306</v>
      </c>
      <c r="AN145" s="586">
        <v>0</v>
      </c>
      <c r="AO145" s="586">
        <v>0</v>
      </c>
      <c r="AP145" s="599">
        <v>0.94721959034263092</v>
      </c>
      <c r="AV145" s="83">
        <v>2036554.0400000005</v>
      </c>
      <c r="AW145" s="83">
        <v>2036554.0400000005</v>
      </c>
      <c r="AX145" s="83">
        <v>-2036554.0400000005</v>
      </c>
      <c r="AY145" s="83">
        <v>0</v>
      </c>
      <c r="AZ145" s="83">
        <v>0</v>
      </c>
      <c r="BA145" s="83">
        <v>1929063.8834794306</v>
      </c>
      <c r="BB145" s="83">
        <v>-1929063.8834794306</v>
      </c>
      <c r="BC145" s="83">
        <v>0</v>
      </c>
      <c r="BD145" s="83">
        <v>0</v>
      </c>
      <c r="BE145" s="586">
        <f t="shared" si="9"/>
        <v>0</v>
      </c>
      <c r="BF145" s="82">
        <v>0.94721959034263092</v>
      </c>
    </row>
    <row r="146" spans="1:58">
      <c r="A146" s="598" t="s">
        <v>899</v>
      </c>
      <c r="B146" s="586">
        <v>3968671.6612500013</v>
      </c>
      <c r="C146" s="586">
        <v>3968671.6612500013</v>
      </c>
      <c r="D146" s="586">
        <v>0</v>
      </c>
      <c r="E146" s="586">
        <v>0</v>
      </c>
      <c r="F146" s="586">
        <v>3968671.6612500013</v>
      </c>
      <c r="G146" s="586">
        <v>3755592.9260994899</v>
      </c>
      <c r="H146" s="586">
        <v>0</v>
      </c>
      <c r="I146" s="586">
        <v>0</v>
      </c>
      <c r="J146" s="586">
        <v>3755592.9260994899</v>
      </c>
      <c r="K146" s="599">
        <v>0.94630981009817317</v>
      </c>
      <c r="L146" s="586">
        <v>4244958.1249999981</v>
      </c>
      <c r="M146" s="586">
        <v>4244958.1249999981</v>
      </c>
      <c r="N146" s="586">
        <v>0</v>
      </c>
      <c r="O146" s="586">
        <v>0</v>
      </c>
      <c r="P146" s="586">
        <v>4244958.1249999981</v>
      </c>
      <c r="Q146" s="586">
        <v>4014193.3000099231</v>
      </c>
      <c r="R146" s="586">
        <v>0</v>
      </c>
      <c r="S146" s="586">
        <v>0</v>
      </c>
      <c r="T146" s="586">
        <v>4014193.3000099231</v>
      </c>
      <c r="U146" s="599">
        <v>0.94563790308530427</v>
      </c>
      <c r="V146" s="586">
        <v>4243153.125</v>
      </c>
      <c r="W146" s="586">
        <v>4243153.125</v>
      </c>
      <c r="X146" s="586">
        <v>0</v>
      </c>
      <c r="Y146" s="586">
        <v>0</v>
      </c>
      <c r="Z146" s="586">
        <v>4243153.125</v>
      </c>
      <c r="AA146" s="586">
        <v>4033520.9144733576</v>
      </c>
      <c r="AB146" s="586">
        <v>0</v>
      </c>
      <c r="AC146" s="586">
        <v>0</v>
      </c>
      <c r="AD146" s="586">
        <v>4033520.9144733576</v>
      </c>
      <c r="AE146" s="586">
        <f t="shared" si="8"/>
        <v>4032960.0028125448</v>
      </c>
      <c r="AF146" s="599">
        <v>0.95059518137784804</v>
      </c>
      <c r="AG146" s="586">
        <v>4246490.0000000009</v>
      </c>
      <c r="AH146" s="586">
        <v>4246490.0000000009</v>
      </c>
      <c r="AI146" s="586">
        <v>0</v>
      </c>
      <c r="AJ146" s="586">
        <v>0</v>
      </c>
      <c r="AK146" s="586">
        <v>4246490.0000000009</v>
      </c>
      <c r="AL146" s="586">
        <v>4039616.8772882069</v>
      </c>
      <c r="AM146" s="586">
        <v>0</v>
      </c>
      <c r="AN146" s="586">
        <v>0</v>
      </c>
      <c r="AO146" s="586">
        <v>4039616.8772882069</v>
      </c>
      <c r="AP146" s="599">
        <v>0.95128373722490955</v>
      </c>
      <c r="AV146" s="83">
        <v>4246490.0000000009</v>
      </c>
      <c r="AW146" s="83">
        <v>4246490.0000000009</v>
      </c>
      <c r="AX146" s="83">
        <v>0</v>
      </c>
      <c r="AY146" s="83">
        <v>0</v>
      </c>
      <c r="AZ146" s="83">
        <v>4246490.0000000009</v>
      </c>
      <c r="BA146" s="83">
        <v>4039616.8772882069</v>
      </c>
      <c r="BB146" s="83">
        <v>0</v>
      </c>
      <c r="BC146" s="83">
        <v>0</v>
      </c>
      <c r="BD146" s="83">
        <v>4039616.8772882069</v>
      </c>
      <c r="BE146" s="586">
        <f t="shared" si="9"/>
        <v>4038892.8128566649</v>
      </c>
      <c r="BF146" s="82">
        <v>0.95128373722490955</v>
      </c>
    </row>
    <row r="147" spans="1:58">
      <c r="A147" s="598" t="s">
        <v>898</v>
      </c>
      <c r="B147" s="586">
        <v>2473963.04</v>
      </c>
      <c r="C147" s="586">
        <v>2473963.04</v>
      </c>
      <c r="D147" s="586">
        <v>-2473963.04</v>
      </c>
      <c r="E147" s="586">
        <v>0</v>
      </c>
      <c r="F147" s="586">
        <v>0</v>
      </c>
      <c r="G147" s="586">
        <v>2341506.564045791</v>
      </c>
      <c r="H147" s="586">
        <v>-2341506.564045791</v>
      </c>
      <c r="I147" s="586">
        <v>0</v>
      </c>
      <c r="J147" s="586">
        <v>0</v>
      </c>
      <c r="K147" s="599">
        <v>0.94645979999999963</v>
      </c>
      <c r="L147" s="586">
        <v>3043822.54</v>
      </c>
      <c r="M147" s="586">
        <v>3043822.54</v>
      </c>
      <c r="N147" s="586">
        <v>-3043822.54</v>
      </c>
      <c r="O147" s="586">
        <v>0</v>
      </c>
      <c r="P147" s="586">
        <v>0</v>
      </c>
      <c r="Q147" s="586">
        <v>2869643.4246328073</v>
      </c>
      <c r="R147" s="586">
        <v>-2869643.4246328073</v>
      </c>
      <c r="S147" s="586">
        <v>0</v>
      </c>
      <c r="T147" s="586">
        <v>0</v>
      </c>
      <c r="U147" s="599">
        <v>0.94277619240995802</v>
      </c>
      <c r="V147" s="586">
        <v>1270337.6000000001</v>
      </c>
      <c r="W147" s="586">
        <v>1270337.6000000001</v>
      </c>
      <c r="X147" s="586">
        <v>-1270337.6000000001</v>
      </c>
      <c r="Y147" s="586">
        <v>0</v>
      </c>
      <c r="Z147" s="586">
        <v>0</v>
      </c>
      <c r="AA147" s="586">
        <v>1203164.1487132893</v>
      </c>
      <c r="AB147" s="586">
        <v>-1203164.1487132893</v>
      </c>
      <c r="AC147" s="586">
        <v>0</v>
      </c>
      <c r="AD147" s="586">
        <v>0</v>
      </c>
      <c r="AE147" s="586">
        <f t="shared" si="8"/>
        <v>0</v>
      </c>
      <c r="AF147" s="599">
        <v>0.94712157517284312</v>
      </c>
      <c r="AG147" s="586">
        <v>1354250.8900000001</v>
      </c>
      <c r="AH147" s="586">
        <v>1354250.8900000001</v>
      </c>
      <c r="AI147" s="586">
        <v>-1354250.8900000001</v>
      </c>
      <c r="AJ147" s="586">
        <v>0</v>
      </c>
      <c r="AK147" s="586">
        <v>0</v>
      </c>
      <c r="AL147" s="586">
        <v>1282772.9732469434</v>
      </c>
      <c r="AM147" s="586">
        <v>-1282772.9732469434</v>
      </c>
      <c r="AN147" s="586">
        <v>0</v>
      </c>
      <c r="AO147" s="586">
        <v>0</v>
      </c>
      <c r="AP147" s="599">
        <v>0.94721959034263092</v>
      </c>
      <c r="AV147" s="83">
        <v>1354250.8900000001</v>
      </c>
      <c r="AW147" s="83">
        <v>1354250.8900000001</v>
      </c>
      <c r="AX147" s="83">
        <v>-1354250.8900000001</v>
      </c>
      <c r="AY147" s="83">
        <v>0</v>
      </c>
      <c r="AZ147" s="83">
        <v>0</v>
      </c>
      <c r="BA147" s="83">
        <v>1282772.9732469434</v>
      </c>
      <c r="BB147" s="83">
        <v>-1282772.9732469434</v>
      </c>
      <c r="BC147" s="83">
        <v>0</v>
      </c>
      <c r="BD147" s="83">
        <v>0</v>
      </c>
      <c r="BE147" s="586">
        <f t="shared" si="9"/>
        <v>0</v>
      </c>
      <c r="BF147" s="82">
        <v>0.94721959034263092</v>
      </c>
    </row>
    <row r="148" spans="1:58">
      <c r="A148" s="598" t="s">
        <v>896</v>
      </c>
      <c r="B148" s="586">
        <v>0</v>
      </c>
      <c r="C148" s="586">
        <v>0</v>
      </c>
      <c r="D148" s="586">
        <v>0</v>
      </c>
      <c r="E148" s="586">
        <v>0</v>
      </c>
      <c r="F148" s="586">
        <v>0</v>
      </c>
      <c r="G148" s="586">
        <v>0</v>
      </c>
      <c r="H148" s="586">
        <v>0</v>
      </c>
      <c r="I148" s="586">
        <v>0</v>
      </c>
      <c r="J148" s="586">
        <v>0</v>
      </c>
      <c r="K148" s="599">
        <v>0.94630981009817317</v>
      </c>
      <c r="L148" s="586">
        <v>0</v>
      </c>
      <c r="M148" s="586">
        <v>0</v>
      </c>
      <c r="N148" s="586">
        <v>0</v>
      </c>
      <c r="O148" s="586">
        <v>0</v>
      </c>
      <c r="P148" s="586">
        <v>0</v>
      </c>
      <c r="Q148" s="586">
        <v>0</v>
      </c>
      <c r="R148" s="586">
        <v>0</v>
      </c>
      <c r="S148" s="586">
        <v>0</v>
      </c>
      <c r="T148" s="586">
        <v>0</v>
      </c>
      <c r="U148" s="599">
        <v>0.94563790308530427</v>
      </c>
      <c r="V148" s="586">
        <v>0</v>
      </c>
      <c r="W148" s="586">
        <v>0</v>
      </c>
      <c r="X148" s="586">
        <v>0</v>
      </c>
      <c r="Y148" s="586">
        <v>0</v>
      </c>
      <c r="Z148" s="586">
        <v>0</v>
      </c>
      <c r="AA148" s="586">
        <v>0</v>
      </c>
      <c r="AB148" s="586">
        <v>0</v>
      </c>
      <c r="AC148" s="586">
        <v>0</v>
      </c>
      <c r="AD148" s="586">
        <v>0</v>
      </c>
      <c r="AE148" s="586">
        <f t="shared" si="8"/>
        <v>0</v>
      </c>
      <c r="AF148" s="599">
        <v>0.95059518137784804</v>
      </c>
      <c r="AG148" s="586">
        <v>0</v>
      </c>
      <c r="AH148" s="586">
        <v>0</v>
      </c>
      <c r="AI148" s="586">
        <v>0</v>
      </c>
      <c r="AJ148" s="586">
        <v>0</v>
      </c>
      <c r="AK148" s="586">
        <v>0</v>
      </c>
      <c r="AL148" s="586">
        <v>0</v>
      </c>
      <c r="AM148" s="586">
        <v>0</v>
      </c>
      <c r="AN148" s="586">
        <v>0</v>
      </c>
      <c r="AO148" s="586">
        <v>0</v>
      </c>
      <c r="AP148" s="599">
        <v>0.95128373722490955</v>
      </c>
      <c r="AV148" s="83">
        <v>0</v>
      </c>
      <c r="AW148" s="83">
        <v>0</v>
      </c>
      <c r="AX148" s="83">
        <v>0</v>
      </c>
      <c r="AY148" s="83">
        <v>0</v>
      </c>
      <c r="AZ148" s="83">
        <v>0</v>
      </c>
      <c r="BA148" s="83">
        <v>0</v>
      </c>
      <c r="BB148" s="83">
        <v>0</v>
      </c>
      <c r="BC148" s="83">
        <v>0</v>
      </c>
      <c r="BD148" s="83">
        <v>0</v>
      </c>
      <c r="BE148" s="586">
        <f t="shared" si="9"/>
        <v>0</v>
      </c>
      <c r="BF148" s="82">
        <v>0.95128373722490955</v>
      </c>
    </row>
    <row r="149" spans="1:58">
      <c r="A149" s="598" t="s">
        <v>894</v>
      </c>
      <c r="B149" s="586">
        <v>8024500.5899999999</v>
      </c>
      <c r="C149" s="586">
        <v>8024500.5899999999</v>
      </c>
      <c r="D149" s="586">
        <v>0</v>
      </c>
      <c r="E149" s="586">
        <v>0</v>
      </c>
      <c r="F149" s="586">
        <v>8024500.5899999999</v>
      </c>
      <c r="G149" s="586">
        <v>7610920.9596868064</v>
      </c>
      <c r="H149" s="586">
        <v>0</v>
      </c>
      <c r="I149" s="586">
        <v>0</v>
      </c>
      <c r="J149" s="586">
        <v>7610920.9596868064</v>
      </c>
      <c r="K149" s="599">
        <v>0.94846039006731586</v>
      </c>
      <c r="L149" s="586">
        <v>10032654.850000005</v>
      </c>
      <c r="M149" s="586">
        <v>10032654.850000005</v>
      </c>
      <c r="N149" s="586">
        <v>0</v>
      </c>
      <c r="O149" s="586">
        <v>0</v>
      </c>
      <c r="P149" s="586">
        <v>10032654.850000005</v>
      </c>
      <c r="Q149" s="586">
        <v>9473906.1400565729</v>
      </c>
      <c r="R149" s="586">
        <v>0</v>
      </c>
      <c r="S149" s="586">
        <v>0</v>
      </c>
      <c r="T149" s="586">
        <v>9473906.1400565729</v>
      </c>
      <c r="U149" s="599">
        <v>0.94430699368239179</v>
      </c>
      <c r="V149" s="586">
        <v>10309490.880000008</v>
      </c>
      <c r="W149" s="586">
        <v>10309490.880000008</v>
      </c>
      <c r="X149" s="586">
        <v>0</v>
      </c>
      <c r="Y149" s="586">
        <v>0</v>
      </c>
      <c r="Z149" s="586">
        <v>10309490.880000008</v>
      </c>
      <c r="AA149" s="586">
        <v>9779454.1414331943</v>
      </c>
      <c r="AB149" s="586">
        <v>0</v>
      </c>
      <c r="AC149" s="586">
        <v>0</v>
      </c>
      <c r="AD149" s="586">
        <v>9779454.1414331943</v>
      </c>
      <c r="AE149" s="586">
        <f t="shared" si="8"/>
        <v>9779454.1414331943</v>
      </c>
      <c r="AF149" s="599">
        <v>1</v>
      </c>
      <c r="AG149" s="586">
        <v>10700397.600000003</v>
      </c>
      <c r="AH149" s="586">
        <v>10700397.600000003</v>
      </c>
      <c r="AI149" s="586">
        <v>0</v>
      </c>
      <c r="AJ149" s="586">
        <v>0</v>
      </c>
      <c r="AK149" s="586">
        <v>10700397.600000003</v>
      </c>
      <c r="AL149" s="586">
        <v>10151031.223465966</v>
      </c>
      <c r="AM149" s="586">
        <v>0</v>
      </c>
      <c r="AN149" s="586">
        <v>0</v>
      </c>
      <c r="AO149" s="586">
        <v>10151031.223465966</v>
      </c>
      <c r="AP149" s="599">
        <v>0.94865925575195109</v>
      </c>
      <c r="AV149" s="83">
        <v>10700397.600000003</v>
      </c>
      <c r="AW149" s="83">
        <v>10700397.600000003</v>
      </c>
      <c r="AX149" s="83">
        <v>0</v>
      </c>
      <c r="AY149" s="83">
        <v>0</v>
      </c>
      <c r="AZ149" s="83">
        <v>10700397.600000003</v>
      </c>
      <c r="BA149" s="83">
        <v>10151031.223465966</v>
      </c>
      <c r="BB149" s="83">
        <v>0</v>
      </c>
      <c r="BC149" s="83">
        <v>0</v>
      </c>
      <c r="BD149" s="83">
        <v>10151031.223465966</v>
      </c>
      <c r="BE149" s="586">
        <f t="shared" si="9"/>
        <v>10151031.223465966</v>
      </c>
      <c r="BF149" s="82">
        <v>1</v>
      </c>
    </row>
    <row r="150" spans="1:58">
      <c r="A150" s="598" t="s">
        <v>892</v>
      </c>
      <c r="B150" s="586">
        <v>205179.65000000002</v>
      </c>
      <c r="C150" s="586">
        <v>205179.65000000002</v>
      </c>
      <c r="D150" s="586">
        <v>-205179.65000000002</v>
      </c>
      <c r="E150" s="586">
        <v>0</v>
      </c>
      <c r="F150" s="586">
        <v>0</v>
      </c>
      <c r="G150" s="586">
        <v>193657.40338819777</v>
      </c>
      <c r="H150" s="586">
        <v>-193657.40338819777</v>
      </c>
      <c r="I150" s="586">
        <v>0</v>
      </c>
      <c r="J150" s="586">
        <v>0</v>
      </c>
      <c r="K150" s="599">
        <v>0.94384313155908861</v>
      </c>
      <c r="L150" s="586">
        <v>225745.54</v>
      </c>
      <c r="M150" s="586">
        <v>225745.54</v>
      </c>
      <c r="N150" s="586">
        <v>-225745.54</v>
      </c>
      <c r="O150" s="586">
        <v>0</v>
      </c>
      <c r="P150" s="586">
        <v>0</v>
      </c>
      <c r="Q150" s="586">
        <v>212827.52065472989</v>
      </c>
      <c r="R150" s="586">
        <v>-212827.52065472989</v>
      </c>
      <c r="S150" s="586">
        <v>0</v>
      </c>
      <c r="T150" s="586">
        <v>0</v>
      </c>
      <c r="U150" s="599">
        <v>0.94277619240995802</v>
      </c>
      <c r="V150" s="586">
        <v>228484</v>
      </c>
      <c r="W150" s="586">
        <v>228484</v>
      </c>
      <c r="X150" s="586">
        <v>-228484</v>
      </c>
      <c r="Y150" s="586">
        <v>0</v>
      </c>
      <c r="Z150" s="586">
        <v>0</v>
      </c>
      <c r="AA150" s="586">
        <v>216402.12598179188</v>
      </c>
      <c r="AB150" s="586">
        <v>-216402.12598179188</v>
      </c>
      <c r="AC150" s="586">
        <v>0</v>
      </c>
      <c r="AD150" s="586">
        <v>0</v>
      </c>
      <c r="AE150" s="586">
        <f t="shared" si="8"/>
        <v>0</v>
      </c>
      <c r="AF150" s="599">
        <v>0.94712157517284312</v>
      </c>
      <c r="AG150" s="586">
        <v>272937.72000000003</v>
      </c>
      <c r="AH150" s="586">
        <v>272937.72000000003</v>
      </c>
      <c r="AI150" s="586">
        <v>-272937.72000000003</v>
      </c>
      <c r="AJ150" s="586">
        <v>0</v>
      </c>
      <c r="AK150" s="586">
        <v>0</v>
      </c>
      <c r="AL150" s="586">
        <v>258531.95532745172</v>
      </c>
      <c r="AM150" s="586">
        <v>-258531.95532745172</v>
      </c>
      <c r="AN150" s="586">
        <v>0</v>
      </c>
      <c r="AO150" s="586">
        <v>0</v>
      </c>
      <c r="AP150" s="599">
        <v>0.94721959034263092</v>
      </c>
      <c r="AV150" s="83">
        <v>272937.72000000003</v>
      </c>
      <c r="AW150" s="83">
        <v>272937.72000000003</v>
      </c>
      <c r="AX150" s="83">
        <v>-272937.72000000003</v>
      </c>
      <c r="AY150" s="83">
        <v>0</v>
      </c>
      <c r="AZ150" s="83">
        <v>0</v>
      </c>
      <c r="BA150" s="83">
        <v>258531.95532745172</v>
      </c>
      <c r="BB150" s="83">
        <v>-258531.95532745172</v>
      </c>
      <c r="BC150" s="83">
        <v>0</v>
      </c>
      <c r="BD150" s="83">
        <v>0</v>
      </c>
      <c r="BE150" s="586">
        <f t="shared" si="9"/>
        <v>0</v>
      </c>
      <c r="BF150" s="82">
        <v>0.94721959034263092</v>
      </c>
    </row>
    <row r="151" spans="1:58">
      <c r="A151" s="598" t="s">
        <v>891</v>
      </c>
      <c r="B151" s="586">
        <v>12144438.109999999</v>
      </c>
      <c r="C151" s="586">
        <v>12144438.109999999</v>
      </c>
      <c r="D151" s="586">
        <v>0</v>
      </c>
      <c r="E151" s="586">
        <v>0</v>
      </c>
      <c r="F151" s="586">
        <v>12144438.109999999</v>
      </c>
      <c r="G151" s="586">
        <v>11492400.921623116</v>
      </c>
      <c r="H151" s="586">
        <v>0</v>
      </c>
      <c r="I151" s="586">
        <v>0</v>
      </c>
      <c r="J151" s="586">
        <v>11492400.921623116</v>
      </c>
      <c r="K151" s="599">
        <v>0.94630981009817317</v>
      </c>
      <c r="L151" s="586">
        <v>13537900.480000006</v>
      </c>
      <c r="M151" s="586">
        <v>13537900.480000006</v>
      </c>
      <c r="N151" s="586">
        <v>0</v>
      </c>
      <c r="O151" s="586">
        <v>0</v>
      </c>
      <c r="P151" s="586">
        <v>13537900.480000006</v>
      </c>
      <c r="Q151" s="586">
        <v>12801951.82208474</v>
      </c>
      <c r="R151" s="586">
        <v>0</v>
      </c>
      <c r="S151" s="586">
        <v>0</v>
      </c>
      <c r="T151" s="586">
        <v>12801951.82208474</v>
      </c>
      <c r="U151" s="599">
        <v>0.94563790308530427</v>
      </c>
      <c r="V151" s="586">
        <v>14993664.259999987</v>
      </c>
      <c r="W151" s="586">
        <v>14993664.259999987</v>
      </c>
      <c r="X151" s="586">
        <v>0</v>
      </c>
      <c r="Y151" s="586">
        <v>0</v>
      </c>
      <c r="Z151" s="586">
        <v>14993664.259999987</v>
      </c>
      <c r="AA151" s="586">
        <v>14252904.996753246</v>
      </c>
      <c r="AB151" s="586">
        <v>0</v>
      </c>
      <c r="AC151" s="586">
        <v>0</v>
      </c>
      <c r="AD151" s="586">
        <v>14252904.996753246</v>
      </c>
      <c r="AE151" s="586">
        <f t="shared" si="8"/>
        <v>14250922.951591548</v>
      </c>
      <c r="AF151" s="599">
        <v>0.95059518137784804</v>
      </c>
      <c r="AG151" s="586">
        <v>18169353.409999993</v>
      </c>
      <c r="AH151" s="586">
        <v>18169353.409999993</v>
      </c>
      <c r="AI151" s="586">
        <v>0</v>
      </c>
      <c r="AJ151" s="586">
        <v>0</v>
      </c>
      <c r="AK151" s="586">
        <v>18169353.409999993</v>
      </c>
      <c r="AL151" s="586">
        <v>17284210.414824948</v>
      </c>
      <c r="AM151" s="586">
        <v>0</v>
      </c>
      <c r="AN151" s="586">
        <v>0</v>
      </c>
      <c r="AO151" s="586">
        <v>17284210.414824948</v>
      </c>
      <c r="AP151" s="599">
        <v>0.95128373722490955</v>
      </c>
      <c r="AV151" s="83">
        <v>18169353.409999993</v>
      </c>
      <c r="AW151" s="83">
        <v>18169353.409999993</v>
      </c>
      <c r="AX151" s="83">
        <v>0</v>
      </c>
      <c r="AY151" s="83">
        <v>0</v>
      </c>
      <c r="AZ151" s="83">
        <v>18169353.409999993</v>
      </c>
      <c r="BA151" s="83">
        <v>17284210.414824948</v>
      </c>
      <c r="BB151" s="83">
        <v>0</v>
      </c>
      <c r="BC151" s="83">
        <v>0</v>
      </c>
      <c r="BD151" s="83">
        <v>17284210.414824948</v>
      </c>
      <c r="BE151" s="586">
        <f t="shared" si="9"/>
        <v>17281112.377964318</v>
      </c>
      <c r="BF151" s="82">
        <v>0.95128373722490955</v>
      </c>
    </row>
    <row r="152" spans="1:58">
      <c r="A152" s="598" t="s">
        <v>890</v>
      </c>
      <c r="B152" s="586">
        <v>540693.65000000014</v>
      </c>
      <c r="C152" s="586">
        <v>540693.65000000014</v>
      </c>
      <c r="D152" s="586">
        <v>-540693.65000000014</v>
      </c>
      <c r="E152" s="586">
        <v>0</v>
      </c>
      <c r="F152" s="586">
        <v>0</v>
      </c>
      <c r="G152" s="586">
        <v>510329.98783011397</v>
      </c>
      <c r="H152" s="586">
        <v>-510329.98783011397</v>
      </c>
      <c r="I152" s="586">
        <v>0</v>
      </c>
      <c r="J152" s="586">
        <v>0</v>
      </c>
      <c r="K152" s="599">
        <v>0.94384313155908861</v>
      </c>
      <c r="L152" s="586">
        <v>320740.85999999987</v>
      </c>
      <c r="M152" s="586">
        <v>320740.85999999987</v>
      </c>
      <c r="N152" s="586">
        <v>-320740.85999999987</v>
      </c>
      <c r="O152" s="586">
        <v>0</v>
      </c>
      <c r="P152" s="586">
        <v>0</v>
      </c>
      <c r="Q152" s="586">
        <v>302386.8467410953</v>
      </c>
      <c r="R152" s="586">
        <v>-302386.8467410953</v>
      </c>
      <c r="S152" s="586">
        <v>0</v>
      </c>
      <c r="T152" s="586">
        <v>0</v>
      </c>
      <c r="U152" s="599">
        <v>0.94277619240995802</v>
      </c>
      <c r="V152" s="586">
        <v>323080.69999999995</v>
      </c>
      <c r="W152" s="586">
        <v>323080.69999999995</v>
      </c>
      <c r="X152" s="586">
        <v>-323080.69999999995</v>
      </c>
      <c r="Y152" s="586">
        <v>0</v>
      </c>
      <c r="Z152" s="586">
        <v>0</v>
      </c>
      <c r="AA152" s="586">
        <v>305996.70149194472</v>
      </c>
      <c r="AB152" s="586">
        <v>-305996.70149194472</v>
      </c>
      <c r="AC152" s="586">
        <v>0</v>
      </c>
      <c r="AD152" s="586">
        <v>0</v>
      </c>
      <c r="AE152" s="586">
        <f t="shared" si="8"/>
        <v>0</v>
      </c>
      <c r="AF152" s="599">
        <v>0.94712157517284312</v>
      </c>
      <c r="AG152" s="586">
        <v>387171.16</v>
      </c>
      <c r="AH152" s="586">
        <v>387171.16</v>
      </c>
      <c r="AI152" s="586">
        <v>-387171.16</v>
      </c>
      <c r="AJ152" s="586">
        <v>0</v>
      </c>
      <c r="AK152" s="586">
        <v>0</v>
      </c>
      <c r="AL152" s="586">
        <v>366736.10756768117</v>
      </c>
      <c r="AM152" s="586">
        <v>-366736.10756768117</v>
      </c>
      <c r="AN152" s="586">
        <v>0</v>
      </c>
      <c r="AO152" s="586">
        <v>0</v>
      </c>
      <c r="AP152" s="599">
        <v>0.94721959034263092</v>
      </c>
      <c r="AV152" s="83">
        <v>387171.16</v>
      </c>
      <c r="AW152" s="83">
        <v>387171.16</v>
      </c>
      <c r="AX152" s="83">
        <v>-387171.16</v>
      </c>
      <c r="AY152" s="83">
        <v>0</v>
      </c>
      <c r="AZ152" s="83">
        <v>0</v>
      </c>
      <c r="BA152" s="83">
        <v>366736.10756768117</v>
      </c>
      <c r="BB152" s="83">
        <v>-366736.10756768117</v>
      </c>
      <c r="BC152" s="83">
        <v>0</v>
      </c>
      <c r="BD152" s="83">
        <v>0</v>
      </c>
      <c r="BE152" s="586">
        <f t="shared" si="9"/>
        <v>0</v>
      </c>
      <c r="BF152" s="82">
        <v>0.94721959034263092</v>
      </c>
    </row>
    <row r="153" spans="1:58">
      <c r="A153" s="598" t="s">
        <v>888</v>
      </c>
      <c r="B153" s="586">
        <v>48178779.300000004</v>
      </c>
      <c r="C153" s="586">
        <v>48178779.300000004</v>
      </c>
      <c r="D153" s="586">
        <v>0</v>
      </c>
      <c r="E153" s="586">
        <v>0</v>
      </c>
      <c r="F153" s="586">
        <v>48178779.300000004</v>
      </c>
      <c r="G153" s="586">
        <v>45695663.807845131</v>
      </c>
      <c r="H153" s="586">
        <v>0</v>
      </c>
      <c r="I153" s="586">
        <v>0</v>
      </c>
      <c r="J153" s="586">
        <v>45695663.807845131</v>
      </c>
      <c r="K153" s="599">
        <v>0.94846039006731586</v>
      </c>
      <c r="L153" s="586">
        <v>47665736.75000003</v>
      </c>
      <c r="M153" s="586">
        <v>47665736.75000003</v>
      </c>
      <c r="N153" s="586">
        <v>0</v>
      </c>
      <c r="O153" s="586">
        <v>0</v>
      </c>
      <c r="P153" s="586">
        <v>47665736.75000003</v>
      </c>
      <c r="Q153" s="586">
        <v>45011088.572048828</v>
      </c>
      <c r="R153" s="586">
        <v>0</v>
      </c>
      <c r="S153" s="586">
        <v>0</v>
      </c>
      <c r="T153" s="586">
        <v>45011088.572048828</v>
      </c>
      <c r="U153" s="599">
        <v>0.94430699368239179</v>
      </c>
      <c r="V153" s="586">
        <v>62856592.370000005</v>
      </c>
      <c r="W153" s="586">
        <v>62856592.370000005</v>
      </c>
      <c r="X153" s="586">
        <v>0</v>
      </c>
      <c r="Y153" s="586">
        <v>0</v>
      </c>
      <c r="Z153" s="586">
        <v>62856592.370000005</v>
      </c>
      <c r="AA153" s="586">
        <v>59624977.578832112</v>
      </c>
      <c r="AB153" s="586">
        <v>0</v>
      </c>
      <c r="AC153" s="586">
        <v>0</v>
      </c>
      <c r="AD153" s="586">
        <v>59624977.578832112</v>
      </c>
      <c r="AE153" s="586">
        <f t="shared" si="8"/>
        <v>59624977.578832112</v>
      </c>
      <c r="AF153" s="599">
        <v>1</v>
      </c>
      <c r="AG153" s="586">
        <v>51989554.590000018</v>
      </c>
      <c r="AH153" s="586">
        <v>51989554.590000018</v>
      </c>
      <c r="AI153" s="586">
        <v>0</v>
      </c>
      <c r="AJ153" s="586">
        <v>0</v>
      </c>
      <c r="AK153" s="586">
        <v>51989554.590000018</v>
      </c>
      <c r="AL153" s="586">
        <v>49320372.164224848</v>
      </c>
      <c r="AM153" s="586">
        <v>0</v>
      </c>
      <c r="AN153" s="586">
        <v>0</v>
      </c>
      <c r="AO153" s="586">
        <v>49320372.164224848</v>
      </c>
      <c r="AP153" s="599">
        <v>0.94865925575195109</v>
      </c>
      <c r="AV153" s="83">
        <v>51989554.590000018</v>
      </c>
      <c r="AW153" s="83">
        <v>51989554.590000018</v>
      </c>
      <c r="AX153" s="83">
        <v>0</v>
      </c>
      <c r="AY153" s="83">
        <v>0</v>
      </c>
      <c r="AZ153" s="83">
        <v>51989554.590000018</v>
      </c>
      <c r="BA153" s="83">
        <v>49320372.164224848</v>
      </c>
      <c r="BB153" s="83">
        <v>0</v>
      </c>
      <c r="BC153" s="83">
        <v>0</v>
      </c>
      <c r="BD153" s="83">
        <v>49320372.164224848</v>
      </c>
      <c r="BE153" s="586">
        <f t="shared" si="9"/>
        <v>49320372.164224848</v>
      </c>
      <c r="BF153" s="82">
        <v>1</v>
      </c>
    </row>
    <row r="154" spans="1:58">
      <c r="A154" s="598" t="s">
        <v>887</v>
      </c>
      <c r="B154" s="586">
        <v>0</v>
      </c>
      <c r="C154" s="586">
        <v>0</v>
      </c>
      <c r="D154" s="586">
        <v>0</v>
      </c>
      <c r="E154" s="586">
        <v>0</v>
      </c>
      <c r="F154" s="586">
        <v>0</v>
      </c>
      <c r="G154" s="586">
        <v>0</v>
      </c>
      <c r="H154" s="586">
        <v>0</v>
      </c>
      <c r="I154" s="586">
        <v>0</v>
      </c>
      <c r="J154" s="586">
        <v>0</v>
      </c>
      <c r="K154" s="599">
        <v>0.94384313155908861</v>
      </c>
      <c r="L154" s="586">
        <v>0</v>
      </c>
      <c r="M154" s="586">
        <v>0</v>
      </c>
      <c r="N154" s="586">
        <v>0</v>
      </c>
      <c r="O154" s="586">
        <v>0</v>
      </c>
      <c r="P154" s="586">
        <v>0</v>
      </c>
      <c r="Q154" s="586">
        <v>0</v>
      </c>
      <c r="R154" s="586">
        <v>0</v>
      </c>
      <c r="S154" s="586">
        <v>0</v>
      </c>
      <c r="T154" s="586">
        <v>0</v>
      </c>
      <c r="U154" s="599">
        <v>0.94277619240995802</v>
      </c>
      <c r="V154" s="586">
        <v>0</v>
      </c>
      <c r="W154" s="586">
        <v>0</v>
      </c>
      <c r="X154" s="586">
        <v>0</v>
      </c>
      <c r="Y154" s="586">
        <v>0</v>
      </c>
      <c r="Z154" s="586">
        <v>0</v>
      </c>
      <c r="AA154" s="586">
        <v>0</v>
      </c>
      <c r="AB154" s="586">
        <v>0</v>
      </c>
      <c r="AC154" s="586">
        <v>0</v>
      </c>
      <c r="AD154" s="586">
        <v>0</v>
      </c>
      <c r="AE154" s="586">
        <f t="shared" si="8"/>
        <v>0</v>
      </c>
      <c r="AF154" s="599">
        <v>0.94712157517284312</v>
      </c>
      <c r="AG154" s="586">
        <v>0</v>
      </c>
      <c r="AH154" s="586">
        <v>0</v>
      </c>
      <c r="AI154" s="586">
        <v>0</v>
      </c>
      <c r="AJ154" s="586">
        <v>0</v>
      </c>
      <c r="AK154" s="586">
        <v>0</v>
      </c>
      <c r="AL154" s="586">
        <v>0</v>
      </c>
      <c r="AM154" s="586">
        <v>0</v>
      </c>
      <c r="AN154" s="586">
        <v>0</v>
      </c>
      <c r="AO154" s="586">
        <v>0</v>
      </c>
      <c r="AP154" s="599">
        <v>0.94721959034263092</v>
      </c>
      <c r="AV154" s="83">
        <v>0</v>
      </c>
      <c r="AW154" s="83">
        <v>0</v>
      </c>
      <c r="AX154" s="83">
        <v>0</v>
      </c>
      <c r="AY154" s="83">
        <v>0</v>
      </c>
      <c r="AZ154" s="83">
        <v>0</v>
      </c>
      <c r="BA154" s="83">
        <v>0</v>
      </c>
      <c r="BB154" s="83">
        <v>0</v>
      </c>
      <c r="BC154" s="83">
        <v>0</v>
      </c>
      <c r="BD154" s="83">
        <v>0</v>
      </c>
      <c r="BE154" s="586">
        <f t="shared" si="9"/>
        <v>0</v>
      </c>
      <c r="BF154" s="82">
        <v>0.94721959034263092</v>
      </c>
    </row>
    <row r="155" spans="1:58">
      <c r="A155" s="598" t="s">
        <v>886</v>
      </c>
      <c r="B155" s="586">
        <v>4157014.6000000006</v>
      </c>
      <c r="C155" s="586">
        <v>4157014.6000000006</v>
      </c>
      <c r="D155" s="586">
        <v>-4157014.6000000006</v>
      </c>
      <c r="E155" s="586">
        <v>0</v>
      </c>
      <c r="F155" s="586">
        <v>0</v>
      </c>
      <c r="G155" s="586">
        <v>3923569.6780008525</v>
      </c>
      <c r="H155" s="586">
        <v>-3923569.6780008525</v>
      </c>
      <c r="I155" s="586">
        <v>0</v>
      </c>
      <c r="J155" s="586">
        <v>0</v>
      </c>
      <c r="K155" s="599">
        <v>0.94384313155908861</v>
      </c>
      <c r="L155" s="586">
        <v>4062806.6700000009</v>
      </c>
      <c r="M155" s="586">
        <v>4062806.6700000009</v>
      </c>
      <c r="N155" s="586">
        <v>-4062806.6700000009</v>
      </c>
      <c r="O155" s="586">
        <v>0</v>
      </c>
      <c r="P155" s="586">
        <v>0</v>
      </c>
      <c r="Q155" s="586">
        <v>3830317.4028403815</v>
      </c>
      <c r="R155" s="586">
        <v>-3830317.4028403815</v>
      </c>
      <c r="S155" s="586">
        <v>0</v>
      </c>
      <c r="T155" s="586">
        <v>0</v>
      </c>
      <c r="U155" s="599">
        <v>0.94277619240995802</v>
      </c>
      <c r="V155" s="586">
        <v>3992122.48</v>
      </c>
      <c r="W155" s="586">
        <v>3992122.48</v>
      </c>
      <c r="X155" s="586">
        <v>-3992122.48</v>
      </c>
      <c r="Y155" s="586">
        <v>0</v>
      </c>
      <c r="Z155" s="586">
        <v>0</v>
      </c>
      <c r="AA155" s="586">
        <v>3781025.331540517</v>
      </c>
      <c r="AB155" s="586">
        <v>-3781025.331540517</v>
      </c>
      <c r="AC155" s="586">
        <v>0</v>
      </c>
      <c r="AD155" s="586">
        <v>0</v>
      </c>
      <c r="AE155" s="586">
        <f t="shared" si="8"/>
        <v>0</v>
      </c>
      <c r="AF155" s="599">
        <v>0.94712157517284312</v>
      </c>
      <c r="AG155" s="586">
        <v>4176758.1300000008</v>
      </c>
      <c r="AH155" s="586">
        <v>4176758.1300000008</v>
      </c>
      <c r="AI155" s="586">
        <v>-4176758.1300000008</v>
      </c>
      <c r="AJ155" s="586">
        <v>0</v>
      </c>
      <c r="AK155" s="586">
        <v>0</v>
      </c>
      <c r="AL155" s="586">
        <v>3956307.1248588539</v>
      </c>
      <c r="AM155" s="586">
        <v>-3956307.1248588539</v>
      </c>
      <c r="AN155" s="586">
        <v>0</v>
      </c>
      <c r="AO155" s="586">
        <v>0</v>
      </c>
      <c r="AP155" s="599">
        <v>0.94721959034263092</v>
      </c>
      <c r="AV155" s="83">
        <v>4176758.1300000008</v>
      </c>
      <c r="AW155" s="83">
        <v>4176758.1300000008</v>
      </c>
      <c r="AX155" s="83">
        <v>-4176758.1300000008</v>
      </c>
      <c r="AY155" s="83">
        <v>0</v>
      </c>
      <c r="AZ155" s="83">
        <v>0</v>
      </c>
      <c r="BA155" s="83">
        <v>3956307.1248588539</v>
      </c>
      <c r="BB155" s="83">
        <v>-3956307.1248588539</v>
      </c>
      <c r="BC155" s="83">
        <v>0</v>
      </c>
      <c r="BD155" s="83">
        <v>0</v>
      </c>
      <c r="BE155" s="586">
        <f t="shared" si="9"/>
        <v>0</v>
      </c>
      <c r="BF155" s="82">
        <v>0.94721959034263092</v>
      </c>
    </row>
    <row r="156" spans="1:58">
      <c r="A156" s="598" t="s">
        <v>884</v>
      </c>
      <c r="B156" s="586">
        <v>5458702.919999999</v>
      </c>
      <c r="C156" s="586">
        <v>5458702.919999999</v>
      </c>
      <c r="D156" s="586">
        <v>0</v>
      </c>
      <c r="E156" s="586">
        <v>0</v>
      </c>
      <c r="F156" s="586">
        <v>5458702.919999999</v>
      </c>
      <c r="G156" s="586">
        <v>5177363.5007647956</v>
      </c>
      <c r="H156" s="586">
        <v>0</v>
      </c>
      <c r="I156" s="586">
        <v>0</v>
      </c>
      <c r="J156" s="586">
        <v>5177363.5007647956</v>
      </c>
      <c r="K156" s="599">
        <v>0.94846039006731586</v>
      </c>
      <c r="L156" s="586">
        <v>6930242.1799999969</v>
      </c>
      <c r="M156" s="586">
        <v>6930242.1799999969</v>
      </c>
      <c r="N156" s="586">
        <v>0</v>
      </c>
      <c r="O156" s="586">
        <v>0</v>
      </c>
      <c r="P156" s="586">
        <v>6930242.1799999969</v>
      </c>
      <c r="Q156" s="586">
        <v>6544276.1584867025</v>
      </c>
      <c r="R156" s="586">
        <v>0</v>
      </c>
      <c r="S156" s="586">
        <v>0</v>
      </c>
      <c r="T156" s="586">
        <v>6544276.1584867025</v>
      </c>
      <c r="U156" s="599">
        <v>0.94430699368239179</v>
      </c>
      <c r="V156" s="586">
        <v>7833206.3000000007</v>
      </c>
      <c r="W156" s="586">
        <v>7833206.3000000007</v>
      </c>
      <c r="X156" s="586">
        <v>0</v>
      </c>
      <c r="Y156" s="586">
        <v>0</v>
      </c>
      <c r="Z156" s="586">
        <v>7833206.3000000007</v>
      </c>
      <c r="AA156" s="586">
        <v>7430481.5516976854</v>
      </c>
      <c r="AB156" s="586">
        <v>0</v>
      </c>
      <c r="AC156" s="586">
        <v>0</v>
      </c>
      <c r="AD156" s="586">
        <v>7430481.5516976854</v>
      </c>
      <c r="AE156" s="586">
        <f t="shared" si="8"/>
        <v>7430481.5516976854</v>
      </c>
      <c r="AF156" s="599">
        <v>1</v>
      </c>
      <c r="AG156" s="586">
        <v>6954363.8799999999</v>
      </c>
      <c r="AH156" s="586">
        <v>6954363.8799999999</v>
      </c>
      <c r="AI156" s="586">
        <v>0</v>
      </c>
      <c r="AJ156" s="586">
        <v>0</v>
      </c>
      <c r="AK156" s="586">
        <v>6954363.8799999999</v>
      </c>
      <c r="AL156" s="586">
        <v>6597321.6626290511</v>
      </c>
      <c r="AM156" s="586">
        <v>0</v>
      </c>
      <c r="AN156" s="586">
        <v>0</v>
      </c>
      <c r="AO156" s="586">
        <v>6597321.6626290511</v>
      </c>
      <c r="AP156" s="599">
        <v>0.94865925575195109</v>
      </c>
      <c r="AV156" s="83">
        <v>6954363.8799999999</v>
      </c>
      <c r="AW156" s="83">
        <v>6954363.8799999999</v>
      </c>
      <c r="AX156" s="83">
        <v>0</v>
      </c>
      <c r="AY156" s="83">
        <v>0</v>
      </c>
      <c r="AZ156" s="83">
        <v>6954363.8799999999</v>
      </c>
      <c r="BA156" s="83">
        <v>6597321.6626290511</v>
      </c>
      <c r="BB156" s="83">
        <v>0</v>
      </c>
      <c r="BC156" s="83">
        <v>0</v>
      </c>
      <c r="BD156" s="83">
        <v>6597321.6626290511</v>
      </c>
      <c r="BE156" s="586">
        <f t="shared" si="9"/>
        <v>6597321.6626290511</v>
      </c>
      <c r="BF156" s="82">
        <v>1</v>
      </c>
    </row>
    <row r="157" spans="1:58">
      <c r="A157" s="598" t="s">
        <v>883</v>
      </c>
      <c r="B157" s="586">
        <v>41108.080000000002</v>
      </c>
      <c r="C157" s="586">
        <v>41108.080000000002</v>
      </c>
      <c r="D157" s="586">
        <v>-41108.080000000002</v>
      </c>
      <c r="E157" s="586">
        <v>0</v>
      </c>
      <c r="F157" s="586">
        <v>0</v>
      </c>
      <c r="G157" s="586">
        <v>38799.578959581544</v>
      </c>
      <c r="H157" s="586">
        <v>-38799.578959581544</v>
      </c>
      <c r="I157" s="586">
        <v>0</v>
      </c>
      <c r="J157" s="586">
        <v>0</v>
      </c>
      <c r="K157" s="599">
        <v>0.94384313155908861</v>
      </c>
      <c r="L157" s="586">
        <v>29008.790000000005</v>
      </c>
      <c r="M157" s="586">
        <v>29008.790000000005</v>
      </c>
      <c r="N157" s="586">
        <v>-29008.790000000005</v>
      </c>
      <c r="O157" s="586">
        <v>0</v>
      </c>
      <c r="P157" s="586">
        <v>0</v>
      </c>
      <c r="Q157" s="586">
        <v>27348.796582620071</v>
      </c>
      <c r="R157" s="586">
        <v>-27348.796582620071</v>
      </c>
      <c r="S157" s="586">
        <v>0</v>
      </c>
      <c r="T157" s="586">
        <v>0</v>
      </c>
      <c r="U157" s="599">
        <v>0.94277619240995802</v>
      </c>
      <c r="V157" s="586">
        <v>29399.349999999995</v>
      </c>
      <c r="W157" s="586">
        <v>29399.349999999995</v>
      </c>
      <c r="X157" s="586">
        <v>-29399.349999999995</v>
      </c>
      <c r="Y157" s="586">
        <v>0</v>
      </c>
      <c r="Z157" s="586">
        <v>0</v>
      </c>
      <c r="AA157" s="586">
        <v>27844.75868105772</v>
      </c>
      <c r="AB157" s="586">
        <v>-27844.75868105772</v>
      </c>
      <c r="AC157" s="586">
        <v>0</v>
      </c>
      <c r="AD157" s="586">
        <v>0</v>
      </c>
      <c r="AE157" s="586">
        <f t="shared" si="8"/>
        <v>0</v>
      </c>
      <c r="AF157" s="599">
        <v>0.94712157517284312</v>
      </c>
      <c r="AG157" s="586">
        <v>35867.68</v>
      </c>
      <c r="AH157" s="586">
        <v>35867.68</v>
      </c>
      <c r="AI157" s="586">
        <v>-35867.68</v>
      </c>
      <c r="AJ157" s="586">
        <v>0</v>
      </c>
      <c r="AK157" s="586">
        <v>0</v>
      </c>
      <c r="AL157" s="586">
        <v>33974.569156140577</v>
      </c>
      <c r="AM157" s="586">
        <v>-33974.569156140577</v>
      </c>
      <c r="AN157" s="586">
        <v>0</v>
      </c>
      <c r="AO157" s="586">
        <v>0</v>
      </c>
      <c r="AP157" s="599">
        <v>0.94721959034263092</v>
      </c>
      <c r="AV157" s="83">
        <v>35867.68</v>
      </c>
      <c r="AW157" s="83">
        <v>35867.68</v>
      </c>
      <c r="AX157" s="83">
        <v>-35867.68</v>
      </c>
      <c r="AY157" s="83">
        <v>0</v>
      </c>
      <c r="AZ157" s="83">
        <v>0</v>
      </c>
      <c r="BA157" s="83">
        <v>33974.569156140577</v>
      </c>
      <c r="BB157" s="83">
        <v>-33974.569156140577</v>
      </c>
      <c r="BC157" s="83">
        <v>0</v>
      </c>
      <c r="BD157" s="83">
        <v>0</v>
      </c>
      <c r="BE157" s="586">
        <f t="shared" si="9"/>
        <v>0</v>
      </c>
      <c r="BF157" s="82">
        <v>0.94721959034263092</v>
      </c>
    </row>
    <row r="158" spans="1:58">
      <c r="A158" s="598" t="s">
        <v>881</v>
      </c>
      <c r="B158" s="586">
        <v>283332172.38</v>
      </c>
      <c r="C158" s="586">
        <v>283332172.38</v>
      </c>
      <c r="D158" s="586">
        <v>-283332172.38</v>
      </c>
      <c r="E158" s="586">
        <v>0</v>
      </c>
      <c r="F158" s="586">
        <v>0</v>
      </c>
      <c r="G158" s="586">
        <v>267421124.8505787</v>
      </c>
      <c r="H158" s="586">
        <v>-267421124.8505787</v>
      </c>
      <c r="I158" s="586">
        <v>0</v>
      </c>
      <c r="J158" s="586">
        <v>0</v>
      </c>
      <c r="K158" s="599">
        <v>0.94384313155908861</v>
      </c>
      <c r="L158" s="586">
        <v>210109688.56999999</v>
      </c>
      <c r="M158" s="586">
        <v>210109688.56999999</v>
      </c>
      <c r="N158" s="586">
        <v>-210109688.56999999</v>
      </c>
      <c r="O158" s="586">
        <v>0</v>
      </c>
      <c r="P158" s="586">
        <v>0</v>
      </c>
      <c r="Q158" s="586">
        <v>198086412.17846668</v>
      </c>
      <c r="R158" s="586">
        <v>-198086412.17846668</v>
      </c>
      <c r="S158" s="586">
        <v>0</v>
      </c>
      <c r="T158" s="586">
        <v>0</v>
      </c>
      <c r="U158" s="599">
        <v>0.94277619240995802</v>
      </c>
      <c r="V158" s="586">
        <v>201253012.49000001</v>
      </c>
      <c r="W158" s="586">
        <v>201253012.49000001</v>
      </c>
      <c r="X158" s="586">
        <v>-201253012.49000001</v>
      </c>
      <c r="Y158" s="586">
        <v>0</v>
      </c>
      <c r="Z158" s="586">
        <v>0</v>
      </c>
      <c r="AA158" s="586">
        <v>190611070.19780868</v>
      </c>
      <c r="AB158" s="586">
        <v>-190611070.19780868</v>
      </c>
      <c r="AC158" s="586">
        <v>0</v>
      </c>
      <c r="AD158" s="586">
        <v>0</v>
      </c>
      <c r="AE158" s="586">
        <f t="shared" si="8"/>
        <v>0</v>
      </c>
      <c r="AF158" s="599">
        <v>0.94712157517284312</v>
      </c>
      <c r="AG158" s="586">
        <v>206926379.56</v>
      </c>
      <c r="AH158" s="586">
        <v>206926379.56</v>
      </c>
      <c r="AI158" s="586">
        <v>-206926379.56</v>
      </c>
      <c r="AJ158" s="586">
        <v>0</v>
      </c>
      <c r="AK158" s="586">
        <v>0</v>
      </c>
      <c r="AL158" s="586">
        <v>196004720.47790697</v>
      </c>
      <c r="AM158" s="586">
        <v>-196004720.47790697</v>
      </c>
      <c r="AN158" s="586">
        <v>0</v>
      </c>
      <c r="AO158" s="586">
        <v>0</v>
      </c>
      <c r="AP158" s="599">
        <v>0.94721959034263092</v>
      </c>
      <c r="AV158" s="83">
        <v>206926379.56</v>
      </c>
      <c r="AW158" s="83">
        <v>206926379.56</v>
      </c>
      <c r="AX158" s="83">
        <v>-206926379.56</v>
      </c>
      <c r="AY158" s="83">
        <v>0</v>
      </c>
      <c r="AZ158" s="83">
        <v>0</v>
      </c>
      <c r="BA158" s="83">
        <v>196004720.47790697</v>
      </c>
      <c r="BB158" s="83">
        <v>-196004720.47790697</v>
      </c>
      <c r="BC158" s="83">
        <v>0</v>
      </c>
      <c r="BD158" s="83">
        <v>0</v>
      </c>
      <c r="BE158" s="586">
        <f t="shared" si="9"/>
        <v>0</v>
      </c>
      <c r="BF158" s="82">
        <v>0.94721959034263092</v>
      </c>
    </row>
    <row r="159" spans="1:58">
      <c r="A159" s="598" t="s">
        <v>880</v>
      </c>
      <c r="B159" s="586">
        <v>0</v>
      </c>
      <c r="C159" s="586">
        <v>0</v>
      </c>
      <c r="D159" s="586">
        <v>0</v>
      </c>
      <c r="E159" s="586">
        <v>0</v>
      </c>
      <c r="F159" s="586">
        <v>0</v>
      </c>
      <c r="G159" s="586">
        <v>0</v>
      </c>
      <c r="H159" s="586">
        <v>0</v>
      </c>
      <c r="I159" s="586">
        <v>0</v>
      </c>
      <c r="J159" s="586">
        <v>0</v>
      </c>
      <c r="K159" s="599">
        <v>1</v>
      </c>
      <c r="L159" s="586">
        <v>0</v>
      </c>
      <c r="M159" s="586">
        <v>0</v>
      </c>
      <c r="N159" s="586">
        <v>0</v>
      </c>
      <c r="O159" s="586">
        <v>0</v>
      </c>
      <c r="P159" s="586">
        <v>0</v>
      </c>
      <c r="Q159" s="586">
        <v>0</v>
      </c>
      <c r="R159" s="586">
        <v>0</v>
      </c>
      <c r="S159" s="586">
        <v>0</v>
      </c>
      <c r="T159" s="586">
        <v>0</v>
      </c>
      <c r="U159" s="599">
        <v>1</v>
      </c>
      <c r="V159" s="586">
        <v>0</v>
      </c>
      <c r="W159" s="586">
        <v>0</v>
      </c>
      <c r="X159" s="586">
        <v>0</v>
      </c>
      <c r="Y159" s="586">
        <v>0</v>
      </c>
      <c r="Z159" s="586">
        <v>0</v>
      </c>
      <c r="AA159" s="586">
        <v>0</v>
      </c>
      <c r="AB159" s="586">
        <v>0</v>
      </c>
      <c r="AC159" s="586">
        <v>0</v>
      </c>
      <c r="AD159" s="586">
        <v>0</v>
      </c>
      <c r="AE159" s="586">
        <f t="shared" si="8"/>
        <v>0</v>
      </c>
      <c r="AF159" s="599">
        <v>1</v>
      </c>
      <c r="AG159" s="586">
        <v>0</v>
      </c>
      <c r="AH159" s="586">
        <v>0</v>
      </c>
      <c r="AI159" s="586">
        <v>0</v>
      </c>
      <c r="AJ159" s="586">
        <v>0</v>
      </c>
      <c r="AK159" s="586">
        <v>0</v>
      </c>
      <c r="AL159" s="586">
        <v>0</v>
      </c>
      <c r="AM159" s="586">
        <v>0</v>
      </c>
      <c r="AN159" s="586">
        <v>0</v>
      </c>
      <c r="AO159" s="586">
        <v>0</v>
      </c>
      <c r="AP159" s="599">
        <v>1</v>
      </c>
      <c r="AV159" s="83">
        <v>0</v>
      </c>
      <c r="AW159" s="83">
        <v>0</v>
      </c>
      <c r="AX159" s="83">
        <v>0</v>
      </c>
      <c r="AY159" s="83">
        <v>0</v>
      </c>
      <c r="AZ159" s="83">
        <v>0</v>
      </c>
      <c r="BA159" s="83">
        <v>0</v>
      </c>
      <c r="BB159" s="83">
        <v>0</v>
      </c>
      <c r="BC159" s="83">
        <v>0</v>
      </c>
      <c r="BD159" s="83">
        <v>0</v>
      </c>
      <c r="BE159" s="586">
        <f t="shared" si="9"/>
        <v>0</v>
      </c>
      <c r="BF159" s="82">
        <v>1</v>
      </c>
    </row>
    <row r="160" spans="1:58">
      <c r="A160" s="598" t="s">
        <v>879</v>
      </c>
      <c r="B160" s="586">
        <v>0</v>
      </c>
      <c r="C160" s="586">
        <v>0</v>
      </c>
      <c r="D160" s="586">
        <v>0</v>
      </c>
      <c r="E160" s="586">
        <v>0</v>
      </c>
      <c r="F160" s="586">
        <v>0</v>
      </c>
      <c r="G160" s="586">
        <v>0</v>
      </c>
      <c r="H160" s="586">
        <v>0</v>
      </c>
      <c r="I160" s="586">
        <v>0</v>
      </c>
      <c r="J160" s="586">
        <v>0</v>
      </c>
      <c r="K160" s="599">
        <v>1</v>
      </c>
      <c r="L160" s="586">
        <v>0</v>
      </c>
      <c r="M160" s="586">
        <v>0</v>
      </c>
      <c r="N160" s="586">
        <v>0</v>
      </c>
      <c r="O160" s="586">
        <v>0</v>
      </c>
      <c r="P160" s="586">
        <v>0</v>
      </c>
      <c r="Q160" s="586">
        <v>0</v>
      </c>
      <c r="R160" s="586">
        <v>0</v>
      </c>
      <c r="S160" s="586">
        <v>0</v>
      </c>
      <c r="T160" s="586">
        <v>0</v>
      </c>
      <c r="U160" s="599">
        <v>1</v>
      </c>
      <c r="V160" s="586">
        <v>0</v>
      </c>
      <c r="W160" s="586">
        <v>0</v>
      </c>
      <c r="X160" s="586">
        <v>0</v>
      </c>
      <c r="Y160" s="586">
        <v>0</v>
      </c>
      <c r="Z160" s="586">
        <v>0</v>
      </c>
      <c r="AA160" s="586">
        <v>0</v>
      </c>
      <c r="AB160" s="586">
        <v>0</v>
      </c>
      <c r="AC160" s="586">
        <v>0</v>
      </c>
      <c r="AD160" s="586">
        <v>0</v>
      </c>
      <c r="AE160" s="586">
        <f t="shared" si="8"/>
        <v>0</v>
      </c>
      <c r="AF160" s="599">
        <v>1</v>
      </c>
      <c r="AG160" s="586">
        <v>0</v>
      </c>
      <c r="AH160" s="586">
        <v>0</v>
      </c>
      <c r="AI160" s="586">
        <v>0</v>
      </c>
      <c r="AJ160" s="586">
        <v>0</v>
      </c>
      <c r="AK160" s="586">
        <v>0</v>
      </c>
      <c r="AL160" s="586">
        <v>0</v>
      </c>
      <c r="AM160" s="586">
        <v>0</v>
      </c>
      <c r="AN160" s="586">
        <v>0</v>
      </c>
      <c r="AO160" s="586">
        <v>0</v>
      </c>
      <c r="AP160" s="599">
        <v>1</v>
      </c>
      <c r="AV160" s="83">
        <v>0</v>
      </c>
      <c r="AW160" s="83">
        <v>0</v>
      </c>
      <c r="AX160" s="83">
        <v>0</v>
      </c>
      <c r="AY160" s="83">
        <v>0</v>
      </c>
      <c r="AZ160" s="83">
        <v>0</v>
      </c>
      <c r="BA160" s="83">
        <v>0</v>
      </c>
      <c r="BB160" s="83">
        <v>0</v>
      </c>
      <c r="BC160" s="83">
        <v>0</v>
      </c>
      <c r="BD160" s="83">
        <v>0</v>
      </c>
      <c r="BE160" s="586">
        <f t="shared" si="9"/>
        <v>0</v>
      </c>
      <c r="BF160" s="82">
        <v>1</v>
      </c>
    </row>
    <row r="161" spans="1:58">
      <c r="A161" s="598" t="s">
        <v>878</v>
      </c>
      <c r="B161" s="586">
        <v>0</v>
      </c>
      <c r="C161" s="586">
        <v>0</v>
      </c>
      <c r="D161" s="586">
        <v>0</v>
      </c>
      <c r="E161" s="586">
        <v>0</v>
      </c>
      <c r="F161" s="586">
        <v>0</v>
      </c>
      <c r="G161" s="586">
        <v>0</v>
      </c>
      <c r="H161" s="586">
        <v>0</v>
      </c>
      <c r="I161" s="586">
        <v>0</v>
      </c>
      <c r="J161" s="586">
        <v>0</v>
      </c>
      <c r="K161" s="599">
        <v>0.94630981009817317</v>
      </c>
      <c r="L161" s="586">
        <v>0</v>
      </c>
      <c r="M161" s="586">
        <v>0</v>
      </c>
      <c r="N161" s="586">
        <v>0</v>
      </c>
      <c r="O161" s="586">
        <v>0</v>
      </c>
      <c r="P161" s="586">
        <v>0</v>
      </c>
      <c r="Q161" s="586">
        <v>0</v>
      </c>
      <c r="R161" s="586">
        <v>0</v>
      </c>
      <c r="S161" s="586">
        <v>0</v>
      </c>
      <c r="T161" s="586">
        <v>0</v>
      </c>
      <c r="U161" s="599">
        <v>0.94563790308530427</v>
      </c>
      <c r="V161" s="586">
        <v>0</v>
      </c>
      <c r="W161" s="586">
        <v>0</v>
      </c>
      <c r="X161" s="586">
        <v>0</v>
      </c>
      <c r="Y161" s="586">
        <v>0</v>
      </c>
      <c r="Z161" s="586">
        <v>0</v>
      </c>
      <c r="AA161" s="586">
        <v>0</v>
      </c>
      <c r="AB161" s="586">
        <v>0</v>
      </c>
      <c r="AC161" s="586">
        <v>0</v>
      </c>
      <c r="AD161" s="586">
        <v>0</v>
      </c>
      <c r="AE161" s="586">
        <f t="shared" si="8"/>
        <v>0</v>
      </c>
      <c r="AF161" s="599">
        <v>0.95059518137784804</v>
      </c>
      <c r="AG161" s="586">
        <v>0</v>
      </c>
      <c r="AH161" s="586">
        <v>0</v>
      </c>
      <c r="AI161" s="586">
        <v>0</v>
      </c>
      <c r="AJ161" s="586">
        <v>0</v>
      </c>
      <c r="AK161" s="586">
        <v>0</v>
      </c>
      <c r="AL161" s="586">
        <v>0</v>
      </c>
      <c r="AM161" s="586">
        <v>0</v>
      </c>
      <c r="AN161" s="586">
        <v>0</v>
      </c>
      <c r="AO161" s="586">
        <v>0</v>
      </c>
      <c r="AP161" s="599">
        <v>0.95128373722490955</v>
      </c>
      <c r="AV161" s="83">
        <v>0</v>
      </c>
      <c r="AW161" s="83">
        <v>0</v>
      </c>
      <c r="AX161" s="83">
        <v>0</v>
      </c>
      <c r="AY161" s="83">
        <v>0</v>
      </c>
      <c r="AZ161" s="83">
        <v>0</v>
      </c>
      <c r="BA161" s="83">
        <v>0</v>
      </c>
      <c r="BB161" s="83">
        <v>0</v>
      </c>
      <c r="BC161" s="83">
        <v>0</v>
      </c>
      <c r="BD161" s="83">
        <v>0</v>
      </c>
      <c r="BE161" s="586">
        <f t="shared" si="9"/>
        <v>0</v>
      </c>
      <c r="BF161" s="82">
        <v>0.95128373722490955</v>
      </c>
    </row>
    <row r="162" spans="1:58">
      <c r="A162" s="598" t="s">
        <v>877</v>
      </c>
      <c r="B162" s="586">
        <v>0</v>
      </c>
      <c r="C162" s="586">
        <v>0</v>
      </c>
      <c r="D162" s="586">
        <v>0</v>
      </c>
      <c r="E162" s="586">
        <v>0</v>
      </c>
      <c r="F162" s="586">
        <v>0</v>
      </c>
      <c r="G162" s="586">
        <v>0</v>
      </c>
      <c r="H162" s="586">
        <v>0</v>
      </c>
      <c r="I162" s="586">
        <v>0</v>
      </c>
      <c r="J162" s="586">
        <v>0</v>
      </c>
      <c r="K162" s="599">
        <v>1</v>
      </c>
      <c r="L162" s="586">
        <v>0</v>
      </c>
      <c r="M162" s="586">
        <v>0</v>
      </c>
      <c r="N162" s="586">
        <v>0</v>
      </c>
      <c r="O162" s="586">
        <v>0</v>
      </c>
      <c r="P162" s="586">
        <v>0</v>
      </c>
      <c r="Q162" s="586">
        <v>0</v>
      </c>
      <c r="R162" s="586">
        <v>0</v>
      </c>
      <c r="S162" s="586">
        <v>0</v>
      </c>
      <c r="T162" s="586">
        <v>0</v>
      </c>
      <c r="U162" s="599">
        <v>1</v>
      </c>
      <c r="V162" s="586">
        <v>0</v>
      </c>
      <c r="W162" s="586">
        <v>0</v>
      </c>
      <c r="X162" s="586">
        <v>0</v>
      </c>
      <c r="Y162" s="586">
        <v>0</v>
      </c>
      <c r="Z162" s="586">
        <v>0</v>
      </c>
      <c r="AA162" s="586">
        <v>0</v>
      </c>
      <c r="AB162" s="586">
        <v>0</v>
      </c>
      <c r="AC162" s="586">
        <v>0</v>
      </c>
      <c r="AD162" s="586">
        <v>0</v>
      </c>
      <c r="AE162" s="586">
        <f t="shared" si="8"/>
        <v>0</v>
      </c>
      <c r="AF162" s="599">
        <v>1</v>
      </c>
      <c r="AG162" s="586">
        <v>0</v>
      </c>
      <c r="AH162" s="586">
        <v>0</v>
      </c>
      <c r="AI162" s="586">
        <v>0</v>
      </c>
      <c r="AJ162" s="586">
        <v>0</v>
      </c>
      <c r="AK162" s="586">
        <v>0</v>
      </c>
      <c r="AL162" s="586">
        <v>0</v>
      </c>
      <c r="AM162" s="586">
        <v>0</v>
      </c>
      <c r="AN162" s="586">
        <v>0</v>
      </c>
      <c r="AO162" s="586">
        <v>0</v>
      </c>
      <c r="AP162" s="599">
        <v>1</v>
      </c>
      <c r="AV162" s="83">
        <v>0</v>
      </c>
      <c r="AW162" s="83">
        <v>0</v>
      </c>
      <c r="AX162" s="83">
        <v>0</v>
      </c>
      <c r="AY162" s="83">
        <v>0</v>
      </c>
      <c r="AZ162" s="83">
        <v>0</v>
      </c>
      <c r="BA162" s="83">
        <v>0</v>
      </c>
      <c r="BB162" s="83">
        <v>0</v>
      </c>
      <c r="BC162" s="83">
        <v>0</v>
      </c>
      <c r="BD162" s="83">
        <v>0</v>
      </c>
      <c r="BE162" s="586">
        <f t="shared" si="9"/>
        <v>0</v>
      </c>
      <c r="BF162" s="82">
        <v>1</v>
      </c>
    </row>
    <row r="163" spans="1:58">
      <c r="A163" s="598" t="s">
        <v>876</v>
      </c>
      <c r="B163" s="586">
        <v>415285602.88999999</v>
      </c>
      <c r="C163" s="586">
        <v>415285602.88999999</v>
      </c>
      <c r="D163" s="586">
        <v>-415285602.88999999</v>
      </c>
      <c r="E163" s="586">
        <v>0</v>
      </c>
      <c r="F163" s="586">
        <v>0</v>
      </c>
      <c r="G163" s="586">
        <v>393051128.65414864</v>
      </c>
      <c r="H163" s="586">
        <v>-393051128.65414864</v>
      </c>
      <c r="I163" s="586">
        <v>0</v>
      </c>
      <c r="J163" s="586">
        <v>0</v>
      </c>
      <c r="K163" s="599">
        <v>0.94645979999999963</v>
      </c>
      <c r="L163" s="586">
        <v>174507673.69</v>
      </c>
      <c r="M163" s="586">
        <v>174507673.69</v>
      </c>
      <c r="N163" s="586">
        <v>-174507673.69</v>
      </c>
      <c r="O163" s="586">
        <v>0</v>
      </c>
      <c r="P163" s="586">
        <v>0</v>
      </c>
      <c r="Q163" s="586">
        <v>164521680.14777762</v>
      </c>
      <c r="R163" s="586">
        <v>-164521680.14777762</v>
      </c>
      <c r="S163" s="586">
        <v>0</v>
      </c>
      <c r="T163" s="586">
        <v>0</v>
      </c>
      <c r="U163" s="599">
        <v>0.94277619240995802</v>
      </c>
      <c r="V163" s="586">
        <v>161357422.10999998</v>
      </c>
      <c r="W163" s="586">
        <v>161357422.10999998</v>
      </c>
      <c r="X163" s="586">
        <v>-161357422.10999998</v>
      </c>
      <c r="Y163" s="586">
        <v>0</v>
      </c>
      <c r="Z163" s="586">
        <v>0</v>
      </c>
      <c r="AA163" s="586">
        <v>152825095.79465252</v>
      </c>
      <c r="AB163" s="586">
        <v>-152825095.79465252</v>
      </c>
      <c r="AC163" s="586">
        <v>0</v>
      </c>
      <c r="AD163" s="586">
        <v>0</v>
      </c>
      <c r="AE163" s="586">
        <f t="shared" si="8"/>
        <v>0</v>
      </c>
      <c r="AF163" s="599">
        <v>0.94712157517284312</v>
      </c>
      <c r="AG163" s="586">
        <v>150878260.54999998</v>
      </c>
      <c r="AH163" s="586">
        <v>150878260.54999998</v>
      </c>
      <c r="AI163" s="586">
        <v>-150878260.54999998</v>
      </c>
      <c r="AJ163" s="586">
        <v>0</v>
      </c>
      <c r="AK163" s="586">
        <v>0</v>
      </c>
      <c r="AL163" s="586">
        <v>142914844.14977971</v>
      </c>
      <c r="AM163" s="586">
        <v>-142914844.14977971</v>
      </c>
      <c r="AN163" s="586">
        <v>0</v>
      </c>
      <c r="AO163" s="586">
        <v>0</v>
      </c>
      <c r="AP163" s="599">
        <v>0.94721959034263092</v>
      </c>
      <c r="AV163" s="83">
        <v>150878260.54999998</v>
      </c>
      <c r="AW163" s="83">
        <v>150878260.54999998</v>
      </c>
      <c r="AX163" s="83">
        <v>-150878260.54999998</v>
      </c>
      <c r="AY163" s="83">
        <v>0</v>
      </c>
      <c r="AZ163" s="83">
        <v>0</v>
      </c>
      <c r="BA163" s="83">
        <v>142914844.14977971</v>
      </c>
      <c r="BB163" s="83">
        <v>-142914844.14977971</v>
      </c>
      <c r="BC163" s="83">
        <v>0</v>
      </c>
      <c r="BD163" s="83">
        <v>0</v>
      </c>
      <c r="BE163" s="586">
        <f t="shared" si="9"/>
        <v>0</v>
      </c>
      <c r="BF163" s="82">
        <v>0.94721959034263092</v>
      </c>
    </row>
    <row r="164" spans="1:58">
      <c r="A164" s="598" t="s">
        <v>875</v>
      </c>
      <c r="B164" s="586">
        <v>0</v>
      </c>
      <c r="C164" s="586">
        <v>0</v>
      </c>
      <c r="D164" s="586">
        <v>0</v>
      </c>
      <c r="E164" s="586">
        <v>0</v>
      </c>
      <c r="F164" s="586">
        <v>0</v>
      </c>
      <c r="G164" s="586">
        <v>0</v>
      </c>
      <c r="H164" s="586">
        <v>0</v>
      </c>
      <c r="I164" s="586">
        <v>0</v>
      </c>
      <c r="J164" s="586">
        <v>0</v>
      </c>
      <c r="K164" s="599">
        <v>1</v>
      </c>
      <c r="L164" s="586">
        <v>0</v>
      </c>
      <c r="M164" s="586">
        <v>0</v>
      </c>
      <c r="N164" s="586">
        <v>0</v>
      </c>
      <c r="O164" s="586">
        <v>0</v>
      </c>
      <c r="P164" s="586">
        <v>0</v>
      </c>
      <c r="Q164" s="586">
        <v>0</v>
      </c>
      <c r="R164" s="586">
        <v>0</v>
      </c>
      <c r="S164" s="586">
        <v>0</v>
      </c>
      <c r="T164" s="586">
        <v>0</v>
      </c>
      <c r="U164" s="599">
        <v>1</v>
      </c>
      <c r="V164" s="586">
        <v>0</v>
      </c>
      <c r="W164" s="586">
        <v>0</v>
      </c>
      <c r="X164" s="586">
        <v>0</v>
      </c>
      <c r="Y164" s="586">
        <v>0</v>
      </c>
      <c r="Z164" s="586">
        <v>0</v>
      </c>
      <c r="AA164" s="586">
        <v>0</v>
      </c>
      <c r="AB164" s="586">
        <v>0</v>
      </c>
      <c r="AC164" s="586">
        <v>0</v>
      </c>
      <c r="AD164" s="586">
        <v>0</v>
      </c>
      <c r="AE164" s="586">
        <f t="shared" si="8"/>
        <v>0</v>
      </c>
      <c r="AF164" s="599">
        <v>1</v>
      </c>
      <c r="AG164" s="586">
        <v>0</v>
      </c>
      <c r="AH164" s="586">
        <v>0</v>
      </c>
      <c r="AI164" s="586">
        <v>0</v>
      </c>
      <c r="AJ164" s="586">
        <v>0</v>
      </c>
      <c r="AK164" s="586">
        <v>0</v>
      </c>
      <c r="AL164" s="586">
        <v>0</v>
      </c>
      <c r="AM164" s="586">
        <v>0</v>
      </c>
      <c r="AN164" s="586">
        <v>0</v>
      </c>
      <c r="AO164" s="586">
        <v>0</v>
      </c>
      <c r="AP164" s="599">
        <v>1</v>
      </c>
      <c r="AV164" s="83">
        <v>0</v>
      </c>
      <c r="AW164" s="83">
        <v>0</v>
      </c>
      <c r="AX164" s="83">
        <v>0</v>
      </c>
      <c r="AY164" s="83">
        <v>0</v>
      </c>
      <c r="AZ164" s="83">
        <v>0</v>
      </c>
      <c r="BA164" s="83">
        <v>0</v>
      </c>
      <c r="BB164" s="83">
        <v>0</v>
      </c>
      <c r="BC164" s="83">
        <v>0</v>
      </c>
      <c r="BD164" s="83">
        <v>0</v>
      </c>
      <c r="BE164" s="586">
        <f t="shared" si="9"/>
        <v>0</v>
      </c>
      <c r="BF164" s="82">
        <v>1</v>
      </c>
    </row>
    <row r="165" spans="1:58">
      <c r="A165" s="598" t="s">
        <v>873</v>
      </c>
      <c r="B165" s="586">
        <v>2631408.5000000009</v>
      </c>
      <c r="C165" s="586">
        <v>2631408.5000000009</v>
      </c>
      <c r="D165" s="586">
        <v>0</v>
      </c>
      <c r="E165" s="586">
        <v>0</v>
      </c>
      <c r="F165" s="586">
        <v>2631408.5000000009</v>
      </c>
      <c r="G165" s="586">
        <v>2490127.6779257194</v>
      </c>
      <c r="H165" s="586">
        <v>0</v>
      </c>
      <c r="I165" s="586">
        <v>0</v>
      </c>
      <c r="J165" s="586">
        <v>2490127.6779257194</v>
      </c>
      <c r="K165" s="599">
        <v>0.94630981009817317</v>
      </c>
      <c r="L165" s="586">
        <v>3566530.2199999997</v>
      </c>
      <c r="M165" s="586">
        <v>3566530.2199999997</v>
      </c>
      <c r="N165" s="586">
        <v>0</v>
      </c>
      <c r="O165" s="586">
        <v>0</v>
      </c>
      <c r="P165" s="586">
        <v>3566530.2199999997</v>
      </c>
      <c r="Q165" s="586">
        <v>3372646.1585311685</v>
      </c>
      <c r="R165" s="586">
        <v>0</v>
      </c>
      <c r="S165" s="586">
        <v>0</v>
      </c>
      <c r="T165" s="586">
        <v>3372646.1585311685</v>
      </c>
      <c r="U165" s="599">
        <v>0.94563790308530427</v>
      </c>
      <c r="V165" s="586">
        <v>3954104.3199999994</v>
      </c>
      <c r="W165" s="586">
        <v>3954104.3199999994</v>
      </c>
      <c r="X165" s="586">
        <v>0</v>
      </c>
      <c r="Y165" s="586">
        <v>0</v>
      </c>
      <c r="Z165" s="586">
        <v>3954104.3199999994</v>
      </c>
      <c r="AA165" s="586">
        <v>3758752.5132573317</v>
      </c>
      <c r="AB165" s="586">
        <v>0</v>
      </c>
      <c r="AC165" s="586">
        <v>0</v>
      </c>
      <c r="AD165" s="586">
        <v>3758752.5132573317</v>
      </c>
      <c r="AE165" s="586">
        <f t="shared" si="8"/>
        <v>3758229.8115881197</v>
      </c>
      <c r="AF165" s="599">
        <v>0.95059518137784804</v>
      </c>
      <c r="AG165" s="586">
        <v>4089182.3200000008</v>
      </c>
      <c r="AH165" s="586">
        <v>4089182.3200000008</v>
      </c>
      <c r="AI165" s="586">
        <v>0</v>
      </c>
      <c r="AJ165" s="586">
        <v>0</v>
      </c>
      <c r="AK165" s="586">
        <v>4089182.3200000008</v>
      </c>
      <c r="AL165" s="586">
        <v>3889972.6395636266</v>
      </c>
      <c r="AM165" s="586">
        <v>0</v>
      </c>
      <c r="AN165" s="586">
        <v>0</v>
      </c>
      <c r="AO165" s="586">
        <v>3889972.6395636266</v>
      </c>
      <c r="AP165" s="599">
        <v>0.95128373722490955</v>
      </c>
      <c r="AV165" s="83">
        <v>4089182.3200000008</v>
      </c>
      <c r="AW165" s="83">
        <v>4089182.3200000008</v>
      </c>
      <c r="AX165" s="83">
        <v>0</v>
      </c>
      <c r="AY165" s="83">
        <v>0</v>
      </c>
      <c r="AZ165" s="83">
        <v>4089182.3200000008</v>
      </c>
      <c r="BA165" s="83">
        <v>3889972.6395636266</v>
      </c>
      <c r="BB165" s="83">
        <v>0</v>
      </c>
      <c r="BC165" s="83">
        <v>0</v>
      </c>
      <c r="BD165" s="83">
        <v>3889972.6395636266</v>
      </c>
      <c r="BE165" s="586">
        <f t="shared" si="9"/>
        <v>3889275.3974949997</v>
      </c>
      <c r="BF165" s="82">
        <v>0.95128373722490955</v>
      </c>
    </row>
    <row r="166" spans="1:58">
      <c r="A166" s="598" t="s">
        <v>871</v>
      </c>
      <c r="B166" s="586">
        <v>2795969.6799999997</v>
      </c>
      <c r="C166" s="586">
        <v>2795969.6799999997</v>
      </c>
      <c r="D166" s="586">
        <v>0</v>
      </c>
      <c r="E166" s="586">
        <v>0</v>
      </c>
      <c r="F166" s="586">
        <v>2795969.6799999997</v>
      </c>
      <c r="G166" s="586">
        <v>2645853.5369210499</v>
      </c>
      <c r="H166" s="586">
        <v>0</v>
      </c>
      <c r="I166" s="586">
        <v>0</v>
      </c>
      <c r="J166" s="586">
        <v>2645853.5369210499</v>
      </c>
      <c r="K166" s="599">
        <v>0.94630981009817317</v>
      </c>
      <c r="L166" s="586">
        <v>2489191.5199999996</v>
      </c>
      <c r="M166" s="586">
        <v>2489191.5199999996</v>
      </c>
      <c r="N166" s="586">
        <v>0</v>
      </c>
      <c r="O166" s="586">
        <v>0</v>
      </c>
      <c r="P166" s="586">
        <v>2489191.5199999996</v>
      </c>
      <c r="Q166" s="586">
        <v>2353873.8493505209</v>
      </c>
      <c r="R166" s="586">
        <v>0</v>
      </c>
      <c r="S166" s="586">
        <v>0</v>
      </c>
      <c r="T166" s="586">
        <v>2353873.8493505209</v>
      </c>
      <c r="U166" s="599">
        <v>0.94563790308530427</v>
      </c>
      <c r="V166" s="586">
        <v>2569341.3600000008</v>
      </c>
      <c r="W166" s="586">
        <v>2569341.3600000008</v>
      </c>
      <c r="X166" s="586">
        <v>0</v>
      </c>
      <c r="Y166" s="586">
        <v>0</v>
      </c>
      <c r="Z166" s="586">
        <v>2569341.3600000008</v>
      </c>
      <c r="AA166" s="586">
        <v>2442403.5161308073</v>
      </c>
      <c r="AB166" s="586">
        <v>0</v>
      </c>
      <c r="AC166" s="586">
        <v>0</v>
      </c>
      <c r="AD166" s="586">
        <v>2442403.5161308073</v>
      </c>
      <c r="AE166" s="586">
        <f t="shared" si="8"/>
        <v>2442063.8692957824</v>
      </c>
      <c r="AF166" s="599">
        <v>0.95059518137784804</v>
      </c>
      <c r="AG166" s="586">
        <v>2645055.0500000003</v>
      </c>
      <c r="AH166" s="586">
        <v>2645055.0500000003</v>
      </c>
      <c r="AI166" s="586">
        <v>0</v>
      </c>
      <c r="AJ166" s="586">
        <v>0</v>
      </c>
      <c r="AK166" s="586">
        <v>2645055.0500000003</v>
      </c>
      <c r="AL166" s="586">
        <v>2516197.8531296202</v>
      </c>
      <c r="AM166" s="586">
        <v>0</v>
      </c>
      <c r="AN166" s="586">
        <v>0</v>
      </c>
      <c r="AO166" s="586">
        <v>2516197.8531296202</v>
      </c>
      <c r="AP166" s="599">
        <v>0.95128373722490955</v>
      </c>
      <c r="AV166" s="83">
        <v>2645055.0500000003</v>
      </c>
      <c r="AW166" s="83">
        <v>2645055.0500000003</v>
      </c>
      <c r="AX166" s="83">
        <v>0</v>
      </c>
      <c r="AY166" s="83">
        <v>0</v>
      </c>
      <c r="AZ166" s="83">
        <v>2645055.0500000003</v>
      </c>
      <c r="BA166" s="83">
        <v>2516197.8531296202</v>
      </c>
      <c r="BB166" s="83">
        <v>0</v>
      </c>
      <c r="BC166" s="83">
        <v>0</v>
      </c>
      <c r="BD166" s="83">
        <v>2516197.8531296202</v>
      </c>
      <c r="BE166" s="586">
        <f t="shared" si="9"/>
        <v>2515746.8476448138</v>
      </c>
      <c r="BF166" s="82">
        <v>0.95128373722490955</v>
      </c>
    </row>
    <row r="167" spans="1:58">
      <c r="A167" s="598" t="s">
        <v>870</v>
      </c>
      <c r="B167" s="586">
        <v>219628498.12000003</v>
      </c>
      <c r="C167" s="586">
        <v>219628498.12000003</v>
      </c>
      <c r="D167" s="586">
        <v>-219628498.12000003</v>
      </c>
      <c r="E167" s="586">
        <v>0</v>
      </c>
      <c r="F167" s="586">
        <v>0</v>
      </c>
      <c r="G167" s="586">
        <v>219628498.12000003</v>
      </c>
      <c r="H167" s="586">
        <v>-219628498.12000003</v>
      </c>
      <c r="I167" s="586">
        <v>0</v>
      </c>
      <c r="J167" s="586">
        <v>0</v>
      </c>
      <c r="K167" s="599">
        <v>1</v>
      </c>
      <c r="L167" s="586">
        <v>36711847.046058163</v>
      </c>
      <c r="M167" s="586">
        <v>36711847.046058163</v>
      </c>
      <c r="N167" s="586">
        <v>-36711847.046058163</v>
      </c>
      <c r="O167" s="586">
        <v>0</v>
      </c>
      <c r="P167" s="586">
        <v>0</v>
      </c>
      <c r="Q167" s="586">
        <v>36711847.046058163</v>
      </c>
      <c r="R167" s="586">
        <v>-36711847.046058163</v>
      </c>
      <c r="S167" s="586">
        <v>0</v>
      </c>
      <c r="T167" s="586">
        <v>0</v>
      </c>
      <c r="U167" s="599">
        <v>1</v>
      </c>
      <c r="V167" s="586">
        <v>231505.97394184489</v>
      </c>
      <c r="W167" s="586">
        <v>231505.97394184489</v>
      </c>
      <c r="X167" s="586">
        <v>-231505.97394184489</v>
      </c>
      <c r="Y167" s="586">
        <v>0</v>
      </c>
      <c r="Z167" s="586">
        <v>0</v>
      </c>
      <c r="AA167" s="586">
        <v>231505.97394184489</v>
      </c>
      <c r="AB167" s="586">
        <v>-231505.97394184489</v>
      </c>
      <c r="AC167" s="586">
        <v>0</v>
      </c>
      <c r="AD167" s="586">
        <v>0</v>
      </c>
      <c r="AE167" s="586">
        <f t="shared" si="8"/>
        <v>0</v>
      </c>
      <c r="AF167" s="599">
        <v>1</v>
      </c>
      <c r="AG167" s="586">
        <v>0</v>
      </c>
      <c r="AH167" s="586">
        <v>0</v>
      </c>
      <c r="AI167" s="586">
        <v>0</v>
      </c>
      <c r="AJ167" s="586">
        <v>0</v>
      </c>
      <c r="AK167" s="586">
        <v>0</v>
      </c>
      <c r="AL167" s="586">
        <v>0</v>
      </c>
      <c r="AM167" s="586">
        <v>0</v>
      </c>
      <c r="AN167" s="586">
        <v>0</v>
      </c>
      <c r="AO167" s="586">
        <v>0</v>
      </c>
      <c r="AP167" s="599">
        <v>1</v>
      </c>
      <c r="AV167" s="83">
        <v>0</v>
      </c>
      <c r="AW167" s="83">
        <v>0</v>
      </c>
      <c r="AX167" s="83">
        <v>0</v>
      </c>
      <c r="AY167" s="83">
        <v>0</v>
      </c>
      <c r="AZ167" s="83">
        <v>0</v>
      </c>
      <c r="BA167" s="83">
        <v>0</v>
      </c>
      <c r="BB167" s="83">
        <v>0</v>
      </c>
      <c r="BC167" s="83">
        <v>0</v>
      </c>
      <c r="BD167" s="83">
        <v>0</v>
      </c>
      <c r="BE167" s="586">
        <f t="shared" si="9"/>
        <v>0</v>
      </c>
      <c r="BF167" s="82">
        <v>1</v>
      </c>
    </row>
    <row r="168" spans="1:58">
      <c r="A168" s="598" t="s">
        <v>869</v>
      </c>
      <c r="B168" s="586">
        <v>25068508.562500015</v>
      </c>
      <c r="C168" s="586">
        <v>25068508.562500015</v>
      </c>
      <c r="D168" s="586">
        <v>-25068508.562500015</v>
      </c>
      <c r="E168" s="586">
        <v>0</v>
      </c>
      <c r="F168" s="586">
        <v>0</v>
      </c>
      <c r="G168" s="586">
        <v>23726335.600362044</v>
      </c>
      <c r="H168" s="586">
        <v>-23726335.600362044</v>
      </c>
      <c r="I168" s="586">
        <v>0</v>
      </c>
      <c r="J168" s="586">
        <v>0</v>
      </c>
      <c r="K168" s="599">
        <v>0.94645979999999963</v>
      </c>
      <c r="L168" s="586">
        <v>75205526.25000006</v>
      </c>
      <c r="M168" s="586">
        <v>75205526.25000006</v>
      </c>
      <c r="N168" s="586">
        <v>-75205526.25000006</v>
      </c>
      <c r="O168" s="586">
        <v>0</v>
      </c>
      <c r="P168" s="586">
        <v>0</v>
      </c>
      <c r="Q168" s="586">
        <v>70901979.686162204</v>
      </c>
      <c r="R168" s="586">
        <v>-70901979.686162204</v>
      </c>
      <c r="S168" s="586">
        <v>0</v>
      </c>
      <c r="T168" s="586">
        <v>0</v>
      </c>
      <c r="U168" s="599">
        <v>0.94277619240995802</v>
      </c>
      <c r="V168" s="586">
        <v>90031969.607142866</v>
      </c>
      <c r="W168" s="586">
        <v>90031969.607142866</v>
      </c>
      <c r="X168" s="586">
        <v>-90031969.607142866</v>
      </c>
      <c r="Y168" s="586">
        <v>0</v>
      </c>
      <c r="Z168" s="586">
        <v>0</v>
      </c>
      <c r="AA168" s="586">
        <v>85271220.87023069</v>
      </c>
      <c r="AB168" s="586">
        <v>-85271220.87023069</v>
      </c>
      <c r="AC168" s="586">
        <v>0</v>
      </c>
      <c r="AD168" s="586">
        <v>0</v>
      </c>
      <c r="AE168" s="586">
        <f t="shared" si="8"/>
        <v>0</v>
      </c>
      <c r="AF168" s="599">
        <v>0.94712157517284312</v>
      </c>
      <c r="AG168" s="586">
        <v>90031969.607142866</v>
      </c>
      <c r="AH168" s="586">
        <v>90031969.607142866</v>
      </c>
      <c r="AI168" s="586">
        <v>-90031969.607142866</v>
      </c>
      <c r="AJ168" s="586">
        <v>0</v>
      </c>
      <c r="AK168" s="586">
        <v>0</v>
      </c>
      <c r="AL168" s="586">
        <v>85280045.369018063</v>
      </c>
      <c r="AM168" s="586">
        <v>-85280045.369018063</v>
      </c>
      <c r="AN168" s="586">
        <v>0</v>
      </c>
      <c r="AO168" s="586">
        <v>0</v>
      </c>
      <c r="AP168" s="599">
        <v>0.94721959034263092</v>
      </c>
      <c r="AV168" s="83">
        <v>90031969.607142866</v>
      </c>
      <c r="AW168" s="83">
        <v>90031969.607142866</v>
      </c>
      <c r="AX168" s="83">
        <v>-90031969.607142866</v>
      </c>
      <c r="AY168" s="83">
        <v>0</v>
      </c>
      <c r="AZ168" s="83">
        <v>0</v>
      </c>
      <c r="BA168" s="83">
        <v>85280045.369018063</v>
      </c>
      <c r="BB168" s="83">
        <v>-85280045.369018063</v>
      </c>
      <c r="BC168" s="83">
        <v>0</v>
      </c>
      <c r="BD168" s="83">
        <v>0</v>
      </c>
      <c r="BE168" s="586">
        <f t="shared" si="9"/>
        <v>0</v>
      </c>
      <c r="BF168" s="82">
        <v>0.94721959034263092</v>
      </c>
    </row>
    <row r="169" spans="1:58">
      <c r="A169" s="598" t="s">
        <v>868</v>
      </c>
      <c r="B169" s="586">
        <v>0</v>
      </c>
      <c r="C169" s="586">
        <v>0</v>
      </c>
      <c r="D169" s="586">
        <v>0</v>
      </c>
      <c r="E169" s="586">
        <v>0</v>
      </c>
      <c r="F169" s="586">
        <v>0</v>
      </c>
      <c r="G169" s="586">
        <v>0</v>
      </c>
      <c r="H169" s="586">
        <v>0</v>
      </c>
      <c r="I169" s="586">
        <v>0</v>
      </c>
      <c r="J169" s="586">
        <v>0</v>
      </c>
      <c r="K169" s="599">
        <v>1</v>
      </c>
      <c r="L169" s="586">
        <v>0</v>
      </c>
      <c r="M169" s="586">
        <v>0</v>
      </c>
      <c r="N169" s="586">
        <v>0</v>
      </c>
      <c r="O169" s="586">
        <v>0</v>
      </c>
      <c r="P169" s="586">
        <v>0</v>
      </c>
      <c r="Q169" s="586">
        <v>0</v>
      </c>
      <c r="R169" s="586">
        <v>0</v>
      </c>
      <c r="S169" s="586">
        <v>0</v>
      </c>
      <c r="T169" s="586">
        <v>0</v>
      </c>
      <c r="U169" s="599">
        <v>1</v>
      </c>
      <c r="V169" s="586">
        <v>0</v>
      </c>
      <c r="W169" s="586">
        <v>0</v>
      </c>
      <c r="X169" s="586">
        <v>0</v>
      </c>
      <c r="Y169" s="586">
        <v>0</v>
      </c>
      <c r="Z169" s="586">
        <v>0</v>
      </c>
      <c r="AA169" s="586">
        <v>0</v>
      </c>
      <c r="AB169" s="586">
        <v>0</v>
      </c>
      <c r="AC169" s="586">
        <v>0</v>
      </c>
      <c r="AD169" s="586">
        <v>0</v>
      </c>
      <c r="AE169" s="586">
        <f t="shared" si="8"/>
        <v>0</v>
      </c>
      <c r="AF169" s="599">
        <v>1</v>
      </c>
      <c r="AG169" s="586">
        <v>0</v>
      </c>
      <c r="AH169" s="586">
        <v>0</v>
      </c>
      <c r="AI169" s="586">
        <v>0</v>
      </c>
      <c r="AJ169" s="586">
        <v>0</v>
      </c>
      <c r="AK169" s="586">
        <v>0</v>
      </c>
      <c r="AL169" s="586">
        <v>0</v>
      </c>
      <c r="AM169" s="586">
        <v>0</v>
      </c>
      <c r="AN169" s="586">
        <v>0</v>
      </c>
      <c r="AO169" s="586">
        <v>0</v>
      </c>
      <c r="AP169" s="599">
        <v>1</v>
      </c>
      <c r="AV169" s="83">
        <v>0</v>
      </c>
      <c r="AW169" s="83">
        <v>0</v>
      </c>
      <c r="AX169" s="83">
        <v>0</v>
      </c>
      <c r="AY169" s="83">
        <v>0</v>
      </c>
      <c r="AZ169" s="83">
        <v>0</v>
      </c>
      <c r="BA169" s="83">
        <v>0</v>
      </c>
      <c r="BB169" s="83">
        <v>0</v>
      </c>
      <c r="BC169" s="83">
        <v>0</v>
      </c>
      <c r="BD169" s="83">
        <v>0</v>
      </c>
      <c r="BE169" s="586">
        <f t="shared" si="9"/>
        <v>0</v>
      </c>
      <c r="BF169" s="82">
        <v>1</v>
      </c>
    </row>
    <row r="170" spans="1:58">
      <c r="A170" s="598" t="s">
        <v>867</v>
      </c>
      <c r="B170" s="586">
        <v>-29177851.47569333</v>
      </c>
      <c r="C170" s="586">
        <v>-29177851.47569333</v>
      </c>
      <c r="D170" s="586">
        <v>29177851.47569333</v>
      </c>
      <c r="E170" s="586">
        <v>0</v>
      </c>
      <c r="F170" s="586">
        <v>0</v>
      </c>
      <c r="G170" s="586">
        <v>-29177851.47569333</v>
      </c>
      <c r="H170" s="586">
        <v>29177851.47569333</v>
      </c>
      <c r="I170" s="586">
        <v>0</v>
      </c>
      <c r="J170" s="586">
        <v>0</v>
      </c>
      <c r="K170" s="599">
        <v>1</v>
      </c>
      <c r="L170" s="586">
        <v>29177851.47569333</v>
      </c>
      <c r="M170" s="586">
        <v>29177851.47569333</v>
      </c>
      <c r="N170" s="586">
        <v>-29177851.47569333</v>
      </c>
      <c r="O170" s="586">
        <v>0</v>
      </c>
      <c r="P170" s="586">
        <v>0</v>
      </c>
      <c r="Q170" s="586">
        <v>29177851.47569333</v>
      </c>
      <c r="R170" s="586">
        <v>-29177851.47569333</v>
      </c>
      <c r="S170" s="586">
        <v>0</v>
      </c>
      <c r="T170" s="586">
        <v>0</v>
      </c>
      <c r="U170" s="599">
        <v>1</v>
      </c>
      <c r="V170" s="586">
        <v>0</v>
      </c>
      <c r="W170" s="586">
        <v>0</v>
      </c>
      <c r="X170" s="586">
        <v>0</v>
      </c>
      <c r="Y170" s="586">
        <v>0</v>
      </c>
      <c r="Z170" s="586">
        <v>0</v>
      </c>
      <c r="AA170" s="586">
        <v>0</v>
      </c>
      <c r="AB170" s="586">
        <v>0</v>
      </c>
      <c r="AC170" s="586">
        <v>0</v>
      </c>
      <c r="AD170" s="586">
        <v>0</v>
      </c>
      <c r="AE170" s="586">
        <f t="shared" si="8"/>
        <v>0</v>
      </c>
      <c r="AF170" s="599">
        <v>1</v>
      </c>
      <c r="AG170" s="586">
        <v>-3.9231963455677032E-8</v>
      </c>
      <c r="AH170" s="586">
        <v>-3.9231963455677032E-8</v>
      </c>
      <c r="AI170" s="586">
        <v>3.9231963455677032E-8</v>
      </c>
      <c r="AJ170" s="586">
        <v>0</v>
      </c>
      <c r="AK170" s="586">
        <v>0</v>
      </c>
      <c r="AL170" s="586">
        <v>-3.9231963455677032E-8</v>
      </c>
      <c r="AM170" s="586">
        <v>3.9231963455677032E-8</v>
      </c>
      <c r="AN170" s="586">
        <v>0</v>
      </c>
      <c r="AO170" s="586">
        <v>0</v>
      </c>
      <c r="AP170" s="599">
        <v>1</v>
      </c>
      <c r="AV170" s="83">
        <v>-3.9231963455677032E-8</v>
      </c>
      <c r="AW170" s="83">
        <v>-3.9231963455677032E-8</v>
      </c>
      <c r="AX170" s="83">
        <v>3.9231963455677032E-8</v>
      </c>
      <c r="AY170" s="83">
        <v>0</v>
      </c>
      <c r="AZ170" s="83">
        <v>0</v>
      </c>
      <c r="BA170" s="83">
        <v>-3.9231963455677032E-8</v>
      </c>
      <c r="BB170" s="83">
        <v>3.9231963455677032E-8</v>
      </c>
      <c r="BC170" s="83">
        <v>0</v>
      </c>
      <c r="BD170" s="83">
        <v>0</v>
      </c>
      <c r="BE170" s="586">
        <f t="shared" si="9"/>
        <v>0</v>
      </c>
      <c r="BF170" s="82">
        <v>1</v>
      </c>
    </row>
    <row r="171" spans="1:58">
      <c r="A171" s="598" t="s">
        <v>1067</v>
      </c>
      <c r="B171" s="586">
        <v>384768.22</v>
      </c>
      <c r="C171" s="586">
        <v>384768.22</v>
      </c>
      <c r="D171" s="586">
        <v>-384768.22</v>
      </c>
      <c r="E171" s="586">
        <v>0</v>
      </c>
      <c r="F171" s="586">
        <v>0</v>
      </c>
      <c r="G171" s="586">
        <v>0</v>
      </c>
      <c r="H171" s="586">
        <v>0</v>
      </c>
      <c r="I171" s="586">
        <v>0</v>
      </c>
      <c r="J171" s="586">
        <v>0</v>
      </c>
      <c r="K171" s="599">
        <v>0</v>
      </c>
      <c r="L171" s="586">
        <v>3.8708094507455826E-8</v>
      </c>
      <c r="M171" s="586">
        <v>3.8708094507455826E-8</v>
      </c>
      <c r="N171" s="586">
        <v>-3.8708094507455826E-8</v>
      </c>
      <c r="O171" s="586">
        <v>0</v>
      </c>
      <c r="P171" s="586">
        <v>0</v>
      </c>
      <c r="Q171" s="586">
        <v>0</v>
      </c>
      <c r="R171" s="586">
        <v>0</v>
      </c>
      <c r="S171" s="586">
        <v>0</v>
      </c>
      <c r="T171" s="586">
        <v>0</v>
      </c>
      <c r="U171" s="599">
        <v>0</v>
      </c>
      <c r="V171" s="586">
        <v>0</v>
      </c>
      <c r="W171" s="586">
        <v>0</v>
      </c>
      <c r="X171" s="586">
        <v>0</v>
      </c>
      <c r="Y171" s="586">
        <v>0</v>
      </c>
      <c r="Z171" s="586">
        <v>0</v>
      </c>
      <c r="AA171" s="586">
        <v>0</v>
      </c>
      <c r="AB171" s="586">
        <v>0</v>
      </c>
      <c r="AC171" s="586">
        <v>0</v>
      </c>
      <c r="AD171" s="586">
        <v>0</v>
      </c>
      <c r="AE171" s="586">
        <f t="shared" si="8"/>
        <v>0</v>
      </c>
      <c r="AF171" s="599">
        <v>0</v>
      </c>
      <c r="AG171" s="586">
        <v>0</v>
      </c>
      <c r="AH171" s="586">
        <v>0</v>
      </c>
      <c r="AI171" s="586">
        <v>0</v>
      </c>
      <c r="AJ171" s="586">
        <v>0</v>
      </c>
      <c r="AK171" s="586">
        <v>0</v>
      </c>
      <c r="AL171" s="586">
        <v>0</v>
      </c>
      <c r="AM171" s="586">
        <v>0</v>
      </c>
      <c r="AN171" s="586">
        <v>0</v>
      </c>
      <c r="AO171" s="586">
        <v>0</v>
      </c>
      <c r="AP171" s="599">
        <v>0</v>
      </c>
      <c r="AV171" s="83">
        <v>0</v>
      </c>
      <c r="AW171" s="83">
        <v>0</v>
      </c>
      <c r="AX171" s="83">
        <v>0</v>
      </c>
      <c r="AY171" s="83">
        <v>0</v>
      </c>
      <c r="AZ171" s="83">
        <v>0</v>
      </c>
      <c r="BA171" s="83">
        <v>0</v>
      </c>
      <c r="BB171" s="83">
        <v>0</v>
      </c>
      <c r="BC171" s="83">
        <v>0</v>
      </c>
      <c r="BD171" s="83">
        <v>0</v>
      </c>
      <c r="BE171" s="586">
        <f t="shared" si="9"/>
        <v>0</v>
      </c>
      <c r="BF171" s="82">
        <v>0</v>
      </c>
    </row>
    <row r="172" spans="1:58">
      <c r="A172" s="598" t="s">
        <v>866</v>
      </c>
      <c r="B172" s="586">
        <v>7387.68</v>
      </c>
      <c r="C172" s="586">
        <v>7387.68</v>
      </c>
      <c r="D172" s="586">
        <v>-7387.68</v>
      </c>
      <c r="E172" s="586">
        <v>0</v>
      </c>
      <c r="F172" s="586">
        <v>0</v>
      </c>
      <c r="G172" s="586">
        <v>6972.811026156448</v>
      </c>
      <c r="H172" s="586">
        <v>-6972.811026156448</v>
      </c>
      <c r="I172" s="586">
        <v>0</v>
      </c>
      <c r="J172" s="586">
        <v>0</v>
      </c>
      <c r="K172" s="599">
        <v>0.94384313155908861</v>
      </c>
      <c r="L172" s="586">
        <v>1</v>
      </c>
      <c r="M172" s="586">
        <v>1</v>
      </c>
      <c r="N172" s="586">
        <v>-1</v>
      </c>
      <c r="O172" s="586">
        <v>0</v>
      </c>
      <c r="P172" s="586">
        <v>0</v>
      </c>
      <c r="Q172" s="586">
        <v>0.94277619240995802</v>
      </c>
      <c r="R172" s="586">
        <v>-0.94277619240995802</v>
      </c>
      <c r="S172" s="586">
        <v>0</v>
      </c>
      <c r="T172" s="586">
        <v>0</v>
      </c>
      <c r="U172" s="599">
        <v>0.94277619240995802</v>
      </c>
      <c r="V172" s="586">
        <v>0</v>
      </c>
      <c r="W172" s="586">
        <v>0</v>
      </c>
      <c r="X172" s="586">
        <v>0</v>
      </c>
      <c r="Y172" s="586">
        <v>0</v>
      </c>
      <c r="Z172" s="586">
        <v>0</v>
      </c>
      <c r="AA172" s="586">
        <v>0</v>
      </c>
      <c r="AB172" s="586">
        <v>0</v>
      </c>
      <c r="AC172" s="586">
        <v>0</v>
      </c>
      <c r="AD172" s="586">
        <v>0</v>
      </c>
      <c r="AE172" s="586">
        <f t="shared" si="8"/>
        <v>0</v>
      </c>
      <c r="AF172" s="599">
        <v>0.94712157517284312</v>
      </c>
      <c r="AG172" s="586">
        <v>0</v>
      </c>
      <c r="AH172" s="586">
        <v>0</v>
      </c>
      <c r="AI172" s="586">
        <v>0</v>
      </c>
      <c r="AJ172" s="586">
        <v>0</v>
      </c>
      <c r="AK172" s="586">
        <v>0</v>
      </c>
      <c r="AL172" s="586">
        <v>0</v>
      </c>
      <c r="AM172" s="586">
        <v>0</v>
      </c>
      <c r="AN172" s="586">
        <v>0</v>
      </c>
      <c r="AO172" s="586">
        <v>0</v>
      </c>
      <c r="AP172" s="599">
        <v>0.94721959034263092</v>
      </c>
      <c r="AV172" s="83">
        <v>0</v>
      </c>
      <c r="AW172" s="83">
        <v>0</v>
      </c>
      <c r="AX172" s="83">
        <v>0</v>
      </c>
      <c r="AY172" s="83">
        <v>0</v>
      </c>
      <c r="AZ172" s="83">
        <v>0</v>
      </c>
      <c r="BA172" s="83">
        <v>0</v>
      </c>
      <c r="BB172" s="83">
        <v>0</v>
      </c>
      <c r="BC172" s="83">
        <v>0</v>
      </c>
      <c r="BD172" s="83">
        <v>0</v>
      </c>
      <c r="BE172" s="586">
        <f t="shared" si="9"/>
        <v>0</v>
      </c>
      <c r="BF172" s="82">
        <v>0.94721959034263092</v>
      </c>
    </row>
    <row r="173" spans="1:58">
      <c r="A173" s="598" t="s">
        <v>865</v>
      </c>
      <c r="B173" s="586">
        <v>0</v>
      </c>
      <c r="C173" s="586">
        <v>0</v>
      </c>
      <c r="D173" s="586">
        <v>0</v>
      </c>
      <c r="E173" s="586">
        <v>0</v>
      </c>
      <c r="F173" s="586">
        <v>0</v>
      </c>
      <c r="G173" s="586">
        <v>0</v>
      </c>
      <c r="H173" s="586">
        <v>0</v>
      </c>
      <c r="I173" s="586">
        <v>0</v>
      </c>
      <c r="J173" s="586">
        <v>0</v>
      </c>
      <c r="K173" s="599">
        <v>0.94384313155908861</v>
      </c>
      <c r="L173" s="586">
        <v>1</v>
      </c>
      <c r="M173" s="586">
        <v>1</v>
      </c>
      <c r="N173" s="586">
        <v>-1</v>
      </c>
      <c r="O173" s="586">
        <v>0</v>
      </c>
      <c r="P173" s="586">
        <v>0</v>
      </c>
      <c r="Q173" s="586">
        <v>0.94277619240995802</v>
      </c>
      <c r="R173" s="586">
        <v>-0.94277619240995802</v>
      </c>
      <c r="S173" s="586">
        <v>0</v>
      </c>
      <c r="T173" s="586">
        <v>0</v>
      </c>
      <c r="U173" s="599">
        <v>0.94277619240995802</v>
      </c>
      <c r="V173" s="586">
        <v>0</v>
      </c>
      <c r="W173" s="586">
        <v>0</v>
      </c>
      <c r="X173" s="586">
        <v>0</v>
      </c>
      <c r="Y173" s="586">
        <v>0</v>
      </c>
      <c r="Z173" s="586">
        <v>0</v>
      </c>
      <c r="AA173" s="586">
        <v>0</v>
      </c>
      <c r="AB173" s="586">
        <v>0</v>
      </c>
      <c r="AC173" s="586">
        <v>0</v>
      </c>
      <c r="AD173" s="586">
        <v>0</v>
      </c>
      <c r="AE173" s="586">
        <f t="shared" si="8"/>
        <v>0</v>
      </c>
      <c r="AF173" s="599">
        <v>0.94712157517284312</v>
      </c>
      <c r="AG173" s="586">
        <v>0</v>
      </c>
      <c r="AH173" s="586">
        <v>0</v>
      </c>
      <c r="AI173" s="586">
        <v>0</v>
      </c>
      <c r="AJ173" s="586">
        <v>0</v>
      </c>
      <c r="AK173" s="586">
        <v>0</v>
      </c>
      <c r="AL173" s="586">
        <v>0</v>
      </c>
      <c r="AM173" s="586">
        <v>0</v>
      </c>
      <c r="AN173" s="586">
        <v>0</v>
      </c>
      <c r="AO173" s="586">
        <v>0</v>
      </c>
      <c r="AP173" s="599">
        <v>0.94721959034263092</v>
      </c>
      <c r="AV173" s="83">
        <v>0</v>
      </c>
      <c r="AW173" s="83">
        <v>0</v>
      </c>
      <c r="AX173" s="83">
        <v>0</v>
      </c>
      <c r="AY173" s="83">
        <v>0</v>
      </c>
      <c r="AZ173" s="83">
        <v>0</v>
      </c>
      <c r="BA173" s="83">
        <v>0</v>
      </c>
      <c r="BB173" s="83">
        <v>0</v>
      </c>
      <c r="BC173" s="83">
        <v>0</v>
      </c>
      <c r="BD173" s="83">
        <v>0</v>
      </c>
      <c r="BE173" s="586">
        <f t="shared" si="9"/>
        <v>0</v>
      </c>
      <c r="BF173" s="82">
        <v>0.94721959034263092</v>
      </c>
    </row>
    <row r="174" spans="1:58">
      <c r="A174" s="598" t="s">
        <v>864</v>
      </c>
      <c r="B174" s="586">
        <v>2591819.13</v>
      </c>
      <c r="C174" s="586">
        <v>2591819.13</v>
      </c>
      <c r="D174" s="586">
        <v>-2591819.13</v>
      </c>
      <c r="E174" s="586">
        <v>0</v>
      </c>
      <c r="F174" s="586">
        <v>0</v>
      </c>
      <c r="G174" s="586">
        <v>2446270.6840939526</v>
      </c>
      <c r="H174" s="586">
        <v>-2446270.6840939526</v>
      </c>
      <c r="I174" s="586">
        <v>0</v>
      </c>
      <c r="J174" s="586">
        <v>0</v>
      </c>
      <c r="K174" s="599">
        <v>0.94384313155908861</v>
      </c>
      <c r="L174" s="586">
        <v>3463572</v>
      </c>
      <c r="M174" s="586">
        <v>3463572</v>
      </c>
      <c r="N174" s="586">
        <v>-3463572</v>
      </c>
      <c r="O174" s="586">
        <v>0</v>
      </c>
      <c r="P174" s="586">
        <v>0</v>
      </c>
      <c r="Q174" s="586">
        <v>3265373.222297743</v>
      </c>
      <c r="R174" s="586">
        <v>-3265373.222297743</v>
      </c>
      <c r="S174" s="586">
        <v>0</v>
      </c>
      <c r="T174" s="586">
        <v>0</v>
      </c>
      <c r="U174" s="599">
        <v>0.94277619240995802</v>
      </c>
      <c r="V174" s="586">
        <v>2678713</v>
      </c>
      <c r="W174" s="586">
        <v>2678713</v>
      </c>
      <c r="X174" s="586">
        <v>-2678713</v>
      </c>
      <c r="Y174" s="586">
        <v>0</v>
      </c>
      <c r="Z174" s="586">
        <v>0</v>
      </c>
      <c r="AA174" s="586">
        <v>2537066.8759959722</v>
      </c>
      <c r="AB174" s="586">
        <v>-2537066.8759959722</v>
      </c>
      <c r="AC174" s="586">
        <v>0</v>
      </c>
      <c r="AD174" s="586">
        <v>0</v>
      </c>
      <c r="AE174" s="586">
        <f t="shared" si="8"/>
        <v>0</v>
      </c>
      <c r="AF174" s="599">
        <v>0.94712157517284312</v>
      </c>
      <c r="AG174" s="586">
        <v>2234074</v>
      </c>
      <c r="AH174" s="586">
        <v>2234074</v>
      </c>
      <c r="AI174" s="586">
        <v>-2234074</v>
      </c>
      <c r="AJ174" s="586">
        <v>0</v>
      </c>
      <c r="AK174" s="586">
        <v>0</v>
      </c>
      <c r="AL174" s="586">
        <v>2116158.6590751228</v>
      </c>
      <c r="AM174" s="586">
        <v>-2116158.6590751228</v>
      </c>
      <c r="AN174" s="586">
        <v>0</v>
      </c>
      <c r="AO174" s="586">
        <v>0</v>
      </c>
      <c r="AP174" s="599">
        <v>0.94721959034263092</v>
      </c>
      <c r="AV174" s="83">
        <v>2234074</v>
      </c>
      <c r="AW174" s="83">
        <v>2234074</v>
      </c>
      <c r="AX174" s="83">
        <v>-2234074</v>
      </c>
      <c r="AY174" s="83">
        <v>0</v>
      </c>
      <c r="AZ174" s="83">
        <v>0</v>
      </c>
      <c r="BA174" s="83">
        <v>2116158.6590751228</v>
      </c>
      <c r="BB174" s="83">
        <v>-2116158.6590751228</v>
      </c>
      <c r="BC174" s="83">
        <v>0</v>
      </c>
      <c r="BD174" s="83">
        <v>0</v>
      </c>
      <c r="BE174" s="586">
        <f t="shared" si="9"/>
        <v>0</v>
      </c>
      <c r="BF174" s="82">
        <v>0.94721959034263092</v>
      </c>
    </row>
    <row r="175" spans="1:58">
      <c r="A175" s="598" t="s">
        <v>863</v>
      </c>
      <c r="B175" s="586">
        <v>9993.69</v>
      </c>
      <c r="C175" s="586">
        <v>9993.69</v>
      </c>
      <c r="D175" s="586">
        <v>-9993.69</v>
      </c>
      <c r="E175" s="586">
        <v>0</v>
      </c>
      <c r="F175" s="586">
        <v>0</v>
      </c>
      <c r="G175" s="586">
        <v>9432.4756654307494</v>
      </c>
      <c r="H175" s="586">
        <v>-9432.4756654307494</v>
      </c>
      <c r="I175" s="586">
        <v>0</v>
      </c>
      <c r="J175" s="586">
        <v>0</v>
      </c>
      <c r="K175" s="599">
        <v>0.94384313155908861</v>
      </c>
      <c r="L175" s="586">
        <v>0</v>
      </c>
      <c r="M175" s="586">
        <v>0</v>
      </c>
      <c r="N175" s="586">
        <v>0</v>
      </c>
      <c r="O175" s="586">
        <v>0</v>
      </c>
      <c r="P175" s="586">
        <v>0</v>
      </c>
      <c r="Q175" s="586">
        <v>0</v>
      </c>
      <c r="R175" s="586">
        <v>0</v>
      </c>
      <c r="S175" s="586">
        <v>0</v>
      </c>
      <c r="T175" s="586">
        <v>0</v>
      </c>
      <c r="U175" s="599">
        <v>0.94277619240995802</v>
      </c>
      <c r="V175" s="586">
        <v>0</v>
      </c>
      <c r="W175" s="586">
        <v>0</v>
      </c>
      <c r="X175" s="586">
        <v>0</v>
      </c>
      <c r="Y175" s="586">
        <v>0</v>
      </c>
      <c r="Z175" s="586">
        <v>0</v>
      </c>
      <c r="AA175" s="586">
        <v>0</v>
      </c>
      <c r="AB175" s="586">
        <v>0</v>
      </c>
      <c r="AC175" s="586">
        <v>0</v>
      </c>
      <c r="AD175" s="586">
        <v>0</v>
      </c>
      <c r="AE175" s="586">
        <f t="shared" si="8"/>
        <v>0</v>
      </c>
      <c r="AF175" s="599">
        <v>0.94712157517284312</v>
      </c>
      <c r="AG175" s="586">
        <v>0</v>
      </c>
      <c r="AH175" s="586">
        <v>0</v>
      </c>
      <c r="AI175" s="586">
        <v>0</v>
      </c>
      <c r="AJ175" s="586">
        <v>0</v>
      </c>
      <c r="AK175" s="586">
        <v>0</v>
      </c>
      <c r="AL175" s="586">
        <v>0</v>
      </c>
      <c r="AM175" s="586">
        <v>0</v>
      </c>
      <c r="AN175" s="586">
        <v>0</v>
      </c>
      <c r="AO175" s="586">
        <v>0</v>
      </c>
      <c r="AP175" s="599">
        <v>0.94721959034263092</v>
      </c>
      <c r="AV175" s="83">
        <v>0</v>
      </c>
      <c r="AW175" s="83">
        <v>0</v>
      </c>
      <c r="AX175" s="83">
        <v>0</v>
      </c>
      <c r="AY175" s="83">
        <v>0</v>
      </c>
      <c r="AZ175" s="83">
        <v>0</v>
      </c>
      <c r="BA175" s="83">
        <v>0</v>
      </c>
      <c r="BB175" s="83">
        <v>0</v>
      </c>
      <c r="BC175" s="83">
        <v>0</v>
      </c>
      <c r="BD175" s="83">
        <v>0</v>
      </c>
      <c r="BE175" s="586">
        <f t="shared" si="9"/>
        <v>0</v>
      </c>
      <c r="BF175" s="82">
        <v>0.94721959034263092</v>
      </c>
    </row>
    <row r="176" spans="1:58">
      <c r="A176" s="598" t="s">
        <v>862</v>
      </c>
      <c r="B176" s="586">
        <v>188202.87999999998</v>
      </c>
      <c r="C176" s="586">
        <v>188202.87999999998</v>
      </c>
      <c r="D176" s="586">
        <v>-188202.87999999998</v>
      </c>
      <c r="E176" s="586">
        <v>0</v>
      </c>
      <c r="F176" s="586">
        <v>0</v>
      </c>
      <c r="G176" s="586">
        <v>177633.99562763935</v>
      </c>
      <c r="H176" s="586">
        <v>-177633.99562763935</v>
      </c>
      <c r="I176" s="586">
        <v>0</v>
      </c>
      <c r="J176" s="586">
        <v>0</v>
      </c>
      <c r="K176" s="599">
        <v>0.94384313155908861</v>
      </c>
      <c r="L176" s="586">
        <v>1</v>
      </c>
      <c r="M176" s="586">
        <v>1</v>
      </c>
      <c r="N176" s="586">
        <v>-1</v>
      </c>
      <c r="O176" s="586">
        <v>0</v>
      </c>
      <c r="P176" s="586">
        <v>0</v>
      </c>
      <c r="Q176" s="586">
        <v>0.94277619240995802</v>
      </c>
      <c r="R176" s="586">
        <v>-0.94277619240995802</v>
      </c>
      <c r="S176" s="586">
        <v>0</v>
      </c>
      <c r="T176" s="586">
        <v>0</v>
      </c>
      <c r="U176" s="599">
        <v>0.94277619240995802</v>
      </c>
      <c r="V176" s="586">
        <v>0</v>
      </c>
      <c r="W176" s="586">
        <v>0</v>
      </c>
      <c r="X176" s="586">
        <v>0</v>
      </c>
      <c r="Y176" s="586">
        <v>0</v>
      </c>
      <c r="Z176" s="586">
        <v>0</v>
      </c>
      <c r="AA176" s="586">
        <v>0</v>
      </c>
      <c r="AB176" s="586">
        <v>0</v>
      </c>
      <c r="AC176" s="586">
        <v>0</v>
      </c>
      <c r="AD176" s="586">
        <v>0</v>
      </c>
      <c r="AE176" s="586">
        <f t="shared" si="8"/>
        <v>0</v>
      </c>
      <c r="AF176" s="599">
        <v>0.94712157517284312</v>
      </c>
      <c r="AG176" s="586">
        <v>0</v>
      </c>
      <c r="AH176" s="586">
        <v>0</v>
      </c>
      <c r="AI176" s="586">
        <v>0</v>
      </c>
      <c r="AJ176" s="586">
        <v>0</v>
      </c>
      <c r="AK176" s="586">
        <v>0</v>
      </c>
      <c r="AL176" s="586">
        <v>0</v>
      </c>
      <c r="AM176" s="586">
        <v>0</v>
      </c>
      <c r="AN176" s="586">
        <v>0</v>
      </c>
      <c r="AO176" s="586">
        <v>0</v>
      </c>
      <c r="AP176" s="599">
        <v>0.94721959034263092</v>
      </c>
      <c r="AV176" s="83">
        <v>0</v>
      </c>
      <c r="AW176" s="83">
        <v>0</v>
      </c>
      <c r="AX176" s="83">
        <v>0</v>
      </c>
      <c r="AY176" s="83">
        <v>0</v>
      </c>
      <c r="AZ176" s="83">
        <v>0</v>
      </c>
      <c r="BA176" s="83">
        <v>0</v>
      </c>
      <c r="BB176" s="83">
        <v>0</v>
      </c>
      <c r="BC176" s="83">
        <v>0</v>
      </c>
      <c r="BD176" s="83">
        <v>0</v>
      </c>
      <c r="BE176" s="586">
        <f t="shared" si="9"/>
        <v>0</v>
      </c>
      <c r="BF176" s="82">
        <v>0.94721959034263092</v>
      </c>
    </row>
    <row r="177" spans="1:58">
      <c r="A177" s="598" t="s">
        <v>861</v>
      </c>
      <c r="B177" s="586">
        <v>64.260000000000005</v>
      </c>
      <c r="C177" s="586">
        <v>64.260000000000005</v>
      </c>
      <c r="D177" s="586">
        <v>-64.260000000000005</v>
      </c>
      <c r="E177" s="586">
        <v>0</v>
      </c>
      <c r="F177" s="586">
        <v>0</v>
      </c>
      <c r="G177" s="586">
        <v>60.651359633987042</v>
      </c>
      <c r="H177" s="586">
        <v>-60.651359633987042</v>
      </c>
      <c r="I177" s="586">
        <v>0</v>
      </c>
      <c r="J177" s="586">
        <v>0</v>
      </c>
      <c r="K177" s="599">
        <v>0.94384313155908861</v>
      </c>
      <c r="L177" s="586">
        <v>0</v>
      </c>
      <c r="M177" s="586">
        <v>0</v>
      </c>
      <c r="N177" s="586">
        <v>0</v>
      </c>
      <c r="O177" s="586">
        <v>0</v>
      </c>
      <c r="P177" s="586">
        <v>0</v>
      </c>
      <c r="Q177" s="586">
        <v>0</v>
      </c>
      <c r="R177" s="586">
        <v>0</v>
      </c>
      <c r="S177" s="586">
        <v>0</v>
      </c>
      <c r="T177" s="586">
        <v>0</v>
      </c>
      <c r="U177" s="599">
        <v>0.94277619240995802</v>
      </c>
      <c r="V177" s="586">
        <v>0</v>
      </c>
      <c r="W177" s="586">
        <v>0</v>
      </c>
      <c r="X177" s="586">
        <v>0</v>
      </c>
      <c r="Y177" s="586">
        <v>0</v>
      </c>
      <c r="Z177" s="586">
        <v>0</v>
      </c>
      <c r="AA177" s="586">
        <v>0</v>
      </c>
      <c r="AB177" s="586">
        <v>0</v>
      </c>
      <c r="AC177" s="586">
        <v>0</v>
      </c>
      <c r="AD177" s="586">
        <v>0</v>
      </c>
      <c r="AE177" s="586">
        <f t="shared" si="8"/>
        <v>0</v>
      </c>
      <c r="AF177" s="599">
        <v>0.94712157517284312</v>
      </c>
      <c r="AG177" s="586">
        <v>0</v>
      </c>
      <c r="AH177" s="586">
        <v>0</v>
      </c>
      <c r="AI177" s="586">
        <v>0</v>
      </c>
      <c r="AJ177" s="586">
        <v>0</v>
      </c>
      <c r="AK177" s="586">
        <v>0</v>
      </c>
      <c r="AL177" s="586">
        <v>0</v>
      </c>
      <c r="AM177" s="586">
        <v>0</v>
      </c>
      <c r="AN177" s="586">
        <v>0</v>
      </c>
      <c r="AO177" s="586">
        <v>0</v>
      </c>
      <c r="AP177" s="599">
        <v>0.94721959034263092</v>
      </c>
      <c r="AV177" s="83">
        <v>0</v>
      </c>
      <c r="AW177" s="83">
        <v>0</v>
      </c>
      <c r="AX177" s="83">
        <v>0</v>
      </c>
      <c r="AY177" s="83">
        <v>0</v>
      </c>
      <c r="AZ177" s="83">
        <v>0</v>
      </c>
      <c r="BA177" s="83">
        <v>0</v>
      </c>
      <c r="BB177" s="83">
        <v>0</v>
      </c>
      <c r="BC177" s="83">
        <v>0</v>
      </c>
      <c r="BD177" s="83">
        <v>0</v>
      </c>
      <c r="BE177" s="586">
        <f t="shared" si="9"/>
        <v>0</v>
      </c>
      <c r="BF177" s="82">
        <v>0.94721959034263092</v>
      </c>
    </row>
    <row r="178" spans="1:58">
      <c r="A178" s="598" t="s">
        <v>860</v>
      </c>
      <c r="B178" s="586">
        <v>158.12</v>
      </c>
      <c r="C178" s="586">
        <v>158.12</v>
      </c>
      <c r="D178" s="586">
        <v>-158.12</v>
      </c>
      <c r="E178" s="586">
        <v>0</v>
      </c>
      <c r="F178" s="586">
        <v>0</v>
      </c>
      <c r="G178" s="586">
        <v>149.2404759621231</v>
      </c>
      <c r="H178" s="586">
        <v>-149.2404759621231</v>
      </c>
      <c r="I178" s="586">
        <v>0</v>
      </c>
      <c r="J178" s="586">
        <v>0</v>
      </c>
      <c r="K178" s="599">
        <v>0.94384313155908861</v>
      </c>
      <c r="L178" s="586">
        <v>1</v>
      </c>
      <c r="M178" s="586">
        <v>1</v>
      </c>
      <c r="N178" s="586">
        <v>-1</v>
      </c>
      <c r="O178" s="586">
        <v>0</v>
      </c>
      <c r="P178" s="586">
        <v>0</v>
      </c>
      <c r="Q178" s="586">
        <v>0.94277619240995802</v>
      </c>
      <c r="R178" s="586">
        <v>-0.94277619240995802</v>
      </c>
      <c r="S178" s="586">
        <v>0</v>
      </c>
      <c r="T178" s="586">
        <v>0</v>
      </c>
      <c r="U178" s="599">
        <v>0.94277619240995802</v>
      </c>
      <c r="V178" s="586">
        <v>0</v>
      </c>
      <c r="W178" s="586">
        <v>0</v>
      </c>
      <c r="X178" s="586">
        <v>0</v>
      </c>
      <c r="Y178" s="586">
        <v>0</v>
      </c>
      <c r="Z178" s="586">
        <v>0</v>
      </c>
      <c r="AA178" s="586">
        <v>0</v>
      </c>
      <c r="AB178" s="586">
        <v>0</v>
      </c>
      <c r="AC178" s="586">
        <v>0</v>
      </c>
      <c r="AD178" s="586">
        <v>0</v>
      </c>
      <c r="AE178" s="586">
        <f t="shared" si="8"/>
        <v>0</v>
      </c>
      <c r="AF178" s="599">
        <v>0.94712157517284312</v>
      </c>
      <c r="AG178" s="586">
        <v>0</v>
      </c>
      <c r="AH178" s="586">
        <v>0</v>
      </c>
      <c r="AI178" s="586">
        <v>0</v>
      </c>
      <c r="AJ178" s="586">
        <v>0</v>
      </c>
      <c r="AK178" s="586">
        <v>0</v>
      </c>
      <c r="AL178" s="586">
        <v>0</v>
      </c>
      <c r="AM178" s="586">
        <v>0</v>
      </c>
      <c r="AN178" s="586">
        <v>0</v>
      </c>
      <c r="AO178" s="586">
        <v>0</v>
      </c>
      <c r="AP178" s="599">
        <v>0.94721959034263092</v>
      </c>
      <c r="AV178" s="83">
        <v>0</v>
      </c>
      <c r="AW178" s="83">
        <v>0</v>
      </c>
      <c r="AX178" s="83">
        <v>0</v>
      </c>
      <c r="AY178" s="83">
        <v>0</v>
      </c>
      <c r="AZ178" s="83">
        <v>0</v>
      </c>
      <c r="BA178" s="83">
        <v>0</v>
      </c>
      <c r="BB178" s="83">
        <v>0</v>
      </c>
      <c r="BC178" s="83">
        <v>0</v>
      </c>
      <c r="BD178" s="83">
        <v>0</v>
      </c>
      <c r="BE178" s="586">
        <f t="shared" si="9"/>
        <v>0</v>
      </c>
      <c r="BF178" s="82">
        <v>0.94721959034263092</v>
      </c>
    </row>
    <row r="179" spans="1:58">
      <c r="A179" s="598" t="s">
        <v>859</v>
      </c>
      <c r="B179" s="586">
        <v>0</v>
      </c>
      <c r="C179" s="586">
        <v>0</v>
      </c>
      <c r="D179" s="586">
        <v>0</v>
      </c>
      <c r="E179" s="586">
        <v>0</v>
      </c>
      <c r="F179" s="586">
        <v>0</v>
      </c>
      <c r="G179" s="586">
        <v>0</v>
      </c>
      <c r="H179" s="586">
        <v>0</v>
      </c>
      <c r="I179" s="586">
        <v>0</v>
      </c>
      <c r="J179" s="586">
        <v>0</v>
      </c>
      <c r="K179" s="599">
        <v>0.94384313155908861</v>
      </c>
      <c r="L179" s="586">
        <v>1</v>
      </c>
      <c r="M179" s="586">
        <v>1</v>
      </c>
      <c r="N179" s="586">
        <v>-1</v>
      </c>
      <c r="O179" s="586">
        <v>0</v>
      </c>
      <c r="P179" s="586">
        <v>0</v>
      </c>
      <c r="Q179" s="586">
        <v>0.94277619240995802</v>
      </c>
      <c r="R179" s="586">
        <v>-0.94277619240995802</v>
      </c>
      <c r="S179" s="586">
        <v>0</v>
      </c>
      <c r="T179" s="586">
        <v>0</v>
      </c>
      <c r="U179" s="599">
        <v>0.94277619240995802</v>
      </c>
      <c r="V179" s="586">
        <v>0</v>
      </c>
      <c r="W179" s="586">
        <v>0</v>
      </c>
      <c r="X179" s="586">
        <v>0</v>
      </c>
      <c r="Y179" s="586">
        <v>0</v>
      </c>
      <c r="Z179" s="586">
        <v>0</v>
      </c>
      <c r="AA179" s="586">
        <v>0</v>
      </c>
      <c r="AB179" s="586">
        <v>0</v>
      </c>
      <c r="AC179" s="586">
        <v>0</v>
      </c>
      <c r="AD179" s="586">
        <v>0</v>
      </c>
      <c r="AE179" s="586">
        <f t="shared" si="8"/>
        <v>0</v>
      </c>
      <c r="AF179" s="599">
        <v>0.94712157517284312</v>
      </c>
      <c r="AG179" s="586">
        <v>0</v>
      </c>
      <c r="AH179" s="586">
        <v>0</v>
      </c>
      <c r="AI179" s="586">
        <v>0</v>
      </c>
      <c r="AJ179" s="586">
        <v>0</v>
      </c>
      <c r="AK179" s="586">
        <v>0</v>
      </c>
      <c r="AL179" s="586">
        <v>0</v>
      </c>
      <c r="AM179" s="586">
        <v>0</v>
      </c>
      <c r="AN179" s="586">
        <v>0</v>
      </c>
      <c r="AO179" s="586">
        <v>0</v>
      </c>
      <c r="AP179" s="599">
        <v>0.94721959034263092</v>
      </c>
      <c r="AV179" s="83">
        <v>0</v>
      </c>
      <c r="AW179" s="83">
        <v>0</v>
      </c>
      <c r="AX179" s="83">
        <v>0</v>
      </c>
      <c r="AY179" s="83">
        <v>0</v>
      </c>
      <c r="AZ179" s="83">
        <v>0</v>
      </c>
      <c r="BA179" s="83">
        <v>0</v>
      </c>
      <c r="BB179" s="83">
        <v>0</v>
      </c>
      <c r="BC179" s="83">
        <v>0</v>
      </c>
      <c r="BD179" s="83">
        <v>0</v>
      </c>
      <c r="BE179" s="586">
        <f t="shared" si="9"/>
        <v>0</v>
      </c>
      <c r="BF179" s="82">
        <v>0.94721959034263092</v>
      </c>
    </row>
    <row r="180" spans="1:58">
      <c r="A180" s="598" t="s">
        <v>858</v>
      </c>
      <c r="B180" s="586">
        <v>4506408.9999999991</v>
      </c>
      <c r="C180" s="586">
        <v>4506408.9999999991</v>
      </c>
      <c r="D180" s="586">
        <v>-4506408.9999999991</v>
      </c>
      <c r="E180" s="586">
        <v>0</v>
      </c>
      <c r="F180" s="586">
        <v>0</v>
      </c>
      <c r="G180" s="586">
        <v>4253343.1826460604</v>
      </c>
      <c r="H180" s="586">
        <v>-4253343.1826460604</v>
      </c>
      <c r="I180" s="586">
        <v>0</v>
      </c>
      <c r="J180" s="586">
        <v>0</v>
      </c>
      <c r="K180" s="599">
        <v>0.94384313155908861</v>
      </c>
      <c r="L180" s="586">
        <v>38630891</v>
      </c>
      <c r="M180" s="586">
        <v>38630891</v>
      </c>
      <c r="N180" s="586">
        <v>-38630891</v>
      </c>
      <c r="O180" s="586">
        <v>0</v>
      </c>
      <c r="P180" s="586">
        <v>0</v>
      </c>
      <c r="Q180" s="586">
        <v>36420284.326384112</v>
      </c>
      <c r="R180" s="586">
        <v>-36420284.326384112</v>
      </c>
      <c r="S180" s="586">
        <v>0</v>
      </c>
      <c r="T180" s="586">
        <v>0</v>
      </c>
      <c r="U180" s="599">
        <v>0.94277619240995802</v>
      </c>
      <c r="V180" s="586">
        <v>58187950</v>
      </c>
      <c r="W180" s="586">
        <v>58187950</v>
      </c>
      <c r="X180" s="586">
        <v>-58187950</v>
      </c>
      <c r="Y180" s="586">
        <v>0</v>
      </c>
      <c r="Z180" s="586">
        <v>0</v>
      </c>
      <c r="AA180" s="586">
        <v>55111062.86007864</v>
      </c>
      <c r="AB180" s="586">
        <v>-55111062.86007864</v>
      </c>
      <c r="AC180" s="586">
        <v>0</v>
      </c>
      <c r="AD180" s="586">
        <v>0</v>
      </c>
      <c r="AE180" s="586">
        <f t="shared" si="8"/>
        <v>0</v>
      </c>
      <c r="AF180" s="599">
        <v>0.94712157517284312</v>
      </c>
      <c r="AG180" s="586">
        <v>69862014</v>
      </c>
      <c r="AH180" s="586">
        <v>69862014</v>
      </c>
      <c r="AI180" s="586">
        <v>-69862014</v>
      </c>
      <c r="AJ180" s="586">
        <v>0</v>
      </c>
      <c r="AK180" s="586">
        <v>0</v>
      </c>
      <c r="AL180" s="586">
        <v>66174668.281591147</v>
      </c>
      <c r="AM180" s="586">
        <v>-66174668.281591147</v>
      </c>
      <c r="AN180" s="586">
        <v>0</v>
      </c>
      <c r="AO180" s="586">
        <v>0</v>
      </c>
      <c r="AP180" s="599">
        <v>0.94721959034263092</v>
      </c>
      <c r="AV180" s="83">
        <v>69862014</v>
      </c>
      <c r="AW180" s="83">
        <v>69862014</v>
      </c>
      <c r="AX180" s="83">
        <v>-69862014</v>
      </c>
      <c r="AY180" s="83">
        <v>0</v>
      </c>
      <c r="AZ180" s="83">
        <v>0</v>
      </c>
      <c r="BA180" s="83">
        <v>66174668.281591147</v>
      </c>
      <c r="BB180" s="83">
        <v>-66174668.281591147</v>
      </c>
      <c r="BC180" s="83">
        <v>0</v>
      </c>
      <c r="BD180" s="83">
        <v>0</v>
      </c>
      <c r="BE180" s="586">
        <f t="shared" si="9"/>
        <v>0</v>
      </c>
      <c r="BF180" s="82">
        <v>0.94721959034263092</v>
      </c>
    </row>
    <row r="181" spans="1:58">
      <c r="A181" s="598" t="s">
        <v>857</v>
      </c>
      <c r="B181" s="586">
        <v>37949.449999999997</v>
      </c>
      <c r="C181" s="586">
        <v>37949.449999999997</v>
      </c>
      <c r="D181" s="586">
        <v>-37949.449999999997</v>
      </c>
      <c r="E181" s="586">
        <v>0</v>
      </c>
      <c r="F181" s="586">
        <v>0</v>
      </c>
      <c r="G181" s="586">
        <v>35818.327728945056</v>
      </c>
      <c r="H181" s="586">
        <v>-35818.327728945056</v>
      </c>
      <c r="I181" s="586">
        <v>0</v>
      </c>
      <c r="J181" s="586">
        <v>0</v>
      </c>
      <c r="K181" s="599">
        <v>0.94384313155908861</v>
      </c>
      <c r="L181" s="586">
        <v>1</v>
      </c>
      <c r="M181" s="586">
        <v>1</v>
      </c>
      <c r="N181" s="586">
        <v>-1</v>
      </c>
      <c r="O181" s="586">
        <v>0</v>
      </c>
      <c r="P181" s="586">
        <v>0</v>
      </c>
      <c r="Q181" s="586">
        <v>0.94277619240995802</v>
      </c>
      <c r="R181" s="586">
        <v>-0.94277619240995802</v>
      </c>
      <c r="S181" s="586">
        <v>0</v>
      </c>
      <c r="T181" s="586">
        <v>0</v>
      </c>
      <c r="U181" s="599">
        <v>0.94277619240995802</v>
      </c>
      <c r="V181" s="586">
        <v>0</v>
      </c>
      <c r="W181" s="586">
        <v>0</v>
      </c>
      <c r="X181" s="586">
        <v>0</v>
      </c>
      <c r="Y181" s="586">
        <v>0</v>
      </c>
      <c r="Z181" s="586">
        <v>0</v>
      </c>
      <c r="AA181" s="586">
        <v>0</v>
      </c>
      <c r="AB181" s="586">
        <v>0</v>
      </c>
      <c r="AC181" s="586">
        <v>0</v>
      </c>
      <c r="AD181" s="586">
        <v>0</v>
      </c>
      <c r="AE181" s="586">
        <f t="shared" si="8"/>
        <v>0</v>
      </c>
      <c r="AF181" s="599">
        <v>0.94712157517284312</v>
      </c>
      <c r="AG181" s="586">
        <v>0</v>
      </c>
      <c r="AH181" s="586">
        <v>0</v>
      </c>
      <c r="AI181" s="586">
        <v>0</v>
      </c>
      <c r="AJ181" s="586">
        <v>0</v>
      </c>
      <c r="AK181" s="586">
        <v>0</v>
      </c>
      <c r="AL181" s="586">
        <v>0</v>
      </c>
      <c r="AM181" s="586">
        <v>0</v>
      </c>
      <c r="AN181" s="586">
        <v>0</v>
      </c>
      <c r="AO181" s="586">
        <v>0</v>
      </c>
      <c r="AP181" s="599">
        <v>0.94721959034263092</v>
      </c>
      <c r="AV181" s="83">
        <v>0</v>
      </c>
      <c r="AW181" s="83">
        <v>0</v>
      </c>
      <c r="AX181" s="83">
        <v>0</v>
      </c>
      <c r="AY181" s="83">
        <v>0</v>
      </c>
      <c r="AZ181" s="83">
        <v>0</v>
      </c>
      <c r="BA181" s="83">
        <v>0</v>
      </c>
      <c r="BB181" s="83">
        <v>0</v>
      </c>
      <c r="BC181" s="83">
        <v>0</v>
      </c>
      <c r="BD181" s="83">
        <v>0</v>
      </c>
      <c r="BE181" s="586">
        <f t="shared" si="9"/>
        <v>0</v>
      </c>
      <c r="BF181" s="82">
        <v>0.94721959034263092</v>
      </c>
    </row>
    <row r="182" spans="1:58">
      <c r="A182" s="598" t="s">
        <v>856</v>
      </c>
      <c r="B182" s="586">
        <v>0</v>
      </c>
      <c r="C182" s="586">
        <v>0</v>
      </c>
      <c r="D182" s="586">
        <v>0</v>
      </c>
      <c r="E182" s="586">
        <v>0</v>
      </c>
      <c r="F182" s="586">
        <v>0</v>
      </c>
      <c r="G182" s="586">
        <v>0</v>
      </c>
      <c r="H182" s="586">
        <v>0</v>
      </c>
      <c r="I182" s="586">
        <v>0</v>
      </c>
      <c r="J182" s="586">
        <v>0</v>
      </c>
      <c r="K182" s="599">
        <v>0.94384313155908861</v>
      </c>
      <c r="L182" s="586">
        <v>1</v>
      </c>
      <c r="M182" s="586">
        <v>1</v>
      </c>
      <c r="N182" s="586">
        <v>-1</v>
      </c>
      <c r="O182" s="586">
        <v>0</v>
      </c>
      <c r="P182" s="586">
        <v>0</v>
      </c>
      <c r="Q182" s="586">
        <v>0.94277619240995802</v>
      </c>
      <c r="R182" s="586">
        <v>-0.94277619240995802</v>
      </c>
      <c r="S182" s="586">
        <v>0</v>
      </c>
      <c r="T182" s="586">
        <v>0</v>
      </c>
      <c r="U182" s="599">
        <v>0.94277619240995802</v>
      </c>
      <c r="V182" s="586">
        <v>0</v>
      </c>
      <c r="W182" s="586">
        <v>0</v>
      </c>
      <c r="X182" s="586">
        <v>0</v>
      </c>
      <c r="Y182" s="586">
        <v>0</v>
      </c>
      <c r="Z182" s="586">
        <v>0</v>
      </c>
      <c r="AA182" s="586">
        <v>0</v>
      </c>
      <c r="AB182" s="586">
        <v>0</v>
      </c>
      <c r="AC182" s="586">
        <v>0</v>
      </c>
      <c r="AD182" s="586">
        <v>0</v>
      </c>
      <c r="AE182" s="586">
        <f t="shared" si="8"/>
        <v>0</v>
      </c>
      <c r="AF182" s="599">
        <v>0.94712157517284312</v>
      </c>
      <c r="AG182" s="586">
        <v>0</v>
      </c>
      <c r="AH182" s="586">
        <v>0</v>
      </c>
      <c r="AI182" s="586">
        <v>0</v>
      </c>
      <c r="AJ182" s="586">
        <v>0</v>
      </c>
      <c r="AK182" s="586">
        <v>0</v>
      </c>
      <c r="AL182" s="586">
        <v>0</v>
      </c>
      <c r="AM182" s="586">
        <v>0</v>
      </c>
      <c r="AN182" s="586">
        <v>0</v>
      </c>
      <c r="AO182" s="586">
        <v>0</v>
      </c>
      <c r="AP182" s="599">
        <v>0.94721959034263092</v>
      </c>
      <c r="AV182" s="83">
        <v>0</v>
      </c>
      <c r="AW182" s="83">
        <v>0</v>
      </c>
      <c r="AX182" s="83">
        <v>0</v>
      </c>
      <c r="AY182" s="83">
        <v>0</v>
      </c>
      <c r="AZ182" s="83">
        <v>0</v>
      </c>
      <c r="BA182" s="83">
        <v>0</v>
      </c>
      <c r="BB182" s="83">
        <v>0</v>
      </c>
      <c r="BC182" s="83">
        <v>0</v>
      </c>
      <c r="BD182" s="83">
        <v>0</v>
      </c>
      <c r="BE182" s="586">
        <f t="shared" si="9"/>
        <v>0</v>
      </c>
      <c r="BF182" s="82">
        <v>0.94721959034263092</v>
      </c>
    </row>
    <row r="183" spans="1:58">
      <c r="A183" s="598" t="s">
        <v>855</v>
      </c>
      <c r="B183" s="586">
        <v>0</v>
      </c>
      <c r="C183" s="586">
        <v>0</v>
      </c>
      <c r="D183" s="586">
        <v>0</v>
      </c>
      <c r="E183" s="586">
        <v>0</v>
      </c>
      <c r="F183" s="586">
        <v>0</v>
      </c>
      <c r="G183" s="586">
        <v>0</v>
      </c>
      <c r="H183" s="586">
        <v>0</v>
      </c>
      <c r="I183" s="586">
        <v>0</v>
      </c>
      <c r="J183" s="586">
        <v>0</v>
      </c>
      <c r="K183" s="599">
        <v>0.94384313155908861</v>
      </c>
      <c r="L183" s="586">
        <v>1</v>
      </c>
      <c r="M183" s="586">
        <v>1</v>
      </c>
      <c r="N183" s="586">
        <v>-1</v>
      </c>
      <c r="O183" s="586">
        <v>0</v>
      </c>
      <c r="P183" s="586">
        <v>0</v>
      </c>
      <c r="Q183" s="586">
        <v>0.94277619240995802</v>
      </c>
      <c r="R183" s="586">
        <v>-0.94277619240995802</v>
      </c>
      <c r="S183" s="586">
        <v>0</v>
      </c>
      <c r="T183" s="586">
        <v>0</v>
      </c>
      <c r="U183" s="599">
        <v>0.94277619240995802</v>
      </c>
      <c r="V183" s="586">
        <v>0</v>
      </c>
      <c r="W183" s="586">
        <v>0</v>
      </c>
      <c r="X183" s="586">
        <v>0</v>
      </c>
      <c r="Y183" s="586">
        <v>0</v>
      </c>
      <c r="Z183" s="586">
        <v>0</v>
      </c>
      <c r="AA183" s="586">
        <v>0</v>
      </c>
      <c r="AB183" s="586">
        <v>0</v>
      </c>
      <c r="AC183" s="586">
        <v>0</v>
      </c>
      <c r="AD183" s="586">
        <v>0</v>
      </c>
      <c r="AE183" s="586">
        <f t="shared" si="8"/>
        <v>0</v>
      </c>
      <c r="AF183" s="599">
        <v>0.94712157517284312</v>
      </c>
      <c r="AG183" s="586">
        <v>0</v>
      </c>
      <c r="AH183" s="586">
        <v>0</v>
      </c>
      <c r="AI183" s="586">
        <v>0</v>
      </c>
      <c r="AJ183" s="586">
        <v>0</v>
      </c>
      <c r="AK183" s="586">
        <v>0</v>
      </c>
      <c r="AL183" s="586">
        <v>0</v>
      </c>
      <c r="AM183" s="586">
        <v>0</v>
      </c>
      <c r="AN183" s="586">
        <v>0</v>
      </c>
      <c r="AO183" s="586">
        <v>0</v>
      </c>
      <c r="AP183" s="599">
        <v>0.94721959034263092</v>
      </c>
      <c r="AV183" s="83">
        <v>0</v>
      </c>
      <c r="AW183" s="83">
        <v>0</v>
      </c>
      <c r="AX183" s="83">
        <v>0</v>
      </c>
      <c r="AY183" s="83">
        <v>0</v>
      </c>
      <c r="AZ183" s="83">
        <v>0</v>
      </c>
      <c r="BA183" s="83">
        <v>0</v>
      </c>
      <c r="BB183" s="83">
        <v>0</v>
      </c>
      <c r="BC183" s="83">
        <v>0</v>
      </c>
      <c r="BD183" s="83">
        <v>0</v>
      </c>
      <c r="BE183" s="586">
        <f t="shared" si="9"/>
        <v>0</v>
      </c>
      <c r="BF183" s="82">
        <v>0.94721959034263092</v>
      </c>
    </row>
    <row r="184" spans="1:58">
      <c r="A184" s="598" t="s">
        <v>854</v>
      </c>
      <c r="B184" s="586">
        <v>0</v>
      </c>
      <c r="C184" s="586">
        <v>0</v>
      </c>
      <c r="D184" s="586">
        <v>0</v>
      </c>
      <c r="E184" s="586">
        <v>0</v>
      </c>
      <c r="F184" s="586">
        <v>0</v>
      </c>
      <c r="G184" s="586">
        <v>0</v>
      </c>
      <c r="H184" s="586">
        <v>0</v>
      </c>
      <c r="I184" s="586">
        <v>0</v>
      </c>
      <c r="J184" s="586">
        <v>0</v>
      </c>
      <c r="K184" s="599">
        <v>0.94384313155908861</v>
      </c>
      <c r="L184" s="586">
        <v>1</v>
      </c>
      <c r="M184" s="586">
        <v>1</v>
      </c>
      <c r="N184" s="586">
        <v>-1</v>
      </c>
      <c r="O184" s="586">
        <v>0</v>
      </c>
      <c r="P184" s="586">
        <v>0</v>
      </c>
      <c r="Q184" s="586">
        <v>0.94277619240995802</v>
      </c>
      <c r="R184" s="586">
        <v>-0.94277619240995802</v>
      </c>
      <c r="S184" s="586">
        <v>0</v>
      </c>
      <c r="T184" s="586">
        <v>0</v>
      </c>
      <c r="U184" s="599">
        <v>0.94277619240995802</v>
      </c>
      <c r="V184" s="586">
        <v>0</v>
      </c>
      <c r="W184" s="586">
        <v>0</v>
      </c>
      <c r="X184" s="586">
        <v>0</v>
      </c>
      <c r="Y184" s="586">
        <v>0</v>
      </c>
      <c r="Z184" s="586">
        <v>0</v>
      </c>
      <c r="AA184" s="586">
        <v>0</v>
      </c>
      <c r="AB184" s="586">
        <v>0</v>
      </c>
      <c r="AC184" s="586">
        <v>0</v>
      </c>
      <c r="AD184" s="586">
        <v>0</v>
      </c>
      <c r="AE184" s="586">
        <f t="shared" si="8"/>
        <v>0</v>
      </c>
      <c r="AF184" s="599">
        <v>0.94712157517284312</v>
      </c>
      <c r="AG184" s="586">
        <v>0</v>
      </c>
      <c r="AH184" s="586">
        <v>0</v>
      </c>
      <c r="AI184" s="586">
        <v>0</v>
      </c>
      <c r="AJ184" s="586">
        <v>0</v>
      </c>
      <c r="AK184" s="586">
        <v>0</v>
      </c>
      <c r="AL184" s="586">
        <v>0</v>
      </c>
      <c r="AM184" s="586">
        <v>0</v>
      </c>
      <c r="AN184" s="586">
        <v>0</v>
      </c>
      <c r="AO184" s="586">
        <v>0</v>
      </c>
      <c r="AP184" s="599">
        <v>0.94721959034263092</v>
      </c>
      <c r="AV184" s="83">
        <v>0</v>
      </c>
      <c r="AW184" s="83">
        <v>0</v>
      </c>
      <c r="AX184" s="83">
        <v>0</v>
      </c>
      <c r="AY184" s="83">
        <v>0</v>
      </c>
      <c r="AZ184" s="83">
        <v>0</v>
      </c>
      <c r="BA184" s="83">
        <v>0</v>
      </c>
      <c r="BB184" s="83">
        <v>0</v>
      </c>
      <c r="BC184" s="83">
        <v>0</v>
      </c>
      <c r="BD184" s="83">
        <v>0</v>
      </c>
      <c r="BE184" s="586">
        <f t="shared" si="9"/>
        <v>0</v>
      </c>
      <c r="BF184" s="82">
        <v>0.94721959034263092</v>
      </c>
    </row>
    <row r="185" spans="1:58">
      <c r="A185" s="598" t="s">
        <v>853</v>
      </c>
      <c r="B185" s="586">
        <v>0</v>
      </c>
      <c r="C185" s="586">
        <v>0</v>
      </c>
      <c r="D185" s="586">
        <v>0</v>
      </c>
      <c r="E185" s="586">
        <v>0</v>
      </c>
      <c r="F185" s="586">
        <v>0</v>
      </c>
      <c r="G185" s="586">
        <v>0</v>
      </c>
      <c r="H185" s="586">
        <v>0</v>
      </c>
      <c r="I185" s="586">
        <v>0</v>
      </c>
      <c r="J185" s="586">
        <v>0</v>
      </c>
      <c r="K185" s="599">
        <v>0.94384313155908861</v>
      </c>
      <c r="L185" s="586">
        <v>1</v>
      </c>
      <c r="M185" s="586">
        <v>1</v>
      </c>
      <c r="N185" s="586">
        <v>-1</v>
      </c>
      <c r="O185" s="586">
        <v>0</v>
      </c>
      <c r="P185" s="586">
        <v>0</v>
      </c>
      <c r="Q185" s="586">
        <v>0.94277619240995802</v>
      </c>
      <c r="R185" s="586">
        <v>-0.94277619240995802</v>
      </c>
      <c r="S185" s="586">
        <v>0</v>
      </c>
      <c r="T185" s="586">
        <v>0</v>
      </c>
      <c r="U185" s="599">
        <v>0.94277619240995802</v>
      </c>
      <c r="V185" s="586">
        <v>0</v>
      </c>
      <c r="W185" s="586">
        <v>0</v>
      </c>
      <c r="X185" s="586">
        <v>0</v>
      </c>
      <c r="Y185" s="586">
        <v>0</v>
      </c>
      <c r="Z185" s="586">
        <v>0</v>
      </c>
      <c r="AA185" s="586">
        <v>0</v>
      </c>
      <c r="AB185" s="586">
        <v>0</v>
      </c>
      <c r="AC185" s="586">
        <v>0</v>
      </c>
      <c r="AD185" s="586">
        <v>0</v>
      </c>
      <c r="AE185" s="586">
        <f t="shared" si="8"/>
        <v>0</v>
      </c>
      <c r="AF185" s="599">
        <v>0.94712157517284312</v>
      </c>
      <c r="AG185" s="586">
        <v>0</v>
      </c>
      <c r="AH185" s="586">
        <v>0</v>
      </c>
      <c r="AI185" s="586">
        <v>0</v>
      </c>
      <c r="AJ185" s="586">
        <v>0</v>
      </c>
      <c r="AK185" s="586">
        <v>0</v>
      </c>
      <c r="AL185" s="586">
        <v>0</v>
      </c>
      <c r="AM185" s="586">
        <v>0</v>
      </c>
      <c r="AN185" s="586">
        <v>0</v>
      </c>
      <c r="AO185" s="586">
        <v>0</v>
      </c>
      <c r="AP185" s="599">
        <v>0.94721959034263092</v>
      </c>
      <c r="AV185" s="83">
        <v>0</v>
      </c>
      <c r="AW185" s="83">
        <v>0</v>
      </c>
      <c r="AX185" s="83">
        <v>0</v>
      </c>
      <c r="AY185" s="83">
        <v>0</v>
      </c>
      <c r="AZ185" s="83">
        <v>0</v>
      </c>
      <c r="BA185" s="83">
        <v>0</v>
      </c>
      <c r="BB185" s="83">
        <v>0</v>
      </c>
      <c r="BC185" s="83">
        <v>0</v>
      </c>
      <c r="BD185" s="83">
        <v>0</v>
      </c>
      <c r="BE185" s="586">
        <f t="shared" si="9"/>
        <v>0</v>
      </c>
      <c r="BF185" s="82">
        <v>0.94721959034263092</v>
      </c>
    </row>
    <row r="186" spans="1:58">
      <c r="A186" s="598" t="s">
        <v>852</v>
      </c>
      <c r="B186" s="586">
        <v>0</v>
      </c>
      <c r="C186" s="586">
        <v>0</v>
      </c>
      <c r="D186" s="586">
        <v>0</v>
      </c>
      <c r="E186" s="586">
        <v>0</v>
      </c>
      <c r="F186" s="586">
        <v>0</v>
      </c>
      <c r="G186" s="586">
        <v>0</v>
      </c>
      <c r="H186" s="586">
        <v>0</v>
      </c>
      <c r="I186" s="586">
        <v>0</v>
      </c>
      <c r="J186" s="586">
        <v>0</v>
      </c>
      <c r="K186" s="599">
        <v>0.94384313155908861</v>
      </c>
      <c r="L186" s="586">
        <v>1</v>
      </c>
      <c r="M186" s="586">
        <v>1</v>
      </c>
      <c r="N186" s="586">
        <v>-1</v>
      </c>
      <c r="O186" s="586">
        <v>0</v>
      </c>
      <c r="P186" s="586">
        <v>0</v>
      </c>
      <c r="Q186" s="586">
        <v>0.94277619240995802</v>
      </c>
      <c r="R186" s="586">
        <v>-0.94277619240995802</v>
      </c>
      <c r="S186" s="586">
        <v>0</v>
      </c>
      <c r="T186" s="586">
        <v>0</v>
      </c>
      <c r="U186" s="599">
        <v>0.94277619240995802</v>
      </c>
      <c r="V186" s="586">
        <v>0</v>
      </c>
      <c r="W186" s="586">
        <v>0</v>
      </c>
      <c r="X186" s="586">
        <v>0</v>
      </c>
      <c r="Y186" s="586">
        <v>0</v>
      </c>
      <c r="Z186" s="586">
        <v>0</v>
      </c>
      <c r="AA186" s="586">
        <v>0</v>
      </c>
      <c r="AB186" s="586">
        <v>0</v>
      </c>
      <c r="AC186" s="586">
        <v>0</v>
      </c>
      <c r="AD186" s="586">
        <v>0</v>
      </c>
      <c r="AE186" s="586">
        <f t="shared" si="8"/>
        <v>0</v>
      </c>
      <c r="AF186" s="599">
        <v>0.94712157517284312</v>
      </c>
      <c r="AG186" s="586">
        <v>0</v>
      </c>
      <c r="AH186" s="586">
        <v>0</v>
      </c>
      <c r="AI186" s="586">
        <v>0</v>
      </c>
      <c r="AJ186" s="586">
        <v>0</v>
      </c>
      <c r="AK186" s="586">
        <v>0</v>
      </c>
      <c r="AL186" s="586">
        <v>0</v>
      </c>
      <c r="AM186" s="586">
        <v>0</v>
      </c>
      <c r="AN186" s="586">
        <v>0</v>
      </c>
      <c r="AO186" s="586">
        <v>0</v>
      </c>
      <c r="AP186" s="599">
        <v>0.94721959034263092</v>
      </c>
      <c r="AV186" s="83">
        <v>0</v>
      </c>
      <c r="AW186" s="83">
        <v>0</v>
      </c>
      <c r="AX186" s="83">
        <v>0</v>
      </c>
      <c r="AY186" s="83">
        <v>0</v>
      </c>
      <c r="AZ186" s="83">
        <v>0</v>
      </c>
      <c r="BA186" s="83">
        <v>0</v>
      </c>
      <c r="BB186" s="83">
        <v>0</v>
      </c>
      <c r="BC186" s="83">
        <v>0</v>
      </c>
      <c r="BD186" s="83">
        <v>0</v>
      </c>
      <c r="BE186" s="586">
        <f t="shared" si="9"/>
        <v>0</v>
      </c>
      <c r="BF186" s="82">
        <v>0.94721959034263092</v>
      </c>
    </row>
    <row r="187" spans="1:58">
      <c r="A187" s="598" t="s">
        <v>851</v>
      </c>
      <c r="B187" s="586">
        <v>0</v>
      </c>
      <c r="C187" s="586">
        <v>0</v>
      </c>
      <c r="D187" s="586">
        <v>0</v>
      </c>
      <c r="E187" s="586">
        <v>0</v>
      </c>
      <c r="F187" s="586">
        <v>0</v>
      </c>
      <c r="G187" s="586">
        <v>0</v>
      </c>
      <c r="H187" s="586">
        <v>0</v>
      </c>
      <c r="I187" s="586">
        <v>0</v>
      </c>
      <c r="J187" s="586">
        <v>0</v>
      </c>
      <c r="K187" s="599">
        <v>0.94384313155908861</v>
      </c>
      <c r="L187" s="586">
        <v>1</v>
      </c>
      <c r="M187" s="586">
        <v>1</v>
      </c>
      <c r="N187" s="586">
        <v>-1</v>
      </c>
      <c r="O187" s="586">
        <v>0</v>
      </c>
      <c r="P187" s="586">
        <v>0</v>
      </c>
      <c r="Q187" s="586">
        <v>0.94277619240995802</v>
      </c>
      <c r="R187" s="586">
        <v>-0.94277619240995802</v>
      </c>
      <c r="S187" s="586">
        <v>0</v>
      </c>
      <c r="T187" s="586">
        <v>0</v>
      </c>
      <c r="U187" s="599">
        <v>0.94277619240995802</v>
      </c>
      <c r="V187" s="586">
        <v>0</v>
      </c>
      <c r="W187" s="586">
        <v>0</v>
      </c>
      <c r="X187" s="586">
        <v>0</v>
      </c>
      <c r="Y187" s="586">
        <v>0</v>
      </c>
      <c r="Z187" s="586">
        <v>0</v>
      </c>
      <c r="AA187" s="586">
        <v>0</v>
      </c>
      <c r="AB187" s="586">
        <v>0</v>
      </c>
      <c r="AC187" s="586">
        <v>0</v>
      </c>
      <c r="AD187" s="586">
        <v>0</v>
      </c>
      <c r="AE187" s="586">
        <f t="shared" si="8"/>
        <v>0</v>
      </c>
      <c r="AF187" s="599">
        <v>0.94712157517284312</v>
      </c>
      <c r="AG187" s="586">
        <v>0</v>
      </c>
      <c r="AH187" s="586">
        <v>0</v>
      </c>
      <c r="AI187" s="586">
        <v>0</v>
      </c>
      <c r="AJ187" s="586">
        <v>0</v>
      </c>
      <c r="AK187" s="586">
        <v>0</v>
      </c>
      <c r="AL187" s="586">
        <v>0</v>
      </c>
      <c r="AM187" s="586">
        <v>0</v>
      </c>
      <c r="AN187" s="586">
        <v>0</v>
      </c>
      <c r="AO187" s="586">
        <v>0</v>
      </c>
      <c r="AP187" s="599">
        <v>0.94721959034263092</v>
      </c>
      <c r="AV187" s="83">
        <v>0</v>
      </c>
      <c r="AW187" s="83">
        <v>0</v>
      </c>
      <c r="AX187" s="83">
        <v>0</v>
      </c>
      <c r="AY187" s="83">
        <v>0</v>
      </c>
      <c r="AZ187" s="83">
        <v>0</v>
      </c>
      <c r="BA187" s="83">
        <v>0</v>
      </c>
      <c r="BB187" s="83">
        <v>0</v>
      </c>
      <c r="BC187" s="83">
        <v>0</v>
      </c>
      <c r="BD187" s="83">
        <v>0</v>
      </c>
      <c r="BE187" s="586">
        <f t="shared" si="9"/>
        <v>0</v>
      </c>
      <c r="BF187" s="82">
        <v>0.94721959034263092</v>
      </c>
    </row>
    <row r="188" spans="1:58">
      <c r="A188" s="598" t="s">
        <v>850</v>
      </c>
      <c r="B188" s="586">
        <v>4942147.8392857127</v>
      </c>
      <c r="C188" s="586">
        <v>4942147.8392857127</v>
      </c>
      <c r="D188" s="586">
        <v>0</v>
      </c>
      <c r="E188" s="586">
        <v>0</v>
      </c>
      <c r="F188" s="586">
        <v>4942147.8392857127</v>
      </c>
      <c r="G188" s="586">
        <v>4766032.1275116438</v>
      </c>
      <c r="H188" s="586">
        <v>0</v>
      </c>
      <c r="I188" s="586">
        <v>0</v>
      </c>
      <c r="J188" s="586">
        <v>4766032.1275116438</v>
      </c>
      <c r="K188" s="599">
        <v>0.96436453997306504</v>
      </c>
      <c r="L188" s="586">
        <v>14826443.357142851</v>
      </c>
      <c r="M188" s="586">
        <v>14826443.357142851</v>
      </c>
      <c r="N188" s="586">
        <v>0</v>
      </c>
      <c r="O188" s="586">
        <v>0</v>
      </c>
      <c r="P188" s="586">
        <v>14826443.357142851</v>
      </c>
      <c r="Q188" s="586">
        <v>14020446.806461604</v>
      </c>
      <c r="R188" s="586">
        <v>0</v>
      </c>
      <c r="S188" s="586">
        <v>0</v>
      </c>
      <c r="T188" s="586">
        <v>14020446.806461604</v>
      </c>
      <c r="U188" s="599">
        <v>0.94563790308530427</v>
      </c>
      <c r="V188" s="586">
        <v>0</v>
      </c>
      <c r="W188" s="586">
        <v>0</v>
      </c>
      <c r="X188" s="586">
        <v>0</v>
      </c>
      <c r="Y188" s="586">
        <v>0</v>
      </c>
      <c r="Z188" s="586">
        <v>0</v>
      </c>
      <c r="AA188" s="586">
        <v>0</v>
      </c>
      <c r="AB188" s="586">
        <v>0</v>
      </c>
      <c r="AC188" s="586">
        <v>0</v>
      </c>
      <c r="AD188" s="586">
        <v>0</v>
      </c>
      <c r="AE188" s="586">
        <f t="shared" si="8"/>
        <v>0</v>
      </c>
      <c r="AF188" s="599">
        <v>0.95059518137784804</v>
      </c>
      <c r="AG188" s="586">
        <v>0</v>
      </c>
      <c r="AH188" s="586">
        <v>0</v>
      </c>
      <c r="AI188" s="586">
        <v>0</v>
      </c>
      <c r="AJ188" s="586">
        <v>0</v>
      </c>
      <c r="AK188" s="586">
        <v>0</v>
      </c>
      <c r="AL188" s="586">
        <v>0</v>
      </c>
      <c r="AM188" s="586">
        <v>0</v>
      </c>
      <c r="AN188" s="586">
        <v>0</v>
      </c>
      <c r="AO188" s="586">
        <v>0</v>
      </c>
      <c r="AP188" s="599">
        <v>0.95128373722490955</v>
      </c>
      <c r="AV188" s="83">
        <v>0</v>
      </c>
      <c r="AW188" s="83">
        <v>0</v>
      </c>
      <c r="AX188" s="83">
        <v>0</v>
      </c>
      <c r="AY188" s="83">
        <v>0</v>
      </c>
      <c r="AZ188" s="83">
        <v>0</v>
      </c>
      <c r="BA188" s="83">
        <v>0</v>
      </c>
      <c r="BB188" s="83">
        <v>0</v>
      </c>
      <c r="BC188" s="83">
        <v>0</v>
      </c>
      <c r="BD188" s="83">
        <v>0</v>
      </c>
      <c r="BE188" s="586">
        <f t="shared" si="9"/>
        <v>0</v>
      </c>
      <c r="BF188" s="82">
        <v>0.95128373722490955</v>
      </c>
    </row>
    <row r="189" spans="1:58" ht="15.75" thickBot="1">
      <c r="A189" s="598" t="s">
        <v>849</v>
      </c>
      <c r="B189" s="586">
        <v>0</v>
      </c>
      <c r="C189" s="586">
        <v>0</v>
      </c>
      <c r="D189" s="586">
        <v>0</v>
      </c>
      <c r="E189" s="586">
        <v>0</v>
      </c>
      <c r="F189" s="586">
        <v>0</v>
      </c>
      <c r="G189" s="586">
        <v>0</v>
      </c>
      <c r="H189" s="586">
        <v>0</v>
      </c>
      <c r="I189" s="586">
        <v>0</v>
      </c>
      <c r="J189" s="586">
        <v>0</v>
      </c>
      <c r="K189" s="599">
        <v>0.94645979999999963</v>
      </c>
      <c r="L189" s="586">
        <v>0</v>
      </c>
      <c r="M189" s="586">
        <v>0</v>
      </c>
      <c r="N189" s="586">
        <v>0</v>
      </c>
      <c r="O189" s="586">
        <v>0</v>
      </c>
      <c r="P189" s="586">
        <v>0</v>
      </c>
      <c r="Q189" s="586">
        <v>0</v>
      </c>
      <c r="R189" s="586">
        <v>0</v>
      </c>
      <c r="S189" s="586">
        <v>0</v>
      </c>
      <c r="T189" s="586">
        <v>0</v>
      </c>
      <c r="U189" s="599">
        <v>0.94277619240995802</v>
      </c>
      <c r="V189" s="586">
        <v>0</v>
      </c>
      <c r="W189" s="586">
        <v>0</v>
      </c>
      <c r="X189" s="586">
        <v>0</v>
      </c>
      <c r="Y189" s="586">
        <v>0</v>
      </c>
      <c r="Z189" s="586">
        <v>0</v>
      </c>
      <c r="AA189" s="586">
        <v>0</v>
      </c>
      <c r="AB189" s="586">
        <v>0</v>
      </c>
      <c r="AC189" s="586">
        <v>0</v>
      </c>
      <c r="AD189" s="586">
        <v>0</v>
      </c>
      <c r="AE189" s="586">
        <f t="shared" si="8"/>
        <v>0</v>
      </c>
      <c r="AF189" s="599">
        <v>0.94712157517284312</v>
      </c>
      <c r="AG189" s="586">
        <v>0</v>
      </c>
      <c r="AH189" s="586">
        <v>0</v>
      </c>
      <c r="AI189" s="586">
        <v>0</v>
      </c>
      <c r="AJ189" s="586">
        <v>0</v>
      </c>
      <c r="AK189" s="586">
        <v>0</v>
      </c>
      <c r="AL189" s="586">
        <v>0</v>
      </c>
      <c r="AM189" s="586">
        <v>0</v>
      </c>
      <c r="AN189" s="586">
        <v>0</v>
      </c>
      <c r="AO189" s="586">
        <v>0</v>
      </c>
      <c r="AP189" s="599">
        <v>0.94721959034263092</v>
      </c>
      <c r="AV189" s="83">
        <v>0</v>
      </c>
      <c r="AW189" s="83">
        <v>0</v>
      </c>
      <c r="AX189" s="83">
        <v>0</v>
      </c>
      <c r="AY189" s="83">
        <v>0</v>
      </c>
      <c r="AZ189" s="83">
        <v>0</v>
      </c>
      <c r="BA189" s="83">
        <v>0</v>
      </c>
      <c r="BB189" s="83">
        <v>0</v>
      </c>
      <c r="BC189" s="83">
        <v>0</v>
      </c>
      <c r="BD189" s="83">
        <v>0</v>
      </c>
      <c r="BE189" s="586">
        <f t="shared" si="9"/>
        <v>0</v>
      </c>
      <c r="BF189" s="82">
        <v>0.94721959034263092</v>
      </c>
    </row>
    <row r="190" spans="1:58">
      <c r="A190" s="597" t="s">
        <v>847</v>
      </c>
      <c r="B190" s="600">
        <v>3714549908.2569718</v>
      </c>
      <c r="C190" s="600">
        <v>3714549908.2569718</v>
      </c>
      <c r="D190" s="600">
        <v>-3559595162.8464355</v>
      </c>
      <c r="E190" s="600">
        <v>0</v>
      </c>
      <c r="F190" s="600">
        <v>154954745.41053569</v>
      </c>
      <c r="G190" s="600">
        <v>3518056899.3188686</v>
      </c>
      <c r="H190" s="600">
        <v>-3371190130.8972387</v>
      </c>
      <c r="I190" s="600">
        <v>0</v>
      </c>
      <c r="J190" s="600">
        <v>146866768.42163023</v>
      </c>
      <c r="K190" s="601" t="s">
        <v>5</v>
      </c>
      <c r="L190" s="600">
        <v>2811629389.8640237</v>
      </c>
      <c r="M190" s="600">
        <v>2811629389.8640237</v>
      </c>
      <c r="N190" s="600">
        <v>-2641548221.621881</v>
      </c>
      <c r="O190" s="600">
        <v>0</v>
      </c>
      <c r="P190" s="600">
        <v>170081168.24214292</v>
      </c>
      <c r="Q190" s="600">
        <v>2654902626.5740595</v>
      </c>
      <c r="R190" s="600">
        <v>-2494159233.8783474</v>
      </c>
      <c r="S190" s="600">
        <v>0</v>
      </c>
      <c r="T190" s="600">
        <v>160743392.69571182</v>
      </c>
      <c r="U190" s="601" t="s">
        <v>5</v>
      </c>
      <c r="V190" s="600">
        <v>3022023364.5961676</v>
      </c>
      <c r="W190" s="600">
        <v>3022023364.5961676</v>
      </c>
      <c r="X190" s="600">
        <v>-2845521158.8711672</v>
      </c>
      <c r="Y190" s="600">
        <v>0</v>
      </c>
      <c r="Z190" s="600">
        <v>176502205.72500005</v>
      </c>
      <c r="AA190" s="600">
        <v>2862677420.542141</v>
      </c>
      <c r="AB190" s="600">
        <v>-2695066723.8489537</v>
      </c>
      <c r="AC190" s="600">
        <v>0</v>
      </c>
      <c r="AD190" s="600">
        <v>167610696.69318646</v>
      </c>
      <c r="AE190" s="600">
        <f>SUM(AE139:AE189)</f>
        <v>167598653.25033209</v>
      </c>
      <c r="AF190" s="601" t="s">
        <v>5</v>
      </c>
      <c r="AG190" s="600">
        <v>3169464108.8564258</v>
      </c>
      <c r="AH190" s="600">
        <v>3169464108.8564258</v>
      </c>
      <c r="AI190" s="600">
        <v>-2999267041.7964258</v>
      </c>
      <c r="AJ190" s="600">
        <v>0</v>
      </c>
      <c r="AK190" s="600">
        <v>170197067.06</v>
      </c>
      <c r="AL190" s="600">
        <v>3002675655.6850128</v>
      </c>
      <c r="AM190" s="600">
        <v>-2840964498.658566</v>
      </c>
      <c r="AN190" s="600">
        <v>0</v>
      </c>
      <c r="AO190" s="600">
        <v>161711157.0264473</v>
      </c>
      <c r="AP190" s="601" t="s">
        <v>5</v>
      </c>
      <c r="AV190" s="78">
        <v>3169464108.8564258</v>
      </c>
      <c r="AW190" s="78">
        <v>3169464108.8564258</v>
      </c>
      <c r="AX190" s="78">
        <v>-2999267041.7964258</v>
      </c>
      <c r="AY190" s="78">
        <v>0</v>
      </c>
      <c r="AZ190" s="78">
        <v>170197067.06</v>
      </c>
      <c r="BA190" s="78">
        <v>3002675655.6850128</v>
      </c>
      <c r="BB190" s="78">
        <v>-2840964498.658566</v>
      </c>
      <c r="BC190" s="78">
        <v>0</v>
      </c>
      <c r="BD190" s="78">
        <v>161711157.0264473</v>
      </c>
      <c r="BE190" s="600">
        <f>SUM(BE139:BE189)</f>
        <v>161694776.22633183</v>
      </c>
      <c r="BF190" s="74" t="s">
        <v>5</v>
      </c>
    </row>
    <row r="192" spans="1:58">
      <c r="A192" s="597" t="s">
        <v>813</v>
      </c>
      <c r="B192" s="586"/>
      <c r="C192" s="586"/>
      <c r="D192" s="586"/>
      <c r="E192" s="586"/>
      <c r="F192" s="586"/>
      <c r="G192" s="586"/>
      <c r="H192" s="586"/>
      <c r="I192" s="586"/>
      <c r="J192" s="586"/>
      <c r="K192" s="586"/>
      <c r="L192" s="586"/>
      <c r="M192" s="586"/>
      <c r="N192" s="586"/>
      <c r="O192" s="586"/>
      <c r="P192" s="586"/>
      <c r="Q192" s="586"/>
      <c r="R192" s="586"/>
      <c r="S192" s="586"/>
      <c r="T192" s="586"/>
      <c r="U192" s="586"/>
      <c r="V192" s="586"/>
      <c r="W192" s="586"/>
      <c r="X192" s="586"/>
      <c r="Y192" s="586"/>
      <c r="Z192" s="586"/>
      <c r="AA192" s="586"/>
      <c r="AB192" s="586"/>
      <c r="AC192" s="586"/>
      <c r="AD192" s="586"/>
      <c r="AE192" s="586"/>
      <c r="AF192" s="586"/>
      <c r="AG192" s="586"/>
      <c r="AH192" s="586"/>
      <c r="AI192" s="586"/>
      <c r="AJ192" s="586"/>
      <c r="AK192" s="586"/>
      <c r="AL192" s="586"/>
      <c r="AM192" s="586"/>
      <c r="AN192" s="586"/>
      <c r="AO192" s="586"/>
      <c r="AP192" s="586"/>
      <c r="AV192" s="83"/>
      <c r="AW192" s="83"/>
      <c r="AX192" s="83"/>
      <c r="AY192" s="83"/>
      <c r="AZ192" s="83"/>
      <c r="BA192" s="83"/>
      <c r="BB192" s="83"/>
      <c r="BC192" s="83"/>
      <c r="BD192" s="83"/>
      <c r="BE192" s="586"/>
      <c r="BF192" s="83"/>
    </row>
    <row r="193" spans="1:58">
      <c r="A193" s="598" t="s">
        <v>846</v>
      </c>
      <c r="B193" s="586">
        <v>5530329.0799999991</v>
      </c>
      <c r="C193" s="586">
        <v>5530329.0799999991</v>
      </c>
      <c r="D193" s="586">
        <v>0</v>
      </c>
      <c r="E193" s="586">
        <v>0</v>
      </c>
      <c r="F193" s="586">
        <v>5530329.0799999991</v>
      </c>
      <c r="G193" s="586">
        <v>4906398.438171641</v>
      </c>
      <c r="H193" s="586">
        <v>0</v>
      </c>
      <c r="I193" s="586">
        <v>0</v>
      </c>
      <c r="J193" s="586">
        <v>4906398.438171641</v>
      </c>
      <c r="K193" s="599">
        <v>0.8871801961867416</v>
      </c>
      <c r="L193" s="586">
        <v>6664042.919999999</v>
      </c>
      <c r="M193" s="586">
        <v>6664042.919999999</v>
      </c>
      <c r="N193" s="586">
        <v>0</v>
      </c>
      <c r="O193" s="586">
        <v>0</v>
      </c>
      <c r="P193" s="586">
        <v>6664042.919999999</v>
      </c>
      <c r="Q193" s="586">
        <v>5956137.0121131707</v>
      </c>
      <c r="R193" s="586">
        <v>0</v>
      </c>
      <c r="S193" s="586">
        <v>0</v>
      </c>
      <c r="T193" s="586">
        <v>5956137.0121131707</v>
      </c>
      <c r="U193" s="599">
        <v>0.89377230663351903</v>
      </c>
      <c r="V193" s="586">
        <v>6917557.5100000035</v>
      </c>
      <c r="W193" s="586">
        <v>6917557.5100000035</v>
      </c>
      <c r="X193" s="586">
        <v>0</v>
      </c>
      <c r="Y193" s="586">
        <v>0</v>
      </c>
      <c r="Z193" s="586">
        <v>6917557.5100000035</v>
      </c>
      <c r="AA193" s="586">
        <v>6203256.493015605</v>
      </c>
      <c r="AB193" s="586">
        <v>0</v>
      </c>
      <c r="AC193" s="586">
        <v>0</v>
      </c>
      <c r="AD193" s="586">
        <v>6203256.493015605</v>
      </c>
      <c r="AE193" s="586">
        <f t="shared" ref="AE193:AE211" si="10">+IF(AF193=1,AD193,AD193*$AT$6)</f>
        <v>6202393.8524155626</v>
      </c>
      <c r="AF193" s="599">
        <v>0.89674086323795554</v>
      </c>
      <c r="AG193" s="586">
        <v>7370787.2200000016</v>
      </c>
      <c r="AH193" s="586">
        <v>7370787.2200000016</v>
      </c>
      <c r="AI193" s="586">
        <v>0</v>
      </c>
      <c r="AJ193" s="586">
        <v>0</v>
      </c>
      <c r="AK193" s="586">
        <v>7370787.2200000016</v>
      </c>
      <c r="AL193" s="586">
        <v>6624386.0573946089</v>
      </c>
      <c r="AM193" s="586">
        <v>0</v>
      </c>
      <c r="AN193" s="586">
        <v>0</v>
      </c>
      <c r="AO193" s="586">
        <v>6624386.0573946089</v>
      </c>
      <c r="AP193" s="599">
        <v>0.89873521778242393</v>
      </c>
      <c r="AV193" s="83">
        <v>7370787.2200000016</v>
      </c>
      <c r="AW193" s="83">
        <v>7370787.2200000016</v>
      </c>
      <c r="AX193" s="83">
        <v>0</v>
      </c>
      <c r="AY193" s="83">
        <v>0</v>
      </c>
      <c r="AZ193" s="83">
        <v>7370787.2200000016</v>
      </c>
      <c r="BA193" s="83">
        <v>6624386.0573946089</v>
      </c>
      <c r="BB193" s="83">
        <v>0</v>
      </c>
      <c r="BC193" s="83">
        <v>0</v>
      </c>
      <c r="BD193" s="83">
        <v>6624386.0573946089</v>
      </c>
      <c r="BE193" s="586">
        <f t="shared" ref="BE193:BE211" si="11">+IF(BF193=1,BD193,BD193*$BJ$6)</f>
        <v>6623198.6966941599</v>
      </c>
      <c r="BF193" s="82">
        <v>0.89873521778242393</v>
      </c>
    </row>
    <row r="194" spans="1:58">
      <c r="A194" s="598" t="s">
        <v>844</v>
      </c>
      <c r="B194" s="586">
        <v>9832468.8699999992</v>
      </c>
      <c r="C194" s="586">
        <v>9832468.8699999992</v>
      </c>
      <c r="D194" s="586">
        <v>0</v>
      </c>
      <c r="E194" s="586">
        <v>0</v>
      </c>
      <c r="F194" s="586">
        <v>9832468.8699999992</v>
      </c>
      <c r="G194" s="586">
        <v>8723171.6610866282</v>
      </c>
      <c r="H194" s="586">
        <v>0</v>
      </c>
      <c r="I194" s="586">
        <v>0</v>
      </c>
      <c r="J194" s="586">
        <v>8723171.6610866282</v>
      </c>
      <c r="K194" s="599">
        <v>0.8871801961867416</v>
      </c>
      <c r="L194" s="586">
        <v>10675641.699999999</v>
      </c>
      <c r="M194" s="586">
        <v>10675641.699999999</v>
      </c>
      <c r="N194" s="586">
        <v>0</v>
      </c>
      <c r="O194" s="586">
        <v>0</v>
      </c>
      <c r="P194" s="586">
        <v>10675641.699999999</v>
      </c>
      <c r="Q194" s="586">
        <v>9541592.9070019815</v>
      </c>
      <c r="R194" s="586">
        <v>0</v>
      </c>
      <c r="S194" s="586">
        <v>0</v>
      </c>
      <c r="T194" s="586">
        <v>9541592.9070019815</v>
      </c>
      <c r="U194" s="599">
        <v>0.89377230663351903</v>
      </c>
      <c r="V194" s="586">
        <v>10823215.369999999</v>
      </c>
      <c r="W194" s="586">
        <v>10823215.369999999</v>
      </c>
      <c r="X194" s="586">
        <v>0</v>
      </c>
      <c r="Y194" s="586">
        <v>0</v>
      </c>
      <c r="Z194" s="586">
        <v>10823215.369999999</v>
      </c>
      <c r="AA194" s="586">
        <v>9705619.4939041082</v>
      </c>
      <c r="AB194" s="586">
        <v>0</v>
      </c>
      <c r="AC194" s="586">
        <v>0</v>
      </c>
      <c r="AD194" s="586">
        <v>9705619.4939041082</v>
      </c>
      <c r="AE194" s="586">
        <f t="shared" si="10"/>
        <v>9704269.805811502</v>
      </c>
      <c r="AF194" s="599">
        <v>0.89674086323795554</v>
      </c>
      <c r="AG194" s="586">
        <v>11111678.5</v>
      </c>
      <c r="AH194" s="586">
        <v>11111678.5</v>
      </c>
      <c r="AI194" s="586">
        <v>0</v>
      </c>
      <c r="AJ194" s="586">
        <v>0</v>
      </c>
      <c r="AK194" s="586">
        <v>11111678.5</v>
      </c>
      <c r="AL194" s="586">
        <v>9986456.7966257781</v>
      </c>
      <c r="AM194" s="586">
        <v>0</v>
      </c>
      <c r="AN194" s="586">
        <v>0</v>
      </c>
      <c r="AO194" s="586">
        <v>9986456.7966257781</v>
      </c>
      <c r="AP194" s="599">
        <v>0.89873521778242393</v>
      </c>
      <c r="AV194" s="83">
        <v>11111678.5</v>
      </c>
      <c r="AW194" s="83">
        <v>11111678.5</v>
      </c>
      <c r="AX194" s="83">
        <v>0</v>
      </c>
      <c r="AY194" s="83">
        <v>0</v>
      </c>
      <c r="AZ194" s="83">
        <v>11111678.5</v>
      </c>
      <c r="BA194" s="83">
        <v>9986456.7966257781</v>
      </c>
      <c r="BB194" s="83">
        <v>0</v>
      </c>
      <c r="BC194" s="83">
        <v>0</v>
      </c>
      <c r="BD194" s="83">
        <v>9986456.7966257781</v>
      </c>
      <c r="BE194" s="586">
        <f t="shared" si="11"/>
        <v>9984666.8154510222</v>
      </c>
      <c r="BF194" s="82">
        <v>0.89873521778242393</v>
      </c>
    </row>
    <row r="195" spans="1:58">
      <c r="A195" s="598" t="s">
        <v>842</v>
      </c>
      <c r="B195" s="586">
        <v>2382895.71</v>
      </c>
      <c r="C195" s="586">
        <v>2382895.71</v>
      </c>
      <c r="D195" s="586">
        <v>0</v>
      </c>
      <c r="E195" s="586">
        <v>0</v>
      </c>
      <c r="F195" s="586">
        <v>2382895.71</v>
      </c>
      <c r="G195" s="586">
        <v>2114057.883490345</v>
      </c>
      <c r="H195" s="586">
        <v>0</v>
      </c>
      <c r="I195" s="586">
        <v>0</v>
      </c>
      <c r="J195" s="586">
        <v>2114057.883490345</v>
      </c>
      <c r="K195" s="599">
        <v>0.8871801961867416</v>
      </c>
      <c r="L195" s="586">
        <v>2132589.8800000008</v>
      </c>
      <c r="M195" s="586">
        <v>2132589.8800000008</v>
      </c>
      <c r="N195" s="586">
        <v>0</v>
      </c>
      <c r="O195" s="586">
        <v>0</v>
      </c>
      <c r="P195" s="586">
        <v>2132589.8800000008</v>
      </c>
      <c r="Q195" s="586">
        <v>1906049.7761509002</v>
      </c>
      <c r="R195" s="586">
        <v>0</v>
      </c>
      <c r="S195" s="586">
        <v>0</v>
      </c>
      <c r="T195" s="586">
        <v>1906049.7761509002</v>
      </c>
      <c r="U195" s="599">
        <v>0.89377230663351903</v>
      </c>
      <c r="V195" s="586">
        <v>3325046.8200000003</v>
      </c>
      <c r="W195" s="586">
        <v>3325046.8200000003</v>
      </c>
      <c r="X195" s="586">
        <v>0</v>
      </c>
      <c r="Y195" s="586">
        <v>0</v>
      </c>
      <c r="Z195" s="586">
        <v>3325046.8200000003</v>
      </c>
      <c r="AA195" s="586">
        <v>2981705.3556734193</v>
      </c>
      <c r="AB195" s="586">
        <v>0</v>
      </c>
      <c r="AC195" s="586">
        <v>0</v>
      </c>
      <c r="AD195" s="586">
        <v>2981705.3556734193</v>
      </c>
      <c r="AE195" s="586">
        <f t="shared" si="10"/>
        <v>2981290.7121551214</v>
      </c>
      <c r="AF195" s="599">
        <v>0.89674086323795554</v>
      </c>
      <c r="AG195" s="586">
        <v>3252433.41</v>
      </c>
      <c r="AH195" s="586">
        <v>3252433.41</v>
      </c>
      <c r="AI195" s="586">
        <v>0</v>
      </c>
      <c r="AJ195" s="586">
        <v>0</v>
      </c>
      <c r="AK195" s="586">
        <v>3252433.41</v>
      </c>
      <c r="AL195" s="586">
        <v>2923076.4490591818</v>
      </c>
      <c r="AM195" s="586">
        <v>0</v>
      </c>
      <c r="AN195" s="586">
        <v>0</v>
      </c>
      <c r="AO195" s="586">
        <v>2923076.4490591818</v>
      </c>
      <c r="AP195" s="599">
        <v>0.89873521778242393</v>
      </c>
      <c r="AV195" s="83">
        <v>3252433.41</v>
      </c>
      <c r="AW195" s="83">
        <v>3252433.41</v>
      </c>
      <c r="AX195" s="83">
        <v>0</v>
      </c>
      <c r="AY195" s="83">
        <v>0</v>
      </c>
      <c r="AZ195" s="83">
        <v>3252433.41</v>
      </c>
      <c r="BA195" s="83">
        <v>2923076.4490591818</v>
      </c>
      <c r="BB195" s="83">
        <v>0</v>
      </c>
      <c r="BC195" s="83">
        <v>0</v>
      </c>
      <c r="BD195" s="83">
        <v>2923076.4490591818</v>
      </c>
      <c r="BE195" s="586">
        <f t="shared" si="11"/>
        <v>2922552.5143020661</v>
      </c>
      <c r="BF195" s="82">
        <v>0.89873521778242393</v>
      </c>
    </row>
    <row r="196" spans="1:58">
      <c r="A196" s="598" t="s">
        <v>840</v>
      </c>
      <c r="B196" s="586">
        <v>525879.10000000009</v>
      </c>
      <c r="C196" s="586">
        <v>525879.10000000009</v>
      </c>
      <c r="D196" s="586">
        <v>0</v>
      </c>
      <c r="E196" s="586">
        <v>0</v>
      </c>
      <c r="F196" s="586">
        <v>525879.10000000009</v>
      </c>
      <c r="G196" s="586">
        <v>466549.52310850722</v>
      </c>
      <c r="H196" s="586">
        <v>0</v>
      </c>
      <c r="I196" s="586">
        <v>0</v>
      </c>
      <c r="J196" s="586">
        <v>466549.52310850722</v>
      </c>
      <c r="K196" s="599">
        <v>0.8871801961867416</v>
      </c>
      <c r="L196" s="586">
        <v>375000</v>
      </c>
      <c r="M196" s="586">
        <v>375000</v>
      </c>
      <c r="N196" s="586">
        <v>0</v>
      </c>
      <c r="O196" s="586">
        <v>0</v>
      </c>
      <c r="P196" s="586">
        <v>375000</v>
      </c>
      <c r="Q196" s="586">
        <v>335164.61498756963</v>
      </c>
      <c r="R196" s="586">
        <v>0</v>
      </c>
      <c r="S196" s="586">
        <v>0</v>
      </c>
      <c r="T196" s="586">
        <v>335164.61498756963</v>
      </c>
      <c r="U196" s="599">
        <v>0.89377230663351903</v>
      </c>
      <c r="V196" s="586">
        <v>375000</v>
      </c>
      <c r="W196" s="586">
        <v>375000</v>
      </c>
      <c r="X196" s="586">
        <v>0</v>
      </c>
      <c r="Y196" s="586">
        <v>0</v>
      </c>
      <c r="Z196" s="586">
        <v>375000</v>
      </c>
      <c r="AA196" s="586">
        <v>336277.82371423335</v>
      </c>
      <c r="AB196" s="586">
        <v>0</v>
      </c>
      <c r="AC196" s="586">
        <v>0</v>
      </c>
      <c r="AD196" s="586">
        <v>336277.82371423335</v>
      </c>
      <c r="AE196" s="586">
        <f t="shared" si="10"/>
        <v>336231.06006614683</v>
      </c>
      <c r="AF196" s="599">
        <v>0.89674086323795554</v>
      </c>
      <c r="AG196" s="586">
        <v>375000</v>
      </c>
      <c r="AH196" s="586">
        <v>375000</v>
      </c>
      <c r="AI196" s="586">
        <v>0</v>
      </c>
      <c r="AJ196" s="586">
        <v>0</v>
      </c>
      <c r="AK196" s="586">
        <v>375000</v>
      </c>
      <c r="AL196" s="586">
        <v>337025.706668409</v>
      </c>
      <c r="AM196" s="586">
        <v>0</v>
      </c>
      <c r="AN196" s="586">
        <v>0</v>
      </c>
      <c r="AO196" s="586">
        <v>337025.706668409</v>
      </c>
      <c r="AP196" s="599">
        <v>0.89873521778242393</v>
      </c>
      <c r="AV196" s="83">
        <v>375000</v>
      </c>
      <c r="AW196" s="83">
        <v>375000</v>
      </c>
      <c r="AX196" s="83">
        <v>0</v>
      </c>
      <c r="AY196" s="83">
        <v>0</v>
      </c>
      <c r="AZ196" s="83">
        <v>375000</v>
      </c>
      <c r="BA196" s="83">
        <v>337025.706668409</v>
      </c>
      <c r="BB196" s="83">
        <v>0</v>
      </c>
      <c r="BC196" s="83">
        <v>0</v>
      </c>
      <c r="BD196" s="83">
        <v>337025.706668409</v>
      </c>
      <c r="BE196" s="586">
        <f t="shared" si="11"/>
        <v>336965.29788853537</v>
      </c>
      <c r="BF196" s="82">
        <v>0.89873521778242393</v>
      </c>
    </row>
    <row r="197" spans="1:58">
      <c r="A197" s="598" t="s">
        <v>838</v>
      </c>
      <c r="B197" s="586">
        <v>0</v>
      </c>
      <c r="C197" s="586">
        <v>0</v>
      </c>
      <c r="D197" s="586">
        <v>0</v>
      </c>
      <c r="E197" s="586">
        <v>0</v>
      </c>
      <c r="F197" s="586">
        <v>0</v>
      </c>
      <c r="G197" s="586">
        <v>0</v>
      </c>
      <c r="H197" s="586">
        <v>0</v>
      </c>
      <c r="I197" s="586">
        <v>0</v>
      </c>
      <c r="J197" s="586">
        <v>0</v>
      </c>
      <c r="K197" s="599">
        <v>0.8871801961867416</v>
      </c>
      <c r="L197" s="586">
        <v>0</v>
      </c>
      <c r="M197" s="586">
        <v>0</v>
      </c>
      <c r="N197" s="586">
        <v>0</v>
      </c>
      <c r="O197" s="586">
        <v>0</v>
      </c>
      <c r="P197" s="586">
        <v>0</v>
      </c>
      <c r="Q197" s="586">
        <v>0</v>
      </c>
      <c r="R197" s="586">
        <v>0</v>
      </c>
      <c r="S197" s="586">
        <v>0</v>
      </c>
      <c r="T197" s="586">
        <v>0</v>
      </c>
      <c r="U197" s="599">
        <v>0.89377230663351903</v>
      </c>
      <c r="V197" s="586">
        <v>0</v>
      </c>
      <c r="W197" s="586">
        <v>0</v>
      </c>
      <c r="X197" s="586">
        <v>0</v>
      </c>
      <c r="Y197" s="586">
        <v>0</v>
      </c>
      <c r="Z197" s="586">
        <v>0</v>
      </c>
      <c r="AA197" s="586">
        <v>0</v>
      </c>
      <c r="AB197" s="586">
        <v>0</v>
      </c>
      <c r="AC197" s="586">
        <v>0</v>
      </c>
      <c r="AD197" s="586">
        <v>0</v>
      </c>
      <c r="AE197" s="586">
        <f t="shared" si="10"/>
        <v>0</v>
      </c>
      <c r="AF197" s="599">
        <v>0.89674086323795554</v>
      </c>
      <c r="AG197" s="586">
        <v>0</v>
      </c>
      <c r="AH197" s="586">
        <v>0</v>
      </c>
      <c r="AI197" s="586">
        <v>0</v>
      </c>
      <c r="AJ197" s="586">
        <v>0</v>
      </c>
      <c r="AK197" s="586">
        <v>0</v>
      </c>
      <c r="AL197" s="586">
        <v>0</v>
      </c>
      <c r="AM197" s="586">
        <v>0</v>
      </c>
      <c r="AN197" s="586">
        <v>0</v>
      </c>
      <c r="AO197" s="586">
        <v>0</v>
      </c>
      <c r="AP197" s="599">
        <v>0.89873521778242393</v>
      </c>
      <c r="AV197" s="83">
        <v>0</v>
      </c>
      <c r="AW197" s="83">
        <v>0</v>
      </c>
      <c r="AX197" s="83">
        <v>0</v>
      </c>
      <c r="AY197" s="83">
        <v>0</v>
      </c>
      <c r="AZ197" s="83">
        <v>0</v>
      </c>
      <c r="BA197" s="83">
        <v>0</v>
      </c>
      <c r="BB197" s="83">
        <v>0</v>
      </c>
      <c r="BC197" s="83">
        <v>0</v>
      </c>
      <c r="BD197" s="83">
        <v>0</v>
      </c>
      <c r="BE197" s="586">
        <f t="shared" si="11"/>
        <v>0</v>
      </c>
      <c r="BF197" s="82">
        <v>0.89873521778242393</v>
      </c>
    </row>
    <row r="198" spans="1:58">
      <c r="A198" s="598" t="s">
        <v>836</v>
      </c>
      <c r="B198" s="586">
        <v>17680649.020000003</v>
      </c>
      <c r="C198" s="586">
        <v>17680649.020000003</v>
      </c>
      <c r="D198" s="586">
        <v>0</v>
      </c>
      <c r="E198" s="586">
        <v>0</v>
      </c>
      <c r="F198" s="586">
        <v>17680649.020000003</v>
      </c>
      <c r="G198" s="586">
        <v>15685921.666272523</v>
      </c>
      <c r="H198" s="586">
        <v>0</v>
      </c>
      <c r="I198" s="586">
        <v>0</v>
      </c>
      <c r="J198" s="586">
        <v>15685921.666272523</v>
      </c>
      <c r="K198" s="599">
        <v>0.8871801961867416</v>
      </c>
      <c r="L198" s="586">
        <v>22937595.509999998</v>
      </c>
      <c r="M198" s="586">
        <v>22937595.509999998</v>
      </c>
      <c r="N198" s="586">
        <v>0</v>
      </c>
      <c r="O198" s="586">
        <v>0</v>
      </c>
      <c r="P198" s="586">
        <v>22937595.509999998</v>
      </c>
      <c r="Q198" s="586">
        <v>20500987.647599347</v>
      </c>
      <c r="R198" s="586">
        <v>0</v>
      </c>
      <c r="S198" s="586">
        <v>0</v>
      </c>
      <c r="T198" s="586">
        <v>20500987.647599347</v>
      </c>
      <c r="U198" s="599">
        <v>0.89377230663351903</v>
      </c>
      <c r="V198" s="586">
        <v>18491427.080000002</v>
      </c>
      <c r="W198" s="586">
        <v>18491427.080000002</v>
      </c>
      <c r="X198" s="586">
        <v>0</v>
      </c>
      <c r="Y198" s="586">
        <v>0</v>
      </c>
      <c r="Z198" s="586">
        <v>18491427.080000002</v>
      </c>
      <c r="AA198" s="586">
        <v>16582018.282220909</v>
      </c>
      <c r="AB198" s="586">
        <v>0</v>
      </c>
      <c r="AC198" s="586">
        <v>0</v>
      </c>
      <c r="AD198" s="586">
        <v>16582018.282220909</v>
      </c>
      <c r="AE198" s="586">
        <f t="shared" si="10"/>
        <v>16579712.344651345</v>
      </c>
      <c r="AF198" s="599">
        <v>0.89674086323795554</v>
      </c>
      <c r="AG198" s="586">
        <v>18911182.470000003</v>
      </c>
      <c r="AH198" s="586">
        <v>18911182.470000003</v>
      </c>
      <c r="AI198" s="586">
        <v>0</v>
      </c>
      <c r="AJ198" s="586">
        <v>0</v>
      </c>
      <c r="AK198" s="586">
        <v>18911182.470000003</v>
      </c>
      <c r="AL198" s="586">
        <v>16996145.695698611</v>
      </c>
      <c r="AM198" s="586">
        <v>0</v>
      </c>
      <c r="AN198" s="586">
        <v>0</v>
      </c>
      <c r="AO198" s="586">
        <v>16996145.695698611</v>
      </c>
      <c r="AP198" s="599">
        <v>0.89873521778242393</v>
      </c>
      <c r="AV198" s="83">
        <v>18911182.470000003</v>
      </c>
      <c r="AW198" s="83">
        <v>18911182.470000003</v>
      </c>
      <c r="AX198" s="83">
        <v>0</v>
      </c>
      <c r="AY198" s="83">
        <v>0</v>
      </c>
      <c r="AZ198" s="83">
        <v>18911182.470000003</v>
      </c>
      <c r="BA198" s="83">
        <v>16996145.695698611</v>
      </c>
      <c r="BB198" s="83">
        <v>0</v>
      </c>
      <c r="BC198" s="83">
        <v>0</v>
      </c>
      <c r="BD198" s="83">
        <v>16996145.695698611</v>
      </c>
      <c r="BE198" s="586">
        <f t="shared" si="11"/>
        <v>16993099.291807998</v>
      </c>
      <c r="BF198" s="82">
        <v>0.89873521778242393</v>
      </c>
    </row>
    <row r="199" spans="1:58">
      <c r="A199" s="598" t="s">
        <v>835</v>
      </c>
      <c r="B199" s="586">
        <v>17344003.469999999</v>
      </c>
      <c r="C199" s="586">
        <v>17344003.469999999</v>
      </c>
      <c r="D199" s="586">
        <v>-17344003.469999999</v>
      </c>
      <c r="E199" s="586">
        <v>0</v>
      </c>
      <c r="F199" s="586">
        <v>0</v>
      </c>
      <c r="G199" s="586">
        <v>16415402.055415498</v>
      </c>
      <c r="H199" s="586">
        <v>-16415402.055415498</v>
      </c>
      <c r="I199" s="586">
        <v>0</v>
      </c>
      <c r="J199" s="586">
        <v>0</v>
      </c>
      <c r="K199" s="599">
        <v>0.94645979999999963</v>
      </c>
      <c r="L199" s="586">
        <v>3185314.0399999996</v>
      </c>
      <c r="M199" s="586">
        <v>3185314.0399999996</v>
      </c>
      <c r="N199" s="586">
        <v>-3185314.0399999996</v>
      </c>
      <c r="O199" s="586">
        <v>0</v>
      </c>
      <c r="P199" s="586">
        <v>0</v>
      </c>
      <c r="Q199" s="586">
        <v>3003038.2422611802</v>
      </c>
      <c r="R199" s="586">
        <v>-3003038.2422611802</v>
      </c>
      <c r="S199" s="586">
        <v>0</v>
      </c>
      <c r="T199" s="586">
        <v>0</v>
      </c>
      <c r="U199" s="599">
        <v>0.94277619240995802</v>
      </c>
      <c r="V199" s="586">
        <v>1874690.9899999995</v>
      </c>
      <c r="W199" s="586">
        <v>1874690.9899999995</v>
      </c>
      <c r="X199" s="586">
        <v>-1874690.9899999995</v>
      </c>
      <c r="Y199" s="586">
        <v>0</v>
      </c>
      <c r="Z199" s="586">
        <v>0</v>
      </c>
      <c r="AA199" s="586">
        <v>1775560.2834111361</v>
      </c>
      <c r="AB199" s="586">
        <v>-1775560.2834111361</v>
      </c>
      <c r="AC199" s="586">
        <v>0</v>
      </c>
      <c r="AD199" s="586">
        <v>0</v>
      </c>
      <c r="AE199" s="586">
        <f t="shared" si="10"/>
        <v>0</v>
      </c>
      <c r="AF199" s="599">
        <v>0.94712157517284312</v>
      </c>
      <c r="AG199" s="586">
        <v>1940017.1900000004</v>
      </c>
      <c r="AH199" s="586">
        <v>1940017.1900000004</v>
      </c>
      <c r="AI199" s="586">
        <v>-1940017.1900000004</v>
      </c>
      <c r="AJ199" s="586">
        <v>0</v>
      </c>
      <c r="AK199" s="586">
        <v>0</v>
      </c>
      <c r="AL199" s="586">
        <v>1837622.2879694623</v>
      </c>
      <c r="AM199" s="586">
        <v>-1837622.2879694623</v>
      </c>
      <c r="AN199" s="586">
        <v>0</v>
      </c>
      <c r="AO199" s="586">
        <v>0</v>
      </c>
      <c r="AP199" s="599">
        <v>0.94721959034263092</v>
      </c>
      <c r="AV199" s="83">
        <v>1940017.1900000004</v>
      </c>
      <c r="AW199" s="83">
        <v>1940017.1900000004</v>
      </c>
      <c r="AX199" s="83">
        <v>-1940017.1900000004</v>
      </c>
      <c r="AY199" s="83">
        <v>0</v>
      </c>
      <c r="AZ199" s="83">
        <v>0</v>
      </c>
      <c r="BA199" s="83">
        <v>1837622.2879694623</v>
      </c>
      <c r="BB199" s="83">
        <v>-1837622.2879694623</v>
      </c>
      <c r="BC199" s="83">
        <v>0</v>
      </c>
      <c r="BD199" s="83">
        <v>0</v>
      </c>
      <c r="BE199" s="586">
        <f t="shared" si="11"/>
        <v>0</v>
      </c>
      <c r="BF199" s="82">
        <v>0.94721959034263092</v>
      </c>
    </row>
    <row r="200" spans="1:58">
      <c r="A200" s="598" t="s">
        <v>834</v>
      </c>
      <c r="B200" s="586">
        <v>11664752.809999999</v>
      </c>
      <c r="C200" s="586">
        <v>11664752.809999999</v>
      </c>
      <c r="D200" s="586">
        <v>-11664752.809999999</v>
      </c>
      <c r="E200" s="586">
        <v>0</v>
      </c>
      <c r="F200" s="586">
        <v>0</v>
      </c>
      <c r="G200" s="586">
        <v>11009696.821053077</v>
      </c>
      <c r="H200" s="586">
        <v>-11009696.821053077</v>
      </c>
      <c r="I200" s="586">
        <v>0</v>
      </c>
      <c r="J200" s="586">
        <v>0</v>
      </c>
      <c r="K200" s="599">
        <v>0.94384313155908861</v>
      </c>
      <c r="L200" s="586">
        <v>2420008.81</v>
      </c>
      <c r="M200" s="586">
        <v>2420008.81</v>
      </c>
      <c r="N200" s="586">
        <v>-2420008.81</v>
      </c>
      <c r="O200" s="586">
        <v>0</v>
      </c>
      <c r="P200" s="586">
        <v>0</v>
      </c>
      <c r="Q200" s="586">
        <v>2281526.6914903536</v>
      </c>
      <c r="R200" s="586">
        <v>-2281526.6914903536</v>
      </c>
      <c r="S200" s="586">
        <v>0</v>
      </c>
      <c r="T200" s="586">
        <v>0</v>
      </c>
      <c r="U200" s="599">
        <v>0.94277619240995802</v>
      </c>
      <c r="V200" s="586">
        <v>2128606.92</v>
      </c>
      <c r="W200" s="586">
        <v>2128606.92</v>
      </c>
      <c r="X200" s="586">
        <v>-2128606.92</v>
      </c>
      <c r="Y200" s="586">
        <v>0</v>
      </c>
      <c r="Z200" s="586">
        <v>0</v>
      </c>
      <c r="AA200" s="586">
        <v>2016049.538994214</v>
      </c>
      <c r="AB200" s="586">
        <v>-2016049.538994214</v>
      </c>
      <c r="AC200" s="586">
        <v>0</v>
      </c>
      <c r="AD200" s="586">
        <v>0</v>
      </c>
      <c r="AE200" s="586">
        <f t="shared" si="10"/>
        <v>0</v>
      </c>
      <c r="AF200" s="599">
        <v>0.94712157517284312</v>
      </c>
      <c r="AG200" s="586">
        <v>1885191.1599999997</v>
      </c>
      <c r="AH200" s="586">
        <v>1885191.1599999997</v>
      </c>
      <c r="AI200" s="586">
        <v>-1885191.1599999997</v>
      </c>
      <c r="AJ200" s="586">
        <v>0</v>
      </c>
      <c r="AK200" s="586">
        <v>0</v>
      </c>
      <c r="AL200" s="586">
        <v>1785689.9982927488</v>
      </c>
      <c r="AM200" s="586">
        <v>-1785689.9982927488</v>
      </c>
      <c r="AN200" s="586">
        <v>0</v>
      </c>
      <c r="AO200" s="586">
        <v>0</v>
      </c>
      <c r="AP200" s="599">
        <v>0.94721959034263092</v>
      </c>
      <c r="AV200" s="83">
        <v>1885191.1599999997</v>
      </c>
      <c r="AW200" s="83">
        <v>1885191.1599999997</v>
      </c>
      <c r="AX200" s="83">
        <v>-1885191.1599999997</v>
      </c>
      <c r="AY200" s="83">
        <v>0</v>
      </c>
      <c r="AZ200" s="83">
        <v>0</v>
      </c>
      <c r="BA200" s="83">
        <v>1785689.9982927488</v>
      </c>
      <c r="BB200" s="83">
        <v>-1785689.9982927488</v>
      </c>
      <c r="BC200" s="83">
        <v>0</v>
      </c>
      <c r="BD200" s="83">
        <v>0</v>
      </c>
      <c r="BE200" s="586">
        <f t="shared" si="11"/>
        <v>0</v>
      </c>
      <c r="BF200" s="82">
        <v>0.94721959034263092</v>
      </c>
    </row>
    <row r="201" spans="1:58">
      <c r="A201" s="598" t="s">
        <v>833</v>
      </c>
      <c r="B201" s="586">
        <v>0</v>
      </c>
      <c r="C201" s="586">
        <v>0</v>
      </c>
      <c r="D201" s="586">
        <v>0</v>
      </c>
      <c r="E201" s="586">
        <v>0</v>
      </c>
      <c r="F201" s="586">
        <v>0</v>
      </c>
      <c r="G201" s="586">
        <v>0</v>
      </c>
      <c r="H201" s="586">
        <v>0</v>
      </c>
      <c r="I201" s="586">
        <v>0</v>
      </c>
      <c r="J201" s="586">
        <v>0</v>
      </c>
      <c r="K201" s="599">
        <v>0.8871801961867416</v>
      </c>
      <c r="L201" s="586">
        <v>0</v>
      </c>
      <c r="M201" s="586">
        <v>0</v>
      </c>
      <c r="N201" s="586">
        <v>0</v>
      </c>
      <c r="O201" s="586">
        <v>0</v>
      </c>
      <c r="P201" s="586">
        <v>0</v>
      </c>
      <c r="Q201" s="586">
        <v>0</v>
      </c>
      <c r="R201" s="586">
        <v>0</v>
      </c>
      <c r="S201" s="586">
        <v>0</v>
      </c>
      <c r="T201" s="586">
        <v>0</v>
      </c>
      <c r="U201" s="599">
        <v>0.89377230663351903</v>
      </c>
      <c r="V201" s="586">
        <v>0</v>
      </c>
      <c r="W201" s="586">
        <v>0</v>
      </c>
      <c r="X201" s="586">
        <v>0</v>
      </c>
      <c r="Y201" s="586">
        <v>0</v>
      </c>
      <c r="Z201" s="586">
        <v>0</v>
      </c>
      <c r="AA201" s="586">
        <v>0</v>
      </c>
      <c r="AB201" s="586">
        <v>0</v>
      </c>
      <c r="AC201" s="586">
        <v>0</v>
      </c>
      <c r="AD201" s="586">
        <v>0</v>
      </c>
      <c r="AE201" s="586">
        <f t="shared" si="10"/>
        <v>0</v>
      </c>
      <c r="AF201" s="599">
        <v>0.89674086323795554</v>
      </c>
      <c r="AG201" s="586">
        <v>0</v>
      </c>
      <c r="AH201" s="586">
        <v>0</v>
      </c>
      <c r="AI201" s="586">
        <v>0</v>
      </c>
      <c r="AJ201" s="586">
        <v>0</v>
      </c>
      <c r="AK201" s="586">
        <v>0</v>
      </c>
      <c r="AL201" s="586">
        <v>0</v>
      </c>
      <c r="AM201" s="586">
        <v>0</v>
      </c>
      <c r="AN201" s="586">
        <v>0</v>
      </c>
      <c r="AO201" s="586">
        <v>0</v>
      </c>
      <c r="AP201" s="599">
        <v>0.89873521778242393</v>
      </c>
      <c r="AV201" s="83">
        <v>0</v>
      </c>
      <c r="AW201" s="83">
        <v>0</v>
      </c>
      <c r="AX201" s="83">
        <v>0</v>
      </c>
      <c r="AY201" s="83">
        <v>0</v>
      </c>
      <c r="AZ201" s="83">
        <v>0</v>
      </c>
      <c r="BA201" s="83">
        <v>0</v>
      </c>
      <c r="BB201" s="83">
        <v>0</v>
      </c>
      <c r="BC201" s="83">
        <v>0</v>
      </c>
      <c r="BD201" s="83">
        <v>0</v>
      </c>
      <c r="BE201" s="586">
        <f t="shared" si="11"/>
        <v>0</v>
      </c>
      <c r="BF201" s="82">
        <v>0.89873521778242393</v>
      </c>
    </row>
    <row r="202" spans="1:58">
      <c r="A202" s="598" t="s">
        <v>831</v>
      </c>
      <c r="B202" s="586">
        <v>6310262.2000000011</v>
      </c>
      <c r="C202" s="586">
        <v>6310262.2000000011</v>
      </c>
      <c r="D202" s="586">
        <v>0</v>
      </c>
      <c r="E202" s="586">
        <v>0</v>
      </c>
      <c r="F202" s="586">
        <v>6310262.2000000011</v>
      </c>
      <c r="G202" s="586">
        <v>5598339.6565857809</v>
      </c>
      <c r="H202" s="586">
        <v>0</v>
      </c>
      <c r="I202" s="586">
        <v>0</v>
      </c>
      <c r="J202" s="586">
        <v>5598339.6565857809</v>
      </c>
      <c r="K202" s="599">
        <v>0.8871801961867416</v>
      </c>
      <c r="L202" s="586">
        <v>4015086.4099999997</v>
      </c>
      <c r="M202" s="586">
        <v>4015086.4099999997</v>
      </c>
      <c r="N202" s="586">
        <v>0</v>
      </c>
      <c r="O202" s="586">
        <v>0</v>
      </c>
      <c r="P202" s="586">
        <v>4015086.4099999997</v>
      </c>
      <c r="Q202" s="586">
        <v>3588573.041998595</v>
      </c>
      <c r="R202" s="586">
        <v>0</v>
      </c>
      <c r="S202" s="586">
        <v>0</v>
      </c>
      <c r="T202" s="586">
        <v>3588573.041998595</v>
      </c>
      <c r="U202" s="599">
        <v>0.89377230663351903</v>
      </c>
      <c r="V202" s="586">
        <v>4108463.0399999977</v>
      </c>
      <c r="W202" s="586">
        <v>4108463.0399999977</v>
      </c>
      <c r="X202" s="586">
        <v>0</v>
      </c>
      <c r="Y202" s="586">
        <v>0</v>
      </c>
      <c r="Z202" s="586">
        <v>4108463.0399999977</v>
      </c>
      <c r="AA202" s="586">
        <v>3684226.6930708331</v>
      </c>
      <c r="AB202" s="586">
        <v>0</v>
      </c>
      <c r="AC202" s="586">
        <v>0</v>
      </c>
      <c r="AD202" s="586">
        <v>3684226.6930708331</v>
      </c>
      <c r="AE202" s="586">
        <f t="shared" si="10"/>
        <v>3683714.3551514223</v>
      </c>
      <c r="AF202" s="599">
        <v>0.89674086323795554</v>
      </c>
      <c r="AG202" s="586">
        <v>4210198.17</v>
      </c>
      <c r="AH202" s="586">
        <v>4210198.17</v>
      </c>
      <c r="AI202" s="586">
        <v>0</v>
      </c>
      <c r="AJ202" s="586">
        <v>0</v>
      </c>
      <c r="AK202" s="586">
        <v>4210198.17</v>
      </c>
      <c r="AL202" s="586">
        <v>3783853.3692221125</v>
      </c>
      <c r="AM202" s="586">
        <v>0</v>
      </c>
      <c r="AN202" s="586">
        <v>0</v>
      </c>
      <c r="AO202" s="586">
        <v>3783853.3692221125</v>
      </c>
      <c r="AP202" s="599">
        <v>0.89873521778242393</v>
      </c>
      <c r="AV202" s="83">
        <v>4210198.17</v>
      </c>
      <c r="AW202" s="83">
        <v>4210198.17</v>
      </c>
      <c r="AX202" s="83">
        <v>0</v>
      </c>
      <c r="AY202" s="83">
        <v>0</v>
      </c>
      <c r="AZ202" s="83">
        <v>4210198.17</v>
      </c>
      <c r="BA202" s="83">
        <v>3783853.3692221125</v>
      </c>
      <c r="BB202" s="83">
        <v>0</v>
      </c>
      <c r="BC202" s="83">
        <v>0</v>
      </c>
      <c r="BD202" s="83">
        <v>3783853.3692221125</v>
      </c>
      <c r="BE202" s="586">
        <f t="shared" si="11"/>
        <v>3783175.1480635097</v>
      </c>
      <c r="BF202" s="82">
        <v>0.89873521778242393</v>
      </c>
    </row>
    <row r="203" spans="1:58">
      <c r="A203" s="598" t="s">
        <v>830</v>
      </c>
      <c r="B203" s="586">
        <v>0</v>
      </c>
      <c r="C203" s="586">
        <v>0</v>
      </c>
      <c r="D203" s="586">
        <v>0</v>
      </c>
      <c r="E203" s="586">
        <v>0</v>
      </c>
      <c r="F203" s="586">
        <v>0</v>
      </c>
      <c r="G203" s="586">
        <v>0</v>
      </c>
      <c r="H203" s="586">
        <v>0</v>
      </c>
      <c r="I203" s="586">
        <v>0</v>
      </c>
      <c r="J203" s="586">
        <v>0</v>
      </c>
      <c r="K203" s="599">
        <v>0.8871801961867416</v>
      </c>
      <c r="L203" s="586">
        <v>0</v>
      </c>
      <c r="M203" s="586">
        <v>0</v>
      </c>
      <c r="N203" s="586">
        <v>0</v>
      </c>
      <c r="O203" s="586">
        <v>0</v>
      </c>
      <c r="P203" s="586">
        <v>0</v>
      </c>
      <c r="Q203" s="586">
        <v>0</v>
      </c>
      <c r="R203" s="586">
        <v>0</v>
      </c>
      <c r="S203" s="586">
        <v>0</v>
      </c>
      <c r="T203" s="586">
        <v>0</v>
      </c>
      <c r="U203" s="599">
        <v>0.89377230663351903</v>
      </c>
      <c r="V203" s="586">
        <v>0</v>
      </c>
      <c r="W203" s="586">
        <v>0</v>
      </c>
      <c r="X203" s="586">
        <v>0</v>
      </c>
      <c r="Y203" s="586">
        <v>0</v>
      </c>
      <c r="Z203" s="586">
        <v>0</v>
      </c>
      <c r="AA203" s="586">
        <v>0</v>
      </c>
      <c r="AB203" s="586">
        <v>0</v>
      </c>
      <c r="AC203" s="586">
        <v>0</v>
      </c>
      <c r="AD203" s="586">
        <v>0</v>
      </c>
      <c r="AE203" s="586">
        <f t="shared" si="10"/>
        <v>0</v>
      </c>
      <c r="AF203" s="599">
        <v>0.89674086323795554</v>
      </c>
      <c r="AG203" s="586">
        <v>0</v>
      </c>
      <c r="AH203" s="586">
        <v>0</v>
      </c>
      <c r="AI203" s="586">
        <v>0</v>
      </c>
      <c r="AJ203" s="586">
        <v>0</v>
      </c>
      <c r="AK203" s="586">
        <v>0</v>
      </c>
      <c r="AL203" s="586">
        <v>0</v>
      </c>
      <c r="AM203" s="586">
        <v>0</v>
      </c>
      <c r="AN203" s="586">
        <v>0</v>
      </c>
      <c r="AO203" s="586">
        <v>0</v>
      </c>
      <c r="AP203" s="599">
        <v>0.89873521778242393</v>
      </c>
      <c r="AV203" s="83">
        <v>0</v>
      </c>
      <c r="AW203" s="83">
        <v>0</v>
      </c>
      <c r="AX203" s="83">
        <v>0</v>
      </c>
      <c r="AY203" s="83">
        <v>0</v>
      </c>
      <c r="AZ203" s="83">
        <v>0</v>
      </c>
      <c r="BA203" s="83">
        <v>0</v>
      </c>
      <c r="BB203" s="83">
        <v>0</v>
      </c>
      <c r="BC203" s="83">
        <v>0</v>
      </c>
      <c r="BD203" s="83">
        <v>0</v>
      </c>
      <c r="BE203" s="586">
        <f t="shared" si="11"/>
        <v>0</v>
      </c>
      <c r="BF203" s="82">
        <v>0.89873521778242393</v>
      </c>
    </row>
    <row r="204" spans="1:58">
      <c r="A204" s="598" t="s">
        <v>828</v>
      </c>
      <c r="B204" s="586">
        <v>35553</v>
      </c>
      <c r="C204" s="586">
        <v>35553</v>
      </c>
      <c r="D204" s="586">
        <v>0</v>
      </c>
      <c r="E204" s="586">
        <v>0</v>
      </c>
      <c r="F204" s="586">
        <v>35553</v>
      </c>
      <c r="G204" s="586">
        <v>31541.917515027224</v>
      </c>
      <c r="H204" s="586">
        <v>0</v>
      </c>
      <c r="I204" s="586">
        <v>0</v>
      </c>
      <c r="J204" s="586">
        <v>31541.917515027224</v>
      </c>
      <c r="K204" s="599">
        <v>0.8871801961867416</v>
      </c>
      <c r="L204" s="586">
        <v>12000</v>
      </c>
      <c r="M204" s="586">
        <v>12000</v>
      </c>
      <c r="N204" s="586">
        <v>0</v>
      </c>
      <c r="O204" s="586">
        <v>0</v>
      </c>
      <c r="P204" s="586">
        <v>12000</v>
      </c>
      <c r="Q204" s="586">
        <v>10725.267679602228</v>
      </c>
      <c r="R204" s="586">
        <v>0</v>
      </c>
      <c r="S204" s="586">
        <v>0</v>
      </c>
      <c r="T204" s="586">
        <v>10725.267679602228</v>
      </c>
      <c r="U204" s="599">
        <v>0.89377230663351903</v>
      </c>
      <c r="V204" s="586">
        <v>12000</v>
      </c>
      <c r="W204" s="586">
        <v>12000</v>
      </c>
      <c r="X204" s="586">
        <v>0</v>
      </c>
      <c r="Y204" s="586">
        <v>0</v>
      </c>
      <c r="Z204" s="586">
        <v>12000</v>
      </c>
      <c r="AA204" s="586">
        <v>10760.890358855466</v>
      </c>
      <c r="AB204" s="586">
        <v>0</v>
      </c>
      <c r="AC204" s="586">
        <v>0</v>
      </c>
      <c r="AD204" s="586">
        <v>10760.890358855466</v>
      </c>
      <c r="AE204" s="586">
        <f t="shared" si="10"/>
        <v>10759.393922116697</v>
      </c>
      <c r="AF204" s="599">
        <v>0.89674086323795554</v>
      </c>
      <c r="AG204" s="586">
        <v>-12000</v>
      </c>
      <c r="AH204" s="586">
        <v>-12000</v>
      </c>
      <c r="AI204" s="586">
        <v>0</v>
      </c>
      <c r="AJ204" s="586">
        <v>0</v>
      </c>
      <c r="AK204" s="586">
        <v>-12000</v>
      </c>
      <c r="AL204" s="586">
        <v>-10784.822613389088</v>
      </c>
      <c r="AM204" s="586">
        <v>0</v>
      </c>
      <c r="AN204" s="586">
        <v>0</v>
      </c>
      <c r="AO204" s="586">
        <v>-10784.822613389088</v>
      </c>
      <c r="AP204" s="599">
        <v>0.89873521778242393</v>
      </c>
      <c r="AV204" s="83">
        <v>-12000</v>
      </c>
      <c r="AW204" s="83">
        <v>-12000</v>
      </c>
      <c r="AX204" s="83">
        <v>0</v>
      </c>
      <c r="AY204" s="83">
        <v>0</v>
      </c>
      <c r="AZ204" s="83">
        <v>-12000</v>
      </c>
      <c r="BA204" s="83">
        <v>-10784.822613389088</v>
      </c>
      <c r="BB204" s="83">
        <v>0</v>
      </c>
      <c r="BC204" s="83">
        <v>0</v>
      </c>
      <c r="BD204" s="83">
        <v>-10784.822613389088</v>
      </c>
      <c r="BE204" s="586">
        <f t="shared" si="11"/>
        <v>-10782.889532433132</v>
      </c>
      <c r="BF204" s="82">
        <v>0.89873521778242393</v>
      </c>
    </row>
    <row r="205" spans="1:58">
      <c r="A205" s="598" t="s">
        <v>826</v>
      </c>
      <c r="B205" s="586">
        <v>865238.07000000007</v>
      </c>
      <c r="C205" s="586">
        <v>865238.07000000007</v>
      </c>
      <c r="D205" s="586">
        <v>0</v>
      </c>
      <c r="E205" s="586">
        <v>0</v>
      </c>
      <c r="F205" s="586">
        <v>865238.07000000007</v>
      </c>
      <c r="G205" s="586">
        <v>767622.0806908377</v>
      </c>
      <c r="H205" s="586">
        <v>0</v>
      </c>
      <c r="I205" s="586">
        <v>0</v>
      </c>
      <c r="J205" s="586">
        <v>767622.0806908377</v>
      </c>
      <c r="K205" s="599">
        <v>0.8871801961867416</v>
      </c>
      <c r="L205" s="586">
        <v>624298.93000000017</v>
      </c>
      <c r="M205" s="586">
        <v>624298.93000000017</v>
      </c>
      <c r="N205" s="586">
        <v>0</v>
      </c>
      <c r="O205" s="586">
        <v>0</v>
      </c>
      <c r="P205" s="586">
        <v>624298.93000000017</v>
      </c>
      <c r="Q205" s="586">
        <v>557981.09469493793</v>
      </c>
      <c r="R205" s="586">
        <v>0</v>
      </c>
      <c r="S205" s="586">
        <v>0</v>
      </c>
      <c r="T205" s="586">
        <v>557981.09469493793</v>
      </c>
      <c r="U205" s="599">
        <v>0.89377230663351903</v>
      </c>
      <c r="V205" s="586">
        <v>609360.59</v>
      </c>
      <c r="W205" s="586">
        <v>609360.59</v>
      </c>
      <c r="X205" s="586">
        <v>0</v>
      </c>
      <c r="Y205" s="586">
        <v>0</v>
      </c>
      <c r="Z205" s="586">
        <v>609360.59</v>
      </c>
      <c r="AA205" s="586">
        <v>546438.54149978992</v>
      </c>
      <c r="AB205" s="586">
        <v>0</v>
      </c>
      <c r="AC205" s="586">
        <v>0</v>
      </c>
      <c r="AD205" s="586">
        <v>546438.54149978992</v>
      </c>
      <c r="AE205" s="586">
        <f t="shared" si="10"/>
        <v>546362.55236862041</v>
      </c>
      <c r="AF205" s="599">
        <v>0.89674086323795554</v>
      </c>
      <c r="AG205" s="586">
        <v>605679.13</v>
      </c>
      <c r="AH205" s="586">
        <v>605679.13</v>
      </c>
      <c r="AI205" s="586">
        <v>0</v>
      </c>
      <c r="AJ205" s="586">
        <v>0</v>
      </c>
      <c r="AK205" s="586">
        <v>605679.13</v>
      </c>
      <c r="AL205" s="586">
        <v>544345.16480681906</v>
      </c>
      <c r="AM205" s="586">
        <v>0</v>
      </c>
      <c r="AN205" s="586">
        <v>0</v>
      </c>
      <c r="AO205" s="586">
        <v>544345.16480681906</v>
      </c>
      <c r="AP205" s="599">
        <v>0.89873521778242393</v>
      </c>
      <c r="AV205" s="83">
        <v>605679.13</v>
      </c>
      <c r="AW205" s="83">
        <v>605679.13</v>
      </c>
      <c r="AX205" s="83">
        <v>0</v>
      </c>
      <c r="AY205" s="83">
        <v>0</v>
      </c>
      <c r="AZ205" s="83">
        <v>605679.13</v>
      </c>
      <c r="BA205" s="83">
        <v>544345.16480681906</v>
      </c>
      <c r="BB205" s="83">
        <v>0</v>
      </c>
      <c r="BC205" s="83">
        <v>0</v>
      </c>
      <c r="BD205" s="83">
        <v>544345.16480681906</v>
      </c>
      <c r="BE205" s="586">
        <f t="shared" si="11"/>
        <v>544247.59590751713</v>
      </c>
      <c r="BF205" s="82">
        <v>0.89873521778242393</v>
      </c>
    </row>
    <row r="206" spans="1:58">
      <c r="A206" s="598" t="s">
        <v>824</v>
      </c>
      <c r="B206" s="586">
        <v>3406530.2299999995</v>
      </c>
      <c r="C206" s="586">
        <v>3406530.2299999995</v>
      </c>
      <c r="D206" s="586">
        <v>0</v>
      </c>
      <c r="E206" s="586">
        <v>0</v>
      </c>
      <c r="F206" s="586">
        <v>3406530.2299999995</v>
      </c>
      <c r="G206" s="586">
        <v>3022206.1577674653</v>
      </c>
      <c r="H206" s="586">
        <v>0</v>
      </c>
      <c r="I206" s="586">
        <v>0</v>
      </c>
      <c r="J206" s="586">
        <v>3022206.1577674653</v>
      </c>
      <c r="K206" s="599">
        <v>0.8871801961867416</v>
      </c>
      <c r="L206" s="586">
        <v>3825598.27</v>
      </c>
      <c r="M206" s="586">
        <v>3825598.27</v>
      </c>
      <c r="N206" s="586">
        <v>0</v>
      </c>
      <c r="O206" s="586">
        <v>0</v>
      </c>
      <c r="P206" s="586">
        <v>3825598.27</v>
      </c>
      <c r="Q206" s="586">
        <v>3419213.7900311002</v>
      </c>
      <c r="R206" s="586">
        <v>0</v>
      </c>
      <c r="S206" s="586">
        <v>0</v>
      </c>
      <c r="T206" s="586">
        <v>3419213.7900311002</v>
      </c>
      <c r="U206" s="599">
        <v>0.89377230663351903</v>
      </c>
      <c r="V206" s="586">
        <v>4125513.9799999995</v>
      </c>
      <c r="W206" s="586">
        <v>4125513.9799999995</v>
      </c>
      <c r="X206" s="586">
        <v>0</v>
      </c>
      <c r="Y206" s="586">
        <v>0</v>
      </c>
      <c r="Z206" s="586">
        <v>4125513.9799999995</v>
      </c>
      <c r="AA206" s="586">
        <v>3699516.9677254534</v>
      </c>
      <c r="AB206" s="586">
        <v>0</v>
      </c>
      <c r="AC206" s="586">
        <v>0</v>
      </c>
      <c r="AD206" s="586">
        <v>3699516.9677254534</v>
      </c>
      <c r="AE206" s="586">
        <f t="shared" si="10"/>
        <v>3699002.503501622</v>
      </c>
      <c r="AF206" s="599">
        <v>0.89674086323795554</v>
      </c>
      <c r="AG206" s="586">
        <v>4196676.41</v>
      </c>
      <c r="AH206" s="586">
        <v>4196676.41</v>
      </c>
      <c r="AI206" s="586">
        <v>0</v>
      </c>
      <c r="AJ206" s="586">
        <v>0</v>
      </c>
      <c r="AK206" s="586">
        <v>4196676.41</v>
      </c>
      <c r="AL206" s="586">
        <v>3771700.8873037114</v>
      </c>
      <c r="AM206" s="586">
        <v>0</v>
      </c>
      <c r="AN206" s="586">
        <v>0</v>
      </c>
      <c r="AO206" s="586">
        <v>3771700.8873037114</v>
      </c>
      <c r="AP206" s="599">
        <v>0.89873521778242393</v>
      </c>
      <c r="AV206" s="83">
        <v>4196676.41</v>
      </c>
      <c r="AW206" s="83">
        <v>4196676.41</v>
      </c>
      <c r="AX206" s="83">
        <v>0</v>
      </c>
      <c r="AY206" s="83">
        <v>0</v>
      </c>
      <c r="AZ206" s="83">
        <v>4196676.41</v>
      </c>
      <c r="BA206" s="83">
        <v>3771700.8873037114</v>
      </c>
      <c r="BB206" s="83">
        <v>0</v>
      </c>
      <c r="BC206" s="83">
        <v>0</v>
      </c>
      <c r="BD206" s="83">
        <v>3771700.8873037114</v>
      </c>
      <c r="BE206" s="586">
        <f t="shared" si="11"/>
        <v>3771024.8443665043</v>
      </c>
      <c r="BF206" s="82">
        <v>0.89873521778242393</v>
      </c>
    </row>
    <row r="207" spans="1:58">
      <c r="A207" s="598" t="s">
        <v>822</v>
      </c>
      <c r="B207" s="586">
        <v>6246429.3099999996</v>
      </c>
      <c r="C207" s="586">
        <v>6246429.3099999996</v>
      </c>
      <c r="D207" s="586">
        <v>0</v>
      </c>
      <c r="E207" s="586">
        <v>0</v>
      </c>
      <c r="F207" s="586">
        <v>6246429.3099999996</v>
      </c>
      <c r="G207" s="586">
        <v>5541708.3807124123</v>
      </c>
      <c r="H207" s="586">
        <v>0</v>
      </c>
      <c r="I207" s="586">
        <v>0</v>
      </c>
      <c r="J207" s="586">
        <v>5541708.3807124123</v>
      </c>
      <c r="K207" s="599">
        <v>0.8871801961867416</v>
      </c>
      <c r="L207" s="586">
        <v>4019387.160000002</v>
      </c>
      <c r="M207" s="586">
        <v>4019387.160000002</v>
      </c>
      <c r="N207" s="586">
        <v>0</v>
      </c>
      <c r="O207" s="586">
        <v>0</v>
      </c>
      <c r="P207" s="586">
        <v>4019387.160000002</v>
      </c>
      <c r="Q207" s="586">
        <v>3592416.9332463508</v>
      </c>
      <c r="R207" s="586">
        <v>0</v>
      </c>
      <c r="S207" s="586">
        <v>0</v>
      </c>
      <c r="T207" s="586">
        <v>3592416.9332463508</v>
      </c>
      <c r="U207" s="599">
        <v>0.89377230663351903</v>
      </c>
      <c r="V207" s="586">
        <v>4695042.5099999988</v>
      </c>
      <c r="W207" s="586">
        <v>4695042.5099999988</v>
      </c>
      <c r="X207" s="586">
        <v>0</v>
      </c>
      <c r="Y207" s="586">
        <v>0</v>
      </c>
      <c r="Z207" s="586">
        <v>4695042.5099999988</v>
      </c>
      <c r="AA207" s="586">
        <v>4210236.4733562963</v>
      </c>
      <c r="AB207" s="586">
        <v>0</v>
      </c>
      <c r="AC207" s="586">
        <v>0</v>
      </c>
      <c r="AD207" s="586">
        <v>4210236.4733562963</v>
      </c>
      <c r="AE207" s="586">
        <f t="shared" si="10"/>
        <v>4209650.9871811261</v>
      </c>
      <c r="AF207" s="599">
        <v>0.89674086323795554</v>
      </c>
      <c r="AG207" s="586">
        <v>4425864.08</v>
      </c>
      <c r="AH207" s="586">
        <v>4425864.08</v>
      </c>
      <c r="AI207" s="586">
        <v>0</v>
      </c>
      <c r="AJ207" s="586">
        <v>0</v>
      </c>
      <c r="AK207" s="586">
        <v>4425864.08</v>
      </c>
      <c r="AL207" s="586">
        <v>3977679.9178142073</v>
      </c>
      <c r="AM207" s="586">
        <v>0</v>
      </c>
      <c r="AN207" s="586">
        <v>0</v>
      </c>
      <c r="AO207" s="586">
        <v>3977679.9178142073</v>
      </c>
      <c r="AP207" s="599">
        <v>0.89873521778242393</v>
      </c>
      <c r="AV207" s="83">
        <v>4425864.08</v>
      </c>
      <c r="AW207" s="83">
        <v>4425864.08</v>
      </c>
      <c r="AX207" s="83">
        <v>0</v>
      </c>
      <c r="AY207" s="83">
        <v>0</v>
      </c>
      <c r="AZ207" s="83">
        <v>4425864.08</v>
      </c>
      <c r="BA207" s="83">
        <v>3977679.9178142073</v>
      </c>
      <c r="BB207" s="83">
        <v>0</v>
      </c>
      <c r="BC207" s="83">
        <v>0</v>
      </c>
      <c r="BD207" s="83">
        <v>3977679.9178142073</v>
      </c>
      <c r="BE207" s="586">
        <f t="shared" si="11"/>
        <v>3976966.9550169823</v>
      </c>
      <c r="BF207" s="82">
        <v>0.89873521778242393</v>
      </c>
    </row>
    <row r="208" spans="1:58">
      <c r="A208" s="598" t="s">
        <v>821</v>
      </c>
      <c r="B208" s="586">
        <v>1399917.59</v>
      </c>
      <c r="C208" s="586">
        <v>1399917.59</v>
      </c>
      <c r="D208" s="586">
        <v>-1399917.59</v>
      </c>
      <c r="E208" s="586">
        <v>0</v>
      </c>
      <c r="F208" s="586">
        <v>0</v>
      </c>
      <c r="G208" s="586">
        <v>1321302.6020702524</v>
      </c>
      <c r="H208" s="586">
        <v>-1321302.6020702524</v>
      </c>
      <c r="I208" s="586">
        <v>0</v>
      </c>
      <c r="J208" s="586">
        <v>0</v>
      </c>
      <c r="K208" s="599">
        <v>0.94384313155908861</v>
      </c>
      <c r="L208" s="586">
        <v>1174723.01</v>
      </c>
      <c r="M208" s="586">
        <v>1174723.01</v>
      </c>
      <c r="N208" s="586">
        <v>-1174723.01</v>
      </c>
      <c r="O208" s="586">
        <v>0</v>
      </c>
      <c r="P208" s="586">
        <v>0</v>
      </c>
      <c r="Q208" s="586">
        <v>1107500.8865041651</v>
      </c>
      <c r="R208" s="586">
        <v>-1107500.8865041651</v>
      </c>
      <c r="S208" s="586">
        <v>0</v>
      </c>
      <c r="T208" s="586">
        <v>0</v>
      </c>
      <c r="U208" s="599">
        <v>0.94277619240995802</v>
      </c>
      <c r="V208" s="586">
        <v>1184440.01</v>
      </c>
      <c r="W208" s="586">
        <v>1184440.01</v>
      </c>
      <c r="X208" s="586">
        <v>-1184440.01</v>
      </c>
      <c r="Y208" s="586">
        <v>0</v>
      </c>
      <c r="Z208" s="586">
        <v>0</v>
      </c>
      <c r="AA208" s="586">
        <v>1121808.6879689381</v>
      </c>
      <c r="AB208" s="586">
        <v>-1121808.6879689381</v>
      </c>
      <c r="AC208" s="586">
        <v>0</v>
      </c>
      <c r="AD208" s="586">
        <v>0</v>
      </c>
      <c r="AE208" s="586">
        <f t="shared" si="10"/>
        <v>0</v>
      </c>
      <c r="AF208" s="599">
        <v>0.94712157517284312</v>
      </c>
      <c r="AG208" s="586">
        <v>1126939.97</v>
      </c>
      <c r="AH208" s="586">
        <v>1126939.97</v>
      </c>
      <c r="AI208" s="586">
        <v>-1126939.97</v>
      </c>
      <c r="AJ208" s="586">
        <v>0</v>
      </c>
      <c r="AK208" s="586">
        <v>0</v>
      </c>
      <c r="AL208" s="586">
        <v>1067459.6167241368</v>
      </c>
      <c r="AM208" s="586">
        <v>-1067459.6167241368</v>
      </c>
      <c r="AN208" s="586">
        <v>0</v>
      </c>
      <c r="AO208" s="586">
        <v>0</v>
      </c>
      <c r="AP208" s="599">
        <v>0.94721959034263092</v>
      </c>
      <c r="AV208" s="83">
        <v>1126939.97</v>
      </c>
      <c r="AW208" s="83">
        <v>1126939.97</v>
      </c>
      <c r="AX208" s="83">
        <v>-1126939.97</v>
      </c>
      <c r="AY208" s="83">
        <v>0</v>
      </c>
      <c r="AZ208" s="83">
        <v>0</v>
      </c>
      <c r="BA208" s="83">
        <v>1067459.6167241368</v>
      </c>
      <c r="BB208" s="83">
        <v>-1067459.6167241368</v>
      </c>
      <c r="BC208" s="83">
        <v>0</v>
      </c>
      <c r="BD208" s="83">
        <v>0</v>
      </c>
      <c r="BE208" s="586">
        <f t="shared" si="11"/>
        <v>0</v>
      </c>
      <c r="BF208" s="82">
        <v>0.94721959034263092</v>
      </c>
    </row>
    <row r="209" spans="1:58">
      <c r="A209" s="598" t="s">
        <v>819</v>
      </c>
      <c r="B209" s="586">
        <v>12716880.460000001</v>
      </c>
      <c r="C209" s="586">
        <v>12716880.460000001</v>
      </c>
      <c r="D209" s="586">
        <v>0</v>
      </c>
      <c r="E209" s="586">
        <v>0</v>
      </c>
      <c r="F209" s="586">
        <v>12716880.460000001</v>
      </c>
      <c r="G209" s="586">
        <v>11282164.501386141</v>
      </c>
      <c r="H209" s="586">
        <v>0</v>
      </c>
      <c r="I209" s="586">
        <v>0</v>
      </c>
      <c r="J209" s="586">
        <v>11282164.501386141</v>
      </c>
      <c r="K209" s="599">
        <v>0.8871801961867416</v>
      </c>
      <c r="L209" s="586">
        <v>9762654.049999997</v>
      </c>
      <c r="M209" s="586">
        <v>9762654.049999997</v>
      </c>
      <c r="N209" s="586">
        <v>0</v>
      </c>
      <c r="O209" s="586">
        <v>0</v>
      </c>
      <c r="P209" s="586">
        <v>9762654.049999997</v>
      </c>
      <c r="Q209" s="586">
        <v>8725589.8291335646</v>
      </c>
      <c r="R209" s="586">
        <v>0</v>
      </c>
      <c r="S209" s="586">
        <v>0</v>
      </c>
      <c r="T209" s="586">
        <v>8725589.8291335646</v>
      </c>
      <c r="U209" s="599">
        <v>0.89377230663351903</v>
      </c>
      <c r="V209" s="586">
        <v>11419948.070000004</v>
      </c>
      <c r="W209" s="586">
        <v>11419948.070000004</v>
      </c>
      <c r="X209" s="586">
        <v>0</v>
      </c>
      <c r="Y209" s="586">
        <v>0</v>
      </c>
      <c r="Z209" s="586">
        <v>11419948.070000004</v>
      </c>
      <c r="AA209" s="586">
        <v>10240734.090424428</v>
      </c>
      <c r="AB209" s="586">
        <v>0</v>
      </c>
      <c r="AC209" s="586">
        <v>0</v>
      </c>
      <c r="AD209" s="586">
        <v>10240734.090424428</v>
      </c>
      <c r="AE209" s="586">
        <f t="shared" si="10"/>
        <v>10239309.987937195</v>
      </c>
      <c r="AF209" s="599">
        <v>0.89674086323795554</v>
      </c>
      <c r="AG209" s="586">
        <v>11739224.52</v>
      </c>
      <c r="AH209" s="586">
        <v>11739224.52</v>
      </c>
      <c r="AI209" s="586">
        <v>0</v>
      </c>
      <c r="AJ209" s="586">
        <v>0</v>
      </c>
      <c r="AK209" s="586">
        <v>11739224.52</v>
      </c>
      <c r="AL209" s="586">
        <v>10550454.505578971</v>
      </c>
      <c r="AM209" s="586">
        <v>0</v>
      </c>
      <c r="AN209" s="586">
        <v>0</v>
      </c>
      <c r="AO209" s="586">
        <v>10550454.505578971</v>
      </c>
      <c r="AP209" s="599">
        <v>0.89873521778242393</v>
      </c>
      <c r="AV209" s="83">
        <v>11739224.52</v>
      </c>
      <c r="AW209" s="83">
        <v>11739224.52</v>
      </c>
      <c r="AX209" s="83">
        <v>0</v>
      </c>
      <c r="AY209" s="83">
        <v>0</v>
      </c>
      <c r="AZ209" s="83">
        <v>11739224.52</v>
      </c>
      <c r="BA209" s="83">
        <v>10550454.505578971</v>
      </c>
      <c r="BB209" s="83">
        <v>0</v>
      </c>
      <c r="BC209" s="83">
        <v>0</v>
      </c>
      <c r="BD209" s="83">
        <v>10550454.505578971</v>
      </c>
      <c r="BE209" s="586">
        <f t="shared" si="11"/>
        <v>10548563.432965862</v>
      </c>
      <c r="BF209" s="82">
        <v>0.89873521778242393</v>
      </c>
    </row>
    <row r="210" spans="1:58">
      <c r="A210" s="598" t="s">
        <v>817</v>
      </c>
      <c r="B210" s="586">
        <v>1402457.95</v>
      </c>
      <c r="C210" s="586">
        <v>1402457.95</v>
      </c>
      <c r="D210" s="586">
        <v>0</v>
      </c>
      <c r="E210" s="586">
        <v>0</v>
      </c>
      <c r="F210" s="586">
        <v>1402457.95</v>
      </c>
      <c r="G210" s="586">
        <v>1244232.9192246555</v>
      </c>
      <c r="H210" s="586">
        <v>0</v>
      </c>
      <c r="I210" s="586">
        <v>0</v>
      </c>
      <c r="J210" s="586">
        <v>1244232.9192246555</v>
      </c>
      <c r="K210" s="599">
        <v>0.8871801961867416</v>
      </c>
      <c r="L210" s="586">
        <v>1254000</v>
      </c>
      <c r="M210" s="586">
        <v>1254000</v>
      </c>
      <c r="N210" s="586">
        <v>0</v>
      </c>
      <c r="O210" s="586">
        <v>0</v>
      </c>
      <c r="P210" s="586">
        <v>1254000</v>
      </c>
      <c r="Q210" s="586">
        <v>1120790.4725184329</v>
      </c>
      <c r="R210" s="586">
        <v>0</v>
      </c>
      <c r="S210" s="586">
        <v>0</v>
      </c>
      <c r="T210" s="586">
        <v>1120790.4725184329</v>
      </c>
      <c r="U210" s="599">
        <v>0.89377230663351903</v>
      </c>
      <c r="V210" s="586">
        <v>1254000</v>
      </c>
      <c r="W210" s="586">
        <v>1254000</v>
      </c>
      <c r="X210" s="586">
        <v>0</v>
      </c>
      <c r="Y210" s="586">
        <v>0</v>
      </c>
      <c r="Z210" s="586">
        <v>1254000</v>
      </c>
      <c r="AA210" s="586">
        <v>1124513.0425003963</v>
      </c>
      <c r="AB210" s="586">
        <v>0</v>
      </c>
      <c r="AC210" s="586">
        <v>0</v>
      </c>
      <c r="AD210" s="586">
        <v>1124513.0425003963</v>
      </c>
      <c r="AE210" s="586">
        <f t="shared" si="10"/>
        <v>1124356.6648611948</v>
      </c>
      <c r="AF210" s="599">
        <v>0.89674086323795554</v>
      </c>
      <c r="AG210" s="586">
        <v>1254000</v>
      </c>
      <c r="AH210" s="586">
        <v>1254000</v>
      </c>
      <c r="AI210" s="586">
        <v>0</v>
      </c>
      <c r="AJ210" s="586">
        <v>0</v>
      </c>
      <c r="AK210" s="586">
        <v>1254000</v>
      </c>
      <c r="AL210" s="586">
        <v>1127013.9630991595</v>
      </c>
      <c r="AM210" s="586">
        <v>0</v>
      </c>
      <c r="AN210" s="586">
        <v>0</v>
      </c>
      <c r="AO210" s="586">
        <v>1127013.9630991595</v>
      </c>
      <c r="AP210" s="599">
        <v>0.89873521778242393</v>
      </c>
      <c r="AV210" s="83">
        <v>1254000</v>
      </c>
      <c r="AW210" s="83">
        <v>1254000</v>
      </c>
      <c r="AX210" s="83">
        <v>0</v>
      </c>
      <c r="AY210" s="83">
        <v>0</v>
      </c>
      <c r="AZ210" s="83">
        <v>1254000</v>
      </c>
      <c r="BA210" s="83">
        <v>1127013.9630991595</v>
      </c>
      <c r="BB210" s="83">
        <v>0</v>
      </c>
      <c r="BC210" s="83">
        <v>0</v>
      </c>
      <c r="BD210" s="83">
        <v>1127013.9630991595</v>
      </c>
      <c r="BE210" s="586">
        <f t="shared" si="11"/>
        <v>1126811.9561392621</v>
      </c>
      <c r="BF210" s="82">
        <v>0.89873521778242393</v>
      </c>
    </row>
    <row r="211" spans="1:58" ht="15.75" thickBot="1">
      <c r="A211" s="598" t="s">
        <v>815</v>
      </c>
      <c r="B211" s="586">
        <v>579595.82999999996</v>
      </c>
      <c r="C211" s="586">
        <v>579595.82999999996</v>
      </c>
      <c r="D211" s="586">
        <v>0</v>
      </c>
      <c r="E211" s="586">
        <v>0</v>
      </c>
      <c r="F211" s="586">
        <v>579595.82999999996</v>
      </c>
      <c r="G211" s="586">
        <v>514205.94216841727</v>
      </c>
      <c r="H211" s="586">
        <v>0</v>
      </c>
      <c r="I211" s="586">
        <v>0</v>
      </c>
      <c r="J211" s="586">
        <v>514205.94216841727</v>
      </c>
      <c r="K211" s="599">
        <v>0.8871801961867416</v>
      </c>
      <c r="L211" s="586">
        <v>589933</v>
      </c>
      <c r="M211" s="586">
        <v>589933</v>
      </c>
      <c r="N211" s="586">
        <v>0</v>
      </c>
      <c r="O211" s="586">
        <v>0</v>
      </c>
      <c r="P211" s="586">
        <v>589933</v>
      </c>
      <c r="Q211" s="586">
        <v>527265.77816923184</v>
      </c>
      <c r="R211" s="586">
        <v>0</v>
      </c>
      <c r="S211" s="586">
        <v>0</v>
      </c>
      <c r="T211" s="586">
        <v>527265.77816923184</v>
      </c>
      <c r="U211" s="599">
        <v>0.89377230663351903</v>
      </c>
      <c r="V211" s="586">
        <v>643783.55000000016</v>
      </c>
      <c r="W211" s="586">
        <v>643783.55000000016</v>
      </c>
      <c r="X211" s="586">
        <v>0</v>
      </c>
      <c r="Y211" s="586">
        <v>0</v>
      </c>
      <c r="Z211" s="586">
        <v>643783.55000000016</v>
      </c>
      <c r="AA211" s="586">
        <v>577307.01636539563</v>
      </c>
      <c r="AB211" s="586">
        <v>0</v>
      </c>
      <c r="AC211" s="586">
        <v>0</v>
      </c>
      <c r="AD211" s="586">
        <v>577307.01636539563</v>
      </c>
      <c r="AE211" s="586">
        <f t="shared" si="10"/>
        <v>577226.73458572605</v>
      </c>
      <c r="AF211" s="599">
        <v>0.89674086323795554</v>
      </c>
      <c r="AG211" s="586">
        <v>667497.79999999981</v>
      </c>
      <c r="AH211" s="586">
        <v>667497.79999999981</v>
      </c>
      <c r="AI211" s="586">
        <v>0</v>
      </c>
      <c r="AJ211" s="586">
        <v>0</v>
      </c>
      <c r="AK211" s="586">
        <v>667497.79999999981</v>
      </c>
      <c r="AL211" s="586">
        <v>599903.7806522887</v>
      </c>
      <c r="AM211" s="586">
        <v>0</v>
      </c>
      <c r="AN211" s="586">
        <v>0</v>
      </c>
      <c r="AO211" s="586">
        <v>599903.7806522887</v>
      </c>
      <c r="AP211" s="599">
        <v>0.89873521778242393</v>
      </c>
      <c r="AV211" s="83">
        <v>667497.79999999981</v>
      </c>
      <c r="AW211" s="83">
        <v>667497.79999999981</v>
      </c>
      <c r="AX211" s="83">
        <v>0</v>
      </c>
      <c r="AY211" s="83">
        <v>0</v>
      </c>
      <c r="AZ211" s="83">
        <v>667497.79999999981</v>
      </c>
      <c r="BA211" s="83">
        <v>599903.7806522887</v>
      </c>
      <c r="BB211" s="83">
        <v>0</v>
      </c>
      <c r="BC211" s="83">
        <v>0</v>
      </c>
      <c r="BD211" s="83">
        <v>599903.7806522887</v>
      </c>
      <c r="BE211" s="586">
        <f t="shared" si="11"/>
        <v>599796.25337851176</v>
      </c>
      <c r="BF211" s="82">
        <v>0.89873521778242393</v>
      </c>
    </row>
    <row r="212" spans="1:58">
      <c r="A212" s="597" t="s">
        <v>813</v>
      </c>
      <c r="B212" s="600">
        <v>97923842.700000018</v>
      </c>
      <c r="C212" s="600">
        <v>97923842.700000018</v>
      </c>
      <c r="D212" s="600">
        <v>-30408673.869999997</v>
      </c>
      <c r="E212" s="600">
        <v>0</v>
      </c>
      <c r="F212" s="600">
        <v>67515168.830000013</v>
      </c>
      <c r="G212" s="600">
        <v>88644522.206719205</v>
      </c>
      <c r="H212" s="600">
        <v>-28746401.47853883</v>
      </c>
      <c r="I212" s="600">
        <v>0</v>
      </c>
      <c r="J212" s="600">
        <v>59898120.728180386</v>
      </c>
      <c r="K212" s="601" t="s">
        <v>5</v>
      </c>
      <c r="L212" s="600">
        <v>73667873.689999998</v>
      </c>
      <c r="M212" s="600">
        <v>73667873.689999998</v>
      </c>
      <c r="N212" s="600">
        <v>-6780045.8599999994</v>
      </c>
      <c r="O212" s="600">
        <v>0</v>
      </c>
      <c r="P212" s="600">
        <v>66887827.829999998</v>
      </c>
      <c r="Q212" s="600">
        <v>66174553.985580474</v>
      </c>
      <c r="R212" s="600">
        <v>-6392065.8202556986</v>
      </c>
      <c r="S212" s="600">
        <v>0</v>
      </c>
      <c r="T212" s="600">
        <v>59782488.165324777</v>
      </c>
      <c r="U212" s="601" t="s">
        <v>5</v>
      </c>
      <c r="V212" s="600">
        <v>71988096.439999998</v>
      </c>
      <c r="W212" s="600">
        <v>71988096.439999998</v>
      </c>
      <c r="X212" s="600">
        <v>-5187737.919999999</v>
      </c>
      <c r="Y212" s="600">
        <v>0</v>
      </c>
      <c r="Z212" s="600">
        <v>66800358.519999996</v>
      </c>
      <c r="AA212" s="600">
        <v>64816029.674204029</v>
      </c>
      <c r="AB212" s="600">
        <v>-4913418.510374289</v>
      </c>
      <c r="AC212" s="600">
        <v>0</v>
      </c>
      <c r="AD212" s="600">
        <v>59902611.163829736</v>
      </c>
      <c r="AE212" s="600">
        <f>SUM(AE193:AE211)</f>
        <v>59894280.954608709</v>
      </c>
      <c r="AF212" s="601" t="s">
        <v>5</v>
      </c>
      <c r="AG212" s="600">
        <v>73060370.030000001</v>
      </c>
      <c r="AH212" s="600">
        <v>73060370.030000001</v>
      </c>
      <c r="AI212" s="600">
        <v>-4952148.32</v>
      </c>
      <c r="AJ212" s="600">
        <v>0</v>
      </c>
      <c r="AK212" s="600">
        <v>68108221.710000008</v>
      </c>
      <c r="AL212" s="600">
        <v>65902029.374296822</v>
      </c>
      <c r="AM212" s="600">
        <v>-4690771.9029863477</v>
      </c>
      <c r="AN212" s="600">
        <v>0</v>
      </c>
      <c r="AO212" s="600">
        <v>61211257.471310474</v>
      </c>
      <c r="AP212" s="601" t="s">
        <v>5</v>
      </c>
      <c r="AV212" s="78">
        <v>73060370.030000001</v>
      </c>
      <c r="AW212" s="78">
        <v>73060370.030000001</v>
      </c>
      <c r="AX212" s="78">
        <v>-4952148.32</v>
      </c>
      <c r="AY212" s="78">
        <v>0</v>
      </c>
      <c r="AZ212" s="78">
        <v>68108221.710000008</v>
      </c>
      <c r="BA212" s="78">
        <v>65902029.374296822</v>
      </c>
      <c r="BB212" s="78">
        <v>-4690771.9029863477</v>
      </c>
      <c r="BC212" s="78">
        <v>0</v>
      </c>
      <c r="BD212" s="78">
        <v>61211257.471310474</v>
      </c>
      <c r="BE212" s="600">
        <f>SUM(BE193:BE211)</f>
        <v>61200285.912449494</v>
      </c>
      <c r="BF212" s="74" t="s">
        <v>5</v>
      </c>
    </row>
    <row r="214" spans="1:58">
      <c r="A214" s="597" t="s">
        <v>771</v>
      </c>
      <c r="B214" s="586"/>
      <c r="C214" s="586"/>
      <c r="D214" s="586"/>
      <c r="E214" s="586"/>
      <c r="F214" s="586"/>
      <c r="G214" s="586"/>
      <c r="H214" s="586"/>
      <c r="I214" s="586"/>
      <c r="J214" s="586"/>
      <c r="K214" s="586"/>
      <c r="L214" s="586"/>
      <c r="M214" s="586"/>
      <c r="N214" s="586"/>
      <c r="O214" s="586"/>
      <c r="P214" s="586"/>
      <c r="Q214" s="586"/>
      <c r="R214" s="586"/>
      <c r="S214" s="586"/>
      <c r="T214" s="586"/>
      <c r="U214" s="586"/>
      <c r="V214" s="586"/>
      <c r="W214" s="586"/>
      <c r="X214" s="586"/>
      <c r="Y214" s="586"/>
      <c r="Z214" s="586"/>
      <c r="AA214" s="586"/>
      <c r="AB214" s="586"/>
      <c r="AC214" s="586"/>
      <c r="AD214" s="586"/>
      <c r="AE214" s="586"/>
      <c r="AF214" s="586"/>
      <c r="AG214" s="586"/>
      <c r="AH214" s="586"/>
      <c r="AI214" s="586"/>
      <c r="AJ214" s="586"/>
      <c r="AK214" s="586"/>
      <c r="AL214" s="586"/>
      <c r="AM214" s="586"/>
      <c r="AN214" s="586"/>
      <c r="AO214" s="586"/>
      <c r="AP214" s="586"/>
      <c r="AV214" s="83"/>
      <c r="AW214" s="83"/>
      <c r="AX214" s="83"/>
      <c r="AY214" s="83"/>
      <c r="AZ214" s="83"/>
      <c r="BA214" s="83"/>
      <c r="BB214" s="83"/>
      <c r="BC214" s="83"/>
      <c r="BD214" s="83"/>
      <c r="BE214" s="586"/>
      <c r="BF214" s="83"/>
    </row>
    <row r="215" spans="1:58">
      <c r="A215" s="598" t="s">
        <v>812</v>
      </c>
      <c r="B215" s="586">
        <v>17704042.93</v>
      </c>
      <c r="C215" s="586">
        <v>17704042.93</v>
      </c>
      <c r="D215" s="586">
        <v>0</v>
      </c>
      <c r="E215" s="586">
        <v>0</v>
      </c>
      <c r="F215" s="586">
        <v>17704042.93</v>
      </c>
      <c r="G215" s="586">
        <v>17704042.93</v>
      </c>
      <c r="H215" s="586">
        <v>0</v>
      </c>
      <c r="I215" s="586">
        <v>0</v>
      </c>
      <c r="J215" s="586">
        <v>17704042.93</v>
      </c>
      <c r="K215" s="599">
        <v>1</v>
      </c>
      <c r="L215" s="586">
        <v>22114789.750000011</v>
      </c>
      <c r="M215" s="586">
        <v>22114789.750000011</v>
      </c>
      <c r="N215" s="586">
        <v>0</v>
      </c>
      <c r="O215" s="586">
        <v>0</v>
      </c>
      <c r="P215" s="586">
        <v>22114789.750000011</v>
      </c>
      <c r="Q215" s="586">
        <v>22114789.750000011</v>
      </c>
      <c r="R215" s="586">
        <v>0</v>
      </c>
      <c r="S215" s="586">
        <v>0</v>
      </c>
      <c r="T215" s="586">
        <v>22114789.750000011</v>
      </c>
      <c r="U215" s="599">
        <v>1</v>
      </c>
      <c r="V215" s="586">
        <v>21701549.749999996</v>
      </c>
      <c r="W215" s="586">
        <v>21701549.749999996</v>
      </c>
      <c r="X215" s="586">
        <v>0</v>
      </c>
      <c r="Y215" s="586">
        <v>0</v>
      </c>
      <c r="Z215" s="586">
        <v>21701549.749999996</v>
      </c>
      <c r="AA215" s="586">
        <v>21701549.749999996</v>
      </c>
      <c r="AB215" s="586">
        <v>0</v>
      </c>
      <c r="AC215" s="586">
        <v>0</v>
      </c>
      <c r="AD215" s="586">
        <v>21701549.749999996</v>
      </c>
      <c r="AE215" s="586">
        <f t="shared" ref="AE215:AE236" si="12">+IF(AF215=1,AD215,AD215*$AT$6)</f>
        <v>21701549.749999996</v>
      </c>
      <c r="AF215" s="599">
        <v>1</v>
      </c>
      <c r="AG215" s="586">
        <v>22178624.260000002</v>
      </c>
      <c r="AH215" s="586">
        <v>22178624.260000002</v>
      </c>
      <c r="AI215" s="586">
        <v>0</v>
      </c>
      <c r="AJ215" s="586">
        <v>0</v>
      </c>
      <c r="AK215" s="586">
        <v>22178624.260000002</v>
      </c>
      <c r="AL215" s="586">
        <v>22178624.260000002</v>
      </c>
      <c r="AM215" s="586">
        <v>0</v>
      </c>
      <c r="AN215" s="586">
        <v>0</v>
      </c>
      <c r="AO215" s="586">
        <v>22178624.260000002</v>
      </c>
      <c r="AP215" s="599">
        <v>1</v>
      </c>
      <c r="AV215" s="83">
        <v>22178624.260000002</v>
      </c>
      <c r="AW215" s="83">
        <v>22178624.260000002</v>
      </c>
      <c r="AX215" s="83">
        <v>0</v>
      </c>
      <c r="AY215" s="83">
        <v>0</v>
      </c>
      <c r="AZ215" s="83">
        <v>22178624.260000002</v>
      </c>
      <c r="BA215" s="83">
        <v>22178624.260000002</v>
      </c>
      <c r="BB215" s="83">
        <v>0</v>
      </c>
      <c r="BC215" s="83">
        <v>0</v>
      </c>
      <c r="BD215" s="83">
        <v>22178624.260000002</v>
      </c>
      <c r="BE215" s="586">
        <f t="shared" ref="BE215:BE236" si="13">+IF(BF215=1,BD215,BD215*$BJ$6)</f>
        <v>22178624.260000002</v>
      </c>
      <c r="BF215" s="82">
        <v>1</v>
      </c>
    </row>
    <row r="216" spans="1:58">
      <c r="A216" s="598" t="s">
        <v>810</v>
      </c>
      <c r="B216" s="586">
        <v>4470796.0599999996</v>
      </c>
      <c r="C216" s="586">
        <v>4470796.0599999996</v>
      </c>
      <c r="D216" s="586">
        <v>0</v>
      </c>
      <c r="E216" s="586">
        <v>0</v>
      </c>
      <c r="F216" s="586">
        <v>4470796.0599999996</v>
      </c>
      <c r="G216" s="586">
        <v>4470796.0599999996</v>
      </c>
      <c r="H216" s="586">
        <v>0</v>
      </c>
      <c r="I216" s="586">
        <v>0</v>
      </c>
      <c r="J216" s="586">
        <v>4470796.0599999996</v>
      </c>
      <c r="K216" s="599">
        <v>1</v>
      </c>
      <c r="L216" s="586">
        <v>5107529.8</v>
      </c>
      <c r="M216" s="586">
        <v>5107529.8</v>
      </c>
      <c r="N216" s="586">
        <v>0</v>
      </c>
      <c r="O216" s="586">
        <v>0</v>
      </c>
      <c r="P216" s="586">
        <v>5107529.8</v>
      </c>
      <c r="Q216" s="586">
        <v>5107529.8</v>
      </c>
      <c r="R216" s="586">
        <v>0</v>
      </c>
      <c r="S216" s="586">
        <v>0</v>
      </c>
      <c r="T216" s="586">
        <v>5107529.8</v>
      </c>
      <c r="U216" s="599">
        <v>1</v>
      </c>
      <c r="V216" s="586">
        <v>5768134.9100000001</v>
      </c>
      <c r="W216" s="586">
        <v>5768134.9100000001</v>
      </c>
      <c r="X216" s="586">
        <v>0</v>
      </c>
      <c r="Y216" s="586">
        <v>0</v>
      </c>
      <c r="Z216" s="586">
        <v>5768134.9100000001</v>
      </c>
      <c r="AA216" s="586">
        <v>5768134.9100000001</v>
      </c>
      <c r="AB216" s="586">
        <v>0</v>
      </c>
      <c r="AC216" s="586">
        <v>0</v>
      </c>
      <c r="AD216" s="586">
        <v>5768134.9100000001</v>
      </c>
      <c r="AE216" s="586">
        <f t="shared" si="12"/>
        <v>5768134.9100000001</v>
      </c>
      <c r="AF216" s="599">
        <v>1</v>
      </c>
      <c r="AG216" s="586">
        <v>5995483.25</v>
      </c>
      <c r="AH216" s="586">
        <v>5995483.25</v>
      </c>
      <c r="AI216" s="586">
        <v>0</v>
      </c>
      <c r="AJ216" s="586">
        <v>0</v>
      </c>
      <c r="AK216" s="586">
        <v>5995483.25</v>
      </c>
      <c r="AL216" s="586">
        <v>5995483.25</v>
      </c>
      <c r="AM216" s="586">
        <v>0</v>
      </c>
      <c r="AN216" s="586">
        <v>0</v>
      </c>
      <c r="AO216" s="586">
        <v>5995483.25</v>
      </c>
      <c r="AP216" s="599">
        <v>1</v>
      </c>
      <c r="AV216" s="83">
        <v>5995483.25</v>
      </c>
      <c r="AW216" s="83">
        <v>5995483.25</v>
      </c>
      <c r="AX216" s="83">
        <v>0</v>
      </c>
      <c r="AY216" s="83">
        <v>0</v>
      </c>
      <c r="AZ216" s="83">
        <v>5995483.25</v>
      </c>
      <c r="BA216" s="83">
        <v>5995483.25</v>
      </c>
      <c r="BB216" s="83">
        <v>0</v>
      </c>
      <c r="BC216" s="83">
        <v>0</v>
      </c>
      <c r="BD216" s="83">
        <v>5995483.25</v>
      </c>
      <c r="BE216" s="586">
        <f t="shared" si="13"/>
        <v>5995483.25</v>
      </c>
      <c r="BF216" s="82">
        <v>1</v>
      </c>
    </row>
    <row r="217" spans="1:58">
      <c r="A217" s="598" t="s">
        <v>808</v>
      </c>
      <c r="B217" s="586">
        <v>2846051.65</v>
      </c>
      <c r="C217" s="586">
        <v>2846051.65</v>
      </c>
      <c r="D217" s="586">
        <v>0</v>
      </c>
      <c r="E217" s="586">
        <v>0</v>
      </c>
      <c r="F217" s="586">
        <v>2846051.65</v>
      </c>
      <c r="G217" s="586">
        <v>2846051.65</v>
      </c>
      <c r="H217" s="586">
        <v>0</v>
      </c>
      <c r="I217" s="586">
        <v>0</v>
      </c>
      <c r="J217" s="586">
        <v>2846051.65</v>
      </c>
      <c r="K217" s="599">
        <v>1</v>
      </c>
      <c r="L217" s="586">
        <v>2776859.5599999996</v>
      </c>
      <c r="M217" s="586">
        <v>2776859.5599999996</v>
      </c>
      <c r="N217" s="586">
        <v>0</v>
      </c>
      <c r="O217" s="586">
        <v>0</v>
      </c>
      <c r="P217" s="586">
        <v>2776859.5599999996</v>
      </c>
      <c r="Q217" s="586">
        <v>2776859.5599999996</v>
      </c>
      <c r="R217" s="586">
        <v>0</v>
      </c>
      <c r="S217" s="586">
        <v>0</v>
      </c>
      <c r="T217" s="586">
        <v>2776859.5599999996</v>
      </c>
      <c r="U217" s="599">
        <v>1</v>
      </c>
      <c r="V217" s="586">
        <v>2696034.77</v>
      </c>
      <c r="W217" s="586">
        <v>2696034.77</v>
      </c>
      <c r="X217" s="586">
        <v>0</v>
      </c>
      <c r="Y217" s="586">
        <v>0</v>
      </c>
      <c r="Z217" s="586">
        <v>2696034.77</v>
      </c>
      <c r="AA217" s="586">
        <v>2696034.77</v>
      </c>
      <c r="AB217" s="586">
        <v>0</v>
      </c>
      <c r="AC217" s="586">
        <v>0</v>
      </c>
      <c r="AD217" s="586">
        <v>2696034.77</v>
      </c>
      <c r="AE217" s="586">
        <f t="shared" si="12"/>
        <v>2696034.77</v>
      </c>
      <c r="AF217" s="599">
        <v>1</v>
      </c>
      <c r="AG217" s="586">
        <v>2650228.1000000006</v>
      </c>
      <c r="AH217" s="586">
        <v>2650228.1000000006</v>
      </c>
      <c r="AI217" s="586">
        <v>0</v>
      </c>
      <c r="AJ217" s="586">
        <v>0</v>
      </c>
      <c r="AK217" s="586">
        <v>2650228.1000000006</v>
      </c>
      <c r="AL217" s="586">
        <v>2650228.1000000006</v>
      </c>
      <c r="AM217" s="586">
        <v>0</v>
      </c>
      <c r="AN217" s="586">
        <v>0</v>
      </c>
      <c r="AO217" s="586">
        <v>2650228.1000000006</v>
      </c>
      <c r="AP217" s="599">
        <v>1</v>
      </c>
      <c r="AV217" s="83">
        <v>2650228.1000000006</v>
      </c>
      <c r="AW217" s="83">
        <v>2650228.1000000006</v>
      </c>
      <c r="AX217" s="83">
        <v>0</v>
      </c>
      <c r="AY217" s="83">
        <v>0</v>
      </c>
      <c r="AZ217" s="83">
        <v>2650228.1000000006</v>
      </c>
      <c r="BA217" s="83">
        <v>2650228.1000000006</v>
      </c>
      <c r="BB217" s="83">
        <v>0</v>
      </c>
      <c r="BC217" s="83">
        <v>0</v>
      </c>
      <c r="BD217" s="83">
        <v>2650228.1000000006</v>
      </c>
      <c r="BE217" s="586">
        <f t="shared" si="13"/>
        <v>2650228.1000000006</v>
      </c>
      <c r="BF217" s="82">
        <v>1</v>
      </c>
    </row>
    <row r="218" spans="1:58">
      <c r="A218" s="598" t="s">
        <v>806</v>
      </c>
      <c r="B218" s="586">
        <v>14127152.310000001</v>
      </c>
      <c r="C218" s="586">
        <v>14127152.310000001</v>
      </c>
      <c r="D218" s="586">
        <v>0</v>
      </c>
      <c r="E218" s="586">
        <v>0</v>
      </c>
      <c r="F218" s="586">
        <v>14127152.310000001</v>
      </c>
      <c r="G218" s="586">
        <v>14127152.310000001</v>
      </c>
      <c r="H218" s="586">
        <v>0</v>
      </c>
      <c r="I218" s="586">
        <v>0</v>
      </c>
      <c r="J218" s="586">
        <v>14127152.310000001</v>
      </c>
      <c r="K218" s="599">
        <v>1</v>
      </c>
      <c r="L218" s="586">
        <v>13244936.040000018</v>
      </c>
      <c r="M218" s="586">
        <v>13244936.040000018</v>
      </c>
      <c r="N218" s="586">
        <v>0</v>
      </c>
      <c r="O218" s="586">
        <v>0</v>
      </c>
      <c r="P218" s="586">
        <v>13244936.040000018</v>
      </c>
      <c r="Q218" s="586">
        <v>13244936.040000018</v>
      </c>
      <c r="R218" s="586">
        <v>0</v>
      </c>
      <c r="S218" s="586">
        <v>0</v>
      </c>
      <c r="T218" s="586">
        <v>13244936.040000018</v>
      </c>
      <c r="U218" s="599">
        <v>1</v>
      </c>
      <c r="V218" s="586">
        <v>14426977.470000027</v>
      </c>
      <c r="W218" s="586">
        <v>14426977.470000027</v>
      </c>
      <c r="X218" s="586">
        <v>0</v>
      </c>
      <c r="Y218" s="586">
        <v>0</v>
      </c>
      <c r="Z218" s="586">
        <v>14426977.470000027</v>
      </c>
      <c r="AA218" s="586">
        <v>14426977.470000025</v>
      </c>
      <c r="AB218" s="586">
        <v>0</v>
      </c>
      <c r="AC218" s="586">
        <v>0</v>
      </c>
      <c r="AD218" s="586">
        <v>14426977.470000025</v>
      </c>
      <c r="AE218" s="586">
        <f t="shared" si="12"/>
        <v>14426977.470000025</v>
      </c>
      <c r="AF218" s="599">
        <v>0.99999999999999989</v>
      </c>
      <c r="AG218" s="586">
        <v>14872852.460000036</v>
      </c>
      <c r="AH218" s="586">
        <v>14872852.460000036</v>
      </c>
      <c r="AI218" s="586">
        <v>0</v>
      </c>
      <c r="AJ218" s="586">
        <v>0</v>
      </c>
      <c r="AK218" s="586">
        <v>14872852.460000036</v>
      </c>
      <c r="AL218" s="586">
        <v>14872852.460000034</v>
      </c>
      <c r="AM218" s="586">
        <v>0</v>
      </c>
      <c r="AN218" s="586">
        <v>0</v>
      </c>
      <c r="AO218" s="586">
        <v>14872852.460000034</v>
      </c>
      <c r="AP218" s="599">
        <v>0.99999999999999989</v>
      </c>
      <c r="AV218" s="83">
        <v>14872852.460000036</v>
      </c>
      <c r="AW218" s="83">
        <v>14872852.460000036</v>
      </c>
      <c r="AX218" s="83">
        <v>0</v>
      </c>
      <c r="AY218" s="83">
        <v>0</v>
      </c>
      <c r="AZ218" s="83">
        <v>14872852.460000036</v>
      </c>
      <c r="BA218" s="83">
        <v>14872852.460000034</v>
      </c>
      <c r="BB218" s="83">
        <v>0</v>
      </c>
      <c r="BC218" s="83">
        <v>0</v>
      </c>
      <c r="BD218" s="83">
        <v>14872852.460000034</v>
      </c>
      <c r="BE218" s="586">
        <f t="shared" si="13"/>
        <v>14872852.460000034</v>
      </c>
      <c r="BF218" s="82">
        <v>0.99999999999999989</v>
      </c>
    </row>
    <row r="219" spans="1:58">
      <c r="A219" s="598" t="s">
        <v>804</v>
      </c>
      <c r="B219" s="586">
        <v>6183229.3400000008</v>
      </c>
      <c r="C219" s="586">
        <v>6183229.3400000008</v>
      </c>
      <c r="D219" s="586">
        <v>0</v>
      </c>
      <c r="E219" s="586">
        <v>0</v>
      </c>
      <c r="F219" s="586">
        <v>6183229.3400000008</v>
      </c>
      <c r="G219" s="586">
        <v>6183229.3400000008</v>
      </c>
      <c r="H219" s="586">
        <v>0</v>
      </c>
      <c r="I219" s="586">
        <v>0</v>
      </c>
      <c r="J219" s="586">
        <v>6183229.3400000008</v>
      </c>
      <c r="K219" s="599">
        <v>1</v>
      </c>
      <c r="L219" s="586">
        <v>5530044.0100000016</v>
      </c>
      <c r="M219" s="586">
        <v>5530044.0100000016</v>
      </c>
      <c r="N219" s="586">
        <v>0</v>
      </c>
      <c r="O219" s="586">
        <v>0</v>
      </c>
      <c r="P219" s="586">
        <v>5530044.0100000016</v>
      </c>
      <c r="Q219" s="586">
        <v>5530044.0100000016</v>
      </c>
      <c r="R219" s="586">
        <v>0</v>
      </c>
      <c r="S219" s="586">
        <v>0</v>
      </c>
      <c r="T219" s="586">
        <v>5530044.0100000016</v>
      </c>
      <c r="U219" s="599">
        <v>1</v>
      </c>
      <c r="V219" s="586">
        <v>5792958.209999999</v>
      </c>
      <c r="W219" s="586">
        <v>5792958.209999999</v>
      </c>
      <c r="X219" s="586">
        <v>0</v>
      </c>
      <c r="Y219" s="586">
        <v>0</v>
      </c>
      <c r="Z219" s="586">
        <v>5792958.209999999</v>
      </c>
      <c r="AA219" s="586">
        <v>5792958.2099999981</v>
      </c>
      <c r="AB219" s="586">
        <v>0</v>
      </c>
      <c r="AC219" s="586">
        <v>0</v>
      </c>
      <c r="AD219" s="586">
        <v>5792958.2099999981</v>
      </c>
      <c r="AE219" s="586">
        <f t="shared" si="12"/>
        <v>5792958.2099999981</v>
      </c>
      <c r="AF219" s="599">
        <v>0.99999999999999989</v>
      </c>
      <c r="AG219" s="586">
        <v>6436904.5199999958</v>
      </c>
      <c r="AH219" s="586">
        <v>6436904.5199999958</v>
      </c>
      <c r="AI219" s="586">
        <v>0</v>
      </c>
      <c r="AJ219" s="586">
        <v>0</v>
      </c>
      <c r="AK219" s="586">
        <v>6436904.5199999958</v>
      </c>
      <c r="AL219" s="586">
        <v>6436904.5199999958</v>
      </c>
      <c r="AM219" s="586">
        <v>0</v>
      </c>
      <c r="AN219" s="586">
        <v>0</v>
      </c>
      <c r="AO219" s="586">
        <v>6436904.5199999958</v>
      </c>
      <c r="AP219" s="599">
        <v>1</v>
      </c>
      <c r="AV219" s="83">
        <v>6436904.5199999958</v>
      </c>
      <c r="AW219" s="83">
        <v>6436904.5199999958</v>
      </c>
      <c r="AX219" s="83">
        <v>0</v>
      </c>
      <c r="AY219" s="83">
        <v>0</v>
      </c>
      <c r="AZ219" s="83">
        <v>6436904.5199999958</v>
      </c>
      <c r="BA219" s="83">
        <v>6436904.5199999958</v>
      </c>
      <c r="BB219" s="83">
        <v>0</v>
      </c>
      <c r="BC219" s="83">
        <v>0</v>
      </c>
      <c r="BD219" s="83">
        <v>6436904.5199999958</v>
      </c>
      <c r="BE219" s="586">
        <f t="shared" si="13"/>
        <v>6436904.5199999958</v>
      </c>
      <c r="BF219" s="82">
        <v>1</v>
      </c>
    </row>
    <row r="220" spans="1:58">
      <c r="A220" s="598" t="s">
        <v>802</v>
      </c>
      <c r="B220" s="586">
        <v>209725.62000000002</v>
      </c>
      <c r="C220" s="586">
        <v>209725.62000000002</v>
      </c>
      <c r="D220" s="586">
        <v>0</v>
      </c>
      <c r="E220" s="586">
        <v>0</v>
      </c>
      <c r="F220" s="586">
        <v>209725.62000000002</v>
      </c>
      <c r="G220" s="586">
        <v>209725.62000000002</v>
      </c>
      <c r="H220" s="586">
        <v>0</v>
      </c>
      <c r="I220" s="586">
        <v>0</v>
      </c>
      <c r="J220" s="586">
        <v>209725.62000000002</v>
      </c>
      <c r="K220" s="599">
        <v>1</v>
      </c>
      <c r="L220" s="586">
        <v>261127.54</v>
      </c>
      <c r="M220" s="586">
        <v>261127.54</v>
      </c>
      <c r="N220" s="586">
        <v>0</v>
      </c>
      <c r="O220" s="586">
        <v>0</v>
      </c>
      <c r="P220" s="586">
        <v>261127.54</v>
      </c>
      <c r="Q220" s="586">
        <v>261127.54</v>
      </c>
      <c r="R220" s="586">
        <v>0</v>
      </c>
      <c r="S220" s="586">
        <v>0</v>
      </c>
      <c r="T220" s="586">
        <v>261127.54</v>
      </c>
      <c r="U220" s="599">
        <v>1</v>
      </c>
      <c r="V220" s="586">
        <v>267528.5</v>
      </c>
      <c r="W220" s="586">
        <v>267528.5</v>
      </c>
      <c r="X220" s="586">
        <v>0</v>
      </c>
      <c r="Y220" s="586">
        <v>0</v>
      </c>
      <c r="Z220" s="586">
        <v>267528.5</v>
      </c>
      <c r="AA220" s="586">
        <v>267528.5</v>
      </c>
      <c r="AB220" s="586">
        <v>0</v>
      </c>
      <c r="AC220" s="586">
        <v>0</v>
      </c>
      <c r="AD220" s="586">
        <v>267528.5</v>
      </c>
      <c r="AE220" s="586">
        <f t="shared" si="12"/>
        <v>267528.5</v>
      </c>
      <c r="AF220" s="599">
        <v>1</v>
      </c>
      <c r="AG220" s="586">
        <v>267111.12</v>
      </c>
      <c r="AH220" s="586">
        <v>267111.12</v>
      </c>
      <c r="AI220" s="586">
        <v>0</v>
      </c>
      <c r="AJ220" s="586">
        <v>0</v>
      </c>
      <c r="AK220" s="586">
        <v>267111.12</v>
      </c>
      <c r="AL220" s="586">
        <v>267111.12</v>
      </c>
      <c r="AM220" s="586">
        <v>0</v>
      </c>
      <c r="AN220" s="586">
        <v>0</v>
      </c>
      <c r="AO220" s="586">
        <v>267111.12</v>
      </c>
      <c r="AP220" s="599">
        <v>1</v>
      </c>
      <c r="AV220" s="83">
        <v>267111.12</v>
      </c>
      <c r="AW220" s="83">
        <v>267111.12</v>
      </c>
      <c r="AX220" s="83">
        <v>0</v>
      </c>
      <c r="AY220" s="83">
        <v>0</v>
      </c>
      <c r="AZ220" s="83">
        <v>267111.12</v>
      </c>
      <c r="BA220" s="83">
        <v>267111.12</v>
      </c>
      <c r="BB220" s="83">
        <v>0</v>
      </c>
      <c r="BC220" s="83">
        <v>0</v>
      </c>
      <c r="BD220" s="83">
        <v>267111.12</v>
      </c>
      <c r="BE220" s="586">
        <f t="shared" si="13"/>
        <v>267111.12</v>
      </c>
      <c r="BF220" s="82">
        <v>1</v>
      </c>
    </row>
    <row r="221" spans="1:58">
      <c r="A221" s="598" t="s">
        <v>800</v>
      </c>
      <c r="B221" s="586">
        <v>3014949.6800000006</v>
      </c>
      <c r="C221" s="586">
        <v>3014949.6800000006</v>
      </c>
      <c r="D221" s="586">
        <v>0</v>
      </c>
      <c r="E221" s="586">
        <v>0</v>
      </c>
      <c r="F221" s="586">
        <v>3014949.6800000006</v>
      </c>
      <c r="G221" s="586">
        <v>3008074.8840498244</v>
      </c>
      <c r="H221" s="586">
        <v>0</v>
      </c>
      <c r="I221" s="586">
        <v>0</v>
      </c>
      <c r="J221" s="586">
        <v>3008074.8840498244</v>
      </c>
      <c r="K221" s="599">
        <v>0.99771976428138065</v>
      </c>
      <c r="L221" s="586">
        <v>5105137.1500000004</v>
      </c>
      <c r="M221" s="586">
        <v>5105137.1500000004</v>
      </c>
      <c r="N221" s="586">
        <v>0</v>
      </c>
      <c r="O221" s="586">
        <v>0</v>
      </c>
      <c r="P221" s="586">
        <v>5105137.1500000004</v>
      </c>
      <c r="Q221" s="586">
        <v>5093499.4235040816</v>
      </c>
      <c r="R221" s="586">
        <v>0</v>
      </c>
      <c r="S221" s="586">
        <v>0</v>
      </c>
      <c r="T221" s="586">
        <v>5093499.4235040816</v>
      </c>
      <c r="U221" s="599">
        <v>0.99772038906027838</v>
      </c>
      <c r="V221" s="586">
        <v>3470409.920000005</v>
      </c>
      <c r="W221" s="586">
        <v>3470409.920000005</v>
      </c>
      <c r="X221" s="586">
        <v>0</v>
      </c>
      <c r="Y221" s="586">
        <v>0</v>
      </c>
      <c r="Z221" s="586">
        <v>3470409.920000005</v>
      </c>
      <c r="AA221" s="586">
        <v>3462498.7355810548</v>
      </c>
      <c r="AB221" s="586">
        <v>0</v>
      </c>
      <c r="AC221" s="586">
        <v>0</v>
      </c>
      <c r="AD221" s="586">
        <v>3462498.7355810548</v>
      </c>
      <c r="AE221" s="586">
        <f t="shared" si="12"/>
        <v>3462017.2317144531</v>
      </c>
      <c r="AF221" s="599">
        <v>0.99772038906027838</v>
      </c>
      <c r="AG221" s="586">
        <v>4059443.1</v>
      </c>
      <c r="AH221" s="586">
        <v>4059443.1</v>
      </c>
      <c r="AI221" s="586">
        <v>0</v>
      </c>
      <c r="AJ221" s="586">
        <v>0</v>
      </c>
      <c r="AK221" s="586">
        <v>4059443.1</v>
      </c>
      <c r="AL221" s="586">
        <v>4050189.1491000624</v>
      </c>
      <c r="AM221" s="586">
        <v>0</v>
      </c>
      <c r="AN221" s="586">
        <v>0</v>
      </c>
      <c r="AO221" s="586">
        <v>4050189.1491000624</v>
      </c>
      <c r="AP221" s="599">
        <v>0.99772038906027838</v>
      </c>
      <c r="AV221" s="83">
        <v>4059443.1</v>
      </c>
      <c r="AW221" s="83">
        <v>4059443.1</v>
      </c>
      <c r="AX221" s="83">
        <v>0</v>
      </c>
      <c r="AY221" s="83">
        <v>0</v>
      </c>
      <c r="AZ221" s="83">
        <v>4059443.1</v>
      </c>
      <c r="BA221" s="83">
        <v>4050189.1491000624</v>
      </c>
      <c r="BB221" s="83">
        <v>0</v>
      </c>
      <c r="BC221" s="83">
        <v>0</v>
      </c>
      <c r="BD221" s="83">
        <v>4050189.1491000624</v>
      </c>
      <c r="BE221" s="586">
        <f t="shared" si="13"/>
        <v>4049463.1896853545</v>
      </c>
      <c r="BF221" s="82">
        <v>0.99772038906027838</v>
      </c>
    </row>
    <row r="222" spans="1:58">
      <c r="A222" s="598" t="s">
        <v>798</v>
      </c>
      <c r="B222" s="586">
        <v>1933842.9</v>
      </c>
      <c r="C222" s="586">
        <v>1933842.9</v>
      </c>
      <c r="D222" s="586">
        <v>0</v>
      </c>
      <c r="E222" s="586">
        <v>0</v>
      </c>
      <c r="F222" s="586">
        <v>1933842.9</v>
      </c>
      <c r="G222" s="586">
        <v>1933842.9</v>
      </c>
      <c r="H222" s="586">
        <v>0</v>
      </c>
      <c r="I222" s="586">
        <v>0</v>
      </c>
      <c r="J222" s="586">
        <v>1933842.9</v>
      </c>
      <c r="K222" s="599">
        <v>1</v>
      </c>
      <c r="L222" s="586">
        <v>2334640.1900000009</v>
      </c>
      <c r="M222" s="586">
        <v>2334640.1900000009</v>
      </c>
      <c r="N222" s="586">
        <v>0</v>
      </c>
      <c r="O222" s="586">
        <v>0</v>
      </c>
      <c r="P222" s="586">
        <v>2334640.1900000009</v>
      </c>
      <c r="Q222" s="586">
        <v>2334640.1900000009</v>
      </c>
      <c r="R222" s="586">
        <v>0</v>
      </c>
      <c r="S222" s="586">
        <v>0</v>
      </c>
      <c r="T222" s="586">
        <v>2334640.1900000009</v>
      </c>
      <c r="U222" s="599">
        <v>1</v>
      </c>
      <c r="V222" s="586">
        <v>2442656.8100000005</v>
      </c>
      <c r="W222" s="586">
        <v>2442656.8100000005</v>
      </c>
      <c r="X222" s="586">
        <v>0</v>
      </c>
      <c r="Y222" s="586">
        <v>0</v>
      </c>
      <c r="Z222" s="586">
        <v>2442656.8100000005</v>
      </c>
      <c r="AA222" s="586">
        <v>2442656.8100000005</v>
      </c>
      <c r="AB222" s="586">
        <v>0</v>
      </c>
      <c r="AC222" s="586">
        <v>0</v>
      </c>
      <c r="AD222" s="586">
        <v>2442656.8100000005</v>
      </c>
      <c r="AE222" s="586">
        <f t="shared" si="12"/>
        <v>2442656.8100000005</v>
      </c>
      <c r="AF222" s="599">
        <v>1</v>
      </c>
      <c r="AG222" s="586">
        <v>2524805.9500000007</v>
      </c>
      <c r="AH222" s="586">
        <v>2524805.9500000007</v>
      </c>
      <c r="AI222" s="586">
        <v>0</v>
      </c>
      <c r="AJ222" s="586">
        <v>0</v>
      </c>
      <c r="AK222" s="586">
        <v>2524805.9500000007</v>
      </c>
      <c r="AL222" s="586">
        <v>2524805.9500000007</v>
      </c>
      <c r="AM222" s="586">
        <v>0</v>
      </c>
      <c r="AN222" s="586">
        <v>0</v>
      </c>
      <c r="AO222" s="586">
        <v>2524805.9500000007</v>
      </c>
      <c r="AP222" s="599">
        <v>1</v>
      </c>
      <c r="AV222" s="83">
        <v>2524805.9500000007</v>
      </c>
      <c r="AW222" s="83">
        <v>2524805.9500000007</v>
      </c>
      <c r="AX222" s="83">
        <v>0</v>
      </c>
      <c r="AY222" s="83">
        <v>0</v>
      </c>
      <c r="AZ222" s="83">
        <v>2524805.9500000007</v>
      </c>
      <c r="BA222" s="83">
        <v>2524805.9500000007</v>
      </c>
      <c r="BB222" s="83">
        <v>0</v>
      </c>
      <c r="BC222" s="83">
        <v>0</v>
      </c>
      <c r="BD222" s="83">
        <v>2524805.9500000007</v>
      </c>
      <c r="BE222" s="586">
        <f t="shared" si="13"/>
        <v>2524805.9500000007</v>
      </c>
      <c r="BF222" s="82">
        <v>1</v>
      </c>
    </row>
    <row r="223" spans="1:58">
      <c r="A223" s="598" t="s">
        <v>797</v>
      </c>
      <c r="B223" s="586">
        <v>-580400.14</v>
      </c>
      <c r="C223" s="586">
        <v>-580400.14</v>
      </c>
      <c r="D223" s="586">
        <v>580400.14</v>
      </c>
      <c r="E223" s="586">
        <v>0</v>
      </c>
      <c r="F223" s="586">
        <v>0</v>
      </c>
      <c r="G223" s="586">
        <v>-580400.14</v>
      </c>
      <c r="H223" s="586">
        <v>580400.14</v>
      </c>
      <c r="I223" s="586">
        <v>0</v>
      </c>
      <c r="J223" s="586">
        <v>0</v>
      </c>
      <c r="K223" s="599">
        <v>1</v>
      </c>
      <c r="L223" s="586">
        <v>1532841.6500000001</v>
      </c>
      <c r="M223" s="586">
        <v>1532841.6500000001</v>
      </c>
      <c r="N223" s="586">
        <v>-1532841.6500000001</v>
      </c>
      <c r="O223" s="586">
        <v>0</v>
      </c>
      <c r="P223" s="586">
        <v>0</v>
      </c>
      <c r="Q223" s="586">
        <v>1532841.6500000001</v>
      </c>
      <c r="R223" s="586">
        <v>-1532841.6500000001</v>
      </c>
      <c r="S223" s="586">
        <v>0</v>
      </c>
      <c r="T223" s="586">
        <v>0</v>
      </c>
      <c r="U223" s="599">
        <v>1</v>
      </c>
      <c r="V223" s="586">
        <v>1535523.4</v>
      </c>
      <c r="W223" s="586">
        <v>1535523.4</v>
      </c>
      <c r="X223" s="586">
        <v>-1535523.4</v>
      </c>
      <c r="Y223" s="586">
        <v>0</v>
      </c>
      <c r="Z223" s="586">
        <v>0</v>
      </c>
      <c r="AA223" s="586">
        <v>1535523.4</v>
      </c>
      <c r="AB223" s="586">
        <v>-1535523.4</v>
      </c>
      <c r="AC223" s="586">
        <v>0</v>
      </c>
      <c r="AD223" s="586">
        <v>0</v>
      </c>
      <c r="AE223" s="586">
        <f t="shared" si="12"/>
        <v>0</v>
      </c>
      <c r="AF223" s="599">
        <v>1</v>
      </c>
      <c r="AG223" s="586">
        <v>1538519.3600000003</v>
      </c>
      <c r="AH223" s="586">
        <v>1538519.3600000003</v>
      </c>
      <c r="AI223" s="586">
        <v>-1538519.3600000003</v>
      </c>
      <c r="AJ223" s="586">
        <v>0</v>
      </c>
      <c r="AK223" s="586">
        <v>0</v>
      </c>
      <c r="AL223" s="586">
        <v>1538519.3600000003</v>
      </c>
      <c r="AM223" s="586">
        <v>-1538519.3600000003</v>
      </c>
      <c r="AN223" s="586">
        <v>0</v>
      </c>
      <c r="AO223" s="586">
        <v>0</v>
      </c>
      <c r="AP223" s="599">
        <v>1</v>
      </c>
      <c r="AV223" s="83">
        <v>1538519.3600000003</v>
      </c>
      <c r="AW223" s="83">
        <v>1538519.3600000003</v>
      </c>
      <c r="AX223" s="83">
        <v>-1538519.3600000003</v>
      </c>
      <c r="AY223" s="83">
        <v>0</v>
      </c>
      <c r="AZ223" s="83">
        <v>0</v>
      </c>
      <c r="BA223" s="83">
        <v>1538519.3600000003</v>
      </c>
      <c r="BB223" s="83">
        <v>-1538519.3600000003</v>
      </c>
      <c r="BC223" s="83">
        <v>0</v>
      </c>
      <c r="BD223" s="83">
        <v>0</v>
      </c>
      <c r="BE223" s="586">
        <f t="shared" si="13"/>
        <v>0</v>
      </c>
      <c r="BF223" s="82">
        <v>1</v>
      </c>
    </row>
    <row r="224" spans="1:58">
      <c r="A224" s="598" t="s">
        <v>795</v>
      </c>
      <c r="B224" s="586">
        <v>38548738.480000004</v>
      </c>
      <c r="C224" s="586">
        <v>38548738.480000004</v>
      </c>
      <c r="D224" s="586">
        <v>0</v>
      </c>
      <c r="E224" s="586">
        <v>0</v>
      </c>
      <c r="F224" s="586">
        <v>38548738.480000004</v>
      </c>
      <c r="G224" s="586">
        <v>38548738.480000004</v>
      </c>
      <c r="H224" s="586">
        <v>0</v>
      </c>
      <c r="I224" s="586">
        <v>0</v>
      </c>
      <c r="J224" s="586">
        <v>38548738.480000004</v>
      </c>
      <c r="K224" s="599">
        <v>1</v>
      </c>
      <c r="L224" s="586">
        <v>32276384.919999998</v>
      </c>
      <c r="M224" s="586">
        <v>32276384.919999998</v>
      </c>
      <c r="N224" s="586">
        <v>0</v>
      </c>
      <c r="O224" s="586">
        <v>0</v>
      </c>
      <c r="P224" s="586">
        <v>32276384.919999998</v>
      </c>
      <c r="Q224" s="586">
        <v>32276384.919999998</v>
      </c>
      <c r="R224" s="586">
        <v>0</v>
      </c>
      <c r="S224" s="586">
        <v>0</v>
      </c>
      <c r="T224" s="586">
        <v>32276384.919999998</v>
      </c>
      <c r="U224" s="599">
        <v>1</v>
      </c>
      <c r="V224" s="586">
        <v>37628020.389999963</v>
      </c>
      <c r="W224" s="586">
        <v>37628020.389999963</v>
      </c>
      <c r="X224" s="586">
        <v>0</v>
      </c>
      <c r="Y224" s="586">
        <v>0</v>
      </c>
      <c r="Z224" s="586">
        <v>37628020.389999963</v>
      </c>
      <c r="AA224" s="586">
        <v>37628020.389999963</v>
      </c>
      <c r="AB224" s="586">
        <v>0</v>
      </c>
      <c r="AC224" s="586">
        <v>0</v>
      </c>
      <c r="AD224" s="586">
        <v>37628020.389999963</v>
      </c>
      <c r="AE224" s="586">
        <f t="shared" si="12"/>
        <v>37628020.389999963</v>
      </c>
      <c r="AF224" s="599">
        <v>1</v>
      </c>
      <c r="AG224" s="586">
        <v>42803122.00999999</v>
      </c>
      <c r="AH224" s="586">
        <v>42803122.00999999</v>
      </c>
      <c r="AI224" s="586">
        <v>0</v>
      </c>
      <c r="AJ224" s="586">
        <v>0</v>
      </c>
      <c r="AK224" s="586">
        <v>42803122.00999999</v>
      </c>
      <c r="AL224" s="586">
        <v>42803122.00999999</v>
      </c>
      <c r="AM224" s="586">
        <v>0</v>
      </c>
      <c r="AN224" s="586">
        <v>0</v>
      </c>
      <c r="AO224" s="586">
        <v>42803122.00999999</v>
      </c>
      <c r="AP224" s="599">
        <v>1</v>
      </c>
      <c r="AV224" s="83">
        <v>42803122.00999999</v>
      </c>
      <c r="AW224" s="83">
        <v>42803122.00999999</v>
      </c>
      <c r="AX224" s="83">
        <v>0</v>
      </c>
      <c r="AY224" s="83">
        <v>0</v>
      </c>
      <c r="AZ224" s="83">
        <v>42803122.00999999</v>
      </c>
      <c r="BA224" s="83">
        <v>42803122.00999999</v>
      </c>
      <c r="BB224" s="83">
        <v>0</v>
      </c>
      <c r="BC224" s="83">
        <v>0</v>
      </c>
      <c r="BD224" s="83">
        <v>42803122.00999999</v>
      </c>
      <c r="BE224" s="586">
        <f t="shared" si="13"/>
        <v>42803122.00999999</v>
      </c>
      <c r="BF224" s="82">
        <v>1</v>
      </c>
    </row>
    <row r="225" spans="1:58">
      <c r="A225" s="598" t="s">
        <v>793</v>
      </c>
      <c r="B225" s="586">
        <v>9615742.6900000013</v>
      </c>
      <c r="C225" s="586">
        <v>9615742.6900000013</v>
      </c>
      <c r="D225" s="586">
        <v>0</v>
      </c>
      <c r="E225" s="586">
        <v>0</v>
      </c>
      <c r="F225" s="586">
        <v>9615742.6900000013</v>
      </c>
      <c r="G225" s="586">
        <v>9615742.6900000013</v>
      </c>
      <c r="H225" s="586">
        <v>0</v>
      </c>
      <c r="I225" s="586">
        <v>0</v>
      </c>
      <c r="J225" s="586">
        <v>9615742.6900000013</v>
      </c>
      <c r="K225" s="599">
        <v>1</v>
      </c>
      <c r="L225" s="586">
        <v>10106000</v>
      </c>
      <c r="M225" s="586">
        <v>10106000</v>
      </c>
      <c r="N225" s="586">
        <v>0</v>
      </c>
      <c r="O225" s="586">
        <v>0</v>
      </c>
      <c r="P225" s="586">
        <v>10106000</v>
      </c>
      <c r="Q225" s="586">
        <v>10106000</v>
      </c>
      <c r="R225" s="586">
        <v>0</v>
      </c>
      <c r="S225" s="586">
        <v>0</v>
      </c>
      <c r="T225" s="586">
        <v>10106000</v>
      </c>
      <c r="U225" s="599">
        <v>1</v>
      </c>
      <c r="V225" s="586">
        <v>10358000</v>
      </c>
      <c r="W225" s="586">
        <v>10358000</v>
      </c>
      <c r="X225" s="586">
        <v>0</v>
      </c>
      <c r="Y225" s="586">
        <v>0</v>
      </c>
      <c r="Z225" s="586">
        <v>10358000</v>
      </c>
      <c r="AA225" s="586">
        <v>10358000</v>
      </c>
      <c r="AB225" s="586">
        <v>0</v>
      </c>
      <c r="AC225" s="586">
        <v>0</v>
      </c>
      <c r="AD225" s="586">
        <v>10358000</v>
      </c>
      <c r="AE225" s="586">
        <f t="shared" si="12"/>
        <v>10358000</v>
      </c>
      <c r="AF225" s="599">
        <v>1</v>
      </c>
      <c r="AG225" s="586">
        <v>10622000</v>
      </c>
      <c r="AH225" s="586">
        <v>10622000</v>
      </c>
      <c r="AI225" s="586">
        <v>0</v>
      </c>
      <c r="AJ225" s="586">
        <v>0</v>
      </c>
      <c r="AK225" s="586">
        <v>10622000</v>
      </c>
      <c r="AL225" s="586">
        <v>10622000</v>
      </c>
      <c r="AM225" s="586">
        <v>0</v>
      </c>
      <c r="AN225" s="586">
        <v>0</v>
      </c>
      <c r="AO225" s="586">
        <v>10622000</v>
      </c>
      <c r="AP225" s="599">
        <v>1</v>
      </c>
      <c r="AV225" s="83">
        <v>10622000</v>
      </c>
      <c r="AW225" s="83">
        <v>10622000</v>
      </c>
      <c r="AX225" s="83">
        <v>0</v>
      </c>
      <c r="AY225" s="83">
        <v>0</v>
      </c>
      <c r="AZ225" s="83">
        <v>10622000</v>
      </c>
      <c r="BA225" s="83">
        <v>10622000</v>
      </c>
      <c r="BB225" s="83">
        <v>0</v>
      </c>
      <c r="BC225" s="83">
        <v>0</v>
      </c>
      <c r="BD225" s="83">
        <v>10622000</v>
      </c>
      <c r="BE225" s="586">
        <f t="shared" si="13"/>
        <v>10622000</v>
      </c>
      <c r="BF225" s="82">
        <v>1</v>
      </c>
    </row>
    <row r="226" spans="1:58">
      <c r="A226" s="598" t="s">
        <v>791</v>
      </c>
      <c r="B226" s="586">
        <v>17651788.050000001</v>
      </c>
      <c r="C226" s="586">
        <v>17651788.050000001</v>
      </c>
      <c r="D226" s="586">
        <v>0</v>
      </c>
      <c r="E226" s="586">
        <v>0</v>
      </c>
      <c r="F226" s="586">
        <v>17651788.050000001</v>
      </c>
      <c r="G226" s="586">
        <v>17651788.050000001</v>
      </c>
      <c r="H226" s="586">
        <v>0</v>
      </c>
      <c r="I226" s="586">
        <v>0</v>
      </c>
      <c r="J226" s="586">
        <v>17651788.050000001</v>
      </c>
      <c r="K226" s="599">
        <v>1</v>
      </c>
      <c r="L226" s="586">
        <v>15658665.590000007</v>
      </c>
      <c r="M226" s="586">
        <v>15658665.590000007</v>
      </c>
      <c r="N226" s="586">
        <v>0</v>
      </c>
      <c r="O226" s="586">
        <v>0</v>
      </c>
      <c r="P226" s="586">
        <v>15658665.590000007</v>
      </c>
      <c r="Q226" s="586">
        <v>15658665.590000007</v>
      </c>
      <c r="R226" s="586">
        <v>0</v>
      </c>
      <c r="S226" s="586">
        <v>0</v>
      </c>
      <c r="T226" s="586">
        <v>15658665.590000007</v>
      </c>
      <c r="U226" s="599">
        <v>1</v>
      </c>
      <c r="V226" s="586">
        <v>16097705.640000006</v>
      </c>
      <c r="W226" s="586">
        <v>16097705.640000006</v>
      </c>
      <c r="X226" s="586">
        <v>0</v>
      </c>
      <c r="Y226" s="586">
        <v>0</v>
      </c>
      <c r="Z226" s="586">
        <v>16097705.640000006</v>
      </c>
      <c r="AA226" s="586">
        <v>16097705.640000006</v>
      </c>
      <c r="AB226" s="586">
        <v>0</v>
      </c>
      <c r="AC226" s="586">
        <v>0</v>
      </c>
      <c r="AD226" s="586">
        <v>16097705.640000006</v>
      </c>
      <c r="AE226" s="586">
        <f t="shared" si="12"/>
        <v>16097705.640000006</v>
      </c>
      <c r="AF226" s="599">
        <v>1</v>
      </c>
      <c r="AG226" s="586">
        <v>16598421.670000004</v>
      </c>
      <c r="AH226" s="586">
        <v>16598421.670000004</v>
      </c>
      <c r="AI226" s="586">
        <v>0</v>
      </c>
      <c r="AJ226" s="586">
        <v>0</v>
      </c>
      <c r="AK226" s="586">
        <v>16598421.670000004</v>
      </c>
      <c r="AL226" s="586">
        <v>16598421.670000004</v>
      </c>
      <c r="AM226" s="586">
        <v>0</v>
      </c>
      <c r="AN226" s="586">
        <v>0</v>
      </c>
      <c r="AO226" s="586">
        <v>16598421.670000004</v>
      </c>
      <c r="AP226" s="599">
        <v>1</v>
      </c>
      <c r="AV226" s="83">
        <v>16598421.670000004</v>
      </c>
      <c r="AW226" s="83">
        <v>16598421.670000004</v>
      </c>
      <c r="AX226" s="83">
        <v>0</v>
      </c>
      <c r="AY226" s="83">
        <v>0</v>
      </c>
      <c r="AZ226" s="83">
        <v>16598421.670000004</v>
      </c>
      <c r="BA226" s="83">
        <v>16598421.670000004</v>
      </c>
      <c r="BB226" s="83">
        <v>0</v>
      </c>
      <c r="BC226" s="83">
        <v>0</v>
      </c>
      <c r="BD226" s="83">
        <v>16598421.670000004</v>
      </c>
      <c r="BE226" s="586">
        <f t="shared" si="13"/>
        <v>16598421.670000004</v>
      </c>
      <c r="BF226" s="82">
        <v>1</v>
      </c>
    </row>
    <row r="227" spans="1:58">
      <c r="A227" s="598" t="s">
        <v>790</v>
      </c>
      <c r="B227" s="586">
        <v>1818691.8099999998</v>
      </c>
      <c r="C227" s="586">
        <v>1818691.8099999998</v>
      </c>
      <c r="D227" s="586">
        <v>-1818691.8099999998</v>
      </c>
      <c r="E227" s="586">
        <v>0</v>
      </c>
      <c r="F227" s="586">
        <v>0</v>
      </c>
      <c r="G227" s="586">
        <v>1818691.8099999998</v>
      </c>
      <c r="H227" s="586">
        <v>-1818691.8099999998</v>
      </c>
      <c r="I227" s="586">
        <v>0</v>
      </c>
      <c r="J227" s="586">
        <v>0</v>
      </c>
      <c r="K227" s="599">
        <v>1</v>
      </c>
      <c r="L227" s="586">
        <v>1244439.0999999999</v>
      </c>
      <c r="M227" s="586">
        <v>1244439.0999999999</v>
      </c>
      <c r="N227" s="586">
        <v>-1244439.0999999999</v>
      </c>
      <c r="O227" s="586">
        <v>0</v>
      </c>
      <c r="P227" s="586">
        <v>0</v>
      </c>
      <c r="Q227" s="586">
        <v>1244439.0999999999</v>
      </c>
      <c r="R227" s="586">
        <v>-1244439.0999999999</v>
      </c>
      <c r="S227" s="586">
        <v>0</v>
      </c>
      <c r="T227" s="586">
        <v>0</v>
      </c>
      <c r="U227" s="599">
        <v>1</v>
      </c>
      <c r="V227" s="586">
        <v>1262182.42</v>
      </c>
      <c r="W227" s="586">
        <v>1262182.42</v>
      </c>
      <c r="X227" s="586">
        <v>-1262182.42</v>
      </c>
      <c r="Y227" s="586">
        <v>0</v>
      </c>
      <c r="Z227" s="586">
        <v>0</v>
      </c>
      <c r="AA227" s="586">
        <v>1262182.42</v>
      </c>
      <c r="AB227" s="586">
        <v>-1262182.42</v>
      </c>
      <c r="AC227" s="586">
        <v>0</v>
      </c>
      <c r="AD227" s="586">
        <v>0</v>
      </c>
      <c r="AE227" s="586">
        <f t="shared" si="12"/>
        <v>0</v>
      </c>
      <c r="AF227" s="599">
        <v>1</v>
      </c>
      <c r="AG227" s="586">
        <v>1283227.21</v>
      </c>
      <c r="AH227" s="586">
        <v>1283227.21</v>
      </c>
      <c r="AI227" s="586">
        <v>-1283227.21</v>
      </c>
      <c r="AJ227" s="586">
        <v>0</v>
      </c>
      <c r="AK227" s="586">
        <v>0</v>
      </c>
      <c r="AL227" s="586">
        <v>1283227.21</v>
      </c>
      <c r="AM227" s="586">
        <v>-1283227.21</v>
      </c>
      <c r="AN227" s="586">
        <v>0</v>
      </c>
      <c r="AO227" s="586">
        <v>0</v>
      </c>
      <c r="AP227" s="599">
        <v>1</v>
      </c>
      <c r="AV227" s="83">
        <v>1283227.21</v>
      </c>
      <c r="AW227" s="83">
        <v>1283227.21</v>
      </c>
      <c r="AX227" s="83">
        <v>-1283227.21</v>
      </c>
      <c r="AY227" s="83">
        <v>0</v>
      </c>
      <c r="AZ227" s="83">
        <v>0</v>
      </c>
      <c r="BA227" s="83">
        <v>1283227.21</v>
      </c>
      <c r="BB227" s="83">
        <v>-1283227.21</v>
      </c>
      <c r="BC227" s="83">
        <v>0</v>
      </c>
      <c r="BD227" s="83">
        <v>0</v>
      </c>
      <c r="BE227" s="586">
        <f t="shared" si="13"/>
        <v>0</v>
      </c>
      <c r="BF227" s="82">
        <v>1</v>
      </c>
    </row>
    <row r="228" spans="1:58">
      <c r="A228" s="598" t="s">
        <v>788</v>
      </c>
      <c r="B228" s="586">
        <v>24879.660000000003</v>
      </c>
      <c r="C228" s="586">
        <v>24879.660000000003</v>
      </c>
      <c r="D228" s="586">
        <v>0</v>
      </c>
      <c r="E228" s="586">
        <v>0</v>
      </c>
      <c r="F228" s="586">
        <v>24879.660000000003</v>
      </c>
      <c r="G228" s="586">
        <v>24879.660000000003</v>
      </c>
      <c r="H228" s="586">
        <v>0</v>
      </c>
      <c r="I228" s="586">
        <v>0</v>
      </c>
      <c r="J228" s="586">
        <v>24879.660000000003</v>
      </c>
      <c r="K228" s="599">
        <v>1</v>
      </c>
      <c r="L228" s="586">
        <v>0</v>
      </c>
      <c r="M228" s="586">
        <v>0</v>
      </c>
      <c r="N228" s="586">
        <v>0</v>
      </c>
      <c r="O228" s="586">
        <v>0</v>
      </c>
      <c r="P228" s="586">
        <v>0</v>
      </c>
      <c r="Q228" s="586">
        <v>0</v>
      </c>
      <c r="R228" s="586">
        <v>0</v>
      </c>
      <c r="S228" s="586">
        <v>0</v>
      </c>
      <c r="T228" s="586">
        <v>0</v>
      </c>
      <c r="U228" s="599">
        <v>1</v>
      </c>
      <c r="V228" s="586">
        <v>0</v>
      </c>
      <c r="W228" s="586">
        <v>0</v>
      </c>
      <c r="X228" s="586">
        <v>0</v>
      </c>
      <c r="Y228" s="586">
        <v>0</v>
      </c>
      <c r="Z228" s="586">
        <v>0</v>
      </c>
      <c r="AA228" s="586">
        <v>0</v>
      </c>
      <c r="AB228" s="586">
        <v>0</v>
      </c>
      <c r="AC228" s="586">
        <v>0</v>
      </c>
      <c r="AD228" s="586">
        <v>0</v>
      </c>
      <c r="AE228" s="586">
        <f t="shared" si="12"/>
        <v>0</v>
      </c>
      <c r="AF228" s="599">
        <v>1</v>
      </c>
      <c r="AG228" s="586">
        <v>0</v>
      </c>
      <c r="AH228" s="586">
        <v>0</v>
      </c>
      <c r="AI228" s="586">
        <v>0</v>
      </c>
      <c r="AJ228" s="586">
        <v>0</v>
      </c>
      <c r="AK228" s="586">
        <v>0</v>
      </c>
      <c r="AL228" s="586">
        <v>0</v>
      </c>
      <c r="AM228" s="586">
        <v>0</v>
      </c>
      <c r="AN228" s="586">
        <v>0</v>
      </c>
      <c r="AO228" s="586">
        <v>0</v>
      </c>
      <c r="AP228" s="599">
        <v>1</v>
      </c>
      <c r="AV228" s="83">
        <v>0</v>
      </c>
      <c r="AW228" s="83">
        <v>0</v>
      </c>
      <c r="AX228" s="83">
        <v>0</v>
      </c>
      <c r="AY228" s="83">
        <v>0</v>
      </c>
      <c r="AZ228" s="83">
        <v>0</v>
      </c>
      <c r="BA228" s="83">
        <v>0</v>
      </c>
      <c r="BB228" s="83">
        <v>0</v>
      </c>
      <c r="BC228" s="83">
        <v>0</v>
      </c>
      <c r="BD228" s="83">
        <v>0</v>
      </c>
      <c r="BE228" s="586">
        <f t="shared" si="13"/>
        <v>0</v>
      </c>
      <c r="BF228" s="82">
        <v>1</v>
      </c>
    </row>
    <row r="229" spans="1:58">
      <c r="A229" s="598" t="s">
        <v>786</v>
      </c>
      <c r="B229" s="586">
        <v>11082348.710000001</v>
      </c>
      <c r="C229" s="586">
        <v>11082348.710000001</v>
      </c>
      <c r="D229" s="586">
        <v>0</v>
      </c>
      <c r="E229" s="586">
        <v>0</v>
      </c>
      <c r="F229" s="586">
        <v>11082348.710000001</v>
      </c>
      <c r="G229" s="586">
        <v>11082348.710000001</v>
      </c>
      <c r="H229" s="586">
        <v>0</v>
      </c>
      <c r="I229" s="586">
        <v>0</v>
      </c>
      <c r="J229" s="586">
        <v>11082348.710000001</v>
      </c>
      <c r="K229" s="599">
        <v>1</v>
      </c>
      <c r="L229" s="586">
        <v>11171998.870000003</v>
      </c>
      <c r="M229" s="586">
        <v>11171998.870000003</v>
      </c>
      <c r="N229" s="586">
        <v>0</v>
      </c>
      <c r="O229" s="586">
        <v>0</v>
      </c>
      <c r="P229" s="586">
        <v>11171998.870000003</v>
      </c>
      <c r="Q229" s="586">
        <v>11171998.870000003</v>
      </c>
      <c r="R229" s="586">
        <v>0</v>
      </c>
      <c r="S229" s="586">
        <v>0</v>
      </c>
      <c r="T229" s="586">
        <v>11171998.870000003</v>
      </c>
      <c r="U229" s="599">
        <v>1</v>
      </c>
      <c r="V229" s="586">
        <v>11073958.000000002</v>
      </c>
      <c r="W229" s="586">
        <v>11073958.000000002</v>
      </c>
      <c r="X229" s="586">
        <v>0</v>
      </c>
      <c r="Y229" s="586">
        <v>0</v>
      </c>
      <c r="Z229" s="586">
        <v>11073958.000000002</v>
      </c>
      <c r="AA229" s="586">
        <v>11073958.000000002</v>
      </c>
      <c r="AB229" s="586">
        <v>0</v>
      </c>
      <c r="AC229" s="586">
        <v>0</v>
      </c>
      <c r="AD229" s="586">
        <v>11073958.000000002</v>
      </c>
      <c r="AE229" s="586">
        <f t="shared" si="12"/>
        <v>11073958.000000002</v>
      </c>
      <c r="AF229" s="599">
        <v>1</v>
      </c>
      <c r="AG229" s="586">
        <v>11037854.910000006</v>
      </c>
      <c r="AH229" s="586">
        <v>11037854.910000006</v>
      </c>
      <c r="AI229" s="586">
        <v>0</v>
      </c>
      <c r="AJ229" s="586">
        <v>0</v>
      </c>
      <c r="AK229" s="586">
        <v>11037854.910000006</v>
      </c>
      <c r="AL229" s="586">
        <v>11037854.910000006</v>
      </c>
      <c r="AM229" s="586">
        <v>0</v>
      </c>
      <c r="AN229" s="586">
        <v>0</v>
      </c>
      <c r="AO229" s="586">
        <v>11037854.910000006</v>
      </c>
      <c r="AP229" s="599">
        <v>1</v>
      </c>
      <c r="AV229" s="83">
        <v>11037854.910000006</v>
      </c>
      <c r="AW229" s="83">
        <v>11037854.910000006</v>
      </c>
      <c r="AX229" s="83">
        <v>0</v>
      </c>
      <c r="AY229" s="83">
        <v>0</v>
      </c>
      <c r="AZ229" s="83">
        <v>11037854.910000006</v>
      </c>
      <c r="BA229" s="83">
        <v>11037854.910000006</v>
      </c>
      <c r="BB229" s="83">
        <v>0</v>
      </c>
      <c r="BC229" s="83">
        <v>0</v>
      </c>
      <c r="BD229" s="83">
        <v>11037854.910000006</v>
      </c>
      <c r="BE229" s="586">
        <f t="shared" si="13"/>
        <v>11037854.910000006</v>
      </c>
      <c r="BF229" s="82">
        <v>1</v>
      </c>
    </row>
    <row r="230" spans="1:58">
      <c r="A230" s="598" t="s">
        <v>785</v>
      </c>
      <c r="B230" s="586">
        <v>3301923.8999999994</v>
      </c>
      <c r="C230" s="586">
        <v>3301923.8999999994</v>
      </c>
      <c r="D230" s="586">
        <v>-3301923.8999999994</v>
      </c>
      <c r="E230" s="586">
        <v>0</v>
      </c>
      <c r="F230" s="586">
        <v>0</v>
      </c>
      <c r="G230" s="586">
        <v>3116498.1939457986</v>
      </c>
      <c r="H230" s="586">
        <v>-3116498.1939457986</v>
      </c>
      <c r="I230" s="586">
        <v>0</v>
      </c>
      <c r="J230" s="586">
        <v>0</v>
      </c>
      <c r="K230" s="599">
        <v>0.94384313155908861</v>
      </c>
      <c r="L230" s="586">
        <v>3345068.0399999996</v>
      </c>
      <c r="M230" s="586">
        <v>3345068.0399999996</v>
      </c>
      <c r="N230" s="586">
        <v>-3345068.0399999996</v>
      </c>
      <c r="O230" s="586">
        <v>0</v>
      </c>
      <c r="P230" s="586">
        <v>0</v>
      </c>
      <c r="Q230" s="586">
        <v>3153650.5101034408</v>
      </c>
      <c r="R230" s="586">
        <v>-3153650.5101034408</v>
      </c>
      <c r="S230" s="586">
        <v>0</v>
      </c>
      <c r="T230" s="586">
        <v>0</v>
      </c>
      <c r="U230" s="599">
        <v>0.94277619240995802</v>
      </c>
      <c r="V230" s="586">
        <v>3327434.5500000003</v>
      </c>
      <c r="W230" s="586">
        <v>3327434.5500000003</v>
      </c>
      <c r="X230" s="586">
        <v>-3327434.5500000003</v>
      </c>
      <c r="Y230" s="586">
        <v>0</v>
      </c>
      <c r="Z230" s="586">
        <v>0</v>
      </c>
      <c r="AA230" s="586">
        <v>3151485.0522805406</v>
      </c>
      <c r="AB230" s="586">
        <v>-3151485.0522805406</v>
      </c>
      <c r="AC230" s="586">
        <v>0</v>
      </c>
      <c r="AD230" s="586">
        <v>0</v>
      </c>
      <c r="AE230" s="586">
        <f t="shared" si="12"/>
        <v>0</v>
      </c>
      <c r="AF230" s="599">
        <v>0.94712157517284312</v>
      </c>
      <c r="AG230" s="586">
        <v>3187619.4600000004</v>
      </c>
      <c r="AH230" s="586">
        <v>3187619.4600000004</v>
      </c>
      <c r="AI230" s="586">
        <v>-3187619.4600000004</v>
      </c>
      <c r="AJ230" s="586">
        <v>0</v>
      </c>
      <c r="AK230" s="586">
        <v>0</v>
      </c>
      <c r="AL230" s="586">
        <v>3019375.5990693988</v>
      </c>
      <c r="AM230" s="586">
        <v>-3019375.5990693988</v>
      </c>
      <c r="AN230" s="586">
        <v>0</v>
      </c>
      <c r="AO230" s="586">
        <v>0</v>
      </c>
      <c r="AP230" s="599">
        <v>0.94721959034263092</v>
      </c>
      <c r="AV230" s="83">
        <v>3187619.4600000004</v>
      </c>
      <c r="AW230" s="83">
        <v>3187619.4600000004</v>
      </c>
      <c r="AX230" s="83">
        <v>-3187619.4600000004</v>
      </c>
      <c r="AY230" s="83">
        <v>0</v>
      </c>
      <c r="AZ230" s="83">
        <v>0</v>
      </c>
      <c r="BA230" s="83">
        <v>3019375.5990693988</v>
      </c>
      <c r="BB230" s="83">
        <v>-3019375.5990693988</v>
      </c>
      <c r="BC230" s="83">
        <v>0</v>
      </c>
      <c r="BD230" s="83">
        <v>0</v>
      </c>
      <c r="BE230" s="586">
        <f t="shared" si="13"/>
        <v>0</v>
      </c>
      <c r="BF230" s="82">
        <v>0.94721959034263092</v>
      </c>
    </row>
    <row r="231" spans="1:58">
      <c r="A231" s="598" t="s">
        <v>783</v>
      </c>
      <c r="B231" s="586">
        <v>106243691.63999999</v>
      </c>
      <c r="C231" s="586">
        <v>106243691.63999999</v>
      </c>
      <c r="D231" s="586">
        <v>0</v>
      </c>
      <c r="E231" s="586">
        <v>0</v>
      </c>
      <c r="F231" s="586">
        <v>106243691.63999999</v>
      </c>
      <c r="G231" s="586">
        <v>106243691.63999999</v>
      </c>
      <c r="H231" s="586">
        <v>0</v>
      </c>
      <c r="I231" s="586">
        <v>0</v>
      </c>
      <c r="J231" s="586">
        <v>106243691.63999999</v>
      </c>
      <c r="K231" s="599">
        <v>1</v>
      </c>
      <c r="L231" s="586">
        <v>108911781.06999987</v>
      </c>
      <c r="M231" s="586">
        <v>108911781.06999987</v>
      </c>
      <c r="N231" s="586">
        <v>0</v>
      </c>
      <c r="O231" s="586">
        <v>0</v>
      </c>
      <c r="P231" s="586">
        <v>108911781.06999987</v>
      </c>
      <c r="Q231" s="586">
        <v>108911781.06999987</v>
      </c>
      <c r="R231" s="586">
        <v>0</v>
      </c>
      <c r="S231" s="586">
        <v>0</v>
      </c>
      <c r="T231" s="586">
        <v>108911781.06999987</v>
      </c>
      <c r="U231" s="599">
        <v>1</v>
      </c>
      <c r="V231" s="586">
        <v>116078114.41000013</v>
      </c>
      <c r="W231" s="586">
        <v>116078114.41000013</v>
      </c>
      <c r="X231" s="586">
        <v>0</v>
      </c>
      <c r="Y231" s="586">
        <v>0</v>
      </c>
      <c r="Z231" s="586">
        <v>116078114.41000013</v>
      </c>
      <c r="AA231" s="586">
        <v>116078114.41000012</v>
      </c>
      <c r="AB231" s="586">
        <v>0</v>
      </c>
      <c r="AC231" s="586">
        <v>0</v>
      </c>
      <c r="AD231" s="586">
        <v>116078114.41000012</v>
      </c>
      <c r="AE231" s="586">
        <f t="shared" si="12"/>
        <v>116078114.41000012</v>
      </c>
      <c r="AF231" s="599">
        <v>0.99999999999999989</v>
      </c>
      <c r="AG231" s="586">
        <v>127045723.69999997</v>
      </c>
      <c r="AH231" s="586">
        <v>127045723.69999997</v>
      </c>
      <c r="AI231" s="586">
        <v>0</v>
      </c>
      <c r="AJ231" s="586">
        <v>0</v>
      </c>
      <c r="AK231" s="586">
        <v>127045723.69999997</v>
      </c>
      <c r="AL231" s="586">
        <v>127045723.69999996</v>
      </c>
      <c r="AM231" s="586">
        <v>0</v>
      </c>
      <c r="AN231" s="586">
        <v>0</v>
      </c>
      <c r="AO231" s="586">
        <v>127045723.69999996</v>
      </c>
      <c r="AP231" s="599">
        <v>0.99999999999999989</v>
      </c>
      <c r="AV231" s="83">
        <v>127045723.69999997</v>
      </c>
      <c r="AW231" s="83">
        <v>127045723.69999997</v>
      </c>
      <c r="AX231" s="83">
        <v>0</v>
      </c>
      <c r="AY231" s="83">
        <v>0</v>
      </c>
      <c r="AZ231" s="83">
        <v>127045723.69999997</v>
      </c>
      <c r="BA231" s="83">
        <v>127045723.69999996</v>
      </c>
      <c r="BB231" s="83">
        <v>0</v>
      </c>
      <c r="BC231" s="83">
        <v>0</v>
      </c>
      <c r="BD231" s="83">
        <v>127045723.69999996</v>
      </c>
      <c r="BE231" s="586">
        <f t="shared" si="13"/>
        <v>127045723.69999996</v>
      </c>
      <c r="BF231" s="82">
        <v>0.99999999999999989</v>
      </c>
    </row>
    <row r="232" spans="1:58">
      <c r="A232" s="598" t="s">
        <v>781</v>
      </c>
      <c r="B232" s="586">
        <v>19644840.200000007</v>
      </c>
      <c r="C232" s="586">
        <v>19644840.200000007</v>
      </c>
      <c r="D232" s="586">
        <v>0</v>
      </c>
      <c r="E232" s="586">
        <v>0</v>
      </c>
      <c r="F232" s="586">
        <v>19644840.200000007</v>
      </c>
      <c r="G232" s="586">
        <v>19644840.200000007</v>
      </c>
      <c r="H232" s="586">
        <v>0</v>
      </c>
      <c r="I232" s="586">
        <v>0</v>
      </c>
      <c r="J232" s="586">
        <v>19644840.200000007</v>
      </c>
      <c r="K232" s="599">
        <v>1</v>
      </c>
      <c r="L232" s="586">
        <v>23419464.089999996</v>
      </c>
      <c r="M232" s="586">
        <v>23419464.089999996</v>
      </c>
      <c r="N232" s="586">
        <v>0</v>
      </c>
      <c r="O232" s="586">
        <v>0</v>
      </c>
      <c r="P232" s="586">
        <v>23419464.089999996</v>
      </c>
      <c r="Q232" s="586">
        <v>23419464.089999996</v>
      </c>
      <c r="R232" s="586">
        <v>0</v>
      </c>
      <c r="S232" s="586">
        <v>0</v>
      </c>
      <c r="T232" s="586">
        <v>23419464.089999996</v>
      </c>
      <c r="U232" s="599">
        <v>1</v>
      </c>
      <c r="V232" s="586">
        <v>25091133.760000005</v>
      </c>
      <c r="W232" s="586">
        <v>25091133.760000005</v>
      </c>
      <c r="X232" s="586">
        <v>0</v>
      </c>
      <c r="Y232" s="586">
        <v>0</v>
      </c>
      <c r="Z232" s="586">
        <v>25091133.760000005</v>
      </c>
      <c r="AA232" s="586">
        <v>25091133.760000002</v>
      </c>
      <c r="AB232" s="586">
        <v>0</v>
      </c>
      <c r="AC232" s="586">
        <v>0</v>
      </c>
      <c r="AD232" s="586">
        <v>25091133.760000002</v>
      </c>
      <c r="AE232" s="586">
        <f t="shared" si="12"/>
        <v>25091133.760000002</v>
      </c>
      <c r="AF232" s="599">
        <v>0.99999999999999989</v>
      </c>
      <c r="AG232" s="586">
        <v>28531696.430000018</v>
      </c>
      <c r="AH232" s="586">
        <v>28531696.430000018</v>
      </c>
      <c r="AI232" s="586">
        <v>0</v>
      </c>
      <c r="AJ232" s="586">
        <v>0</v>
      </c>
      <c r="AK232" s="586">
        <v>28531696.430000018</v>
      </c>
      <c r="AL232" s="586">
        <v>28531696.430000018</v>
      </c>
      <c r="AM232" s="586">
        <v>0</v>
      </c>
      <c r="AN232" s="586">
        <v>0</v>
      </c>
      <c r="AO232" s="586">
        <v>28531696.430000018</v>
      </c>
      <c r="AP232" s="599">
        <v>1</v>
      </c>
      <c r="AV232" s="83">
        <v>28531696.430000018</v>
      </c>
      <c r="AW232" s="83">
        <v>28531696.430000018</v>
      </c>
      <c r="AX232" s="83">
        <v>0</v>
      </c>
      <c r="AY232" s="83">
        <v>0</v>
      </c>
      <c r="AZ232" s="83">
        <v>28531696.430000018</v>
      </c>
      <c r="BA232" s="83">
        <v>28531696.430000018</v>
      </c>
      <c r="BB232" s="83">
        <v>0</v>
      </c>
      <c r="BC232" s="83">
        <v>0</v>
      </c>
      <c r="BD232" s="83">
        <v>28531696.430000018</v>
      </c>
      <c r="BE232" s="586">
        <f t="shared" si="13"/>
        <v>28531696.430000018</v>
      </c>
      <c r="BF232" s="82">
        <v>1</v>
      </c>
    </row>
    <row r="233" spans="1:58">
      <c r="A233" s="598" t="s">
        <v>779</v>
      </c>
      <c r="B233" s="586">
        <v>37645.05999999999</v>
      </c>
      <c r="C233" s="586">
        <v>37645.05999999999</v>
      </c>
      <c r="D233" s="586">
        <v>0</v>
      </c>
      <c r="E233" s="586">
        <v>0</v>
      </c>
      <c r="F233" s="586">
        <v>37645.05999999999</v>
      </c>
      <c r="G233" s="586">
        <v>37645.05999999999</v>
      </c>
      <c r="H233" s="586">
        <v>0</v>
      </c>
      <c r="I233" s="586">
        <v>0</v>
      </c>
      <c r="J233" s="586">
        <v>37645.05999999999</v>
      </c>
      <c r="K233" s="599">
        <v>1</v>
      </c>
      <c r="L233" s="586">
        <v>37968.849999999991</v>
      </c>
      <c r="M233" s="586">
        <v>37968.849999999991</v>
      </c>
      <c r="N233" s="586">
        <v>0</v>
      </c>
      <c r="O233" s="586">
        <v>0</v>
      </c>
      <c r="P233" s="586">
        <v>37968.849999999991</v>
      </c>
      <c r="Q233" s="586">
        <v>37968.849999999991</v>
      </c>
      <c r="R233" s="586">
        <v>0</v>
      </c>
      <c r="S233" s="586">
        <v>0</v>
      </c>
      <c r="T233" s="586">
        <v>37968.849999999991</v>
      </c>
      <c r="U233" s="599">
        <v>1</v>
      </c>
      <c r="V233" s="586">
        <v>39032.089999999997</v>
      </c>
      <c r="W233" s="586">
        <v>39032.089999999997</v>
      </c>
      <c r="X233" s="586">
        <v>0</v>
      </c>
      <c r="Y233" s="586">
        <v>0</v>
      </c>
      <c r="Z233" s="586">
        <v>39032.089999999997</v>
      </c>
      <c r="AA233" s="586">
        <v>39032.089999999997</v>
      </c>
      <c r="AB233" s="586">
        <v>0</v>
      </c>
      <c r="AC233" s="586">
        <v>0</v>
      </c>
      <c r="AD233" s="586">
        <v>39032.089999999997</v>
      </c>
      <c r="AE233" s="586">
        <f t="shared" si="12"/>
        <v>39032.089999999997</v>
      </c>
      <c r="AF233" s="599">
        <v>1</v>
      </c>
      <c r="AG233" s="586">
        <v>-0.91000000000000036</v>
      </c>
      <c r="AH233" s="586">
        <v>-0.91000000000000036</v>
      </c>
      <c r="AI233" s="586">
        <v>0</v>
      </c>
      <c r="AJ233" s="586">
        <v>0</v>
      </c>
      <c r="AK233" s="586">
        <v>-0.91000000000000036</v>
      </c>
      <c r="AL233" s="586">
        <v>-0.91000000000000036</v>
      </c>
      <c r="AM233" s="586">
        <v>0</v>
      </c>
      <c r="AN233" s="586">
        <v>0</v>
      </c>
      <c r="AO233" s="586">
        <v>-0.91000000000000036</v>
      </c>
      <c r="AP233" s="599">
        <v>1</v>
      </c>
      <c r="AV233" s="83">
        <v>-0.91000000000000036</v>
      </c>
      <c r="AW233" s="83">
        <v>-0.91000000000000036</v>
      </c>
      <c r="AX233" s="83">
        <v>0</v>
      </c>
      <c r="AY233" s="83">
        <v>0</v>
      </c>
      <c r="AZ233" s="83">
        <v>-0.91000000000000036</v>
      </c>
      <c r="BA233" s="83">
        <v>-0.91000000000000036</v>
      </c>
      <c r="BB233" s="83">
        <v>0</v>
      </c>
      <c r="BC233" s="83">
        <v>0</v>
      </c>
      <c r="BD233" s="83">
        <v>-0.91000000000000036</v>
      </c>
      <c r="BE233" s="586">
        <f t="shared" si="13"/>
        <v>-0.91000000000000036</v>
      </c>
      <c r="BF233" s="82">
        <v>1</v>
      </c>
    </row>
    <row r="234" spans="1:58">
      <c r="A234" s="598" t="s">
        <v>777</v>
      </c>
      <c r="B234" s="586">
        <v>10028895.340000009</v>
      </c>
      <c r="C234" s="586">
        <v>10028895.340000009</v>
      </c>
      <c r="D234" s="586">
        <v>0</v>
      </c>
      <c r="E234" s="586">
        <v>0</v>
      </c>
      <c r="F234" s="586">
        <v>10028895.340000009</v>
      </c>
      <c r="G234" s="586">
        <v>10028895.340000009</v>
      </c>
      <c r="H234" s="586">
        <v>0</v>
      </c>
      <c r="I234" s="586">
        <v>0</v>
      </c>
      <c r="J234" s="586">
        <v>10028895.340000009</v>
      </c>
      <c r="K234" s="599">
        <v>1</v>
      </c>
      <c r="L234" s="586">
        <v>10744701.690000005</v>
      </c>
      <c r="M234" s="586">
        <v>10744701.690000005</v>
      </c>
      <c r="N234" s="586">
        <v>0</v>
      </c>
      <c r="O234" s="586">
        <v>0</v>
      </c>
      <c r="P234" s="586">
        <v>10744701.690000005</v>
      </c>
      <c r="Q234" s="586">
        <v>10744701.690000005</v>
      </c>
      <c r="R234" s="586">
        <v>0</v>
      </c>
      <c r="S234" s="586">
        <v>0</v>
      </c>
      <c r="T234" s="586">
        <v>10744701.690000005</v>
      </c>
      <c r="U234" s="599">
        <v>1</v>
      </c>
      <c r="V234" s="586">
        <v>11158299.170000015</v>
      </c>
      <c r="W234" s="586">
        <v>11158299.170000015</v>
      </c>
      <c r="X234" s="586">
        <v>0</v>
      </c>
      <c r="Y234" s="586">
        <v>0</v>
      </c>
      <c r="Z234" s="586">
        <v>11158299.170000015</v>
      </c>
      <c r="AA234" s="586">
        <v>11158299.170000015</v>
      </c>
      <c r="AB234" s="586">
        <v>0</v>
      </c>
      <c r="AC234" s="586">
        <v>0</v>
      </c>
      <c r="AD234" s="586">
        <v>11158299.170000015</v>
      </c>
      <c r="AE234" s="586">
        <f t="shared" si="12"/>
        <v>11158299.170000015</v>
      </c>
      <c r="AF234" s="599">
        <v>1</v>
      </c>
      <c r="AG234" s="586">
        <v>11802670.370000014</v>
      </c>
      <c r="AH234" s="586">
        <v>11802670.370000014</v>
      </c>
      <c r="AI234" s="586">
        <v>0</v>
      </c>
      <c r="AJ234" s="586">
        <v>0</v>
      </c>
      <c r="AK234" s="586">
        <v>11802670.370000014</v>
      </c>
      <c r="AL234" s="586">
        <v>11802670.370000014</v>
      </c>
      <c r="AM234" s="586">
        <v>0</v>
      </c>
      <c r="AN234" s="586">
        <v>0</v>
      </c>
      <c r="AO234" s="586">
        <v>11802670.370000014</v>
      </c>
      <c r="AP234" s="599">
        <v>1</v>
      </c>
      <c r="AV234" s="83">
        <v>11802670.370000014</v>
      </c>
      <c r="AW234" s="83">
        <v>11802670.370000014</v>
      </c>
      <c r="AX234" s="83">
        <v>0</v>
      </c>
      <c r="AY234" s="83">
        <v>0</v>
      </c>
      <c r="AZ234" s="83">
        <v>11802670.370000014</v>
      </c>
      <c r="BA234" s="83">
        <v>11802670.370000014</v>
      </c>
      <c r="BB234" s="83">
        <v>0</v>
      </c>
      <c r="BC234" s="83">
        <v>0</v>
      </c>
      <c r="BD234" s="83">
        <v>11802670.370000014</v>
      </c>
      <c r="BE234" s="586">
        <f t="shared" si="13"/>
        <v>11802670.370000014</v>
      </c>
      <c r="BF234" s="82">
        <v>1</v>
      </c>
    </row>
    <row r="235" spans="1:58">
      <c r="A235" s="598" t="s">
        <v>775</v>
      </c>
      <c r="B235" s="586">
        <v>3778222.4099999997</v>
      </c>
      <c r="C235" s="586">
        <v>3778222.4099999997</v>
      </c>
      <c r="D235" s="586">
        <v>0</v>
      </c>
      <c r="E235" s="586">
        <v>0</v>
      </c>
      <c r="F235" s="586">
        <v>3778222.4099999997</v>
      </c>
      <c r="G235" s="586">
        <v>3769607.1723078294</v>
      </c>
      <c r="H235" s="586">
        <v>0</v>
      </c>
      <c r="I235" s="586">
        <v>0</v>
      </c>
      <c r="J235" s="586">
        <v>3769607.1723078294</v>
      </c>
      <c r="K235" s="599">
        <v>0.99771976428138065</v>
      </c>
      <c r="L235" s="586">
        <v>3773261.2399999993</v>
      </c>
      <c r="M235" s="586">
        <v>3773261.2399999993</v>
      </c>
      <c r="N235" s="586">
        <v>0</v>
      </c>
      <c r="O235" s="586">
        <v>0</v>
      </c>
      <c r="P235" s="586">
        <v>3773261.2399999993</v>
      </c>
      <c r="Q235" s="586">
        <v>3764659.6723988676</v>
      </c>
      <c r="R235" s="586">
        <v>0</v>
      </c>
      <c r="S235" s="586">
        <v>0</v>
      </c>
      <c r="T235" s="586">
        <v>3764659.6723988676</v>
      </c>
      <c r="U235" s="599">
        <v>0.99772038906027838</v>
      </c>
      <c r="V235" s="586">
        <v>3998619.9500000016</v>
      </c>
      <c r="W235" s="586">
        <v>3998619.9500000016</v>
      </c>
      <c r="X235" s="586">
        <v>0</v>
      </c>
      <c r="Y235" s="586">
        <v>0</v>
      </c>
      <c r="Z235" s="586">
        <v>3998619.9500000016</v>
      </c>
      <c r="AA235" s="586">
        <v>3989504.6522181924</v>
      </c>
      <c r="AB235" s="586">
        <v>0</v>
      </c>
      <c r="AC235" s="586">
        <v>0</v>
      </c>
      <c r="AD235" s="586">
        <v>3989504.6522181924</v>
      </c>
      <c r="AE235" s="586">
        <f t="shared" si="12"/>
        <v>3988949.8615705804</v>
      </c>
      <c r="AF235" s="599">
        <v>0.99772038906027838</v>
      </c>
      <c r="AG235" s="586">
        <v>4142111.7899999991</v>
      </c>
      <c r="AH235" s="586">
        <v>4142111.7899999991</v>
      </c>
      <c r="AI235" s="586">
        <v>0</v>
      </c>
      <c r="AJ235" s="586">
        <v>0</v>
      </c>
      <c r="AK235" s="586">
        <v>4142111.7899999991</v>
      </c>
      <c r="AL235" s="586">
        <v>4132669.3866499653</v>
      </c>
      <c r="AM235" s="586">
        <v>0</v>
      </c>
      <c r="AN235" s="586">
        <v>0</v>
      </c>
      <c r="AO235" s="586">
        <v>4132669.3866499653</v>
      </c>
      <c r="AP235" s="599">
        <v>0.99772038906027838</v>
      </c>
      <c r="AV235" s="83">
        <v>4142111.7899999991</v>
      </c>
      <c r="AW235" s="83">
        <v>4142111.7899999991</v>
      </c>
      <c r="AX235" s="83">
        <v>0</v>
      </c>
      <c r="AY235" s="83">
        <v>0</v>
      </c>
      <c r="AZ235" s="83">
        <v>4142111.7899999991</v>
      </c>
      <c r="BA235" s="83">
        <v>4132669.3866499653</v>
      </c>
      <c r="BB235" s="83">
        <v>0</v>
      </c>
      <c r="BC235" s="83">
        <v>0</v>
      </c>
      <c r="BD235" s="83">
        <v>4132669.3866499653</v>
      </c>
      <c r="BE235" s="586">
        <f t="shared" si="13"/>
        <v>4131928.643405966</v>
      </c>
      <c r="BF235" s="82">
        <v>0.99772038906027838</v>
      </c>
    </row>
    <row r="236" spans="1:58" ht="15.75" thickBot="1">
      <c r="A236" s="598" t="s">
        <v>773</v>
      </c>
      <c r="B236" s="586">
        <v>5721648.8700000038</v>
      </c>
      <c r="C236" s="586">
        <v>5721648.8700000038</v>
      </c>
      <c r="D236" s="586">
        <v>0</v>
      </c>
      <c r="E236" s="586">
        <v>0</v>
      </c>
      <c r="F236" s="586">
        <v>5721648.8700000038</v>
      </c>
      <c r="G236" s="586">
        <v>5721648.8700000038</v>
      </c>
      <c r="H236" s="586">
        <v>0</v>
      </c>
      <c r="I236" s="586">
        <v>0</v>
      </c>
      <c r="J236" s="586">
        <v>5721648.8700000038</v>
      </c>
      <c r="K236" s="599">
        <v>1</v>
      </c>
      <c r="L236" s="586">
        <v>5438577.6900000023</v>
      </c>
      <c r="M236" s="586">
        <v>5438577.6900000023</v>
      </c>
      <c r="N236" s="586">
        <v>0</v>
      </c>
      <c r="O236" s="586">
        <v>0</v>
      </c>
      <c r="P236" s="586">
        <v>5438577.6900000023</v>
      </c>
      <c r="Q236" s="586">
        <v>5438577.6900000023</v>
      </c>
      <c r="R236" s="586">
        <v>0</v>
      </c>
      <c r="S236" s="586">
        <v>0</v>
      </c>
      <c r="T236" s="586">
        <v>5438577.6900000023</v>
      </c>
      <c r="U236" s="599">
        <v>1</v>
      </c>
      <c r="V236" s="586">
        <v>6170583.2400000058</v>
      </c>
      <c r="W236" s="586">
        <v>6170583.2400000058</v>
      </c>
      <c r="X236" s="586">
        <v>0</v>
      </c>
      <c r="Y236" s="586">
        <v>0</v>
      </c>
      <c r="Z236" s="586">
        <v>6170583.2400000058</v>
      </c>
      <c r="AA236" s="586">
        <v>6170583.2400000058</v>
      </c>
      <c r="AB236" s="586">
        <v>0</v>
      </c>
      <c r="AC236" s="586">
        <v>0</v>
      </c>
      <c r="AD236" s="586">
        <v>6170583.2400000058</v>
      </c>
      <c r="AE236" s="586">
        <f t="shared" si="12"/>
        <v>6170583.2400000058</v>
      </c>
      <c r="AF236" s="599">
        <v>1</v>
      </c>
      <c r="AG236" s="586">
        <v>5635928.350000008</v>
      </c>
      <c r="AH236" s="586">
        <v>5635928.350000008</v>
      </c>
      <c r="AI236" s="586">
        <v>0</v>
      </c>
      <c r="AJ236" s="586">
        <v>0</v>
      </c>
      <c r="AK236" s="586">
        <v>5635928.350000008</v>
      </c>
      <c r="AL236" s="586">
        <v>5635928.350000008</v>
      </c>
      <c r="AM236" s="586">
        <v>0</v>
      </c>
      <c r="AN236" s="586">
        <v>0</v>
      </c>
      <c r="AO236" s="586">
        <v>5635928.350000008</v>
      </c>
      <c r="AP236" s="599">
        <v>1</v>
      </c>
      <c r="AV236" s="83">
        <v>5635928.350000008</v>
      </c>
      <c r="AW236" s="83">
        <v>5635928.350000008</v>
      </c>
      <c r="AX236" s="83">
        <v>0</v>
      </c>
      <c r="AY236" s="83">
        <v>0</v>
      </c>
      <c r="AZ236" s="83">
        <v>5635928.350000008</v>
      </c>
      <c r="BA236" s="83">
        <v>5635928.350000008</v>
      </c>
      <c r="BB236" s="83">
        <v>0</v>
      </c>
      <c r="BC236" s="83">
        <v>0</v>
      </c>
      <c r="BD236" s="83">
        <v>5635928.350000008</v>
      </c>
      <c r="BE236" s="586">
        <f t="shared" si="13"/>
        <v>5635928.350000008</v>
      </c>
      <c r="BF236" s="82">
        <v>1</v>
      </c>
    </row>
    <row r="237" spans="1:58">
      <c r="A237" s="597" t="s">
        <v>771</v>
      </c>
      <c r="B237" s="600">
        <v>277408447.17000002</v>
      </c>
      <c r="C237" s="600">
        <v>277408447.17000002</v>
      </c>
      <c r="D237" s="600">
        <v>-4540215.5699999994</v>
      </c>
      <c r="E237" s="600">
        <v>0</v>
      </c>
      <c r="F237" s="600">
        <v>272868231.59999996</v>
      </c>
      <c r="G237" s="600">
        <v>277207531.43030345</v>
      </c>
      <c r="H237" s="600">
        <v>-4354789.8639457989</v>
      </c>
      <c r="I237" s="600">
        <v>0</v>
      </c>
      <c r="J237" s="600">
        <v>272852741.56635761</v>
      </c>
      <c r="K237" s="601" t="s">
        <v>5</v>
      </c>
      <c r="L237" s="600">
        <v>284136216.83999991</v>
      </c>
      <c r="M237" s="600">
        <v>284136216.83999991</v>
      </c>
      <c r="N237" s="600">
        <v>-6122348.7899999991</v>
      </c>
      <c r="O237" s="600">
        <v>0</v>
      </c>
      <c r="P237" s="600">
        <v>278013868.04999989</v>
      </c>
      <c r="Q237" s="600">
        <v>283924560.01600629</v>
      </c>
      <c r="R237" s="600">
        <v>-5930931.2601034408</v>
      </c>
      <c r="S237" s="600">
        <v>0</v>
      </c>
      <c r="T237" s="600">
        <v>277993628.75590283</v>
      </c>
      <c r="U237" s="601" t="s">
        <v>5</v>
      </c>
      <c r="V237" s="600">
        <v>300384857.36000013</v>
      </c>
      <c r="W237" s="600">
        <v>300384857.36000013</v>
      </c>
      <c r="X237" s="600">
        <v>-6125140.3700000001</v>
      </c>
      <c r="Y237" s="600">
        <v>0</v>
      </c>
      <c r="Z237" s="600">
        <v>294259716.99000013</v>
      </c>
      <c r="AA237" s="600">
        <v>300191881.38007987</v>
      </c>
      <c r="AB237" s="600">
        <v>-5949190.8722805399</v>
      </c>
      <c r="AC237" s="600">
        <v>0</v>
      </c>
      <c r="AD237" s="600">
        <v>294242690.50779933</v>
      </c>
      <c r="AE237" s="600">
        <f>SUM(AE215:AE236)</f>
        <v>294241654.21328515</v>
      </c>
      <c r="AF237" s="601" t="s">
        <v>5</v>
      </c>
      <c r="AG237" s="600">
        <v>323214347.11000001</v>
      </c>
      <c r="AH237" s="600">
        <v>323214347.11000001</v>
      </c>
      <c r="AI237" s="600">
        <v>-6009366.0300000012</v>
      </c>
      <c r="AJ237" s="600">
        <v>0</v>
      </c>
      <c r="AK237" s="600">
        <v>317204981.08000004</v>
      </c>
      <c r="AL237" s="600">
        <v>323027406.89481938</v>
      </c>
      <c r="AM237" s="600">
        <v>-5841122.1690693991</v>
      </c>
      <c r="AN237" s="600">
        <v>0</v>
      </c>
      <c r="AO237" s="600">
        <v>317186284.72575003</v>
      </c>
      <c r="AP237" s="601" t="s">
        <v>5</v>
      </c>
      <c r="AV237" s="78">
        <v>323214347.11000001</v>
      </c>
      <c r="AW237" s="78">
        <v>323214347.11000001</v>
      </c>
      <c r="AX237" s="78">
        <v>-6009366.0300000012</v>
      </c>
      <c r="AY237" s="78">
        <v>0</v>
      </c>
      <c r="AZ237" s="78">
        <v>317204981.08000004</v>
      </c>
      <c r="BA237" s="78">
        <v>323027406.89481938</v>
      </c>
      <c r="BB237" s="78">
        <v>-5841122.1690693991</v>
      </c>
      <c r="BC237" s="78">
        <v>0</v>
      </c>
      <c r="BD237" s="78">
        <v>317186284.72575003</v>
      </c>
      <c r="BE237" s="600">
        <f>SUM(BE215:BE236)</f>
        <v>317184818.02309132</v>
      </c>
      <c r="BF237" s="74" t="s">
        <v>5</v>
      </c>
    </row>
    <row r="239" spans="1:58">
      <c r="A239" s="597" t="s">
        <v>759</v>
      </c>
      <c r="B239" s="586"/>
      <c r="C239" s="586"/>
      <c r="D239" s="586"/>
      <c r="E239" s="586"/>
      <c r="F239" s="586"/>
      <c r="G239" s="586"/>
      <c r="H239" s="586"/>
      <c r="I239" s="586"/>
      <c r="J239" s="586"/>
      <c r="K239" s="586"/>
      <c r="L239" s="586"/>
      <c r="M239" s="586"/>
      <c r="N239" s="586"/>
      <c r="O239" s="586"/>
      <c r="P239" s="586"/>
      <c r="Q239" s="586"/>
      <c r="R239" s="586"/>
      <c r="S239" s="586"/>
      <c r="T239" s="586"/>
      <c r="U239" s="586"/>
      <c r="V239" s="586"/>
      <c r="W239" s="586"/>
      <c r="X239" s="586"/>
      <c r="Y239" s="586"/>
      <c r="Z239" s="586"/>
      <c r="AA239" s="586"/>
      <c r="AB239" s="586"/>
      <c r="AC239" s="586"/>
      <c r="AD239" s="586"/>
      <c r="AE239" s="586"/>
      <c r="AF239" s="586"/>
      <c r="AG239" s="586"/>
      <c r="AH239" s="586"/>
      <c r="AI239" s="586"/>
      <c r="AJ239" s="586"/>
      <c r="AK239" s="586"/>
      <c r="AL239" s="586"/>
      <c r="AM239" s="586"/>
      <c r="AN239" s="586"/>
      <c r="AO239" s="586"/>
      <c r="AP239" s="586"/>
      <c r="AV239" s="83"/>
      <c r="AW239" s="83"/>
      <c r="AX239" s="83"/>
      <c r="AY239" s="83"/>
      <c r="AZ239" s="83"/>
      <c r="BA239" s="83"/>
      <c r="BB239" s="83"/>
      <c r="BC239" s="83"/>
      <c r="BD239" s="83"/>
      <c r="BE239" s="586"/>
      <c r="BF239" s="83"/>
    </row>
    <row r="240" spans="1:58">
      <c r="A240" s="598" t="s">
        <v>770</v>
      </c>
      <c r="B240" s="586">
        <v>5691648.5800000001</v>
      </c>
      <c r="C240" s="586">
        <v>5691648.5800000001</v>
      </c>
      <c r="D240" s="586">
        <v>0</v>
      </c>
      <c r="E240" s="586">
        <v>0</v>
      </c>
      <c r="F240" s="586">
        <v>5691648.5800000001</v>
      </c>
      <c r="G240" s="586">
        <v>5690257.5365526835</v>
      </c>
      <c r="H240" s="586">
        <v>0</v>
      </c>
      <c r="I240" s="586">
        <v>0</v>
      </c>
      <c r="J240" s="586">
        <v>5690257.5365526835</v>
      </c>
      <c r="K240" s="599">
        <v>0.99975559920333024</v>
      </c>
      <c r="L240" s="586">
        <v>6449201.8300000019</v>
      </c>
      <c r="M240" s="586">
        <v>6449201.8300000019</v>
      </c>
      <c r="N240" s="586">
        <v>0</v>
      </c>
      <c r="O240" s="586">
        <v>0</v>
      </c>
      <c r="P240" s="586">
        <v>6449201.8300000019</v>
      </c>
      <c r="Q240" s="586">
        <v>6449189.5782638956</v>
      </c>
      <c r="R240" s="586">
        <v>0</v>
      </c>
      <c r="S240" s="586">
        <v>0</v>
      </c>
      <c r="T240" s="586">
        <v>6449189.5782638956</v>
      </c>
      <c r="U240" s="599">
        <v>0.99999810027094371</v>
      </c>
      <c r="V240" s="586">
        <v>6379931.7100000009</v>
      </c>
      <c r="W240" s="586">
        <v>6379931.7100000009</v>
      </c>
      <c r="X240" s="586">
        <v>0</v>
      </c>
      <c r="Y240" s="586">
        <v>0</v>
      </c>
      <c r="Z240" s="586">
        <v>6379931.7100000009</v>
      </c>
      <c r="AA240" s="586">
        <v>6379919.5490102563</v>
      </c>
      <c r="AB240" s="586">
        <v>0</v>
      </c>
      <c r="AC240" s="586">
        <v>0</v>
      </c>
      <c r="AD240" s="586">
        <v>6379919.5490102563</v>
      </c>
      <c r="AE240" s="586">
        <f t="shared" ref="AE240:AE245" si="14">+IF(AF240=1,AD240,AD240*$AT$6)</f>
        <v>6379032.3411970409</v>
      </c>
      <c r="AF240" s="599">
        <v>0.99999809386835203</v>
      </c>
      <c r="AG240" s="586">
        <v>6524268.2500000009</v>
      </c>
      <c r="AH240" s="586">
        <v>6524268.2500000009</v>
      </c>
      <c r="AI240" s="586">
        <v>0</v>
      </c>
      <c r="AJ240" s="586">
        <v>0</v>
      </c>
      <c r="AK240" s="586">
        <v>6524268.2500000009</v>
      </c>
      <c r="AL240" s="586">
        <v>6524255.8283698969</v>
      </c>
      <c r="AM240" s="586">
        <v>0</v>
      </c>
      <c r="AN240" s="586">
        <v>0</v>
      </c>
      <c r="AO240" s="586">
        <v>6524255.8283698969</v>
      </c>
      <c r="AP240" s="599">
        <v>0.99999809608838441</v>
      </c>
      <c r="AV240" s="83">
        <v>6524268.2500000009</v>
      </c>
      <c r="AW240" s="83">
        <v>6524268.2500000009</v>
      </c>
      <c r="AX240" s="83">
        <v>0</v>
      </c>
      <c r="AY240" s="83">
        <v>0</v>
      </c>
      <c r="AZ240" s="83">
        <v>6524268.2500000009</v>
      </c>
      <c r="BA240" s="83">
        <v>6524255.8283698969</v>
      </c>
      <c r="BB240" s="83">
        <v>0</v>
      </c>
      <c r="BC240" s="83">
        <v>0</v>
      </c>
      <c r="BD240" s="83">
        <v>6524255.8283698969</v>
      </c>
      <c r="BE240" s="586">
        <f t="shared" ref="BE240:BE245" si="15">+IF(BF240=1,BD240,BD240*$BJ$6)</f>
        <v>6523086.4150985135</v>
      </c>
      <c r="BF240" s="82">
        <v>0.99999809608838441</v>
      </c>
    </row>
    <row r="241" spans="1:58">
      <c r="A241" s="598" t="s">
        <v>768</v>
      </c>
      <c r="B241" s="586">
        <v>15360003.899999999</v>
      </c>
      <c r="C241" s="586">
        <v>15360003.899999999</v>
      </c>
      <c r="D241" s="586">
        <v>0</v>
      </c>
      <c r="E241" s="586">
        <v>0</v>
      </c>
      <c r="F241" s="586">
        <v>15360003.899999999</v>
      </c>
      <c r="G241" s="586">
        <v>15343201.445322417</v>
      </c>
      <c r="H241" s="586">
        <v>0</v>
      </c>
      <c r="I241" s="586">
        <v>0</v>
      </c>
      <c r="J241" s="586">
        <v>15343201.445322417</v>
      </c>
      <c r="K241" s="599">
        <v>0.99890609046801204</v>
      </c>
      <c r="L241" s="586">
        <v>11848578.240000002</v>
      </c>
      <c r="M241" s="586">
        <v>11848578.240000002</v>
      </c>
      <c r="N241" s="586">
        <v>0</v>
      </c>
      <c r="O241" s="586">
        <v>0</v>
      </c>
      <c r="P241" s="586">
        <v>11848578.240000002</v>
      </c>
      <c r="Q241" s="586">
        <v>11848386.322173314</v>
      </c>
      <c r="R241" s="586">
        <v>0</v>
      </c>
      <c r="S241" s="586">
        <v>0</v>
      </c>
      <c r="T241" s="586">
        <v>11848386.322173314</v>
      </c>
      <c r="U241" s="599">
        <v>0.9999838024594343</v>
      </c>
      <c r="V241" s="586">
        <v>12031202.190000001</v>
      </c>
      <c r="W241" s="586">
        <v>12031202.190000001</v>
      </c>
      <c r="X241" s="586">
        <v>0</v>
      </c>
      <c r="Y241" s="586">
        <v>0</v>
      </c>
      <c r="Z241" s="586">
        <v>12031202.190000001</v>
      </c>
      <c r="AA241" s="586">
        <v>12031007.314114474</v>
      </c>
      <c r="AB241" s="586">
        <v>0</v>
      </c>
      <c r="AC241" s="586">
        <v>0</v>
      </c>
      <c r="AD241" s="586">
        <v>12031007.314114474</v>
      </c>
      <c r="AE241" s="586">
        <f t="shared" si="14"/>
        <v>12029334.251686659</v>
      </c>
      <c r="AF241" s="599">
        <v>0.99998380245943419</v>
      </c>
      <c r="AG241" s="586">
        <v>12109453.75</v>
      </c>
      <c r="AH241" s="586">
        <v>12109453.75</v>
      </c>
      <c r="AI241" s="586">
        <v>0</v>
      </c>
      <c r="AJ241" s="586">
        <v>0</v>
      </c>
      <c r="AK241" s="586">
        <v>12109453.75</v>
      </c>
      <c r="AL241" s="586">
        <v>12109257.606631657</v>
      </c>
      <c r="AM241" s="586">
        <v>0</v>
      </c>
      <c r="AN241" s="586">
        <v>0</v>
      </c>
      <c r="AO241" s="586">
        <v>12109257.606631657</v>
      </c>
      <c r="AP241" s="599">
        <v>0.99998380245943441</v>
      </c>
      <c r="AV241" s="83">
        <v>12109453.75</v>
      </c>
      <c r="AW241" s="83">
        <v>12109453.75</v>
      </c>
      <c r="AX241" s="83">
        <v>0</v>
      </c>
      <c r="AY241" s="83">
        <v>0</v>
      </c>
      <c r="AZ241" s="83">
        <v>12109453.75</v>
      </c>
      <c r="BA241" s="83">
        <v>12109257.606631657</v>
      </c>
      <c r="BB241" s="83">
        <v>0</v>
      </c>
      <c r="BC241" s="83">
        <v>0</v>
      </c>
      <c r="BD241" s="83">
        <v>12109257.606631657</v>
      </c>
      <c r="BE241" s="586">
        <f t="shared" si="15"/>
        <v>12107087.132799191</v>
      </c>
      <c r="BF241" s="82">
        <v>0.99998380245943441</v>
      </c>
    </row>
    <row r="242" spans="1:58">
      <c r="A242" s="598" t="s">
        <v>766</v>
      </c>
      <c r="B242" s="586">
        <v>84352034.019999981</v>
      </c>
      <c r="C242" s="586">
        <v>84352034.019999981</v>
      </c>
      <c r="D242" s="586">
        <v>0</v>
      </c>
      <c r="E242" s="586">
        <v>0</v>
      </c>
      <c r="F242" s="586">
        <v>84352034.019999981</v>
      </c>
      <c r="G242" s="586">
        <v>84352034.019999981</v>
      </c>
      <c r="H242" s="586">
        <v>0</v>
      </c>
      <c r="I242" s="586">
        <v>0</v>
      </c>
      <c r="J242" s="586">
        <v>84352034.019999981</v>
      </c>
      <c r="K242" s="599">
        <v>1</v>
      </c>
      <c r="L242" s="586">
        <v>82573557.489999905</v>
      </c>
      <c r="M242" s="586">
        <v>82573557.489999905</v>
      </c>
      <c r="N242" s="586">
        <v>0</v>
      </c>
      <c r="O242" s="586">
        <v>0</v>
      </c>
      <c r="P242" s="586">
        <v>82573557.489999905</v>
      </c>
      <c r="Q242" s="586">
        <v>82573557.489999905</v>
      </c>
      <c r="R242" s="586">
        <v>0</v>
      </c>
      <c r="S242" s="586">
        <v>0</v>
      </c>
      <c r="T242" s="586">
        <v>82573557.489999905</v>
      </c>
      <c r="U242" s="599">
        <v>1</v>
      </c>
      <c r="V242" s="586">
        <v>83759406.650000006</v>
      </c>
      <c r="W242" s="586">
        <v>83759406.650000006</v>
      </c>
      <c r="X242" s="586">
        <v>0</v>
      </c>
      <c r="Y242" s="586">
        <v>0</v>
      </c>
      <c r="Z242" s="586">
        <v>83759406.650000006</v>
      </c>
      <c r="AA242" s="586">
        <v>83759406.650000006</v>
      </c>
      <c r="AB242" s="586">
        <v>0</v>
      </c>
      <c r="AC242" s="586">
        <v>0</v>
      </c>
      <c r="AD242" s="586">
        <v>83759406.650000006</v>
      </c>
      <c r="AE242" s="586">
        <f t="shared" si="14"/>
        <v>83759406.650000006</v>
      </c>
      <c r="AF242" s="599">
        <v>1</v>
      </c>
      <c r="AG242" s="586">
        <v>83906718.950000033</v>
      </c>
      <c r="AH242" s="586">
        <v>83906718.950000033</v>
      </c>
      <c r="AI242" s="586">
        <v>0</v>
      </c>
      <c r="AJ242" s="586">
        <v>0</v>
      </c>
      <c r="AK242" s="586">
        <v>83906718.950000033</v>
      </c>
      <c r="AL242" s="586">
        <v>83906718.950000033</v>
      </c>
      <c r="AM242" s="586">
        <v>0</v>
      </c>
      <c r="AN242" s="586">
        <v>0</v>
      </c>
      <c r="AO242" s="586">
        <v>83906718.950000033</v>
      </c>
      <c r="AP242" s="599">
        <v>1</v>
      </c>
      <c r="AV242" s="83">
        <v>83906718.950000033</v>
      </c>
      <c r="AW242" s="83">
        <v>83906718.950000033</v>
      </c>
      <c r="AX242" s="83">
        <v>0</v>
      </c>
      <c r="AY242" s="83">
        <v>0</v>
      </c>
      <c r="AZ242" s="83">
        <v>83906718.950000033</v>
      </c>
      <c r="BA242" s="83">
        <v>83906718.950000033</v>
      </c>
      <c r="BB242" s="83">
        <v>0</v>
      </c>
      <c r="BC242" s="83">
        <v>0</v>
      </c>
      <c r="BD242" s="83">
        <v>83906718.950000033</v>
      </c>
      <c r="BE242" s="586">
        <f t="shared" si="15"/>
        <v>83906718.950000033</v>
      </c>
      <c r="BF242" s="82">
        <v>1</v>
      </c>
    </row>
    <row r="243" spans="1:58" s="717" customFormat="1">
      <c r="A243" s="713" t="s">
        <v>764</v>
      </c>
      <c r="B243" s="716">
        <v>6189119.3299999991</v>
      </c>
      <c r="C243" s="716">
        <v>6189119.3299999991</v>
      </c>
      <c r="D243" s="716">
        <v>0</v>
      </c>
      <c r="E243" s="716">
        <v>0</v>
      </c>
      <c r="F243" s="716">
        <v>6189119.3299999991</v>
      </c>
      <c r="G243" s="716">
        <v>6189119.3299999991</v>
      </c>
      <c r="H243" s="716">
        <v>0</v>
      </c>
      <c r="I243" s="716">
        <v>0</v>
      </c>
      <c r="J243" s="716">
        <v>6189119.3299999991</v>
      </c>
      <c r="K243" s="718">
        <v>1</v>
      </c>
      <c r="L243" s="716">
        <v>6601652.9299999997</v>
      </c>
      <c r="M243" s="716">
        <v>6601652.9299999997</v>
      </c>
      <c r="N243" s="716">
        <v>0</v>
      </c>
      <c r="O243" s="716">
        <v>0</v>
      </c>
      <c r="P243" s="716">
        <v>6601652.9299999997</v>
      </c>
      <c r="Q243" s="716">
        <v>6601652.9299999997</v>
      </c>
      <c r="R243" s="716">
        <v>0</v>
      </c>
      <c r="S243" s="716">
        <v>0</v>
      </c>
      <c r="T243" s="716">
        <v>6601652.9299999997</v>
      </c>
      <c r="U243" s="718">
        <v>1</v>
      </c>
      <c r="V243" s="716">
        <v>6445711.3699999992</v>
      </c>
      <c r="W243" s="716">
        <v>6445711.3699999992</v>
      </c>
      <c r="X243" s="716">
        <v>0</v>
      </c>
      <c r="Y243" s="716">
        <v>0</v>
      </c>
      <c r="Z243" s="716">
        <v>6445711.3699999992</v>
      </c>
      <c r="AA243" s="716">
        <v>6445711.3699999992</v>
      </c>
      <c r="AB243" s="716">
        <v>0</v>
      </c>
      <c r="AC243" s="716">
        <v>0</v>
      </c>
      <c r="AD243" s="716">
        <v>6445711.3699999992</v>
      </c>
      <c r="AE243" s="716">
        <f t="shared" si="14"/>
        <v>6445711.3699999992</v>
      </c>
      <c r="AF243" s="718">
        <v>1</v>
      </c>
      <c r="AG243" s="716">
        <v>7005084.5500000007</v>
      </c>
      <c r="AH243" s="714">
        <v>7005084.5500000007</v>
      </c>
      <c r="AI243" s="714">
        <v>0</v>
      </c>
      <c r="AJ243" s="714">
        <v>0</v>
      </c>
      <c r="AK243" s="714">
        <v>7005084.5500000007</v>
      </c>
      <c r="AL243" s="714">
        <v>7005084.5500000007</v>
      </c>
      <c r="AM243" s="714">
        <v>0</v>
      </c>
      <c r="AN243" s="714">
        <v>0</v>
      </c>
      <c r="AO243" s="714">
        <v>7005084.5500000007</v>
      </c>
      <c r="AP243" s="715">
        <v>1</v>
      </c>
      <c r="AV243" s="108">
        <v>7005084.5500000007</v>
      </c>
      <c r="AW243" s="109">
        <v>7005084.5500000007</v>
      </c>
      <c r="AX243" s="109">
        <v>0</v>
      </c>
      <c r="AY243" s="109">
        <v>0</v>
      </c>
      <c r="AZ243" s="109">
        <v>7005084.5500000007</v>
      </c>
      <c r="BA243" s="109">
        <v>7005084.5500000007</v>
      </c>
      <c r="BB243" s="109">
        <v>0</v>
      </c>
      <c r="BC243" s="109">
        <v>0</v>
      </c>
      <c r="BD243" s="109">
        <v>7005084.5500000007</v>
      </c>
      <c r="BE243" s="716">
        <f t="shared" si="15"/>
        <v>7005084.5500000007</v>
      </c>
      <c r="BF243" s="696">
        <v>1</v>
      </c>
    </row>
    <row r="244" spans="1:58">
      <c r="A244" s="598" t="s">
        <v>763</v>
      </c>
      <c r="B244" s="586">
        <v>106531.84000000001</v>
      </c>
      <c r="C244" s="586">
        <v>106531.84000000001</v>
      </c>
      <c r="D244" s="586">
        <v>-106531.84000000001</v>
      </c>
      <c r="E244" s="586">
        <v>0</v>
      </c>
      <c r="F244" s="586">
        <v>0</v>
      </c>
      <c r="G244" s="586">
        <v>106531.84000000001</v>
      </c>
      <c r="H244" s="586">
        <v>-106531.84000000001</v>
      </c>
      <c r="I244" s="586">
        <v>0</v>
      </c>
      <c r="J244" s="586">
        <v>0</v>
      </c>
      <c r="K244" s="599">
        <v>1</v>
      </c>
      <c r="L244" s="586">
        <v>106531.84000000001</v>
      </c>
      <c r="M244" s="586">
        <v>106531.84000000001</v>
      </c>
      <c r="N244" s="586">
        <v>-106531.84000000001</v>
      </c>
      <c r="O244" s="586">
        <v>0</v>
      </c>
      <c r="P244" s="586">
        <v>0</v>
      </c>
      <c r="Q244" s="586">
        <v>106531.84000000001</v>
      </c>
      <c r="R244" s="586">
        <v>-106531.84000000001</v>
      </c>
      <c r="S244" s="586">
        <v>0</v>
      </c>
      <c r="T244" s="586">
        <v>0</v>
      </c>
      <c r="U244" s="599">
        <v>1</v>
      </c>
      <c r="V244" s="586">
        <v>106531.84000000001</v>
      </c>
      <c r="W244" s="586">
        <v>106531.84000000001</v>
      </c>
      <c r="X244" s="586">
        <v>-106531.84000000001</v>
      </c>
      <c r="Y244" s="586">
        <v>0</v>
      </c>
      <c r="Z244" s="586">
        <v>0</v>
      </c>
      <c r="AA244" s="586">
        <v>106531.84000000001</v>
      </c>
      <c r="AB244" s="586">
        <v>-106531.84000000001</v>
      </c>
      <c r="AC244" s="586">
        <v>0</v>
      </c>
      <c r="AD244" s="586">
        <v>0</v>
      </c>
      <c r="AE244" s="586">
        <f t="shared" si="14"/>
        <v>0</v>
      </c>
      <c r="AF244" s="599">
        <v>1</v>
      </c>
      <c r="AG244" s="586">
        <v>106531.84000000001</v>
      </c>
      <c r="AH244" s="586">
        <v>106531.84000000001</v>
      </c>
      <c r="AI244" s="586">
        <v>-106531.84000000001</v>
      </c>
      <c r="AJ244" s="586">
        <v>0</v>
      </c>
      <c r="AK244" s="586">
        <v>0</v>
      </c>
      <c r="AL244" s="586">
        <v>106531.84000000001</v>
      </c>
      <c r="AM244" s="586">
        <v>-106531.84000000001</v>
      </c>
      <c r="AN244" s="586">
        <v>0</v>
      </c>
      <c r="AO244" s="586">
        <v>0</v>
      </c>
      <c r="AP244" s="599">
        <v>1</v>
      </c>
      <c r="AV244" s="83">
        <v>106531.84000000001</v>
      </c>
      <c r="AW244" s="83">
        <v>106531.84000000001</v>
      </c>
      <c r="AX244" s="83">
        <v>-106531.84000000001</v>
      </c>
      <c r="AY244" s="83">
        <v>0</v>
      </c>
      <c r="AZ244" s="83">
        <v>0</v>
      </c>
      <c r="BA244" s="83">
        <v>106531.84000000001</v>
      </c>
      <c r="BB244" s="83">
        <v>-106531.84000000001</v>
      </c>
      <c r="BC244" s="83">
        <v>0</v>
      </c>
      <c r="BD244" s="83">
        <v>0</v>
      </c>
      <c r="BE244" s="586">
        <f t="shared" si="15"/>
        <v>0</v>
      </c>
      <c r="BF244" s="82">
        <v>1</v>
      </c>
    </row>
    <row r="245" spans="1:58" ht="15.75" thickBot="1">
      <c r="A245" s="598" t="s">
        <v>761</v>
      </c>
      <c r="B245" s="586">
        <v>0</v>
      </c>
      <c r="C245" s="586">
        <v>0</v>
      </c>
      <c r="D245" s="586">
        <v>0</v>
      </c>
      <c r="E245" s="586">
        <v>0</v>
      </c>
      <c r="F245" s="586">
        <v>0</v>
      </c>
      <c r="G245" s="586">
        <v>0</v>
      </c>
      <c r="H245" s="586">
        <v>0</v>
      </c>
      <c r="I245" s="586">
        <v>0</v>
      </c>
      <c r="J245" s="586">
        <v>0</v>
      </c>
      <c r="K245" s="599">
        <v>0.99938510112540258</v>
      </c>
      <c r="L245" s="586">
        <v>0</v>
      </c>
      <c r="M245" s="586">
        <v>0</v>
      </c>
      <c r="N245" s="586">
        <v>0</v>
      </c>
      <c r="O245" s="586">
        <v>0</v>
      </c>
      <c r="P245" s="586">
        <v>0</v>
      </c>
      <c r="Q245" s="586">
        <v>0</v>
      </c>
      <c r="R245" s="586">
        <v>0</v>
      </c>
      <c r="S245" s="586">
        <v>0</v>
      </c>
      <c r="T245" s="586">
        <v>0</v>
      </c>
      <c r="U245" s="599">
        <v>0.99936453857595287</v>
      </c>
      <c r="V245" s="586">
        <v>0</v>
      </c>
      <c r="W245" s="586">
        <v>0</v>
      </c>
      <c r="X245" s="586">
        <v>0</v>
      </c>
      <c r="Y245" s="586">
        <v>0</v>
      </c>
      <c r="Z245" s="586">
        <v>0</v>
      </c>
      <c r="AA245" s="586">
        <v>0</v>
      </c>
      <c r="AB245" s="586">
        <v>0</v>
      </c>
      <c r="AC245" s="586">
        <v>0</v>
      </c>
      <c r="AD245" s="586">
        <v>0</v>
      </c>
      <c r="AE245" s="586">
        <f t="shared" si="14"/>
        <v>0</v>
      </c>
      <c r="AF245" s="599">
        <v>0.99937364288452957</v>
      </c>
      <c r="AG245" s="586">
        <v>0</v>
      </c>
      <c r="AH245" s="586">
        <v>0</v>
      </c>
      <c r="AI245" s="586">
        <v>0</v>
      </c>
      <c r="AJ245" s="586">
        <v>0</v>
      </c>
      <c r="AK245" s="586">
        <v>0</v>
      </c>
      <c r="AL245" s="586">
        <v>0</v>
      </c>
      <c r="AM245" s="586">
        <v>0</v>
      </c>
      <c r="AN245" s="586">
        <v>0</v>
      </c>
      <c r="AO245" s="586">
        <v>0</v>
      </c>
      <c r="AP245" s="599">
        <v>0.99938256618738563</v>
      </c>
      <c r="AV245" s="83">
        <v>0</v>
      </c>
      <c r="AW245" s="83">
        <v>0</v>
      </c>
      <c r="AX245" s="83">
        <v>0</v>
      </c>
      <c r="AY245" s="83">
        <v>0</v>
      </c>
      <c r="AZ245" s="83">
        <v>0</v>
      </c>
      <c r="BA245" s="83">
        <v>0</v>
      </c>
      <c r="BB245" s="83">
        <v>0</v>
      </c>
      <c r="BC245" s="83">
        <v>0</v>
      </c>
      <c r="BD245" s="83">
        <v>0</v>
      </c>
      <c r="BE245" s="586">
        <f t="shared" si="15"/>
        <v>0</v>
      </c>
      <c r="BF245" s="82">
        <v>0.99938256618738563</v>
      </c>
    </row>
    <row r="246" spans="1:58">
      <c r="A246" s="597" t="s">
        <v>759</v>
      </c>
      <c r="B246" s="600">
        <v>111699337.66999997</v>
      </c>
      <c r="C246" s="600">
        <v>111699337.66999997</v>
      </c>
      <c r="D246" s="600">
        <v>-106531.84000000001</v>
      </c>
      <c r="E246" s="600">
        <v>0</v>
      </c>
      <c r="F246" s="600">
        <v>111592805.82999997</v>
      </c>
      <c r="G246" s="600">
        <v>111681144.17187507</v>
      </c>
      <c r="H246" s="600">
        <v>-106531.84000000001</v>
      </c>
      <c r="I246" s="600">
        <v>0</v>
      </c>
      <c r="J246" s="600">
        <v>111574612.33187507</v>
      </c>
      <c r="K246" s="601" t="s">
        <v>5</v>
      </c>
      <c r="L246" s="600">
        <v>107579522.32999992</v>
      </c>
      <c r="M246" s="600">
        <v>107579522.32999992</v>
      </c>
      <c r="N246" s="600">
        <v>-106531.84000000001</v>
      </c>
      <c r="O246" s="600">
        <v>0</v>
      </c>
      <c r="P246" s="600">
        <v>107472990.48999992</v>
      </c>
      <c r="Q246" s="600">
        <v>107579318.16043711</v>
      </c>
      <c r="R246" s="600">
        <v>-106531.84000000001</v>
      </c>
      <c r="S246" s="600">
        <v>0</v>
      </c>
      <c r="T246" s="600">
        <v>107472786.3204371</v>
      </c>
      <c r="U246" s="601" t="s">
        <v>5</v>
      </c>
      <c r="V246" s="600">
        <v>108722783.76000002</v>
      </c>
      <c r="W246" s="600">
        <v>108722783.76000002</v>
      </c>
      <c r="X246" s="600">
        <v>-106531.84000000001</v>
      </c>
      <c r="Y246" s="600">
        <v>0</v>
      </c>
      <c r="Z246" s="600">
        <v>108616251.92000002</v>
      </c>
      <c r="AA246" s="600">
        <v>108722576.72312474</v>
      </c>
      <c r="AB246" s="600">
        <v>-106531.84000000001</v>
      </c>
      <c r="AC246" s="600">
        <v>0</v>
      </c>
      <c r="AD246" s="600">
        <v>108616044.88312474</v>
      </c>
      <c r="AE246" s="600">
        <f>SUM(AE240:AE245)</f>
        <v>108613484.61288372</v>
      </c>
      <c r="AF246" s="601" t="s">
        <v>5</v>
      </c>
      <c r="AG246" s="600">
        <v>109652057.34000003</v>
      </c>
      <c r="AH246" s="600">
        <v>109652057.34000003</v>
      </c>
      <c r="AI246" s="600">
        <v>-106531.84000000001</v>
      </c>
      <c r="AJ246" s="600">
        <v>0</v>
      </c>
      <c r="AK246" s="600">
        <v>109545525.50000003</v>
      </c>
      <c r="AL246" s="600">
        <v>109651848.77500159</v>
      </c>
      <c r="AM246" s="600">
        <v>-106531.84000000001</v>
      </c>
      <c r="AN246" s="600">
        <v>0</v>
      </c>
      <c r="AO246" s="600">
        <v>109545316.93500158</v>
      </c>
      <c r="AP246" s="601" t="s">
        <v>5</v>
      </c>
      <c r="AV246" s="78">
        <v>109652057.34000003</v>
      </c>
      <c r="AW246" s="78">
        <v>109652057.34000003</v>
      </c>
      <c r="AX246" s="78">
        <v>-106531.84000000001</v>
      </c>
      <c r="AY246" s="78">
        <v>0</v>
      </c>
      <c r="AZ246" s="78">
        <v>109545525.50000003</v>
      </c>
      <c r="BA246" s="78">
        <v>109651848.77500159</v>
      </c>
      <c r="BB246" s="78">
        <v>-106531.84000000001</v>
      </c>
      <c r="BC246" s="78">
        <v>0</v>
      </c>
      <c r="BD246" s="78">
        <v>109545316.93500158</v>
      </c>
      <c r="BE246" s="600">
        <f>SUM(BE240:BE245)</f>
        <v>109541977.04789774</v>
      </c>
      <c r="BF246" s="74" t="s">
        <v>5</v>
      </c>
    </row>
    <row r="248" spans="1:58">
      <c r="A248" s="597" t="s">
        <v>746</v>
      </c>
      <c r="B248" s="586"/>
      <c r="C248" s="586"/>
      <c r="D248" s="586"/>
      <c r="E248" s="586"/>
      <c r="F248" s="586"/>
      <c r="G248" s="586"/>
      <c r="H248" s="586"/>
      <c r="I248" s="586"/>
      <c r="J248" s="586"/>
      <c r="K248" s="586"/>
      <c r="L248" s="586"/>
      <c r="M248" s="586"/>
      <c r="N248" s="586"/>
      <c r="O248" s="586"/>
      <c r="P248" s="586"/>
      <c r="Q248" s="586"/>
      <c r="R248" s="586"/>
      <c r="S248" s="586"/>
      <c r="T248" s="586"/>
      <c r="U248" s="586"/>
      <c r="V248" s="586"/>
      <c r="W248" s="586"/>
      <c r="X248" s="586"/>
      <c r="Y248" s="586"/>
      <c r="Z248" s="586"/>
      <c r="AA248" s="586"/>
      <c r="AB248" s="586"/>
      <c r="AC248" s="586"/>
      <c r="AD248" s="586"/>
      <c r="AE248" s="586"/>
      <c r="AF248" s="586"/>
      <c r="AG248" s="586"/>
      <c r="AH248" s="586"/>
      <c r="AI248" s="586"/>
      <c r="AJ248" s="586"/>
      <c r="AK248" s="586"/>
      <c r="AL248" s="586"/>
      <c r="AM248" s="586"/>
      <c r="AN248" s="586"/>
      <c r="AO248" s="586"/>
      <c r="AP248" s="586"/>
      <c r="AV248" s="83"/>
      <c r="AW248" s="83"/>
      <c r="AX248" s="83"/>
      <c r="AY248" s="83"/>
      <c r="AZ248" s="83"/>
      <c r="BA248" s="83"/>
      <c r="BB248" s="83"/>
      <c r="BC248" s="83"/>
      <c r="BD248" s="83"/>
      <c r="BE248" s="586"/>
      <c r="BF248" s="83"/>
    </row>
    <row r="249" spans="1:58">
      <c r="A249" s="598" t="s">
        <v>758</v>
      </c>
      <c r="B249" s="586">
        <v>2096117.4900000002</v>
      </c>
      <c r="C249" s="586">
        <v>2096117.4900000002</v>
      </c>
      <c r="D249" s="586">
        <v>0</v>
      </c>
      <c r="E249" s="586">
        <v>0</v>
      </c>
      <c r="F249" s="586">
        <v>2096117.4900000002</v>
      </c>
      <c r="G249" s="586">
        <v>2096117.4900000002</v>
      </c>
      <c r="H249" s="586">
        <v>0</v>
      </c>
      <c r="I249" s="586">
        <v>0</v>
      </c>
      <c r="J249" s="586">
        <v>2096117.4900000002</v>
      </c>
      <c r="K249" s="599">
        <v>1</v>
      </c>
      <c r="L249" s="586">
        <v>2785097.7300000009</v>
      </c>
      <c r="M249" s="586">
        <v>2785097.7300000009</v>
      </c>
      <c r="N249" s="586">
        <v>0</v>
      </c>
      <c r="O249" s="586">
        <v>0</v>
      </c>
      <c r="P249" s="586">
        <v>2785097.7300000009</v>
      </c>
      <c r="Q249" s="586">
        <v>2785097.7300000009</v>
      </c>
      <c r="R249" s="586">
        <v>0</v>
      </c>
      <c r="S249" s="586">
        <v>0</v>
      </c>
      <c r="T249" s="586">
        <v>2785097.7300000009</v>
      </c>
      <c r="U249" s="599">
        <v>1</v>
      </c>
      <c r="V249" s="586">
        <v>2874460.1099999994</v>
      </c>
      <c r="W249" s="586">
        <v>2874460.1099999994</v>
      </c>
      <c r="X249" s="586">
        <v>0</v>
      </c>
      <c r="Y249" s="586">
        <v>0</v>
      </c>
      <c r="Z249" s="586">
        <v>2874460.1099999994</v>
      </c>
      <c r="AA249" s="586">
        <v>2874460.1099999994</v>
      </c>
      <c r="AB249" s="586">
        <v>0</v>
      </c>
      <c r="AC249" s="586">
        <v>0</v>
      </c>
      <c r="AD249" s="586">
        <v>2874460.1099999994</v>
      </c>
      <c r="AE249" s="586">
        <f t="shared" ref="AE249:AE256" si="16">+IF(AF249=1,AD249,AD249*$AT$6)</f>
        <v>2874460.1099999994</v>
      </c>
      <c r="AF249" s="599">
        <v>1</v>
      </c>
      <c r="AG249" s="586">
        <v>2968640.69</v>
      </c>
      <c r="AH249" s="586">
        <v>2968640.69</v>
      </c>
      <c r="AI249" s="586">
        <v>0</v>
      </c>
      <c r="AJ249" s="586">
        <v>0</v>
      </c>
      <c r="AK249" s="586">
        <v>2968640.69</v>
      </c>
      <c r="AL249" s="586">
        <v>2968640.69</v>
      </c>
      <c r="AM249" s="586">
        <v>0</v>
      </c>
      <c r="AN249" s="586">
        <v>0</v>
      </c>
      <c r="AO249" s="586">
        <v>2968640.69</v>
      </c>
      <c r="AP249" s="599">
        <v>1</v>
      </c>
      <c r="AV249" s="83">
        <v>2968640.69</v>
      </c>
      <c r="AW249" s="83">
        <v>2968640.69</v>
      </c>
      <c r="AX249" s="83">
        <v>0</v>
      </c>
      <c r="AY249" s="83">
        <v>0</v>
      </c>
      <c r="AZ249" s="83">
        <v>2968640.69</v>
      </c>
      <c r="BA249" s="83">
        <v>2968640.69</v>
      </c>
      <c r="BB249" s="83">
        <v>0</v>
      </c>
      <c r="BC249" s="83">
        <v>0</v>
      </c>
      <c r="BD249" s="83">
        <v>2968640.69</v>
      </c>
      <c r="BE249" s="586">
        <f t="shared" ref="BE249:BE256" si="17">+IF(BF249=1,BD249,BD249*$BJ$6)</f>
        <v>2968640.69</v>
      </c>
      <c r="BF249" s="82">
        <v>1</v>
      </c>
    </row>
    <row r="250" spans="1:58">
      <c r="A250" s="598" t="s">
        <v>757</v>
      </c>
      <c r="B250" s="586">
        <v>7645405.3500000015</v>
      </c>
      <c r="C250" s="586">
        <v>7645405.3500000015</v>
      </c>
      <c r="D250" s="586">
        <v>-7645405.3500000015</v>
      </c>
      <c r="E250" s="586">
        <v>0</v>
      </c>
      <c r="F250" s="586">
        <v>0</v>
      </c>
      <c r="G250" s="586">
        <v>7645405.3500000015</v>
      </c>
      <c r="H250" s="586">
        <v>-7645405.3500000015</v>
      </c>
      <c r="I250" s="586">
        <v>0</v>
      </c>
      <c r="J250" s="586">
        <v>0</v>
      </c>
      <c r="K250" s="599">
        <v>1</v>
      </c>
      <c r="L250" s="586">
        <v>5133087.2200000007</v>
      </c>
      <c r="M250" s="586">
        <v>5133087.2200000007</v>
      </c>
      <c r="N250" s="586">
        <v>-5133087.2200000007</v>
      </c>
      <c r="O250" s="586">
        <v>0</v>
      </c>
      <c r="P250" s="586">
        <v>0</v>
      </c>
      <c r="Q250" s="586">
        <v>5133087.2200000007</v>
      </c>
      <c r="R250" s="586">
        <v>-5133087.2200000007</v>
      </c>
      <c r="S250" s="586">
        <v>0</v>
      </c>
      <c r="T250" s="586">
        <v>0</v>
      </c>
      <c r="U250" s="599">
        <v>1</v>
      </c>
      <c r="V250" s="586">
        <v>5238827.1199999992</v>
      </c>
      <c r="W250" s="586">
        <v>5238827.1199999992</v>
      </c>
      <c r="X250" s="586">
        <v>-5238827.1199999992</v>
      </c>
      <c r="Y250" s="586">
        <v>0</v>
      </c>
      <c r="Z250" s="586">
        <v>0</v>
      </c>
      <c r="AA250" s="586">
        <v>5238827.1199999992</v>
      </c>
      <c r="AB250" s="586">
        <v>-5238827.1199999992</v>
      </c>
      <c r="AC250" s="586">
        <v>0</v>
      </c>
      <c r="AD250" s="586">
        <v>0</v>
      </c>
      <c r="AE250" s="586">
        <f t="shared" si="16"/>
        <v>0</v>
      </c>
      <c r="AF250" s="599">
        <v>1</v>
      </c>
      <c r="AG250" s="586">
        <v>5401976.2000000002</v>
      </c>
      <c r="AH250" s="586">
        <v>5401976.2000000002</v>
      </c>
      <c r="AI250" s="586">
        <v>-5401976.2000000002</v>
      </c>
      <c r="AJ250" s="586">
        <v>0</v>
      </c>
      <c r="AK250" s="586">
        <v>0</v>
      </c>
      <c r="AL250" s="586">
        <v>5401976.2000000002</v>
      </c>
      <c r="AM250" s="586">
        <v>-5401976.2000000002</v>
      </c>
      <c r="AN250" s="586">
        <v>0</v>
      </c>
      <c r="AO250" s="586">
        <v>0</v>
      </c>
      <c r="AP250" s="599">
        <v>1</v>
      </c>
      <c r="AV250" s="83">
        <v>5401976.2000000002</v>
      </c>
      <c r="AW250" s="83">
        <v>5401976.2000000002</v>
      </c>
      <c r="AX250" s="83">
        <v>-5401976.2000000002</v>
      </c>
      <c r="AY250" s="83">
        <v>0</v>
      </c>
      <c r="AZ250" s="83">
        <v>0</v>
      </c>
      <c r="BA250" s="83">
        <v>5401976.2000000002</v>
      </c>
      <c r="BB250" s="83">
        <v>-5401976.2000000002</v>
      </c>
      <c r="BC250" s="83">
        <v>0</v>
      </c>
      <c r="BD250" s="83">
        <v>0</v>
      </c>
      <c r="BE250" s="586">
        <f t="shared" si="17"/>
        <v>0</v>
      </c>
      <c r="BF250" s="82">
        <v>1</v>
      </c>
    </row>
    <row r="251" spans="1:58">
      <c r="A251" s="598" t="s">
        <v>755</v>
      </c>
      <c r="B251" s="586">
        <v>3072641.9899999998</v>
      </c>
      <c r="C251" s="586">
        <v>3072641.9899999998</v>
      </c>
      <c r="D251" s="586">
        <v>0</v>
      </c>
      <c r="E251" s="586">
        <v>0</v>
      </c>
      <c r="F251" s="586">
        <v>3072641.9899999998</v>
      </c>
      <c r="G251" s="586">
        <v>3072641.9899999998</v>
      </c>
      <c r="H251" s="586">
        <v>0</v>
      </c>
      <c r="I251" s="586">
        <v>0</v>
      </c>
      <c r="J251" s="586">
        <v>3072641.9899999998</v>
      </c>
      <c r="K251" s="599">
        <v>1</v>
      </c>
      <c r="L251" s="586">
        <v>2983822.8099999996</v>
      </c>
      <c r="M251" s="586">
        <v>2983822.8099999996</v>
      </c>
      <c r="N251" s="586">
        <v>0</v>
      </c>
      <c r="O251" s="586">
        <v>0</v>
      </c>
      <c r="P251" s="586">
        <v>2983822.8099999996</v>
      </c>
      <c r="Q251" s="586">
        <v>2983822.8099999996</v>
      </c>
      <c r="R251" s="586">
        <v>0</v>
      </c>
      <c r="S251" s="586">
        <v>0</v>
      </c>
      <c r="T251" s="586">
        <v>2983822.8099999996</v>
      </c>
      <c r="U251" s="599">
        <v>1</v>
      </c>
      <c r="V251" s="586">
        <v>2786728.2600000007</v>
      </c>
      <c r="W251" s="586">
        <v>2786728.2600000007</v>
      </c>
      <c r="X251" s="586">
        <v>0</v>
      </c>
      <c r="Y251" s="586">
        <v>0</v>
      </c>
      <c r="Z251" s="586">
        <v>2786728.2600000007</v>
      </c>
      <c r="AA251" s="586">
        <v>2786728.2600000007</v>
      </c>
      <c r="AB251" s="586">
        <v>0</v>
      </c>
      <c r="AC251" s="586">
        <v>0</v>
      </c>
      <c r="AD251" s="586">
        <v>2786728.2600000007</v>
      </c>
      <c r="AE251" s="586">
        <f t="shared" si="16"/>
        <v>2786728.2600000007</v>
      </c>
      <c r="AF251" s="599">
        <v>1</v>
      </c>
      <c r="AG251" s="586">
        <v>2474392.62</v>
      </c>
      <c r="AH251" s="586">
        <v>2474392.62</v>
      </c>
      <c r="AI251" s="586">
        <v>0</v>
      </c>
      <c r="AJ251" s="586">
        <v>0</v>
      </c>
      <c r="AK251" s="586">
        <v>2474392.62</v>
      </c>
      <c r="AL251" s="586">
        <v>2474392.62</v>
      </c>
      <c r="AM251" s="586">
        <v>0</v>
      </c>
      <c r="AN251" s="586">
        <v>0</v>
      </c>
      <c r="AO251" s="586">
        <v>2474392.62</v>
      </c>
      <c r="AP251" s="599">
        <v>1</v>
      </c>
      <c r="AV251" s="83">
        <v>2474392.62</v>
      </c>
      <c r="AW251" s="83">
        <v>2474392.62</v>
      </c>
      <c r="AX251" s="83">
        <v>0</v>
      </c>
      <c r="AY251" s="83">
        <v>0</v>
      </c>
      <c r="AZ251" s="83">
        <v>2474392.62</v>
      </c>
      <c r="BA251" s="83">
        <v>2474392.62</v>
      </c>
      <c r="BB251" s="83">
        <v>0</v>
      </c>
      <c r="BC251" s="83">
        <v>0</v>
      </c>
      <c r="BD251" s="83">
        <v>2474392.62</v>
      </c>
      <c r="BE251" s="586">
        <f t="shared" si="17"/>
        <v>2474392.62</v>
      </c>
      <c r="BF251" s="82">
        <v>1</v>
      </c>
    </row>
    <row r="252" spans="1:58">
      <c r="A252" s="598" t="s">
        <v>754</v>
      </c>
      <c r="B252" s="586">
        <v>72686926.359999999</v>
      </c>
      <c r="C252" s="586">
        <v>72686926.359999999</v>
      </c>
      <c r="D252" s="586">
        <v>-72686926.359999999</v>
      </c>
      <c r="E252" s="586">
        <v>0</v>
      </c>
      <c r="F252" s="586">
        <v>0</v>
      </c>
      <c r="G252" s="586">
        <v>72686926.359999999</v>
      </c>
      <c r="H252" s="586">
        <v>-72686926.359999999</v>
      </c>
      <c r="I252" s="586">
        <v>0</v>
      </c>
      <c r="J252" s="586">
        <v>0</v>
      </c>
      <c r="K252" s="599">
        <v>1</v>
      </c>
      <c r="L252" s="586">
        <v>34601085.060000017</v>
      </c>
      <c r="M252" s="586">
        <v>34601085.060000017</v>
      </c>
      <c r="N252" s="586">
        <v>-34601085.060000017</v>
      </c>
      <c r="O252" s="586">
        <v>0</v>
      </c>
      <c r="P252" s="586">
        <v>0</v>
      </c>
      <c r="Q252" s="586">
        <v>34601085.060000017</v>
      </c>
      <c r="R252" s="586">
        <v>-34601085.060000017</v>
      </c>
      <c r="S252" s="586">
        <v>0</v>
      </c>
      <c r="T252" s="586">
        <v>0</v>
      </c>
      <c r="U252" s="599">
        <v>1</v>
      </c>
      <c r="V252" s="586">
        <v>34884127.950000033</v>
      </c>
      <c r="W252" s="586">
        <v>34884127.950000033</v>
      </c>
      <c r="X252" s="586">
        <v>-34884127.950000033</v>
      </c>
      <c r="Y252" s="586">
        <v>0</v>
      </c>
      <c r="Z252" s="586">
        <v>0</v>
      </c>
      <c r="AA252" s="586">
        <v>34884127.950000033</v>
      </c>
      <c r="AB252" s="586">
        <v>-34884127.950000033</v>
      </c>
      <c r="AC252" s="586">
        <v>0</v>
      </c>
      <c r="AD252" s="586">
        <v>0</v>
      </c>
      <c r="AE252" s="586">
        <f t="shared" si="16"/>
        <v>0</v>
      </c>
      <c r="AF252" s="599">
        <v>1</v>
      </c>
      <c r="AG252" s="586">
        <v>34758159.00999999</v>
      </c>
      <c r="AH252" s="586">
        <v>34758159.00999999</v>
      </c>
      <c r="AI252" s="586">
        <v>-34758159.00999999</v>
      </c>
      <c r="AJ252" s="586">
        <v>0</v>
      </c>
      <c r="AK252" s="586">
        <v>0</v>
      </c>
      <c r="AL252" s="586">
        <v>34758159.00999999</v>
      </c>
      <c r="AM252" s="586">
        <v>-34758159.00999999</v>
      </c>
      <c r="AN252" s="586">
        <v>0</v>
      </c>
      <c r="AO252" s="586">
        <v>0</v>
      </c>
      <c r="AP252" s="599">
        <v>1</v>
      </c>
      <c r="AV252" s="83">
        <v>34758159.00999999</v>
      </c>
      <c r="AW252" s="83">
        <v>34758159.00999999</v>
      </c>
      <c r="AX252" s="83">
        <v>-34758159.00999999</v>
      </c>
      <c r="AY252" s="83">
        <v>0</v>
      </c>
      <c r="AZ252" s="83">
        <v>0</v>
      </c>
      <c r="BA252" s="83">
        <v>34758159.00999999</v>
      </c>
      <c r="BB252" s="83">
        <v>-34758159.00999999</v>
      </c>
      <c r="BC252" s="83">
        <v>0</v>
      </c>
      <c r="BD252" s="83">
        <v>0</v>
      </c>
      <c r="BE252" s="586">
        <f t="shared" si="17"/>
        <v>0</v>
      </c>
      <c r="BF252" s="82">
        <v>1</v>
      </c>
    </row>
    <row r="253" spans="1:58">
      <c r="A253" s="598" t="s">
        <v>752</v>
      </c>
      <c r="B253" s="586">
        <v>58671.049999999996</v>
      </c>
      <c r="C253" s="586">
        <v>58671.049999999996</v>
      </c>
      <c r="D253" s="586">
        <v>0</v>
      </c>
      <c r="E253" s="586">
        <v>0</v>
      </c>
      <c r="F253" s="586">
        <v>58671.049999999996</v>
      </c>
      <c r="G253" s="586">
        <v>58671.049999999996</v>
      </c>
      <c r="H253" s="586">
        <v>0</v>
      </c>
      <c r="I253" s="586">
        <v>0</v>
      </c>
      <c r="J253" s="586">
        <v>58671.049999999996</v>
      </c>
      <c r="K253" s="599">
        <v>1</v>
      </c>
      <c r="L253" s="586">
        <v>82829.72</v>
      </c>
      <c r="M253" s="586">
        <v>82829.72</v>
      </c>
      <c r="N253" s="586">
        <v>0</v>
      </c>
      <c r="O253" s="586">
        <v>0</v>
      </c>
      <c r="P253" s="586">
        <v>82829.72</v>
      </c>
      <c r="Q253" s="586">
        <v>82829.72</v>
      </c>
      <c r="R253" s="586">
        <v>0</v>
      </c>
      <c r="S253" s="586">
        <v>0</v>
      </c>
      <c r="T253" s="586">
        <v>82829.72</v>
      </c>
      <c r="U253" s="599">
        <v>1</v>
      </c>
      <c r="V253" s="586">
        <v>82829.72</v>
      </c>
      <c r="W253" s="586">
        <v>82829.72</v>
      </c>
      <c r="X253" s="586">
        <v>0</v>
      </c>
      <c r="Y253" s="586">
        <v>0</v>
      </c>
      <c r="Z253" s="586">
        <v>82829.72</v>
      </c>
      <c r="AA253" s="586">
        <v>82829.72</v>
      </c>
      <c r="AB253" s="586">
        <v>0</v>
      </c>
      <c r="AC253" s="586">
        <v>0</v>
      </c>
      <c r="AD253" s="586">
        <v>82829.72</v>
      </c>
      <c r="AE253" s="586">
        <f t="shared" si="16"/>
        <v>82829.72</v>
      </c>
      <c r="AF253" s="599">
        <v>1</v>
      </c>
      <c r="AG253" s="586">
        <v>82829.72</v>
      </c>
      <c r="AH253" s="586">
        <v>82829.72</v>
      </c>
      <c r="AI253" s="586">
        <v>0</v>
      </c>
      <c r="AJ253" s="586">
        <v>0</v>
      </c>
      <c r="AK253" s="586">
        <v>82829.72</v>
      </c>
      <c r="AL253" s="586">
        <v>82829.72</v>
      </c>
      <c r="AM253" s="586">
        <v>0</v>
      </c>
      <c r="AN253" s="586">
        <v>0</v>
      </c>
      <c r="AO253" s="586">
        <v>82829.72</v>
      </c>
      <c r="AP253" s="599">
        <v>1</v>
      </c>
      <c r="AV253" s="83">
        <v>82829.72</v>
      </c>
      <c r="AW253" s="83">
        <v>82829.72</v>
      </c>
      <c r="AX253" s="83">
        <v>0</v>
      </c>
      <c r="AY253" s="83">
        <v>0</v>
      </c>
      <c r="AZ253" s="83">
        <v>82829.72</v>
      </c>
      <c r="BA253" s="83">
        <v>82829.72</v>
      </c>
      <c r="BB253" s="83">
        <v>0</v>
      </c>
      <c r="BC253" s="83">
        <v>0</v>
      </c>
      <c r="BD253" s="83">
        <v>82829.72</v>
      </c>
      <c r="BE253" s="586">
        <f t="shared" si="17"/>
        <v>82829.72</v>
      </c>
      <c r="BF253" s="82">
        <v>1</v>
      </c>
    </row>
    <row r="254" spans="1:58">
      <c r="A254" s="598" t="s">
        <v>751</v>
      </c>
      <c r="B254" s="586">
        <v>8482295.1400000006</v>
      </c>
      <c r="C254" s="586">
        <v>8482295.1400000006</v>
      </c>
      <c r="D254" s="586">
        <v>-8482295.1400000006</v>
      </c>
      <c r="E254" s="586">
        <v>0</v>
      </c>
      <c r="F254" s="586">
        <v>0</v>
      </c>
      <c r="G254" s="586">
        <v>8482295.1400000006</v>
      </c>
      <c r="H254" s="586">
        <v>-8482295.1400000006</v>
      </c>
      <c r="I254" s="586">
        <v>0</v>
      </c>
      <c r="J254" s="586">
        <v>0</v>
      </c>
      <c r="K254" s="599">
        <v>1</v>
      </c>
      <c r="L254" s="586">
        <v>8357530.129999999</v>
      </c>
      <c r="M254" s="586">
        <v>8357530.129999999</v>
      </c>
      <c r="N254" s="586">
        <v>-8357530.129999999</v>
      </c>
      <c r="O254" s="586">
        <v>0</v>
      </c>
      <c r="P254" s="586">
        <v>0</v>
      </c>
      <c r="Q254" s="586">
        <v>8357530.129999999</v>
      </c>
      <c r="R254" s="586">
        <v>-8357530.129999999</v>
      </c>
      <c r="S254" s="586">
        <v>0</v>
      </c>
      <c r="T254" s="586">
        <v>0</v>
      </c>
      <c r="U254" s="599">
        <v>1</v>
      </c>
      <c r="V254" s="586">
        <v>8566468.3300000001</v>
      </c>
      <c r="W254" s="586">
        <v>8566468.3300000001</v>
      </c>
      <c r="X254" s="586">
        <v>-8566468.3300000001</v>
      </c>
      <c r="Y254" s="586">
        <v>0</v>
      </c>
      <c r="Z254" s="586">
        <v>0</v>
      </c>
      <c r="AA254" s="586">
        <v>8566468.3300000001</v>
      </c>
      <c r="AB254" s="586">
        <v>-8566468.3300000001</v>
      </c>
      <c r="AC254" s="586">
        <v>0</v>
      </c>
      <c r="AD254" s="586">
        <v>0</v>
      </c>
      <c r="AE254" s="586">
        <f t="shared" si="16"/>
        <v>0</v>
      </c>
      <c r="AF254" s="599">
        <v>1</v>
      </c>
      <c r="AG254" s="586">
        <v>8789196.5500000007</v>
      </c>
      <c r="AH254" s="586">
        <v>8789196.5500000007</v>
      </c>
      <c r="AI254" s="586">
        <v>-8789196.5500000007</v>
      </c>
      <c r="AJ254" s="586">
        <v>0</v>
      </c>
      <c r="AK254" s="586">
        <v>0</v>
      </c>
      <c r="AL254" s="586">
        <v>8789196.5500000007</v>
      </c>
      <c r="AM254" s="586">
        <v>-8789196.5500000007</v>
      </c>
      <c r="AN254" s="586">
        <v>0</v>
      </c>
      <c r="AO254" s="586">
        <v>0</v>
      </c>
      <c r="AP254" s="599">
        <v>1</v>
      </c>
      <c r="AV254" s="83">
        <v>8789196.5500000007</v>
      </c>
      <c r="AW254" s="83">
        <v>8789196.5500000007</v>
      </c>
      <c r="AX254" s="83">
        <v>-8789196.5500000007</v>
      </c>
      <c r="AY254" s="83">
        <v>0</v>
      </c>
      <c r="AZ254" s="83">
        <v>0</v>
      </c>
      <c r="BA254" s="83">
        <v>8789196.5500000007</v>
      </c>
      <c r="BB254" s="83">
        <v>-8789196.5500000007</v>
      </c>
      <c r="BC254" s="83">
        <v>0</v>
      </c>
      <c r="BD254" s="83">
        <v>0</v>
      </c>
      <c r="BE254" s="586">
        <f t="shared" si="17"/>
        <v>0</v>
      </c>
      <c r="BF254" s="82">
        <v>1</v>
      </c>
    </row>
    <row r="255" spans="1:58">
      <c r="A255" s="598" t="s">
        <v>749</v>
      </c>
      <c r="B255" s="586">
        <v>9655057.9099999983</v>
      </c>
      <c r="C255" s="586">
        <v>9655057.9099999983</v>
      </c>
      <c r="D255" s="586">
        <v>0</v>
      </c>
      <c r="E255" s="586">
        <v>0</v>
      </c>
      <c r="F255" s="586">
        <v>9655057.9099999983</v>
      </c>
      <c r="G255" s="586">
        <v>9655057.9099999983</v>
      </c>
      <c r="H255" s="586">
        <v>0</v>
      </c>
      <c r="I255" s="586">
        <v>0</v>
      </c>
      <c r="J255" s="586">
        <v>9655057.9099999983</v>
      </c>
      <c r="K255" s="599">
        <v>1</v>
      </c>
      <c r="L255" s="586">
        <v>7986422.7200000016</v>
      </c>
      <c r="M255" s="586">
        <v>7986422.7200000016</v>
      </c>
      <c r="N255" s="586">
        <v>0</v>
      </c>
      <c r="O255" s="586">
        <v>0</v>
      </c>
      <c r="P255" s="586">
        <v>7986422.7200000016</v>
      </c>
      <c r="Q255" s="586">
        <v>7986422.7200000016</v>
      </c>
      <c r="R255" s="586">
        <v>0</v>
      </c>
      <c r="S255" s="586">
        <v>0</v>
      </c>
      <c r="T255" s="586">
        <v>7986422.7200000016</v>
      </c>
      <c r="U255" s="599">
        <v>1</v>
      </c>
      <c r="V255" s="586">
        <v>8193602.8599999985</v>
      </c>
      <c r="W255" s="586">
        <v>8193602.8599999985</v>
      </c>
      <c r="X255" s="586">
        <v>0</v>
      </c>
      <c r="Y255" s="586">
        <v>0</v>
      </c>
      <c r="Z255" s="586">
        <v>8193602.8599999985</v>
      </c>
      <c r="AA255" s="586">
        <v>8193602.8599999985</v>
      </c>
      <c r="AB255" s="586">
        <v>0</v>
      </c>
      <c r="AC255" s="586">
        <v>0</v>
      </c>
      <c r="AD255" s="586">
        <v>8193602.8599999985</v>
      </c>
      <c r="AE255" s="586">
        <f t="shared" si="16"/>
        <v>8193602.8599999985</v>
      </c>
      <c r="AF255" s="599">
        <v>1</v>
      </c>
      <c r="AG255" s="586">
        <v>7939478.3000000007</v>
      </c>
      <c r="AH255" s="586">
        <v>7939478.3000000007</v>
      </c>
      <c r="AI255" s="586">
        <v>0</v>
      </c>
      <c r="AJ255" s="586">
        <v>0</v>
      </c>
      <c r="AK255" s="586">
        <v>7939478.3000000007</v>
      </c>
      <c r="AL255" s="586">
        <v>7939478.3000000007</v>
      </c>
      <c r="AM255" s="586">
        <v>0</v>
      </c>
      <c r="AN255" s="586">
        <v>0</v>
      </c>
      <c r="AO255" s="586">
        <v>7939478.3000000007</v>
      </c>
      <c r="AP255" s="599">
        <v>1</v>
      </c>
      <c r="AV255" s="83">
        <v>7939478.3000000007</v>
      </c>
      <c r="AW255" s="83">
        <v>7939478.3000000007</v>
      </c>
      <c r="AX255" s="83">
        <v>0</v>
      </c>
      <c r="AY255" s="83">
        <v>0</v>
      </c>
      <c r="AZ255" s="83">
        <v>7939478.3000000007</v>
      </c>
      <c r="BA255" s="83">
        <v>7939478.3000000007</v>
      </c>
      <c r="BB255" s="83">
        <v>0</v>
      </c>
      <c r="BC255" s="83">
        <v>0</v>
      </c>
      <c r="BD255" s="83">
        <v>7939478.3000000007</v>
      </c>
      <c r="BE255" s="586">
        <f t="shared" si="17"/>
        <v>7939478.3000000007</v>
      </c>
      <c r="BF255" s="82">
        <v>1</v>
      </c>
    </row>
    <row r="256" spans="1:58" ht="15.75" thickBot="1">
      <c r="A256" s="598" t="s">
        <v>748</v>
      </c>
      <c r="B256" s="586">
        <v>4213747.08</v>
      </c>
      <c r="C256" s="586">
        <v>4213747.08</v>
      </c>
      <c r="D256" s="586">
        <v>-4213747.08</v>
      </c>
      <c r="E256" s="586">
        <v>0</v>
      </c>
      <c r="F256" s="586">
        <v>0</v>
      </c>
      <c r="G256" s="586">
        <v>4213747.08</v>
      </c>
      <c r="H256" s="586">
        <v>-4213747.08</v>
      </c>
      <c r="I256" s="586">
        <v>0</v>
      </c>
      <c r="J256" s="586">
        <v>0</v>
      </c>
      <c r="K256" s="599">
        <v>1</v>
      </c>
      <c r="L256" s="586">
        <v>3257869.7100000004</v>
      </c>
      <c r="M256" s="586">
        <v>3257869.7100000004</v>
      </c>
      <c r="N256" s="586">
        <v>-3257869.7100000004</v>
      </c>
      <c r="O256" s="586">
        <v>0</v>
      </c>
      <c r="P256" s="586">
        <v>0</v>
      </c>
      <c r="Q256" s="586">
        <v>3257869.7100000004</v>
      </c>
      <c r="R256" s="586">
        <v>-3257869.7100000004</v>
      </c>
      <c r="S256" s="586">
        <v>0</v>
      </c>
      <c r="T256" s="586">
        <v>0</v>
      </c>
      <c r="U256" s="599">
        <v>1</v>
      </c>
      <c r="V256" s="586">
        <v>3438251.350000001</v>
      </c>
      <c r="W256" s="586">
        <v>3438251.350000001</v>
      </c>
      <c r="X256" s="586">
        <v>-3438251.350000001</v>
      </c>
      <c r="Y256" s="586">
        <v>0</v>
      </c>
      <c r="Z256" s="586">
        <v>0</v>
      </c>
      <c r="AA256" s="586">
        <v>3438251.350000001</v>
      </c>
      <c r="AB256" s="586">
        <v>-3438251.350000001</v>
      </c>
      <c r="AC256" s="586">
        <v>0</v>
      </c>
      <c r="AD256" s="586">
        <v>0</v>
      </c>
      <c r="AE256" s="586">
        <f t="shared" si="16"/>
        <v>0</v>
      </c>
      <c r="AF256" s="599">
        <v>1</v>
      </c>
      <c r="AG256" s="586">
        <v>3191613.83</v>
      </c>
      <c r="AH256" s="586">
        <v>3191613.83</v>
      </c>
      <c r="AI256" s="586">
        <v>-3191613.83</v>
      </c>
      <c r="AJ256" s="586">
        <v>0</v>
      </c>
      <c r="AK256" s="586">
        <v>0</v>
      </c>
      <c r="AL256" s="586">
        <v>3191613.83</v>
      </c>
      <c r="AM256" s="586">
        <v>-3191613.83</v>
      </c>
      <c r="AN256" s="586">
        <v>0</v>
      </c>
      <c r="AO256" s="586">
        <v>0</v>
      </c>
      <c r="AP256" s="599">
        <v>1</v>
      </c>
      <c r="AV256" s="83">
        <v>3191613.83</v>
      </c>
      <c r="AW256" s="83">
        <v>3191613.83</v>
      </c>
      <c r="AX256" s="83">
        <v>-3191613.83</v>
      </c>
      <c r="AY256" s="83">
        <v>0</v>
      </c>
      <c r="AZ256" s="83">
        <v>0</v>
      </c>
      <c r="BA256" s="83">
        <v>3191613.83</v>
      </c>
      <c r="BB256" s="83">
        <v>-3191613.83</v>
      </c>
      <c r="BC256" s="83">
        <v>0</v>
      </c>
      <c r="BD256" s="83">
        <v>0</v>
      </c>
      <c r="BE256" s="586">
        <f t="shared" si="17"/>
        <v>0</v>
      </c>
      <c r="BF256" s="82">
        <v>1</v>
      </c>
    </row>
    <row r="257" spans="1:58">
      <c r="A257" s="597" t="s">
        <v>746</v>
      </c>
      <c r="B257" s="600">
        <v>107910862.36999999</v>
      </c>
      <c r="C257" s="600">
        <v>107910862.36999999</v>
      </c>
      <c r="D257" s="600">
        <v>-93028373.930000007</v>
      </c>
      <c r="E257" s="600">
        <v>0</v>
      </c>
      <c r="F257" s="600">
        <v>14882488.439999998</v>
      </c>
      <c r="G257" s="600">
        <v>107910862.36999999</v>
      </c>
      <c r="H257" s="600">
        <v>-93028373.930000007</v>
      </c>
      <c r="I257" s="600">
        <v>0</v>
      </c>
      <c r="J257" s="600">
        <v>14882488.439999998</v>
      </c>
      <c r="K257" s="601" t="s">
        <v>5</v>
      </c>
      <c r="L257" s="600">
        <v>65187745.100000016</v>
      </c>
      <c r="M257" s="600">
        <v>65187745.100000016</v>
      </c>
      <c r="N257" s="600">
        <v>-51349572.120000012</v>
      </c>
      <c r="O257" s="600">
        <v>0</v>
      </c>
      <c r="P257" s="600">
        <v>13838172.980000002</v>
      </c>
      <c r="Q257" s="600">
        <v>65187745.100000016</v>
      </c>
      <c r="R257" s="600">
        <v>-51349572.120000012</v>
      </c>
      <c r="S257" s="600">
        <v>0</v>
      </c>
      <c r="T257" s="600">
        <v>13838172.980000002</v>
      </c>
      <c r="U257" s="601" t="s">
        <v>5</v>
      </c>
      <c r="V257" s="600">
        <v>66065295.700000025</v>
      </c>
      <c r="W257" s="600">
        <v>66065295.700000025</v>
      </c>
      <c r="X257" s="600">
        <v>-52127674.75000003</v>
      </c>
      <c r="Y257" s="600">
        <v>0</v>
      </c>
      <c r="Z257" s="600">
        <v>13937620.949999999</v>
      </c>
      <c r="AA257" s="600">
        <v>66065295.700000025</v>
      </c>
      <c r="AB257" s="600">
        <v>-52127674.75000003</v>
      </c>
      <c r="AC257" s="600">
        <v>0</v>
      </c>
      <c r="AD257" s="600">
        <v>13937620.949999999</v>
      </c>
      <c r="AE257" s="600">
        <f>SUM(AE249:AE256)</f>
        <v>13937620.949999999</v>
      </c>
      <c r="AF257" s="601" t="s">
        <v>5</v>
      </c>
      <c r="AG257" s="600">
        <v>65606286.919999987</v>
      </c>
      <c r="AH257" s="600">
        <v>65606286.919999987</v>
      </c>
      <c r="AI257" s="600">
        <v>-52140945.589999989</v>
      </c>
      <c r="AJ257" s="600">
        <v>0</v>
      </c>
      <c r="AK257" s="600">
        <v>13465341.330000002</v>
      </c>
      <c r="AL257" s="600">
        <v>65606286.919999987</v>
      </c>
      <c r="AM257" s="600">
        <v>-52140945.589999989</v>
      </c>
      <c r="AN257" s="600">
        <v>0</v>
      </c>
      <c r="AO257" s="600">
        <v>13465341.330000002</v>
      </c>
      <c r="AP257" s="601" t="s">
        <v>5</v>
      </c>
      <c r="AV257" s="78">
        <v>65606286.919999987</v>
      </c>
      <c r="AW257" s="78">
        <v>65606286.919999987</v>
      </c>
      <c r="AX257" s="78">
        <v>-52140945.589999989</v>
      </c>
      <c r="AY257" s="78">
        <v>0</v>
      </c>
      <c r="AZ257" s="78">
        <v>13465341.330000002</v>
      </c>
      <c r="BA257" s="78">
        <v>65606286.919999987</v>
      </c>
      <c r="BB257" s="78">
        <v>-52140945.589999989</v>
      </c>
      <c r="BC257" s="78">
        <v>0</v>
      </c>
      <c r="BD257" s="78">
        <v>13465341.330000002</v>
      </c>
      <c r="BE257" s="600">
        <f>SUM(BE249:BE256)</f>
        <v>13465341.330000002</v>
      </c>
      <c r="BF257" s="74" t="s">
        <v>5</v>
      </c>
    </row>
    <row r="259" spans="1:58">
      <c r="A259" s="597" t="s">
        <v>739</v>
      </c>
      <c r="B259" s="586"/>
      <c r="C259" s="586"/>
      <c r="D259" s="586"/>
      <c r="E259" s="586"/>
      <c r="F259" s="586"/>
      <c r="G259" s="586"/>
      <c r="H259" s="586"/>
      <c r="I259" s="586"/>
      <c r="J259" s="586"/>
      <c r="K259" s="586"/>
      <c r="L259" s="586"/>
      <c r="M259" s="586"/>
      <c r="N259" s="586"/>
      <c r="O259" s="586"/>
      <c r="P259" s="586"/>
      <c r="Q259" s="586"/>
      <c r="R259" s="586"/>
      <c r="S259" s="586"/>
      <c r="T259" s="586"/>
      <c r="U259" s="586"/>
      <c r="V259" s="586"/>
      <c r="W259" s="586"/>
      <c r="X259" s="586"/>
      <c r="Y259" s="586"/>
      <c r="Z259" s="586"/>
      <c r="AA259" s="586"/>
      <c r="AB259" s="586"/>
      <c r="AC259" s="586"/>
      <c r="AD259" s="586"/>
      <c r="AE259" s="586">
        <f>+IF(AF259=1,AD259,AD259*$AT$6)</f>
        <v>0</v>
      </c>
      <c r="AF259" s="586"/>
      <c r="AG259" s="586"/>
      <c r="AH259" s="586"/>
      <c r="AI259" s="586"/>
      <c r="AJ259" s="586"/>
      <c r="AK259" s="586"/>
      <c r="AL259" s="586"/>
      <c r="AM259" s="586"/>
      <c r="AN259" s="586"/>
      <c r="AO259" s="586"/>
      <c r="AP259" s="586"/>
      <c r="AV259" s="83"/>
      <c r="AW259" s="83"/>
      <c r="AX259" s="83"/>
      <c r="AY259" s="83"/>
      <c r="AZ259" s="83"/>
      <c r="BA259" s="83"/>
      <c r="BB259" s="83"/>
      <c r="BC259" s="83"/>
      <c r="BD259" s="83"/>
      <c r="BE259" s="586">
        <f>+IF(BF259=1,BD259,BD259*$BJ$6)</f>
        <v>0</v>
      </c>
      <c r="BF259" s="83"/>
    </row>
    <row r="260" spans="1:58">
      <c r="A260" s="598" t="s">
        <v>745</v>
      </c>
      <c r="B260" s="586">
        <v>0</v>
      </c>
      <c r="C260" s="586">
        <v>0</v>
      </c>
      <c r="D260" s="586">
        <v>0</v>
      </c>
      <c r="E260" s="586">
        <v>0</v>
      </c>
      <c r="F260" s="586">
        <v>0</v>
      </c>
      <c r="G260" s="586">
        <v>0</v>
      </c>
      <c r="H260" s="586">
        <v>0</v>
      </c>
      <c r="I260" s="586">
        <v>0</v>
      </c>
      <c r="J260" s="586">
        <v>0</v>
      </c>
      <c r="K260" s="599">
        <v>1</v>
      </c>
      <c r="L260" s="586">
        <v>0</v>
      </c>
      <c r="M260" s="586">
        <v>0</v>
      </c>
      <c r="N260" s="586">
        <v>0</v>
      </c>
      <c r="O260" s="586">
        <v>0</v>
      </c>
      <c r="P260" s="586">
        <v>0</v>
      </c>
      <c r="Q260" s="586">
        <v>0</v>
      </c>
      <c r="R260" s="586">
        <v>0</v>
      </c>
      <c r="S260" s="586">
        <v>0</v>
      </c>
      <c r="T260" s="586">
        <v>0</v>
      </c>
      <c r="U260" s="599">
        <v>1</v>
      </c>
      <c r="V260" s="586">
        <v>0</v>
      </c>
      <c r="W260" s="586">
        <v>0</v>
      </c>
      <c r="X260" s="586">
        <v>0</v>
      </c>
      <c r="Y260" s="586">
        <v>0</v>
      </c>
      <c r="Z260" s="586">
        <v>0</v>
      </c>
      <c r="AA260" s="586">
        <v>0</v>
      </c>
      <c r="AB260" s="586">
        <v>0</v>
      </c>
      <c r="AC260" s="586">
        <v>0</v>
      </c>
      <c r="AD260" s="586">
        <v>0</v>
      </c>
      <c r="AE260" s="586">
        <f>+IF(AF260=1,AD260,AD260*$AT$6)</f>
        <v>0</v>
      </c>
      <c r="AF260" s="599">
        <v>1</v>
      </c>
      <c r="AG260" s="586">
        <v>0</v>
      </c>
      <c r="AH260" s="586">
        <v>0</v>
      </c>
      <c r="AI260" s="586">
        <v>0</v>
      </c>
      <c r="AJ260" s="586">
        <v>0</v>
      </c>
      <c r="AK260" s="586">
        <v>0</v>
      </c>
      <c r="AL260" s="586">
        <v>0</v>
      </c>
      <c r="AM260" s="586">
        <v>0</v>
      </c>
      <c r="AN260" s="586">
        <v>0</v>
      </c>
      <c r="AO260" s="586">
        <v>0</v>
      </c>
      <c r="AP260" s="599">
        <v>1</v>
      </c>
      <c r="AV260" s="83">
        <v>0</v>
      </c>
      <c r="AW260" s="83">
        <v>0</v>
      </c>
      <c r="AX260" s="83">
        <v>0</v>
      </c>
      <c r="AY260" s="83">
        <v>0</v>
      </c>
      <c r="AZ260" s="83">
        <v>0</v>
      </c>
      <c r="BA260" s="83">
        <v>0</v>
      </c>
      <c r="BB260" s="83">
        <v>0</v>
      </c>
      <c r="BC260" s="83">
        <v>0</v>
      </c>
      <c r="BD260" s="83">
        <v>0</v>
      </c>
      <c r="BE260" s="586">
        <f>+IF(BF260=1,BD260,BD260*$BJ$6)</f>
        <v>0</v>
      </c>
      <c r="BF260" s="82">
        <v>1</v>
      </c>
    </row>
    <row r="261" spans="1:58">
      <c r="A261" s="598" t="s">
        <v>743</v>
      </c>
      <c r="B261" s="586">
        <v>0</v>
      </c>
      <c r="C261" s="586">
        <v>0</v>
      </c>
      <c r="D261" s="586">
        <v>0</v>
      </c>
      <c r="E261" s="586">
        <v>0</v>
      </c>
      <c r="F261" s="586">
        <v>0</v>
      </c>
      <c r="G261" s="586">
        <v>0</v>
      </c>
      <c r="H261" s="586">
        <v>0</v>
      </c>
      <c r="I261" s="586">
        <v>0</v>
      </c>
      <c r="J261" s="586">
        <v>0</v>
      </c>
      <c r="K261" s="599">
        <v>1</v>
      </c>
      <c r="L261" s="586">
        <v>0</v>
      </c>
      <c r="M261" s="586">
        <v>0</v>
      </c>
      <c r="N261" s="586">
        <v>0</v>
      </c>
      <c r="O261" s="586">
        <v>0</v>
      </c>
      <c r="P261" s="586">
        <v>0</v>
      </c>
      <c r="Q261" s="586">
        <v>0</v>
      </c>
      <c r="R261" s="586">
        <v>0</v>
      </c>
      <c r="S261" s="586">
        <v>0</v>
      </c>
      <c r="T261" s="586">
        <v>0</v>
      </c>
      <c r="U261" s="599">
        <v>1</v>
      </c>
      <c r="V261" s="586">
        <v>0</v>
      </c>
      <c r="W261" s="586">
        <v>0</v>
      </c>
      <c r="X261" s="586">
        <v>0</v>
      </c>
      <c r="Y261" s="586">
        <v>0</v>
      </c>
      <c r="Z261" s="586">
        <v>0</v>
      </c>
      <c r="AA261" s="586">
        <v>0</v>
      </c>
      <c r="AB261" s="586">
        <v>0</v>
      </c>
      <c r="AC261" s="586">
        <v>0</v>
      </c>
      <c r="AD261" s="586">
        <v>0</v>
      </c>
      <c r="AE261" s="586">
        <f>+IF(AF261=1,AD261,AD261*$AT$6)</f>
        <v>0</v>
      </c>
      <c r="AF261" s="599">
        <v>1</v>
      </c>
      <c r="AG261" s="586">
        <v>0</v>
      </c>
      <c r="AH261" s="586">
        <v>0</v>
      </c>
      <c r="AI261" s="586">
        <v>0</v>
      </c>
      <c r="AJ261" s="586">
        <v>0</v>
      </c>
      <c r="AK261" s="586">
        <v>0</v>
      </c>
      <c r="AL261" s="586">
        <v>0</v>
      </c>
      <c r="AM261" s="586">
        <v>0</v>
      </c>
      <c r="AN261" s="586">
        <v>0</v>
      </c>
      <c r="AO261" s="586">
        <v>0</v>
      </c>
      <c r="AP261" s="599">
        <v>1</v>
      </c>
      <c r="AV261" s="83">
        <v>0</v>
      </c>
      <c r="AW261" s="83">
        <v>0</v>
      </c>
      <c r="AX261" s="83">
        <v>0</v>
      </c>
      <c r="AY261" s="83">
        <v>0</v>
      </c>
      <c r="AZ261" s="83">
        <v>0</v>
      </c>
      <c r="BA261" s="83">
        <v>0</v>
      </c>
      <c r="BB261" s="83">
        <v>0</v>
      </c>
      <c r="BC261" s="83">
        <v>0</v>
      </c>
      <c r="BD261" s="83">
        <v>0</v>
      </c>
      <c r="BE261" s="586">
        <f>+IF(BF261=1,BD261,BD261*$BJ$6)</f>
        <v>0</v>
      </c>
      <c r="BF261" s="82">
        <v>1</v>
      </c>
    </row>
    <row r="262" spans="1:58" ht="15.75" thickBot="1">
      <c r="A262" s="598" t="s">
        <v>741</v>
      </c>
      <c r="B262" s="586">
        <v>25404729.489999998</v>
      </c>
      <c r="C262" s="586">
        <v>25404729.489999998</v>
      </c>
      <c r="D262" s="586">
        <v>0</v>
      </c>
      <c r="E262" s="586">
        <v>0</v>
      </c>
      <c r="F262" s="586">
        <v>25404729.489999998</v>
      </c>
      <c r="G262" s="586">
        <v>25404729.489999998</v>
      </c>
      <c r="H262" s="586">
        <v>0</v>
      </c>
      <c r="I262" s="586">
        <v>0</v>
      </c>
      <c r="J262" s="586">
        <v>25404729.489999998</v>
      </c>
      <c r="K262" s="599">
        <v>1</v>
      </c>
      <c r="L262" s="586">
        <v>18084320.77</v>
      </c>
      <c r="M262" s="586">
        <v>18084320.77</v>
      </c>
      <c r="N262" s="586">
        <v>0</v>
      </c>
      <c r="O262" s="586">
        <v>0</v>
      </c>
      <c r="P262" s="586">
        <v>18084320.77</v>
      </c>
      <c r="Q262" s="586">
        <v>18084320.77</v>
      </c>
      <c r="R262" s="586">
        <v>0</v>
      </c>
      <c r="S262" s="586">
        <v>0</v>
      </c>
      <c r="T262" s="586">
        <v>18084320.77</v>
      </c>
      <c r="U262" s="599">
        <v>1</v>
      </c>
      <c r="V262" s="586">
        <v>14241782.479999999</v>
      </c>
      <c r="W262" s="586">
        <v>14241782.479999999</v>
      </c>
      <c r="X262" s="586">
        <v>0</v>
      </c>
      <c r="Y262" s="586">
        <v>0</v>
      </c>
      <c r="Z262" s="586">
        <v>14241782.479999999</v>
      </c>
      <c r="AA262" s="586">
        <v>14241782.479999999</v>
      </c>
      <c r="AB262" s="586">
        <v>0</v>
      </c>
      <c r="AC262" s="586">
        <v>0</v>
      </c>
      <c r="AD262" s="586">
        <v>14241782.479999999</v>
      </c>
      <c r="AE262" s="586">
        <f>+IF(AF262=1,AD262,AD262*$AT$6)</f>
        <v>14241782.479999999</v>
      </c>
      <c r="AF262" s="599">
        <v>1</v>
      </c>
      <c r="AG262" s="586">
        <v>15746958.650000002</v>
      </c>
      <c r="AH262" s="586">
        <v>15746958.650000002</v>
      </c>
      <c r="AI262" s="586">
        <v>0</v>
      </c>
      <c r="AJ262" s="586">
        <v>0</v>
      </c>
      <c r="AK262" s="586">
        <v>15746958.650000002</v>
      </c>
      <c r="AL262" s="586">
        <v>15746958.650000002</v>
      </c>
      <c r="AM262" s="586">
        <v>0</v>
      </c>
      <c r="AN262" s="586">
        <v>0</v>
      </c>
      <c r="AO262" s="586">
        <v>15746958.650000002</v>
      </c>
      <c r="AP262" s="599">
        <v>1</v>
      </c>
      <c r="AV262" s="83">
        <v>15746958.650000002</v>
      </c>
      <c r="AW262" s="83">
        <v>15746958.650000002</v>
      </c>
      <c r="AX262" s="83">
        <v>0</v>
      </c>
      <c r="AY262" s="83">
        <v>0</v>
      </c>
      <c r="AZ262" s="83">
        <v>15746958.650000002</v>
      </c>
      <c r="BA262" s="83">
        <v>15746958.650000002</v>
      </c>
      <c r="BB262" s="83">
        <v>0</v>
      </c>
      <c r="BC262" s="83">
        <v>0</v>
      </c>
      <c r="BD262" s="83">
        <v>15746958.650000002</v>
      </c>
      <c r="BE262" s="586">
        <f>+IF(BF262=1,BD262,BD262*$BJ$6)</f>
        <v>15746958.650000002</v>
      </c>
      <c r="BF262" s="82">
        <v>1</v>
      </c>
    </row>
    <row r="263" spans="1:58">
      <c r="A263" s="597" t="s">
        <v>739</v>
      </c>
      <c r="B263" s="600">
        <v>25404729.489999998</v>
      </c>
      <c r="C263" s="600">
        <v>25404729.489999998</v>
      </c>
      <c r="D263" s="600">
        <v>0</v>
      </c>
      <c r="E263" s="600">
        <v>0</v>
      </c>
      <c r="F263" s="600">
        <v>25404729.489999998</v>
      </c>
      <c r="G263" s="600">
        <v>25404729.489999998</v>
      </c>
      <c r="H263" s="600">
        <v>0</v>
      </c>
      <c r="I263" s="600">
        <v>0</v>
      </c>
      <c r="J263" s="600">
        <v>25404729.489999998</v>
      </c>
      <c r="K263" s="601" t="s">
        <v>5</v>
      </c>
      <c r="L263" s="600">
        <v>18084320.77</v>
      </c>
      <c r="M263" s="600">
        <v>18084320.77</v>
      </c>
      <c r="N263" s="600">
        <v>0</v>
      </c>
      <c r="O263" s="600">
        <v>0</v>
      </c>
      <c r="P263" s="600">
        <v>18084320.77</v>
      </c>
      <c r="Q263" s="600">
        <v>18084320.77</v>
      </c>
      <c r="R263" s="600">
        <v>0</v>
      </c>
      <c r="S263" s="600">
        <v>0</v>
      </c>
      <c r="T263" s="600">
        <v>18084320.77</v>
      </c>
      <c r="U263" s="601" t="s">
        <v>5</v>
      </c>
      <c r="V263" s="600">
        <v>14241782.479999999</v>
      </c>
      <c r="W263" s="600">
        <v>14241782.479999999</v>
      </c>
      <c r="X263" s="600">
        <v>0</v>
      </c>
      <c r="Y263" s="600">
        <v>0</v>
      </c>
      <c r="Z263" s="600">
        <v>14241782.479999999</v>
      </c>
      <c r="AA263" s="600">
        <v>14241782.479999999</v>
      </c>
      <c r="AB263" s="600">
        <v>0</v>
      </c>
      <c r="AC263" s="600">
        <v>0</v>
      </c>
      <c r="AD263" s="600">
        <v>14241782.479999999</v>
      </c>
      <c r="AE263" s="600">
        <f>SUM(AE259:AE262)</f>
        <v>14241782.479999999</v>
      </c>
      <c r="AF263" s="601" t="s">
        <v>5</v>
      </c>
      <c r="AG263" s="600">
        <v>15746958.650000002</v>
      </c>
      <c r="AH263" s="600">
        <v>15746958.650000002</v>
      </c>
      <c r="AI263" s="600">
        <v>0</v>
      </c>
      <c r="AJ263" s="600">
        <v>0</v>
      </c>
      <c r="AK263" s="600">
        <v>15746958.650000002</v>
      </c>
      <c r="AL263" s="600">
        <v>15746958.650000002</v>
      </c>
      <c r="AM263" s="600">
        <v>0</v>
      </c>
      <c r="AN263" s="600">
        <v>0</v>
      </c>
      <c r="AO263" s="600">
        <v>15746958.650000002</v>
      </c>
      <c r="AP263" s="601" t="s">
        <v>5</v>
      </c>
      <c r="AV263" s="78">
        <v>15746958.650000002</v>
      </c>
      <c r="AW263" s="78">
        <v>15746958.650000002</v>
      </c>
      <c r="AX263" s="78">
        <v>0</v>
      </c>
      <c r="AY263" s="78">
        <v>0</v>
      </c>
      <c r="AZ263" s="78">
        <v>15746958.650000002</v>
      </c>
      <c r="BA263" s="78">
        <v>15746958.650000002</v>
      </c>
      <c r="BB263" s="78">
        <v>0</v>
      </c>
      <c r="BC263" s="78">
        <v>0</v>
      </c>
      <c r="BD263" s="78">
        <v>15746958.650000002</v>
      </c>
      <c r="BE263" s="600">
        <f>SUM(BE259:BE262)</f>
        <v>15746958.650000002</v>
      </c>
      <c r="BF263" s="74" t="s">
        <v>5</v>
      </c>
    </row>
    <row r="265" spans="1:58">
      <c r="A265" s="597" t="s">
        <v>688</v>
      </c>
      <c r="B265" s="586"/>
      <c r="C265" s="586"/>
      <c r="D265" s="586"/>
      <c r="E265" s="586"/>
      <c r="F265" s="586"/>
      <c r="G265" s="586"/>
      <c r="H265" s="586"/>
      <c r="I265" s="586"/>
      <c r="J265" s="586"/>
      <c r="K265" s="586"/>
      <c r="L265" s="586"/>
      <c r="M265" s="586"/>
      <c r="N265" s="586"/>
      <c r="O265" s="586"/>
      <c r="P265" s="586"/>
      <c r="Q265" s="586"/>
      <c r="R265" s="586"/>
      <c r="S265" s="586"/>
      <c r="T265" s="586"/>
      <c r="U265" s="586"/>
      <c r="V265" s="586"/>
      <c r="W265" s="586"/>
      <c r="X265" s="586"/>
      <c r="Y265" s="586"/>
      <c r="Z265" s="586"/>
      <c r="AA265" s="586"/>
      <c r="AB265" s="586"/>
      <c r="AC265" s="586"/>
      <c r="AD265" s="586"/>
      <c r="AE265" s="586">
        <f t="shared" ref="AE265:AE304" si="18">+IF(AF265=1,AD265,AD265*$AT$6)</f>
        <v>0</v>
      </c>
      <c r="AF265" s="586"/>
      <c r="AG265" s="586"/>
      <c r="AH265" s="586"/>
      <c r="AI265" s="586"/>
      <c r="AJ265" s="586"/>
      <c r="AK265" s="586"/>
      <c r="AL265" s="586"/>
      <c r="AM265" s="586"/>
      <c r="AN265" s="586"/>
      <c r="AO265" s="586"/>
      <c r="AP265" s="586"/>
      <c r="AV265" s="83"/>
      <c r="AW265" s="83"/>
      <c r="AX265" s="83"/>
      <c r="AY265" s="83"/>
      <c r="AZ265" s="83"/>
      <c r="BA265" s="83"/>
      <c r="BB265" s="83"/>
      <c r="BC265" s="83"/>
      <c r="BD265" s="83"/>
      <c r="BE265" s="586">
        <f t="shared" ref="BE265:BE304" si="19">+IF(BF265=1,BD265,BD265*$BJ$6)</f>
        <v>0</v>
      </c>
      <c r="BF265" s="83"/>
    </row>
    <row r="266" spans="1:58">
      <c r="A266" s="598" t="s">
        <v>738</v>
      </c>
      <c r="B266" s="586">
        <v>208347444.5200001</v>
      </c>
      <c r="C266" s="586">
        <v>208347444.5200001</v>
      </c>
      <c r="D266" s="586">
        <v>-31301756.139071416</v>
      </c>
      <c r="E266" s="586">
        <v>0</v>
      </c>
      <c r="F266" s="586">
        <v>177045688.3809287</v>
      </c>
      <c r="G266" s="586">
        <v>201313082.50174126</v>
      </c>
      <c r="H266" s="586">
        <v>-30244925.876541615</v>
      </c>
      <c r="I266" s="586">
        <v>0</v>
      </c>
      <c r="J266" s="586">
        <v>171068156.62519965</v>
      </c>
      <c r="K266" s="599">
        <v>0.9662373491814843</v>
      </c>
      <c r="L266" s="586">
        <v>214130732.17000017</v>
      </c>
      <c r="M266" s="586">
        <v>214130732.17000017</v>
      </c>
      <c r="N266" s="586">
        <v>-30602555.436034594</v>
      </c>
      <c r="O266" s="586">
        <v>0</v>
      </c>
      <c r="P266" s="586">
        <v>183528176.73396558</v>
      </c>
      <c r="Q266" s="586">
        <v>206696329.28434837</v>
      </c>
      <c r="R266" s="586">
        <v>-29540065.600332953</v>
      </c>
      <c r="S266" s="586">
        <v>0</v>
      </c>
      <c r="T266" s="586">
        <v>177156263.68401542</v>
      </c>
      <c r="U266" s="599">
        <v>0.96528100936137662</v>
      </c>
      <c r="V266" s="586">
        <v>213331773.59000012</v>
      </c>
      <c r="W266" s="586">
        <v>213331773.59000012</v>
      </c>
      <c r="X266" s="586">
        <v>-27160870.824831005</v>
      </c>
      <c r="Y266" s="586">
        <v>0</v>
      </c>
      <c r="Z266" s="586">
        <v>186170902.76516911</v>
      </c>
      <c r="AA266" s="586">
        <v>206388574.0493004</v>
      </c>
      <c r="AB266" s="586">
        <v>-26276879.928105012</v>
      </c>
      <c r="AC266" s="586">
        <v>0</v>
      </c>
      <c r="AD266" s="586">
        <v>180111694.12119538</v>
      </c>
      <c r="AE266" s="586">
        <f t="shared" si="18"/>
        <v>180086647.3316476</v>
      </c>
      <c r="AF266" s="599">
        <v>0.96745351419595016</v>
      </c>
      <c r="AG266" s="586">
        <v>217876456.16000044</v>
      </c>
      <c r="AH266" s="586">
        <v>217876456.16000044</v>
      </c>
      <c r="AI266" s="586">
        <v>-27723052.575182315</v>
      </c>
      <c r="AJ266" s="586">
        <v>0</v>
      </c>
      <c r="AK266" s="586">
        <v>190153403.58481812</v>
      </c>
      <c r="AL266" s="586">
        <v>210948907.15526071</v>
      </c>
      <c r="AM266" s="586">
        <v>-26841576.858804245</v>
      </c>
      <c r="AN266" s="586">
        <v>0</v>
      </c>
      <c r="AO266" s="586">
        <v>184107330.29645646</v>
      </c>
      <c r="AP266" s="599">
        <v>0.96820423313819459</v>
      </c>
      <c r="AV266" s="83">
        <v>217876456.16000044</v>
      </c>
      <c r="AW266" s="83">
        <v>217876456.16000044</v>
      </c>
      <c r="AX266" s="83">
        <v>-27723052.575182315</v>
      </c>
      <c r="AY266" s="83">
        <v>0</v>
      </c>
      <c r="AZ266" s="83">
        <v>190153403.58481812</v>
      </c>
      <c r="BA266" s="83">
        <v>210948907.15526071</v>
      </c>
      <c r="BB266" s="83">
        <v>-26841576.858804245</v>
      </c>
      <c r="BC266" s="83">
        <v>0</v>
      </c>
      <c r="BD266" s="83">
        <v>184107330.29645646</v>
      </c>
      <c r="BE266" s="586">
        <f t="shared" si="19"/>
        <v>184074330.73894808</v>
      </c>
      <c r="BF266" s="82">
        <v>0.96820423313819459</v>
      </c>
    </row>
    <row r="267" spans="1:58">
      <c r="A267" s="598" t="s">
        <v>736</v>
      </c>
      <c r="B267" s="586">
        <v>50991661.459999859</v>
      </c>
      <c r="C267" s="586">
        <v>50991661.459999859</v>
      </c>
      <c r="D267" s="586">
        <v>-437558.47</v>
      </c>
      <c r="E267" s="586">
        <v>0</v>
      </c>
      <c r="F267" s="586">
        <v>50554102.989999861</v>
      </c>
      <c r="G267" s="586">
        <v>49270047.799469918</v>
      </c>
      <c r="H267" s="586">
        <v>-422785.33616470598</v>
      </c>
      <c r="I267" s="586">
        <v>0</v>
      </c>
      <c r="J267" s="586">
        <v>48847262.463305213</v>
      </c>
      <c r="K267" s="599">
        <v>0.9662373491814843</v>
      </c>
      <c r="L267" s="586">
        <v>47801369.290000036</v>
      </c>
      <c r="M267" s="586">
        <v>47801369.290000036</v>
      </c>
      <c r="N267" s="586">
        <v>-437982.57</v>
      </c>
      <c r="O267" s="586">
        <v>0</v>
      </c>
      <c r="P267" s="586">
        <v>47363386.720000036</v>
      </c>
      <c r="Q267" s="586">
        <v>46141753.997107148</v>
      </c>
      <c r="R267" s="586">
        <v>-422776.2572522898</v>
      </c>
      <c r="S267" s="586">
        <v>0</v>
      </c>
      <c r="T267" s="586">
        <v>45718977.739854857</v>
      </c>
      <c r="U267" s="599">
        <v>0.96528100936137662</v>
      </c>
      <c r="V267" s="586">
        <v>44907687.470000021</v>
      </c>
      <c r="W267" s="586">
        <v>44907687.470000021</v>
      </c>
      <c r="X267" s="586">
        <v>-437982.57</v>
      </c>
      <c r="Y267" s="586">
        <v>0</v>
      </c>
      <c r="Z267" s="586">
        <v>44469704.900000021</v>
      </c>
      <c r="AA267" s="586">
        <v>43446100.057264961</v>
      </c>
      <c r="AB267" s="586">
        <v>-423727.77650307375</v>
      </c>
      <c r="AC267" s="586">
        <v>0</v>
      </c>
      <c r="AD267" s="586">
        <v>43022372.28076189</v>
      </c>
      <c r="AE267" s="586">
        <f t="shared" si="18"/>
        <v>43016389.480424464</v>
      </c>
      <c r="AF267" s="599">
        <v>0.96745351419595016</v>
      </c>
      <c r="AG267" s="586">
        <v>45583242.32000003</v>
      </c>
      <c r="AH267" s="586">
        <v>45583242.32000003</v>
      </c>
      <c r="AI267" s="586">
        <v>-437982.57</v>
      </c>
      <c r="AJ267" s="586">
        <v>0</v>
      </c>
      <c r="AK267" s="586">
        <v>45145259.75000003</v>
      </c>
      <c r="AL267" s="586">
        <v>44133888.174388126</v>
      </c>
      <c r="AM267" s="586">
        <v>-424056.57831474562</v>
      </c>
      <c r="AN267" s="586">
        <v>0</v>
      </c>
      <c r="AO267" s="586">
        <v>43709831.596073382</v>
      </c>
      <c r="AP267" s="599">
        <v>0.96820423313819459</v>
      </c>
      <c r="AV267" s="83">
        <v>45583242.32000003</v>
      </c>
      <c r="AW267" s="83">
        <v>45583242.32000003</v>
      </c>
      <c r="AX267" s="83">
        <v>-437982.57</v>
      </c>
      <c r="AY267" s="83">
        <v>0</v>
      </c>
      <c r="AZ267" s="83">
        <v>45145259.75000003</v>
      </c>
      <c r="BA267" s="83">
        <v>44133888.174388126</v>
      </c>
      <c r="BB267" s="83">
        <v>-424056.57831474562</v>
      </c>
      <c r="BC267" s="83">
        <v>0</v>
      </c>
      <c r="BD267" s="83">
        <v>43709831.596073382</v>
      </c>
      <c r="BE267" s="586">
        <f t="shared" si="19"/>
        <v>43701997.007960498</v>
      </c>
      <c r="BF267" s="82">
        <v>0.96820423313819459</v>
      </c>
    </row>
    <row r="268" spans="1:58">
      <c r="A268" s="598" t="s">
        <v>735</v>
      </c>
      <c r="B268" s="586">
        <v>515499.99999999988</v>
      </c>
      <c r="C268" s="586">
        <v>515499.99999999988</v>
      </c>
      <c r="D268" s="586">
        <v>-515499.99999999988</v>
      </c>
      <c r="E268" s="586">
        <v>0</v>
      </c>
      <c r="F268" s="586">
        <v>0</v>
      </c>
      <c r="G268" s="586">
        <v>515499.99999999988</v>
      </c>
      <c r="H268" s="586">
        <v>-515499.99999999988</v>
      </c>
      <c r="I268" s="586">
        <v>0</v>
      </c>
      <c r="J268" s="586">
        <v>0</v>
      </c>
      <c r="K268" s="599">
        <v>1</v>
      </c>
      <c r="L268" s="586">
        <v>515499.99999999988</v>
      </c>
      <c r="M268" s="586">
        <v>515499.99999999988</v>
      </c>
      <c r="N268" s="586">
        <v>-515499.99999999988</v>
      </c>
      <c r="O268" s="586">
        <v>0</v>
      </c>
      <c r="P268" s="586">
        <v>0</v>
      </c>
      <c r="Q268" s="586">
        <v>515499.99999999988</v>
      </c>
      <c r="R268" s="586">
        <v>-515499.99999999988</v>
      </c>
      <c r="S268" s="586">
        <v>0</v>
      </c>
      <c r="T268" s="586">
        <v>0</v>
      </c>
      <c r="U268" s="599">
        <v>1</v>
      </c>
      <c r="V268" s="586">
        <v>515499.99999999988</v>
      </c>
      <c r="W268" s="586">
        <v>515499.99999999988</v>
      </c>
      <c r="X268" s="586">
        <v>-515499.99999999988</v>
      </c>
      <c r="Y268" s="586">
        <v>0</v>
      </c>
      <c r="Z268" s="586">
        <v>0</v>
      </c>
      <c r="AA268" s="586">
        <v>515499.99999999988</v>
      </c>
      <c r="AB268" s="586">
        <v>-515499.99999999988</v>
      </c>
      <c r="AC268" s="586">
        <v>0</v>
      </c>
      <c r="AD268" s="586">
        <v>0</v>
      </c>
      <c r="AE268" s="586">
        <f t="shared" si="18"/>
        <v>0</v>
      </c>
      <c r="AF268" s="599">
        <v>1</v>
      </c>
      <c r="AG268" s="586">
        <v>515499.99999999988</v>
      </c>
      <c r="AH268" s="586">
        <v>515499.99999999988</v>
      </c>
      <c r="AI268" s="586">
        <v>-515499.99999999988</v>
      </c>
      <c r="AJ268" s="586">
        <v>0</v>
      </c>
      <c r="AK268" s="586">
        <v>0</v>
      </c>
      <c r="AL268" s="586">
        <v>515499.99999999988</v>
      </c>
      <c r="AM268" s="586">
        <v>-515499.99999999988</v>
      </c>
      <c r="AN268" s="586">
        <v>0</v>
      </c>
      <c r="AO268" s="586">
        <v>0</v>
      </c>
      <c r="AP268" s="599">
        <v>1</v>
      </c>
      <c r="AV268" s="83">
        <v>515499.99999999988</v>
      </c>
      <c r="AW268" s="83">
        <v>515499.99999999988</v>
      </c>
      <c r="AX268" s="83">
        <v>-515499.99999999988</v>
      </c>
      <c r="AY268" s="83">
        <v>0</v>
      </c>
      <c r="AZ268" s="83">
        <v>0</v>
      </c>
      <c r="BA268" s="83">
        <v>515499.99999999988</v>
      </c>
      <c r="BB268" s="83">
        <v>-515499.99999999988</v>
      </c>
      <c r="BC268" s="83">
        <v>0</v>
      </c>
      <c r="BD268" s="83">
        <v>0</v>
      </c>
      <c r="BE268" s="586">
        <f t="shared" si="19"/>
        <v>0</v>
      </c>
      <c r="BF268" s="82">
        <v>1</v>
      </c>
    </row>
    <row r="269" spans="1:58">
      <c r="A269" s="598" t="s">
        <v>733</v>
      </c>
      <c r="B269" s="586">
        <v>0</v>
      </c>
      <c r="C269" s="586">
        <v>0</v>
      </c>
      <c r="D269" s="586">
        <v>0</v>
      </c>
      <c r="E269" s="586">
        <v>0</v>
      </c>
      <c r="F269" s="586">
        <v>0</v>
      </c>
      <c r="G269" s="586">
        <v>0</v>
      </c>
      <c r="H269" s="586">
        <v>0</v>
      </c>
      <c r="I269" s="586">
        <v>0</v>
      </c>
      <c r="J269" s="586">
        <v>0</v>
      </c>
      <c r="K269" s="599">
        <v>0.94384313155908861</v>
      </c>
      <c r="L269" s="586">
        <v>0</v>
      </c>
      <c r="M269" s="586">
        <v>0</v>
      </c>
      <c r="N269" s="586">
        <v>0</v>
      </c>
      <c r="O269" s="586">
        <v>0</v>
      </c>
      <c r="P269" s="586">
        <v>0</v>
      </c>
      <c r="Q269" s="586">
        <v>0</v>
      </c>
      <c r="R269" s="586">
        <v>0</v>
      </c>
      <c r="S269" s="586">
        <v>0</v>
      </c>
      <c r="T269" s="586">
        <v>0</v>
      </c>
      <c r="U269" s="599">
        <v>0.94277619240995802</v>
      </c>
      <c r="V269" s="586">
        <v>0</v>
      </c>
      <c r="W269" s="586">
        <v>0</v>
      </c>
      <c r="X269" s="586">
        <v>0</v>
      </c>
      <c r="Y269" s="586">
        <v>0</v>
      </c>
      <c r="Z269" s="586">
        <v>0</v>
      </c>
      <c r="AA269" s="586">
        <v>0</v>
      </c>
      <c r="AB269" s="586">
        <v>0</v>
      </c>
      <c r="AC269" s="586">
        <v>0</v>
      </c>
      <c r="AD269" s="586">
        <v>0</v>
      </c>
      <c r="AE269" s="586">
        <f t="shared" si="18"/>
        <v>0</v>
      </c>
      <c r="AF269" s="599">
        <v>0.94712157517284312</v>
      </c>
      <c r="AG269" s="586">
        <v>0</v>
      </c>
      <c r="AH269" s="586">
        <v>0</v>
      </c>
      <c r="AI269" s="586">
        <v>0</v>
      </c>
      <c r="AJ269" s="586">
        <v>0</v>
      </c>
      <c r="AK269" s="586">
        <v>0</v>
      </c>
      <c r="AL269" s="586">
        <v>0</v>
      </c>
      <c r="AM269" s="586">
        <v>0</v>
      </c>
      <c r="AN269" s="586">
        <v>0</v>
      </c>
      <c r="AO269" s="586">
        <v>0</v>
      </c>
      <c r="AP269" s="599">
        <v>0.94721959034263092</v>
      </c>
      <c r="AV269" s="83">
        <v>0</v>
      </c>
      <c r="AW269" s="83">
        <v>0</v>
      </c>
      <c r="AX269" s="83">
        <v>0</v>
      </c>
      <c r="AY269" s="83">
        <v>0</v>
      </c>
      <c r="AZ269" s="83">
        <v>0</v>
      </c>
      <c r="BA269" s="83">
        <v>0</v>
      </c>
      <c r="BB269" s="83">
        <v>0</v>
      </c>
      <c r="BC269" s="83">
        <v>0</v>
      </c>
      <c r="BD269" s="83">
        <v>0</v>
      </c>
      <c r="BE269" s="586">
        <f t="shared" si="19"/>
        <v>0</v>
      </c>
      <c r="BF269" s="82">
        <v>0.94721959034263092</v>
      </c>
    </row>
    <row r="270" spans="1:58">
      <c r="A270" s="598" t="s">
        <v>732</v>
      </c>
      <c r="B270" s="586">
        <v>-89087569.209999993</v>
      </c>
      <c r="C270" s="586">
        <v>-89087569.209999993</v>
      </c>
      <c r="D270" s="586">
        <v>0</v>
      </c>
      <c r="E270" s="586">
        <v>0</v>
      </c>
      <c r="F270" s="586">
        <v>-89087569.209999993</v>
      </c>
      <c r="G270" s="586">
        <v>-86079736.718492419</v>
      </c>
      <c r="H270" s="586">
        <v>0</v>
      </c>
      <c r="I270" s="586">
        <v>0</v>
      </c>
      <c r="J270" s="586">
        <v>-86079736.718492419</v>
      </c>
      <c r="K270" s="599">
        <v>0.9662373491814843</v>
      </c>
      <c r="L270" s="586">
        <v>-100238858.44000003</v>
      </c>
      <c r="M270" s="586">
        <v>-100238858.44000003</v>
      </c>
      <c r="N270" s="586">
        <v>0</v>
      </c>
      <c r="O270" s="586">
        <v>0</v>
      </c>
      <c r="P270" s="586">
        <v>-100238858.44000003</v>
      </c>
      <c r="Q270" s="586">
        <v>-96758666.452195376</v>
      </c>
      <c r="R270" s="586">
        <v>0</v>
      </c>
      <c r="S270" s="586">
        <v>0</v>
      </c>
      <c r="T270" s="586">
        <v>-96758666.452195376</v>
      </c>
      <c r="U270" s="599">
        <v>0.96528100936137662</v>
      </c>
      <c r="V270" s="586">
        <v>-99223787.140000001</v>
      </c>
      <c r="W270" s="586">
        <v>-99223787.140000001</v>
      </c>
      <c r="X270" s="586">
        <v>0</v>
      </c>
      <c r="Y270" s="586">
        <v>0</v>
      </c>
      <c r="Z270" s="586">
        <v>-99223787.140000001</v>
      </c>
      <c r="AA270" s="586">
        <v>-95994401.560423926</v>
      </c>
      <c r="AB270" s="586">
        <v>0</v>
      </c>
      <c r="AC270" s="586">
        <v>0</v>
      </c>
      <c r="AD270" s="586">
        <v>-95994401.560423926</v>
      </c>
      <c r="AE270" s="586">
        <f t="shared" si="18"/>
        <v>-95981052.335181341</v>
      </c>
      <c r="AF270" s="599">
        <v>0.96745351419595016</v>
      </c>
      <c r="AG270" s="586">
        <v>-103067989.48000005</v>
      </c>
      <c r="AH270" s="586">
        <v>-103067989.48000005</v>
      </c>
      <c r="AI270" s="586">
        <v>0</v>
      </c>
      <c r="AJ270" s="586">
        <v>0</v>
      </c>
      <c r="AK270" s="586">
        <v>-103067989.48000005</v>
      </c>
      <c r="AL270" s="586">
        <v>-99790863.715578958</v>
      </c>
      <c r="AM270" s="586">
        <v>0</v>
      </c>
      <c r="AN270" s="586">
        <v>0</v>
      </c>
      <c r="AO270" s="586">
        <v>-99790863.715578958</v>
      </c>
      <c r="AP270" s="599">
        <v>0.96820423313819459</v>
      </c>
      <c r="AV270" s="83">
        <v>-103067989.48000005</v>
      </c>
      <c r="AW270" s="83">
        <v>-103067989.48000005</v>
      </c>
      <c r="AX270" s="83">
        <v>0</v>
      </c>
      <c r="AY270" s="83">
        <v>0</v>
      </c>
      <c r="AZ270" s="83">
        <v>-103067989.48000005</v>
      </c>
      <c r="BA270" s="83">
        <v>-99790863.715578958</v>
      </c>
      <c r="BB270" s="83">
        <v>0</v>
      </c>
      <c r="BC270" s="83">
        <v>0</v>
      </c>
      <c r="BD270" s="83">
        <v>-99790863.715578958</v>
      </c>
      <c r="BE270" s="586">
        <f t="shared" si="19"/>
        <v>-99772977.114645198</v>
      </c>
      <c r="BF270" s="82">
        <v>0.96820423313819459</v>
      </c>
    </row>
    <row r="271" spans="1:58">
      <c r="A271" s="598" t="s">
        <v>731</v>
      </c>
      <c r="B271" s="586">
        <v>-450999.99999999988</v>
      </c>
      <c r="C271" s="586">
        <v>-450999.99999999988</v>
      </c>
      <c r="D271" s="586">
        <v>450999.99999999988</v>
      </c>
      <c r="E271" s="586">
        <v>0</v>
      </c>
      <c r="F271" s="586">
        <v>0</v>
      </c>
      <c r="G271" s="586">
        <v>-450999.99999999988</v>
      </c>
      <c r="H271" s="586">
        <v>450999.99999999988</v>
      </c>
      <c r="I271" s="586">
        <v>0</v>
      </c>
      <c r="J271" s="586">
        <v>0</v>
      </c>
      <c r="K271" s="599">
        <v>1</v>
      </c>
      <c r="L271" s="586">
        <v>-450999.99999999988</v>
      </c>
      <c r="M271" s="586">
        <v>-450999.99999999988</v>
      </c>
      <c r="N271" s="586">
        <v>450999.99999999988</v>
      </c>
      <c r="O271" s="586">
        <v>0</v>
      </c>
      <c r="P271" s="586">
        <v>0</v>
      </c>
      <c r="Q271" s="586">
        <v>-450999.99999999988</v>
      </c>
      <c r="R271" s="586">
        <v>450999.99999999988</v>
      </c>
      <c r="S271" s="586">
        <v>0</v>
      </c>
      <c r="T271" s="586">
        <v>0</v>
      </c>
      <c r="U271" s="599">
        <v>1</v>
      </c>
      <c r="V271" s="586">
        <v>-450999.99999999988</v>
      </c>
      <c r="W271" s="586">
        <v>-450999.99999999988</v>
      </c>
      <c r="X271" s="586">
        <v>450999.99999999988</v>
      </c>
      <c r="Y271" s="586">
        <v>0</v>
      </c>
      <c r="Z271" s="586">
        <v>0</v>
      </c>
      <c r="AA271" s="586">
        <v>-450999.99999999988</v>
      </c>
      <c r="AB271" s="586">
        <v>450999.99999999988</v>
      </c>
      <c r="AC271" s="586">
        <v>0</v>
      </c>
      <c r="AD271" s="586">
        <v>0</v>
      </c>
      <c r="AE271" s="586">
        <f t="shared" si="18"/>
        <v>0</v>
      </c>
      <c r="AF271" s="599">
        <v>1</v>
      </c>
      <c r="AG271" s="586">
        <v>-450999.99999999988</v>
      </c>
      <c r="AH271" s="586">
        <v>-450999.99999999988</v>
      </c>
      <c r="AI271" s="586">
        <v>450999.99999999988</v>
      </c>
      <c r="AJ271" s="586">
        <v>0</v>
      </c>
      <c r="AK271" s="586">
        <v>0</v>
      </c>
      <c r="AL271" s="586">
        <v>-450999.99999999988</v>
      </c>
      <c r="AM271" s="586">
        <v>450999.99999999988</v>
      </c>
      <c r="AN271" s="586">
        <v>0</v>
      </c>
      <c r="AO271" s="586">
        <v>0</v>
      </c>
      <c r="AP271" s="599">
        <v>1</v>
      </c>
      <c r="AV271" s="83">
        <v>-450999.99999999988</v>
      </c>
      <c r="AW271" s="83">
        <v>-450999.99999999988</v>
      </c>
      <c r="AX271" s="83">
        <v>450999.99999999988</v>
      </c>
      <c r="AY271" s="83">
        <v>0</v>
      </c>
      <c r="AZ271" s="83">
        <v>0</v>
      </c>
      <c r="BA271" s="83">
        <v>-450999.99999999988</v>
      </c>
      <c r="BB271" s="83">
        <v>450999.99999999988</v>
      </c>
      <c r="BC271" s="83">
        <v>0</v>
      </c>
      <c r="BD271" s="83">
        <v>0</v>
      </c>
      <c r="BE271" s="586">
        <f t="shared" si="19"/>
        <v>0</v>
      </c>
      <c r="BF271" s="82">
        <v>1</v>
      </c>
    </row>
    <row r="272" spans="1:58">
      <c r="A272" s="598" t="s">
        <v>729</v>
      </c>
      <c r="B272" s="586">
        <v>37405784.690000013</v>
      </c>
      <c r="C272" s="586">
        <v>37405784.690000013</v>
      </c>
      <c r="D272" s="586">
        <v>0</v>
      </c>
      <c r="E272" s="586">
        <v>0</v>
      </c>
      <c r="F272" s="586">
        <v>37405784.690000013</v>
      </c>
      <c r="G272" s="586">
        <v>36142866.242918961</v>
      </c>
      <c r="H272" s="586">
        <v>0</v>
      </c>
      <c r="I272" s="586">
        <v>0</v>
      </c>
      <c r="J272" s="586">
        <v>36142866.242918961</v>
      </c>
      <c r="K272" s="599">
        <v>0.9662373491814843</v>
      </c>
      <c r="L272" s="586">
        <v>39708298.050000004</v>
      </c>
      <c r="M272" s="586">
        <v>39708298.050000004</v>
      </c>
      <c r="N272" s="586">
        <v>0</v>
      </c>
      <c r="O272" s="586">
        <v>0</v>
      </c>
      <c r="P272" s="586">
        <v>39708298.050000004</v>
      </c>
      <c r="Q272" s="586">
        <v>38329666.021726385</v>
      </c>
      <c r="R272" s="586">
        <v>0</v>
      </c>
      <c r="S272" s="586">
        <v>0</v>
      </c>
      <c r="T272" s="586">
        <v>38329666.021726385</v>
      </c>
      <c r="U272" s="599">
        <v>0.96528100936137662</v>
      </c>
      <c r="V272" s="586">
        <v>39002008.720000029</v>
      </c>
      <c r="W272" s="586">
        <v>39002008.720000029</v>
      </c>
      <c r="X272" s="586">
        <v>0</v>
      </c>
      <c r="Y272" s="586">
        <v>0</v>
      </c>
      <c r="Z272" s="586">
        <v>39002008.720000029</v>
      </c>
      <c r="AA272" s="586">
        <v>37732630.396865122</v>
      </c>
      <c r="AB272" s="586">
        <v>0</v>
      </c>
      <c r="AC272" s="586">
        <v>0</v>
      </c>
      <c r="AD272" s="586">
        <v>37732630.396865122</v>
      </c>
      <c r="AE272" s="586">
        <f t="shared" si="18"/>
        <v>37727383.201466478</v>
      </c>
      <c r="AF272" s="599">
        <v>0.96745351419595016</v>
      </c>
      <c r="AG272" s="586">
        <v>41673686.330000013</v>
      </c>
      <c r="AH272" s="586">
        <v>41673686.330000013</v>
      </c>
      <c r="AI272" s="586">
        <v>0</v>
      </c>
      <c r="AJ272" s="586">
        <v>0</v>
      </c>
      <c r="AK272" s="586">
        <v>41673686.330000013</v>
      </c>
      <c r="AL272" s="586">
        <v>40348639.515179329</v>
      </c>
      <c r="AM272" s="586">
        <v>0</v>
      </c>
      <c r="AN272" s="586">
        <v>0</v>
      </c>
      <c r="AO272" s="586">
        <v>40348639.515179329</v>
      </c>
      <c r="AP272" s="599">
        <v>0.96820423313819459</v>
      </c>
      <c r="AV272" s="83">
        <v>41673686.330000013</v>
      </c>
      <c r="AW272" s="83">
        <v>41673686.330000013</v>
      </c>
      <c r="AX272" s="83">
        <v>0</v>
      </c>
      <c r="AY272" s="83">
        <v>0</v>
      </c>
      <c r="AZ272" s="83">
        <v>41673686.330000013</v>
      </c>
      <c r="BA272" s="83">
        <v>40348639.515179329</v>
      </c>
      <c r="BB272" s="83">
        <v>0</v>
      </c>
      <c r="BC272" s="83">
        <v>0</v>
      </c>
      <c r="BD272" s="83">
        <v>40348639.515179329</v>
      </c>
      <c r="BE272" s="586">
        <f t="shared" si="19"/>
        <v>40341407.390049264</v>
      </c>
      <c r="BF272" s="82">
        <v>0.96820423313819459</v>
      </c>
    </row>
    <row r="273" spans="1:58">
      <c r="A273" s="598" t="s">
        <v>728</v>
      </c>
      <c r="B273" s="586">
        <v>0</v>
      </c>
      <c r="C273" s="586">
        <v>0</v>
      </c>
      <c r="D273" s="586">
        <v>0</v>
      </c>
      <c r="E273" s="586">
        <v>0</v>
      </c>
      <c r="F273" s="586">
        <v>0</v>
      </c>
      <c r="G273" s="586">
        <v>0</v>
      </c>
      <c r="H273" s="586">
        <v>0</v>
      </c>
      <c r="I273" s="586">
        <v>0</v>
      </c>
      <c r="J273" s="586">
        <v>0</v>
      </c>
      <c r="K273" s="599">
        <v>1</v>
      </c>
      <c r="L273" s="586">
        <v>0</v>
      </c>
      <c r="M273" s="586">
        <v>0</v>
      </c>
      <c r="N273" s="586">
        <v>0</v>
      </c>
      <c r="O273" s="586">
        <v>0</v>
      </c>
      <c r="P273" s="586">
        <v>0</v>
      </c>
      <c r="Q273" s="586">
        <v>0</v>
      </c>
      <c r="R273" s="586">
        <v>0</v>
      </c>
      <c r="S273" s="586">
        <v>0</v>
      </c>
      <c r="T273" s="586">
        <v>0</v>
      </c>
      <c r="U273" s="599">
        <v>1</v>
      </c>
      <c r="V273" s="586">
        <v>0</v>
      </c>
      <c r="W273" s="586">
        <v>0</v>
      </c>
      <c r="X273" s="586">
        <v>0</v>
      </c>
      <c r="Y273" s="586">
        <v>0</v>
      </c>
      <c r="Z273" s="586">
        <v>0</v>
      </c>
      <c r="AA273" s="586">
        <v>0</v>
      </c>
      <c r="AB273" s="586">
        <v>0</v>
      </c>
      <c r="AC273" s="586">
        <v>0</v>
      </c>
      <c r="AD273" s="586">
        <v>0</v>
      </c>
      <c r="AE273" s="586">
        <f t="shared" si="18"/>
        <v>0</v>
      </c>
      <c r="AF273" s="599">
        <v>1</v>
      </c>
      <c r="AG273" s="586">
        <v>0</v>
      </c>
      <c r="AH273" s="586">
        <v>0</v>
      </c>
      <c r="AI273" s="586">
        <v>0</v>
      </c>
      <c r="AJ273" s="586">
        <v>0</v>
      </c>
      <c r="AK273" s="586">
        <v>0</v>
      </c>
      <c r="AL273" s="586">
        <v>0</v>
      </c>
      <c r="AM273" s="586">
        <v>0</v>
      </c>
      <c r="AN273" s="586">
        <v>0</v>
      </c>
      <c r="AO273" s="586">
        <v>0</v>
      </c>
      <c r="AP273" s="599">
        <v>1</v>
      </c>
      <c r="AV273" s="83">
        <v>0</v>
      </c>
      <c r="AW273" s="83">
        <v>0</v>
      </c>
      <c r="AX273" s="83">
        <v>0</v>
      </c>
      <c r="AY273" s="83">
        <v>0</v>
      </c>
      <c r="AZ273" s="83">
        <v>0</v>
      </c>
      <c r="BA273" s="83">
        <v>0</v>
      </c>
      <c r="BB273" s="83">
        <v>0</v>
      </c>
      <c r="BC273" s="83">
        <v>0</v>
      </c>
      <c r="BD273" s="83">
        <v>0</v>
      </c>
      <c r="BE273" s="586">
        <f t="shared" si="19"/>
        <v>0</v>
      </c>
      <c r="BF273" s="82">
        <v>1</v>
      </c>
    </row>
    <row r="274" spans="1:58">
      <c r="A274" s="598" t="s">
        <v>3149</v>
      </c>
      <c r="B274" s="586">
        <v>0</v>
      </c>
      <c r="C274" s="586">
        <v>0</v>
      </c>
      <c r="D274" s="586">
        <v>0</v>
      </c>
      <c r="E274" s="586">
        <v>0</v>
      </c>
      <c r="F274" s="586">
        <v>0</v>
      </c>
      <c r="G274" s="586">
        <v>0</v>
      </c>
      <c r="H274" s="586">
        <v>0</v>
      </c>
      <c r="I274" s="586">
        <v>0</v>
      </c>
      <c r="J274" s="586">
        <v>0</v>
      </c>
      <c r="K274" s="599">
        <v>0.94645979999999963</v>
      </c>
      <c r="L274" s="586">
        <v>0</v>
      </c>
      <c r="M274" s="586">
        <v>0</v>
      </c>
      <c r="N274" s="586">
        <v>0</v>
      </c>
      <c r="O274" s="586">
        <v>0</v>
      </c>
      <c r="P274" s="586">
        <v>0</v>
      </c>
      <c r="Q274" s="586">
        <v>0</v>
      </c>
      <c r="R274" s="586">
        <v>0</v>
      </c>
      <c r="S274" s="586">
        <v>0</v>
      </c>
      <c r="T274" s="586">
        <v>0</v>
      </c>
      <c r="U274" s="599">
        <v>0.94277619240995802</v>
      </c>
      <c r="V274" s="586">
        <v>0</v>
      </c>
      <c r="W274" s="586">
        <v>0</v>
      </c>
      <c r="X274" s="586">
        <v>0</v>
      </c>
      <c r="Y274" s="586">
        <v>0</v>
      </c>
      <c r="Z274" s="586">
        <v>0</v>
      </c>
      <c r="AA274" s="586">
        <v>0</v>
      </c>
      <c r="AB274" s="586">
        <v>0</v>
      </c>
      <c r="AC274" s="586">
        <v>0</v>
      </c>
      <c r="AD274" s="586">
        <v>0</v>
      </c>
      <c r="AE274" s="586">
        <f t="shared" si="18"/>
        <v>0</v>
      </c>
      <c r="AF274" s="599">
        <v>0.94712157517284312</v>
      </c>
      <c r="AG274" s="586">
        <v>0</v>
      </c>
      <c r="AH274" s="586">
        <v>0</v>
      </c>
      <c r="AI274" s="586">
        <v>0</v>
      </c>
      <c r="AJ274" s="586">
        <v>0</v>
      </c>
      <c r="AK274" s="586">
        <v>0</v>
      </c>
      <c r="AL274" s="586">
        <v>0</v>
      </c>
      <c r="AM274" s="586">
        <v>0</v>
      </c>
      <c r="AN274" s="586">
        <v>0</v>
      </c>
      <c r="AO274" s="586">
        <v>0</v>
      </c>
      <c r="AP274" s="599">
        <v>0.94721959034263092</v>
      </c>
      <c r="AV274" s="83">
        <v>0</v>
      </c>
      <c r="AW274" s="83">
        <v>0</v>
      </c>
      <c r="AX274" s="83">
        <v>0</v>
      </c>
      <c r="AY274" s="83">
        <v>0</v>
      </c>
      <c r="AZ274" s="83">
        <v>0</v>
      </c>
      <c r="BA274" s="83">
        <v>0</v>
      </c>
      <c r="BB274" s="83">
        <v>0</v>
      </c>
      <c r="BC274" s="83">
        <v>0</v>
      </c>
      <c r="BD274" s="83">
        <v>0</v>
      </c>
      <c r="BE274" s="586">
        <f t="shared" si="19"/>
        <v>0</v>
      </c>
      <c r="BF274" s="82">
        <v>0.94721959034263092</v>
      </c>
    </row>
    <row r="275" spans="1:58">
      <c r="A275" s="598" t="s">
        <v>725</v>
      </c>
      <c r="B275" s="586">
        <v>615624.62</v>
      </c>
      <c r="C275" s="586">
        <v>615624.62</v>
      </c>
      <c r="D275" s="586">
        <v>-615624.62</v>
      </c>
      <c r="E275" s="586">
        <v>0</v>
      </c>
      <c r="F275" s="586">
        <v>0</v>
      </c>
      <c r="G275" s="586">
        <v>581053.06920567388</v>
      </c>
      <c r="H275" s="586">
        <v>-581053.06920567388</v>
      </c>
      <c r="I275" s="586">
        <v>0</v>
      </c>
      <c r="J275" s="586">
        <v>0</v>
      </c>
      <c r="K275" s="599">
        <v>0.94384313155908861</v>
      </c>
      <c r="L275" s="586">
        <v>1333140</v>
      </c>
      <c r="M275" s="586">
        <v>1333140</v>
      </c>
      <c r="N275" s="586">
        <v>-1333140</v>
      </c>
      <c r="O275" s="586">
        <v>0</v>
      </c>
      <c r="P275" s="586">
        <v>0</v>
      </c>
      <c r="Q275" s="586">
        <v>1256852.6531494115</v>
      </c>
      <c r="R275" s="586">
        <v>-1256852.6531494115</v>
      </c>
      <c r="S275" s="586">
        <v>0</v>
      </c>
      <c r="T275" s="586">
        <v>0</v>
      </c>
      <c r="U275" s="599">
        <v>0.94277619240995802</v>
      </c>
      <c r="V275" s="586">
        <v>1411824</v>
      </c>
      <c r="W275" s="586">
        <v>1411824</v>
      </c>
      <c r="X275" s="586">
        <v>-1411824</v>
      </c>
      <c r="Y275" s="586">
        <v>0</v>
      </c>
      <c r="Z275" s="586">
        <v>0</v>
      </c>
      <c r="AA275" s="586">
        <v>1337168.9707468241</v>
      </c>
      <c r="AB275" s="586">
        <v>-1337168.9707468241</v>
      </c>
      <c r="AC275" s="586">
        <v>0</v>
      </c>
      <c r="AD275" s="586">
        <v>0</v>
      </c>
      <c r="AE275" s="586">
        <f t="shared" si="18"/>
        <v>0</v>
      </c>
      <c r="AF275" s="599">
        <v>0.94712157517284312</v>
      </c>
      <c r="AG275" s="586">
        <v>1440060</v>
      </c>
      <c r="AH275" s="586">
        <v>1440060</v>
      </c>
      <c r="AI275" s="586">
        <v>-1440060</v>
      </c>
      <c r="AJ275" s="586">
        <v>0</v>
      </c>
      <c r="AK275" s="586">
        <v>0</v>
      </c>
      <c r="AL275" s="586">
        <v>1364053.0432688091</v>
      </c>
      <c r="AM275" s="586">
        <v>-1364053.0432688091</v>
      </c>
      <c r="AN275" s="586">
        <v>0</v>
      </c>
      <c r="AO275" s="586">
        <v>0</v>
      </c>
      <c r="AP275" s="599">
        <v>0.94721959034263092</v>
      </c>
      <c r="AV275" s="83">
        <v>1440060</v>
      </c>
      <c r="AW275" s="83">
        <v>1440060</v>
      </c>
      <c r="AX275" s="83">
        <v>-1440060</v>
      </c>
      <c r="AY275" s="83">
        <v>0</v>
      </c>
      <c r="AZ275" s="83">
        <v>0</v>
      </c>
      <c r="BA275" s="83">
        <v>1364053.0432688091</v>
      </c>
      <c r="BB275" s="83">
        <v>-1364053.0432688091</v>
      </c>
      <c r="BC275" s="83">
        <v>0</v>
      </c>
      <c r="BD275" s="83">
        <v>0</v>
      </c>
      <c r="BE275" s="586">
        <f t="shared" si="19"/>
        <v>0</v>
      </c>
      <c r="BF275" s="82">
        <v>0.94721959034263092</v>
      </c>
    </row>
    <row r="276" spans="1:58">
      <c r="A276" s="598" t="s">
        <v>724</v>
      </c>
      <c r="B276" s="586">
        <v>11148858.52</v>
      </c>
      <c r="C276" s="586">
        <v>11148858.52</v>
      </c>
      <c r="D276" s="586">
        <v>0</v>
      </c>
      <c r="E276" s="586">
        <v>0</v>
      </c>
      <c r="F276" s="586">
        <v>11148858.52</v>
      </c>
      <c r="G276" s="586">
        <v>10700101.047275078</v>
      </c>
      <c r="H276" s="586">
        <v>0</v>
      </c>
      <c r="I276" s="586">
        <v>0</v>
      </c>
      <c r="J276" s="586">
        <v>10700101.047275078</v>
      </c>
      <c r="K276" s="599">
        <v>0.95974857229375599</v>
      </c>
      <c r="L276" s="586">
        <v>12161587.069999998</v>
      </c>
      <c r="M276" s="586">
        <v>12161587.069999998</v>
      </c>
      <c r="N276" s="586">
        <v>0</v>
      </c>
      <c r="O276" s="586">
        <v>0</v>
      </c>
      <c r="P276" s="586">
        <v>12161587.069999998</v>
      </c>
      <c r="Q276" s="586">
        <v>11673713.200004119</v>
      </c>
      <c r="R276" s="586">
        <v>0</v>
      </c>
      <c r="S276" s="586">
        <v>0</v>
      </c>
      <c r="T276" s="586">
        <v>11673713.200004119</v>
      </c>
      <c r="U276" s="599">
        <v>0.95988402934684747</v>
      </c>
      <c r="V276" s="586">
        <v>14539117.02</v>
      </c>
      <c r="W276" s="586">
        <v>14539117.02</v>
      </c>
      <c r="X276" s="586">
        <v>0</v>
      </c>
      <c r="Y276" s="586">
        <v>0</v>
      </c>
      <c r="Z276" s="586">
        <v>14539117.02</v>
      </c>
      <c r="AA276" s="586">
        <v>13994172.594325539</v>
      </c>
      <c r="AB276" s="586">
        <v>0</v>
      </c>
      <c r="AC276" s="586">
        <v>0</v>
      </c>
      <c r="AD276" s="586">
        <v>13994172.594325539</v>
      </c>
      <c r="AE276" s="586">
        <f t="shared" si="18"/>
        <v>13992226.52914873</v>
      </c>
      <c r="AF276" s="599">
        <v>0.96251873996716342</v>
      </c>
      <c r="AG276" s="586">
        <v>15579693.51</v>
      </c>
      <c r="AH276" s="586">
        <v>15579693.51</v>
      </c>
      <c r="AI276" s="586">
        <v>0</v>
      </c>
      <c r="AJ276" s="586">
        <v>0</v>
      </c>
      <c r="AK276" s="586">
        <v>15579693.51</v>
      </c>
      <c r="AL276" s="586">
        <v>15011156.85787702</v>
      </c>
      <c r="AM276" s="586">
        <v>0</v>
      </c>
      <c r="AN276" s="586">
        <v>0</v>
      </c>
      <c r="AO276" s="586">
        <v>15011156.85787702</v>
      </c>
      <c r="AP276" s="599">
        <v>0.96350784103948783</v>
      </c>
      <c r="AV276" s="83">
        <v>15579693.51</v>
      </c>
      <c r="AW276" s="83">
        <v>15579693.51</v>
      </c>
      <c r="AX276" s="83">
        <v>0</v>
      </c>
      <c r="AY276" s="83">
        <v>0</v>
      </c>
      <c r="AZ276" s="83">
        <v>15579693.51</v>
      </c>
      <c r="BA276" s="83">
        <v>15011156.85787702</v>
      </c>
      <c r="BB276" s="83">
        <v>0</v>
      </c>
      <c r="BC276" s="83">
        <v>0</v>
      </c>
      <c r="BD276" s="83">
        <v>15011156.85787702</v>
      </c>
      <c r="BE276" s="586">
        <f t="shared" si="19"/>
        <v>15008466.245106734</v>
      </c>
      <c r="BF276" s="82">
        <v>0.96350784103948783</v>
      </c>
    </row>
    <row r="277" spans="1:58">
      <c r="A277" s="598" t="s">
        <v>723</v>
      </c>
      <c r="B277" s="586">
        <v>926956.20999999973</v>
      </c>
      <c r="C277" s="586">
        <v>926956.20999999973</v>
      </c>
      <c r="D277" s="586">
        <v>0</v>
      </c>
      <c r="E277" s="586">
        <v>0</v>
      </c>
      <c r="F277" s="586">
        <v>926956.20999999973</v>
      </c>
      <c r="G277" s="586">
        <v>877187.75505442207</v>
      </c>
      <c r="H277" s="586">
        <v>0</v>
      </c>
      <c r="I277" s="586">
        <v>0</v>
      </c>
      <c r="J277" s="586">
        <v>877187.75505442207</v>
      </c>
      <c r="K277" s="599">
        <v>0.94630981009817317</v>
      </c>
      <c r="L277" s="586">
        <v>1036434.92</v>
      </c>
      <c r="M277" s="586">
        <v>1036434.92</v>
      </c>
      <c r="N277" s="586">
        <v>0</v>
      </c>
      <c r="O277" s="586">
        <v>0</v>
      </c>
      <c r="P277" s="586">
        <v>1036434.92</v>
      </c>
      <c r="Q277" s="586">
        <v>980092.14443318511</v>
      </c>
      <c r="R277" s="586">
        <v>0</v>
      </c>
      <c r="S277" s="586">
        <v>0</v>
      </c>
      <c r="T277" s="586">
        <v>980092.14443318511</v>
      </c>
      <c r="U277" s="599">
        <v>0.94563790308530427</v>
      </c>
      <c r="V277" s="586">
        <v>1110030.9200000002</v>
      </c>
      <c r="W277" s="586">
        <v>1110030.9200000002</v>
      </c>
      <c r="X277" s="586">
        <v>0</v>
      </c>
      <c r="Y277" s="586">
        <v>0</v>
      </c>
      <c r="Z277" s="586">
        <v>1110030.9200000002</v>
      </c>
      <c r="AA277" s="586">
        <v>1055190.0437324196</v>
      </c>
      <c r="AB277" s="586">
        <v>0</v>
      </c>
      <c r="AC277" s="586">
        <v>0</v>
      </c>
      <c r="AD277" s="586">
        <v>1055190.0437324196</v>
      </c>
      <c r="AE277" s="586">
        <f t="shared" si="18"/>
        <v>1055043.306325461</v>
      </c>
      <c r="AF277" s="599">
        <v>0.95059518137784804</v>
      </c>
      <c r="AG277" s="586">
        <v>1176229.9200000002</v>
      </c>
      <c r="AH277" s="586">
        <v>1176229.9200000002</v>
      </c>
      <c r="AI277" s="586">
        <v>0</v>
      </c>
      <c r="AJ277" s="586">
        <v>0</v>
      </c>
      <c r="AK277" s="586">
        <v>1176229.9200000002</v>
      </c>
      <c r="AL277" s="586">
        <v>1118928.3941333566</v>
      </c>
      <c r="AM277" s="586">
        <v>0</v>
      </c>
      <c r="AN277" s="586">
        <v>0</v>
      </c>
      <c r="AO277" s="586">
        <v>1118928.3941333566</v>
      </c>
      <c r="AP277" s="599">
        <v>0.95128373722490955</v>
      </c>
      <c r="AV277" s="83">
        <v>1176229.9200000002</v>
      </c>
      <c r="AW277" s="83">
        <v>1176229.9200000002</v>
      </c>
      <c r="AX277" s="83">
        <v>0</v>
      </c>
      <c r="AY277" s="83">
        <v>0</v>
      </c>
      <c r="AZ277" s="83">
        <v>1176229.9200000002</v>
      </c>
      <c r="BA277" s="83">
        <v>1118928.3941333566</v>
      </c>
      <c r="BB277" s="83">
        <v>0</v>
      </c>
      <c r="BC277" s="83">
        <v>0</v>
      </c>
      <c r="BD277" s="83">
        <v>1118928.3941333566</v>
      </c>
      <c r="BE277" s="586">
        <f t="shared" si="19"/>
        <v>1118727.836437851</v>
      </c>
      <c r="BF277" s="82">
        <v>0.95128373722490955</v>
      </c>
    </row>
    <row r="278" spans="1:58">
      <c r="A278" s="598" t="s">
        <v>722</v>
      </c>
      <c r="B278" s="586">
        <v>482874.30999999994</v>
      </c>
      <c r="C278" s="586">
        <v>482874.30999999994</v>
      </c>
      <c r="D278" s="586">
        <v>-482874.30999999994</v>
      </c>
      <c r="E278" s="586">
        <v>0</v>
      </c>
      <c r="F278" s="586">
        <v>0</v>
      </c>
      <c r="G278" s="586">
        <v>463437.92961983249</v>
      </c>
      <c r="H278" s="586">
        <v>-463437.92961983249</v>
      </c>
      <c r="I278" s="586">
        <v>0</v>
      </c>
      <c r="J278" s="586">
        <v>0</v>
      </c>
      <c r="K278" s="599">
        <v>0.95974857229375599</v>
      </c>
      <c r="L278" s="586">
        <v>482874.3899999999</v>
      </c>
      <c r="M278" s="586">
        <v>482874.3899999999</v>
      </c>
      <c r="N278" s="586">
        <v>-482874.3899999999</v>
      </c>
      <c r="O278" s="586">
        <v>0</v>
      </c>
      <c r="P278" s="586">
        <v>0</v>
      </c>
      <c r="Q278" s="586">
        <v>463503.415141601</v>
      </c>
      <c r="R278" s="586">
        <v>-463503.415141601</v>
      </c>
      <c r="S278" s="586">
        <v>0</v>
      </c>
      <c r="T278" s="586">
        <v>0</v>
      </c>
      <c r="U278" s="599">
        <v>0.95988402934684747</v>
      </c>
      <c r="V278" s="586">
        <v>482874.3899999999</v>
      </c>
      <c r="W278" s="586">
        <v>482874.3899999999</v>
      </c>
      <c r="X278" s="586">
        <v>-482874.3899999999</v>
      </c>
      <c r="Y278" s="586">
        <v>0</v>
      </c>
      <c r="Z278" s="586">
        <v>0</v>
      </c>
      <c r="AA278" s="586">
        <v>464775.64942521258</v>
      </c>
      <c r="AB278" s="586">
        <v>-464775.64942521258</v>
      </c>
      <c r="AC278" s="586">
        <v>0</v>
      </c>
      <c r="AD278" s="586">
        <v>0</v>
      </c>
      <c r="AE278" s="586">
        <f t="shared" si="18"/>
        <v>0</v>
      </c>
      <c r="AF278" s="599">
        <v>0.96251873996716342</v>
      </c>
      <c r="AG278" s="586">
        <v>482874.3899999999</v>
      </c>
      <c r="AH278" s="586">
        <v>482874.3899999999</v>
      </c>
      <c r="AI278" s="586">
        <v>-482874.3899999999</v>
      </c>
      <c r="AJ278" s="586">
        <v>0</v>
      </c>
      <c r="AK278" s="586">
        <v>0</v>
      </c>
      <c r="AL278" s="586">
        <v>465253.26100215956</v>
      </c>
      <c r="AM278" s="586">
        <v>-465253.26100215956</v>
      </c>
      <c r="AN278" s="586">
        <v>0</v>
      </c>
      <c r="AO278" s="586">
        <v>0</v>
      </c>
      <c r="AP278" s="599">
        <v>0.96350784103948783</v>
      </c>
      <c r="AV278" s="83">
        <v>482874.3899999999</v>
      </c>
      <c r="AW278" s="83">
        <v>482874.3899999999</v>
      </c>
      <c r="AX278" s="83">
        <v>-482874.3899999999</v>
      </c>
      <c r="AY278" s="83">
        <v>0</v>
      </c>
      <c r="AZ278" s="83">
        <v>0</v>
      </c>
      <c r="BA278" s="83">
        <v>465253.26100215956</v>
      </c>
      <c r="BB278" s="83">
        <v>-465253.26100215956</v>
      </c>
      <c r="BC278" s="83">
        <v>0</v>
      </c>
      <c r="BD278" s="83">
        <v>0</v>
      </c>
      <c r="BE278" s="586">
        <f t="shared" si="19"/>
        <v>0</v>
      </c>
      <c r="BF278" s="82">
        <v>0.96350784103948783</v>
      </c>
    </row>
    <row r="279" spans="1:58">
      <c r="A279" s="598" t="s">
        <v>720</v>
      </c>
      <c r="B279" s="586">
        <v>0</v>
      </c>
      <c r="C279" s="586">
        <v>0</v>
      </c>
      <c r="D279" s="586">
        <v>0</v>
      </c>
      <c r="E279" s="586">
        <v>0</v>
      </c>
      <c r="F279" s="586">
        <v>0</v>
      </c>
      <c r="G279" s="586">
        <v>0</v>
      </c>
      <c r="H279" s="586">
        <v>0</v>
      </c>
      <c r="I279" s="586">
        <v>0</v>
      </c>
      <c r="J279" s="586">
        <v>0</v>
      </c>
      <c r="K279" s="599">
        <v>0.94384313155908861</v>
      </c>
      <c r="L279" s="586">
        <v>1</v>
      </c>
      <c r="M279" s="586">
        <v>1</v>
      </c>
      <c r="N279" s="586">
        <v>-1</v>
      </c>
      <c r="O279" s="586">
        <v>0</v>
      </c>
      <c r="P279" s="586">
        <v>0</v>
      </c>
      <c r="Q279" s="586">
        <v>0.94277619240995802</v>
      </c>
      <c r="R279" s="586">
        <v>-0.94277619240995802</v>
      </c>
      <c r="S279" s="586">
        <v>0</v>
      </c>
      <c r="T279" s="586">
        <v>0</v>
      </c>
      <c r="U279" s="599">
        <v>0.94277619240995802</v>
      </c>
      <c r="V279" s="586">
        <v>0</v>
      </c>
      <c r="W279" s="586">
        <v>0</v>
      </c>
      <c r="X279" s="586">
        <v>0</v>
      </c>
      <c r="Y279" s="586">
        <v>0</v>
      </c>
      <c r="Z279" s="586">
        <v>0</v>
      </c>
      <c r="AA279" s="586">
        <v>0</v>
      </c>
      <c r="AB279" s="586">
        <v>0</v>
      </c>
      <c r="AC279" s="586">
        <v>0</v>
      </c>
      <c r="AD279" s="586">
        <v>0</v>
      </c>
      <c r="AE279" s="586">
        <f t="shared" si="18"/>
        <v>0</v>
      </c>
      <c r="AF279" s="599">
        <v>0.94712157517284312</v>
      </c>
      <c r="AG279" s="586">
        <v>0</v>
      </c>
      <c r="AH279" s="586">
        <v>0</v>
      </c>
      <c r="AI279" s="586">
        <v>0</v>
      </c>
      <c r="AJ279" s="586">
        <v>0</v>
      </c>
      <c r="AK279" s="586">
        <v>0</v>
      </c>
      <c r="AL279" s="586">
        <v>0</v>
      </c>
      <c r="AM279" s="586">
        <v>0</v>
      </c>
      <c r="AN279" s="586">
        <v>0</v>
      </c>
      <c r="AO279" s="586">
        <v>0</v>
      </c>
      <c r="AP279" s="599">
        <v>0.94721959034263092</v>
      </c>
      <c r="AV279" s="83">
        <v>0</v>
      </c>
      <c r="AW279" s="83">
        <v>0</v>
      </c>
      <c r="AX279" s="83">
        <v>0</v>
      </c>
      <c r="AY279" s="83">
        <v>0</v>
      </c>
      <c r="AZ279" s="83">
        <v>0</v>
      </c>
      <c r="BA279" s="83">
        <v>0</v>
      </c>
      <c r="BB279" s="83">
        <v>0</v>
      </c>
      <c r="BC279" s="83">
        <v>0</v>
      </c>
      <c r="BD279" s="83">
        <v>0</v>
      </c>
      <c r="BE279" s="586">
        <f t="shared" si="19"/>
        <v>0</v>
      </c>
      <c r="BF279" s="82">
        <v>0.94721959034263092</v>
      </c>
    </row>
    <row r="280" spans="1:58">
      <c r="A280" s="598" t="s">
        <v>719</v>
      </c>
      <c r="B280" s="586">
        <v>27194267.759999998</v>
      </c>
      <c r="C280" s="586">
        <v>27194267.759999998</v>
      </c>
      <c r="D280" s="586">
        <v>0</v>
      </c>
      <c r="E280" s="586">
        <v>0</v>
      </c>
      <c r="F280" s="586">
        <v>27194267.759999998</v>
      </c>
      <c r="G280" s="586">
        <v>26276117.193353899</v>
      </c>
      <c r="H280" s="586">
        <v>0</v>
      </c>
      <c r="I280" s="586">
        <v>0</v>
      </c>
      <c r="J280" s="586">
        <v>26276117.193353899</v>
      </c>
      <c r="K280" s="599">
        <v>0.9662373491814843</v>
      </c>
      <c r="L280" s="586">
        <v>27184024.199999996</v>
      </c>
      <c r="M280" s="586">
        <v>27184024.199999996</v>
      </c>
      <c r="N280" s="586">
        <v>0</v>
      </c>
      <c r="O280" s="586">
        <v>0</v>
      </c>
      <c r="P280" s="586">
        <v>27184024.199999996</v>
      </c>
      <c r="Q280" s="586">
        <v>26240222.318280086</v>
      </c>
      <c r="R280" s="586">
        <v>0</v>
      </c>
      <c r="S280" s="586">
        <v>0</v>
      </c>
      <c r="T280" s="586">
        <v>26240222.318280086</v>
      </c>
      <c r="U280" s="599">
        <v>0.96528100936137662</v>
      </c>
      <c r="V280" s="586">
        <v>28139406.899999999</v>
      </c>
      <c r="W280" s="586">
        <v>28139406.899999999</v>
      </c>
      <c r="X280" s="586">
        <v>0</v>
      </c>
      <c r="Y280" s="586">
        <v>0</v>
      </c>
      <c r="Z280" s="586">
        <v>28139406.899999999</v>
      </c>
      <c r="AA280" s="586">
        <v>27223568.092794765</v>
      </c>
      <c r="AB280" s="586">
        <v>0</v>
      </c>
      <c r="AC280" s="586">
        <v>0</v>
      </c>
      <c r="AD280" s="586">
        <v>27223568.092794765</v>
      </c>
      <c r="AE280" s="586">
        <f t="shared" si="18"/>
        <v>27219782.31428612</v>
      </c>
      <c r="AF280" s="599">
        <v>0.96745351419595016</v>
      </c>
      <c r="AG280" s="586">
        <v>28589507.359999999</v>
      </c>
      <c r="AH280" s="586">
        <v>28589507.359999999</v>
      </c>
      <c r="AI280" s="586">
        <v>0</v>
      </c>
      <c r="AJ280" s="586">
        <v>0</v>
      </c>
      <c r="AK280" s="586">
        <v>28589507.359999999</v>
      </c>
      <c r="AL280" s="586">
        <v>27680482.049287569</v>
      </c>
      <c r="AM280" s="586">
        <v>0</v>
      </c>
      <c r="AN280" s="586">
        <v>0</v>
      </c>
      <c r="AO280" s="586">
        <v>27680482.049287569</v>
      </c>
      <c r="AP280" s="599">
        <v>0.96820423313819459</v>
      </c>
      <c r="AV280" s="83">
        <v>28589507.359999999</v>
      </c>
      <c r="AW280" s="83">
        <v>28589507.359999999</v>
      </c>
      <c r="AX280" s="83">
        <v>0</v>
      </c>
      <c r="AY280" s="83">
        <v>0</v>
      </c>
      <c r="AZ280" s="83">
        <v>28589507.359999999</v>
      </c>
      <c r="BA280" s="83">
        <v>27680482.049287569</v>
      </c>
      <c r="BB280" s="83">
        <v>0</v>
      </c>
      <c r="BC280" s="83">
        <v>0</v>
      </c>
      <c r="BD280" s="83">
        <v>27680482.049287569</v>
      </c>
      <c r="BE280" s="586">
        <f t="shared" si="19"/>
        <v>27675520.57568533</v>
      </c>
      <c r="BF280" s="82">
        <v>0.96820423313819459</v>
      </c>
    </row>
    <row r="281" spans="1:58">
      <c r="A281" s="598" t="s">
        <v>718</v>
      </c>
      <c r="B281" s="586">
        <v>454053.63000000006</v>
      </c>
      <c r="C281" s="586">
        <v>454053.63000000006</v>
      </c>
      <c r="D281" s="586">
        <v>-454053.63000000006</v>
      </c>
      <c r="E281" s="586">
        <v>0</v>
      </c>
      <c r="F281" s="586">
        <v>0</v>
      </c>
      <c r="G281" s="586">
        <v>429743.50783907389</v>
      </c>
      <c r="H281" s="586">
        <v>-429743.50783907389</v>
      </c>
      <c r="I281" s="586">
        <v>0</v>
      </c>
      <c r="J281" s="586">
        <v>0</v>
      </c>
      <c r="K281" s="599">
        <v>0.94645979999999963</v>
      </c>
      <c r="L281" s="586">
        <v>688946.70000000019</v>
      </c>
      <c r="M281" s="586">
        <v>688946.70000000019</v>
      </c>
      <c r="N281" s="586">
        <v>-688946.70000000019</v>
      </c>
      <c r="O281" s="586">
        <v>0</v>
      </c>
      <c r="P281" s="586">
        <v>0</v>
      </c>
      <c r="Q281" s="586">
        <v>649522.54659940582</v>
      </c>
      <c r="R281" s="586">
        <v>-649522.54659940582</v>
      </c>
      <c r="S281" s="586">
        <v>0</v>
      </c>
      <c r="T281" s="586">
        <v>0</v>
      </c>
      <c r="U281" s="599">
        <v>0.94277619240995802</v>
      </c>
      <c r="V281" s="586">
        <v>726120.15000000014</v>
      </c>
      <c r="W281" s="586">
        <v>726120.15000000014</v>
      </c>
      <c r="X281" s="586">
        <v>-726120.15000000014</v>
      </c>
      <c r="Y281" s="586">
        <v>0</v>
      </c>
      <c r="Z281" s="586">
        <v>0</v>
      </c>
      <c r="AA281" s="586">
        <v>687724.06023274129</v>
      </c>
      <c r="AB281" s="586">
        <v>-687724.06023274129</v>
      </c>
      <c r="AC281" s="586">
        <v>0</v>
      </c>
      <c r="AD281" s="586">
        <v>0</v>
      </c>
      <c r="AE281" s="586">
        <f t="shared" si="18"/>
        <v>0</v>
      </c>
      <c r="AF281" s="599">
        <v>0.94712157517284312</v>
      </c>
      <c r="AG281" s="586">
        <v>764747.72000000009</v>
      </c>
      <c r="AH281" s="586">
        <v>764747.72000000009</v>
      </c>
      <c r="AI281" s="586">
        <v>-764747.72000000009</v>
      </c>
      <c r="AJ281" s="586">
        <v>0</v>
      </c>
      <c r="AK281" s="586">
        <v>0</v>
      </c>
      <c r="AL281" s="586">
        <v>724384.02205386106</v>
      </c>
      <c r="AM281" s="586">
        <v>-724384.02205386106</v>
      </c>
      <c r="AN281" s="586">
        <v>0</v>
      </c>
      <c r="AO281" s="586">
        <v>0</v>
      </c>
      <c r="AP281" s="599">
        <v>0.94721959034263092</v>
      </c>
      <c r="AV281" s="83">
        <v>764747.72000000009</v>
      </c>
      <c r="AW281" s="83">
        <v>764747.72000000009</v>
      </c>
      <c r="AX281" s="83">
        <v>-764747.72000000009</v>
      </c>
      <c r="AY281" s="83">
        <v>0</v>
      </c>
      <c r="AZ281" s="83">
        <v>0</v>
      </c>
      <c r="BA281" s="83">
        <v>724384.02205386106</v>
      </c>
      <c r="BB281" s="83">
        <v>-724384.02205386106</v>
      </c>
      <c r="BC281" s="83">
        <v>0</v>
      </c>
      <c r="BD281" s="83">
        <v>0</v>
      </c>
      <c r="BE281" s="586">
        <f t="shared" si="19"/>
        <v>0</v>
      </c>
      <c r="BF281" s="82">
        <v>0.94721959034263092</v>
      </c>
    </row>
    <row r="282" spans="1:58">
      <c r="A282" s="598" t="s">
        <v>717</v>
      </c>
      <c r="B282" s="586">
        <v>0</v>
      </c>
      <c r="C282" s="586">
        <v>0</v>
      </c>
      <c r="D282" s="586">
        <v>0</v>
      </c>
      <c r="E282" s="586">
        <v>0</v>
      </c>
      <c r="F282" s="586">
        <v>0</v>
      </c>
      <c r="G282" s="586">
        <v>0</v>
      </c>
      <c r="H282" s="586">
        <v>0</v>
      </c>
      <c r="I282" s="586">
        <v>0</v>
      </c>
      <c r="J282" s="586">
        <v>0</v>
      </c>
      <c r="K282" s="599">
        <v>0.94645979999999963</v>
      </c>
      <c r="L282" s="586">
        <v>0</v>
      </c>
      <c r="M282" s="586">
        <v>0</v>
      </c>
      <c r="N282" s="586">
        <v>0</v>
      </c>
      <c r="O282" s="586">
        <v>0</v>
      </c>
      <c r="P282" s="586">
        <v>0</v>
      </c>
      <c r="Q282" s="586">
        <v>0</v>
      </c>
      <c r="R282" s="586">
        <v>0</v>
      </c>
      <c r="S282" s="586">
        <v>0</v>
      </c>
      <c r="T282" s="586">
        <v>0</v>
      </c>
      <c r="U282" s="599">
        <v>0.94277619240995802</v>
      </c>
      <c r="V282" s="586">
        <v>0</v>
      </c>
      <c r="W282" s="586">
        <v>0</v>
      </c>
      <c r="X282" s="586">
        <v>0</v>
      </c>
      <c r="Y282" s="586">
        <v>0</v>
      </c>
      <c r="Z282" s="586">
        <v>0</v>
      </c>
      <c r="AA282" s="586">
        <v>0</v>
      </c>
      <c r="AB282" s="586">
        <v>0</v>
      </c>
      <c r="AC282" s="586">
        <v>0</v>
      </c>
      <c r="AD282" s="586">
        <v>0</v>
      </c>
      <c r="AE282" s="586">
        <f t="shared" si="18"/>
        <v>0</v>
      </c>
      <c r="AF282" s="599">
        <v>0.94712157517284312</v>
      </c>
      <c r="AG282" s="586">
        <v>0</v>
      </c>
      <c r="AH282" s="586">
        <v>0</v>
      </c>
      <c r="AI282" s="586">
        <v>0</v>
      </c>
      <c r="AJ282" s="586">
        <v>0</v>
      </c>
      <c r="AK282" s="586">
        <v>0</v>
      </c>
      <c r="AL282" s="586">
        <v>0</v>
      </c>
      <c r="AM282" s="586">
        <v>0</v>
      </c>
      <c r="AN282" s="586">
        <v>0</v>
      </c>
      <c r="AO282" s="586">
        <v>0</v>
      </c>
      <c r="AP282" s="599">
        <v>0.94721959034263092</v>
      </c>
      <c r="AV282" s="83">
        <v>0</v>
      </c>
      <c r="AW282" s="83">
        <v>0</v>
      </c>
      <c r="AX282" s="83">
        <v>0</v>
      </c>
      <c r="AY282" s="83">
        <v>0</v>
      </c>
      <c r="AZ282" s="83">
        <v>0</v>
      </c>
      <c r="BA282" s="83">
        <v>0</v>
      </c>
      <c r="BB282" s="83">
        <v>0</v>
      </c>
      <c r="BC282" s="83">
        <v>0</v>
      </c>
      <c r="BD282" s="83">
        <v>0</v>
      </c>
      <c r="BE282" s="586">
        <f t="shared" si="19"/>
        <v>0</v>
      </c>
      <c r="BF282" s="82">
        <v>0.94721959034263092</v>
      </c>
    </row>
    <row r="283" spans="1:58">
      <c r="A283" s="598" t="s">
        <v>716</v>
      </c>
      <c r="B283" s="586">
        <v>991.27999999999986</v>
      </c>
      <c r="C283" s="586">
        <v>991.27999999999986</v>
      </c>
      <c r="D283" s="586">
        <v>-991.27999999999986</v>
      </c>
      <c r="E283" s="586">
        <v>0</v>
      </c>
      <c r="F283" s="586">
        <v>0</v>
      </c>
      <c r="G283" s="586">
        <v>935.61281945189319</v>
      </c>
      <c r="H283" s="586">
        <v>-935.61281945189319</v>
      </c>
      <c r="I283" s="586">
        <v>0</v>
      </c>
      <c r="J283" s="586">
        <v>0</v>
      </c>
      <c r="K283" s="599">
        <v>0.94384313155908861</v>
      </c>
      <c r="L283" s="586">
        <v>183.90000000000003</v>
      </c>
      <c r="M283" s="586">
        <v>183.90000000000003</v>
      </c>
      <c r="N283" s="586">
        <v>-183.90000000000003</v>
      </c>
      <c r="O283" s="586">
        <v>0</v>
      </c>
      <c r="P283" s="586">
        <v>0</v>
      </c>
      <c r="Q283" s="586">
        <v>173.37654178419132</v>
      </c>
      <c r="R283" s="586">
        <v>-173.37654178419132</v>
      </c>
      <c r="S283" s="586">
        <v>0</v>
      </c>
      <c r="T283" s="586">
        <v>0</v>
      </c>
      <c r="U283" s="599">
        <v>0.94277619240995802</v>
      </c>
      <c r="V283" s="586">
        <v>186.41</v>
      </c>
      <c r="W283" s="586">
        <v>186.41</v>
      </c>
      <c r="X283" s="586">
        <v>-186.41</v>
      </c>
      <c r="Y283" s="586">
        <v>0</v>
      </c>
      <c r="Z283" s="586">
        <v>0</v>
      </c>
      <c r="AA283" s="586">
        <v>176.55293282796967</v>
      </c>
      <c r="AB283" s="586">
        <v>-176.55293282796967</v>
      </c>
      <c r="AC283" s="586">
        <v>0</v>
      </c>
      <c r="AD283" s="586">
        <v>0</v>
      </c>
      <c r="AE283" s="586">
        <f t="shared" si="18"/>
        <v>0</v>
      </c>
      <c r="AF283" s="599">
        <v>0.94712157517284312</v>
      </c>
      <c r="AG283" s="586">
        <v>180.38000000000002</v>
      </c>
      <c r="AH283" s="586">
        <v>180.38000000000002</v>
      </c>
      <c r="AI283" s="586">
        <v>-180.38000000000002</v>
      </c>
      <c r="AJ283" s="586">
        <v>0</v>
      </c>
      <c r="AK283" s="586">
        <v>0</v>
      </c>
      <c r="AL283" s="586">
        <v>170.85946970600378</v>
      </c>
      <c r="AM283" s="586">
        <v>-170.85946970600378</v>
      </c>
      <c r="AN283" s="586">
        <v>0</v>
      </c>
      <c r="AO283" s="586">
        <v>0</v>
      </c>
      <c r="AP283" s="599">
        <v>0.94721959034263092</v>
      </c>
      <c r="AV283" s="83">
        <v>180.38000000000002</v>
      </c>
      <c r="AW283" s="83">
        <v>180.38000000000002</v>
      </c>
      <c r="AX283" s="83">
        <v>-180.38000000000002</v>
      </c>
      <c r="AY283" s="83">
        <v>0</v>
      </c>
      <c r="AZ283" s="83">
        <v>0</v>
      </c>
      <c r="BA283" s="83">
        <v>170.85946970600378</v>
      </c>
      <c r="BB283" s="83">
        <v>-170.85946970600378</v>
      </c>
      <c r="BC283" s="83">
        <v>0</v>
      </c>
      <c r="BD283" s="83">
        <v>0</v>
      </c>
      <c r="BE283" s="586">
        <f t="shared" si="19"/>
        <v>0</v>
      </c>
      <c r="BF283" s="82">
        <v>0.94721959034263092</v>
      </c>
    </row>
    <row r="284" spans="1:58">
      <c r="A284" s="598" t="s">
        <v>715</v>
      </c>
      <c r="B284" s="586">
        <v>184783.86000000004</v>
      </c>
      <c r="C284" s="586">
        <v>184783.86000000004</v>
      </c>
      <c r="D284" s="586">
        <v>-184783.86000000004</v>
      </c>
      <c r="E284" s="586">
        <v>0</v>
      </c>
      <c r="F284" s="586">
        <v>0</v>
      </c>
      <c r="G284" s="586">
        <v>184783.86000000004</v>
      </c>
      <c r="H284" s="586">
        <v>-184783.86000000004</v>
      </c>
      <c r="I284" s="586">
        <v>0</v>
      </c>
      <c r="J284" s="586">
        <v>0</v>
      </c>
      <c r="K284" s="599">
        <v>1</v>
      </c>
      <c r="L284" s="586">
        <v>105981.07999999999</v>
      </c>
      <c r="M284" s="586">
        <v>105981.07999999999</v>
      </c>
      <c r="N284" s="586">
        <v>-105981.07999999999</v>
      </c>
      <c r="O284" s="586">
        <v>0</v>
      </c>
      <c r="P284" s="586">
        <v>0</v>
      </c>
      <c r="Q284" s="586">
        <v>105981.07999999999</v>
      </c>
      <c r="R284" s="586">
        <v>-105981.07999999999</v>
      </c>
      <c r="S284" s="586">
        <v>0</v>
      </c>
      <c r="T284" s="586">
        <v>0</v>
      </c>
      <c r="U284" s="599">
        <v>1</v>
      </c>
      <c r="V284" s="586">
        <v>108800.69</v>
      </c>
      <c r="W284" s="586">
        <v>108800.69</v>
      </c>
      <c r="X284" s="586">
        <v>-108800.69</v>
      </c>
      <c r="Y284" s="586">
        <v>0</v>
      </c>
      <c r="Z284" s="586">
        <v>0</v>
      </c>
      <c r="AA284" s="586">
        <v>108800.69</v>
      </c>
      <c r="AB284" s="586">
        <v>-108800.69</v>
      </c>
      <c r="AC284" s="586">
        <v>0</v>
      </c>
      <c r="AD284" s="586">
        <v>0</v>
      </c>
      <c r="AE284" s="586">
        <f t="shared" si="18"/>
        <v>0</v>
      </c>
      <c r="AF284" s="599">
        <v>1</v>
      </c>
      <c r="AG284" s="586">
        <v>106686.41000000002</v>
      </c>
      <c r="AH284" s="586">
        <v>106686.41000000002</v>
      </c>
      <c r="AI284" s="586">
        <v>-106686.41000000002</v>
      </c>
      <c r="AJ284" s="586">
        <v>0</v>
      </c>
      <c r="AK284" s="586">
        <v>0</v>
      </c>
      <c r="AL284" s="586">
        <v>106686.41000000002</v>
      </c>
      <c r="AM284" s="586">
        <v>-106686.41000000002</v>
      </c>
      <c r="AN284" s="586">
        <v>0</v>
      </c>
      <c r="AO284" s="586">
        <v>0</v>
      </c>
      <c r="AP284" s="599">
        <v>1</v>
      </c>
      <c r="AV284" s="83">
        <v>106686.41000000002</v>
      </c>
      <c r="AW284" s="83">
        <v>106686.41000000002</v>
      </c>
      <c r="AX284" s="83">
        <v>-106686.41000000002</v>
      </c>
      <c r="AY284" s="83">
        <v>0</v>
      </c>
      <c r="AZ284" s="83">
        <v>0</v>
      </c>
      <c r="BA284" s="83">
        <v>106686.41000000002</v>
      </c>
      <c r="BB284" s="83">
        <v>-106686.41000000002</v>
      </c>
      <c r="BC284" s="83">
        <v>0</v>
      </c>
      <c r="BD284" s="83">
        <v>0</v>
      </c>
      <c r="BE284" s="586">
        <f t="shared" si="19"/>
        <v>0</v>
      </c>
      <c r="BF284" s="82">
        <v>1</v>
      </c>
    </row>
    <row r="285" spans="1:58">
      <c r="A285" s="598" t="s">
        <v>714</v>
      </c>
      <c r="B285" s="586">
        <v>13148.47</v>
      </c>
      <c r="C285" s="586">
        <v>13148.47</v>
      </c>
      <c r="D285" s="586">
        <v>-13148.47</v>
      </c>
      <c r="E285" s="586">
        <v>0</v>
      </c>
      <c r="F285" s="586">
        <v>0</v>
      </c>
      <c r="G285" s="586">
        <v>12410.093100010728</v>
      </c>
      <c r="H285" s="586">
        <v>-12410.093100010728</v>
      </c>
      <c r="I285" s="586">
        <v>0</v>
      </c>
      <c r="J285" s="586">
        <v>0</v>
      </c>
      <c r="K285" s="599">
        <v>0.94384313155908861</v>
      </c>
      <c r="L285" s="586">
        <v>12564.379999999997</v>
      </c>
      <c r="M285" s="586">
        <v>12564.379999999997</v>
      </c>
      <c r="N285" s="586">
        <v>-12564.379999999997</v>
      </c>
      <c r="O285" s="586">
        <v>0</v>
      </c>
      <c r="P285" s="586">
        <v>0</v>
      </c>
      <c r="Q285" s="586">
        <v>11845.398336391825</v>
      </c>
      <c r="R285" s="586">
        <v>-11845.398336391825</v>
      </c>
      <c r="S285" s="586">
        <v>0</v>
      </c>
      <c r="T285" s="586">
        <v>0</v>
      </c>
      <c r="U285" s="599">
        <v>0.94277619240995802</v>
      </c>
      <c r="V285" s="586">
        <v>13087.890000000003</v>
      </c>
      <c r="W285" s="586">
        <v>13087.890000000003</v>
      </c>
      <c r="X285" s="586">
        <v>-13087.890000000003</v>
      </c>
      <c r="Y285" s="586">
        <v>0</v>
      </c>
      <c r="Z285" s="586">
        <v>0</v>
      </c>
      <c r="AA285" s="586">
        <v>12395.822992488904</v>
      </c>
      <c r="AB285" s="586">
        <v>-12395.822992488904</v>
      </c>
      <c r="AC285" s="586">
        <v>0</v>
      </c>
      <c r="AD285" s="586">
        <v>0</v>
      </c>
      <c r="AE285" s="586">
        <f t="shared" si="18"/>
        <v>0</v>
      </c>
      <c r="AF285" s="599">
        <v>0.94712157517284312</v>
      </c>
      <c r="AG285" s="586">
        <v>13060.719999999998</v>
      </c>
      <c r="AH285" s="586">
        <v>13060.719999999998</v>
      </c>
      <c r="AI285" s="586">
        <v>-13060.719999999998</v>
      </c>
      <c r="AJ285" s="586">
        <v>0</v>
      </c>
      <c r="AK285" s="586">
        <v>0</v>
      </c>
      <c r="AL285" s="586">
        <v>12371.369847979804</v>
      </c>
      <c r="AM285" s="586">
        <v>-12371.369847979804</v>
      </c>
      <c r="AN285" s="586">
        <v>0</v>
      </c>
      <c r="AO285" s="586">
        <v>0</v>
      </c>
      <c r="AP285" s="599">
        <v>0.94721959034263092</v>
      </c>
      <c r="AV285" s="83">
        <v>13060.719999999998</v>
      </c>
      <c r="AW285" s="83">
        <v>13060.719999999998</v>
      </c>
      <c r="AX285" s="83">
        <v>-13060.719999999998</v>
      </c>
      <c r="AY285" s="83">
        <v>0</v>
      </c>
      <c r="AZ285" s="83">
        <v>0</v>
      </c>
      <c r="BA285" s="83">
        <v>12371.369847979804</v>
      </c>
      <c r="BB285" s="83">
        <v>-12371.369847979804</v>
      </c>
      <c r="BC285" s="83">
        <v>0</v>
      </c>
      <c r="BD285" s="83">
        <v>0</v>
      </c>
      <c r="BE285" s="586">
        <f t="shared" si="19"/>
        <v>0</v>
      </c>
      <c r="BF285" s="82">
        <v>0.94721959034263092</v>
      </c>
    </row>
    <row r="286" spans="1:58">
      <c r="A286" s="598" t="s">
        <v>712</v>
      </c>
      <c r="B286" s="586">
        <v>57710633.869999982</v>
      </c>
      <c r="C286" s="586">
        <v>57710633.869999982</v>
      </c>
      <c r="D286" s="586">
        <v>0</v>
      </c>
      <c r="E286" s="586">
        <v>0</v>
      </c>
      <c r="F286" s="586">
        <v>57710633.869999982</v>
      </c>
      <c r="G286" s="586">
        <v>55762169.890131965</v>
      </c>
      <c r="H286" s="586">
        <v>0</v>
      </c>
      <c r="I286" s="586">
        <v>0</v>
      </c>
      <c r="J286" s="586">
        <v>55762169.890131965</v>
      </c>
      <c r="K286" s="599">
        <v>0.9662373491814843</v>
      </c>
      <c r="L286" s="586">
        <v>57502787.579999946</v>
      </c>
      <c r="M286" s="586">
        <v>57502787.579999946</v>
      </c>
      <c r="N286" s="586">
        <v>0</v>
      </c>
      <c r="O286" s="586">
        <v>0</v>
      </c>
      <c r="P286" s="586">
        <v>57502787.579999946</v>
      </c>
      <c r="Q286" s="586">
        <v>55506348.836315177</v>
      </c>
      <c r="R286" s="586">
        <v>0</v>
      </c>
      <c r="S286" s="586">
        <v>0</v>
      </c>
      <c r="T286" s="586">
        <v>55506348.836315177</v>
      </c>
      <c r="U286" s="599">
        <v>0.96528100936137662</v>
      </c>
      <c r="V286" s="586">
        <v>60156096.379999869</v>
      </c>
      <c r="W286" s="586">
        <v>60156096.379999869</v>
      </c>
      <c r="X286" s="586">
        <v>0</v>
      </c>
      <c r="Y286" s="586">
        <v>0</v>
      </c>
      <c r="Z286" s="586">
        <v>60156096.379999869</v>
      </c>
      <c r="AA286" s="586">
        <v>58198226.843141146</v>
      </c>
      <c r="AB286" s="586">
        <v>0</v>
      </c>
      <c r="AC286" s="586">
        <v>0</v>
      </c>
      <c r="AD286" s="586">
        <v>58198226.843141146</v>
      </c>
      <c r="AE286" s="586">
        <f t="shared" si="18"/>
        <v>58190133.649931759</v>
      </c>
      <c r="AF286" s="599">
        <v>0.96745351419595016</v>
      </c>
      <c r="AG286" s="586">
        <v>61766103.479999959</v>
      </c>
      <c r="AH286" s="586">
        <v>61766103.479999959</v>
      </c>
      <c r="AI286" s="586">
        <v>0</v>
      </c>
      <c r="AJ286" s="586">
        <v>0</v>
      </c>
      <c r="AK286" s="586">
        <v>61766103.479999959</v>
      </c>
      <c r="AL286" s="586">
        <v>59802202.853787735</v>
      </c>
      <c r="AM286" s="586">
        <v>0</v>
      </c>
      <c r="AN286" s="586">
        <v>0</v>
      </c>
      <c r="AO286" s="586">
        <v>59802202.853787735</v>
      </c>
      <c r="AP286" s="599">
        <v>0.96820423313819459</v>
      </c>
      <c r="AV286" s="83">
        <v>61766103.479999959</v>
      </c>
      <c r="AW286" s="83">
        <v>61766103.479999959</v>
      </c>
      <c r="AX286" s="83">
        <v>0</v>
      </c>
      <c r="AY286" s="83">
        <v>0</v>
      </c>
      <c r="AZ286" s="83">
        <v>61766103.479999959</v>
      </c>
      <c r="BA286" s="83">
        <v>59802202.853787735</v>
      </c>
      <c r="BB286" s="83">
        <v>0</v>
      </c>
      <c r="BC286" s="83">
        <v>0</v>
      </c>
      <c r="BD286" s="83">
        <v>59802202.853787735</v>
      </c>
      <c r="BE286" s="586">
        <f t="shared" si="19"/>
        <v>59791483.855098099</v>
      </c>
      <c r="BF286" s="82">
        <v>0.96820423313819459</v>
      </c>
    </row>
    <row r="287" spans="1:58">
      <c r="A287" s="598" t="s">
        <v>711</v>
      </c>
      <c r="B287" s="586">
        <v>36022.519999999997</v>
      </c>
      <c r="C287" s="586">
        <v>36022.519999999997</v>
      </c>
      <c r="D287" s="586">
        <v>-36022.519999999997</v>
      </c>
      <c r="E287" s="586">
        <v>0</v>
      </c>
      <c r="F287" s="586">
        <v>0</v>
      </c>
      <c r="G287" s="586">
        <v>33999.608083449901</v>
      </c>
      <c r="H287" s="586">
        <v>-33999.608083449901</v>
      </c>
      <c r="I287" s="586">
        <v>0</v>
      </c>
      <c r="J287" s="586">
        <v>0</v>
      </c>
      <c r="K287" s="599">
        <v>0.94384313155908861</v>
      </c>
      <c r="L287" s="586">
        <v>29452.690000000002</v>
      </c>
      <c r="M287" s="586">
        <v>29452.690000000002</v>
      </c>
      <c r="N287" s="586">
        <v>-29452.690000000002</v>
      </c>
      <c r="O287" s="586">
        <v>0</v>
      </c>
      <c r="P287" s="586">
        <v>0</v>
      </c>
      <c r="Q287" s="586">
        <v>27767.294934430847</v>
      </c>
      <c r="R287" s="586">
        <v>-27767.294934430847</v>
      </c>
      <c r="S287" s="586">
        <v>0</v>
      </c>
      <c r="T287" s="586">
        <v>0</v>
      </c>
      <c r="U287" s="599">
        <v>0.94277619240995802</v>
      </c>
      <c r="V287" s="586">
        <v>30125.830000000005</v>
      </c>
      <c r="W287" s="586">
        <v>30125.830000000005</v>
      </c>
      <c r="X287" s="586">
        <v>-30125.830000000005</v>
      </c>
      <c r="Y287" s="586">
        <v>0</v>
      </c>
      <c r="Z287" s="586">
        <v>0</v>
      </c>
      <c r="AA287" s="586">
        <v>28532.823562989299</v>
      </c>
      <c r="AB287" s="586">
        <v>-28532.823562989299</v>
      </c>
      <c r="AC287" s="586">
        <v>0</v>
      </c>
      <c r="AD287" s="586">
        <v>0</v>
      </c>
      <c r="AE287" s="586">
        <f t="shared" si="18"/>
        <v>0</v>
      </c>
      <c r="AF287" s="599">
        <v>0.94712157517284312</v>
      </c>
      <c r="AG287" s="586">
        <v>30246.100000000006</v>
      </c>
      <c r="AH287" s="586">
        <v>30246.100000000006</v>
      </c>
      <c r="AI287" s="586">
        <v>-30246.100000000006</v>
      </c>
      <c r="AJ287" s="586">
        <v>0</v>
      </c>
      <c r="AK287" s="586">
        <v>0</v>
      </c>
      <c r="AL287" s="586">
        <v>28649.698451462256</v>
      </c>
      <c r="AM287" s="586">
        <v>-28649.698451462256</v>
      </c>
      <c r="AN287" s="586">
        <v>0</v>
      </c>
      <c r="AO287" s="586">
        <v>0</v>
      </c>
      <c r="AP287" s="599">
        <v>0.94721959034263092</v>
      </c>
      <c r="AV287" s="83">
        <v>30246.100000000006</v>
      </c>
      <c r="AW287" s="83">
        <v>30246.100000000006</v>
      </c>
      <c r="AX287" s="83">
        <v>-30246.100000000006</v>
      </c>
      <c r="AY287" s="83">
        <v>0</v>
      </c>
      <c r="AZ287" s="83">
        <v>0</v>
      </c>
      <c r="BA287" s="83">
        <v>28649.698451462256</v>
      </c>
      <c r="BB287" s="83">
        <v>-28649.698451462256</v>
      </c>
      <c r="BC287" s="83">
        <v>0</v>
      </c>
      <c r="BD287" s="83">
        <v>0</v>
      </c>
      <c r="BE287" s="586">
        <f t="shared" si="19"/>
        <v>0</v>
      </c>
      <c r="BF287" s="82">
        <v>0.94721959034263092</v>
      </c>
    </row>
    <row r="288" spans="1:58">
      <c r="A288" s="598" t="s">
        <v>710</v>
      </c>
      <c r="B288" s="586">
        <v>251317.34999999998</v>
      </c>
      <c r="C288" s="586">
        <v>251317.34999999998</v>
      </c>
      <c r="D288" s="586">
        <v>-251317.34999999998</v>
      </c>
      <c r="E288" s="586">
        <v>0</v>
      </c>
      <c r="F288" s="586">
        <v>0</v>
      </c>
      <c r="G288" s="586">
        <v>237204.15463913151</v>
      </c>
      <c r="H288" s="586">
        <v>-237204.15463913151</v>
      </c>
      <c r="I288" s="586">
        <v>0</v>
      </c>
      <c r="J288" s="586">
        <v>0</v>
      </c>
      <c r="K288" s="599">
        <v>0.94384313155908861</v>
      </c>
      <c r="L288" s="586">
        <v>235143.83000000005</v>
      </c>
      <c r="M288" s="586">
        <v>235143.83000000005</v>
      </c>
      <c r="N288" s="586">
        <v>-235143.83000000005</v>
      </c>
      <c r="O288" s="586">
        <v>0</v>
      </c>
      <c r="P288" s="586">
        <v>0</v>
      </c>
      <c r="Q288" s="586">
        <v>221688.0047160945</v>
      </c>
      <c r="R288" s="586">
        <v>-221688.0047160945</v>
      </c>
      <c r="S288" s="586">
        <v>0</v>
      </c>
      <c r="T288" s="586">
        <v>0</v>
      </c>
      <c r="U288" s="599">
        <v>0.94277619240995802</v>
      </c>
      <c r="V288" s="586">
        <v>237197.07000000007</v>
      </c>
      <c r="W288" s="586">
        <v>237197.07000000007</v>
      </c>
      <c r="X288" s="586">
        <v>-237197.07000000007</v>
      </c>
      <c r="Y288" s="586">
        <v>0</v>
      </c>
      <c r="Z288" s="586">
        <v>0</v>
      </c>
      <c r="AA288" s="586">
        <v>224654.4625647832</v>
      </c>
      <c r="AB288" s="586">
        <v>-224654.4625647832</v>
      </c>
      <c r="AC288" s="586">
        <v>0</v>
      </c>
      <c r="AD288" s="586">
        <v>0</v>
      </c>
      <c r="AE288" s="586">
        <f t="shared" si="18"/>
        <v>0</v>
      </c>
      <c r="AF288" s="599">
        <v>0.94712157517284312</v>
      </c>
      <c r="AG288" s="586">
        <v>233483.54000000004</v>
      </c>
      <c r="AH288" s="586">
        <v>233483.54000000004</v>
      </c>
      <c r="AI288" s="586">
        <v>-233483.54000000004</v>
      </c>
      <c r="AJ288" s="586">
        <v>0</v>
      </c>
      <c r="AK288" s="586">
        <v>0</v>
      </c>
      <c r="AL288" s="586">
        <v>221160.18311054731</v>
      </c>
      <c r="AM288" s="586">
        <v>-221160.18311054731</v>
      </c>
      <c r="AN288" s="586">
        <v>0</v>
      </c>
      <c r="AO288" s="586">
        <v>0</v>
      </c>
      <c r="AP288" s="599">
        <v>0.94721959034263092</v>
      </c>
      <c r="AV288" s="83">
        <v>233483.54000000004</v>
      </c>
      <c r="AW288" s="83">
        <v>233483.54000000004</v>
      </c>
      <c r="AX288" s="83">
        <v>-233483.54000000004</v>
      </c>
      <c r="AY288" s="83">
        <v>0</v>
      </c>
      <c r="AZ288" s="83">
        <v>0</v>
      </c>
      <c r="BA288" s="83">
        <v>221160.18311054731</v>
      </c>
      <c r="BB288" s="83">
        <v>-221160.18311054731</v>
      </c>
      <c r="BC288" s="83">
        <v>0</v>
      </c>
      <c r="BD288" s="83">
        <v>0</v>
      </c>
      <c r="BE288" s="586">
        <f t="shared" si="19"/>
        <v>0</v>
      </c>
      <c r="BF288" s="82">
        <v>0.94721959034263092</v>
      </c>
    </row>
    <row r="289" spans="1:58">
      <c r="A289" s="598" t="s">
        <v>709</v>
      </c>
      <c r="B289" s="586">
        <v>266037.56</v>
      </c>
      <c r="C289" s="586">
        <v>266037.56</v>
      </c>
      <c r="D289" s="586">
        <v>-266037.56</v>
      </c>
      <c r="E289" s="586">
        <v>0</v>
      </c>
      <c r="F289" s="586">
        <v>0</v>
      </c>
      <c r="G289" s="586">
        <v>251793.85583008791</v>
      </c>
      <c r="H289" s="586">
        <v>-251793.85583008791</v>
      </c>
      <c r="I289" s="586">
        <v>0</v>
      </c>
      <c r="J289" s="586">
        <v>0</v>
      </c>
      <c r="K289" s="599">
        <v>0.94645979999999963</v>
      </c>
      <c r="L289" s="586">
        <v>220469.86999999997</v>
      </c>
      <c r="M289" s="586">
        <v>220469.86999999997</v>
      </c>
      <c r="N289" s="586">
        <v>-220469.86999999997</v>
      </c>
      <c r="O289" s="586">
        <v>0</v>
      </c>
      <c r="P289" s="586">
        <v>0</v>
      </c>
      <c r="Q289" s="586">
        <v>207853.74457971839</v>
      </c>
      <c r="R289" s="586">
        <v>-207853.74457971839</v>
      </c>
      <c r="S289" s="586">
        <v>0</v>
      </c>
      <c r="T289" s="586">
        <v>0</v>
      </c>
      <c r="U289" s="599">
        <v>0.94277619240995802</v>
      </c>
      <c r="V289" s="586">
        <v>221500.18</v>
      </c>
      <c r="W289" s="586">
        <v>221500.18</v>
      </c>
      <c r="X289" s="586">
        <v>-221500.18</v>
      </c>
      <c r="Y289" s="586">
        <v>0</v>
      </c>
      <c r="Z289" s="586">
        <v>0</v>
      </c>
      <c r="AA289" s="586">
        <v>209787.59938266827</v>
      </c>
      <c r="AB289" s="586">
        <v>-209787.59938266827</v>
      </c>
      <c r="AC289" s="586">
        <v>0</v>
      </c>
      <c r="AD289" s="586">
        <v>0</v>
      </c>
      <c r="AE289" s="586">
        <f t="shared" si="18"/>
        <v>0</v>
      </c>
      <c r="AF289" s="599">
        <v>0.94712157517284312</v>
      </c>
      <c r="AG289" s="586">
        <v>229590.92000000004</v>
      </c>
      <c r="AH289" s="586">
        <v>229590.92000000004</v>
      </c>
      <c r="AI289" s="586">
        <v>-229590.92000000004</v>
      </c>
      <c r="AJ289" s="586">
        <v>0</v>
      </c>
      <c r="AK289" s="586">
        <v>0</v>
      </c>
      <c r="AL289" s="586">
        <v>217473.01718878778</v>
      </c>
      <c r="AM289" s="586">
        <v>-217473.01718878778</v>
      </c>
      <c r="AN289" s="586">
        <v>0</v>
      </c>
      <c r="AO289" s="586">
        <v>0</v>
      </c>
      <c r="AP289" s="599">
        <v>0.94721959034263092</v>
      </c>
      <c r="AV289" s="83">
        <v>229590.92000000004</v>
      </c>
      <c r="AW289" s="83">
        <v>229590.92000000004</v>
      </c>
      <c r="AX289" s="83">
        <v>-229590.92000000004</v>
      </c>
      <c r="AY289" s="83">
        <v>0</v>
      </c>
      <c r="AZ289" s="83">
        <v>0</v>
      </c>
      <c r="BA289" s="83">
        <v>217473.01718878778</v>
      </c>
      <c r="BB289" s="83">
        <v>-217473.01718878778</v>
      </c>
      <c r="BC289" s="83">
        <v>0</v>
      </c>
      <c r="BD289" s="83">
        <v>0</v>
      </c>
      <c r="BE289" s="586">
        <f t="shared" si="19"/>
        <v>0</v>
      </c>
      <c r="BF289" s="82">
        <v>0.94721959034263092</v>
      </c>
    </row>
    <row r="290" spans="1:58">
      <c r="A290" s="598" t="s">
        <v>708</v>
      </c>
      <c r="B290" s="586">
        <v>0</v>
      </c>
      <c r="C290" s="586">
        <v>0</v>
      </c>
      <c r="D290" s="586">
        <v>0</v>
      </c>
      <c r="E290" s="586">
        <v>0</v>
      </c>
      <c r="F290" s="586">
        <v>0</v>
      </c>
      <c r="G290" s="586">
        <v>0</v>
      </c>
      <c r="H290" s="586">
        <v>0</v>
      </c>
      <c r="I290" s="586">
        <v>0</v>
      </c>
      <c r="J290" s="586">
        <v>0</v>
      </c>
      <c r="K290" s="599">
        <v>0.94645979999999963</v>
      </c>
      <c r="L290" s="586">
        <v>0</v>
      </c>
      <c r="M290" s="586">
        <v>0</v>
      </c>
      <c r="N290" s="586">
        <v>0</v>
      </c>
      <c r="O290" s="586">
        <v>0</v>
      </c>
      <c r="P290" s="586">
        <v>0</v>
      </c>
      <c r="Q290" s="586">
        <v>0</v>
      </c>
      <c r="R290" s="586">
        <v>0</v>
      </c>
      <c r="S290" s="586">
        <v>0</v>
      </c>
      <c r="T290" s="586">
        <v>0</v>
      </c>
      <c r="U290" s="599">
        <v>0.94277619240995802</v>
      </c>
      <c r="V290" s="586">
        <v>0</v>
      </c>
      <c r="W290" s="586">
        <v>0</v>
      </c>
      <c r="X290" s="586">
        <v>0</v>
      </c>
      <c r="Y290" s="586">
        <v>0</v>
      </c>
      <c r="Z290" s="586">
        <v>0</v>
      </c>
      <c r="AA290" s="586">
        <v>0</v>
      </c>
      <c r="AB290" s="586">
        <v>0</v>
      </c>
      <c r="AC290" s="586">
        <v>0</v>
      </c>
      <c r="AD290" s="586">
        <v>0</v>
      </c>
      <c r="AE290" s="586">
        <f t="shared" si="18"/>
        <v>0</v>
      </c>
      <c r="AF290" s="599">
        <v>0.94712157517284312</v>
      </c>
      <c r="AG290" s="586">
        <v>0</v>
      </c>
      <c r="AH290" s="586">
        <v>0</v>
      </c>
      <c r="AI290" s="586">
        <v>0</v>
      </c>
      <c r="AJ290" s="586">
        <v>0</v>
      </c>
      <c r="AK290" s="586">
        <v>0</v>
      </c>
      <c r="AL290" s="586">
        <v>0</v>
      </c>
      <c r="AM290" s="586">
        <v>0</v>
      </c>
      <c r="AN290" s="586">
        <v>0</v>
      </c>
      <c r="AO290" s="586">
        <v>0</v>
      </c>
      <c r="AP290" s="599">
        <v>0.94721959034263092</v>
      </c>
      <c r="AV290" s="83">
        <v>0</v>
      </c>
      <c r="AW290" s="83">
        <v>0</v>
      </c>
      <c r="AX290" s="83">
        <v>0</v>
      </c>
      <c r="AY290" s="83">
        <v>0</v>
      </c>
      <c r="AZ290" s="83">
        <v>0</v>
      </c>
      <c r="BA290" s="83">
        <v>0</v>
      </c>
      <c r="BB290" s="83">
        <v>0</v>
      </c>
      <c r="BC290" s="83">
        <v>0</v>
      </c>
      <c r="BD290" s="83">
        <v>0</v>
      </c>
      <c r="BE290" s="586">
        <f t="shared" si="19"/>
        <v>0</v>
      </c>
      <c r="BF290" s="82">
        <v>0.94721959034263092</v>
      </c>
    </row>
    <row r="291" spans="1:58">
      <c r="A291" s="598" t="s">
        <v>707</v>
      </c>
      <c r="B291" s="586">
        <v>2185262.91</v>
      </c>
      <c r="C291" s="586">
        <v>2185262.91</v>
      </c>
      <c r="D291" s="586">
        <v>-2185262.91</v>
      </c>
      <c r="E291" s="586">
        <v>0</v>
      </c>
      <c r="F291" s="586">
        <v>0</v>
      </c>
      <c r="G291" s="586">
        <v>2185262.91</v>
      </c>
      <c r="H291" s="586">
        <v>-2185262.91</v>
      </c>
      <c r="I291" s="586">
        <v>0</v>
      </c>
      <c r="J291" s="586">
        <v>0</v>
      </c>
      <c r="K291" s="599">
        <v>1</v>
      </c>
      <c r="L291" s="586">
        <v>1607543.3600000003</v>
      </c>
      <c r="M291" s="586">
        <v>1607543.3600000003</v>
      </c>
      <c r="N291" s="586">
        <v>-1607543.3600000003</v>
      </c>
      <c r="O291" s="586">
        <v>0</v>
      </c>
      <c r="P291" s="586">
        <v>0</v>
      </c>
      <c r="Q291" s="586">
        <v>1607543.3600000003</v>
      </c>
      <c r="R291" s="586">
        <v>-1607543.3600000003</v>
      </c>
      <c r="S291" s="586">
        <v>0</v>
      </c>
      <c r="T291" s="586">
        <v>0</v>
      </c>
      <c r="U291" s="599">
        <v>1</v>
      </c>
      <c r="V291" s="586">
        <v>1652953.0199999996</v>
      </c>
      <c r="W291" s="586">
        <v>1652953.0199999996</v>
      </c>
      <c r="X291" s="586">
        <v>-1652953.0199999996</v>
      </c>
      <c r="Y291" s="586">
        <v>0</v>
      </c>
      <c r="Z291" s="586">
        <v>0</v>
      </c>
      <c r="AA291" s="586">
        <v>1652953.0199999996</v>
      </c>
      <c r="AB291" s="586">
        <v>-1652953.0199999996</v>
      </c>
      <c r="AC291" s="586">
        <v>0</v>
      </c>
      <c r="AD291" s="586">
        <v>0</v>
      </c>
      <c r="AE291" s="586">
        <f t="shared" si="18"/>
        <v>0</v>
      </c>
      <c r="AF291" s="599">
        <v>1</v>
      </c>
      <c r="AG291" s="586">
        <v>1647112.6900000004</v>
      </c>
      <c r="AH291" s="586">
        <v>1647112.6900000004</v>
      </c>
      <c r="AI291" s="586">
        <v>-1647112.6900000004</v>
      </c>
      <c r="AJ291" s="586">
        <v>0</v>
      </c>
      <c r="AK291" s="586">
        <v>0</v>
      </c>
      <c r="AL291" s="586">
        <v>1647112.6900000004</v>
      </c>
      <c r="AM291" s="586">
        <v>-1647112.6900000004</v>
      </c>
      <c r="AN291" s="586">
        <v>0</v>
      </c>
      <c r="AO291" s="586">
        <v>0</v>
      </c>
      <c r="AP291" s="599">
        <v>1</v>
      </c>
      <c r="AV291" s="83">
        <v>1647112.6900000004</v>
      </c>
      <c r="AW291" s="83">
        <v>1647112.6900000004</v>
      </c>
      <c r="AX291" s="83">
        <v>-1647112.6900000004</v>
      </c>
      <c r="AY291" s="83">
        <v>0</v>
      </c>
      <c r="AZ291" s="83">
        <v>0</v>
      </c>
      <c r="BA291" s="83">
        <v>1647112.6900000004</v>
      </c>
      <c r="BB291" s="83">
        <v>-1647112.6900000004</v>
      </c>
      <c r="BC291" s="83">
        <v>0</v>
      </c>
      <c r="BD291" s="83">
        <v>0</v>
      </c>
      <c r="BE291" s="586">
        <f t="shared" si="19"/>
        <v>0</v>
      </c>
      <c r="BF291" s="82">
        <v>1</v>
      </c>
    </row>
    <row r="292" spans="1:58">
      <c r="A292" s="598" t="s">
        <v>706</v>
      </c>
      <c r="B292" s="586">
        <v>0</v>
      </c>
      <c r="C292" s="586">
        <v>0</v>
      </c>
      <c r="D292" s="586">
        <v>0</v>
      </c>
      <c r="E292" s="586">
        <v>0</v>
      </c>
      <c r="F292" s="586">
        <v>0</v>
      </c>
      <c r="G292" s="586">
        <v>0</v>
      </c>
      <c r="H292" s="586">
        <v>0</v>
      </c>
      <c r="I292" s="586">
        <v>0</v>
      </c>
      <c r="J292" s="586">
        <v>0</v>
      </c>
      <c r="K292" s="599">
        <v>0.9662373491814843</v>
      </c>
      <c r="L292" s="586">
        <v>0</v>
      </c>
      <c r="M292" s="586">
        <v>0</v>
      </c>
      <c r="N292" s="586">
        <v>0</v>
      </c>
      <c r="O292" s="586">
        <v>0</v>
      </c>
      <c r="P292" s="586">
        <v>0</v>
      </c>
      <c r="Q292" s="586">
        <v>0</v>
      </c>
      <c r="R292" s="586">
        <v>0</v>
      </c>
      <c r="S292" s="586">
        <v>0</v>
      </c>
      <c r="T292" s="586">
        <v>0</v>
      </c>
      <c r="U292" s="599">
        <v>0.96528100936137662</v>
      </c>
      <c r="V292" s="586">
        <v>0</v>
      </c>
      <c r="W292" s="586">
        <v>0</v>
      </c>
      <c r="X292" s="586">
        <v>0</v>
      </c>
      <c r="Y292" s="586">
        <v>0</v>
      </c>
      <c r="Z292" s="586">
        <v>0</v>
      </c>
      <c r="AA292" s="586">
        <v>0</v>
      </c>
      <c r="AB292" s="586">
        <v>0</v>
      </c>
      <c r="AC292" s="586">
        <v>0</v>
      </c>
      <c r="AD292" s="586">
        <v>0</v>
      </c>
      <c r="AE292" s="586">
        <f t="shared" si="18"/>
        <v>0</v>
      </c>
      <c r="AF292" s="599">
        <v>0.96745351419595016</v>
      </c>
      <c r="AG292" s="586">
        <v>0</v>
      </c>
      <c r="AH292" s="586">
        <v>0</v>
      </c>
      <c r="AI292" s="586">
        <v>0</v>
      </c>
      <c r="AJ292" s="586">
        <v>0</v>
      </c>
      <c r="AK292" s="586">
        <v>0</v>
      </c>
      <c r="AL292" s="586">
        <v>0</v>
      </c>
      <c r="AM292" s="586">
        <v>0</v>
      </c>
      <c r="AN292" s="586">
        <v>0</v>
      </c>
      <c r="AO292" s="586">
        <v>0</v>
      </c>
      <c r="AP292" s="599">
        <v>0.96820423313819459</v>
      </c>
      <c r="AV292" s="83">
        <v>0</v>
      </c>
      <c r="AW292" s="83">
        <v>0</v>
      </c>
      <c r="AX292" s="83">
        <v>0</v>
      </c>
      <c r="AY292" s="83">
        <v>0</v>
      </c>
      <c r="AZ292" s="83">
        <v>0</v>
      </c>
      <c r="BA292" s="83">
        <v>0</v>
      </c>
      <c r="BB292" s="83">
        <v>0</v>
      </c>
      <c r="BC292" s="83">
        <v>0</v>
      </c>
      <c r="BD292" s="83">
        <v>0</v>
      </c>
      <c r="BE292" s="586">
        <f t="shared" si="19"/>
        <v>0</v>
      </c>
      <c r="BF292" s="82">
        <v>0.96820423313819459</v>
      </c>
    </row>
    <row r="293" spans="1:58">
      <c r="A293" s="598" t="s">
        <v>704</v>
      </c>
      <c r="B293" s="586">
        <v>2370836.1199999996</v>
      </c>
      <c r="C293" s="586">
        <v>2370836.1199999996</v>
      </c>
      <c r="D293" s="586">
        <v>0</v>
      </c>
      <c r="E293" s="586">
        <v>0</v>
      </c>
      <c r="F293" s="586">
        <v>2370836.1199999996</v>
      </c>
      <c r="G293" s="586">
        <v>2370836.1199999996</v>
      </c>
      <c r="H293" s="586">
        <v>0</v>
      </c>
      <c r="I293" s="586">
        <v>0</v>
      </c>
      <c r="J293" s="586">
        <v>2370836.1199999996</v>
      </c>
      <c r="K293" s="599">
        <v>1</v>
      </c>
      <c r="L293" s="586">
        <v>2181041.2200000002</v>
      </c>
      <c r="M293" s="586">
        <v>2181041.2200000002</v>
      </c>
      <c r="N293" s="586">
        <v>0</v>
      </c>
      <c r="O293" s="586">
        <v>0</v>
      </c>
      <c r="P293" s="586">
        <v>2181041.2200000002</v>
      </c>
      <c r="Q293" s="586">
        <v>2181041.2200000002</v>
      </c>
      <c r="R293" s="586">
        <v>0</v>
      </c>
      <c r="S293" s="586">
        <v>0</v>
      </c>
      <c r="T293" s="586">
        <v>2181041.2200000002</v>
      </c>
      <c r="U293" s="599">
        <v>1</v>
      </c>
      <c r="V293" s="586">
        <v>1857863.0999999994</v>
      </c>
      <c r="W293" s="586">
        <v>1857863.0999999994</v>
      </c>
      <c r="X293" s="586">
        <v>0</v>
      </c>
      <c r="Y293" s="586">
        <v>1231250.000000004</v>
      </c>
      <c r="Z293" s="586">
        <v>3089113.1000000034</v>
      </c>
      <c r="AA293" s="586">
        <v>1857863.0999999994</v>
      </c>
      <c r="AB293" s="586">
        <v>0</v>
      </c>
      <c r="AC293" s="586">
        <v>1231250.000000004</v>
      </c>
      <c r="AD293" s="586">
        <v>3089113.1000000034</v>
      </c>
      <c r="AE293" s="586">
        <f t="shared" si="18"/>
        <v>3089113.1000000034</v>
      </c>
      <c r="AF293" s="599">
        <v>1</v>
      </c>
      <c r="AG293" s="586">
        <v>1786035.1400000001</v>
      </c>
      <c r="AH293" s="586">
        <v>1786035.1400000001</v>
      </c>
      <c r="AI293" s="586">
        <v>0</v>
      </c>
      <c r="AJ293" s="586">
        <v>1231250.000000004</v>
      </c>
      <c r="AK293" s="586">
        <v>3017285.1400000043</v>
      </c>
      <c r="AL293" s="586">
        <v>1786035.1400000001</v>
      </c>
      <c r="AM293" s="586">
        <v>0</v>
      </c>
      <c r="AN293" s="586">
        <v>1231250.000000004</v>
      </c>
      <c r="AO293" s="586">
        <v>3017285.1400000043</v>
      </c>
      <c r="AP293" s="599">
        <v>1</v>
      </c>
      <c r="AV293" s="83">
        <v>1786035.1400000001</v>
      </c>
      <c r="AW293" s="83">
        <v>1786035.1400000001</v>
      </c>
      <c r="AX293" s="83">
        <v>0</v>
      </c>
      <c r="AY293" s="83">
        <v>1231250.000000004</v>
      </c>
      <c r="AZ293" s="83">
        <v>3017285.1400000043</v>
      </c>
      <c r="BA293" s="83">
        <v>1786035.1400000001</v>
      </c>
      <c r="BB293" s="83">
        <v>0</v>
      </c>
      <c r="BC293" s="83">
        <v>1231250.000000004</v>
      </c>
      <c r="BD293" s="83">
        <v>3017285.1400000043</v>
      </c>
      <c r="BE293" s="586">
        <f t="shared" si="19"/>
        <v>3017285.1400000043</v>
      </c>
      <c r="BF293" s="82">
        <v>1</v>
      </c>
    </row>
    <row r="294" spans="1:58">
      <c r="A294" s="598" t="s">
        <v>703</v>
      </c>
      <c r="B294" s="586">
        <v>830557.20999999985</v>
      </c>
      <c r="C294" s="586">
        <v>830557.20999999985</v>
      </c>
      <c r="D294" s="586">
        <v>0</v>
      </c>
      <c r="E294" s="586">
        <v>0</v>
      </c>
      <c r="F294" s="586">
        <v>830557.20999999985</v>
      </c>
      <c r="G294" s="586">
        <v>0</v>
      </c>
      <c r="H294" s="586">
        <v>0</v>
      </c>
      <c r="I294" s="586">
        <v>0</v>
      </c>
      <c r="J294" s="586">
        <v>0</v>
      </c>
      <c r="K294" s="599">
        <v>0</v>
      </c>
      <c r="L294" s="586">
        <v>79668.419999999984</v>
      </c>
      <c r="M294" s="586">
        <v>79668.419999999984</v>
      </c>
      <c r="N294" s="586">
        <v>0</v>
      </c>
      <c r="O294" s="586">
        <v>0</v>
      </c>
      <c r="P294" s="586">
        <v>79668.419999999984</v>
      </c>
      <c r="Q294" s="586">
        <v>0</v>
      </c>
      <c r="R294" s="586">
        <v>0</v>
      </c>
      <c r="S294" s="586">
        <v>0</v>
      </c>
      <c r="T294" s="586">
        <v>0</v>
      </c>
      <c r="U294" s="599">
        <v>0</v>
      </c>
      <c r="V294" s="586">
        <v>110600.04000000001</v>
      </c>
      <c r="W294" s="586">
        <v>110600.04000000001</v>
      </c>
      <c r="X294" s="586">
        <v>0</v>
      </c>
      <c r="Y294" s="586">
        <v>0</v>
      </c>
      <c r="Z294" s="586">
        <v>110600.04000000001</v>
      </c>
      <c r="AA294" s="586">
        <v>0</v>
      </c>
      <c r="AB294" s="586">
        <v>0</v>
      </c>
      <c r="AC294" s="586">
        <v>0</v>
      </c>
      <c r="AD294" s="586">
        <v>0</v>
      </c>
      <c r="AE294" s="586">
        <f t="shared" si="18"/>
        <v>0</v>
      </c>
      <c r="AF294" s="599">
        <v>0</v>
      </c>
      <c r="AG294" s="586">
        <v>5396.8499999999995</v>
      </c>
      <c r="AH294" s="586">
        <v>5396.8499999999995</v>
      </c>
      <c r="AI294" s="586">
        <v>0</v>
      </c>
      <c r="AJ294" s="586">
        <v>0</v>
      </c>
      <c r="AK294" s="586">
        <v>5396.8499999999995</v>
      </c>
      <c r="AL294" s="586">
        <v>0</v>
      </c>
      <c r="AM294" s="586">
        <v>0</v>
      </c>
      <c r="AN294" s="586">
        <v>0</v>
      </c>
      <c r="AO294" s="586">
        <v>0</v>
      </c>
      <c r="AP294" s="599">
        <v>0</v>
      </c>
      <c r="AV294" s="83">
        <v>5396.8499999999995</v>
      </c>
      <c r="AW294" s="83">
        <v>5396.8499999999995</v>
      </c>
      <c r="AX294" s="83">
        <v>0</v>
      </c>
      <c r="AY294" s="83">
        <v>0</v>
      </c>
      <c r="AZ294" s="83">
        <v>5396.8499999999995</v>
      </c>
      <c r="BA294" s="83">
        <v>0</v>
      </c>
      <c r="BB294" s="83">
        <v>0</v>
      </c>
      <c r="BC294" s="83">
        <v>0</v>
      </c>
      <c r="BD294" s="83">
        <v>0</v>
      </c>
      <c r="BE294" s="586">
        <f t="shared" si="19"/>
        <v>0</v>
      </c>
      <c r="BF294" s="82">
        <v>0</v>
      </c>
    </row>
    <row r="295" spans="1:58">
      <c r="A295" s="598" t="s">
        <v>702</v>
      </c>
      <c r="B295" s="586">
        <v>712193.09999999986</v>
      </c>
      <c r="C295" s="586">
        <v>712193.09999999986</v>
      </c>
      <c r="D295" s="586">
        <v>0</v>
      </c>
      <c r="E295" s="586">
        <v>0</v>
      </c>
      <c r="F295" s="586">
        <v>712193.09999999986</v>
      </c>
      <c r="G295" s="586">
        <v>0</v>
      </c>
      <c r="H295" s="586">
        <v>0</v>
      </c>
      <c r="I295" s="586">
        <v>0</v>
      </c>
      <c r="J295" s="586">
        <v>0</v>
      </c>
      <c r="K295" s="599">
        <v>0</v>
      </c>
      <c r="L295" s="586">
        <v>274480.00000000006</v>
      </c>
      <c r="M295" s="586">
        <v>274480.00000000006</v>
      </c>
      <c r="N295" s="586">
        <v>0</v>
      </c>
      <c r="O295" s="586">
        <v>0</v>
      </c>
      <c r="P295" s="586">
        <v>274480.00000000006</v>
      </c>
      <c r="Q295" s="586">
        <v>0</v>
      </c>
      <c r="R295" s="586">
        <v>0</v>
      </c>
      <c r="S295" s="586">
        <v>0</v>
      </c>
      <c r="T295" s="586">
        <v>0</v>
      </c>
      <c r="U295" s="599">
        <v>0</v>
      </c>
      <c r="V295" s="586">
        <v>320760</v>
      </c>
      <c r="W295" s="586">
        <v>320760</v>
      </c>
      <c r="X295" s="586">
        <v>0</v>
      </c>
      <c r="Y295" s="586">
        <v>0</v>
      </c>
      <c r="Z295" s="586">
        <v>320760</v>
      </c>
      <c r="AA295" s="586">
        <v>0</v>
      </c>
      <c r="AB295" s="586">
        <v>0</v>
      </c>
      <c r="AC295" s="586">
        <v>0</v>
      </c>
      <c r="AD295" s="586">
        <v>0</v>
      </c>
      <c r="AE295" s="586">
        <f t="shared" si="18"/>
        <v>0</v>
      </c>
      <c r="AF295" s="599">
        <v>0</v>
      </c>
      <c r="AG295" s="586">
        <v>359790</v>
      </c>
      <c r="AH295" s="586">
        <v>359790</v>
      </c>
      <c r="AI295" s="586">
        <v>0</v>
      </c>
      <c r="AJ295" s="586">
        <v>0</v>
      </c>
      <c r="AK295" s="586">
        <v>359790</v>
      </c>
      <c r="AL295" s="586">
        <v>0</v>
      </c>
      <c r="AM295" s="586">
        <v>0</v>
      </c>
      <c r="AN295" s="586">
        <v>0</v>
      </c>
      <c r="AO295" s="586">
        <v>0</v>
      </c>
      <c r="AP295" s="599">
        <v>0</v>
      </c>
      <c r="AV295" s="83">
        <v>359790</v>
      </c>
      <c r="AW295" s="83">
        <v>359790</v>
      </c>
      <c r="AX295" s="83">
        <v>0</v>
      </c>
      <c r="AY295" s="83">
        <v>0</v>
      </c>
      <c r="AZ295" s="83">
        <v>359790</v>
      </c>
      <c r="BA295" s="83">
        <v>0</v>
      </c>
      <c r="BB295" s="83">
        <v>0</v>
      </c>
      <c r="BC295" s="83">
        <v>0</v>
      </c>
      <c r="BD295" s="83">
        <v>0</v>
      </c>
      <c r="BE295" s="586">
        <f t="shared" si="19"/>
        <v>0</v>
      </c>
      <c r="BF295" s="82">
        <v>0</v>
      </c>
    </row>
    <row r="296" spans="1:58">
      <c r="A296" s="598" t="s">
        <v>700</v>
      </c>
      <c r="B296" s="586">
        <v>-11999317.799741261</v>
      </c>
      <c r="C296" s="586">
        <v>-11999317.799741261</v>
      </c>
      <c r="D296" s="586">
        <v>11999317.799741261</v>
      </c>
      <c r="E296" s="586">
        <v>0</v>
      </c>
      <c r="F296" s="586">
        <v>0</v>
      </c>
      <c r="G296" s="586">
        <v>-11999317.799741261</v>
      </c>
      <c r="H296" s="586">
        <v>11999317.799741261</v>
      </c>
      <c r="I296" s="586">
        <v>0</v>
      </c>
      <c r="J296" s="586">
        <v>0</v>
      </c>
      <c r="K296" s="599">
        <v>1</v>
      </c>
      <c r="L296" s="586">
        <v>12951315.96023808</v>
      </c>
      <c r="M296" s="586">
        <v>12951315.96023808</v>
      </c>
      <c r="N296" s="586">
        <v>-12951315.96023808</v>
      </c>
      <c r="O296" s="586">
        <v>0</v>
      </c>
      <c r="P296" s="586">
        <v>0</v>
      </c>
      <c r="Q296" s="586">
        <v>12951315.96023808</v>
      </c>
      <c r="R296" s="586">
        <v>-12951315.96023808</v>
      </c>
      <c r="S296" s="586">
        <v>0</v>
      </c>
      <c r="T296" s="586">
        <v>0</v>
      </c>
      <c r="U296" s="599">
        <v>1</v>
      </c>
      <c r="V296" s="586">
        <v>2253386.2895031814</v>
      </c>
      <c r="W296" s="586">
        <v>2253386.2895031814</v>
      </c>
      <c r="X296" s="586">
        <v>-2253386.2895031814</v>
      </c>
      <c r="Y296" s="586">
        <v>0</v>
      </c>
      <c r="Z296" s="586">
        <v>0</v>
      </c>
      <c r="AA296" s="586">
        <v>2253386.2895031814</v>
      </c>
      <c r="AB296" s="586">
        <v>-2253386.2895031814</v>
      </c>
      <c r="AC296" s="586">
        <v>0</v>
      </c>
      <c r="AD296" s="586">
        <v>0</v>
      </c>
      <c r="AE296" s="586">
        <f t="shared" si="18"/>
        <v>0</v>
      </c>
      <c r="AF296" s="599">
        <v>1</v>
      </c>
      <c r="AG296" s="586">
        <v>0</v>
      </c>
      <c r="AH296" s="586">
        <v>0</v>
      </c>
      <c r="AI296" s="586">
        <v>0</v>
      </c>
      <c r="AJ296" s="586">
        <v>0</v>
      </c>
      <c r="AK296" s="586">
        <v>0</v>
      </c>
      <c r="AL296" s="586">
        <v>0</v>
      </c>
      <c r="AM296" s="586">
        <v>0</v>
      </c>
      <c r="AN296" s="586">
        <v>0</v>
      </c>
      <c r="AO296" s="586">
        <v>0</v>
      </c>
      <c r="AP296" s="599">
        <v>1</v>
      </c>
      <c r="AV296" s="83">
        <v>0</v>
      </c>
      <c r="AW296" s="83">
        <v>0</v>
      </c>
      <c r="AX296" s="83">
        <v>0</v>
      </c>
      <c r="AY296" s="83">
        <v>0</v>
      </c>
      <c r="AZ296" s="83">
        <v>0</v>
      </c>
      <c r="BA296" s="83">
        <v>0</v>
      </c>
      <c r="BB296" s="83">
        <v>0</v>
      </c>
      <c r="BC296" s="83">
        <v>0</v>
      </c>
      <c r="BD296" s="83">
        <v>0</v>
      </c>
      <c r="BE296" s="586">
        <f t="shared" si="19"/>
        <v>0</v>
      </c>
      <c r="BF296" s="82">
        <v>1</v>
      </c>
    </row>
    <row r="297" spans="1:58">
      <c r="A297" s="598" t="s">
        <v>698</v>
      </c>
      <c r="B297" s="586">
        <v>13700768.339999998</v>
      </c>
      <c r="C297" s="586">
        <v>13700768.339999998</v>
      </c>
      <c r="D297" s="586">
        <v>-2087806.3475000006</v>
      </c>
      <c r="E297" s="586">
        <v>0</v>
      </c>
      <c r="F297" s="586">
        <v>11612961.992499998</v>
      </c>
      <c r="G297" s="586">
        <v>13238194.082591202</v>
      </c>
      <c r="H297" s="586">
        <v>-2017316.4708126774</v>
      </c>
      <c r="I297" s="586">
        <v>0</v>
      </c>
      <c r="J297" s="586">
        <v>11220877.611778524</v>
      </c>
      <c r="K297" s="599">
        <v>0.9662373491814843</v>
      </c>
      <c r="L297" s="586">
        <v>13182806.59</v>
      </c>
      <c r="M297" s="586">
        <v>13182806.59</v>
      </c>
      <c r="N297" s="586">
        <v>-1494469.4835000006</v>
      </c>
      <c r="O297" s="586">
        <v>0</v>
      </c>
      <c r="P297" s="586">
        <v>11688337.1065</v>
      </c>
      <c r="Q297" s="586">
        <v>12725112.851411007</v>
      </c>
      <c r="R297" s="586">
        <v>-1442583.0114926556</v>
      </c>
      <c r="S297" s="586">
        <v>0</v>
      </c>
      <c r="T297" s="586">
        <v>11282529.839918353</v>
      </c>
      <c r="U297" s="599">
        <v>0.96528100936137662</v>
      </c>
      <c r="V297" s="586">
        <v>13406844.320000004</v>
      </c>
      <c r="W297" s="586">
        <v>13406844.320000004</v>
      </c>
      <c r="X297" s="586">
        <v>-2369308.4835000006</v>
      </c>
      <c r="Y297" s="586">
        <v>0</v>
      </c>
      <c r="Z297" s="586">
        <v>11037535.836500004</v>
      </c>
      <c r="AA297" s="586">
        <v>12970498.651662018</v>
      </c>
      <c r="AB297" s="586">
        <v>-2292195.8185763531</v>
      </c>
      <c r="AC297" s="586">
        <v>0</v>
      </c>
      <c r="AD297" s="586">
        <v>10678302.833085665</v>
      </c>
      <c r="AE297" s="586">
        <f t="shared" si="18"/>
        <v>10676817.881177947</v>
      </c>
      <c r="AF297" s="599">
        <v>0.96745351419595016</v>
      </c>
      <c r="AG297" s="586">
        <v>13804789.930000003</v>
      </c>
      <c r="AH297" s="586">
        <v>13804789.930000003</v>
      </c>
      <c r="AI297" s="586">
        <v>-2299910.4835000006</v>
      </c>
      <c r="AJ297" s="586">
        <v>0</v>
      </c>
      <c r="AK297" s="586">
        <v>11504879.446500003</v>
      </c>
      <c r="AL297" s="586">
        <v>13365856.047809524</v>
      </c>
      <c r="AM297" s="586">
        <v>-2226783.0659636119</v>
      </c>
      <c r="AN297" s="586">
        <v>0</v>
      </c>
      <c r="AO297" s="586">
        <v>11139072.981845912</v>
      </c>
      <c r="AP297" s="599">
        <v>0.96820423313819459</v>
      </c>
      <c r="AV297" s="83">
        <v>13804789.930000003</v>
      </c>
      <c r="AW297" s="83">
        <v>13804789.930000003</v>
      </c>
      <c r="AX297" s="83">
        <v>-2299910.4835000006</v>
      </c>
      <c r="AY297" s="83">
        <v>0</v>
      </c>
      <c r="AZ297" s="83">
        <v>11504879.446500003</v>
      </c>
      <c r="BA297" s="83">
        <v>13365856.047809524</v>
      </c>
      <c r="BB297" s="83">
        <v>-2226783.0659636119</v>
      </c>
      <c r="BC297" s="83">
        <v>0</v>
      </c>
      <c r="BD297" s="83">
        <v>11139072.981845912</v>
      </c>
      <c r="BE297" s="586">
        <f t="shared" si="19"/>
        <v>11137076.404746769</v>
      </c>
      <c r="BF297" s="82">
        <v>0.96820423313819459</v>
      </c>
    </row>
    <row r="298" spans="1:58">
      <c r="A298" s="598" t="s">
        <v>3150</v>
      </c>
      <c r="B298" s="586">
        <v>21896.17</v>
      </c>
      <c r="C298" s="586">
        <v>21896.17</v>
      </c>
      <c r="D298" s="586">
        <v>0</v>
      </c>
      <c r="E298" s="586">
        <v>0</v>
      </c>
      <c r="F298" s="586">
        <v>21896.17</v>
      </c>
      <c r="G298" s="586">
        <v>0</v>
      </c>
      <c r="H298" s="586">
        <v>0</v>
      </c>
      <c r="I298" s="586">
        <v>0</v>
      </c>
      <c r="J298" s="586">
        <v>0</v>
      </c>
      <c r="K298" s="599">
        <v>0</v>
      </c>
      <c r="L298" s="586">
        <v>0</v>
      </c>
      <c r="M298" s="586">
        <v>0</v>
      </c>
      <c r="N298" s="586">
        <v>0</v>
      </c>
      <c r="O298" s="586">
        <v>0</v>
      </c>
      <c r="P298" s="586">
        <v>0</v>
      </c>
      <c r="Q298" s="586">
        <v>0</v>
      </c>
      <c r="R298" s="586">
        <v>0</v>
      </c>
      <c r="S298" s="586">
        <v>0</v>
      </c>
      <c r="T298" s="586">
        <v>0</v>
      </c>
      <c r="U298" s="599">
        <v>0</v>
      </c>
      <c r="V298" s="586">
        <v>0</v>
      </c>
      <c r="W298" s="586">
        <v>0</v>
      </c>
      <c r="X298" s="586">
        <v>0</v>
      </c>
      <c r="Y298" s="586">
        <v>0</v>
      </c>
      <c r="Z298" s="586">
        <v>0</v>
      </c>
      <c r="AA298" s="586">
        <v>0</v>
      </c>
      <c r="AB298" s="586">
        <v>0</v>
      </c>
      <c r="AC298" s="586">
        <v>0</v>
      </c>
      <c r="AD298" s="586">
        <v>0</v>
      </c>
      <c r="AE298" s="586">
        <f t="shared" si="18"/>
        <v>0</v>
      </c>
      <c r="AF298" s="599">
        <v>0</v>
      </c>
      <c r="AG298" s="586">
        <v>0</v>
      </c>
      <c r="AH298" s="586">
        <v>0</v>
      </c>
      <c r="AI298" s="586">
        <v>0</v>
      </c>
      <c r="AJ298" s="586">
        <v>0</v>
      </c>
      <c r="AK298" s="586">
        <v>0</v>
      </c>
      <c r="AL298" s="586">
        <v>0</v>
      </c>
      <c r="AM298" s="586">
        <v>0</v>
      </c>
      <c r="AN298" s="586">
        <v>0</v>
      </c>
      <c r="AO298" s="586">
        <v>0</v>
      </c>
      <c r="AP298" s="599">
        <v>0</v>
      </c>
      <c r="AV298" s="83">
        <v>0</v>
      </c>
      <c r="AW298" s="83">
        <v>0</v>
      </c>
      <c r="AX298" s="83">
        <v>0</v>
      </c>
      <c r="AY298" s="83">
        <v>0</v>
      </c>
      <c r="AZ298" s="83">
        <v>0</v>
      </c>
      <c r="BA298" s="83">
        <v>0</v>
      </c>
      <c r="BB298" s="83">
        <v>0</v>
      </c>
      <c r="BC298" s="83">
        <v>0</v>
      </c>
      <c r="BD298" s="83">
        <v>0</v>
      </c>
      <c r="BE298" s="586">
        <f t="shared" si="19"/>
        <v>0</v>
      </c>
      <c r="BF298" s="82">
        <v>0</v>
      </c>
    </row>
    <row r="299" spans="1:58">
      <c r="A299" s="598" t="s">
        <v>697</v>
      </c>
      <c r="B299" s="586">
        <v>0</v>
      </c>
      <c r="C299" s="586">
        <v>0</v>
      </c>
      <c r="D299" s="586">
        <v>0</v>
      </c>
      <c r="E299" s="586">
        <v>0</v>
      </c>
      <c r="F299" s="586">
        <v>0</v>
      </c>
      <c r="G299" s="586">
        <v>0</v>
      </c>
      <c r="H299" s="586">
        <v>0</v>
      </c>
      <c r="I299" s="586">
        <v>0</v>
      </c>
      <c r="J299" s="586">
        <v>0</v>
      </c>
      <c r="K299" s="599">
        <v>1</v>
      </c>
      <c r="L299" s="586">
        <v>0</v>
      </c>
      <c r="M299" s="586">
        <v>0</v>
      </c>
      <c r="N299" s="586">
        <v>0</v>
      </c>
      <c r="O299" s="586">
        <v>0</v>
      </c>
      <c r="P299" s="586">
        <v>0</v>
      </c>
      <c r="Q299" s="586">
        <v>0</v>
      </c>
      <c r="R299" s="586">
        <v>0</v>
      </c>
      <c r="S299" s="586">
        <v>0</v>
      </c>
      <c r="T299" s="586">
        <v>0</v>
      </c>
      <c r="U299" s="599">
        <v>1</v>
      </c>
      <c r="V299" s="586">
        <v>0</v>
      </c>
      <c r="W299" s="586">
        <v>0</v>
      </c>
      <c r="X299" s="586">
        <v>0</v>
      </c>
      <c r="Y299" s="586">
        <v>0</v>
      </c>
      <c r="Z299" s="586">
        <v>0</v>
      </c>
      <c r="AA299" s="586">
        <v>0</v>
      </c>
      <c r="AB299" s="586">
        <v>0</v>
      </c>
      <c r="AC299" s="586">
        <v>0</v>
      </c>
      <c r="AD299" s="586">
        <v>0</v>
      </c>
      <c r="AE299" s="586">
        <f t="shared" si="18"/>
        <v>0</v>
      </c>
      <c r="AF299" s="599">
        <v>1</v>
      </c>
      <c r="AG299" s="586">
        <v>0</v>
      </c>
      <c r="AH299" s="586">
        <v>0</v>
      </c>
      <c r="AI299" s="586">
        <v>0</v>
      </c>
      <c r="AJ299" s="586">
        <v>0</v>
      </c>
      <c r="AK299" s="586">
        <v>0</v>
      </c>
      <c r="AL299" s="586">
        <v>0</v>
      </c>
      <c r="AM299" s="586">
        <v>0</v>
      </c>
      <c r="AN299" s="586">
        <v>0</v>
      </c>
      <c r="AO299" s="586">
        <v>0</v>
      </c>
      <c r="AP299" s="599">
        <v>1</v>
      </c>
      <c r="AV299" s="83">
        <v>0</v>
      </c>
      <c r="AW299" s="83">
        <v>0</v>
      </c>
      <c r="AX299" s="83">
        <v>0</v>
      </c>
      <c r="AY299" s="83">
        <v>0</v>
      </c>
      <c r="AZ299" s="83">
        <v>0</v>
      </c>
      <c r="BA299" s="83">
        <v>0</v>
      </c>
      <c r="BB299" s="83">
        <v>0</v>
      </c>
      <c r="BC299" s="83">
        <v>0</v>
      </c>
      <c r="BD299" s="83">
        <v>0</v>
      </c>
      <c r="BE299" s="586">
        <f t="shared" si="19"/>
        <v>0</v>
      </c>
      <c r="BF299" s="82">
        <v>1</v>
      </c>
    </row>
    <row r="300" spans="1:58">
      <c r="A300" s="598" t="s">
        <v>696</v>
      </c>
      <c r="B300" s="586">
        <v>0</v>
      </c>
      <c r="C300" s="586">
        <v>0</v>
      </c>
      <c r="D300" s="586">
        <v>0</v>
      </c>
      <c r="E300" s="586">
        <v>0</v>
      </c>
      <c r="F300" s="586">
        <v>0</v>
      </c>
      <c r="G300" s="586">
        <v>0</v>
      </c>
      <c r="H300" s="586">
        <v>0</v>
      </c>
      <c r="I300" s="586">
        <v>0</v>
      </c>
      <c r="J300" s="586">
        <v>0</v>
      </c>
      <c r="K300" s="599">
        <v>1</v>
      </c>
      <c r="L300" s="586">
        <v>0</v>
      </c>
      <c r="M300" s="586">
        <v>0</v>
      </c>
      <c r="N300" s="586">
        <v>0</v>
      </c>
      <c r="O300" s="586">
        <v>0</v>
      </c>
      <c r="P300" s="586">
        <v>0</v>
      </c>
      <c r="Q300" s="586">
        <v>0</v>
      </c>
      <c r="R300" s="586">
        <v>0</v>
      </c>
      <c r="S300" s="586">
        <v>0</v>
      </c>
      <c r="T300" s="586">
        <v>0</v>
      </c>
      <c r="U300" s="599">
        <v>1</v>
      </c>
      <c r="V300" s="586">
        <v>0</v>
      </c>
      <c r="W300" s="586">
        <v>0</v>
      </c>
      <c r="X300" s="586">
        <v>0</v>
      </c>
      <c r="Y300" s="586">
        <v>0</v>
      </c>
      <c r="Z300" s="586">
        <v>0</v>
      </c>
      <c r="AA300" s="586">
        <v>0</v>
      </c>
      <c r="AB300" s="586">
        <v>0</v>
      </c>
      <c r="AC300" s="586">
        <v>0</v>
      </c>
      <c r="AD300" s="586">
        <v>0</v>
      </c>
      <c r="AE300" s="586">
        <f t="shared" si="18"/>
        <v>0</v>
      </c>
      <c r="AF300" s="599">
        <v>1</v>
      </c>
      <c r="AG300" s="586">
        <v>0</v>
      </c>
      <c r="AH300" s="586">
        <v>0</v>
      </c>
      <c r="AI300" s="586">
        <v>0</v>
      </c>
      <c r="AJ300" s="586">
        <v>0</v>
      </c>
      <c r="AK300" s="586">
        <v>0</v>
      </c>
      <c r="AL300" s="586">
        <v>0</v>
      </c>
      <c r="AM300" s="586">
        <v>0</v>
      </c>
      <c r="AN300" s="586">
        <v>0</v>
      </c>
      <c r="AO300" s="586">
        <v>0</v>
      </c>
      <c r="AP300" s="599">
        <v>1</v>
      </c>
      <c r="AV300" s="83">
        <v>0</v>
      </c>
      <c r="AW300" s="83">
        <v>0</v>
      </c>
      <c r="AX300" s="83">
        <v>0</v>
      </c>
      <c r="AY300" s="83">
        <v>0</v>
      </c>
      <c r="AZ300" s="83">
        <v>0</v>
      </c>
      <c r="BA300" s="83">
        <v>0</v>
      </c>
      <c r="BB300" s="83">
        <v>0</v>
      </c>
      <c r="BC300" s="83">
        <v>0</v>
      </c>
      <c r="BD300" s="83">
        <v>0</v>
      </c>
      <c r="BE300" s="586">
        <f t="shared" si="19"/>
        <v>0</v>
      </c>
      <c r="BF300" s="82">
        <v>1</v>
      </c>
    </row>
    <row r="301" spans="1:58">
      <c r="A301" s="598" t="s">
        <v>694</v>
      </c>
      <c r="B301" s="586">
        <v>9420285.25</v>
      </c>
      <c r="C301" s="586">
        <v>9420285.25</v>
      </c>
      <c r="D301" s="586">
        <v>0</v>
      </c>
      <c r="E301" s="586">
        <v>0</v>
      </c>
      <c r="F301" s="586">
        <v>9420285.25</v>
      </c>
      <c r="G301" s="586">
        <v>9102231.448493436</v>
      </c>
      <c r="H301" s="586">
        <v>0</v>
      </c>
      <c r="I301" s="586">
        <v>0</v>
      </c>
      <c r="J301" s="586">
        <v>9102231.448493436</v>
      </c>
      <c r="K301" s="599">
        <v>0.9662373491814843</v>
      </c>
      <c r="L301" s="586">
        <v>9653266.7000000011</v>
      </c>
      <c r="M301" s="586">
        <v>9653266.7000000011</v>
      </c>
      <c r="N301" s="586">
        <v>0</v>
      </c>
      <c r="O301" s="586">
        <v>0</v>
      </c>
      <c r="P301" s="586">
        <v>9653266.7000000011</v>
      </c>
      <c r="Q301" s="586">
        <v>9318115.0238105655</v>
      </c>
      <c r="R301" s="586">
        <v>0</v>
      </c>
      <c r="S301" s="586">
        <v>0</v>
      </c>
      <c r="T301" s="586">
        <v>9318115.0238105655</v>
      </c>
      <c r="U301" s="599">
        <v>0.96528100936137662</v>
      </c>
      <c r="V301" s="586">
        <v>10118683.459999999</v>
      </c>
      <c r="W301" s="586">
        <v>10118683.459999999</v>
      </c>
      <c r="X301" s="586">
        <v>0</v>
      </c>
      <c r="Y301" s="586">
        <v>0</v>
      </c>
      <c r="Z301" s="586">
        <v>10118683.459999999</v>
      </c>
      <c r="AA301" s="586">
        <v>9789355.872413436</v>
      </c>
      <c r="AB301" s="586">
        <v>0</v>
      </c>
      <c r="AC301" s="586">
        <v>0</v>
      </c>
      <c r="AD301" s="586">
        <v>9789355.872413436</v>
      </c>
      <c r="AE301" s="586">
        <f t="shared" si="18"/>
        <v>9787994.5397273991</v>
      </c>
      <c r="AF301" s="599">
        <v>0.96745351419595016</v>
      </c>
      <c r="AG301" s="586">
        <v>10270107.380000001</v>
      </c>
      <c r="AH301" s="586">
        <v>10270107.380000001</v>
      </c>
      <c r="AI301" s="586">
        <v>0</v>
      </c>
      <c r="AJ301" s="586">
        <v>0</v>
      </c>
      <c r="AK301" s="586">
        <v>10270107.380000001</v>
      </c>
      <c r="AL301" s="586">
        <v>9943561.440099813</v>
      </c>
      <c r="AM301" s="586">
        <v>0</v>
      </c>
      <c r="AN301" s="586">
        <v>0</v>
      </c>
      <c r="AO301" s="586">
        <v>9943561.440099813</v>
      </c>
      <c r="AP301" s="599">
        <v>0.96820423313819459</v>
      </c>
      <c r="AV301" s="83">
        <v>10270107.380000001</v>
      </c>
      <c r="AW301" s="83">
        <v>10270107.380000001</v>
      </c>
      <c r="AX301" s="83">
        <v>0</v>
      </c>
      <c r="AY301" s="83">
        <v>0</v>
      </c>
      <c r="AZ301" s="83">
        <v>10270107.380000001</v>
      </c>
      <c r="BA301" s="83">
        <v>9943561.440099813</v>
      </c>
      <c r="BB301" s="83">
        <v>0</v>
      </c>
      <c r="BC301" s="83">
        <v>0</v>
      </c>
      <c r="BD301" s="83">
        <v>9943561.440099813</v>
      </c>
      <c r="BE301" s="586">
        <f t="shared" si="19"/>
        <v>9941779.1475259531</v>
      </c>
      <c r="BF301" s="82">
        <v>0.96820423313819459</v>
      </c>
    </row>
    <row r="302" spans="1:58">
      <c r="A302" s="598" t="s">
        <v>693</v>
      </c>
      <c r="B302" s="586">
        <v>0</v>
      </c>
      <c r="C302" s="586">
        <v>0</v>
      </c>
      <c r="D302" s="586">
        <v>0</v>
      </c>
      <c r="E302" s="586">
        <v>0</v>
      </c>
      <c r="F302" s="586">
        <v>0</v>
      </c>
      <c r="G302" s="586">
        <v>0</v>
      </c>
      <c r="H302" s="586">
        <v>0</v>
      </c>
      <c r="I302" s="586">
        <v>0</v>
      </c>
      <c r="J302" s="586">
        <v>0</v>
      </c>
      <c r="K302" s="599">
        <v>1</v>
      </c>
      <c r="L302" s="586">
        <v>0</v>
      </c>
      <c r="M302" s="586">
        <v>0</v>
      </c>
      <c r="N302" s="586">
        <v>0</v>
      </c>
      <c r="O302" s="586">
        <v>0</v>
      </c>
      <c r="P302" s="586">
        <v>0</v>
      </c>
      <c r="Q302" s="586">
        <v>0</v>
      </c>
      <c r="R302" s="586">
        <v>0</v>
      </c>
      <c r="S302" s="586">
        <v>0</v>
      </c>
      <c r="T302" s="586">
        <v>0</v>
      </c>
      <c r="U302" s="599">
        <v>1</v>
      </c>
      <c r="V302" s="586">
        <v>0</v>
      </c>
      <c r="W302" s="586">
        <v>0</v>
      </c>
      <c r="X302" s="586">
        <v>0</v>
      </c>
      <c r="Y302" s="586">
        <v>0</v>
      </c>
      <c r="Z302" s="586">
        <v>0</v>
      </c>
      <c r="AA302" s="586">
        <v>0</v>
      </c>
      <c r="AB302" s="586">
        <v>0</v>
      </c>
      <c r="AC302" s="586">
        <v>0</v>
      </c>
      <c r="AD302" s="586">
        <v>0</v>
      </c>
      <c r="AE302" s="586">
        <f t="shared" si="18"/>
        <v>0</v>
      </c>
      <c r="AF302" s="599">
        <v>1</v>
      </c>
      <c r="AG302" s="586">
        <v>0</v>
      </c>
      <c r="AH302" s="586">
        <v>0</v>
      </c>
      <c r="AI302" s="586">
        <v>0</v>
      </c>
      <c r="AJ302" s="586">
        <v>0</v>
      </c>
      <c r="AK302" s="586">
        <v>0</v>
      </c>
      <c r="AL302" s="586">
        <v>0</v>
      </c>
      <c r="AM302" s="586">
        <v>0</v>
      </c>
      <c r="AN302" s="586">
        <v>0</v>
      </c>
      <c r="AO302" s="586">
        <v>0</v>
      </c>
      <c r="AP302" s="599">
        <v>1</v>
      </c>
      <c r="AV302" s="83">
        <v>0</v>
      </c>
      <c r="AW302" s="83">
        <v>0</v>
      </c>
      <c r="AX302" s="83">
        <v>0</v>
      </c>
      <c r="AY302" s="83">
        <v>0</v>
      </c>
      <c r="AZ302" s="83">
        <v>0</v>
      </c>
      <c r="BA302" s="83">
        <v>0</v>
      </c>
      <c r="BB302" s="83">
        <v>0</v>
      </c>
      <c r="BC302" s="83">
        <v>0</v>
      </c>
      <c r="BD302" s="83">
        <v>0</v>
      </c>
      <c r="BE302" s="586">
        <f t="shared" si="19"/>
        <v>0</v>
      </c>
      <c r="BF302" s="82">
        <v>1</v>
      </c>
    </row>
    <row r="303" spans="1:58">
      <c r="A303" s="598" t="s">
        <v>691</v>
      </c>
      <c r="B303" s="586">
        <v>13264250.319999998</v>
      </c>
      <c r="C303" s="586">
        <v>13264250.319999998</v>
      </c>
      <c r="D303" s="586">
        <v>0</v>
      </c>
      <c r="E303" s="586">
        <v>0</v>
      </c>
      <c r="F303" s="586">
        <v>13264250.319999998</v>
      </c>
      <c r="G303" s="586">
        <v>12816414.068076454</v>
      </c>
      <c r="H303" s="586">
        <v>0</v>
      </c>
      <c r="I303" s="586">
        <v>0</v>
      </c>
      <c r="J303" s="586">
        <v>12816414.068076454</v>
      </c>
      <c r="K303" s="599">
        <v>0.9662373491814843</v>
      </c>
      <c r="L303" s="586">
        <v>13159228.459999997</v>
      </c>
      <c r="M303" s="586">
        <v>13159228.459999997</v>
      </c>
      <c r="N303" s="586">
        <v>0</v>
      </c>
      <c r="O303" s="586">
        <v>0</v>
      </c>
      <c r="P303" s="586">
        <v>13159228.459999997</v>
      </c>
      <c r="Q303" s="586">
        <v>12702353.33028575</v>
      </c>
      <c r="R303" s="586">
        <v>0</v>
      </c>
      <c r="S303" s="586">
        <v>0</v>
      </c>
      <c r="T303" s="586">
        <v>12702353.33028575</v>
      </c>
      <c r="U303" s="599">
        <v>0.96528100936137662</v>
      </c>
      <c r="V303" s="586">
        <v>14197526.220000003</v>
      </c>
      <c r="W303" s="586">
        <v>14197526.220000003</v>
      </c>
      <c r="X303" s="586">
        <v>0</v>
      </c>
      <c r="Y303" s="586">
        <v>0</v>
      </c>
      <c r="Z303" s="586">
        <v>14197526.220000003</v>
      </c>
      <c r="AA303" s="586">
        <v>13735446.634428147</v>
      </c>
      <c r="AB303" s="586">
        <v>0</v>
      </c>
      <c r="AC303" s="586">
        <v>0</v>
      </c>
      <c r="AD303" s="586">
        <v>13735446.634428147</v>
      </c>
      <c r="AE303" s="586">
        <f t="shared" si="18"/>
        <v>13733536.548340313</v>
      </c>
      <c r="AF303" s="599">
        <v>0.96745351419595016</v>
      </c>
      <c r="AG303" s="586">
        <v>14605582.589999994</v>
      </c>
      <c r="AH303" s="586">
        <v>14605582.589999994</v>
      </c>
      <c r="AI303" s="586">
        <v>0</v>
      </c>
      <c r="AJ303" s="586">
        <v>0</v>
      </c>
      <c r="AK303" s="586">
        <v>14605582.589999994</v>
      </c>
      <c r="AL303" s="586">
        <v>14141186.89108751</v>
      </c>
      <c r="AM303" s="586">
        <v>0</v>
      </c>
      <c r="AN303" s="586">
        <v>0</v>
      </c>
      <c r="AO303" s="586">
        <v>14141186.89108751</v>
      </c>
      <c r="AP303" s="599">
        <v>0.96820423313819459</v>
      </c>
      <c r="AV303" s="83">
        <v>14605582.589999994</v>
      </c>
      <c r="AW303" s="83">
        <v>14605582.589999994</v>
      </c>
      <c r="AX303" s="83">
        <v>0</v>
      </c>
      <c r="AY303" s="83">
        <v>0</v>
      </c>
      <c r="AZ303" s="83">
        <v>14605582.589999994</v>
      </c>
      <c r="BA303" s="83">
        <v>14141186.89108751</v>
      </c>
      <c r="BB303" s="83">
        <v>0</v>
      </c>
      <c r="BC303" s="83">
        <v>0</v>
      </c>
      <c r="BD303" s="83">
        <v>14141186.89108751</v>
      </c>
      <c r="BE303" s="586">
        <f t="shared" si="19"/>
        <v>14138652.212488361</v>
      </c>
      <c r="BF303" s="82">
        <v>0.96820423313819459</v>
      </c>
    </row>
    <row r="304" spans="1:58" ht="15.75" thickBot="1">
      <c r="A304" s="598" t="s">
        <v>690</v>
      </c>
      <c r="B304" s="586">
        <v>0</v>
      </c>
      <c r="C304" s="586">
        <v>0</v>
      </c>
      <c r="D304" s="586">
        <v>0</v>
      </c>
      <c r="E304" s="586">
        <v>0</v>
      </c>
      <c r="F304" s="586">
        <v>0</v>
      </c>
      <c r="G304" s="586">
        <v>0</v>
      </c>
      <c r="H304" s="586">
        <v>0</v>
      </c>
      <c r="I304" s="586">
        <v>0</v>
      </c>
      <c r="J304" s="586">
        <v>0</v>
      </c>
      <c r="K304" s="599">
        <v>0.94384313155908861</v>
      </c>
      <c r="L304" s="586">
        <v>0</v>
      </c>
      <c r="M304" s="586">
        <v>0</v>
      </c>
      <c r="N304" s="586">
        <v>0</v>
      </c>
      <c r="O304" s="586">
        <v>0</v>
      </c>
      <c r="P304" s="586">
        <v>0</v>
      </c>
      <c r="Q304" s="586">
        <v>0</v>
      </c>
      <c r="R304" s="586">
        <v>0</v>
      </c>
      <c r="S304" s="586">
        <v>0</v>
      </c>
      <c r="T304" s="586">
        <v>0</v>
      </c>
      <c r="U304" s="599">
        <v>0.94277619240995802</v>
      </c>
      <c r="V304" s="586">
        <v>0</v>
      </c>
      <c r="W304" s="586">
        <v>0</v>
      </c>
      <c r="X304" s="586">
        <v>0</v>
      </c>
      <c r="Y304" s="586">
        <v>0</v>
      </c>
      <c r="Z304" s="586">
        <v>0</v>
      </c>
      <c r="AA304" s="586">
        <v>0</v>
      </c>
      <c r="AB304" s="586">
        <v>0</v>
      </c>
      <c r="AC304" s="586">
        <v>0</v>
      </c>
      <c r="AD304" s="586">
        <v>0</v>
      </c>
      <c r="AE304" s="586">
        <f t="shared" si="18"/>
        <v>0</v>
      </c>
      <c r="AF304" s="599">
        <v>0.94712157517284312</v>
      </c>
      <c r="AG304" s="586">
        <v>0</v>
      </c>
      <c r="AH304" s="586">
        <v>0</v>
      </c>
      <c r="AI304" s="586">
        <v>0</v>
      </c>
      <c r="AJ304" s="586">
        <v>0</v>
      </c>
      <c r="AK304" s="586">
        <v>0</v>
      </c>
      <c r="AL304" s="586">
        <v>0</v>
      </c>
      <c r="AM304" s="586">
        <v>0</v>
      </c>
      <c r="AN304" s="586">
        <v>0</v>
      </c>
      <c r="AO304" s="586">
        <v>0</v>
      </c>
      <c r="AP304" s="599">
        <v>0.94721959034263092</v>
      </c>
      <c r="AV304" s="83">
        <v>0</v>
      </c>
      <c r="AW304" s="83">
        <v>0</v>
      </c>
      <c r="AX304" s="83">
        <v>0</v>
      </c>
      <c r="AY304" s="83">
        <v>0</v>
      </c>
      <c r="AZ304" s="83">
        <v>0</v>
      </c>
      <c r="BA304" s="83">
        <v>0</v>
      </c>
      <c r="BB304" s="83">
        <v>0</v>
      </c>
      <c r="BC304" s="83">
        <v>0</v>
      </c>
      <c r="BD304" s="83">
        <v>0</v>
      </c>
      <c r="BE304" s="586">
        <f t="shared" si="19"/>
        <v>0</v>
      </c>
      <c r="BF304" s="82">
        <v>0.94721959034263092</v>
      </c>
    </row>
    <row r="305" spans="1:58">
      <c r="A305" s="597" t="s">
        <v>688</v>
      </c>
      <c r="B305" s="600">
        <v>337514123.04025877</v>
      </c>
      <c r="C305" s="600">
        <v>337514123.04025877</v>
      </c>
      <c r="D305" s="600">
        <v>-26382419.666830163</v>
      </c>
      <c r="E305" s="600">
        <v>0</v>
      </c>
      <c r="F305" s="600">
        <v>311131703.37342858</v>
      </c>
      <c r="G305" s="600">
        <v>324235318.23200953</v>
      </c>
      <c r="H305" s="600">
        <v>-25130834.484914452</v>
      </c>
      <c r="I305" s="600">
        <v>0</v>
      </c>
      <c r="J305" s="600">
        <v>299104483.74709511</v>
      </c>
      <c r="K305" s="601" t="s">
        <v>5</v>
      </c>
      <c r="L305" s="600">
        <v>355548983.39023817</v>
      </c>
      <c r="M305" s="600">
        <v>355548983.39023817</v>
      </c>
      <c r="N305" s="600">
        <v>-50267124.649772674</v>
      </c>
      <c r="O305" s="600">
        <v>0</v>
      </c>
      <c r="P305" s="600">
        <v>305281858.74046552</v>
      </c>
      <c r="Q305" s="600">
        <v>343304629.55253965</v>
      </c>
      <c r="R305" s="600">
        <v>-48973972.646091014</v>
      </c>
      <c r="S305" s="600">
        <v>0</v>
      </c>
      <c r="T305" s="600">
        <v>294330656.90644854</v>
      </c>
      <c r="U305" s="601" t="s">
        <v>5</v>
      </c>
      <c r="V305" s="600">
        <v>349177166.91950315</v>
      </c>
      <c r="W305" s="600">
        <v>349177166.91950315</v>
      </c>
      <c r="X305" s="600">
        <v>-37170717.797834188</v>
      </c>
      <c r="Y305" s="600">
        <v>1231250.000000004</v>
      </c>
      <c r="Z305" s="600">
        <v>313237699.12166905</v>
      </c>
      <c r="AA305" s="600">
        <v>337442080.71684766</v>
      </c>
      <c r="AB305" s="600">
        <v>-36037659.464528158</v>
      </c>
      <c r="AC305" s="600">
        <v>1231250.000000004</v>
      </c>
      <c r="AD305" s="600">
        <v>302635671.25231963</v>
      </c>
      <c r="AE305" s="600">
        <f>SUM(AE265:AE304)</f>
        <v>302594015.54729491</v>
      </c>
      <c r="AF305" s="601" t="s">
        <v>5</v>
      </c>
      <c r="AG305" s="600">
        <v>355021174.36000043</v>
      </c>
      <c r="AH305" s="600">
        <v>355021174.36000043</v>
      </c>
      <c r="AI305" s="600">
        <v>-35473488.49868232</v>
      </c>
      <c r="AJ305" s="600">
        <v>1231250.000000004</v>
      </c>
      <c r="AK305" s="600">
        <v>320778935.86131805</v>
      </c>
      <c r="AL305" s="600">
        <v>343341795.35772508</v>
      </c>
      <c r="AM305" s="600">
        <v>-34344231.057475917</v>
      </c>
      <c r="AN305" s="600">
        <v>1231250.000000004</v>
      </c>
      <c r="AO305" s="600">
        <v>310228814.30024916</v>
      </c>
      <c r="AP305" s="601" t="s">
        <v>5</v>
      </c>
      <c r="AV305" s="78">
        <v>355021174.36000043</v>
      </c>
      <c r="AW305" s="78">
        <v>355021174.36000043</v>
      </c>
      <c r="AX305" s="78">
        <v>-35473488.49868232</v>
      </c>
      <c r="AY305" s="78">
        <v>1231250.000000004</v>
      </c>
      <c r="AZ305" s="78">
        <v>320778935.86131805</v>
      </c>
      <c r="BA305" s="78">
        <v>343341795.35772508</v>
      </c>
      <c r="BB305" s="78">
        <v>-34344231.057475917</v>
      </c>
      <c r="BC305" s="78">
        <v>1231250.000000004</v>
      </c>
      <c r="BD305" s="78">
        <v>310228814.30024916</v>
      </c>
      <c r="BE305" s="600">
        <f>SUM(BE265:BE304)</f>
        <v>310173749.43940175</v>
      </c>
      <c r="BF305" s="74" t="s">
        <v>5</v>
      </c>
    </row>
    <row r="306" spans="1:58" ht="15.75" thickBot="1"/>
    <row r="307" spans="1:58">
      <c r="A307" s="596" t="s">
        <v>687</v>
      </c>
      <c r="B307" s="600">
        <v>5792571748.8055553</v>
      </c>
      <c r="C307" s="600">
        <v>5792571748.8055553</v>
      </c>
      <c r="D307" s="600">
        <v>-4388697209.0415907</v>
      </c>
      <c r="E307" s="600">
        <v>0</v>
      </c>
      <c r="F307" s="600">
        <v>1403874539.7639644</v>
      </c>
      <c r="G307" s="600">
        <v>5511998107.8880167</v>
      </c>
      <c r="H307" s="600">
        <v>-4159404382.3448229</v>
      </c>
      <c r="I307" s="600">
        <v>0</v>
      </c>
      <c r="J307" s="600">
        <v>1352593725.5431938</v>
      </c>
      <c r="K307" s="601" t="s">
        <v>5</v>
      </c>
      <c r="L307" s="600">
        <v>4803334273.7097158</v>
      </c>
      <c r="M307" s="600">
        <v>4803334273.7097158</v>
      </c>
      <c r="N307" s="600">
        <v>-3373563402.2071071</v>
      </c>
      <c r="O307" s="600">
        <v>0</v>
      </c>
      <c r="P307" s="600">
        <v>1429770871.5026083</v>
      </c>
      <c r="Q307" s="600">
        <v>4565513229.0540123</v>
      </c>
      <c r="R307" s="600">
        <v>-3188972483.6537576</v>
      </c>
      <c r="S307" s="600">
        <v>0</v>
      </c>
      <c r="T307" s="600">
        <v>1376540745.400254</v>
      </c>
      <c r="U307" s="601" t="s">
        <v>5</v>
      </c>
      <c r="V307" s="600">
        <v>5007149408.7562275</v>
      </c>
      <c r="W307" s="600">
        <v>5007149408.7562275</v>
      </c>
      <c r="X307" s="600">
        <v>-3566713363.7895584</v>
      </c>
      <c r="Y307" s="600">
        <v>-38671189.811610229</v>
      </c>
      <c r="Z307" s="600">
        <v>1401764855.1550591</v>
      </c>
      <c r="AA307" s="600">
        <v>4773091990.2767038</v>
      </c>
      <c r="AB307" s="600">
        <v>-3381865892.4906406</v>
      </c>
      <c r="AC307" s="600">
        <v>-36619705.475013703</v>
      </c>
      <c r="AD307" s="600">
        <v>1354606392.3110492</v>
      </c>
      <c r="AE307" s="600">
        <f>+SUM(AE305,AE257,AE263,AE246,AE237,AE212,AE190,AE136,AE106)</f>
        <v>1354504978.6004317</v>
      </c>
      <c r="AF307" s="601" t="s">
        <v>5</v>
      </c>
      <c r="AG307" s="600">
        <v>5190939957.3501606</v>
      </c>
      <c r="AH307" s="600">
        <v>5190939957.3501606</v>
      </c>
      <c r="AI307" s="600">
        <v>-3693514315.678844</v>
      </c>
      <c r="AJ307" s="600">
        <v>-46140043.380147323</v>
      </c>
      <c r="AK307" s="600">
        <v>1451285598.2911711</v>
      </c>
      <c r="AL307" s="600">
        <v>4949581908.194994</v>
      </c>
      <c r="AM307" s="600">
        <v>-3502218741.0379219</v>
      </c>
      <c r="AN307" s="600">
        <v>-43707965.92201788</v>
      </c>
      <c r="AO307" s="600">
        <v>1403655201.2350554</v>
      </c>
      <c r="AP307" s="601" t="s">
        <v>5</v>
      </c>
      <c r="AV307" s="78">
        <v>5190939957.3501606</v>
      </c>
      <c r="AW307" s="78">
        <v>5190939957.3501606</v>
      </c>
      <c r="AX307" s="78">
        <v>-3693514315.678844</v>
      </c>
      <c r="AY307" s="78">
        <v>-46140043.380147323</v>
      </c>
      <c r="AZ307" s="78">
        <v>1451285598.2911711</v>
      </c>
      <c r="BA307" s="78">
        <v>4949581908.194994</v>
      </c>
      <c r="BB307" s="78">
        <v>-3502218741.0379219</v>
      </c>
      <c r="BC307" s="78">
        <v>-43707965.92201788</v>
      </c>
      <c r="BD307" s="78">
        <v>1403655201.2350554</v>
      </c>
      <c r="BE307" s="600">
        <f>+SUM(BE305,BE257,BE263,BE246,BE237,BE212,BE190,BE136,BE106)</f>
        <v>1403521309.405004</v>
      </c>
      <c r="BF307" s="74" t="s">
        <v>5</v>
      </c>
    </row>
    <row r="309" spans="1:58">
      <c r="A309" s="596" t="s">
        <v>610</v>
      </c>
      <c r="B309" s="586"/>
      <c r="C309" s="586"/>
      <c r="D309" s="586"/>
      <c r="E309" s="586"/>
      <c r="F309" s="586"/>
      <c r="G309" s="586"/>
      <c r="H309" s="586"/>
      <c r="I309" s="586"/>
      <c r="J309" s="586"/>
      <c r="K309" s="586"/>
      <c r="L309" s="586"/>
      <c r="M309" s="586"/>
      <c r="N309" s="586"/>
      <c r="O309" s="586"/>
      <c r="P309" s="586"/>
      <c r="Q309" s="586"/>
      <c r="R309" s="586"/>
      <c r="S309" s="586"/>
      <c r="T309" s="586"/>
      <c r="U309" s="586"/>
      <c r="V309" s="586"/>
      <c r="W309" s="586"/>
      <c r="X309" s="586"/>
      <c r="Y309" s="586"/>
      <c r="Z309" s="586"/>
      <c r="AA309" s="586"/>
      <c r="AB309" s="586"/>
      <c r="AC309" s="586"/>
      <c r="AD309" s="586"/>
      <c r="AE309" s="586"/>
      <c r="AF309" s="586"/>
      <c r="AG309" s="586"/>
      <c r="AH309" s="586"/>
      <c r="AI309" s="586"/>
      <c r="AJ309" s="586"/>
      <c r="AK309" s="586"/>
      <c r="AL309" s="586"/>
      <c r="AM309" s="586"/>
      <c r="AN309" s="586"/>
      <c r="AO309" s="586"/>
      <c r="AP309" s="586"/>
      <c r="AV309" s="83"/>
      <c r="AW309" s="83"/>
      <c r="AX309" s="83"/>
      <c r="AY309" s="83"/>
      <c r="AZ309" s="83"/>
      <c r="BA309" s="83"/>
      <c r="BB309" s="83"/>
      <c r="BC309" s="83"/>
      <c r="BD309" s="83"/>
      <c r="BE309" s="586"/>
      <c r="BF309" s="83"/>
    </row>
    <row r="310" spans="1:58">
      <c r="A310" s="597" t="s">
        <v>678</v>
      </c>
      <c r="B310" s="586"/>
      <c r="C310" s="586"/>
      <c r="D310" s="586"/>
      <c r="E310" s="586"/>
      <c r="F310" s="586"/>
      <c r="G310" s="586"/>
      <c r="H310" s="586"/>
      <c r="I310" s="586"/>
      <c r="J310" s="586"/>
      <c r="K310" s="586"/>
      <c r="L310" s="586"/>
      <c r="M310" s="586"/>
      <c r="N310" s="586"/>
      <c r="O310" s="586"/>
      <c r="P310" s="586"/>
      <c r="Q310" s="586"/>
      <c r="R310" s="586"/>
      <c r="S310" s="586"/>
      <c r="T310" s="586"/>
      <c r="U310" s="586"/>
      <c r="V310" s="586"/>
      <c r="W310" s="586"/>
      <c r="X310" s="586"/>
      <c r="Y310" s="586"/>
      <c r="Z310" s="586"/>
      <c r="AA310" s="586"/>
      <c r="AB310" s="586"/>
      <c r="AC310" s="586"/>
      <c r="AD310" s="586"/>
      <c r="AE310" s="586"/>
      <c r="AF310" s="586"/>
      <c r="AG310" s="586"/>
      <c r="AH310" s="586"/>
      <c r="AI310" s="586"/>
      <c r="AJ310" s="586"/>
      <c r="AK310" s="586"/>
      <c r="AL310" s="586"/>
      <c r="AM310" s="586"/>
      <c r="AN310" s="586"/>
      <c r="AO310" s="586"/>
      <c r="AP310" s="586"/>
      <c r="AV310" s="83"/>
      <c r="AW310" s="83"/>
      <c r="AX310" s="83"/>
      <c r="AY310" s="83"/>
      <c r="AZ310" s="83"/>
      <c r="BA310" s="83"/>
      <c r="BB310" s="83"/>
      <c r="BC310" s="83"/>
      <c r="BD310" s="83"/>
      <c r="BE310" s="586"/>
      <c r="BF310" s="83"/>
    </row>
    <row r="311" spans="1:58">
      <c r="A311" s="598" t="s">
        <v>686</v>
      </c>
      <c r="B311" s="586">
        <v>75458222.281943232</v>
      </c>
      <c r="C311" s="586">
        <v>75458222.281943232</v>
      </c>
      <c r="D311" s="586">
        <v>0</v>
      </c>
      <c r="E311" s="586">
        <v>0</v>
      </c>
      <c r="F311" s="586">
        <v>75458222.281943232</v>
      </c>
      <c r="G311" s="586">
        <v>72910552.671652034</v>
      </c>
      <c r="H311" s="586">
        <v>0</v>
      </c>
      <c r="I311" s="586">
        <v>0</v>
      </c>
      <c r="J311" s="586">
        <v>72910552.671652034</v>
      </c>
      <c r="K311" s="599">
        <v>0.9662373491814843</v>
      </c>
      <c r="L311" s="586">
        <v>85795252.026937261</v>
      </c>
      <c r="M311" s="586">
        <v>85795252.026937261</v>
      </c>
      <c r="N311" s="586">
        <v>0</v>
      </c>
      <c r="O311" s="586">
        <v>0</v>
      </c>
      <c r="P311" s="586">
        <v>85795252.026937261</v>
      </c>
      <c r="Q311" s="586">
        <v>82816527.47497569</v>
      </c>
      <c r="R311" s="586">
        <v>0</v>
      </c>
      <c r="S311" s="586">
        <v>0</v>
      </c>
      <c r="T311" s="586">
        <v>82816527.47497569</v>
      </c>
      <c r="U311" s="599">
        <v>0.96528100936137662</v>
      </c>
      <c r="V311" s="586">
        <v>102433386.02604645</v>
      </c>
      <c r="W311" s="586">
        <v>102433386.02604645</v>
      </c>
      <c r="X311" s="586">
        <v>0</v>
      </c>
      <c r="Y311" s="586">
        <v>-92317.562446489057</v>
      </c>
      <c r="Z311" s="586">
        <v>102341068.46359996</v>
      </c>
      <c r="AA311" s="586">
        <v>99099539.281888977</v>
      </c>
      <c r="AB311" s="586">
        <v>0</v>
      </c>
      <c r="AC311" s="586">
        <v>-89312.950210859912</v>
      </c>
      <c r="AD311" s="586">
        <v>99010226.331678122</v>
      </c>
      <c r="AE311" s="586">
        <f t="shared" ref="AE311:AE320" si="20">+IF(AF311=1,AD311,AD311*$AT$6)</f>
        <v>98996457.718184665</v>
      </c>
      <c r="AF311" s="599">
        <v>0.96745351419595016</v>
      </c>
      <c r="AG311" s="586">
        <v>107963097.74967262</v>
      </c>
      <c r="AH311" s="586">
        <v>107963097.74967262</v>
      </c>
      <c r="AI311" s="586">
        <v>0</v>
      </c>
      <c r="AJ311" s="586">
        <v>-92317.562446489057</v>
      </c>
      <c r="AK311" s="586">
        <v>107870780.18722613</v>
      </c>
      <c r="AL311" s="586">
        <v>104530328.26394573</v>
      </c>
      <c r="AM311" s="586">
        <v>0</v>
      </c>
      <c r="AN311" s="586">
        <v>-89382.254753690373</v>
      </c>
      <c r="AO311" s="586">
        <v>104440946.00919203</v>
      </c>
      <c r="AP311" s="599">
        <v>0.96820423313819459</v>
      </c>
      <c r="AV311" s="83">
        <v>107963097.74967262</v>
      </c>
      <c r="AW311" s="83">
        <v>107963097.74967262</v>
      </c>
      <c r="AX311" s="83">
        <v>0</v>
      </c>
      <c r="AY311" s="83">
        <v>-92317.562446489057</v>
      </c>
      <c r="AZ311" s="83">
        <v>107870780.18722613</v>
      </c>
      <c r="BA311" s="83">
        <v>104530328.26394573</v>
      </c>
      <c r="BB311" s="83">
        <v>0</v>
      </c>
      <c r="BC311" s="83">
        <v>-89382.254753690373</v>
      </c>
      <c r="BD311" s="83">
        <v>104440946.00919203</v>
      </c>
      <c r="BE311" s="586">
        <f t="shared" ref="BE311:BE320" si="21">+IF(BF311=1,BD311,BD311*$BJ$6)</f>
        <v>104422225.92347622</v>
      </c>
      <c r="BF311" s="82">
        <v>0.96820423313819459</v>
      </c>
    </row>
    <row r="312" spans="1:58">
      <c r="A312" s="598" t="s">
        <v>685</v>
      </c>
      <c r="B312" s="586">
        <v>-864263.86911431956</v>
      </c>
      <c r="C312" s="586">
        <v>-864263.86911431956</v>
      </c>
      <c r="D312" s="586">
        <v>0</v>
      </c>
      <c r="E312" s="586">
        <v>0</v>
      </c>
      <c r="F312" s="586">
        <v>-864263.86911431956</v>
      </c>
      <c r="G312" s="586">
        <v>-835084.02988635341</v>
      </c>
      <c r="H312" s="586">
        <v>0</v>
      </c>
      <c r="I312" s="586">
        <v>0</v>
      </c>
      <c r="J312" s="586">
        <v>-835084.02988635341</v>
      </c>
      <c r="K312" s="599">
        <v>0.9662373491814843</v>
      </c>
      <c r="L312" s="586">
        <v>-864263.79645727831</v>
      </c>
      <c r="M312" s="586">
        <v>-864263.79645727831</v>
      </c>
      <c r="N312" s="586">
        <v>0</v>
      </c>
      <c r="O312" s="586">
        <v>0</v>
      </c>
      <c r="P312" s="586">
        <v>-864263.79645727831</v>
      </c>
      <c r="Q312" s="586">
        <v>-834257.42979877698</v>
      </c>
      <c r="R312" s="586">
        <v>0</v>
      </c>
      <c r="S312" s="586">
        <v>0</v>
      </c>
      <c r="T312" s="586">
        <v>-834257.42979877698</v>
      </c>
      <c r="U312" s="599">
        <v>0.96528100936137662</v>
      </c>
      <c r="V312" s="586">
        <v>-864263.79645727878</v>
      </c>
      <c r="W312" s="586">
        <v>-864263.79645727878</v>
      </c>
      <c r="X312" s="586">
        <v>0</v>
      </c>
      <c r="Y312" s="586">
        <v>0</v>
      </c>
      <c r="Z312" s="586">
        <v>-864263.79645727878</v>
      </c>
      <c r="AA312" s="586">
        <v>-836135.04707492772</v>
      </c>
      <c r="AB312" s="586">
        <v>0</v>
      </c>
      <c r="AC312" s="586">
        <v>0</v>
      </c>
      <c r="AD312" s="586">
        <v>-836135.04707492772</v>
      </c>
      <c r="AE312" s="586">
        <f t="shared" si="20"/>
        <v>-836018.77201205748</v>
      </c>
      <c r="AF312" s="599">
        <v>0.96745351419595016</v>
      </c>
      <c r="AG312" s="586">
        <v>-910223.37867950008</v>
      </c>
      <c r="AH312" s="586">
        <v>-910223.37867950008</v>
      </c>
      <c r="AI312" s="586">
        <v>0</v>
      </c>
      <c r="AJ312" s="586">
        <v>0</v>
      </c>
      <c r="AK312" s="586">
        <v>-910223.37867950008</v>
      </c>
      <c r="AL312" s="586">
        <v>-881282.12833884184</v>
      </c>
      <c r="AM312" s="586">
        <v>0</v>
      </c>
      <c r="AN312" s="586">
        <v>0</v>
      </c>
      <c r="AO312" s="586">
        <v>-881282.12833884184</v>
      </c>
      <c r="AP312" s="599">
        <v>0.96820423313819459</v>
      </c>
      <c r="AV312" s="83">
        <v>-910223.37867950008</v>
      </c>
      <c r="AW312" s="83">
        <v>-910223.37867950008</v>
      </c>
      <c r="AX312" s="83">
        <v>0</v>
      </c>
      <c r="AY312" s="83">
        <v>0</v>
      </c>
      <c r="AZ312" s="83">
        <v>-910223.37867950008</v>
      </c>
      <c r="BA312" s="83">
        <v>-881282.12833884184</v>
      </c>
      <c r="BB312" s="83">
        <v>0</v>
      </c>
      <c r="BC312" s="83">
        <v>0</v>
      </c>
      <c r="BD312" s="83">
        <v>-881282.12833884184</v>
      </c>
      <c r="BE312" s="586">
        <f t="shared" si="21"/>
        <v>-881124.16656606295</v>
      </c>
      <c r="BF312" s="82">
        <v>0.96820423313819459</v>
      </c>
    </row>
    <row r="313" spans="1:58">
      <c r="A313" s="598" t="s">
        <v>3151</v>
      </c>
      <c r="B313" s="586">
        <v>0</v>
      </c>
      <c r="C313" s="586">
        <v>0</v>
      </c>
      <c r="D313" s="586">
        <v>0</v>
      </c>
      <c r="E313" s="586">
        <v>0</v>
      </c>
      <c r="F313" s="586">
        <v>0</v>
      </c>
      <c r="G313" s="586">
        <v>0</v>
      </c>
      <c r="H313" s="586">
        <v>0</v>
      </c>
      <c r="I313" s="586">
        <v>0</v>
      </c>
      <c r="J313" s="586">
        <v>0</v>
      </c>
      <c r="K313" s="599">
        <v>0.94645979999999963</v>
      </c>
      <c r="L313" s="586">
        <v>0</v>
      </c>
      <c r="M313" s="586">
        <v>0</v>
      </c>
      <c r="N313" s="586">
        <v>0</v>
      </c>
      <c r="O313" s="586">
        <v>0</v>
      </c>
      <c r="P313" s="586">
        <v>0</v>
      </c>
      <c r="Q313" s="586">
        <v>0</v>
      </c>
      <c r="R313" s="586">
        <v>0</v>
      </c>
      <c r="S313" s="586">
        <v>0</v>
      </c>
      <c r="T313" s="586">
        <v>0</v>
      </c>
      <c r="U313" s="599">
        <v>0.94277619240995802</v>
      </c>
      <c r="V313" s="586">
        <v>0</v>
      </c>
      <c r="W313" s="586">
        <v>0</v>
      </c>
      <c r="X313" s="586">
        <v>0</v>
      </c>
      <c r="Y313" s="586">
        <v>0</v>
      </c>
      <c r="Z313" s="586">
        <v>0</v>
      </c>
      <c r="AA313" s="586">
        <v>0</v>
      </c>
      <c r="AB313" s="586">
        <v>0</v>
      </c>
      <c r="AC313" s="586">
        <v>0</v>
      </c>
      <c r="AD313" s="586">
        <v>0</v>
      </c>
      <c r="AE313" s="586">
        <f t="shared" si="20"/>
        <v>0</v>
      </c>
      <c r="AF313" s="599">
        <v>0.94712157517284312</v>
      </c>
      <c r="AG313" s="586">
        <v>0</v>
      </c>
      <c r="AH313" s="586">
        <v>0</v>
      </c>
      <c r="AI313" s="586">
        <v>0</v>
      </c>
      <c r="AJ313" s="586">
        <v>0</v>
      </c>
      <c r="AK313" s="586">
        <v>0</v>
      </c>
      <c r="AL313" s="586">
        <v>0</v>
      </c>
      <c r="AM313" s="586">
        <v>0</v>
      </c>
      <c r="AN313" s="586">
        <v>0</v>
      </c>
      <c r="AO313" s="586">
        <v>0</v>
      </c>
      <c r="AP313" s="599">
        <v>0.94721959034263092</v>
      </c>
      <c r="AV313" s="83">
        <v>0</v>
      </c>
      <c r="AW313" s="83">
        <v>0</v>
      </c>
      <c r="AX313" s="83">
        <v>0</v>
      </c>
      <c r="AY313" s="83">
        <v>0</v>
      </c>
      <c r="AZ313" s="83">
        <v>0</v>
      </c>
      <c r="BA313" s="83">
        <v>0</v>
      </c>
      <c r="BB313" s="83">
        <v>0</v>
      </c>
      <c r="BC313" s="83">
        <v>0</v>
      </c>
      <c r="BD313" s="83">
        <v>0</v>
      </c>
      <c r="BE313" s="586">
        <f t="shared" si="21"/>
        <v>0</v>
      </c>
      <c r="BF313" s="82">
        <v>0.94721959034263092</v>
      </c>
    </row>
    <row r="314" spans="1:58">
      <c r="A314" s="598" t="s">
        <v>684</v>
      </c>
      <c r="B314" s="586">
        <v>1143857.9114832082</v>
      </c>
      <c r="C314" s="586">
        <v>1143857.9114832082</v>
      </c>
      <c r="D314" s="586">
        <v>0</v>
      </c>
      <c r="E314" s="586">
        <v>0</v>
      </c>
      <c r="F314" s="586">
        <v>1143857.9114832082</v>
      </c>
      <c r="G314" s="586">
        <v>0</v>
      </c>
      <c r="H314" s="586">
        <v>0</v>
      </c>
      <c r="I314" s="586">
        <v>0</v>
      </c>
      <c r="J314" s="586">
        <v>0</v>
      </c>
      <c r="K314" s="599">
        <v>0</v>
      </c>
      <c r="L314" s="586">
        <v>1143857.9659328319</v>
      </c>
      <c r="M314" s="586">
        <v>1143857.9659328319</v>
      </c>
      <c r="N314" s="586">
        <v>0</v>
      </c>
      <c r="O314" s="586">
        <v>0</v>
      </c>
      <c r="P314" s="586">
        <v>1143857.9659328319</v>
      </c>
      <c r="Q314" s="586">
        <v>0</v>
      </c>
      <c r="R314" s="586">
        <v>0</v>
      </c>
      <c r="S314" s="586">
        <v>0</v>
      </c>
      <c r="T314" s="586">
        <v>0</v>
      </c>
      <c r="U314" s="599">
        <v>0</v>
      </c>
      <c r="V314" s="586">
        <v>1143857.9659328319</v>
      </c>
      <c r="W314" s="586">
        <v>1143857.9659328319</v>
      </c>
      <c r="X314" s="586">
        <v>0</v>
      </c>
      <c r="Y314" s="586">
        <v>0</v>
      </c>
      <c r="Z314" s="586">
        <v>1143857.9659328319</v>
      </c>
      <c r="AA314" s="586">
        <v>0</v>
      </c>
      <c r="AB314" s="586">
        <v>0</v>
      </c>
      <c r="AC314" s="586">
        <v>0</v>
      </c>
      <c r="AD314" s="586">
        <v>0</v>
      </c>
      <c r="AE314" s="586">
        <f t="shared" si="20"/>
        <v>0</v>
      </c>
      <c r="AF314" s="599">
        <v>0</v>
      </c>
      <c r="AG314" s="586">
        <v>1143857.9659328319</v>
      </c>
      <c r="AH314" s="586">
        <v>1143857.9659328319</v>
      </c>
      <c r="AI314" s="586">
        <v>0</v>
      </c>
      <c r="AJ314" s="586">
        <v>0</v>
      </c>
      <c r="AK314" s="586">
        <v>1143857.9659328319</v>
      </c>
      <c r="AL314" s="586">
        <v>0</v>
      </c>
      <c r="AM314" s="586">
        <v>0</v>
      </c>
      <c r="AN314" s="586">
        <v>0</v>
      </c>
      <c r="AO314" s="586">
        <v>0</v>
      </c>
      <c r="AP314" s="599">
        <v>0</v>
      </c>
      <c r="AV314" s="83">
        <v>1143857.9659328319</v>
      </c>
      <c r="AW314" s="83">
        <v>1143857.9659328319</v>
      </c>
      <c r="AX314" s="83">
        <v>0</v>
      </c>
      <c r="AY314" s="83">
        <v>0</v>
      </c>
      <c r="AZ314" s="83">
        <v>1143857.9659328319</v>
      </c>
      <c r="BA314" s="83">
        <v>0</v>
      </c>
      <c r="BB314" s="83">
        <v>0</v>
      </c>
      <c r="BC314" s="83">
        <v>0</v>
      </c>
      <c r="BD314" s="83">
        <v>0</v>
      </c>
      <c r="BE314" s="586">
        <f t="shared" si="21"/>
        <v>0</v>
      </c>
      <c r="BF314" s="82">
        <v>0</v>
      </c>
    </row>
    <row r="315" spans="1:58">
      <c r="A315" s="598" t="s">
        <v>3152</v>
      </c>
      <c r="B315" s="586">
        <v>46137903.697319821</v>
      </c>
      <c r="C315" s="586">
        <v>46137903.697319821</v>
      </c>
      <c r="D315" s="586">
        <v>0</v>
      </c>
      <c r="E315" s="586">
        <v>0</v>
      </c>
      <c r="F315" s="586">
        <v>46137903.697319821</v>
      </c>
      <c r="G315" s="586">
        <v>0</v>
      </c>
      <c r="H315" s="586">
        <v>0</v>
      </c>
      <c r="I315" s="586">
        <v>0</v>
      </c>
      <c r="J315" s="586">
        <v>0</v>
      </c>
      <c r="K315" s="599">
        <v>0</v>
      </c>
      <c r="L315" s="586">
        <v>55961743.992679596</v>
      </c>
      <c r="M315" s="586">
        <v>55961743.992679596</v>
      </c>
      <c r="N315" s="586">
        <v>0</v>
      </c>
      <c r="O315" s="586">
        <v>0</v>
      </c>
      <c r="P315" s="586">
        <v>55961743.992679596</v>
      </c>
      <c r="Q315" s="586">
        <v>0</v>
      </c>
      <c r="R315" s="586">
        <v>0</v>
      </c>
      <c r="S315" s="586">
        <v>0</v>
      </c>
      <c r="T315" s="586">
        <v>0</v>
      </c>
      <c r="U315" s="599">
        <v>0</v>
      </c>
      <c r="V315" s="586">
        <v>0</v>
      </c>
      <c r="W315" s="586">
        <v>0</v>
      </c>
      <c r="X315" s="586">
        <v>0</v>
      </c>
      <c r="Y315" s="586">
        <v>0</v>
      </c>
      <c r="Z315" s="586">
        <v>0</v>
      </c>
      <c r="AA315" s="586">
        <v>0</v>
      </c>
      <c r="AB315" s="586">
        <v>0</v>
      </c>
      <c r="AC315" s="586">
        <v>0</v>
      </c>
      <c r="AD315" s="586">
        <v>0</v>
      </c>
      <c r="AE315" s="586">
        <f t="shared" si="20"/>
        <v>0</v>
      </c>
      <c r="AF315" s="599">
        <v>0</v>
      </c>
      <c r="AG315" s="586">
        <v>0</v>
      </c>
      <c r="AH315" s="586">
        <v>0</v>
      </c>
      <c r="AI315" s="586">
        <v>0</v>
      </c>
      <c r="AJ315" s="586">
        <v>0</v>
      </c>
      <c r="AK315" s="586">
        <v>0</v>
      </c>
      <c r="AL315" s="586">
        <v>0</v>
      </c>
      <c r="AM315" s="586">
        <v>0</v>
      </c>
      <c r="AN315" s="586">
        <v>0</v>
      </c>
      <c r="AO315" s="586">
        <v>0</v>
      </c>
      <c r="AP315" s="599">
        <v>0</v>
      </c>
      <c r="AV315" s="83">
        <v>0</v>
      </c>
      <c r="AW315" s="83">
        <v>0</v>
      </c>
      <c r="AX315" s="83">
        <v>0</v>
      </c>
      <c r="AY315" s="83">
        <v>0</v>
      </c>
      <c r="AZ315" s="83">
        <v>0</v>
      </c>
      <c r="BA315" s="83">
        <v>0</v>
      </c>
      <c r="BB315" s="83">
        <v>0</v>
      </c>
      <c r="BC315" s="83">
        <v>0</v>
      </c>
      <c r="BD315" s="83">
        <v>0</v>
      </c>
      <c r="BE315" s="586">
        <f t="shared" si="21"/>
        <v>0</v>
      </c>
      <c r="BF315" s="82">
        <v>0</v>
      </c>
    </row>
    <row r="316" spans="1:58">
      <c r="A316" s="598" t="s">
        <v>683</v>
      </c>
      <c r="B316" s="586">
        <v>2385838.0599884712</v>
      </c>
      <c r="C316" s="586">
        <v>2385838.0599884712</v>
      </c>
      <c r="D316" s="586">
        <v>-2385838.0599884712</v>
      </c>
      <c r="E316" s="586">
        <v>0</v>
      </c>
      <c r="F316" s="586">
        <v>0</v>
      </c>
      <c r="G316" s="586">
        <v>2385838.0599884712</v>
      </c>
      <c r="H316" s="586">
        <v>-2385838.0599884712</v>
      </c>
      <c r="I316" s="586">
        <v>0</v>
      </c>
      <c r="J316" s="586">
        <v>0</v>
      </c>
      <c r="K316" s="599">
        <v>1</v>
      </c>
      <c r="L316" s="586">
        <v>1778516.4218185993</v>
      </c>
      <c r="M316" s="586">
        <v>1778516.4218185993</v>
      </c>
      <c r="N316" s="586">
        <v>-1778516.4218185993</v>
      </c>
      <c r="O316" s="586">
        <v>0</v>
      </c>
      <c r="P316" s="586">
        <v>0</v>
      </c>
      <c r="Q316" s="586">
        <v>1778516.4218185993</v>
      </c>
      <c r="R316" s="586">
        <v>-1778516.4218185993</v>
      </c>
      <c r="S316" s="586">
        <v>0</v>
      </c>
      <c r="T316" s="586">
        <v>0</v>
      </c>
      <c r="U316" s="599">
        <v>1</v>
      </c>
      <c r="V316" s="586">
        <v>1108999.232660912</v>
      </c>
      <c r="W316" s="586">
        <v>1108999.232660912</v>
      </c>
      <c r="X316" s="586">
        <v>-1108999.232660912</v>
      </c>
      <c r="Y316" s="586">
        <v>0</v>
      </c>
      <c r="Z316" s="586">
        <v>0</v>
      </c>
      <c r="AA316" s="586">
        <v>1108999.232660912</v>
      </c>
      <c r="AB316" s="586">
        <v>-1108999.232660912</v>
      </c>
      <c r="AC316" s="586">
        <v>0</v>
      </c>
      <c r="AD316" s="586">
        <v>0</v>
      </c>
      <c r="AE316" s="586">
        <f t="shared" si="20"/>
        <v>0</v>
      </c>
      <c r="AF316" s="599">
        <v>1</v>
      </c>
      <c r="AG316" s="586">
        <v>981669.02695489686</v>
      </c>
      <c r="AH316" s="586">
        <v>981669.02695489686</v>
      </c>
      <c r="AI316" s="586">
        <v>-981669.02695489686</v>
      </c>
      <c r="AJ316" s="586">
        <v>0</v>
      </c>
      <c r="AK316" s="586">
        <v>0</v>
      </c>
      <c r="AL316" s="586">
        <v>981669.02695489686</v>
      </c>
      <c r="AM316" s="586">
        <v>-981669.02695489686</v>
      </c>
      <c r="AN316" s="586">
        <v>0</v>
      </c>
      <c r="AO316" s="586">
        <v>0</v>
      </c>
      <c r="AP316" s="599">
        <v>1</v>
      </c>
      <c r="AV316" s="83">
        <v>981669.02695489686</v>
      </c>
      <c r="AW316" s="83">
        <v>981669.02695489686</v>
      </c>
      <c r="AX316" s="83">
        <v>-981669.02695489686</v>
      </c>
      <c r="AY316" s="83">
        <v>0</v>
      </c>
      <c r="AZ316" s="83">
        <v>0</v>
      </c>
      <c r="BA316" s="83">
        <v>981669.02695489686</v>
      </c>
      <c r="BB316" s="83">
        <v>-981669.02695489686</v>
      </c>
      <c r="BC316" s="83">
        <v>0</v>
      </c>
      <c r="BD316" s="83">
        <v>0</v>
      </c>
      <c r="BE316" s="586">
        <f t="shared" si="21"/>
        <v>0</v>
      </c>
      <c r="BF316" s="82">
        <v>1</v>
      </c>
    </row>
    <row r="317" spans="1:58">
      <c r="A317" s="598" t="s">
        <v>682</v>
      </c>
      <c r="B317" s="586">
        <v>0</v>
      </c>
      <c r="C317" s="586">
        <v>0</v>
      </c>
      <c r="D317" s="586">
        <v>0</v>
      </c>
      <c r="E317" s="586">
        <v>0</v>
      </c>
      <c r="F317" s="586">
        <v>0</v>
      </c>
      <c r="G317" s="586">
        <v>0</v>
      </c>
      <c r="H317" s="586">
        <v>0</v>
      </c>
      <c r="I317" s="586">
        <v>0</v>
      </c>
      <c r="J317" s="586">
        <v>0</v>
      </c>
      <c r="K317" s="599">
        <v>1</v>
      </c>
      <c r="L317" s="586">
        <v>0</v>
      </c>
      <c r="M317" s="586">
        <v>0</v>
      </c>
      <c r="N317" s="586">
        <v>0</v>
      </c>
      <c r="O317" s="586">
        <v>0</v>
      </c>
      <c r="P317" s="586">
        <v>0</v>
      </c>
      <c r="Q317" s="586">
        <v>0</v>
      </c>
      <c r="R317" s="586">
        <v>0</v>
      </c>
      <c r="S317" s="586">
        <v>0</v>
      </c>
      <c r="T317" s="586">
        <v>0</v>
      </c>
      <c r="U317" s="599">
        <v>1</v>
      </c>
      <c r="V317" s="586">
        <v>0</v>
      </c>
      <c r="W317" s="586">
        <v>0</v>
      </c>
      <c r="X317" s="586">
        <v>0</v>
      </c>
      <c r="Y317" s="586">
        <v>0</v>
      </c>
      <c r="Z317" s="586">
        <v>0</v>
      </c>
      <c r="AA317" s="586">
        <v>0</v>
      </c>
      <c r="AB317" s="586">
        <v>0</v>
      </c>
      <c r="AC317" s="586">
        <v>0</v>
      </c>
      <c r="AD317" s="586">
        <v>0</v>
      </c>
      <c r="AE317" s="586">
        <f t="shared" si="20"/>
        <v>0</v>
      </c>
      <c r="AF317" s="599">
        <v>1</v>
      </c>
      <c r="AG317" s="586">
        <v>0</v>
      </c>
      <c r="AH317" s="586">
        <v>0</v>
      </c>
      <c r="AI317" s="586">
        <v>0</v>
      </c>
      <c r="AJ317" s="586">
        <v>0</v>
      </c>
      <c r="AK317" s="586">
        <v>0</v>
      </c>
      <c r="AL317" s="586">
        <v>0</v>
      </c>
      <c r="AM317" s="586">
        <v>0</v>
      </c>
      <c r="AN317" s="586">
        <v>0</v>
      </c>
      <c r="AO317" s="586">
        <v>0</v>
      </c>
      <c r="AP317" s="599">
        <v>1</v>
      </c>
      <c r="AV317" s="83">
        <v>0</v>
      </c>
      <c r="AW317" s="83">
        <v>0</v>
      </c>
      <c r="AX317" s="83">
        <v>0</v>
      </c>
      <c r="AY317" s="83">
        <v>0</v>
      </c>
      <c r="AZ317" s="83">
        <v>0</v>
      </c>
      <c r="BA317" s="83">
        <v>0</v>
      </c>
      <c r="BB317" s="83">
        <v>0</v>
      </c>
      <c r="BC317" s="83">
        <v>0</v>
      </c>
      <c r="BD317" s="83">
        <v>0</v>
      </c>
      <c r="BE317" s="586">
        <f t="shared" si="21"/>
        <v>0</v>
      </c>
      <c r="BF317" s="82">
        <v>1</v>
      </c>
    </row>
    <row r="318" spans="1:58">
      <c r="A318" s="598" t="s">
        <v>681</v>
      </c>
      <c r="B318" s="586">
        <v>0</v>
      </c>
      <c r="C318" s="586">
        <v>0</v>
      </c>
      <c r="D318" s="586">
        <v>0</v>
      </c>
      <c r="E318" s="586">
        <v>0</v>
      </c>
      <c r="F318" s="586">
        <v>0</v>
      </c>
      <c r="G318" s="586">
        <v>0</v>
      </c>
      <c r="H318" s="586">
        <v>0</v>
      </c>
      <c r="I318" s="586">
        <v>0</v>
      </c>
      <c r="J318" s="586">
        <v>0</v>
      </c>
      <c r="K318" s="599">
        <v>0.95974857229375599</v>
      </c>
      <c r="L318" s="586">
        <v>0</v>
      </c>
      <c r="M318" s="586">
        <v>0</v>
      </c>
      <c r="N318" s="586">
        <v>0</v>
      </c>
      <c r="O318" s="586">
        <v>0</v>
      </c>
      <c r="P318" s="586">
        <v>0</v>
      </c>
      <c r="Q318" s="586">
        <v>0</v>
      </c>
      <c r="R318" s="586">
        <v>0</v>
      </c>
      <c r="S318" s="586">
        <v>0</v>
      </c>
      <c r="T318" s="586">
        <v>0</v>
      </c>
      <c r="U318" s="599">
        <v>0.95988402934684747</v>
      </c>
      <c r="V318" s="586">
        <v>0</v>
      </c>
      <c r="W318" s="586">
        <v>0</v>
      </c>
      <c r="X318" s="586">
        <v>0</v>
      </c>
      <c r="Y318" s="586">
        <v>0</v>
      </c>
      <c r="Z318" s="586">
        <v>0</v>
      </c>
      <c r="AA318" s="586">
        <v>0</v>
      </c>
      <c r="AB318" s="586">
        <v>0</v>
      </c>
      <c r="AC318" s="586">
        <v>0</v>
      </c>
      <c r="AD318" s="586">
        <v>0</v>
      </c>
      <c r="AE318" s="586">
        <f t="shared" si="20"/>
        <v>0</v>
      </c>
      <c r="AF318" s="599">
        <v>0.96251873996716342</v>
      </c>
      <c r="AG318" s="586">
        <v>0</v>
      </c>
      <c r="AH318" s="586">
        <v>0</v>
      </c>
      <c r="AI318" s="586">
        <v>0</v>
      </c>
      <c r="AJ318" s="586">
        <v>0</v>
      </c>
      <c r="AK318" s="586">
        <v>0</v>
      </c>
      <c r="AL318" s="586">
        <v>0</v>
      </c>
      <c r="AM318" s="586">
        <v>0</v>
      </c>
      <c r="AN318" s="586">
        <v>0</v>
      </c>
      <c r="AO318" s="586">
        <v>0</v>
      </c>
      <c r="AP318" s="599">
        <v>0.96350784103948783</v>
      </c>
      <c r="AV318" s="83">
        <v>0</v>
      </c>
      <c r="AW318" s="83">
        <v>0</v>
      </c>
      <c r="AX318" s="83">
        <v>0</v>
      </c>
      <c r="AY318" s="83">
        <v>0</v>
      </c>
      <c r="AZ318" s="83">
        <v>0</v>
      </c>
      <c r="BA318" s="83">
        <v>0</v>
      </c>
      <c r="BB318" s="83">
        <v>0</v>
      </c>
      <c r="BC318" s="83">
        <v>0</v>
      </c>
      <c r="BD318" s="83">
        <v>0</v>
      </c>
      <c r="BE318" s="586">
        <f t="shared" si="21"/>
        <v>0</v>
      </c>
      <c r="BF318" s="82">
        <v>0.96350784103948783</v>
      </c>
    </row>
    <row r="319" spans="1:58">
      <c r="A319" s="598" t="s">
        <v>680</v>
      </c>
      <c r="B319" s="586">
        <v>225120.42232175497</v>
      </c>
      <c r="C319" s="586">
        <v>225120.42232175497</v>
      </c>
      <c r="D319" s="586">
        <v>-225120.42232175497</v>
      </c>
      <c r="E319" s="586">
        <v>0</v>
      </c>
      <c r="F319" s="586">
        <v>0</v>
      </c>
      <c r="G319" s="586">
        <v>212478.36438206976</v>
      </c>
      <c r="H319" s="586">
        <v>-212478.36438206976</v>
      </c>
      <c r="I319" s="586">
        <v>0</v>
      </c>
      <c r="J319" s="586">
        <v>0</v>
      </c>
      <c r="K319" s="599">
        <v>0.94384313155908861</v>
      </c>
      <c r="L319" s="586">
        <v>225120.44928702011</v>
      </c>
      <c r="M319" s="586">
        <v>225120.44928702011</v>
      </c>
      <c r="N319" s="586">
        <v>-225120.44928702011</v>
      </c>
      <c r="O319" s="586">
        <v>0</v>
      </c>
      <c r="P319" s="586">
        <v>0</v>
      </c>
      <c r="Q319" s="586">
        <v>212238.20001243587</v>
      </c>
      <c r="R319" s="586">
        <v>-212238.20001243587</v>
      </c>
      <c r="S319" s="586">
        <v>0</v>
      </c>
      <c r="T319" s="586">
        <v>0</v>
      </c>
      <c r="U319" s="599">
        <v>0.94277619240995802</v>
      </c>
      <c r="V319" s="586">
        <v>225120.44928702011</v>
      </c>
      <c r="W319" s="586">
        <v>225120.44928702011</v>
      </c>
      <c r="X319" s="586">
        <v>-225120.44928702011</v>
      </c>
      <c r="Y319" s="586">
        <v>0</v>
      </c>
      <c r="Z319" s="586">
        <v>0</v>
      </c>
      <c r="AA319" s="586">
        <v>213216.43453234065</v>
      </c>
      <c r="AB319" s="586">
        <v>-213216.43453234065</v>
      </c>
      <c r="AC319" s="586">
        <v>0</v>
      </c>
      <c r="AD319" s="586">
        <v>0</v>
      </c>
      <c r="AE319" s="586">
        <f t="shared" si="20"/>
        <v>0</v>
      </c>
      <c r="AF319" s="599">
        <v>0.94712157517284312</v>
      </c>
      <c r="AG319" s="586">
        <v>225120.44928702019</v>
      </c>
      <c r="AH319" s="586">
        <v>225120.44928702019</v>
      </c>
      <c r="AI319" s="586">
        <v>-225120.44928702019</v>
      </c>
      <c r="AJ319" s="586">
        <v>0</v>
      </c>
      <c r="AK319" s="586">
        <v>0</v>
      </c>
      <c r="AL319" s="586">
        <v>213238.49975140029</v>
      </c>
      <c r="AM319" s="586">
        <v>-213238.49975140029</v>
      </c>
      <c r="AN319" s="586">
        <v>0</v>
      </c>
      <c r="AO319" s="586">
        <v>0</v>
      </c>
      <c r="AP319" s="599">
        <v>0.94721959034263092</v>
      </c>
      <c r="AV319" s="83">
        <v>225120.44928702019</v>
      </c>
      <c r="AW319" s="83">
        <v>225120.44928702019</v>
      </c>
      <c r="AX319" s="83">
        <v>-225120.44928702019</v>
      </c>
      <c r="AY319" s="83">
        <v>0</v>
      </c>
      <c r="AZ319" s="83">
        <v>0</v>
      </c>
      <c r="BA319" s="83">
        <v>213238.49975140029</v>
      </c>
      <c r="BB319" s="83">
        <v>-213238.49975140029</v>
      </c>
      <c r="BC319" s="83">
        <v>0</v>
      </c>
      <c r="BD319" s="83">
        <v>0</v>
      </c>
      <c r="BE319" s="586">
        <f t="shared" si="21"/>
        <v>0</v>
      </c>
      <c r="BF319" s="82">
        <v>0.94721959034263092</v>
      </c>
    </row>
    <row r="320" spans="1:58" ht="15.75" thickBot="1">
      <c r="A320" s="598" t="s">
        <v>679</v>
      </c>
      <c r="B320" s="586">
        <v>6169.9500000000007</v>
      </c>
      <c r="C320" s="586">
        <v>6169.9500000000007</v>
      </c>
      <c r="D320" s="586">
        <v>-6169.9500000000007</v>
      </c>
      <c r="E320" s="586">
        <v>0</v>
      </c>
      <c r="F320" s="586">
        <v>0</v>
      </c>
      <c r="G320" s="586">
        <v>5823.4649295629997</v>
      </c>
      <c r="H320" s="586">
        <v>-5823.4649295629997</v>
      </c>
      <c r="I320" s="586">
        <v>0</v>
      </c>
      <c r="J320" s="586">
        <v>0</v>
      </c>
      <c r="K320" s="599">
        <v>0.94384313155908861</v>
      </c>
      <c r="L320" s="586">
        <v>9672</v>
      </c>
      <c r="M320" s="586">
        <v>9672</v>
      </c>
      <c r="N320" s="586">
        <v>-9672</v>
      </c>
      <c r="O320" s="586">
        <v>0</v>
      </c>
      <c r="P320" s="586">
        <v>0</v>
      </c>
      <c r="Q320" s="586">
        <v>9118.5313329891142</v>
      </c>
      <c r="R320" s="586">
        <v>-9118.5313329891142</v>
      </c>
      <c r="S320" s="586">
        <v>0</v>
      </c>
      <c r="T320" s="586">
        <v>0</v>
      </c>
      <c r="U320" s="599">
        <v>0.94277619240995802</v>
      </c>
      <c r="V320" s="586">
        <v>9672</v>
      </c>
      <c r="W320" s="586">
        <v>9672</v>
      </c>
      <c r="X320" s="586">
        <v>-9672</v>
      </c>
      <c r="Y320" s="586">
        <v>0</v>
      </c>
      <c r="Z320" s="586">
        <v>0</v>
      </c>
      <c r="AA320" s="586">
        <v>9160.5598750717381</v>
      </c>
      <c r="AB320" s="586">
        <v>-9160.5598750717381</v>
      </c>
      <c r="AC320" s="586">
        <v>0</v>
      </c>
      <c r="AD320" s="586">
        <v>0</v>
      </c>
      <c r="AE320" s="586">
        <f t="shared" si="20"/>
        <v>0</v>
      </c>
      <c r="AF320" s="599">
        <v>0.94712157517284312</v>
      </c>
      <c r="AG320" s="586">
        <v>9672</v>
      </c>
      <c r="AH320" s="586">
        <v>9672</v>
      </c>
      <c r="AI320" s="586">
        <v>-9672</v>
      </c>
      <c r="AJ320" s="586">
        <v>0</v>
      </c>
      <c r="AK320" s="586">
        <v>0</v>
      </c>
      <c r="AL320" s="586">
        <v>9161.507877793927</v>
      </c>
      <c r="AM320" s="586">
        <v>-9161.507877793927</v>
      </c>
      <c r="AN320" s="586">
        <v>0</v>
      </c>
      <c r="AO320" s="586">
        <v>0</v>
      </c>
      <c r="AP320" s="599">
        <v>0.94721959034263092</v>
      </c>
      <c r="AV320" s="83">
        <v>9672</v>
      </c>
      <c r="AW320" s="83">
        <v>9672</v>
      </c>
      <c r="AX320" s="83">
        <v>-9672</v>
      </c>
      <c r="AY320" s="83">
        <v>0</v>
      </c>
      <c r="AZ320" s="83">
        <v>0</v>
      </c>
      <c r="BA320" s="83">
        <v>9161.507877793927</v>
      </c>
      <c r="BB320" s="83">
        <v>-9161.507877793927</v>
      </c>
      <c r="BC320" s="83">
        <v>0</v>
      </c>
      <c r="BD320" s="83">
        <v>0</v>
      </c>
      <c r="BE320" s="586">
        <f t="shared" si="21"/>
        <v>0</v>
      </c>
      <c r="BF320" s="82">
        <v>0.94721959034263092</v>
      </c>
    </row>
    <row r="321" spans="1:58">
      <c r="A321" s="597" t="s">
        <v>678</v>
      </c>
      <c r="B321" s="600">
        <v>124492848.45394216</v>
      </c>
      <c r="C321" s="600">
        <v>124492848.45394216</v>
      </c>
      <c r="D321" s="600">
        <v>-2617128.4323102264</v>
      </c>
      <c r="E321" s="600">
        <v>0</v>
      </c>
      <c r="F321" s="600">
        <v>121875720.02163194</v>
      </c>
      <c r="G321" s="600">
        <v>74679608.531065792</v>
      </c>
      <c r="H321" s="600">
        <v>-2604139.8893001038</v>
      </c>
      <c r="I321" s="600">
        <v>0</v>
      </c>
      <c r="J321" s="600">
        <v>72075468.641765684</v>
      </c>
      <c r="K321" s="601" t="s">
        <v>5</v>
      </c>
      <c r="L321" s="600">
        <v>144049899.06019804</v>
      </c>
      <c r="M321" s="600">
        <v>144049899.06019804</v>
      </c>
      <c r="N321" s="600">
        <v>-2013308.8711056195</v>
      </c>
      <c r="O321" s="600">
        <v>0</v>
      </c>
      <c r="P321" s="600">
        <v>142036590.1890924</v>
      </c>
      <c r="Q321" s="600">
        <v>83982143.198340923</v>
      </c>
      <c r="R321" s="600">
        <v>-1999873.1531640245</v>
      </c>
      <c r="S321" s="600">
        <v>0</v>
      </c>
      <c r="T321" s="600">
        <v>81982270.045176908</v>
      </c>
      <c r="U321" s="601" t="s">
        <v>5</v>
      </c>
      <c r="V321" s="600">
        <v>104056771.87746996</v>
      </c>
      <c r="W321" s="600">
        <v>104056771.87746996</v>
      </c>
      <c r="X321" s="600">
        <v>-1343791.6819479321</v>
      </c>
      <c r="Y321" s="600">
        <v>-92317.562446489057</v>
      </c>
      <c r="Z321" s="600">
        <v>102620662.63307552</v>
      </c>
      <c r="AA321" s="600">
        <v>99594780.461882383</v>
      </c>
      <c r="AB321" s="600">
        <v>-1331376.2270683243</v>
      </c>
      <c r="AC321" s="600">
        <v>-89312.950210859912</v>
      </c>
      <c r="AD321" s="600">
        <v>98174091.284603193</v>
      </c>
      <c r="AE321" s="600">
        <f>SUM(AE311:AE320)</f>
        <v>98160438.94617261</v>
      </c>
      <c r="AF321" s="601" t="s">
        <v>5</v>
      </c>
      <c r="AG321" s="600">
        <v>109413193.81316788</v>
      </c>
      <c r="AH321" s="600">
        <v>109413193.81316788</v>
      </c>
      <c r="AI321" s="600">
        <v>-1216461.4762419171</v>
      </c>
      <c r="AJ321" s="600">
        <v>-92317.562446489057</v>
      </c>
      <c r="AK321" s="600">
        <v>108104414.77447946</v>
      </c>
      <c r="AL321" s="600">
        <v>104853115.17019099</v>
      </c>
      <c r="AM321" s="600">
        <v>-1204069.034584091</v>
      </c>
      <c r="AN321" s="600">
        <v>-89382.254753690373</v>
      </c>
      <c r="AO321" s="600">
        <v>103559663.88085319</v>
      </c>
      <c r="AP321" s="601" t="s">
        <v>5</v>
      </c>
      <c r="AV321" s="78">
        <v>109413193.81316788</v>
      </c>
      <c r="AW321" s="78">
        <v>109413193.81316788</v>
      </c>
      <c r="AX321" s="78">
        <v>-1216461.4762419171</v>
      </c>
      <c r="AY321" s="78">
        <v>-92317.562446489057</v>
      </c>
      <c r="AZ321" s="78">
        <v>108104414.77447946</v>
      </c>
      <c r="BA321" s="78">
        <v>104853115.17019099</v>
      </c>
      <c r="BB321" s="78">
        <v>-1204069.034584091</v>
      </c>
      <c r="BC321" s="78">
        <v>-89382.254753690373</v>
      </c>
      <c r="BD321" s="78">
        <v>103559663.88085319</v>
      </c>
      <c r="BE321" s="600">
        <f>SUM(BE311:BE320)</f>
        <v>103541101.75691016</v>
      </c>
      <c r="BF321" s="74" t="s">
        <v>5</v>
      </c>
    </row>
    <row r="323" spans="1:58">
      <c r="A323" s="597" t="s">
        <v>670</v>
      </c>
      <c r="B323" s="586"/>
      <c r="C323" s="586"/>
      <c r="D323" s="586"/>
      <c r="E323" s="586"/>
      <c r="F323" s="586"/>
      <c r="G323" s="586"/>
      <c r="H323" s="586"/>
      <c r="I323" s="586"/>
      <c r="J323" s="586"/>
      <c r="K323" s="586"/>
      <c r="L323" s="586"/>
      <c r="M323" s="586"/>
      <c r="N323" s="586"/>
      <c r="O323" s="586"/>
      <c r="P323" s="586"/>
      <c r="Q323" s="586"/>
      <c r="R323" s="586"/>
      <c r="S323" s="586"/>
      <c r="T323" s="586"/>
      <c r="U323" s="586"/>
      <c r="V323" s="586"/>
      <c r="W323" s="586"/>
      <c r="X323" s="586"/>
      <c r="Y323" s="586"/>
      <c r="Z323" s="586"/>
      <c r="AA323" s="586"/>
      <c r="AB323" s="586"/>
      <c r="AC323" s="586"/>
      <c r="AD323" s="586"/>
      <c r="AE323" s="586"/>
      <c r="AF323" s="586"/>
      <c r="AG323" s="586"/>
      <c r="AH323" s="586"/>
      <c r="AI323" s="586"/>
      <c r="AJ323" s="586"/>
      <c r="AK323" s="586"/>
      <c r="AL323" s="586"/>
      <c r="AM323" s="586"/>
      <c r="AN323" s="586"/>
      <c r="AO323" s="586"/>
      <c r="AP323" s="586"/>
      <c r="AV323" s="83"/>
      <c r="AW323" s="83"/>
      <c r="AX323" s="83"/>
      <c r="AY323" s="83"/>
      <c r="AZ323" s="83"/>
      <c r="BA323" s="83"/>
      <c r="BB323" s="83"/>
      <c r="BC323" s="83"/>
      <c r="BD323" s="83"/>
      <c r="BE323" s="586"/>
      <c r="BF323" s="83"/>
    </row>
    <row r="324" spans="1:58">
      <c r="A324" s="598" t="s">
        <v>677</v>
      </c>
      <c r="B324" s="586">
        <v>42284597.639385983</v>
      </c>
      <c r="C324" s="586">
        <v>42284597.639385983</v>
      </c>
      <c r="D324" s="586">
        <v>0</v>
      </c>
      <c r="E324" s="586">
        <v>0</v>
      </c>
      <c r="F324" s="586">
        <v>42284597.639385983</v>
      </c>
      <c r="G324" s="586">
        <v>40014329.562205009</v>
      </c>
      <c r="H324" s="586">
        <v>0</v>
      </c>
      <c r="I324" s="586">
        <v>0</v>
      </c>
      <c r="J324" s="586">
        <v>40014329.562205009</v>
      </c>
      <c r="K324" s="599">
        <v>0.94630981009817317</v>
      </c>
      <c r="L324" s="586">
        <v>42221449.505584747</v>
      </c>
      <c r="M324" s="586">
        <v>42221449.505584747</v>
      </c>
      <c r="N324" s="586">
        <v>0</v>
      </c>
      <c r="O324" s="586">
        <v>0</v>
      </c>
      <c r="P324" s="586">
        <v>42221449.505584747</v>
      </c>
      <c r="Q324" s="586">
        <v>39926202.97568322</v>
      </c>
      <c r="R324" s="586">
        <v>0</v>
      </c>
      <c r="S324" s="586">
        <v>0</v>
      </c>
      <c r="T324" s="586">
        <v>39926202.97568322</v>
      </c>
      <c r="U324" s="599">
        <v>0.94563790308530427</v>
      </c>
      <c r="V324" s="586">
        <v>57281463.660765253</v>
      </c>
      <c r="W324" s="586">
        <v>57281463.660765253</v>
      </c>
      <c r="X324" s="586">
        <v>0</v>
      </c>
      <c r="Y324" s="586">
        <v>31449233.555971567</v>
      </c>
      <c r="Z324" s="586">
        <v>88730697.216736823</v>
      </c>
      <c r="AA324" s="586">
        <v>54451483.338193759</v>
      </c>
      <c r="AB324" s="586">
        <v>0</v>
      </c>
      <c r="AC324" s="586">
        <v>29895489.876333095</v>
      </c>
      <c r="AD324" s="586">
        <v>84346973.214526862</v>
      </c>
      <c r="AE324" s="586">
        <f t="shared" ref="AE324:AE331" si="22">+IF(AF324=1,AD324,AD324*$AT$6)</f>
        <v>84335243.710246727</v>
      </c>
      <c r="AF324" s="599">
        <v>0.95059518137784804</v>
      </c>
      <c r="AG324" s="586">
        <v>58053254.765364192</v>
      </c>
      <c r="AH324" s="586">
        <v>58053254.765364192</v>
      </c>
      <c r="AI324" s="586">
        <v>0</v>
      </c>
      <c r="AJ324" s="586">
        <v>31935323.749054264</v>
      </c>
      <c r="AK324" s="586">
        <v>89988578.514418453</v>
      </c>
      <c r="AL324" s="586">
        <v>55225117.151265442</v>
      </c>
      <c r="AM324" s="586">
        <v>0</v>
      </c>
      <c r="AN324" s="586">
        <v>30379554.125487763</v>
      </c>
      <c r="AO324" s="586">
        <v>85604671.276753202</v>
      </c>
      <c r="AP324" s="599">
        <v>0.95128373722490955</v>
      </c>
      <c r="AV324" s="83">
        <v>58053254.765364192</v>
      </c>
      <c r="AW324" s="83">
        <v>58053254.765364192</v>
      </c>
      <c r="AX324" s="83">
        <v>0</v>
      </c>
      <c r="AY324" s="83">
        <v>31935323.749054264</v>
      </c>
      <c r="AZ324" s="83">
        <v>89988578.514418453</v>
      </c>
      <c r="BA324" s="83">
        <v>55225117.151265442</v>
      </c>
      <c r="BB324" s="83">
        <v>0</v>
      </c>
      <c r="BC324" s="83">
        <v>30379554.125487763</v>
      </c>
      <c r="BD324" s="83">
        <v>85604671.276753202</v>
      </c>
      <c r="BE324" s="586">
        <f t="shared" ref="BE324:BE331" si="23">+IF(BF324=1,BD324,BD324*$BJ$6)</f>
        <v>85589327.421251997</v>
      </c>
      <c r="BF324" s="82">
        <v>0.95128373722490955</v>
      </c>
    </row>
    <row r="325" spans="1:58">
      <c r="A325" s="598" t="s">
        <v>676</v>
      </c>
      <c r="B325" s="586">
        <v>9711696</v>
      </c>
      <c r="C325" s="586">
        <v>9711696</v>
      </c>
      <c r="D325" s="586">
        <v>0</v>
      </c>
      <c r="E325" s="586">
        <v>0</v>
      </c>
      <c r="F325" s="586">
        <v>9711696</v>
      </c>
      <c r="G325" s="586">
        <v>9190273.1974911876</v>
      </c>
      <c r="H325" s="586">
        <v>0</v>
      </c>
      <c r="I325" s="586">
        <v>0</v>
      </c>
      <c r="J325" s="586">
        <v>9190273.1974911876</v>
      </c>
      <c r="K325" s="599">
        <v>0.94630981009817317</v>
      </c>
      <c r="L325" s="586">
        <v>9711696</v>
      </c>
      <c r="M325" s="586">
        <v>9711696</v>
      </c>
      <c r="N325" s="586">
        <v>0</v>
      </c>
      <c r="O325" s="586">
        <v>0</v>
      </c>
      <c r="P325" s="586">
        <v>9711696</v>
      </c>
      <c r="Q325" s="586">
        <v>9183747.8408419378</v>
      </c>
      <c r="R325" s="586">
        <v>0</v>
      </c>
      <c r="S325" s="586">
        <v>0</v>
      </c>
      <c r="T325" s="586">
        <v>9183747.8408419378</v>
      </c>
      <c r="U325" s="599">
        <v>0.94563790308530427</v>
      </c>
      <c r="V325" s="586">
        <v>9711696</v>
      </c>
      <c r="W325" s="586">
        <v>9711696</v>
      </c>
      <c r="X325" s="586">
        <v>0</v>
      </c>
      <c r="Y325" s="586">
        <v>2889061.0536463675</v>
      </c>
      <c r="Z325" s="586">
        <v>12600757.053646367</v>
      </c>
      <c r="AA325" s="586">
        <v>9231891.4206065219</v>
      </c>
      <c r="AB325" s="586">
        <v>0</v>
      </c>
      <c r="AC325" s="586">
        <v>2746327.5163026457</v>
      </c>
      <c r="AD325" s="586">
        <v>11978218.936909167</v>
      </c>
      <c r="AE325" s="586">
        <f t="shared" si="22"/>
        <v>11976553.215367133</v>
      </c>
      <c r="AF325" s="599">
        <v>0.95059518137784804</v>
      </c>
      <c r="AG325" s="586">
        <v>9711696</v>
      </c>
      <c r="AH325" s="586">
        <v>9711696</v>
      </c>
      <c r="AI325" s="586">
        <v>0</v>
      </c>
      <c r="AJ325" s="586">
        <v>2889061.0536463675</v>
      </c>
      <c r="AK325" s="586">
        <v>12600757.053646367</v>
      </c>
      <c r="AL325" s="586">
        <v>9238578.4656722061</v>
      </c>
      <c r="AM325" s="586">
        <v>0</v>
      </c>
      <c r="AN325" s="586">
        <v>2748316.7961836527</v>
      </c>
      <c r="AO325" s="586">
        <v>11986895.261855859</v>
      </c>
      <c r="AP325" s="599">
        <v>0.95128373722490955</v>
      </c>
      <c r="AV325" s="83">
        <v>9711696</v>
      </c>
      <c r="AW325" s="83">
        <v>9711696</v>
      </c>
      <c r="AX325" s="83">
        <v>0</v>
      </c>
      <c r="AY325" s="83">
        <v>2889061.0536463675</v>
      </c>
      <c r="AZ325" s="83">
        <v>12600757.053646367</v>
      </c>
      <c r="BA325" s="83">
        <v>9238578.4656722061</v>
      </c>
      <c r="BB325" s="83">
        <v>0</v>
      </c>
      <c r="BC325" s="83">
        <v>2748316.7961836527</v>
      </c>
      <c r="BD325" s="83">
        <v>11986895.261855859</v>
      </c>
      <c r="BE325" s="586">
        <f t="shared" si="23"/>
        <v>11984746.720356163</v>
      </c>
      <c r="BF325" s="82">
        <v>0.95128373722490955</v>
      </c>
    </row>
    <row r="326" spans="1:58">
      <c r="A326" s="598" t="s">
        <v>675</v>
      </c>
      <c r="B326" s="586">
        <v>39190536.54423327</v>
      </c>
      <c r="C326" s="586">
        <v>39190536.54423327</v>
      </c>
      <c r="D326" s="586">
        <v>-39190536.54423327</v>
      </c>
      <c r="E326" s="586">
        <v>0</v>
      </c>
      <c r="F326" s="586">
        <v>0</v>
      </c>
      <c r="G326" s="586">
        <v>36989718.739390031</v>
      </c>
      <c r="H326" s="586">
        <v>-36989718.739390031</v>
      </c>
      <c r="I326" s="586">
        <v>0</v>
      </c>
      <c r="J326" s="586">
        <v>0</v>
      </c>
      <c r="K326" s="599">
        <v>0.94384313155908861</v>
      </c>
      <c r="L326" s="586">
        <v>39333234.321404867</v>
      </c>
      <c r="M326" s="586">
        <v>39333234.321404867</v>
      </c>
      <c r="N326" s="586">
        <v>-39333234.321404867</v>
      </c>
      <c r="O326" s="586">
        <v>0</v>
      </c>
      <c r="P326" s="586">
        <v>0</v>
      </c>
      <c r="Q326" s="586">
        <v>37082436.888702758</v>
      </c>
      <c r="R326" s="586">
        <v>-37082436.888702758</v>
      </c>
      <c r="S326" s="586">
        <v>0</v>
      </c>
      <c r="T326" s="586">
        <v>0</v>
      </c>
      <c r="U326" s="599">
        <v>0.94277619240995802</v>
      </c>
      <c r="V326" s="586">
        <v>23034939.798594698</v>
      </c>
      <c r="W326" s="586">
        <v>23034939.798594698</v>
      </c>
      <c r="X326" s="586">
        <v>-23034939.798594698</v>
      </c>
      <c r="Y326" s="586">
        <v>0</v>
      </c>
      <c r="Z326" s="586">
        <v>0</v>
      </c>
      <c r="AA326" s="586">
        <v>21816888.466056623</v>
      </c>
      <c r="AB326" s="586">
        <v>-21816888.466056623</v>
      </c>
      <c r="AC326" s="586">
        <v>0</v>
      </c>
      <c r="AD326" s="586">
        <v>0</v>
      </c>
      <c r="AE326" s="586">
        <f t="shared" si="22"/>
        <v>0</v>
      </c>
      <c r="AF326" s="599">
        <v>0.94712157517284312</v>
      </c>
      <c r="AG326" s="586">
        <v>23304692.494202282</v>
      </c>
      <c r="AH326" s="586">
        <v>23304692.494202282</v>
      </c>
      <c r="AI326" s="586">
        <v>-23304692.494202282</v>
      </c>
      <c r="AJ326" s="586">
        <v>0</v>
      </c>
      <c r="AK326" s="586">
        <v>0</v>
      </c>
      <c r="AL326" s="586">
        <v>22074661.277419273</v>
      </c>
      <c r="AM326" s="586">
        <v>-22074661.277419273</v>
      </c>
      <c r="AN326" s="586">
        <v>0</v>
      </c>
      <c r="AO326" s="586">
        <v>0</v>
      </c>
      <c r="AP326" s="599">
        <v>0.94721959034263092</v>
      </c>
      <c r="AV326" s="83">
        <v>23304692.494202282</v>
      </c>
      <c r="AW326" s="83">
        <v>23304692.494202282</v>
      </c>
      <c r="AX326" s="83">
        <v>-23304692.494202282</v>
      </c>
      <c r="AY326" s="83">
        <v>0</v>
      </c>
      <c r="AZ326" s="83">
        <v>0</v>
      </c>
      <c r="BA326" s="83">
        <v>22074661.277419273</v>
      </c>
      <c r="BB326" s="83">
        <v>-22074661.277419273</v>
      </c>
      <c r="BC326" s="83">
        <v>0</v>
      </c>
      <c r="BD326" s="83">
        <v>0</v>
      </c>
      <c r="BE326" s="586">
        <f t="shared" si="23"/>
        <v>0</v>
      </c>
      <c r="BF326" s="82">
        <v>0.94721959034263092</v>
      </c>
    </row>
    <row r="327" spans="1:58">
      <c r="A327" s="598" t="s">
        <v>674</v>
      </c>
      <c r="B327" s="586">
        <v>0</v>
      </c>
      <c r="C327" s="586">
        <v>0</v>
      </c>
      <c r="D327" s="586">
        <v>0</v>
      </c>
      <c r="E327" s="586">
        <v>0</v>
      </c>
      <c r="F327" s="586">
        <v>0</v>
      </c>
      <c r="G327" s="586">
        <v>0</v>
      </c>
      <c r="H327" s="586">
        <v>0</v>
      </c>
      <c r="I327" s="586">
        <v>0</v>
      </c>
      <c r="J327" s="586">
        <v>0</v>
      </c>
      <c r="K327" s="599">
        <v>0.94645979999999963</v>
      </c>
      <c r="L327" s="586">
        <v>0</v>
      </c>
      <c r="M327" s="586">
        <v>0</v>
      </c>
      <c r="N327" s="586">
        <v>0</v>
      </c>
      <c r="O327" s="586">
        <v>0</v>
      </c>
      <c r="P327" s="586">
        <v>0</v>
      </c>
      <c r="Q327" s="586">
        <v>0</v>
      </c>
      <c r="R327" s="586">
        <v>0</v>
      </c>
      <c r="S327" s="586">
        <v>0</v>
      </c>
      <c r="T327" s="586">
        <v>0</v>
      </c>
      <c r="U327" s="599">
        <v>0.94277619240995802</v>
      </c>
      <c r="V327" s="586">
        <v>0</v>
      </c>
      <c r="W327" s="586">
        <v>0</v>
      </c>
      <c r="X327" s="586">
        <v>0</v>
      </c>
      <c r="Y327" s="586">
        <v>0</v>
      </c>
      <c r="Z327" s="586">
        <v>0</v>
      </c>
      <c r="AA327" s="586">
        <v>0</v>
      </c>
      <c r="AB327" s="586">
        <v>0</v>
      </c>
      <c r="AC327" s="586">
        <v>0</v>
      </c>
      <c r="AD327" s="586">
        <v>0</v>
      </c>
      <c r="AE327" s="586">
        <f t="shared" si="22"/>
        <v>0</v>
      </c>
      <c r="AF327" s="599">
        <v>0.94712157517284312</v>
      </c>
      <c r="AG327" s="586">
        <v>0</v>
      </c>
      <c r="AH327" s="586">
        <v>0</v>
      </c>
      <c r="AI327" s="586">
        <v>0</v>
      </c>
      <c r="AJ327" s="586">
        <v>0</v>
      </c>
      <c r="AK327" s="586">
        <v>0</v>
      </c>
      <c r="AL327" s="586">
        <v>0</v>
      </c>
      <c r="AM327" s="586">
        <v>0</v>
      </c>
      <c r="AN327" s="586">
        <v>0</v>
      </c>
      <c r="AO327" s="586">
        <v>0</v>
      </c>
      <c r="AP327" s="599">
        <v>0.94721959034263092</v>
      </c>
      <c r="AV327" s="83">
        <v>0</v>
      </c>
      <c r="AW327" s="83">
        <v>0</v>
      </c>
      <c r="AX327" s="83">
        <v>0</v>
      </c>
      <c r="AY327" s="83">
        <v>0</v>
      </c>
      <c r="AZ327" s="83">
        <v>0</v>
      </c>
      <c r="BA327" s="83">
        <v>0</v>
      </c>
      <c r="BB327" s="83">
        <v>0</v>
      </c>
      <c r="BC327" s="83">
        <v>0</v>
      </c>
      <c r="BD327" s="83">
        <v>0</v>
      </c>
      <c r="BE327" s="586">
        <f t="shared" si="23"/>
        <v>0</v>
      </c>
      <c r="BF327" s="82">
        <v>0.94721959034263092</v>
      </c>
    </row>
    <row r="328" spans="1:58">
      <c r="A328" s="598" t="s">
        <v>673</v>
      </c>
      <c r="B328" s="586">
        <v>0</v>
      </c>
      <c r="C328" s="586">
        <v>0</v>
      </c>
      <c r="D328" s="586">
        <v>0</v>
      </c>
      <c r="E328" s="586">
        <v>0</v>
      </c>
      <c r="F328" s="586">
        <v>0</v>
      </c>
      <c r="G328" s="586">
        <v>0</v>
      </c>
      <c r="H328" s="586">
        <v>0</v>
      </c>
      <c r="I328" s="586">
        <v>0</v>
      </c>
      <c r="J328" s="586">
        <v>0</v>
      </c>
      <c r="K328" s="599">
        <v>0.94630981009817317</v>
      </c>
      <c r="L328" s="586">
        <v>-146014234.31</v>
      </c>
      <c r="M328" s="586">
        <v>-146014234.31</v>
      </c>
      <c r="N328" s="586">
        <v>0</v>
      </c>
      <c r="O328" s="586">
        <v>0</v>
      </c>
      <c r="P328" s="586">
        <v>-146014234.31</v>
      </c>
      <c r="Q328" s="586">
        <v>-138076594.3535147</v>
      </c>
      <c r="R328" s="586">
        <v>0</v>
      </c>
      <c r="S328" s="586">
        <v>0</v>
      </c>
      <c r="T328" s="586">
        <v>-138076594.3535147</v>
      </c>
      <c r="U328" s="599">
        <v>0.94563790308530427</v>
      </c>
      <c r="V328" s="586">
        <v>0</v>
      </c>
      <c r="W328" s="586">
        <v>0</v>
      </c>
      <c r="X328" s="586">
        <v>0</v>
      </c>
      <c r="Y328" s="586">
        <v>0</v>
      </c>
      <c r="Z328" s="586">
        <v>0</v>
      </c>
      <c r="AA328" s="586">
        <v>0</v>
      </c>
      <c r="AB328" s="586">
        <v>0</v>
      </c>
      <c r="AC328" s="586">
        <v>0</v>
      </c>
      <c r="AD328" s="586">
        <v>0</v>
      </c>
      <c r="AE328" s="586">
        <f t="shared" si="22"/>
        <v>0</v>
      </c>
      <c r="AF328" s="599">
        <v>0.95059518137784804</v>
      </c>
      <c r="AG328" s="586">
        <v>0</v>
      </c>
      <c r="AH328" s="586">
        <v>0</v>
      </c>
      <c r="AI328" s="586">
        <v>0</v>
      </c>
      <c r="AJ328" s="586">
        <v>0</v>
      </c>
      <c r="AK328" s="586">
        <v>0</v>
      </c>
      <c r="AL328" s="586">
        <v>0</v>
      </c>
      <c r="AM328" s="586">
        <v>0</v>
      </c>
      <c r="AN328" s="586">
        <v>0</v>
      </c>
      <c r="AO328" s="586">
        <v>0</v>
      </c>
      <c r="AP328" s="599">
        <v>0.95128373722490955</v>
      </c>
      <c r="AV328" s="83">
        <v>0</v>
      </c>
      <c r="AW328" s="83">
        <v>0</v>
      </c>
      <c r="AX328" s="83">
        <v>0</v>
      </c>
      <c r="AY328" s="83">
        <v>0</v>
      </c>
      <c r="AZ328" s="83">
        <v>0</v>
      </c>
      <c r="BA328" s="83">
        <v>0</v>
      </c>
      <c r="BB328" s="83">
        <v>0</v>
      </c>
      <c r="BC328" s="83">
        <v>0</v>
      </c>
      <c r="BD328" s="83">
        <v>0</v>
      </c>
      <c r="BE328" s="586">
        <f t="shared" si="23"/>
        <v>0</v>
      </c>
      <c r="BF328" s="82">
        <v>0.95128373722490955</v>
      </c>
    </row>
    <row r="329" spans="1:58">
      <c r="A329" s="598" t="s">
        <v>3153</v>
      </c>
      <c r="B329" s="586">
        <v>0</v>
      </c>
      <c r="C329" s="586">
        <v>0</v>
      </c>
      <c r="D329" s="586">
        <v>0</v>
      </c>
      <c r="E329" s="586">
        <v>0</v>
      </c>
      <c r="F329" s="586">
        <v>0</v>
      </c>
      <c r="G329" s="586">
        <v>0</v>
      </c>
      <c r="H329" s="586">
        <v>0</v>
      </c>
      <c r="I329" s="586">
        <v>0</v>
      </c>
      <c r="J329" s="586">
        <v>0</v>
      </c>
      <c r="K329" s="599">
        <v>0</v>
      </c>
      <c r="L329" s="586">
        <v>146014234.31</v>
      </c>
      <c r="M329" s="586">
        <v>146014234.31</v>
      </c>
      <c r="N329" s="586">
        <v>0</v>
      </c>
      <c r="O329" s="586">
        <v>0</v>
      </c>
      <c r="P329" s="586">
        <v>146014234.31</v>
      </c>
      <c r="Q329" s="586">
        <v>0</v>
      </c>
      <c r="R329" s="586">
        <v>0</v>
      </c>
      <c r="S329" s="586">
        <v>0</v>
      </c>
      <c r="T329" s="586">
        <v>0</v>
      </c>
      <c r="U329" s="599">
        <v>0</v>
      </c>
      <c r="V329" s="586">
        <v>0</v>
      </c>
      <c r="W329" s="586">
        <v>0</v>
      </c>
      <c r="X329" s="586">
        <v>0</v>
      </c>
      <c r="Y329" s="586">
        <v>0</v>
      </c>
      <c r="Z329" s="586">
        <v>0</v>
      </c>
      <c r="AA329" s="586">
        <v>0</v>
      </c>
      <c r="AB329" s="586">
        <v>0</v>
      </c>
      <c r="AC329" s="586">
        <v>0</v>
      </c>
      <c r="AD329" s="586">
        <v>0</v>
      </c>
      <c r="AE329" s="586">
        <f t="shared" si="22"/>
        <v>0</v>
      </c>
      <c r="AF329" s="599">
        <v>0</v>
      </c>
      <c r="AG329" s="586">
        <v>0</v>
      </c>
      <c r="AH329" s="586">
        <v>0</v>
      </c>
      <c r="AI329" s="586">
        <v>0</v>
      </c>
      <c r="AJ329" s="586">
        <v>0</v>
      </c>
      <c r="AK329" s="586">
        <v>0</v>
      </c>
      <c r="AL329" s="586">
        <v>0</v>
      </c>
      <c r="AM329" s="586">
        <v>0</v>
      </c>
      <c r="AN329" s="586">
        <v>0</v>
      </c>
      <c r="AO329" s="586">
        <v>0</v>
      </c>
      <c r="AP329" s="599">
        <v>0</v>
      </c>
      <c r="AV329" s="83">
        <v>0</v>
      </c>
      <c r="AW329" s="83">
        <v>0</v>
      </c>
      <c r="AX329" s="83">
        <v>0</v>
      </c>
      <c r="AY329" s="83">
        <v>0</v>
      </c>
      <c r="AZ329" s="83">
        <v>0</v>
      </c>
      <c r="BA329" s="83">
        <v>0</v>
      </c>
      <c r="BB329" s="83">
        <v>0</v>
      </c>
      <c r="BC329" s="83">
        <v>0</v>
      </c>
      <c r="BD329" s="83">
        <v>0</v>
      </c>
      <c r="BE329" s="586">
        <f t="shared" si="23"/>
        <v>0</v>
      </c>
      <c r="BF329" s="82">
        <v>0</v>
      </c>
    </row>
    <row r="330" spans="1:58">
      <c r="A330" s="598" t="s">
        <v>672</v>
      </c>
      <c r="B330" s="586">
        <v>0</v>
      </c>
      <c r="C330" s="586">
        <v>0</v>
      </c>
      <c r="D330" s="586">
        <v>0</v>
      </c>
      <c r="E330" s="586">
        <v>0</v>
      </c>
      <c r="F330" s="586">
        <v>0</v>
      </c>
      <c r="G330" s="586">
        <v>0</v>
      </c>
      <c r="H330" s="586">
        <v>0</v>
      </c>
      <c r="I330" s="586">
        <v>0</v>
      </c>
      <c r="J330" s="586">
        <v>0</v>
      </c>
      <c r="K330" s="599">
        <v>0.94384313155908861</v>
      </c>
      <c r="L330" s="586">
        <v>0</v>
      </c>
      <c r="M330" s="586">
        <v>0</v>
      </c>
      <c r="N330" s="586">
        <v>0</v>
      </c>
      <c r="O330" s="586">
        <v>0</v>
      </c>
      <c r="P330" s="586">
        <v>0</v>
      </c>
      <c r="Q330" s="586">
        <v>0</v>
      </c>
      <c r="R330" s="586">
        <v>0</v>
      </c>
      <c r="S330" s="586">
        <v>0</v>
      </c>
      <c r="T330" s="586">
        <v>0</v>
      </c>
      <c r="U330" s="599">
        <v>0.94277619240995802</v>
      </c>
      <c r="V330" s="586">
        <v>0</v>
      </c>
      <c r="W330" s="586">
        <v>0</v>
      </c>
      <c r="X330" s="586">
        <v>0</v>
      </c>
      <c r="Y330" s="586">
        <v>0</v>
      </c>
      <c r="Z330" s="586">
        <v>0</v>
      </c>
      <c r="AA330" s="586">
        <v>0</v>
      </c>
      <c r="AB330" s="586">
        <v>0</v>
      </c>
      <c r="AC330" s="586">
        <v>0</v>
      </c>
      <c r="AD330" s="586">
        <v>0</v>
      </c>
      <c r="AE330" s="586">
        <f t="shared" si="22"/>
        <v>0</v>
      </c>
      <c r="AF330" s="599">
        <v>0.94712157517284312</v>
      </c>
      <c r="AG330" s="586">
        <v>0</v>
      </c>
      <c r="AH330" s="586">
        <v>0</v>
      </c>
      <c r="AI330" s="586">
        <v>0</v>
      </c>
      <c r="AJ330" s="586">
        <v>0</v>
      </c>
      <c r="AK330" s="586">
        <v>0</v>
      </c>
      <c r="AL330" s="586">
        <v>0</v>
      </c>
      <c r="AM330" s="586">
        <v>0</v>
      </c>
      <c r="AN330" s="586">
        <v>0</v>
      </c>
      <c r="AO330" s="586">
        <v>0</v>
      </c>
      <c r="AP330" s="599">
        <v>0.94721959034263092</v>
      </c>
      <c r="AV330" s="83">
        <v>0</v>
      </c>
      <c r="AW330" s="83">
        <v>0</v>
      </c>
      <c r="AX330" s="83">
        <v>0</v>
      </c>
      <c r="AY330" s="83">
        <v>0</v>
      </c>
      <c r="AZ330" s="83">
        <v>0</v>
      </c>
      <c r="BA330" s="83">
        <v>0</v>
      </c>
      <c r="BB330" s="83">
        <v>0</v>
      </c>
      <c r="BC330" s="83">
        <v>0</v>
      </c>
      <c r="BD330" s="83">
        <v>0</v>
      </c>
      <c r="BE330" s="586">
        <f t="shared" si="23"/>
        <v>0</v>
      </c>
      <c r="BF330" s="82">
        <v>0.94721959034263092</v>
      </c>
    </row>
    <row r="331" spans="1:58" ht="15.75" thickBot="1">
      <c r="A331" s="598" t="s">
        <v>671</v>
      </c>
      <c r="B331" s="586">
        <v>1659285.5400000005</v>
      </c>
      <c r="C331" s="586">
        <v>1659285.5400000005</v>
      </c>
      <c r="D331" s="586">
        <v>0</v>
      </c>
      <c r="E331" s="586">
        <v>0</v>
      </c>
      <c r="F331" s="586">
        <v>1659285.5400000005</v>
      </c>
      <c r="G331" s="586">
        <v>1659285.5400000005</v>
      </c>
      <c r="H331" s="586">
        <v>0</v>
      </c>
      <c r="I331" s="586">
        <v>0</v>
      </c>
      <c r="J331" s="586">
        <v>1659285.5400000005</v>
      </c>
      <c r="K331" s="599">
        <v>1</v>
      </c>
      <c r="L331" s="586">
        <v>1656000</v>
      </c>
      <c r="M331" s="586">
        <v>1656000</v>
      </c>
      <c r="N331" s="586">
        <v>0</v>
      </c>
      <c r="O331" s="586">
        <v>0</v>
      </c>
      <c r="P331" s="586">
        <v>1656000</v>
      </c>
      <c r="Q331" s="586">
        <v>1656000</v>
      </c>
      <c r="R331" s="586">
        <v>0</v>
      </c>
      <c r="S331" s="586">
        <v>0</v>
      </c>
      <c r="T331" s="586">
        <v>1656000</v>
      </c>
      <c r="U331" s="599">
        <v>1</v>
      </c>
      <c r="V331" s="586">
        <v>1656000</v>
      </c>
      <c r="W331" s="586">
        <v>1656000</v>
      </c>
      <c r="X331" s="586">
        <v>0</v>
      </c>
      <c r="Y331" s="586">
        <v>0</v>
      </c>
      <c r="Z331" s="586">
        <v>1656000</v>
      </c>
      <c r="AA331" s="586">
        <v>1656000</v>
      </c>
      <c r="AB331" s="586">
        <v>0</v>
      </c>
      <c r="AC331" s="586">
        <v>0</v>
      </c>
      <c r="AD331" s="586">
        <v>1656000</v>
      </c>
      <c r="AE331" s="586">
        <f t="shared" si="22"/>
        <v>1656000</v>
      </c>
      <c r="AF331" s="599">
        <v>1</v>
      </c>
      <c r="AG331" s="586">
        <v>1656000</v>
      </c>
      <c r="AH331" s="586">
        <v>1656000</v>
      </c>
      <c r="AI331" s="586">
        <v>0</v>
      </c>
      <c r="AJ331" s="586">
        <v>0</v>
      </c>
      <c r="AK331" s="586">
        <v>1656000</v>
      </c>
      <c r="AL331" s="586">
        <v>1656000</v>
      </c>
      <c r="AM331" s="586">
        <v>0</v>
      </c>
      <c r="AN331" s="586">
        <v>0</v>
      </c>
      <c r="AO331" s="586">
        <v>1656000</v>
      </c>
      <c r="AP331" s="599">
        <v>1</v>
      </c>
      <c r="AV331" s="83">
        <v>1656000</v>
      </c>
      <c r="AW331" s="83">
        <v>1656000</v>
      </c>
      <c r="AX331" s="83">
        <v>0</v>
      </c>
      <c r="AY331" s="83">
        <v>0</v>
      </c>
      <c r="AZ331" s="83">
        <v>1656000</v>
      </c>
      <c r="BA331" s="83">
        <v>1656000</v>
      </c>
      <c r="BB331" s="83">
        <v>0</v>
      </c>
      <c r="BC331" s="83">
        <v>0</v>
      </c>
      <c r="BD331" s="83">
        <v>1656000</v>
      </c>
      <c r="BE331" s="586">
        <f t="shared" si="23"/>
        <v>1656000</v>
      </c>
      <c r="BF331" s="82">
        <v>1</v>
      </c>
    </row>
    <row r="332" spans="1:58">
      <c r="A332" s="597" t="s">
        <v>670</v>
      </c>
      <c r="B332" s="600">
        <v>92846115.723619267</v>
      </c>
      <c r="C332" s="600">
        <v>92846115.723619267</v>
      </c>
      <c r="D332" s="600">
        <v>-39190536.54423327</v>
      </c>
      <c r="E332" s="600">
        <v>0</v>
      </c>
      <c r="F332" s="600">
        <v>53655579.179385982</v>
      </c>
      <c r="G332" s="600">
        <v>87853607.039086238</v>
      </c>
      <c r="H332" s="600">
        <v>-36989718.739390031</v>
      </c>
      <c r="I332" s="600">
        <v>0</v>
      </c>
      <c r="J332" s="600">
        <v>50863888.2996962</v>
      </c>
      <c r="K332" s="601" t="s">
        <v>5</v>
      </c>
      <c r="L332" s="600">
        <v>92922379.826989621</v>
      </c>
      <c r="M332" s="600">
        <v>92922379.826989621</v>
      </c>
      <c r="N332" s="600">
        <v>-39333234.321404867</v>
      </c>
      <c r="O332" s="600">
        <v>0</v>
      </c>
      <c r="P332" s="600">
        <v>53589145.505584747</v>
      </c>
      <c r="Q332" s="600">
        <v>-50228206.64828679</v>
      </c>
      <c r="R332" s="600">
        <v>-37082436.888702758</v>
      </c>
      <c r="S332" s="600">
        <v>0</v>
      </c>
      <c r="T332" s="600">
        <v>-87310643.53698954</v>
      </c>
      <c r="U332" s="601" t="s">
        <v>5</v>
      </c>
      <c r="V332" s="600">
        <v>91684099.459359944</v>
      </c>
      <c r="W332" s="600">
        <v>91684099.459359944</v>
      </c>
      <c r="X332" s="600">
        <v>-23034939.798594698</v>
      </c>
      <c r="Y332" s="600">
        <v>34338294.609617934</v>
      </c>
      <c r="Z332" s="600">
        <v>102987454.27038319</v>
      </c>
      <c r="AA332" s="600">
        <v>87156263.224856913</v>
      </c>
      <c r="AB332" s="600">
        <v>-21816888.466056623</v>
      </c>
      <c r="AC332" s="600">
        <v>32641817.39263574</v>
      </c>
      <c r="AD332" s="600">
        <v>97981192.151436031</v>
      </c>
      <c r="AE332" s="600">
        <f>SUM(AE324:AE331)</f>
        <v>97967796.925613865</v>
      </c>
      <c r="AF332" s="601" t="s">
        <v>5</v>
      </c>
      <c r="AG332" s="600">
        <v>92725643.259566486</v>
      </c>
      <c r="AH332" s="600">
        <v>92725643.259566486</v>
      </c>
      <c r="AI332" s="600">
        <v>-23304692.494202282</v>
      </c>
      <c r="AJ332" s="600">
        <v>34824384.802700631</v>
      </c>
      <c r="AK332" s="600">
        <v>104245335.56806482</v>
      </c>
      <c r="AL332" s="600">
        <v>88194356.894356921</v>
      </c>
      <c r="AM332" s="600">
        <v>-22074661.277419273</v>
      </c>
      <c r="AN332" s="600">
        <v>33127870.921671417</v>
      </c>
      <c r="AO332" s="600">
        <v>99247566.538609058</v>
      </c>
      <c r="AP332" s="601" t="s">
        <v>5</v>
      </c>
      <c r="AV332" s="78">
        <v>92725643.259566486</v>
      </c>
      <c r="AW332" s="78">
        <v>92725643.259566486</v>
      </c>
      <c r="AX332" s="78">
        <v>-23304692.494202282</v>
      </c>
      <c r="AY332" s="78">
        <v>34824384.802700631</v>
      </c>
      <c r="AZ332" s="78">
        <v>104245335.56806482</v>
      </c>
      <c r="BA332" s="78">
        <v>88194356.894356921</v>
      </c>
      <c r="BB332" s="78">
        <v>-22074661.277419273</v>
      </c>
      <c r="BC332" s="78">
        <v>33127870.921671417</v>
      </c>
      <c r="BD332" s="78">
        <v>99247566.538609058</v>
      </c>
      <c r="BE332" s="600">
        <f>SUM(BE324:BE331)</f>
        <v>99230074.141608164</v>
      </c>
      <c r="BF332" s="74" t="s">
        <v>5</v>
      </c>
    </row>
    <row r="334" spans="1:58">
      <c r="A334" s="597" t="s">
        <v>661</v>
      </c>
      <c r="B334" s="586"/>
      <c r="C334" s="586"/>
      <c r="D334" s="586"/>
      <c r="E334" s="586"/>
      <c r="F334" s="586"/>
      <c r="G334" s="586"/>
      <c r="H334" s="586"/>
      <c r="I334" s="586"/>
      <c r="J334" s="586"/>
      <c r="K334" s="586"/>
      <c r="L334" s="586"/>
      <c r="M334" s="586"/>
      <c r="N334" s="586"/>
      <c r="O334" s="586"/>
      <c r="P334" s="586"/>
      <c r="Q334" s="586"/>
      <c r="R334" s="586"/>
      <c r="S334" s="586"/>
      <c r="T334" s="586"/>
      <c r="U334" s="586"/>
      <c r="V334" s="586"/>
      <c r="W334" s="586"/>
      <c r="X334" s="586"/>
      <c r="Y334" s="586"/>
      <c r="Z334" s="586"/>
      <c r="AA334" s="586"/>
      <c r="AB334" s="586"/>
      <c r="AC334" s="586"/>
      <c r="AD334" s="586"/>
      <c r="AE334" s="586"/>
      <c r="AF334" s="586"/>
      <c r="AG334" s="586"/>
      <c r="AH334" s="586"/>
      <c r="AI334" s="586"/>
      <c r="AJ334" s="586"/>
      <c r="AK334" s="586"/>
      <c r="AL334" s="586"/>
      <c r="AM334" s="586"/>
      <c r="AN334" s="586"/>
      <c r="AO334" s="586"/>
      <c r="AP334" s="586"/>
      <c r="AV334" s="83"/>
      <c r="AW334" s="83"/>
      <c r="AX334" s="83"/>
      <c r="AY334" s="83"/>
      <c r="AZ334" s="83"/>
      <c r="BA334" s="83"/>
      <c r="BB334" s="83"/>
      <c r="BC334" s="83"/>
      <c r="BD334" s="83"/>
      <c r="BE334" s="586"/>
      <c r="BF334" s="83"/>
    </row>
    <row r="335" spans="1:58">
      <c r="A335" s="598" t="s">
        <v>669</v>
      </c>
      <c r="B335" s="586">
        <v>77612479.545082077</v>
      </c>
      <c r="C335" s="586">
        <v>77612479.545082077</v>
      </c>
      <c r="D335" s="586">
        <v>0</v>
      </c>
      <c r="E335" s="586">
        <v>0</v>
      </c>
      <c r="F335" s="586">
        <v>77612479.545082077</v>
      </c>
      <c r="G335" s="586">
        <v>73445450.779554963</v>
      </c>
      <c r="H335" s="586">
        <v>0</v>
      </c>
      <c r="I335" s="586">
        <v>0</v>
      </c>
      <c r="J335" s="586">
        <v>73445450.779554963</v>
      </c>
      <c r="K335" s="599">
        <v>0.94630981009817317</v>
      </c>
      <c r="L335" s="586">
        <v>77875477.212586269</v>
      </c>
      <c r="M335" s="586">
        <v>77875477.212586269</v>
      </c>
      <c r="N335" s="586">
        <v>0</v>
      </c>
      <c r="O335" s="586">
        <v>0</v>
      </c>
      <c r="P335" s="586">
        <v>77875477.212586269</v>
      </c>
      <c r="Q335" s="586">
        <v>73642002.973077476</v>
      </c>
      <c r="R335" s="586">
        <v>0</v>
      </c>
      <c r="S335" s="586">
        <v>0</v>
      </c>
      <c r="T335" s="586">
        <v>73642002.973077476</v>
      </c>
      <c r="U335" s="599">
        <v>0.94563790308530427</v>
      </c>
      <c r="V335" s="586">
        <v>78101445.165355012</v>
      </c>
      <c r="W335" s="586">
        <v>78101445.165355012</v>
      </c>
      <c r="X335" s="586">
        <v>0</v>
      </c>
      <c r="Y335" s="586">
        <v>158560589.19079608</v>
      </c>
      <c r="Z335" s="586">
        <v>236662034.3561511</v>
      </c>
      <c r="AA335" s="586">
        <v>74242857.432832703</v>
      </c>
      <c r="AB335" s="586">
        <v>0</v>
      </c>
      <c r="AC335" s="586">
        <v>150726932.04120326</v>
      </c>
      <c r="AD335" s="586">
        <v>224969789.47403598</v>
      </c>
      <c r="AE335" s="586">
        <f t="shared" ref="AE335:AE342" si="24">+IF(AF335=1,AD335,AD335*$AT$6)</f>
        <v>224938504.60383886</v>
      </c>
      <c r="AF335" s="599">
        <v>0.95059518137784804</v>
      </c>
      <c r="AG335" s="586">
        <v>78270514.111634701</v>
      </c>
      <c r="AH335" s="586">
        <v>78270514.111634701</v>
      </c>
      <c r="AI335" s="586">
        <v>0</v>
      </c>
      <c r="AJ335" s="586">
        <v>159061695.06908107</v>
      </c>
      <c r="AK335" s="586">
        <v>237332209.18071577</v>
      </c>
      <c r="AL335" s="586">
        <v>74457467.178630874</v>
      </c>
      <c r="AM335" s="586">
        <v>0</v>
      </c>
      <c r="AN335" s="586">
        <v>151312803.73464447</v>
      </c>
      <c r="AO335" s="586">
        <v>225770270.91327536</v>
      </c>
      <c r="AP335" s="599">
        <v>0.95128373722490955</v>
      </c>
      <c r="AV335" s="83">
        <v>78270514.111634701</v>
      </c>
      <c r="AW335" s="83">
        <v>78270514.111634701</v>
      </c>
      <c r="AX335" s="83">
        <v>0</v>
      </c>
      <c r="AY335" s="83">
        <v>159061695.06908107</v>
      </c>
      <c r="AZ335" s="83">
        <v>237332209.18071577</v>
      </c>
      <c r="BA335" s="83">
        <v>74457467.178630874</v>
      </c>
      <c r="BB335" s="83">
        <v>0</v>
      </c>
      <c r="BC335" s="83">
        <v>151312803.73464447</v>
      </c>
      <c r="BD335" s="83">
        <v>225770270.91327536</v>
      </c>
      <c r="BE335" s="586">
        <f t="shared" ref="BE335:BE342" si="25">+IF(BF335=1,BD335,BD335*$BJ$6)</f>
        <v>225729803.65416795</v>
      </c>
      <c r="BF335" s="82">
        <v>0.95128373722490955</v>
      </c>
    </row>
    <row r="336" spans="1:58">
      <c r="A336" s="598" t="s">
        <v>668</v>
      </c>
      <c r="B336" s="586">
        <v>31504584.412183441</v>
      </c>
      <c r="C336" s="586">
        <v>31504584.412183441</v>
      </c>
      <c r="D336" s="586">
        <v>0</v>
      </c>
      <c r="E336" s="586">
        <v>0</v>
      </c>
      <c r="F336" s="586">
        <v>31504584.412183441</v>
      </c>
      <c r="G336" s="586">
        <v>29813097.292315178</v>
      </c>
      <c r="H336" s="586">
        <v>0</v>
      </c>
      <c r="I336" s="586">
        <v>0</v>
      </c>
      <c r="J336" s="586">
        <v>29813097.292315178</v>
      </c>
      <c r="K336" s="599">
        <v>0.94630981009817317</v>
      </c>
      <c r="L336" s="586">
        <v>31636189.672733761</v>
      </c>
      <c r="M336" s="586">
        <v>31636189.672733761</v>
      </c>
      <c r="N336" s="586">
        <v>0</v>
      </c>
      <c r="O336" s="586">
        <v>0</v>
      </c>
      <c r="P336" s="586">
        <v>31636189.672733761</v>
      </c>
      <c r="Q336" s="586">
        <v>29916380.063732911</v>
      </c>
      <c r="R336" s="586">
        <v>0</v>
      </c>
      <c r="S336" s="586">
        <v>0</v>
      </c>
      <c r="T336" s="586">
        <v>29916380.063732911</v>
      </c>
      <c r="U336" s="599">
        <v>0.94563790308530427</v>
      </c>
      <c r="V336" s="586">
        <v>31418202.703133762</v>
      </c>
      <c r="W336" s="586">
        <v>31418202.703133762</v>
      </c>
      <c r="X336" s="586">
        <v>0</v>
      </c>
      <c r="Y336" s="586">
        <v>0</v>
      </c>
      <c r="Z336" s="586">
        <v>31418202.703133762</v>
      </c>
      <c r="AA336" s="586">
        <v>29865992.097151432</v>
      </c>
      <c r="AB336" s="586">
        <v>0</v>
      </c>
      <c r="AC336" s="586">
        <v>0</v>
      </c>
      <c r="AD336" s="586">
        <v>29865992.097151432</v>
      </c>
      <c r="AE336" s="586">
        <f t="shared" si="24"/>
        <v>29861838.856450751</v>
      </c>
      <c r="AF336" s="599">
        <v>0.95059518137784804</v>
      </c>
      <c r="AG336" s="586">
        <v>31200215.73353377</v>
      </c>
      <c r="AH336" s="586">
        <v>31200215.73353377</v>
      </c>
      <c r="AI336" s="586">
        <v>0</v>
      </c>
      <c r="AJ336" s="586">
        <v>0</v>
      </c>
      <c r="AK336" s="586">
        <v>31200215.73353377</v>
      </c>
      <c r="AL336" s="586">
        <v>29680257.825219426</v>
      </c>
      <c r="AM336" s="586">
        <v>0</v>
      </c>
      <c r="AN336" s="586">
        <v>0</v>
      </c>
      <c r="AO336" s="586">
        <v>29680257.825219426</v>
      </c>
      <c r="AP336" s="599">
        <v>0.95128373722490955</v>
      </c>
      <c r="AV336" s="83">
        <v>31200215.73353377</v>
      </c>
      <c r="AW336" s="83">
        <v>31200215.73353377</v>
      </c>
      <c r="AX336" s="83">
        <v>0</v>
      </c>
      <c r="AY336" s="83">
        <v>0</v>
      </c>
      <c r="AZ336" s="83">
        <v>31200215.73353377</v>
      </c>
      <c r="BA336" s="83">
        <v>29680257.825219426</v>
      </c>
      <c r="BB336" s="83">
        <v>0</v>
      </c>
      <c r="BC336" s="83">
        <v>0</v>
      </c>
      <c r="BD336" s="83">
        <v>29680257.825219426</v>
      </c>
      <c r="BE336" s="586">
        <f t="shared" si="25"/>
        <v>29674937.910073247</v>
      </c>
      <c r="BF336" s="82">
        <v>0.95128373722490955</v>
      </c>
    </row>
    <row r="337" spans="1:58">
      <c r="A337" s="598" t="s">
        <v>667</v>
      </c>
      <c r="B337" s="586">
        <v>14283643.546801785</v>
      </c>
      <c r="C337" s="586">
        <v>14283643.546801785</v>
      </c>
      <c r="D337" s="586">
        <v>0</v>
      </c>
      <c r="E337" s="586">
        <v>0</v>
      </c>
      <c r="F337" s="586">
        <v>14283643.546801785</v>
      </c>
      <c r="G337" s="586">
        <v>13516752.012283994</v>
      </c>
      <c r="H337" s="586">
        <v>0</v>
      </c>
      <c r="I337" s="586">
        <v>0</v>
      </c>
      <c r="J337" s="586">
        <v>13516752.012283994</v>
      </c>
      <c r="K337" s="599">
        <v>0.94630981009817317</v>
      </c>
      <c r="L337" s="586">
        <v>13829774.865798168</v>
      </c>
      <c r="M337" s="586">
        <v>13829774.865798168</v>
      </c>
      <c r="N337" s="586">
        <v>0</v>
      </c>
      <c r="O337" s="586">
        <v>0</v>
      </c>
      <c r="P337" s="586">
        <v>13829774.865798168</v>
      </c>
      <c r="Q337" s="586">
        <v>13077959.304235226</v>
      </c>
      <c r="R337" s="586">
        <v>0</v>
      </c>
      <c r="S337" s="586">
        <v>0</v>
      </c>
      <c r="T337" s="586">
        <v>13077959.304235226</v>
      </c>
      <c r="U337" s="599">
        <v>0.94563790308530427</v>
      </c>
      <c r="V337" s="586">
        <v>13651560.317047128</v>
      </c>
      <c r="W337" s="586">
        <v>13651560.317047128</v>
      </c>
      <c r="X337" s="586">
        <v>0</v>
      </c>
      <c r="Y337" s="586">
        <v>0</v>
      </c>
      <c r="Z337" s="586">
        <v>13651560.317047128</v>
      </c>
      <c r="AA337" s="586">
        <v>12977107.455674049</v>
      </c>
      <c r="AB337" s="586">
        <v>0</v>
      </c>
      <c r="AC337" s="586">
        <v>0</v>
      </c>
      <c r="AD337" s="586">
        <v>12977107.455674049</v>
      </c>
      <c r="AE337" s="586">
        <f t="shared" si="24"/>
        <v>12975302.826158086</v>
      </c>
      <c r="AF337" s="599">
        <v>0.95059518137784804</v>
      </c>
      <c r="AG337" s="586">
        <v>13244107.480826985</v>
      </c>
      <c r="AH337" s="586">
        <v>13244107.480826985</v>
      </c>
      <c r="AI337" s="586">
        <v>0</v>
      </c>
      <c r="AJ337" s="586">
        <v>0</v>
      </c>
      <c r="AK337" s="586">
        <v>13244107.480826985</v>
      </c>
      <c r="AL337" s="586">
        <v>12598904.060569476</v>
      </c>
      <c r="AM337" s="586">
        <v>0</v>
      </c>
      <c r="AN337" s="586">
        <v>0</v>
      </c>
      <c r="AO337" s="586">
        <v>12598904.060569476</v>
      </c>
      <c r="AP337" s="599">
        <v>0.95128373722490955</v>
      </c>
      <c r="AV337" s="83">
        <v>13244107.480826985</v>
      </c>
      <c r="AW337" s="83">
        <v>13244107.480826985</v>
      </c>
      <c r="AX337" s="83">
        <v>0</v>
      </c>
      <c r="AY337" s="83">
        <v>0</v>
      </c>
      <c r="AZ337" s="83">
        <v>13244107.480826985</v>
      </c>
      <c r="BA337" s="83">
        <v>12598904.060569476</v>
      </c>
      <c r="BB337" s="83">
        <v>0</v>
      </c>
      <c r="BC337" s="83">
        <v>0</v>
      </c>
      <c r="BD337" s="83">
        <v>12598904.060569476</v>
      </c>
      <c r="BE337" s="586">
        <f t="shared" si="25"/>
        <v>12596645.822082069</v>
      </c>
      <c r="BF337" s="82">
        <v>0.95128373722490955</v>
      </c>
    </row>
    <row r="338" spans="1:58">
      <c r="A338" s="598" t="s">
        <v>666</v>
      </c>
      <c r="B338" s="586">
        <v>37534817.817892872</v>
      </c>
      <c r="C338" s="586">
        <v>37534817.817892872</v>
      </c>
      <c r="D338" s="586">
        <v>0</v>
      </c>
      <c r="E338" s="586">
        <v>0</v>
      </c>
      <c r="F338" s="586">
        <v>37534817.817892872</v>
      </c>
      <c r="G338" s="586">
        <v>35519566.321319729</v>
      </c>
      <c r="H338" s="586">
        <v>0</v>
      </c>
      <c r="I338" s="586">
        <v>0</v>
      </c>
      <c r="J338" s="586">
        <v>35519566.321319729</v>
      </c>
      <c r="K338" s="599">
        <v>0.94630981009817317</v>
      </c>
      <c r="L338" s="586">
        <v>38835210.313550547</v>
      </c>
      <c r="M338" s="586">
        <v>38835210.313550547</v>
      </c>
      <c r="N338" s="586">
        <v>0</v>
      </c>
      <c r="O338" s="586">
        <v>0</v>
      </c>
      <c r="P338" s="586">
        <v>38835210.313550547</v>
      </c>
      <c r="Q338" s="586">
        <v>36724046.846782722</v>
      </c>
      <c r="R338" s="586">
        <v>0</v>
      </c>
      <c r="S338" s="586">
        <v>0</v>
      </c>
      <c r="T338" s="586">
        <v>36724046.846782722</v>
      </c>
      <c r="U338" s="599">
        <v>0.94563790308530427</v>
      </c>
      <c r="V338" s="586">
        <v>39941028.695096299</v>
      </c>
      <c r="W338" s="586">
        <v>39941028.695096299</v>
      </c>
      <c r="X338" s="586">
        <v>0</v>
      </c>
      <c r="Y338" s="586">
        <v>0</v>
      </c>
      <c r="Z338" s="586">
        <v>39941028.695096299</v>
      </c>
      <c r="AA338" s="586">
        <v>37967749.416832902</v>
      </c>
      <c r="AB338" s="586">
        <v>0</v>
      </c>
      <c r="AC338" s="586">
        <v>0</v>
      </c>
      <c r="AD338" s="586">
        <v>37967749.416832902</v>
      </c>
      <c r="AE338" s="586">
        <f t="shared" si="24"/>
        <v>37962469.5251863</v>
      </c>
      <c r="AF338" s="599">
        <v>0.95059518137784804</v>
      </c>
      <c r="AG338" s="586">
        <v>40783990.718263038</v>
      </c>
      <c r="AH338" s="586">
        <v>40783990.718263038</v>
      </c>
      <c r="AI338" s="586">
        <v>0</v>
      </c>
      <c r="AJ338" s="586">
        <v>0</v>
      </c>
      <c r="AK338" s="586">
        <v>40783990.718263038</v>
      </c>
      <c r="AL338" s="586">
        <v>38797147.109415285</v>
      </c>
      <c r="AM338" s="586">
        <v>0</v>
      </c>
      <c r="AN338" s="586">
        <v>0</v>
      </c>
      <c r="AO338" s="586">
        <v>38797147.109415285</v>
      </c>
      <c r="AP338" s="599">
        <v>0.95128373722490955</v>
      </c>
      <c r="AV338" s="83">
        <v>40783990.718263038</v>
      </c>
      <c r="AW338" s="83">
        <v>40783990.718263038</v>
      </c>
      <c r="AX338" s="83">
        <v>0</v>
      </c>
      <c r="AY338" s="83">
        <v>0</v>
      </c>
      <c r="AZ338" s="83">
        <v>40783990.718263038</v>
      </c>
      <c r="BA338" s="83">
        <v>38797147.109415285</v>
      </c>
      <c r="BB338" s="83">
        <v>0</v>
      </c>
      <c r="BC338" s="83">
        <v>0</v>
      </c>
      <c r="BD338" s="83">
        <v>38797147.109415285</v>
      </c>
      <c r="BE338" s="586">
        <f t="shared" si="25"/>
        <v>38790193.075129218</v>
      </c>
      <c r="BF338" s="82">
        <v>0.95128373722490955</v>
      </c>
    </row>
    <row r="339" spans="1:58">
      <c r="A339" s="598" t="s">
        <v>665</v>
      </c>
      <c r="B339" s="586">
        <v>3337402.7994344537</v>
      </c>
      <c r="C339" s="586">
        <v>3337402.7994344537</v>
      </c>
      <c r="D339" s="586">
        <v>0</v>
      </c>
      <c r="E339" s="586">
        <v>0</v>
      </c>
      <c r="F339" s="586">
        <v>3337402.7994344537</v>
      </c>
      <c r="G339" s="586">
        <v>0</v>
      </c>
      <c r="H339" s="586">
        <v>0</v>
      </c>
      <c r="I339" s="586">
        <v>0</v>
      </c>
      <c r="J339" s="586">
        <v>0</v>
      </c>
      <c r="K339" s="599">
        <v>0</v>
      </c>
      <c r="L339" s="586">
        <v>3337501.7577378112</v>
      </c>
      <c r="M339" s="586">
        <v>3337501.7577378112</v>
      </c>
      <c r="N339" s="586">
        <v>0</v>
      </c>
      <c r="O339" s="586">
        <v>0</v>
      </c>
      <c r="P339" s="586">
        <v>3337501.7577378112</v>
      </c>
      <c r="Q339" s="586">
        <v>0</v>
      </c>
      <c r="R339" s="586">
        <v>0</v>
      </c>
      <c r="S339" s="586">
        <v>0</v>
      </c>
      <c r="T339" s="586">
        <v>0</v>
      </c>
      <c r="U339" s="599">
        <v>0</v>
      </c>
      <c r="V339" s="586">
        <v>3337501.7577378112</v>
      </c>
      <c r="W339" s="586">
        <v>3337501.7577378112</v>
      </c>
      <c r="X339" s="586">
        <v>0</v>
      </c>
      <c r="Y339" s="586">
        <v>0</v>
      </c>
      <c r="Z339" s="586">
        <v>3337501.7577378112</v>
      </c>
      <c r="AA339" s="586">
        <v>0</v>
      </c>
      <c r="AB339" s="586">
        <v>0</v>
      </c>
      <c r="AC339" s="586">
        <v>0</v>
      </c>
      <c r="AD339" s="586">
        <v>0</v>
      </c>
      <c r="AE339" s="586">
        <f t="shared" si="24"/>
        <v>0</v>
      </c>
      <c r="AF339" s="599">
        <v>0</v>
      </c>
      <c r="AG339" s="586">
        <v>3337501.7577378112</v>
      </c>
      <c r="AH339" s="586">
        <v>3337501.7577378112</v>
      </c>
      <c r="AI339" s="586">
        <v>0</v>
      </c>
      <c r="AJ339" s="586">
        <v>0</v>
      </c>
      <c r="AK339" s="586">
        <v>3337501.7577378112</v>
      </c>
      <c r="AL339" s="586">
        <v>0</v>
      </c>
      <c r="AM339" s="586">
        <v>0</v>
      </c>
      <c r="AN339" s="586">
        <v>0</v>
      </c>
      <c r="AO339" s="586">
        <v>0</v>
      </c>
      <c r="AP339" s="599">
        <v>0</v>
      </c>
      <c r="AV339" s="83">
        <v>3337501.7577378112</v>
      </c>
      <c r="AW339" s="83">
        <v>3337501.7577378112</v>
      </c>
      <c r="AX339" s="83">
        <v>0</v>
      </c>
      <c r="AY339" s="83">
        <v>0</v>
      </c>
      <c r="AZ339" s="83">
        <v>3337501.7577378112</v>
      </c>
      <c r="BA339" s="83">
        <v>0</v>
      </c>
      <c r="BB339" s="83">
        <v>0</v>
      </c>
      <c r="BC339" s="83">
        <v>0</v>
      </c>
      <c r="BD339" s="83">
        <v>0</v>
      </c>
      <c r="BE339" s="586">
        <f t="shared" si="25"/>
        <v>0</v>
      </c>
      <c r="BF339" s="82">
        <v>0</v>
      </c>
    </row>
    <row r="340" spans="1:58">
      <c r="A340" s="598" t="s">
        <v>664</v>
      </c>
      <c r="B340" s="586">
        <v>1079657.0987726653</v>
      </c>
      <c r="C340" s="586">
        <v>1079657.0987726653</v>
      </c>
      <c r="D340" s="586">
        <v>-1079657.0987726653</v>
      </c>
      <c r="E340" s="586">
        <v>0</v>
      </c>
      <c r="F340" s="586">
        <v>0</v>
      </c>
      <c r="G340" s="586">
        <v>1019026.9371155926</v>
      </c>
      <c r="H340" s="586">
        <v>-1019026.9371155926</v>
      </c>
      <c r="I340" s="586">
        <v>0</v>
      </c>
      <c r="J340" s="586">
        <v>0</v>
      </c>
      <c r="K340" s="599">
        <v>0.94384313155908861</v>
      </c>
      <c r="L340" s="586">
        <v>1560285.4255561254</v>
      </c>
      <c r="M340" s="586">
        <v>1560285.4255561254</v>
      </c>
      <c r="N340" s="586">
        <v>-1560285.4255561254</v>
      </c>
      <c r="O340" s="586">
        <v>0</v>
      </c>
      <c r="P340" s="586">
        <v>0</v>
      </c>
      <c r="Q340" s="586">
        <v>1470999.9525785549</v>
      </c>
      <c r="R340" s="586">
        <v>-1470999.9525785549</v>
      </c>
      <c r="S340" s="586">
        <v>0</v>
      </c>
      <c r="T340" s="586">
        <v>0</v>
      </c>
      <c r="U340" s="599">
        <v>0.94277619240995802</v>
      </c>
      <c r="V340" s="586">
        <v>1708328.7085669627</v>
      </c>
      <c r="W340" s="586">
        <v>1708328.7085669627</v>
      </c>
      <c r="X340" s="586">
        <v>-1708328.7085669627</v>
      </c>
      <c r="Y340" s="586">
        <v>0</v>
      </c>
      <c r="Z340" s="586">
        <v>0</v>
      </c>
      <c r="AA340" s="586">
        <v>1617994.9773709306</v>
      </c>
      <c r="AB340" s="586">
        <v>-1617994.9773709306</v>
      </c>
      <c r="AC340" s="586">
        <v>0</v>
      </c>
      <c r="AD340" s="586">
        <v>0</v>
      </c>
      <c r="AE340" s="586">
        <f t="shared" si="24"/>
        <v>0</v>
      </c>
      <c r="AF340" s="599">
        <v>0.94712157517284312</v>
      </c>
      <c r="AG340" s="586">
        <v>1856476.1072745577</v>
      </c>
      <c r="AH340" s="586">
        <v>1856476.1072745577</v>
      </c>
      <c r="AI340" s="586">
        <v>-1856476.1072745577</v>
      </c>
      <c r="AJ340" s="586">
        <v>0</v>
      </c>
      <c r="AK340" s="586">
        <v>0</v>
      </c>
      <c r="AL340" s="586">
        <v>1758490.5378134886</v>
      </c>
      <c r="AM340" s="586">
        <v>-1758490.5378134886</v>
      </c>
      <c r="AN340" s="586">
        <v>0</v>
      </c>
      <c r="AO340" s="586">
        <v>0</v>
      </c>
      <c r="AP340" s="599">
        <v>0.94721959034263092</v>
      </c>
      <c r="AV340" s="83">
        <v>1856476.1072745577</v>
      </c>
      <c r="AW340" s="83">
        <v>1856476.1072745577</v>
      </c>
      <c r="AX340" s="83">
        <v>-1856476.1072745577</v>
      </c>
      <c r="AY340" s="83">
        <v>0</v>
      </c>
      <c r="AZ340" s="83">
        <v>0</v>
      </c>
      <c r="BA340" s="83">
        <v>1758490.5378134886</v>
      </c>
      <c r="BB340" s="83">
        <v>-1758490.5378134886</v>
      </c>
      <c r="BC340" s="83">
        <v>0</v>
      </c>
      <c r="BD340" s="83">
        <v>0</v>
      </c>
      <c r="BE340" s="586">
        <f t="shared" si="25"/>
        <v>0</v>
      </c>
      <c r="BF340" s="82">
        <v>0.94721959034263092</v>
      </c>
    </row>
    <row r="341" spans="1:58">
      <c r="A341" s="598" t="s">
        <v>663</v>
      </c>
      <c r="B341" s="586">
        <v>2206437.7848659893</v>
      </c>
      <c r="C341" s="586">
        <v>2206437.7848659893</v>
      </c>
      <c r="D341" s="586">
        <v>0</v>
      </c>
      <c r="E341" s="586">
        <v>0</v>
      </c>
      <c r="F341" s="586">
        <v>2206437.7848659893</v>
      </c>
      <c r="G341" s="586">
        <v>2087973.7211899683</v>
      </c>
      <c r="H341" s="586">
        <v>0</v>
      </c>
      <c r="I341" s="586">
        <v>0</v>
      </c>
      <c r="J341" s="586">
        <v>2087973.7211899683</v>
      </c>
      <c r="K341" s="599">
        <v>0.94630981009817317</v>
      </c>
      <c r="L341" s="586">
        <v>2798087.1996339802</v>
      </c>
      <c r="M341" s="586">
        <v>2798087.1996339802</v>
      </c>
      <c r="N341" s="586">
        <v>0</v>
      </c>
      <c r="O341" s="586">
        <v>0</v>
      </c>
      <c r="P341" s="586">
        <v>2798087.1996339802</v>
      </c>
      <c r="Q341" s="586">
        <v>2645977.3121117083</v>
      </c>
      <c r="R341" s="586">
        <v>0</v>
      </c>
      <c r="S341" s="586">
        <v>0</v>
      </c>
      <c r="T341" s="586">
        <v>2645977.3121117083</v>
      </c>
      <c r="U341" s="599">
        <v>0.94563790308530427</v>
      </c>
      <c r="V341" s="586">
        <v>0</v>
      </c>
      <c r="W341" s="586">
        <v>0</v>
      </c>
      <c r="X341" s="586">
        <v>0</v>
      </c>
      <c r="Y341" s="586">
        <v>0</v>
      </c>
      <c r="Z341" s="586">
        <v>0</v>
      </c>
      <c r="AA341" s="586">
        <v>0</v>
      </c>
      <c r="AB341" s="586">
        <v>0</v>
      </c>
      <c r="AC341" s="586">
        <v>0</v>
      </c>
      <c r="AD341" s="586">
        <v>0</v>
      </c>
      <c r="AE341" s="586">
        <f t="shared" si="24"/>
        <v>0</v>
      </c>
      <c r="AF341" s="599">
        <v>0.95059518137784804</v>
      </c>
      <c r="AG341" s="586">
        <v>0</v>
      </c>
      <c r="AH341" s="586">
        <v>0</v>
      </c>
      <c r="AI341" s="586">
        <v>0</v>
      </c>
      <c r="AJ341" s="586">
        <v>0</v>
      </c>
      <c r="AK341" s="586">
        <v>0</v>
      </c>
      <c r="AL341" s="586">
        <v>0</v>
      </c>
      <c r="AM341" s="586">
        <v>0</v>
      </c>
      <c r="AN341" s="586">
        <v>0</v>
      </c>
      <c r="AO341" s="586">
        <v>0</v>
      </c>
      <c r="AP341" s="599">
        <v>0.95128373722490955</v>
      </c>
      <c r="AV341" s="83">
        <v>0</v>
      </c>
      <c r="AW341" s="83">
        <v>0</v>
      </c>
      <c r="AX341" s="83">
        <v>0</v>
      </c>
      <c r="AY341" s="83">
        <v>0</v>
      </c>
      <c r="AZ341" s="83">
        <v>0</v>
      </c>
      <c r="BA341" s="83">
        <v>0</v>
      </c>
      <c r="BB341" s="83">
        <v>0</v>
      </c>
      <c r="BC341" s="83">
        <v>0</v>
      </c>
      <c r="BD341" s="83">
        <v>0</v>
      </c>
      <c r="BE341" s="586">
        <f t="shared" si="25"/>
        <v>0</v>
      </c>
      <c r="BF341" s="82">
        <v>0.95128373722490955</v>
      </c>
    </row>
    <row r="342" spans="1:58" ht="15.75" thickBot="1">
      <c r="A342" s="598" t="s">
        <v>662</v>
      </c>
      <c r="B342" s="586">
        <v>0</v>
      </c>
      <c r="C342" s="586">
        <v>0</v>
      </c>
      <c r="D342" s="586">
        <v>0</v>
      </c>
      <c r="E342" s="586">
        <v>0</v>
      </c>
      <c r="F342" s="586">
        <v>0</v>
      </c>
      <c r="G342" s="586">
        <v>0</v>
      </c>
      <c r="H342" s="586">
        <v>0</v>
      </c>
      <c r="I342" s="586">
        <v>0</v>
      </c>
      <c r="J342" s="586">
        <v>0</v>
      </c>
      <c r="K342" s="599">
        <v>0.94645979999999963</v>
      </c>
      <c r="L342" s="586">
        <v>0</v>
      </c>
      <c r="M342" s="586">
        <v>0</v>
      </c>
      <c r="N342" s="586">
        <v>0</v>
      </c>
      <c r="O342" s="586">
        <v>0</v>
      </c>
      <c r="P342" s="586">
        <v>0</v>
      </c>
      <c r="Q342" s="586">
        <v>0</v>
      </c>
      <c r="R342" s="586">
        <v>0</v>
      </c>
      <c r="S342" s="586">
        <v>0</v>
      </c>
      <c r="T342" s="586">
        <v>0</v>
      </c>
      <c r="U342" s="599">
        <v>0.94277619240995802</v>
      </c>
      <c r="V342" s="586">
        <v>0</v>
      </c>
      <c r="W342" s="586">
        <v>0</v>
      </c>
      <c r="X342" s="586">
        <v>0</v>
      </c>
      <c r="Y342" s="586">
        <v>0</v>
      </c>
      <c r="Z342" s="586">
        <v>0</v>
      </c>
      <c r="AA342" s="586">
        <v>0</v>
      </c>
      <c r="AB342" s="586">
        <v>0</v>
      </c>
      <c r="AC342" s="586">
        <v>0</v>
      </c>
      <c r="AD342" s="586">
        <v>0</v>
      </c>
      <c r="AE342" s="586">
        <f t="shared" si="24"/>
        <v>0</v>
      </c>
      <c r="AF342" s="599">
        <v>0.94712157517284312</v>
      </c>
      <c r="AG342" s="586">
        <v>0</v>
      </c>
      <c r="AH342" s="586">
        <v>0</v>
      </c>
      <c r="AI342" s="586">
        <v>0</v>
      </c>
      <c r="AJ342" s="586">
        <v>0</v>
      </c>
      <c r="AK342" s="586">
        <v>0</v>
      </c>
      <c r="AL342" s="586">
        <v>0</v>
      </c>
      <c r="AM342" s="586">
        <v>0</v>
      </c>
      <c r="AN342" s="586">
        <v>0</v>
      </c>
      <c r="AO342" s="586">
        <v>0</v>
      </c>
      <c r="AP342" s="599">
        <v>0.94721959034263092</v>
      </c>
      <c r="AV342" s="83">
        <v>0</v>
      </c>
      <c r="AW342" s="83">
        <v>0</v>
      </c>
      <c r="AX342" s="83">
        <v>0</v>
      </c>
      <c r="AY342" s="83">
        <v>0</v>
      </c>
      <c r="AZ342" s="83">
        <v>0</v>
      </c>
      <c r="BA342" s="83">
        <v>0</v>
      </c>
      <c r="BB342" s="83">
        <v>0</v>
      </c>
      <c r="BC342" s="83">
        <v>0</v>
      </c>
      <c r="BD342" s="83">
        <v>0</v>
      </c>
      <c r="BE342" s="586">
        <f t="shared" si="25"/>
        <v>0</v>
      </c>
      <c r="BF342" s="82">
        <v>0.94721959034263092</v>
      </c>
    </row>
    <row r="343" spans="1:58">
      <c r="A343" s="597" t="s">
        <v>661</v>
      </c>
      <c r="B343" s="600">
        <v>167559023.00503328</v>
      </c>
      <c r="C343" s="600">
        <v>167559023.00503328</v>
      </c>
      <c r="D343" s="600">
        <v>-1079657.0987726653</v>
      </c>
      <c r="E343" s="600">
        <v>0</v>
      </c>
      <c r="F343" s="600">
        <v>166479365.90626061</v>
      </c>
      <c r="G343" s="600">
        <v>155401867.06377944</v>
      </c>
      <c r="H343" s="600">
        <v>-1019026.9371155926</v>
      </c>
      <c r="I343" s="600">
        <v>0</v>
      </c>
      <c r="J343" s="600">
        <v>154382840.12666386</v>
      </c>
      <c r="K343" s="601" t="s">
        <v>5</v>
      </c>
      <c r="L343" s="600">
        <v>169872526.4475967</v>
      </c>
      <c r="M343" s="600">
        <v>169872526.4475967</v>
      </c>
      <c r="N343" s="600">
        <v>-1560285.4255561254</v>
      </c>
      <c r="O343" s="600">
        <v>0</v>
      </c>
      <c r="P343" s="600">
        <v>168312241.02204058</v>
      </c>
      <c r="Q343" s="600">
        <v>157477366.45251858</v>
      </c>
      <c r="R343" s="600">
        <v>-1470999.9525785549</v>
      </c>
      <c r="S343" s="600">
        <v>0</v>
      </c>
      <c r="T343" s="600">
        <v>156006366.49994004</v>
      </c>
      <c r="U343" s="601" t="s">
        <v>5</v>
      </c>
      <c r="V343" s="600">
        <v>168158067.346937</v>
      </c>
      <c r="W343" s="600">
        <v>168158067.346937</v>
      </c>
      <c r="X343" s="600">
        <v>-1708328.7085669627</v>
      </c>
      <c r="Y343" s="600">
        <v>158560589.19079608</v>
      </c>
      <c r="Z343" s="600">
        <v>325010327.82916611</v>
      </c>
      <c r="AA343" s="600">
        <v>156671701.37986201</v>
      </c>
      <c r="AB343" s="600">
        <v>-1617994.9773709306</v>
      </c>
      <c r="AC343" s="600">
        <v>150726932.04120326</v>
      </c>
      <c r="AD343" s="600">
        <v>305780638.44369435</v>
      </c>
      <c r="AE343" s="600">
        <f>SUM(AE335:AE342)</f>
        <v>305738115.81163394</v>
      </c>
      <c r="AF343" s="601" t="s">
        <v>5</v>
      </c>
      <c r="AG343" s="600">
        <v>168692805.90927088</v>
      </c>
      <c r="AH343" s="600">
        <v>168692805.90927088</v>
      </c>
      <c r="AI343" s="600">
        <v>-1856476.1072745577</v>
      </c>
      <c r="AJ343" s="600">
        <v>159061695.06908107</v>
      </c>
      <c r="AK343" s="600">
        <v>325898024.87107736</v>
      </c>
      <c r="AL343" s="600">
        <v>157292266.71164855</v>
      </c>
      <c r="AM343" s="600">
        <v>-1758490.5378134886</v>
      </c>
      <c r="AN343" s="600">
        <v>151312803.73464447</v>
      </c>
      <c r="AO343" s="600">
        <v>306846579.90847951</v>
      </c>
      <c r="AP343" s="601" t="s">
        <v>5</v>
      </c>
      <c r="AV343" s="78">
        <v>168692805.90927088</v>
      </c>
      <c r="AW343" s="78">
        <v>168692805.90927088</v>
      </c>
      <c r="AX343" s="78">
        <v>-1856476.1072745577</v>
      </c>
      <c r="AY343" s="78">
        <v>159061695.06908107</v>
      </c>
      <c r="AZ343" s="78">
        <v>325898024.87107736</v>
      </c>
      <c r="BA343" s="78">
        <v>157292266.71164855</v>
      </c>
      <c r="BB343" s="78">
        <v>-1758490.5378134886</v>
      </c>
      <c r="BC343" s="78">
        <v>151312803.73464447</v>
      </c>
      <c r="BD343" s="78">
        <v>306846579.90847951</v>
      </c>
      <c r="BE343" s="600">
        <f>SUM(BE335:BE342)</f>
        <v>306791580.46145248</v>
      </c>
      <c r="BF343" s="74" t="s">
        <v>5</v>
      </c>
    </row>
    <row r="345" spans="1:58">
      <c r="A345" s="597" t="s">
        <v>653</v>
      </c>
      <c r="B345" s="586"/>
      <c r="C345" s="586"/>
      <c r="D345" s="586"/>
      <c r="E345" s="586"/>
      <c r="F345" s="586"/>
      <c r="G345" s="586"/>
      <c r="H345" s="586"/>
      <c r="I345" s="586"/>
      <c r="J345" s="586"/>
      <c r="K345" s="586"/>
      <c r="L345" s="586"/>
      <c r="M345" s="586"/>
      <c r="N345" s="586"/>
      <c r="O345" s="586"/>
      <c r="P345" s="586"/>
      <c r="Q345" s="586"/>
      <c r="R345" s="586"/>
      <c r="S345" s="586"/>
      <c r="T345" s="586"/>
      <c r="U345" s="586"/>
      <c r="V345" s="586"/>
      <c r="W345" s="586"/>
      <c r="X345" s="586"/>
      <c r="Y345" s="586"/>
      <c r="Z345" s="586"/>
      <c r="AA345" s="586"/>
      <c r="AB345" s="586"/>
      <c r="AC345" s="586"/>
      <c r="AD345" s="586"/>
      <c r="AE345" s="586"/>
      <c r="AF345" s="586"/>
      <c r="AG345" s="586"/>
      <c r="AH345" s="586"/>
      <c r="AI345" s="586"/>
      <c r="AJ345" s="586"/>
      <c r="AK345" s="586"/>
      <c r="AL345" s="586"/>
      <c r="AM345" s="586"/>
      <c r="AN345" s="586"/>
      <c r="AO345" s="586"/>
      <c r="AP345" s="586"/>
      <c r="AV345" s="83"/>
      <c r="AW345" s="83"/>
      <c r="AX345" s="83"/>
      <c r="AY345" s="83"/>
      <c r="AZ345" s="83"/>
      <c r="BA345" s="83"/>
      <c r="BB345" s="83"/>
      <c r="BC345" s="83"/>
      <c r="BD345" s="83"/>
      <c r="BE345" s="586"/>
      <c r="BF345" s="83"/>
    </row>
    <row r="346" spans="1:58">
      <c r="A346" s="598" t="s">
        <v>660</v>
      </c>
      <c r="B346" s="586">
        <v>317614643.50978738</v>
      </c>
      <c r="C346" s="586">
        <v>317614643.50978738</v>
      </c>
      <c r="D346" s="586">
        <v>0</v>
      </c>
      <c r="E346" s="586">
        <v>0</v>
      </c>
      <c r="F346" s="586">
        <v>317614643.50978738</v>
      </c>
      <c r="G346" s="586">
        <v>300561852.98414588</v>
      </c>
      <c r="H346" s="586">
        <v>0</v>
      </c>
      <c r="I346" s="586">
        <v>0</v>
      </c>
      <c r="J346" s="586">
        <v>300561852.98414588</v>
      </c>
      <c r="K346" s="599">
        <v>0.94630981009817317</v>
      </c>
      <c r="L346" s="586">
        <v>361758807.27572787</v>
      </c>
      <c r="M346" s="586">
        <v>361758807.27572787</v>
      </c>
      <c r="N346" s="586">
        <v>0</v>
      </c>
      <c r="O346" s="586">
        <v>0</v>
      </c>
      <c r="P346" s="586">
        <v>361758807.27572787</v>
      </c>
      <c r="Q346" s="586">
        <v>342092839.93485999</v>
      </c>
      <c r="R346" s="586">
        <v>0</v>
      </c>
      <c r="S346" s="586">
        <v>0</v>
      </c>
      <c r="T346" s="586">
        <v>342092839.93485999</v>
      </c>
      <c r="U346" s="599">
        <v>0.94563790308530427</v>
      </c>
      <c r="V346" s="586">
        <v>432996025.21375674</v>
      </c>
      <c r="W346" s="586">
        <v>432996025.21375674</v>
      </c>
      <c r="X346" s="586">
        <v>0</v>
      </c>
      <c r="Y346" s="586">
        <v>86039298.516184151</v>
      </c>
      <c r="Z346" s="586">
        <v>519035323.72994089</v>
      </c>
      <c r="AA346" s="586">
        <v>411603935.12395835</v>
      </c>
      <c r="AB346" s="586">
        <v>0</v>
      </c>
      <c r="AC346" s="586">
        <v>81788542.578614891</v>
      </c>
      <c r="AD346" s="586">
        <v>493392477.70257324</v>
      </c>
      <c r="AE346" s="586">
        <f t="shared" ref="AE346:AE352" si="26">+IF(AF346=1,AD346,AD346*$AT$6)</f>
        <v>493323865.2917369</v>
      </c>
      <c r="AF346" s="599">
        <v>0.95059518137784804</v>
      </c>
      <c r="AG346" s="586">
        <v>452229527.93665147</v>
      </c>
      <c r="AH346" s="586">
        <v>452229527.93665147</v>
      </c>
      <c r="AI346" s="586">
        <v>0</v>
      </c>
      <c r="AJ346" s="586">
        <v>86176958.144046158</v>
      </c>
      <c r="AK346" s="586">
        <v>538406486.08069766</v>
      </c>
      <c r="AL346" s="586">
        <v>430198595.41903442</v>
      </c>
      <c r="AM346" s="586">
        <v>0</v>
      </c>
      <c r="AN346" s="586">
        <v>81978738.805942878</v>
      </c>
      <c r="AO346" s="586">
        <v>512177334.22497731</v>
      </c>
      <c r="AP346" s="599">
        <v>0.95128373722490955</v>
      </c>
      <c r="AV346" s="83">
        <v>452229527.93665147</v>
      </c>
      <c r="AW346" s="83">
        <v>452229527.93665147</v>
      </c>
      <c r="AX346" s="83">
        <v>0</v>
      </c>
      <c r="AY346" s="83">
        <v>86176958.144046158</v>
      </c>
      <c r="AZ346" s="83">
        <v>538406486.08069766</v>
      </c>
      <c r="BA346" s="83">
        <v>430198595.41903442</v>
      </c>
      <c r="BB346" s="83">
        <v>0</v>
      </c>
      <c r="BC346" s="83">
        <v>81978738.805942878</v>
      </c>
      <c r="BD346" s="83">
        <v>512177334.22497731</v>
      </c>
      <c r="BE346" s="586">
        <f t="shared" ref="BE346:BE352" si="27">+IF(BF346=1,BD346,BD346*$BJ$6)</f>
        <v>512085531.11551923</v>
      </c>
      <c r="BF346" s="82">
        <v>0.95128373722490955</v>
      </c>
    </row>
    <row r="347" spans="1:58">
      <c r="A347" s="598" t="s">
        <v>659</v>
      </c>
      <c r="B347" s="586">
        <v>8272812</v>
      </c>
      <c r="C347" s="586">
        <v>8272812</v>
      </c>
      <c r="D347" s="586">
        <v>0</v>
      </c>
      <c r="E347" s="586">
        <v>0</v>
      </c>
      <c r="F347" s="586">
        <v>8272812</v>
      </c>
      <c r="G347" s="586">
        <v>7828643.1526978882</v>
      </c>
      <c r="H347" s="586">
        <v>0</v>
      </c>
      <c r="I347" s="586">
        <v>0</v>
      </c>
      <c r="J347" s="586">
        <v>7828643.1526978882</v>
      </c>
      <c r="K347" s="599">
        <v>0.94630981009817317</v>
      </c>
      <c r="L347" s="586">
        <v>8272812</v>
      </c>
      <c r="M347" s="586">
        <v>8272812</v>
      </c>
      <c r="N347" s="586">
        <v>0</v>
      </c>
      <c r="O347" s="586">
        <v>0</v>
      </c>
      <c r="P347" s="586">
        <v>8272812</v>
      </c>
      <c r="Q347" s="586">
        <v>7823084.5922989417</v>
      </c>
      <c r="R347" s="586">
        <v>0</v>
      </c>
      <c r="S347" s="586">
        <v>0</v>
      </c>
      <c r="T347" s="586">
        <v>7823084.5922989417</v>
      </c>
      <c r="U347" s="599">
        <v>0.94563790308530427</v>
      </c>
      <c r="V347" s="586">
        <v>8272812</v>
      </c>
      <c r="W347" s="586">
        <v>8272812</v>
      </c>
      <c r="X347" s="586">
        <v>0</v>
      </c>
      <c r="Y347" s="586">
        <v>5933141.4858807242</v>
      </c>
      <c r="Z347" s="586">
        <v>14205953.485880725</v>
      </c>
      <c r="AA347" s="586">
        <v>7864095.2236448377</v>
      </c>
      <c r="AB347" s="586">
        <v>0</v>
      </c>
      <c r="AC347" s="586">
        <v>5640015.7069112221</v>
      </c>
      <c r="AD347" s="586">
        <v>13504110.930556059</v>
      </c>
      <c r="AE347" s="586">
        <f t="shared" si="26"/>
        <v>13502233.014598643</v>
      </c>
      <c r="AF347" s="599">
        <v>0.95059518137784804</v>
      </c>
      <c r="AG347" s="586">
        <v>8272812</v>
      </c>
      <c r="AH347" s="586">
        <v>8272812</v>
      </c>
      <c r="AI347" s="586">
        <v>0</v>
      </c>
      <c r="AJ347" s="586">
        <v>5933141.4858807242</v>
      </c>
      <c r="AK347" s="586">
        <v>14205953.485880725</v>
      </c>
      <c r="AL347" s="586">
        <v>7869791.5167190786</v>
      </c>
      <c r="AM347" s="586">
        <v>0</v>
      </c>
      <c r="AN347" s="586">
        <v>5644101.0061727706</v>
      </c>
      <c r="AO347" s="586">
        <v>13513892.522891849</v>
      </c>
      <c r="AP347" s="599">
        <v>0.95128373722490955</v>
      </c>
      <c r="AV347" s="83">
        <v>8272812</v>
      </c>
      <c r="AW347" s="83">
        <v>8272812</v>
      </c>
      <c r="AX347" s="83">
        <v>0</v>
      </c>
      <c r="AY347" s="83">
        <v>5933141.4858807242</v>
      </c>
      <c r="AZ347" s="83">
        <v>14205953.485880725</v>
      </c>
      <c r="BA347" s="83">
        <v>7869791.5167190786</v>
      </c>
      <c r="BB347" s="83">
        <v>0</v>
      </c>
      <c r="BC347" s="83">
        <v>5644101.0061727706</v>
      </c>
      <c r="BD347" s="83">
        <v>13513892.522891849</v>
      </c>
      <c r="BE347" s="586">
        <f t="shared" si="27"/>
        <v>13511470.281079136</v>
      </c>
      <c r="BF347" s="82">
        <v>0.95128373722490955</v>
      </c>
    </row>
    <row r="348" spans="1:58">
      <c r="A348" s="598" t="s">
        <v>658</v>
      </c>
      <c r="B348" s="586">
        <v>453816</v>
      </c>
      <c r="C348" s="586">
        <v>453816</v>
      </c>
      <c r="D348" s="586">
        <v>-453816</v>
      </c>
      <c r="E348" s="586">
        <v>0</v>
      </c>
      <c r="F348" s="586">
        <v>0</v>
      </c>
      <c r="G348" s="586">
        <v>428331.11459161935</v>
      </c>
      <c r="H348" s="586">
        <v>-428331.11459161935</v>
      </c>
      <c r="I348" s="586">
        <v>0</v>
      </c>
      <c r="J348" s="586">
        <v>0</v>
      </c>
      <c r="K348" s="599">
        <v>0.94384313155908861</v>
      </c>
      <c r="L348" s="586">
        <v>453816</v>
      </c>
      <c r="M348" s="586">
        <v>453816</v>
      </c>
      <c r="N348" s="586">
        <v>-453816</v>
      </c>
      <c r="O348" s="586">
        <v>0</v>
      </c>
      <c r="P348" s="586">
        <v>0</v>
      </c>
      <c r="Q348" s="586">
        <v>427846.9205347175</v>
      </c>
      <c r="R348" s="586">
        <v>-427846.9205347175</v>
      </c>
      <c r="S348" s="586">
        <v>0</v>
      </c>
      <c r="T348" s="586">
        <v>0</v>
      </c>
      <c r="U348" s="599">
        <v>0.94277619240995802</v>
      </c>
      <c r="V348" s="586">
        <v>453816</v>
      </c>
      <c r="W348" s="586">
        <v>453816</v>
      </c>
      <c r="X348" s="586">
        <v>-453816</v>
      </c>
      <c r="Y348" s="586">
        <v>0</v>
      </c>
      <c r="Z348" s="586">
        <v>0</v>
      </c>
      <c r="AA348" s="586">
        <v>429818.92475863895</v>
      </c>
      <c r="AB348" s="586">
        <v>-429818.92475863895</v>
      </c>
      <c r="AC348" s="586">
        <v>0</v>
      </c>
      <c r="AD348" s="586">
        <v>0</v>
      </c>
      <c r="AE348" s="586">
        <f t="shared" si="26"/>
        <v>0</v>
      </c>
      <c r="AF348" s="599">
        <v>0.94712157517284312</v>
      </c>
      <c r="AG348" s="586">
        <v>453816</v>
      </c>
      <c r="AH348" s="586">
        <v>453816</v>
      </c>
      <c r="AI348" s="586">
        <v>-453816</v>
      </c>
      <c r="AJ348" s="586">
        <v>0</v>
      </c>
      <c r="AK348" s="586">
        <v>0</v>
      </c>
      <c r="AL348" s="586">
        <v>429863.4056109314</v>
      </c>
      <c r="AM348" s="586">
        <v>-429863.4056109314</v>
      </c>
      <c r="AN348" s="586">
        <v>0</v>
      </c>
      <c r="AO348" s="586">
        <v>0</v>
      </c>
      <c r="AP348" s="599">
        <v>0.94721959034263092</v>
      </c>
      <c r="AV348" s="83">
        <v>453816</v>
      </c>
      <c r="AW348" s="83">
        <v>453816</v>
      </c>
      <c r="AX348" s="83">
        <v>-453816</v>
      </c>
      <c r="AY348" s="83">
        <v>0</v>
      </c>
      <c r="AZ348" s="83">
        <v>0</v>
      </c>
      <c r="BA348" s="83">
        <v>429863.4056109314</v>
      </c>
      <c r="BB348" s="83">
        <v>-429863.4056109314</v>
      </c>
      <c r="BC348" s="83">
        <v>0</v>
      </c>
      <c r="BD348" s="83">
        <v>0</v>
      </c>
      <c r="BE348" s="586">
        <f t="shared" si="27"/>
        <v>0</v>
      </c>
      <c r="BF348" s="82">
        <v>0.94721959034263092</v>
      </c>
    </row>
    <row r="349" spans="1:58">
      <c r="A349" s="598" t="s">
        <v>657</v>
      </c>
      <c r="B349" s="586">
        <v>99155.341933145217</v>
      </c>
      <c r="C349" s="586">
        <v>99155.341933145217</v>
      </c>
      <c r="D349" s="586">
        <v>-99155.341933145217</v>
      </c>
      <c r="E349" s="586">
        <v>0</v>
      </c>
      <c r="F349" s="586">
        <v>0</v>
      </c>
      <c r="G349" s="586">
        <v>93587.088440991996</v>
      </c>
      <c r="H349" s="586">
        <v>-93587.088440991996</v>
      </c>
      <c r="I349" s="586">
        <v>0</v>
      </c>
      <c r="J349" s="586">
        <v>0</v>
      </c>
      <c r="K349" s="599">
        <v>0.94384313155908861</v>
      </c>
      <c r="L349" s="586">
        <v>1200786.2125377029</v>
      </c>
      <c r="M349" s="586">
        <v>1200786.2125377029</v>
      </c>
      <c r="N349" s="586">
        <v>-1200786.2125377029</v>
      </c>
      <c r="O349" s="586">
        <v>0</v>
      </c>
      <c r="P349" s="586">
        <v>0</v>
      </c>
      <c r="Q349" s="586">
        <v>1132072.6533546702</v>
      </c>
      <c r="R349" s="586">
        <v>-1132072.6533546702</v>
      </c>
      <c r="S349" s="586">
        <v>0</v>
      </c>
      <c r="T349" s="586">
        <v>0</v>
      </c>
      <c r="U349" s="599">
        <v>0.94277619240995802</v>
      </c>
      <c r="V349" s="586">
        <v>1658922.0670017994</v>
      </c>
      <c r="W349" s="586">
        <v>1658922.0670017994</v>
      </c>
      <c r="X349" s="586">
        <v>-1658922.0670017994</v>
      </c>
      <c r="Y349" s="586">
        <v>0</v>
      </c>
      <c r="Z349" s="586">
        <v>0</v>
      </c>
      <c r="AA349" s="586">
        <v>1571200.881187733</v>
      </c>
      <c r="AB349" s="586">
        <v>-1571200.881187733</v>
      </c>
      <c r="AC349" s="586">
        <v>0</v>
      </c>
      <c r="AD349" s="586">
        <v>0</v>
      </c>
      <c r="AE349" s="586">
        <f t="shared" si="26"/>
        <v>0</v>
      </c>
      <c r="AF349" s="599">
        <v>0.94712157517284312</v>
      </c>
      <c r="AG349" s="586">
        <v>1929410.6652189414</v>
      </c>
      <c r="AH349" s="586">
        <v>1929410.6652189414</v>
      </c>
      <c r="AI349" s="586">
        <v>-1929410.6652189414</v>
      </c>
      <c r="AJ349" s="586">
        <v>0</v>
      </c>
      <c r="AK349" s="586">
        <v>0</v>
      </c>
      <c r="AL349" s="586">
        <v>1827575.5799113887</v>
      </c>
      <c r="AM349" s="586">
        <v>-1827575.5799113887</v>
      </c>
      <c r="AN349" s="586">
        <v>0</v>
      </c>
      <c r="AO349" s="586">
        <v>0</v>
      </c>
      <c r="AP349" s="599">
        <v>0.94721959034263092</v>
      </c>
      <c r="AV349" s="83">
        <v>1929410.6652189414</v>
      </c>
      <c r="AW349" s="83">
        <v>1929410.6652189414</v>
      </c>
      <c r="AX349" s="83">
        <v>-1929410.6652189414</v>
      </c>
      <c r="AY349" s="83">
        <v>0</v>
      </c>
      <c r="AZ349" s="83">
        <v>0</v>
      </c>
      <c r="BA349" s="83">
        <v>1827575.5799113887</v>
      </c>
      <c r="BB349" s="83">
        <v>-1827575.5799113887</v>
      </c>
      <c r="BC349" s="83">
        <v>0</v>
      </c>
      <c r="BD349" s="83">
        <v>0</v>
      </c>
      <c r="BE349" s="586">
        <f t="shared" si="27"/>
        <v>0</v>
      </c>
      <c r="BF349" s="82">
        <v>0.94721959034263092</v>
      </c>
    </row>
    <row r="350" spans="1:58">
      <c r="A350" s="598" t="s">
        <v>656</v>
      </c>
      <c r="B350" s="586">
        <v>21301583.158926871</v>
      </c>
      <c r="C350" s="586">
        <v>21301583.158926871</v>
      </c>
      <c r="D350" s="586">
        <v>-21301583.158926871</v>
      </c>
      <c r="E350" s="586">
        <v>0</v>
      </c>
      <c r="F350" s="586">
        <v>0</v>
      </c>
      <c r="G350" s="586">
        <v>20105352.95588788</v>
      </c>
      <c r="H350" s="586">
        <v>-20105352.95588788</v>
      </c>
      <c r="I350" s="586">
        <v>0</v>
      </c>
      <c r="J350" s="586">
        <v>0</v>
      </c>
      <c r="K350" s="599">
        <v>0.94384313155908861</v>
      </c>
      <c r="L350" s="586">
        <v>21334328.312241554</v>
      </c>
      <c r="M350" s="586">
        <v>21334328.312241554</v>
      </c>
      <c r="N350" s="586">
        <v>-21334328.312241554</v>
      </c>
      <c r="O350" s="586">
        <v>0</v>
      </c>
      <c r="P350" s="586">
        <v>0</v>
      </c>
      <c r="Q350" s="586">
        <v>20113496.813839059</v>
      </c>
      <c r="R350" s="586">
        <v>-20113496.813839059</v>
      </c>
      <c r="S350" s="586">
        <v>0</v>
      </c>
      <c r="T350" s="586">
        <v>0</v>
      </c>
      <c r="U350" s="599">
        <v>0.94277619240995802</v>
      </c>
      <c r="V350" s="586">
        <v>21320679.657033768</v>
      </c>
      <c r="W350" s="586">
        <v>21320679.657033768</v>
      </c>
      <c r="X350" s="586">
        <v>-21320679.657033768</v>
      </c>
      <c r="Y350" s="586">
        <v>0</v>
      </c>
      <c r="Z350" s="586">
        <v>0</v>
      </c>
      <c r="AA350" s="586">
        <v>20193275.700525414</v>
      </c>
      <c r="AB350" s="586">
        <v>-20193275.700525414</v>
      </c>
      <c r="AC350" s="586">
        <v>0</v>
      </c>
      <c r="AD350" s="586">
        <v>0</v>
      </c>
      <c r="AE350" s="586">
        <f t="shared" si="26"/>
        <v>0</v>
      </c>
      <c r="AF350" s="599">
        <v>0.94712157517284312</v>
      </c>
      <c r="AG350" s="586">
        <v>21317681.412183803</v>
      </c>
      <c r="AH350" s="586">
        <v>21317681.412183803</v>
      </c>
      <c r="AI350" s="586">
        <v>-21317681.412183803</v>
      </c>
      <c r="AJ350" s="586">
        <v>0</v>
      </c>
      <c r="AK350" s="586">
        <v>0</v>
      </c>
      <c r="AL350" s="586">
        <v>20192525.454303458</v>
      </c>
      <c r="AM350" s="586">
        <v>-20192525.454303458</v>
      </c>
      <c r="AN350" s="586">
        <v>0</v>
      </c>
      <c r="AO350" s="586">
        <v>0</v>
      </c>
      <c r="AP350" s="599">
        <v>0.94721959034263092</v>
      </c>
      <c r="AV350" s="83">
        <v>21317681.412183803</v>
      </c>
      <c r="AW350" s="83">
        <v>21317681.412183803</v>
      </c>
      <c r="AX350" s="83">
        <v>-21317681.412183803</v>
      </c>
      <c r="AY350" s="83">
        <v>0</v>
      </c>
      <c r="AZ350" s="83">
        <v>0</v>
      </c>
      <c r="BA350" s="83">
        <v>20192525.454303458</v>
      </c>
      <c r="BB350" s="83">
        <v>-20192525.454303458</v>
      </c>
      <c r="BC350" s="83">
        <v>0</v>
      </c>
      <c r="BD350" s="83">
        <v>0</v>
      </c>
      <c r="BE350" s="586">
        <f t="shared" si="27"/>
        <v>0</v>
      </c>
      <c r="BF350" s="82">
        <v>0.94721959034263092</v>
      </c>
    </row>
    <row r="351" spans="1:58">
      <c r="A351" s="598" t="s">
        <v>655</v>
      </c>
      <c r="B351" s="586">
        <v>0</v>
      </c>
      <c r="C351" s="586">
        <v>0</v>
      </c>
      <c r="D351" s="586">
        <v>0</v>
      </c>
      <c r="E351" s="586">
        <v>0</v>
      </c>
      <c r="F351" s="586">
        <v>0</v>
      </c>
      <c r="G351" s="586">
        <v>0</v>
      </c>
      <c r="H351" s="586">
        <v>0</v>
      </c>
      <c r="I351" s="586">
        <v>0</v>
      </c>
      <c r="J351" s="586">
        <v>0</v>
      </c>
      <c r="K351" s="599">
        <v>0.94645979999999963</v>
      </c>
      <c r="L351" s="586">
        <v>0</v>
      </c>
      <c r="M351" s="586">
        <v>0</v>
      </c>
      <c r="N351" s="586">
        <v>0</v>
      </c>
      <c r="O351" s="586">
        <v>0</v>
      </c>
      <c r="P351" s="586">
        <v>0</v>
      </c>
      <c r="Q351" s="586">
        <v>0</v>
      </c>
      <c r="R351" s="586">
        <v>0</v>
      </c>
      <c r="S351" s="586">
        <v>0</v>
      </c>
      <c r="T351" s="586">
        <v>0</v>
      </c>
      <c r="U351" s="599">
        <v>0.94277619240995802</v>
      </c>
      <c r="V351" s="586">
        <v>0</v>
      </c>
      <c r="W351" s="586">
        <v>0</v>
      </c>
      <c r="X351" s="586">
        <v>0</v>
      </c>
      <c r="Y351" s="586">
        <v>0</v>
      </c>
      <c r="Z351" s="586">
        <v>0</v>
      </c>
      <c r="AA351" s="586">
        <v>0</v>
      </c>
      <c r="AB351" s="586">
        <v>0</v>
      </c>
      <c r="AC351" s="586">
        <v>0</v>
      </c>
      <c r="AD351" s="586">
        <v>0</v>
      </c>
      <c r="AE351" s="586">
        <f t="shared" si="26"/>
        <v>0</v>
      </c>
      <c r="AF351" s="599">
        <v>0.94712157517284312</v>
      </c>
      <c r="AG351" s="586">
        <v>0</v>
      </c>
      <c r="AH351" s="586">
        <v>0</v>
      </c>
      <c r="AI351" s="586">
        <v>0</v>
      </c>
      <c r="AJ351" s="586">
        <v>0</v>
      </c>
      <c r="AK351" s="586">
        <v>0</v>
      </c>
      <c r="AL351" s="586">
        <v>0</v>
      </c>
      <c r="AM351" s="586">
        <v>0</v>
      </c>
      <c r="AN351" s="586">
        <v>0</v>
      </c>
      <c r="AO351" s="586">
        <v>0</v>
      </c>
      <c r="AP351" s="599">
        <v>0.94721959034263092</v>
      </c>
      <c r="AV351" s="83">
        <v>0</v>
      </c>
      <c r="AW351" s="83">
        <v>0</v>
      </c>
      <c r="AX351" s="83">
        <v>0</v>
      </c>
      <c r="AY351" s="83">
        <v>0</v>
      </c>
      <c r="AZ351" s="83">
        <v>0</v>
      </c>
      <c r="BA351" s="83">
        <v>0</v>
      </c>
      <c r="BB351" s="83">
        <v>0</v>
      </c>
      <c r="BC351" s="83">
        <v>0</v>
      </c>
      <c r="BD351" s="83">
        <v>0</v>
      </c>
      <c r="BE351" s="586">
        <f t="shared" si="27"/>
        <v>0</v>
      </c>
      <c r="BF351" s="82">
        <v>0.94721959034263092</v>
      </c>
    </row>
    <row r="352" spans="1:58" ht="15.75" thickBot="1">
      <c r="A352" s="598" t="s">
        <v>654</v>
      </c>
      <c r="B352" s="586">
        <v>0</v>
      </c>
      <c r="C352" s="586">
        <v>0</v>
      </c>
      <c r="D352" s="586">
        <v>0</v>
      </c>
      <c r="E352" s="586">
        <v>0</v>
      </c>
      <c r="F352" s="586">
        <v>0</v>
      </c>
      <c r="G352" s="586">
        <v>0</v>
      </c>
      <c r="H352" s="586">
        <v>0</v>
      </c>
      <c r="I352" s="586">
        <v>0</v>
      </c>
      <c r="J352" s="586">
        <v>0</v>
      </c>
      <c r="K352" s="599">
        <v>0.94384313155908861</v>
      </c>
      <c r="L352" s="586">
        <v>0</v>
      </c>
      <c r="M352" s="586">
        <v>0</v>
      </c>
      <c r="N352" s="586">
        <v>0</v>
      </c>
      <c r="O352" s="586">
        <v>0</v>
      </c>
      <c r="P352" s="586">
        <v>0</v>
      </c>
      <c r="Q352" s="586">
        <v>0</v>
      </c>
      <c r="R352" s="586">
        <v>0</v>
      </c>
      <c r="S352" s="586">
        <v>0</v>
      </c>
      <c r="T352" s="586">
        <v>0</v>
      </c>
      <c r="U352" s="599">
        <v>0.94277619240995802</v>
      </c>
      <c r="V352" s="586">
        <v>0</v>
      </c>
      <c r="W352" s="586">
        <v>0</v>
      </c>
      <c r="X352" s="586">
        <v>0</v>
      </c>
      <c r="Y352" s="586">
        <v>0</v>
      </c>
      <c r="Z352" s="586">
        <v>0</v>
      </c>
      <c r="AA352" s="586">
        <v>0</v>
      </c>
      <c r="AB352" s="586">
        <v>0</v>
      </c>
      <c r="AC352" s="586">
        <v>0</v>
      </c>
      <c r="AD352" s="586">
        <v>0</v>
      </c>
      <c r="AE352" s="586">
        <f t="shared" si="26"/>
        <v>0</v>
      </c>
      <c r="AF352" s="599">
        <v>0.94712157517284312</v>
      </c>
      <c r="AG352" s="586">
        <v>0</v>
      </c>
      <c r="AH352" s="586">
        <v>0</v>
      </c>
      <c r="AI352" s="586">
        <v>0</v>
      </c>
      <c r="AJ352" s="586">
        <v>0</v>
      </c>
      <c r="AK352" s="586">
        <v>0</v>
      </c>
      <c r="AL352" s="586">
        <v>0</v>
      </c>
      <c r="AM352" s="586">
        <v>0</v>
      </c>
      <c r="AN352" s="586">
        <v>0</v>
      </c>
      <c r="AO352" s="586">
        <v>0</v>
      </c>
      <c r="AP352" s="599">
        <v>0.94721959034263092</v>
      </c>
      <c r="AV352" s="83">
        <v>0</v>
      </c>
      <c r="AW352" s="83">
        <v>0</v>
      </c>
      <c r="AX352" s="83">
        <v>0</v>
      </c>
      <c r="AY352" s="83">
        <v>0</v>
      </c>
      <c r="AZ352" s="83">
        <v>0</v>
      </c>
      <c r="BA352" s="83">
        <v>0</v>
      </c>
      <c r="BB352" s="83">
        <v>0</v>
      </c>
      <c r="BC352" s="83">
        <v>0</v>
      </c>
      <c r="BD352" s="83">
        <v>0</v>
      </c>
      <c r="BE352" s="586">
        <f t="shared" si="27"/>
        <v>0</v>
      </c>
      <c r="BF352" s="82">
        <v>0.94721959034263092</v>
      </c>
    </row>
    <row r="353" spans="1:58">
      <c r="A353" s="597" t="s">
        <v>653</v>
      </c>
      <c r="B353" s="600">
        <v>347742010.01064736</v>
      </c>
      <c r="C353" s="600">
        <v>347742010.01064736</v>
      </c>
      <c r="D353" s="600">
        <v>-21854554.500860017</v>
      </c>
      <c r="E353" s="600">
        <v>0</v>
      </c>
      <c r="F353" s="600">
        <v>325887455.50978738</v>
      </c>
      <c r="G353" s="600">
        <v>329017767.29576421</v>
      </c>
      <c r="H353" s="600">
        <v>-20627271.158920493</v>
      </c>
      <c r="I353" s="600">
        <v>0</v>
      </c>
      <c r="J353" s="600">
        <v>308390496.13684374</v>
      </c>
      <c r="K353" s="601" t="s">
        <v>5</v>
      </c>
      <c r="L353" s="600">
        <v>393020549.80050713</v>
      </c>
      <c r="M353" s="600">
        <v>393020549.80050713</v>
      </c>
      <c r="N353" s="600">
        <v>-22988930.524779256</v>
      </c>
      <c r="O353" s="600">
        <v>0</v>
      </c>
      <c r="P353" s="600">
        <v>370031619.27572787</v>
      </c>
      <c r="Q353" s="600">
        <v>371589340.91488737</v>
      </c>
      <c r="R353" s="600">
        <v>-21673416.387728445</v>
      </c>
      <c r="S353" s="600">
        <v>0</v>
      </c>
      <c r="T353" s="600">
        <v>349915924.52715892</v>
      </c>
      <c r="U353" s="601" t="s">
        <v>5</v>
      </c>
      <c r="V353" s="600">
        <v>464702254.9377923</v>
      </c>
      <c r="W353" s="600">
        <v>464702254.9377923</v>
      </c>
      <c r="X353" s="600">
        <v>-23433417.724035569</v>
      </c>
      <c r="Y353" s="600">
        <v>91972440.002064869</v>
      </c>
      <c r="Z353" s="600">
        <v>533241277.21582162</v>
      </c>
      <c r="AA353" s="600">
        <v>441662325.85407495</v>
      </c>
      <c r="AB353" s="600">
        <v>-22194295.506471787</v>
      </c>
      <c r="AC353" s="600">
        <v>87428558.285526112</v>
      </c>
      <c r="AD353" s="600">
        <v>506896588.6331293</v>
      </c>
      <c r="AE353" s="600">
        <f>SUM(AE346:AE352)</f>
        <v>506826098.30633557</v>
      </c>
      <c r="AF353" s="601" t="s">
        <v>5</v>
      </c>
      <c r="AG353" s="600">
        <v>484203248.01405424</v>
      </c>
      <c r="AH353" s="600">
        <v>484203248.01405424</v>
      </c>
      <c r="AI353" s="600">
        <v>-23700908.077402744</v>
      </c>
      <c r="AJ353" s="600">
        <v>92110099.629926875</v>
      </c>
      <c r="AK353" s="600">
        <v>552612439.56657839</v>
      </c>
      <c r="AL353" s="600">
        <v>460518351.3755793</v>
      </c>
      <c r="AM353" s="600">
        <v>-22449964.439825777</v>
      </c>
      <c r="AN353" s="600">
        <v>87622839.812115654</v>
      </c>
      <c r="AO353" s="600">
        <v>525691226.74786913</v>
      </c>
      <c r="AP353" s="601" t="s">
        <v>5</v>
      </c>
      <c r="AV353" s="78">
        <v>484203248.01405424</v>
      </c>
      <c r="AW353" s="78">
        <v>484203248.01405424</v>
      </c>
      <c r="AX353" s="78">
        <v>-23700908.077402744</v>
      </c>
      <c r="AY353" s="78">
        <v>92110099.629926875</v>
      </c>
      <c r="AZ353" s="78">
        <v>552612439.56657839</v>
      </c>
      <c r="BA353" s="78">
        <v>460518351.3755793</v>
      </c>
      <c r="BB353" s="78">
        <v>-22449964.439825777</v>
      </c>
      <c r="BC353" s="78">
        <v>87622839.812115654</v>
      </c>
      <c r="BD353" s="78">
        <v>525691226.74786913</v>
      </c>
      <c r="BE353" s="600">
        <f>SUM(BE346:BE352)</f>
        <v>525597001.39659834</v>
      </c>
      <c r="BF353" s="74" t="s">
        <v>5</v>
      </c>
    </row>
    <row r="355" spans="1:58">
      <c r="A355" s="597" t="s">
        <v>645</v>
      </c>
      <c r="B355" s="586"/>
      <c r="C355" s="586"/>
      <c r="D355" s="586"/>
      <c r="E355" s="586"/>
      <c r="F355" s="586"/>
      <c r="G355" s="586"/>
      <c r="H355" s="586"/>
      <c r="I355" s="586"/>
      <c r="J355" s="586"/>
      <c r="K355" s="586"/>
      <c r="L355" s="586"/>
      <c r="M355" s="586"/>
      <c r="N355" s="586"/>
      <c r="O355" s="586"/>
      <c r="P355" s="586"/>
      <c r="Q355" s="586"/>
      <c r="R355" s="586"/>
      <c r="S355" s="586"/>
      <c r="T355" s="586"/>
      <c r="U355" s="586"/>
      <c r="V355" s="586"/>
      <c r="W355" s="586"/>
      <c r="X355" s="586"/>
      <c r="Y355" s="586"/>
      <c r="Z355" s="586"/>
      <c r="AA355" s="586"/>
      <c r="AB355" s="586"/>
      <c r="AC355" s="586"/>
      <c r="AD355" s="586"/>
      <c r="AF355" s="586"/>
      <c r="AG355" s="586"/>
      <c r="AH355" s="586"/>
      <c r="AI355" s="586"/>
      <c r="AJ355" s="586"/>
      <c r="AK355" s="586"/>
      <c r="AL355" s="586"/>
      <c r="AM355" s="586"/>
      <c r="AN355" s="586"/>
      <c r="AO355" s="586"/>
      <c r="AP355" s="586"/>
      <c r="AV355" s="83"/>
      <c r="AW355" s="83"/>
      <c r="AX355" s="83"/>
      <c r="AY355" s="83"/>
      <c r="AZ355" s="83"/>
      <c r="BA355" s="83"/>
      <c r="BB355" s="83"/>
      <c r="BC355" s="83"/>
      <c r="BD355" s="83"/>
      <c r="BF355" s="83"/>
    </row>
    <row r="356" spans="1:58">
      <c r="A356" s="598" t="s">
        <v>652</v>
      </c>
      <c r="B356" s="586">
        <v>99995011.25158605</v>
      </c>
      <c r="C356" s="586">
        <v>99995011.25158605</v>
      </c>
      <c r="D356" s="586">
        <v>0</v>
      </c>
      <c r="E356" s="586">
        <v>0</v>
      </c>
      <c r="F356" s="586">
        <v>99995011.25158605</v>
      </c>
      <c r="G356" s="586">
        <v>88713593.699877545</v>
      </c>
      <c r="H356" s="586">
        <v>0</v>
      </c>
      <c r="I356" s="586">
        <v>0</v>
      </c>
      <c r="J356" s="586">
        <v>88713593.699877545</v>
      </c>
      <c r="K356" s="599">
        <v>0.8871801961867416</v>
      </c>
      <c r="L356" s="586">
        <v>110033348.59536892</v>
      </c>
      <c r="M356" s="586">
        <v>110033348.59536892</v>
      </c>
      <c r="N356" s="586">
        <v>0</v>
      </c>
      <c r="O356" s="586">
        <v>0</v>
      </c>
      <c r="P356" s="586">
        <v>110033348.59536892</v>
      </c>
      <c r="Q356" s="586">
        <v>98344759.780692965</v>
      </c>
      <c r="R356" s="586">
        <v>0</v>
      </c>
      <c r="S356" s="586">
        <v>0</v>
      </c>
      <c r="T356" s="586">
        <v>98344759.780692965</v>
      </c>
      <c r="U356" s="599">
        <v>0.89377230663351903</v>
      </c>
      <c r="V356" s="586">
        <v>128604795.19499685</v>
      </c>
      <c r="W356" s="586">
        <v>128604795.19499685</v>
      </c>
      <c r="X356" s="586">
        <v>0</v>
      </c>
      <c r="Y356" s="586">
        <v>-6416455.1926012235</v>
      </c>
      <c r="Z356" s="586">
        <v>122188340.00239563</v>
      </c>
      <c r="AA356" s="586">
        <v>115325175.05970195</v>
      </c>
      <c r="AB356" s="586">
        <v>0</v>
      </c>
      <c r="AC356" s="586">
        <v>-5753897.5683408864</v>
      </c>
      <c r="AD356" s="586">
        <v>109571277.49136107</v>
      </c>
      <c r="AE356" s="586">
        <f t="shared" ref="AE356:AE362" si="28">+IF(AF356=1,AD356,AD356*$AT$6)</f>
        <v>109556040.23127533</v>
      </c>
      <c r="AF356" s="599">
        <v>0.89674086323795554</v>
      </c>
      <c r="AG356" s="586">
        <v>140493477.34217313</v>
      </c>
      <c r="AH356" s="586">
        <v>140493477.34217313</v>
      </c>
      <c r="AI356" s="586">
        <v>0</v>
      </c>
      <c r="AJ356" s="586">
        <v>-8393740.3004900366</v>
      </c>
      <c r="AK356" s="586">
        <v>132099737.04168309</v>
      </c>
      <c r="AL356" s="586">
        <v>126266435.95612802</v>
      </c>
      <c r="AM356" s="586">
        <v>0</v>
      </c>
      <c r="AN356" s="586">
        <v>-7543750.0169700235</v>
      </c>
      <c r="AO356" s="586">
        <v>118722685.93915799</v>
      </c>
      <c r="AP356" s="599">
        <v>0.89873521778242393</v>
      </c>
      <c r="AV356" s="83">
        <v>140493477.34217313</v>
      </c>
      <c r="AW356" s="83">
        <v>140493477.34217313</v>
      </c>
      <c r="AX356" s="83">
        <v>0</v>
      </c>
      <c r="AY356" s="83">
        <v>-8393740.3004900366</v>
      </c>
      <c r="AZ356" s="83">
        <v>132099737.04168309</v>
      </c>
      <c r="BA356" s="83">
        <v>126266435.95612802</v>
      </c>
      <c r="BB356" s="83">
        <v>0</v>
      </c>
      <c r="BC356" s="83">
        <v>-7543750.0169700235</v>
      </c>
      <c r="BD356" s="83">
        <v>118722685.93915799</v>
      </c>
      <c r="BE356" s="586">
        <f t="shared" ref="BE356:BE362" si="29">+IF(BF356=1,BD356,BD356*$BJ$6)</f>
        <v>118701405.98199448</v>
      </c>
      <c r="BF356" s="82">
        <v>0.89873521778242393</v>
      </c>
    </row>
    <row r="357" spans="1:58">
      <c r="A357" s="598" t="s">
        <v>651</v>
      </c>
      <c r="B357" s="586">
        <v>225147.99962677024</v>
      </c>
      <c r="C357" s="586">
        <v>225147.99962677024</v>
      </c>
      <c r="D357" s="586">
        <v>-225147.99962677024</v>
      </c>
      <c r="E357" s="586">
        <v>0</v>
      </c>
      <c r="F357" s="586">
        <v>0</v>
      </c>
      <c r="G357" s="586">
        <v>212504.39303199534</v>
      </c>
      <c r="H357" s="586">
        <v>-212504.39303199534</v>
      </c>
      <c r="I357" s="586">
        <v>0</v>
      </c>
      <c r="J357" s="586">
        <v>0</v>
      </c>
      <c r="K357" s="599">
        <v>0.94384313155908861</v>
      </c>
      <c r="L357" s="586">
        <v>233183.62587759961</v>
      </c>
      <c r="M357" s="586">
        <v>233183.62587759961</v>
      </c>
      <c r="N357" s="586">
        <v>-233183.62587759961</v>
      </c>
      <c r="O357" s="586">
        <v>0</v>
      </c>
      <c r="P357" s="586">
        <v>0</v>
      </c>
      <c r="Q357" s="586">
        <v>219839.97093723153</v>
      </c>
      <c r="R357" s="586">
        <v>-219839.97093723153</v>
      </c>
      <c r="S357" s="586">
        <v>0</v>
      </c>
      <c r="T357" s="586">
        <v>0</v>
      </c>
      <c r="U357" s="599">
        <v>0.94277619240995802</v>
      </c>
      <c r="V357" s="586">
        <v>235451.74043150456</v>
      </c>
      <c r="W357" s="586">
        <v>235451.74043150456</v>
      </c>
      <c r="X357" s="586">
        <v>-235451.74043150456</v>
      </c>
      <c r="Y357" s="586">
        <v>0</v>
      </c>
      <c r="Z357" s="586">
        <v>0</v>
      </c>
      <c r="AA357" s="586">
        <v>223001.42327467399</v>
      </c>
      <c r="AB357" s="586">
        <v>-223001.42327467399</v>
      </c>
      <c r="AC357" s="586">
        <v>0</v>
      </c>
      <c r="AD357" s="586">
        <v>0</v>
      </c>
      <c r="AE357" s="586">
        <f t="shared" si="28"/>
        <v>0</v>
      </c>
      <c r="AF357" s="599">
        <v>0.94712157517284312</v>
      </c>
      <c r="AG357" s="586">
        <v>237568.21838600535</v>
      </c>
      <c r="AH357" s="586">
        <v>237568.21838600535</v>
      </c>
      <c r="AI357" s="586">
        <v>-237568.21838600535</v>
      </c>
      <c r="AJ357" s="586">
        <v>0</v>
      </c>
      <c r="AK357" s="586">
        <v>0</v>
      </c>
      <c r="AL357" s="586">
        <v>225029.27049802066</v>
      </c>
      <c r="AM357" s="586">
        <v>-225029.27049802066</v>
      </c>
      <c r="AN357" s="586">
        <v>0</v>
      </c>
      <c r="AO357" s="586">
        <v>0</v>
      </c>
      <c r="AP357" s="599">
        <v>0.94721959034263092</v>
      </c>
      <c r="AV357" s="83">
        <v>237568.21838600535</v>
      </c>
      <c r="AW357" s="83">
        <v>237568.21838600535</v>
      </c>
      <c r="AX357" s="83">
        <v>-237568.21838600535</v>
      </c>
      <c r="AY357" s="83">
        <v>0</v>
      </c>
      <c r="AZ357" s="83">
        <v>0</v>
      </c>
      <c r="BA357" s="83">
        <v>225029.27049802066</v>
      </c>
      <c r="BB357" s="83">
        <v>-225029.27049802066</v>
      </c>
      <c r="BC357" s="83">
        <v>0</v>
      </c>
      <c r="BD357" s="83">
        <v>0</v>
      </c>
      <c r="BE357" s="586">
        <f t="shared" si="29"/>
        <v>0</v>
      </c>
      <c r="BF357" s="82">
        <v>0.94721959034263092</v>
      </c>
    </row>
    <row r="358" spans="1:58">
      <c r="A358" s="598" t="s">
        <v>650</v>
      </c>
      <c r="B358" s="586">
        <v>0</v>
      </c>
      <c r="C358" s="586">
        <v>0</v>
      </c>
      <c r="D358" s="586">
        <v>0</v>
      </c>
      <c r="E358" s="586">
        <v>0</v>
      </c>
      <c r="F358" s="586">
        <v>0</v>
      </c>
      <c r="G358" s="586">
        <v>0</v>
      </c>
      <c r="H358" s="586">
        <v>0</v>
      </c>
      <c r="I358" s="586">
        <v>0</v>
      </c>
      <c r="J358" s="586">
        <v>0</v>
      </c>
      <c r="K358" s="599">
        <v>1</v>
      </c>
      <c r="L358" s="586">
        <v>0</v>
      </c>
      <c r="M358" s="586">
        <v>0</v>
      </c>
      <c r="N358" s="586">
        <v>0</v>
      </c>
      <c r="O358" s="586">
        <v>0</v>
      </c>
      <c r="P358" s="586">
        <v>0</v>
      </c>
      <c r="Q358" s="586">
        <v>0</v>
      </c>
      <c r="R358" s="586">
        <v>0</v>
      </c>
      <c r="S358" s="586">
        <v>0</v>
      </c>
      <c r="T358" s="586">
        <v>0</v>
      </c>
      <c r="U358" s="599">
        <v>1</v>
      </c>
      <c r="V358" s="586">
        <v>0</v>
      </c>
      <c r="W358" s="586">
        <v>0</v>
      </c>
      <c r="X358" s="586">
        <v>0</v>
      </c>
      <c r="Y358" s="586">
        <v>0</v>
      </c>
      <c r="Z358" s="586">
        <v>0</v>
      </c>
      <c r="AA358" s="586">
        <v>0</v>
      </c>
      <c r="AB358" s="586">
        <v>0</v>
      </c>
      <c r="AC358" s="586">
        <v>0</v>
      </c>
      <c r="AD358" s="586">
        <v>0</v>
      </c>
      <c r="AE358" s="586">
        <f t="shared" si="28"/>
        <v>0</v>
      </c>
      <c r="AF358" s="599">
        <v>1</v>
      </c>
      <c r="AG358" s="586">
        <v>0</v>
      </c>
      <c r="AH358" s="586">
        <v>0</v>
      </c>
      <c r="AI358" s="586">
        <v>0</v>
      </c>
      <c r="AJ358" s="586">
        <v>0</v>
      </c>
      <c r="AK358" s="586">
        <v>0</v>
      </c>
      <c r="AL358" s="586">
        <v>0</v>
      </c>
      <c r="AM358" s="586">
        <v>0</v>
      </c>
      <c r="AN358" s="586">
        <v>0</v>
      </c>
      <c r="AO358" s="586">
        <v>0</v>
      </c>
      <c r="AP358" s="599">
        <v>1</v>
      </c>
      <c r="AV358" s="83">
        <v>0</v>
      </c>
      <c r="AW358" s="83">
        <v>0</v>
      </c>
      <c r="AX358" s="83">
        <v>0</v>
      </c>
      <c r="AY358" s="83">
        <v>0</v>
      </c>
      <c r="AZ358" s="83">
        <v>0</v>
      </c>
      <c r="BA358" s="83">
        <v>0</v>
      </c>
      <c r="BB358" s="83">
        <v>0</v>
      </c>
      <c r="BC358" s="83">
        <v>0</v>
      </c>
      <c r="BD358" s="83">
        <v>0</v>
      </c>
      <c r="BE358" s="586">
        <f t="shared" si="29"/>
        <v>0</v>
      </c>
      <c r="BF358" s="82">
        <v>1</v>
      </c>
    </row>
    <row r="359" spans="1:58">
      <c r="A359" s="598" t="s">
        <v>649</v>
      </c>
      <c r="B359" s="586">
        <v>19119.018977627988</v>
      </c>
      <c r="C359" s="586">
        <v>19119.018977627988</v>
      </c>
      <c r="D359" s="586">
        <v>0</v>
      </c>
      <c r="E359" s="586">
        <v>0</v>
      </c>
      <c r="F359" s="586">
        <v>19119.018977627988</v>
      </c>
      <c r="G359" s="586">
        <v>0</v>
      </c>
      <c r="H359" s="586">
        <v>0</v>
      </c>
      <c r="I359" s="586">
        <v>0</v>
      </c>
      <c r="J359" s="586">
        <v>0</v>
      </c>
      <c r="K359" s="599">
        <v>0</v>
      </c>
      <c r="L359" s="586">
        <v>19007.075910511943</v>
      </c>
      <c r="M359" s="586">
        <v>19007.075910511943</v>
      </c>
      <c r="N359" s="586">
        <v>0</v>
      </c>
      <c r="O359" s="586">
        <v>0</v>
      </c>
      <c r="P359" s="586">
        <v>19007.075910511943</v>
      </c>
      <c r="Q359" s="586">
        <v>0</v>
      </c>
      <c r="R359" s="586">
        <v>0</v>
      </c>
      <c r="S359" s="586">
        <v>0</v>
      </c>
      <c r="T359" s="586">
        <v>0</v>
      </c>
      <c r="U359" s="599">
        <v>0</v>
      </c>
      <c r="V359" s="586">
        <v>19007.075910511943</v>
      </c>
      <c r="W359" s="586">
        <v>19007.075910511943</v>
      </c>
      <c r="X359" s="586">
        <v>0</v>
      </c>
      <c r="Y359" s="586">
        <v>0</v>
      </c>
      <c r="Z359" s="586">
        <v>19007.075910511943</v>
      </c>
      <c r="AA359" s="586">
        <v>0</v>
      </c>
      <c r="AB359" s="586">
        <v>0</v>
      </c>
      <c r="AC359" s="586">
        <v>0</v>
      </c>
      <c r="AD359" s="586">
        <v>0</v>
      </c>
      <c r="AE359" s="586">
        <f t="shared" si="28"/>
        <v>0</v>
      </c>
      <c r="AF359" s="599">
        <v>0</v>
      </c>
      <c r="AG359" s="586">
        <v>19007.075910511943</v>
      </c>
      <c r="AH359" s="586">
        <v>19007.075910511943</v>
      </c>
      <c r="AI359" s="586">
        <v>0</v>
      </c>
      <c r="AJ359" s="586">
        <v>0</v>
      </c>
      <c r="AK359" s="586">
        <v>19007.075910511943</v>
      </c>
      <c r="AL359" s="586">
        <v>0</v>
      </c>
      <c r="AM359" s="586">
        <v>0</v>
      </c>
      <c r="AN359" s="586">
        <v>0</v>
      </c>
      <c r="AO359" s="586">
        <v>0</v>
      </c>
      <c r="AP359" s="599">
        <v>0</v>
      </c>
      <c r="AV359" s="83">
        <v>19007.075910511943</v>
      </c>
      <c r="AW359" s="83">
        <v>19007.075910511943</v>
      </c>
      <c r="AX359" s="83">
        <v>0</v>
      </c>
      <c r="AY359" s="83">
        <v>0</v>
      </c>
      <c r="AZ359" s="83">
        <v>19007.075910511943</v>
      </c>
      <c r="BA359" s="83">
        <v>0</v>
      </c>
      <c r="BB359" s="83">
        <v>0</v>
      </c>
      <c r="BC359" s="83">
        <v>0</v>
      </c>
      <c r="BD359" s="83">
        <v>0</v>
      </c>
      <c r="BE359" s="586">
        <f t="shared" si="29"/>
        <v>0</v>
      </c>
      <c r="BF359" s="82">
        <v>0</v>
      </c>
    </row>
    <row r="360" spans="1:58">
      <c r="A360" s="598" t="s">
        <v>648</v>
      </c>
      <c r="B360" s="586">
        <v>12310479.068660028</v>
      </c>
      <c r="C360" s="586">
        <v>12310479.068660028</v>
      </c>
      <c r="D360" s="586">
        <v>0</v>
      </c>
      <c r="E360" s="586">
        <v>0</v>
      </c>
      <c r="F360" s="586">
        <v>12310479.068660028</v>
      </c>
      <c r="G360" s="586">
        <v>11649527.109681208</v>
      </c>
      <c r="H360" s="586">
        <v>0</v>
      </c>
      <c r="I360" s="586">
        <v>0</v>
      </c>
      <c r="J360" s="586">
        <v>11649527.109681208</v>
      </c>
      <c r="K360" s="599">
        <v>0.94630981009817328</v>
      </c>
      <c r="L360" s="586">
        <v>12274924.195732467</v>
      </c>
      <c r="M360" s="586">
        <v>12274924.195732467</v>
      </c>
      <c r="N360" s="586">
        <v>0</v>
      </c>
      <c r="O360" s="586">
        <v>0</v>
      </c>
      <c r="P360" s="586">
        <v>12274924.195732467</v>
      </c>
      <c r="Q360" s="586">
        <v>11607633.576983513</v>
      </c>
      <c r="R360" s="586">
        <v>0</v>
      </c>
      <c r="S360" s="586">
        <v>0</v>
      </c>
      <c r="T360" s="586">
        <v>11607633.576983513</v>
      </c>
      <c r="U360" s="599">
        <v>0.94563790308530415</v>
      </c>
      <c r="V360" s="586">
        <v>12094814.488115111</v>
      </c>
      <c r="W360" s="586">
        <v>12094814.488115111</v>
      </c>
      <c r="X360" s="586">
        <v>0</v>
      </c>
      <c r="Y360" s="586">
        <v>0</v>
      </c>
      <c r="Z360" s="586">
        <v>12094814.488115111</v>
      </c>
      <c r="AA360" s="586">
        <v>11497272.372061208</v>
      </c>
      <c r="AB360" s="586">
        <v>0</v>
      </c>
      <c r="AC360" s="586">
        <v>0</v>
      </c>
      <c r="AD360" s="586">
        <v>11497272.372061208</v>
      </c>
      <c r="AE360" s="586">
        <f t="shared" si="28"/>
        <v>11495673.532169765</v>
      </c>
      <c r="AF360" s="599">
        <v>0.95059518137784804</v>
      </c>
      <c r="AG360" s="586">
        <v>11806701.464520629</v>
      </c>
      <c r="AH360" s="586">
        <v>11806701.464520629</v>
      </c>
      <c r="AI360" s="586">
        <v>0</v>
      </c>
      <c r="AJ360" s="586">
        <v>0</v>
      </c>
      <c r="AK360" s="586">
        <v>11806701.464520629</v>
      </c>
      <c r="AL360" s="586">
        <v>11231523.093467996</v>
      </c>
      <c r="AM360" s="586">
        <v>0</v>
      </c>
      <c r="AN360" s="586">
        <v>0</v>
      </c>
      <c r="AO360" s="586">
        <v>11231523.093467996</v>
      </c>
      <c r="AP360" s="599">
        <v>0.95128373722490944</v>
      </c>
      <c r="AV360" s="83">
        <v>11806701.464520629</v>
      </c>
      <c r="AW360" s="83">
        <v>11806701.464520629</v>
      </c>
      <c r="AX360" s="83">
        <v>0</v>
      </c>
      <c r="AY360" s="83">
        <v>0</v>
      </c>
      <c r="AZ360" s="83">
        <v>11806701.464520629</v>
      </c>
      <c r="BA360" s="83">
        <v>11231523.093467996</v>
      </c>
      <c r="BB360" s="83">
        <v>0</v>
      </c>
      <c r="BC360" s="83">
        <v>0</v>
      </c>
      <c r="BD360" s="83">
        <v>11231523.093467996</v>
      </c>
      <c r="BE360" s="586">
        <f t="shared" si="29"/>
        <v>11229509.945530688</v>
      </c>
      <c r="BF360" s="82">
        <v>0.95128373722490944</v>
      </c>
    </row>
    <row r="361" spans="1:58">
      <c r="A361" s="598" t="s">
        <v>647</v>
      </c>
      <c r="B361" s="586">
        <v>1919426.0471899165</v>
      </c>
      <c r="C361" s="586">
        <v>1919426.0471899165</v>
      </c>
      <c r="D361" s="586">
        <v>0</v>
      </c>
      <c r="E361" s="586">
        <v>0</v>
      </c>
      <c r="F361" s="586">
        <v>1919426.0471899165</v>
      </c>
      <c r="G361" s="586">
        <v>1919426.0471899165</v>
      </c>
      <c r="H361" s="586">
        <v>0</v>
      </c>
      <c r="I361" s="586">
        <v>0</v>
      </c>
      <c r="J361" s="586">
        <v>1919426.0471899165</v>
      </c>
      <c r="K361" s="599">
        <v>1</v>
      </c>
      <c r="L361" s="586">
        <v>1923815.9706914639</v>
      </c>
      <c r="M361" s="586">
        <v>1923815.9706914639</v>
      </c>
      <c r="N361" s="586">
        <v>0</v>
      </c>
      <c r="O361" s="586">
        <v>0</v>
      </c>
      <c r="P361" s="586">
        <v>1923815.9706914639</v>
      </c>
      <c r="Q361" s="586">
        <v>1923815.9706914639</v>
      </c>
      <c r="R361" s="586">
        <v>0</v>
      </c>
      <c r="S361" s="586">
        <v>0</v>
      </c>
      <c r="T361" s="586">
        <v>1923815.9706914639</v>
      </c>
      <c r="U361" s="599">
        <v>1</v>
      </c>
      <c r="V361" s="586">
        <v>1916365.2569913475</v>
      </c>
      <c r="W361" s="586">
        <v>1916365.2569913475</v>
      </c>
      <c r="X361" s="586">
        <v>0</v>
      </c>
      <c r="Y361" s="586">
        <v>0</v>
      </c>
      <c r="Z361" s="586">
        <v>1916365.2569913475</v>
      </c>
      <c r="AA361" s="586">
        <v>1916365.2569913475</v>
      </c>
      <c r="AB361" s="586">
        <v>0</v>
      </c>
      <c r="AC361" s="586">
        <v>0</v>
      </c>
      <c r="AD361" s="586">
        <v>1916365.2569913475</v>
      </c>
      <c r="AE361" s="586">
        <f t="shared" si="28"/>
        <v>1916365.2569913475</v>
      </c>
      <c r="AF361" s="599">
        <v>1</v>
      </c>
      <c r="AG361" s="586">
        <v>1908836.6511061883</v>
      </c>
      <c r="AH361" s="586">
        <v>1908836.6511061883</v>
      </c>
      <c r="AI361" s="586">
        <v>0</v>
      </c>
      <c r="AJ361" s="586">
        <v>0</v>
      </c>
      <c r="AK361" s="586">
        <v>1908836.6511061883</v>
      </c>
      <c r="AL361" s="586">
        <v>1908836.6511061883</v>
      </c>
      <c r="AM361" s="586">
        <v>0</v>
      </c>
      <c r="AN361" s="586">
        <v>0</v>
      </c>
      <c r="AO361" s="586">
        <v>1908836.6511061883</v>
      </c>
      <c r="AP361" s="599">
        <v>1</v>
      </c>
      <c r="AV361" s="83">
        <v>1908836.6511061883</v>
      </c>
      <c r="AW361" s="83">
        <v>1908836.6511061883</v>
      </c>
      <c r="AX361" s="83">
        <v>0</v>
      </c>
      <c r="AY361" s="83">
        <v>0</v>
      </c>
      <c r="AZ361" s="83">
        <v>1908836.6511061883</v>
      </c>
      <c r="BA361" s="83">
        <v>1908836.6511061883</v>
      </c>
      <c r="BB361" s="83">
        <v>0</v>
      </c>
      <c r="BC361" s="83">
        <v>0</v>
      </c>
      <c r="BD361" s="83">
        <v>1908836.6511061883</v>
      </c>
      <c r="BE361" s="586">
        <f t="shared" si="29"/>
        <v>1908836.6511061883</v>
      </c>
      <c r="BF361" s="82">
        <v>1</v>
      </c>
    </row>
    <row r="362" spans="1:58" ht="15.75" thickBot="1">
      <c r="A362" s="598" t="s">
        <v>646</v>
      </c>
      <c r="B362" s="586">
        <v>139196.86365475768</v>
      </c>
      <c r="C362" s="586">
        <v>139196.86365475768</v>
      </c>
      <c r="D362" s="586">
        <v>0</v>
      </c>
      <c r="E362" s="586">
        <v>0</v>
      </c>
      <c r="F362" s="586">
        <v>139196.86365475768</v>
      </c>
      <c r="G362" s="586">
        <v>0</v>
      </c>
      <c r="H362" s="586">
        <v>0</v>
      </c>
      <c r="I362" s="586">
        <v>0</v>
      </c>
      <c r="J362" s="586">
        <v>0</v>
      </c>
      <c r="K362" s="599">
        <v>0</v>
      </c>
      <c r="L362" s="586">
        <v>143379.27966223209</v>
      </c>
      <c r="M362" s="586">
        <v>143379.27966223209</v>
      </c>
      <c r="N362" s="586">
        <v>0</v>
      </c>
      <c r="O362" s="586">
        <v>0</v>
      </c>
      <c r="P362" s="586">
        <v>143379.27966223209</v>
      </c>
      <c r="Q362" s="586">
        <v>0</v>
      </c>
      <c r="R362" s="586">
        <v>0</v>
      </c>
      <c r="S362" s="586">
        <v>0</v>
      </c>
      <c r="T362" s="586">
        <v>0</v>
      </c>
      <c r="U362" s="599">
        <v>0</v>
      </c>
      <c r="V362" s="586">
        <v>142823.98852234814</v>
      </c>
      <c r="W362" s="586">
        <v>142823.98852234814</v>
      </c>
      <c r="X362" s="586">
        <v>0</v>
      </c>
      <c r="Y362" s="586">
        <v>0</v>
      </c>
      <c r="Z362" s="586">
        <v>142823.98852234814</v>
      </c>
      <c r="AA362" s="586">
        <v>0</v>
      </c>
      <c r="AB362" s="586">
        <v>0</v>
      </c>
      <c r="AC362" s="586">
        <v>0</v>
      </c>
      <c r="AD362" s="586">
        <v>0</v>
      </c>
      <c r="AE362" s="586">
        <f t="shared" si="28"/>
        <v>0</v>
      </c>
      <c r="AF362" s="599">
        <v>0</v>
      </c>
      <c r="AG362" s="586">
        <v>142262.89218822893</v>
      </c>
      <c r="AH362" s="586">
        <v>142262.89218822893</v>
      </c>
      <c r="AI362" s="586">
        <v>0</v>
      </c>
      <c r="AJ362" s="586">
        <v>0</v>
      </c>
      <c r="AK362" s="586">
        <v>142262.89218822893</v>
      </c>
      <c r="AL362" s="586">
        <v>0</v>
      </c>
      <c r="AM362" s="586">
        <v>0</v>
      </c>
      <c r="AN362" s="586">
        <v>0</v>
      </c>
      <c r="AO362" s="586">
        <v>0</v>
      </c>
      <c r="AP362" s="599">
        <v>0</v>
      </c>
      <c r="AV362" s="83">
        <v>142262.89218822893</v>
      </c>
      <c r="AW362" s="83">
        <v>142262.89218822893</v>
      </c>
      <c r="AX362" s="83">
        <v>0</v>
      </c>
      <c r="AY362" s="83">
        <v>0</v>
      </c>
      <c r="AZ362" s="83">
        <v>142262.89218822893</v>
      </c>
      <c r="BA362" s="83">
        <v>0</v>
      </c>
      <c r="BB362" s="83">
        <v>0</v>
      </c>
      <c r="BC362" s="83">
        <v>0</v>
      </c>
      <c r="BD362" s="83">
        <v>0</v>
      </c>
      <c r="BE362" s="586">
        <f t="shared" si="29"/>
        <v>0</v>
      </c>
      <c r="BF362" s="82">
        <v>0</v>
      </c>
    </row>
    <row r="363" spans="1:58">
      <c r="A363" s="597" t="s">
        <v>645</v>
      </c>
      <c r="B363" s="600">
        <v>114608380.24969515</v>
      </c>
      <c r="C363" s="600">
        <v>114608380.24969515</v>
      </c>
      <c r="D363" s="600">
        <v>-225147.99962677024</v>
      </c>
      <c r="E363" s="600">
        <v>0</v>
      </c>
      <c r="F363" s="600">
        <v>114383232.2500684</v>
      </c>
      <c r="G363" s="600">
        <v>102495051.24978067</v>
      </c>
      <c r="H363" s="600">
        <v>-212504.39303199534</v>
      </c>
      <c r="I363" s="600">
        <v>0</v>
      </c>
      <c r="J363" s="600">
        <v>102282546.85674867</v>
      </c>
      <c r="K363" s="601" t="s">
        <v>5</v>
      </c>
      <c r="L363" s="600">
        <v>124627658.74324319</v>
      </c>
      <c r="M363" s="600">
        <v>124627658.74324319</v>
      </c>
      <c r="N363" s="600">
        <v>-233183.62587759961</v>
      </c>
      <c r="O363" s="600">
        <v>0</v>
      </c>
      <c r="P363" s="600">
        <v>124394475.1173656</v>
      </c>
      <c r="Q363" s="600">
        <v>112096049.29930517</v>
      </c>
      <c r="R363" s="600">
        <v>-219839.97093723153</v>
      </c>
      <c r="S363" s="600">
        <v>0</v>
      </c>
      <c r="T363" s="600">
        <v>111876209.32836793</v>
      </c>
      <c r="U363" s="601" t="s">
        <v>5</v>
      </c>
      <c r="V363" s="600">
        <v>143013257.74496767</v>
      </c>
      <c r="W363" s="600">
        <v>143013257.74496767</v>
      </c>
      <c r="X363" s="600">
        <v>-235451.74043150456</v>
      </c>
      <c r="Y363" s="600">
        <v>-6416455.1926012235</v>
      </c>
      <c r="Z363" s="600">
        <v>136361350.81193495</v>
      </c>
      <c r="AA363" s="600">
        <v>128961814.11202918</v>
      </c>
      <c r="AB363" s="600">
        <v>-223001.42327467399</v>
      </c>
      <c r="AC363" s="600">
        <v>-5753897.5683408864</v>
      </c>
      <c r="AD363" s="600">
        <v>122984915.12041362</v>
      </c>
      <c r="AE363" s="600">
        <f>SUM(AE356:AE362)</f>
        <v>122968079.02043644</v>
      </c>
      <c r="AF363" s="601" t="s">
        <v>5</v>
      </c>
      <c r="AG363" s="600">
        <v>154607853.64428467</v>
      </c>
      <c r="AH363" s="600">
        <v>154607853.64428467</v>
      </c>
      <c r="AI363" s="600">
        <v>-237568.21838600535</v>
      </c>
      <c r="AJ363" s="600">
        <v>-8393740.3004900366</v>
      </c>
      <c r="AK363" s="600">
        <v>145976545.12540862</v>
      </c>
      <c r="AL363" s="600">
        <v>139631824.97120023</v>
      </c>
      <c r="AM363" s="600">
        <v>-225029.27049802066</v>
      </c>
      <c r="AN363" s="600">
        <v>-7543750.0169700235</v>
      </c>
      <c r="AO363" s="600">
        <v>131863045.68373218</v>
      </c>
      <c r="AP363" s="601" t="s">
        <v>5</v>
      </c>
      <c r="AV363" s="78">
        <v>154607853.64428467</v>
      </c>
      <c r="AW363" s="78">
        <v>154607853.64428467</v>
      </c>
      <c r="AX363" s="78">
        <v>-237568.21838600535</v>
      </c>
      <c r="AY363" s="78">
        <v>-8393740.3004900366</v>
      </c>
      <c r="AZ363" s="78">
        <v>145976545.12540862</v>
      </c>
      <c r="BA363" s="78">
        <v>139631824.97120023</v>
      </c>
      <c r="BB363" s="78">
        <v>-225029.27049802066</v>
      </c>
      <c r="BC363" s="78">
        <v>-7543750.0169700235</v>
      </c>
      <c r="BD363" s="78">
        <v>131863045.68373218</v>
      </c>
      <c r="BE363" s="600">
        <f>SUM(BE356:BE362)</f>
        <v>131839752.57863136</v>
      </c>
      <c r="BF363" s="74" t="s">
        <v>5</v>
      </c>
    </row>
    <row r="365" spans="1:58">
      <c r="A365" s="597" t="s">
        <v>622</v>
      </c>
      <c r="B365" s="586"/>
      <c r="C365" s="586"/>
      <c r="D365" s="586"/>
      <c r="E365" s="586"/>
      <c r="F365" s="586"/>
      <c r="G365" s="586"/>
      <c r="H365" s="586"/>
      <c r="I365" s="586"/>
      <c r="J365" s="586"/>
      <c r="K365" s="586"/>
      <c r="L365" s="586"/>
      <c r="M365" s="586"/>
      <c r="N365" s="586"/>
      <c r="O365" s="586"/>
      <c r="P365" s="586"/>
      <c r="Q365" s="586"/>
      <c r="R365" s="586"/>
      <c r="S365" s="586"/>
      <c r="T365" s="586"/>
      <c r="U365" s="586"/>
      <c r="V365" s="586"/>
      <c r="W365" s="586"/>
      <c r="X365" s="586"/>
      <c r="Y365" s="586"/>
      <c r="Z365" s="586"/>
      <c r="AA365" s="586"/>
      <c r="AB365" s="586"/>
      <c r="AC365" s="586"/>
      <c r="AD365" s="586"/>
      <c r="AF365" s="586"/>
      <c r="AG365" s="586"/>
      <c r="AH365" s="586"/>
      <c r="AI365" s="586"/>
      <c r="AJ365" s="586"/>
      <c r="AK365" s="586"/>
      <c r="AL365" s="586"/>
      <c r="AM365" s="586"/>
      <c r="AN365" s="586"/>
      <c r="AO365" s="586"/>
      <c r="AP365" s="586"/>
      <c r="AV365" s="83"/>
      <c r="AW365" s="83"/>
      <c r="AX365" s="83"/>
      <c r="AY365" s="83"/>
      <c r="AZ365" s="83"/>
      <c r="BA365" s="83"/>
      <c r="BB365" s="83"/>
      <c r="BC365" s="83"/>
      <c r="BD365" s="83"/>
      <c r="BF365" s="83"/>
    </row>
    <row r="366" spans="1:58">
      <c r="A366" s="598" t="s">
        <v>644</v>
      </c>
      <c r="B366" s="586">
        <v>3497706.2064191494</v>
      </c>
      <c r="C366" s="586">
        <v>3497706.2064191494</v>
      </c>
      <c r="D366" s="586">
        <v>0</v>
      </c>
      <c r="E366" s="586">
        <v>0</v>
      </c>
      <c r="F366" s="586">
        <v>3497706.2064191494</v>
      </c>
      <c r="G366" s="586">
        <v>3497706.2064191494</v>
      </c>
      <c r="H366" s="586">
        <v>0</v>
      </c>
      <c r="I366" s="586">
        <v>0</v>
      </c>
      <c r="J366" s="586">
        <v>3497706.2064191494</v>
      </c>
      <c r="K366" s="599">
        <v>1</v>
      </c>
      <c r="L366" s="586">
        <v>3612942.248989162</v>
      </c>
      <c r="M366" s="586">
        <v>3612942.248989162</v>
      </c>
      <c r="N366" s="586">
        <v>0</v>
      </c>
      <c r="O366" s="586">
        <v>0</v>
      </c>
      <c r="P366" s="586">
        <v>3612942.248989162</v>
      </c>
      <c r="Q366" s="586">
        <v>3612942.248989162</v>
      </c>
      <c r="R366" s="586">
        <v>0</v>
      </c>
      <c r="S366" s="586">
        <v>0</v>
      </c>
      <c r="T366" s="586">
        <v>3612942.248989162</v>
      </c>
      <c r="U366" s="599">
        <v>1</v>
      </c>
      <c r="V366" s="586">
        <v>3726393.1823173692</v>
      </c>
      <c r="W366" s="586">
        <v>3726393.1823173692</v>
      </c>
      <c r="X366" s="586">
        <v>0</v>
      </c>
      <c r="Y366" s="586">
        <v>0</v>
      </c>
      <c r="Z366" s="586">
        <v>3726393.1823173692</v>
      </c>
      <c r="AA366" s="586">
        <v>3726393.1823173692</v>
      </c>
      <c r="AB366" s="586">
        <v>0</v>
      </c>
      <c r="AC366" s="586">
        <v>0</v>
      </c>
      <c r="AD366" s="586">
        <v>3726393.1823173692</v>
      </c>
      <c r="AE366" s="586">
        <f t="shared" ref="AE366:AE387" si="30">+IF(AF366=1,AD366,AD366*$AT$6)</f>
        <v>3726393.1823173692</v>
      </c>
      <c r="AF366" s="599">
        <v>1</v>
      </c>
      <c r="AG366" s="586">
        <v>3830892.6346735503</v>
      </c>
      <c r="AH366" s="586">
        <v>3830892.6346735503</v>
      </c>
      <c r="AI366" s="586">
        <v>0</v>
      </c>
      <c r="AJ366" s="586">
        <v>0</v>
      </c>
      <c r="AK366" s="586">
        <v>3830892.6346735503</v>
      </c>
      <c r="AL366" s="586">
        <v>3830892.6346735503</v>
      </c>
      <c r="AM366" s="586">
        <v>0</v>
      </c>
      <c r="AN366" s="586">
        <v>0</v>
      </c>
      <c r="AO366" s="586">
        <v>3830892.6346735503</v>
      </c>
      <c r="AP366" s="599">
        <v>1</v>
      </c>
      <c r="AV366" s="83">
        <v>3830892.6346735503</v>
      </c>
      <c r="AW366" s="83">
        <v>3830892.6346735503</v>
      </c>
      <c r="AX366" s="83">
        <v>0</v>
      </c>
      <c r="AY366" s="83">
        <v>0</v>
      </c>
      <c r="AZ366" s="83">
        <v>3830892.6346735503</v>
      </c>
      <c r="BA366" s="83">
        <v>3830892.6346735503</v>
      </c>
      <c r="BB366" s="83">
        <v>0</v>
      </c>
      <c r="BC366" s="83">
        <v>0</v>
      </c>
      <c r="BD366" s="83">
        <v>3830892.6346735503</v>
      </c>
      <c r="BE366" s="586">
        <f t="shared" ref="BE366:BE387" si="31">+IF(BF366=1,BD366,BD366*$BJ$6)</f>
        <v>3830892.6346735503</v>
      </c>
      <c r="BF366" s="82">
        <v>1</v>
      </c>
    </row>
    <row r="367" spans="1:58">
      <c r="A367" s="598" t="s">
        <v>643</v>
      </c>
      <c r="B367" s="586">
        <v>38764397.227484211</v>
      </c>
      <c r="C367" s="586">
        <v>38764397.227484211</v>
      </c>
      <c r="D367" s="586">
        <v>0</v>
      </c>
      <c r="E367" s="586">
        <v>0</v>
      </c>
      <c r="F367" s="586">
        <v>38764397.227484211</v>
      </c>
      <c r="G367" s="586">
        <v>38764397.227484211</v>
      </c>
      <c r="H367" s="586">
        <v>0</v>
      </c>
      <c r="I367" s="586">
        <v>0</v>
      </c>
      <c r="J367" s="586">
        <v>38764397.227484211</v>
      </c>
      <c r="K367" s="599">
        <v>1</v>
      </c>
      <c r="L367" s="586">
        <v>42733169.667201325</v>
      </c>
      <c r="M367" s="586">
        <v>42733169.667201325</v>
      </c>
      <c r="N367" s="586">
        <v>0</v>
      </c>
      <c r="O367" s="586">
        <v>0</v>
      </c>
      <c r="P367" s="586">
        <v>42733169.667201325</v>
      </c>
      <c r="Q367" s="586">
        <v>42733169.667201325</v>
      </c>
      <c r="R367" s="586">
        <v>0</v>
      </c>
      <c r="S367" s="586">
        <v>0</v>
      </c>
      <c r="T367" s="586">
        <v>42733169.667201325</v>
      </c>
      <c r="U367" s="599">
        <v>1</v>
      </c>
      <c r="V367" s="586">
        <v>46984233.825812265</v>
      </c>
      <c r="W367" s="586">
        <v>46984233.825812265</v>
      </c>
      <c r="X367" s="586">
        <v>0</v>
      </c>
      <c r="Y367" s="586">
        <v>0</v>
      </c>
      <c r="Z367" s="586">
        <v>46984233.825812265</v>
      </c>
      <c r="AA367" s="586">
        <v>46984233.825812265</v>
      </c>
      <c r="AB367" s="586">
        <v>0</v>
      </c>
      <c r="AC367" s="586">
        <v>0</v>
      </c>
      <c r="AD367" s="586">
        <v>46984233.825812265</v>
      </c>
      <c r="AE367" s="586">
        <f t="shared" si="30"/>
        <v>46984233.825812265</v>
      </c>
      <c r="AF367" s="599">
        <v>1</v>
      </c>
      <c r="AG367" s="586">
        <v>50906579.84242937</v>
      </c>
      <c r="AH367" s="586">
        <v>50906579.84242937</v>
      </c>
      <c r="AI367" s="586">
        <v>0</v>
      </c>
      <c r="AJ367" s="586">
        <v>0</v>
      </c>
      <c r="AK367" s="586">
        <v>50906579.84242937</v>
      </c>
      <c r="AL367" s="586">
        <v>50906579.84242937</v>
      </c>
      <c r="AM367" s="586">
        <v>0</v>
      </c>
      <c r="AN367" s="586">
        <v>0</v>
      </c>
      <c r="AO367" s="586">
        <v>50906579.84242937</v>
      </c>
      <c r="AP367" s="599">
        <v>1</v>
      </c>
      <c r="AV367" s="83">
        <v>50906579.84242937</v>
      </c>
      <c r="AW367" s="83">
        <v>50906579.84242937</v>
      </c>
      <c r="AX367" s="83">
        <v>0</v>
      </c>
      <c r="AY367" s="83">
        <v>0</v>
      </c>
      <c r="AZ367" s="83">
        <v>50906579.84242937</v>
      </c>
      <c r="BA367" s="83">
        <v>50906579.84242937</v>
      </c>
      <c r="BB367" s="83">
        <v>0</v>
      </c>
      <c r="BC367" s="83">
        <v>0</v>
      </c>
      <c r="BD367" s="83">
        <v>50906579.84242937</v>
      </c>
      <c r="BE367" s="586">
        <f t="shared" si="31"/>
        <v>50906579.84242937</v>
      </c>
      <c r="BF367" s="82">
        <v>1</v>
      </c>
    </row>
    <row r="368" spans="1:58">
      <c r="A368" s="598" t="s">
        <v>642</v>
      </c>
      <c r="B368" s="586">
        <v>56899846.204946287</v>
      </c>
      <c r="C368" s="586">
        <v>56899846.204946287</v>
      </c>
      <c r="D368" s="586">
        <v>0</v>
      </c>
      <c r="E368" s="586">
        <v>0</v>
      </c>
      <c r="F368" s="586">
        <v>56899846.204946287</v>
      </c>
      <c r="G368" s="586">
        <v>56899846.204946287</v>
      </c>
      <c r="H368" s="586">
        <v>0</v>
      </c>
      <c r="I368" s="586">
        <v>0</v>
      </c>
      <c r="J368" s="586">
        <v>56899846.204946287</v>
      </c>
      <c r="K368" s="599">
        <v>1</v>
      </c>
      <c r="L368" s="586">
        <v>67796653.507829785</v>
      </c>
      <c r="M368" s="586">
        <v>67796653.507829785</v>
      </c>
      <c r="N368" s="586">
        <v>0</v>
      </c>
      <c r="O368" s="586">
        <v>0</v>
      </c>
      <c r="P368" s="586">
        <v>67796653.507829785</v>
      </c>
      <c r="Q368" s="586">
        <v>67796653.507829785</v>
      </c>
      <c r="R368" s="586">
        <v>0</v>
      </c>
      <c r="S368" s="586">
        <v>0</v>
      </c>
      <c r="T368" s="586">
        <v>67796653.507829785</v>
      </c>
      <c r="U368" s="599">
        <v>1</v>
      </c>
      <c r="V368" s="586">
        <v>79301413.862068877</v>
      </c>
      <c r="W368" s="586">
        <v>79301413.862068877</v>
      </c>
      <c r="X368" s="586">
        <v>0</v>
      </c>
      <c r="Y368" s="586">
        <v>0</v>
      </c>
      <c r="Z368" s="586">
        <v>79301413.862068877</v>
      </c>
      <c r="AA368" s="586">
        <v>79301413.862068877</v>
      </c>
      <c r="AB368" s="586">
        <v>0</v>
      </c>
      <c r="AC368" s="586">
        <v>0</v>
      </c>
      <c r="AD368" s="586">
        <v>79301413.862068877</v>
      </c>
      <c r="AE368" s="586">
        <f t="shared" si="30"/>
        <v>79301413.862068877</v>
      </c>
      <c r="AF368" s="599">
        <v>1</v>
      </c>
      <c r="AG368" s="586">
        <v>91909919.751632318</v>
      </c>
      <c r="AH368" s="586">
        <v>91909919.751632318</v>
      </c>
      <c r="AI368" s="586">
        <v>0</v>
      </c>
      <c r="AJ368" s="586">
        <v>0</v>
      </c>
      <c r="AK368" s="586">
        <v>91909919.751632318</v>
      </c>
      <c r="AL368" s="586">
        <v>91909919.751632318</v>
      </c>
      <c r="AM368" s="586">
        <v>0</v>
      </c>
      <c r="AN368" s="586">
        <v>0</v>
      </c>
      <c r="AO368" s="586">
        <v>91909919.751632318</v>
      </c>
      <c r="AP368" s="599">
        <v>1</v>
      </c>
      <c r="AV368" s="83">
        <v>91909919.751632318</v>
      </c>
      <c r="AW368" s="83">
        <v>91909919.751632318</v>
      </c>
      <c r="AX368" s="83">
        <v>0</v>
      </c>
      <c r="AY368" s="83">
        <v>0</v>
      </c>
      <c r="AZ368" s="83">
        <v>91909919.751632318</v>
      </c>
      <c r="BA368" s="83">
        <v>91909919.751632318</v>
      </c>
      <c r="BB368" s="83">
        <v>0</v>
      </c>
      <c r="BC368" s="83">
        <v>0</v>
      </c>
      <c r="BD368" s="83">
        <v>91909919.751632318</v>
      </c>
      <c r="BE368" s="586">
        <f t="shared" si="31"/>
        <v>91909919.751632318</v>
      </c>
      <c r="BF368" s="82">
        <v>1</v>
      </c>
    </row>
    <row r="369" spans="1:58">
      <c r="A369" s="598" t="s">
        <v>641</v>
      </c>
      <c r="B369" s="586">
        <v>63399437.331072748</v>
      </c>
      <c r="C369" s="586">
        <v>63399437.331072748</v>
      </c>
      <c r="D369" s="586">
        <v>0</v>
      </c>
      <c r="E369" s="586">
        <v>0</v>
      </c>
      <c r="F369" s="586">
        <v>63399437.331072748</v>
      </c>
      <c r="G369" s="586">
        <v>63399437.331072748</v>
      </c>
      <c r="H369" s="586">
        <v>0</v>
      </c>
      <c r="I369" s="586">
        <v>0</v>
      </c>
      <c r="J369" s="586">
        <v>63399437.331072748</v>
      </c>
      <c r="K369" s="599">
        <v>1</v>
      </c>
      <c r="L369" s="586">
        <v>73257224.59024632</v>
      </c>
      <c r="M369" s="586">
        <v>73257224.59024632</v>
      </c>
      <c r="N369" s="586">
        <v>0</v>
      </c>
      <c r="O369" s="586">
        <v>0</v>
      </c>
      <c r="P369" s="586">
        <v>73257224.59024632</v>
      </c>
      <c r="Q369" s="586">
        <v>73257224.59024632</v>
      </c>
      <c r="R369" s="586">
        <v>0</v>
      </c>
      <c r="S369" s="586">
        <v>0</v>
      </c>
      <c r="T369" s="586">
        <v>73257224.59024632</v>
      </c>
      <c r="U369" s="599">
        <v>1</v>
      </c>
      <c r="V369" s="586">
        <v>82277943.767491296</v>
      </c>
      <c r="W369" s="586">
        <v>82277943.767491296</v>
      </c>
      <c r="X369" s="586">
        <v>0</v>
      </c>
      <c r="Y369" s="586">
        <v>0</v>
      </c>
      <c r="Z369" s="586">
        <v>82277943.767491296</v>
      </c>
      <c r="AA369" s="586">
        <v>82277943.767491296</v>
      </c>
      <c r="AB369" s="586">
        <v>0</v>
      </c>
      <c r="AC369" s="586">
        <v>0</v>
      </c>
      <c r="AD369" s="586">
        <v>82277943.767491296</v>
      </c>
      <c r="AE369" s="586">
        <f t="shared" si="30"/>
        <v>82277943.767491296</v>
      </c>
      <c r="AF369" s="599">
        <v>1</v>
      </c>
      <c r="AG369" s="586">
        <v>92169301.958098799</v>
      </c>
      <c r="AH369" s="586">
        <v>92169301.958098799</v>
      </c>
      <c r="AI369" s="586">
        <v>0</v>
      </c>
      <c r="AJ369" s="586">
        <v>0</v>
      </c>
      <c r="AK369" s="586">
        <v>92169301.958098799</v>
      </c>
      <c r="AL369" s="586">
        <v>92169301.958098799</v>
      </c>
      <c r="AM369" s="586">
        <v>0</v>
      </c>
      <c r="AN369" s="586">
        <v>0</v>
      </c>
      <c r="AO369" s="586">
        <v>92169301.958098799</v>
      </c>
      <c r="AP369" s="599">
        <v>1</v>
      </c>
      <c r="AV369" s="83">
        <v>92169301.958098799</v>
      </c>
      <c r="AW369" s="83">
        <v>92169301.958098799</v>
      </c>
      <c r="AX369" s="83">
        <v>0</v>
      </c>
      <c r="AY369" s="83">
        <v>0</v>
      </c>
      <c r="AZ369" s="83">
        <v>92169301.958098799</v>
      </c>
      <c r="BA369" s="83">
        <v>92169301.958098799</v>
      </c>
      <c r="BB369" s="83">
        <v>0</v>
      </c>
      <c r="BC369" s="83">
        <v>0</v>
      </c>
      <c r="BD369" s="83">
        <v>92169301.958098799</v>
      </c>
      <c r="BE369" s="586">
        <f t="shared" si="31"/>
        <v>92169301.958098799</v>
      </c>
      <c r="BF369" s="82">
        <v>1</v>
      </c>
    </row>
    <row r="370" spans="1:58">
      <c r="A370" s="598" t="s">
        <v>640</v>
      </c>
      <c r="B370" s="586">
        <v>24298090.548423201</v>
      </c>
      <c r="C370" s="586">
        <v>24298090.548423201</v>
      </c>
      <c r="D370" s="586">
        <v>0</v>
      </c>
      <c r="E370" s="586">
        <v>0</v>
      </c>
      <c r="F370" s="586">
        <v>24298090.548423201</v>
      </c>
      <c r="G370" s="586">
        <v>24298090.548423201</v>
      </c>
      <c r="H370" s="586">
        <v>0</v>
      </c>
      <c r="I370" s="586">
        <v>0</v>
      </c>
      <c r="J370" s="586">
        <v>24298090.548423201</v>
      </c>
      <c r="K370" s="599">
        <v>1</v>
      </c>
      <c r="L370" s="586">
        <v>25577536.249019306</v>
      </c>
      <c r="M370" s="586">
        <v>25577536.249019306</v>
      </c>
      <c r="N370" s="586">
        <v>0</v>
      </c>
      <c r="O370" s="586">
        <v>0</v>
      </c>
      <c r="P370" s="586">
        <v>25577536.249019306</v>
      </c>
      <c r="Q370" s="586">
        <v>25577536.249019306</v>
      </c>
      <c r="R370" s="586">
        <v>0</v>
      </c>
      <c r="S370" s="586">
        <v>0</v>
      </c>
      <c r="T370" s="586">
        <v>25577536.249019306</v>
      </c>
      <c r="U370" s="599">
        <v>1</v>
      </c>
      <c r="V370" s="586">
        <v>26899389.312896844</v>
      </c>
      <c r="W370" s="586">
        <v>26899389.312896844</v>
      </c>
      <c r="X370" s="586">
        <v>0</v>
      </c>
      <c r="Y370" s="586">
        <v>0</v>
      </c>
      <c r="Z370" s="586">
        <v>26899389.312896844</v>
      </c>
      <c r="AA370" s="586">
        <v>26899389.312896844</v>
      </c>
      <c r="AB370" s="586">
        <v>0</v>
      </c>
      <c r="AC370" s="586">
        <v>0</v>
      </c>
      <c r="AD370" s="586">
        <v>26899389.312896844</v>
      </c>
      <c r="AE370" s="586">
        <f t="shared" si="30"/>
        <v>26899389.312896844</v>
      </c>
      <c r="AF370" s="599">
        <v>1</v>
      </c>
      <c r="AG370" s="586">
        <v>28345712.615413416</v>
      </c>
      <c r="AH370" s="586">
        <v>28345712.615413416</v>
      </c>
      <c r="AI370" s="586">
        <v>0</v>
      </c>
      <c r="AJ370" s="586">
        <v>0</v>
      </c>
      <c r="AK370" s="586">
        <v>28345712.615413416</v>
      </c>
      <c r="AL370" s="586">
        <v>28345712.615413416</v>
      </c>
      <c r="AM370" s="586">
        <v>0</v>
      </c>
      <c r="AN370" s="586">
        <v>0</v>
      </c>
      <c r="AO370" s="586">
        <v>28345712.615413416</v>
      </c>
      <c r="AP370" s="599">
        <v>1</v>
      </c>
      <c r="AV370" s="83">
        <v>28345712.615413416</v>
      </c>
      <c r="AW370" s="83">
        <v>28345712.615413416</v>
      </c>
      <c r="AX370" s="83">
        <v>0</v>
      </c>
      <c r="AY370" s="83">
        <v>0</v>
      </c>
      <c r="AZ370" s="83">
        <v>28345712.615413416</v>
      </c>
      <c r="BA370" s="83">
        <v>28345712.615413416</v>
      </c>
      <c r="BB370" s="83">
        <v>0</v>
      </c>
      <c r="BC370" s="83">
        <v>0</v>
      </c>
      <c r="BD370" s="83">
        <v>28345712.615413416</v>
      </c>
      <c r="BE370" s="586">
        <f t="shared" si="31"/>
        <v>28345712.615413416</v>
      </c>
      <c r="BF370" s="82">
        <v>1</v>
      </c>
    </row>
    <row r="371" spans="1:58">
      <c r="A371" s="598" t="s">
        <v>639</v>
      </c>
      <c r="B371" s="586">
        <v>58837772.389411539</v>
      </c>
      <c r="C371" s="586">
        <v>58837772.389411539</v>
      </c>
      <c r="D371" s="586">
        <v>0</v>
      </c>
      <c r="E371" s="586">
        <v>0</v>
      </c>
      <c r="F371" s="586">
        <v>58837772.389411539</v>
      </c>
      <c r="G371" s="586">
        <v>58837772.389411539</v>
      </c>
      <c r="H371" s="586">
        <v>0</v>
      </c>
      <c r="I371" s="586">
        <v>0</v>
      </c>
      <c r="J371" s="586">
        <v>58837772.389411539</v>
      </c>
      <c r="K371" s="599">
        <v>1</v>
      </c>
      <c r="L371" s="586">
        <v>63346928.985662192</v>
      </c>
      <c r="M371" s="586">
        <v>63346928.985662192</v>
      </c>
      <c r="N371" s="586">
        <v>0</v>
      </c>
      <c r="O371" s="586">
        <v>0</v>
      </c>
      <c r="P371" s="586">
        <v>63346928.985662192</v>
      </c>
      <c r="Q371" s="586">
        <v>63346928.985662192</v>
      </c>
      <c r="R371" s="586">
        <v>0</v>
      </c>
      <c r="S371" s="586">
        <v>0</v>
      </c>
      <c r="T371" s="586">
        <v>63346928.985662192</v>
      </c>
      <c r="U371" s="599">
        <v>1</v>
      </c>
      <c r="V371" s="586">
        <v>68296922.011014655</v>
      </c>
      <c r="W371" s="586">
        <v>68296922.011014655</v>
      </c>
      <c r="X371" s="586">
        <v>0</v>
      </c>
      <c r="Y371" s="586">
        <v>0</v>
      </c>
      <c r="Z371" s="586">
        <v>68296922.011014655</v>
      </c>
      <c r="AA371" s="586">
        <v>68296922.011014655</v>
      </c>
      <c r="AB371" s="586">
        <v>0</v>
      </c>
      <c r="AC371" s="586">
        <v>0</v>
      </c>
      <c r="AD371" s="586">
        <v>68296922.011014655</v>
      </c>
      <c r="AE371" s="586">
        <f t="shared" si="30"/>
        <v>68296922.011014655</v>
      </c>
      <c r="AF371" s="599">
        <v>1</v>
      </c>
      <c r="AG371" s="586">
        <v>73662458.809009999</v>
      </c>
      <c r="AH371" s="586">
        <v>73662458.809009999</v>
      </c>
      <c r="AI371" s="586">
        <v>0</v>
      </c>
      <c r="AJ371" s="586">
        <v>0</v>
      </c>
      <c r="AK371" s="586">
        <v>73662458.809009999</v>
      </c>
      <c r="AL371" s="586">
        <v>73662458.809009999</v>
      </c>
      <c r="AM371" s="586">
        <v>0</v>
      </c>
      <c r="AN371" s="586">
        <v>0</v>
      </c>
      <c r="AO371" s="586">
        <v>73662458.809009999</v>
      </c>
      <c r="AP371" s="599">
        <v>1</v>
      </c>
      <c r="AV371" s="83">
        <v>73662458.809009999</v>
      </c>
      <c r="AW371" s="83">
        <v>73662458.809009999</v>
      </c>
      <c r="AX371" s="83">
        <v>0</v>
      </c>
      <c r="AY371" s="83">
        <v>0</v>
      </c>
      <c r="AZ371" s="83">
        <v>73662458.809009999</v>
      </c>
      <c r="BA371" s="83">
        <v>73662458.809009999</v>
      </c>
      <c r="BB371" s="83">
        <v>0</v>
      </c>
      <c r="BC371" s="83">
        <v>0</v>
      </c>
      <c r="BD371" s="83">
        <v>73662458.809009999</v>
      </c>
      <c r="BE371" s="586">
        <f t="shared" si="31"/>
        <v>73662458.809009999</v>
      </c>
      <c r="BF371" s="82">
        <v>1</v>
      </c>
    </row>
    <row r="372" spans="1:58">
      <c r="A372" s="598" t="s">
        <v>638</v>
      </c>
      <c r="B372" s="586">
        <v>79132536.343885928</v>
      </c>
      <c r="C372" s="586">
        <v>79132536.343885928</v>
      </c>
      <c r="D372" s="586">
        <v>0</v>
      </c>
      <c r="E372" s="586">
        <v>0</v>
      </c>
      <c r="F372" s="586">
        <v>79132536.343885928</v>
      </c>
      <c r="G372" s="586">
        <v>79132536.343885928</v>
      </c>
      <c r="H372" s="586">
        <v>0</v>
      </c>
      <c r="I372" s="586">
        <v>0</v>
      </c>
      <c r="J372" s="586">
        <v>79132536.343885928</v>
      </c>
      <c r="K372" s="599">
        <v>1</v>
      </c>
      <c r="L372" s="586">
        <v>81704010.685551837</v>
      </c>
      <c r="M372" s="586">
        <v>81704010.685551837</v>
      </c>
      <c r="N372" s="586">
        <v>0</v>
      </c>
      <c r="O372" s="586">
        <v>0</v>
      </c>
      <c r="P372" s="586">
        <v>81704010.685551837</v>
      </c>
      <c r="Q372" s="586">
        <v>81704010.685551837</v>
      </c>
      <c r="R372" s="586">
        <v>0</v>
      </c>
      <c r="S372" s="586">
        <v>0</v>
      </c>
      <c r="T372" s="586">
        <v>81704010.685551837</v>
      </c>
      <c r="U372" s="599">
        <v>1</v>
      </c>
      <c r="V372" s="586">
        <v>83462393.294078618</v>
      </c>
      <c r="W372" s="586">
        <v>83462393.294078618</v>
      </c>
      <c r="X372" s="586">
        <v>0</v>
      </c>
      <c r="Y372" s="586">
        <v>-21875315.213089112</v>
      </c>
      <c r="Z372" s="586">
        <v>61587078.08098951</v>
      </c>
      <c r="AA372" s="586">
        <v>83462393.294078618</v>
      </c>
      <c r="AB372" s="586">
        <v>0</v>
      </c>
      <c r="AC372" s="586">
        <v>-21875315.213089112</v>
      </c>
      <c r="AD372" s="586">
        <v>61587078.08098951</v>
      </c>
      <c r="AE372" s="586">
        <f t="shared" si="30"/>
        <v>61587078.08098951</v>
      </c>
      <c r="AF372" s="599">
        <v>1</v>
      </c>
      <c r="AG372" s="586">
        <v>85524207.175208151</v>
      </c>
      <c r="AH372" s="586">
        <v>85524207.175208151</v>
      </c>
      <c r="AI372" s="586">
        <v>0</v>
      </c>
      <c r="AJ372" s="586">
        <v>-18265429.836744178</v>
      </c>
      <c r="AK372" s="586">
        <v>67258777.338463977</v>
      </c>
      <c r="AL372" s="586">
        <v>85524207.175208151</v>
      </c>
      <c r="AM372" s="586">
        <v>0</v>
      </c>
      <c r="AN372" s="586">
        <v>-18265429.836744178</v>
      </c>
      <c r="AO372" s="586">
        <v>67258777.338463977</v>
      </c>
      <c r="AP372" s="599">
        <v>1</v>
      </c>
      <c r="AV372" s="83">
        <v>85524207.175208151</v>
      </c>
      <c r="AW372" s="83">
        <v>85524207.175208151</v>
      </c>
      <c r="AX372" s="83">
        <v>0</v>
      </c>
      <c r="AY372" s="83">
        <v>-18265429.836744178</v>
      </c>
      <c r="AZ372" s="83">
        <v>67258777.338463977</v>
      </c>
      <c r="BA372" s="83">
        <v>85524207.175208151</v>
      </c>
      <c r="BB372" s="83">
        <v>0</v>
      </c>
      <c r="BC372" s="83">
        <v>-18265429.836744178</v>
      </c>
      <c r="BD372" s="83">
        <v>67258777.338463977</v>
      </c>
      <c r="BE372" s="586">
        <f t="shared" si="31"/>
        <v>67258777.338463977</v>
      </c>
      <c r="BF372" s="82">
        <v>1</v>
      </c>
    </row>
    <row r="373" spans="1:58">
      <c r="A373" s="598" t="s">
        <v>637</v>
      </c>
      <c r="B373" s="586">
        <v>32027305.627630666</v>
      </c>
      <c r="C373" s="586">
        <v>32027305.627630666</v>
      </c>
      <c r="D373" s="586">
        <v>0</v>
      </c>
      <c r="E373" s="586">
        <v>0</v>
      </c>
      <c r="F373" s="586">
        <v>32027305.627630666</v>
      </c>
      <c r="G373" s="586">
        <v>32027305.627630666</v>
      </c>
      <c r="H373" s="586">
        <v>0</v>
      </c>
      <c r="I373" s="586">
        <v>0</v>
      </c>
      <c r="J373" s="586">
        <v>32027305.627630666</v>
      </c>
      <c r="K373" s="599">
        <v>1</v>
      </c>
      <c r="L373" s="586">
        <v>35449332.07690686</v>
      </c>
      <c r="M373" s="586">
        <v>35449332.07690686</v>
      </c>
      <c r="N373" s="586">
        <v>0</v>
      </c>
      <c r="O373" s="586">
        <v>0</v>
      </c>
      <c r="P373" s="586">
        <v>35449332.07690686</v>
      </c>
      <c r="Q373" s="586">
        <v>35449332.07690686</v>
      </c>
      <c r="R373" s="586">
        <v>0</v>
      </c>
      <c r="S373" s="586">
        <v>0</v>
      </c>
      <c r="T373" s="586">
        <v>35449332.07690686</v>
      </c>
      <c r="U373" s="599">
        <v>1</v>
      </c>
      <c r="V373" s="586">
        <v>39338326.450008981</v>
      </c>
      <c r="W373" s="586">
        <v>39338326.450008981</v>
      </c>
      <c r="X373" s="586">
        <v>0</v>
      </c>
      <c r="Y373" s="586">
        <v>0</v>
      </c>
      <c r="Z373" s="586">
        <v>39338326.450008981</v>
      </c>
      <c r="AA373" s="586">
        <v>39338326.450008981</v>
      </c>
      <c r="AB373" s="586">
        <v>0</v>
      </c>
      <c r="AC373" s="586">
        <v>0</v>
      </c>
      <c r="AD373" s="586">
        <v>39338326.450008981</v>
      </c>
      <c r="AE373" s="586">
        <f t="shared" si="30"/>
        <v>39338326.450008981</v>
      </c>
      <c r="AF373" s="599">
        <v>1</v>
      </c>
      <c r="AG373" s="586">
        <v>43598354.662680253</v>
      </c>
      <c r="AH373" s="586">
        <v>43598354.662680253</v>
      </c>
      <c r="AI373" s="586">
        <v>0</v>
      </c>
      <c r="AJ373" s="586">
        <v>0</v>
      </c>
      <c r="AK373" s="586">
        <v>43598354.662680253</v>
      </c>
      <c r="AL373" s="586">
        <v>43598354.662680253</v>
      </c>
      <c r="AM373" s="586">
        <v>0</v>
      </c>
      <c r="AN373" s="586">
        <v>0</v>
      </c>
      <c r="AO373" s="586">
        <v>43598354.662680253</v>
      </c>
      <c r="AP373" s="599">
        <v>1</v>
      </c>
      <c r="AV373" s="83">
        <v>43598354.662680253</v>
      </c>
      <c r="AW373" s="83">
        <v>43598354.662680253</v>
      </c>
      <c r="AX373" s="83">
        <v>0</v>
      </c>
      <c r="AY373" s="83">
        <v>0</v>
      </c>
      <c r="AZ373" s="83">
        <v>43598354.662680253</v>
      </c>
      <c r="BA373" s="83">
        <v>43598354.662680253</v>
      </c>
      <c r="BB373" s="83">
        <v>0</v>
      </c>
      <c r="BC373" s="83">
        <v>0</v>
      </c>
      <c r="BD373" s="83">
        <v>43598354.662680253</v>
      </c>
      <c r="BE373" s="586">
        <f t="shared" si="31"/>
        <v>43598354.662680253</v>
      </c>
      <c r="BF373" s="82">
        <v>1</v>
      </c>
    </row>
    <row r="374" spans="1:58">
      <c r="A374" s="598" t="s">
        <v>636</v>
      </c>
      <c r="B374" s="586">
        <v>48038169.423109688</v>
      </c>
      <c r="C374" s="586">
        <v>48038169.423109688</v>
      </c>
      <c r="D374" s="586">
        <v>0</v>
      </c>
      <c r="E374" s="586">
        <v>0</v>
      </c>
      <c r="F374" s="586">
        <v>48038169.423109688</v>
      </c>
      <c r="G374" s="586">
        <v>47928631.073334023</v>
      </c>
      <c r="H374" s="586">
        <v>0</v>
      </c>
      <c r="I374" s="586">
        <v>0</v>
      </c>
      <c r="J374" s="586">
        <v>47928631.073334023</v>
      </c>
      <c r="K374" s="599">
        <v>0.99771976428138065</v>
      </c>
      <c r="L374" s="586">
        <v>49441982.236425504</v>
      </c>
      <c r="M374" s="586">
        <v>49441982.236425504</v>
      </c>
      <c r="N374" s="586">
        <v>0</v>
      </c>
      <c r="O374" s="586">
        <v>0</v>
      </c>
      <c r="P374" s="586">
        <v>49441982.236425504</v>
      </c>
      <c r="Q374" s="586">
        <v>49329273.752837829</v>
      </c>
      <c r="R374" s="586">
        <v>0</v>
      </c>
      <c r="S374" s="586">
        <v>0</v>
      </c>
      <c r="T374" s="586">
        <v>49329273.752837829</v>
      </c>
      <c r="U374" s="599">
        <v>0.99772038906027838</v>
      </c>
      <c r="V374" s="586">
        <v>54948325.940522775</v>
      </c>
      <c r="W374" s="586">
        <v>54948325.940522775</v>
      </c>
      <c r="X374" s="586">
        <v>0</v>
      </c>
      <c r="Y374" s="586">
        <v>0</v>
      </c>
      <c r="Z374" s="586">
        <v>54948325.940522775</v>
      </c>
      <c r="AA374" s="586">
        <v>54823065.135589369</v>
      </c>
      <c r="AB374" s="586">
        <v>0</v>
      </c>
      <c r="AC374" s="586">
        <v>0</v>
      </c>
      <c r="AD374" s="586">
        <v>54823065.135589369</v>
      </c>
      <c r="AE374" s="586">
        <f t="shared" si="30"/>
        <v>54815441.300937682</v>
      </c>
      <c r="AF374" s="599">
        <v>0.99772038906027838</v>
      </c>
      <c r="AG374" s="586">
        <v>61014756.009394199</v>
      </c>
      <c r="AH374" s="586">
        <v>61014756.009394199</v>
      </c>
      <c r="AI374" s="586">
        <v>0</v>
      </c>
      <c r="AJ374" s="586">
        <v>0</v>
      </c>
      <c r="AK374" s="586">
        <v>61014756.009394199</v>
      </c>
      <c r="AL374" s="586">
        <v>60875666.10411074</v>
      </c>
      <c r="AM374" s="586">
        <v>0</v>
      </c>
      <c r="AN374" s="586">
        <v>0</v>
      </c>
      <c r="AO374" s="586">
        <v>60875666.10411074</v>
      </c>
      <c r="AP374" s="599">
        <v>0.99772038906027838</v>
      </c>
      <c r="AV374" s="83">
        <v>61014756.009394199</v>
      </c>
      <c r="AW374" s="83">
        <v>61014756.009394199</v>
      </c>
      <c r="AX374" s="83">
        <v>0</v>
      </c>
      <c r="AY374" s="83">
        <v>0</v>
      </c>
      <c r="AZ374" s="83">
        <v>61014756.009394199</v>
      </c>
      <c r="BA374" s="83">
        <v>60875666.10411074</v>
      </c>
      <c r="BB374" s="83">
        <v>0</v>
      </c>
      <c r="BC374" s="83">
        <v>0</v>
      </c>
      <c r="BD374" s="83">
        <v>60875666.10411074</v>
      </c>
      <c r="BE374" s="586">
        <f t="shared" si="31"/>
        <v>60864754.69693739</v>
      </c>
      <c r="BF374" s="82">
        <v>0.99772038906027838</v>
      </c>
    </row>
    <row r="375" spans="1:58">
      <c r="A375" s="598" t="s">
        <v>635</v>
      </c>
      <c r="B375" s="586">
        <v>3035032.2780263317</v>
      </c>
      <c r="C375" s="586">
        <v>3035032.2780263317</v>
      </c>
      <c r="D375" s="586">
        <v>0</v>
      </c>
      <c r="E375" s="586">
        <v>0</v>
      </c>
      <c r="F375" s="586">
        <v>3035032.2780263317</v>
      </c>
      <c r="G375" s="586">
        <v>3035032.2780263317</v>
      </c>
      <c r="H375" s="586">
        <v>0</v>
      </c>
      <c r="I375" s="586">
        <v>0</v>
      </c>
      <c r="J375" s="586">
        <v>3035032.2780263317</v>
      </c>
      <c r="K375" s="599">
        <v>1</v>
      </c>
      <c r="L375" s="586">
        <v>3193483.5568636418</v>
      </c>
      <c r="M375" s="586">
        <v>3193483.5568636418</v>
      </c>
      <c r="N375" s="586">
        <v>0</v>
      </c>
      <c r="O375" s="586">
        <v>0</v>
      </c>
      <c r="P375" s="586">
        <v>3193483.5568636418</v>
      </c>
      <c r="Q375" s="586">
        <v>3193483.5568636418</v>
      </c>
      <c r="R375" s="586">
        <v>0</v>
      </c>
      <c r="S375" s="586">
        <v>0</v>
      </c>
      <c r="T375" s="586">
        <v>3193483.5568636418</v>
      </c>
      <c r="U375" s="599">
        <v>1</v>
      </c>
      <c r="V375" s="586">
        <v>3356096.0031430372</v>
      </c>
      <c r="W375" s="586">
        <v>3356096.0031430372</v>
      </c>
      <c r="X375" s="586">
        <v>0</v>
      </c>
      <c r="Y375" s="586">
        <v>0</v>
      </c>
      <c r="Z375" s="586">
        <v>3356096.0031430372</v>
      </c>
      <c r="AA375" s="586">
        <v>3356096.0031430372</v>
      </c>
      <c r="AB375" s="586">
        <v>0</v>
      </c>
      <c r="AC375" s="586">
        <v>0</v>
      </c>
      <c r="AD375" s="586">
        <v>3356096.0031430372</v>
      </c>
      <c r="AE375" s="586">
        <f t="shared" si="30"/>
        <v>3356096.0031430372</v>
      </c>
      <c r="AF375" s="599">
        <v>1</v>
      </c>
      <c r="AG375" s="586">
        <v>3536896.4122137618</v>
      </c>
      <c r="AH375" s="586">
        <v>3536896.4122137618</v>
      </c>
      <c r="AI375" s="586">
        <v>0</v>
      </c>
      <c r="AJ375" s="586">
        <v>0</v>
      </c>
      <c r="AK375" s="586">
        <v>3536896.4122137618</v>
      </c>
      <c r="AL375" s="586">
        <v>3536896.4122137618</v>
      </c>
      <c r="AM375" s="586">
        <v>0</v>
      </c>
      <c r="AN375" s="586">
        <v>0</v>
      </c>
      <c r="AO375" s="586">
        <v>3536896.4122137618</v>
      </c>
      <c r="AP375" s="599">
        <v>1</v>
      </c>
      <c r="AV375" s="83">
        <v>3536896.4122137618</v>
      </c>
      <c r="AW375" s="83">
        <v>3536896.4122137618</v>
      </c>
      <c r="AX375" s="83">
        <v>0</v>
      </c>
      <c r="AY375" s="83">
        <v>0</v>
      </c>
      <c r="AZ375" s="83">
        <v>3536896.4122137618</v>
      </c>
      <c r="BA375" s="83">
        <v>3536896.4122137618</v>
      </c>
      <c r="BB375" s="83">
        <v>0</v>
      </c>
      <c r="BC375" s="83">
        <v>0</v>
      </c>
      <c r="BD375" s="83">
        <v>3536896.4122137618</v>
      </c>
      <c r="BE375" s="586">
        <f t="shared" si="31"/>
        <v>3536896.4122137618</v>
      </c>
      <c r="BF375" s="82">
        <v>1</v>
      </c>
    </row>
    <row r="376" spans="1:58">
      <c r="A376" s="598" t="s">
        <v>634</v>
      </c>
      <c r="B376" s="586">
        <v>17317660.631148145</v>
      </c>
      <c r="C376" s="586">
        <v>17317660.631148145</v>
      </c>
      <c r="D376" s="586">
        <v>0</v>
      </c>
      <c r="E376" s="586">
        <v>0</v>
      </c>
      <c r="F376" s="586">
        <v>17317660.631148145</v>
      </c>
      <c r="G376" s="586">
        <v>17317660.631148145</v>
      </c>
      <c r="H376" s="586">
        <v>0</v>
      </c>
      <c r="I376" s="586">
        <v>0</v>
      </c>
      <c r="J376" s="586">
        <v>17317660.631148145</v>
      </c>
      <c r="K376" s="599">
        <v>1</v>
      </c>
      <c r="L376" s="586">
        <v>18120307.457010247</v>
      </c>
      <c r="M376" s="586">
        <v>18120307.457010247</v>
      </c>
      <c r="N376" s="586">
        <v>0</v>
      </c>
      <c r="O376" s="586">
        <v>0</v>
      </c>
      <c r="P376" s="586">
        <v>18120307.457010247</v>
      </c>
      <c r="Q376" s="586">
        <v>18120307.457010247</v>
      </c>
      <c r="R376" s="586">
        <v>0</v>
      </c>
      <c r="S376" s="586">
        <v>0</v>
      </c>
      <c r="T376" s="586">
        <v>18120307.457010247</v>
      </c>
      <c r="U376" s="599">
        <v>1</v>
      </c>
      <c r="V376" s="586">
        <v>18999919.082505837</v>
      </c>
      <c r="W376" s="586">
        <v>18999919.082505837</v>
      </c>
      <c r="X376" s="586">
        <v>0</v>
      </c>
      <c r="Y376" s="586">
        <v>0</v>
      </c>
      <c r="Z376" s="586">
        <v>18999919.082505837</v>
      </c>
      <c r="AA376" s="586">
        <v>18999919.082505837</v>
      </c>
      <c r="AB376" s="586">
        <v>0</v>
      </c>
      <c r="AC376" s="586">
        <v>0</v>
      </c>
      <c r="AD376" s="586">
        <v>18999919.082505837</v>
      </c>
      <c r="AE376" s="586">
        <f t="shared" si="30"/>
        <v>18999919.082505837</v>
      </c>
      <c r="AF376" s="599">
        <v>1</v>
      </c>
      <c r="AG376" s="586">
        <v>19987451.026051182</v>
      </c>
      <c r="AH376" s="586">
        <v>19987451.026051182</v>
      </c>
      <c r="AI376" s="586">
        <v>0</v>
      </c>
      <c r="AJ376" s="586">
        <v>0</v>
      </c>
      <c r="AK376" s="586">
        <v>19987451.026051182</v>
      </c>
      <c r="AL376" s="586">
        <v>19987451.026051182</v>
      </c>
      <c r="AM376" s="586">
        <v>0</v>
      </c>
      <c r="AN376" s="586">
        <v>0</v>
      </c>
      <c r="AO376" s="586">
        <v>19987451.026051182</v>
      </c>
      <c r="AP376" s="599">
        <v>1</v>
      </c>
      <c r="AV376" s="83">
        <v>19987451.026051182</v>
      </c>
      <c r="AW376" s="83">
        <v>19987451.026051182</v>
      </c>
      <c r="AX376" s="83">
        <v>0</v>
      </c>
      <c r="AY376" s="83">
        <v>0</v>
      </c>
      <c r="AZ376" s="83">
        <v>19987451.026051182</v>
      </c>
      <c r="BA376" s="83">
        <v>19987451.026051182</v>
      </c>
      <c r="BB376" s="83">
        <v>0</v>
      </c>
      <c r="BC376" s="83">
        <v>0</v>
      </c>
      <c r="BD376" s="83">
        <v>19987451.026051182</v>
      </c>
      <c r="BE376" s="586">
        <f t="shared" si="31"/>
        <v>19987451.026051182</v>
      </c>
      <c r="BF376" s="82">
        <v>1</v>
      </c>
    </row>
    <row r="377" spans="1:58">
      <c r="A377" s="598" t="s">
        <v>633</v>
      </c>
      <c r="B377" s="586">
        <v>157086.44368696277</v>
      </c>
      <c r="C377" s="586">
        <v>157086.44368696277</v>
      </c>
      <c r="D377" s="586">
        <v>-157086.44368696277</v>
      </c>
      <c r="E377" s="586">
        <v>0</v>
      </c>
      <c r="F377" s="586">
        <v>0</v>
      </c>
      <c r="G377" s="586">
        <v>148264.96093498336</v>
      </c>
      <c r="H377" s="586">
        <v>-148264.96093498336</v>
      </c>
      <c r="I377" s="586">
        <v>0</v>
      </c>
      <c r="J377" s="586">
        <v>0</v>
      </c>
      <c r="K377" s="599">
        <v>0.94384313155908861</v>
      </c>
      <c r="L377" s="586">
        <v>189200.48800818474</v>
      </c>
      <c r="M377" s="586">
        <v>189200.48800818474</v>
      </c>
      <c r="N377" s="586">
        <v>-189200.48800818474</v>
      </c>
      <c r="O377" s="586">
        <v>0</v>
      </c>
      <c r="P377" s="586">
        <v>0</v>
      </c>
      <c r="Q377" s="586">
        <v>178373.71568646232</v>
      </c>
      <c r="R377" s="586">
        <v>-178373.71568646232</v>
      </c>
      <c r="S377" s="586">
        <v>0</v>
      </c>
      <c r="T377" s="586">
        <v>0</v>
      </c>
      <c r="U377" s="599">
        <v>0.94277619240995802</v>
      </c>
      <c r="V377" s="586">
        <v>189231.69630803377</v>
      </c>
      <c r="W377" s="586">
        <v>189231.69630803377</v>
      </c>
      <c r="X377" s="586">
        <v>-189231.69630803377</v>
      </c>
      <c r="Y377" s="586">
        <v>0</v>
      </c>
      <c r="Z377" s="586">
        <v>0</v>
      </c>
      <c r="AA377" s="586">
        <v>179225.42227989403</v>
      </c>
      <c r="AB377" s="586">
        <v>-179225.42227989403</v>
      </c>
      <c r="AC377" s="586">
        <v>0</v>
      </c>
      <c r="AD377" s="586">
        <v>0</v>
      </c>
      <c r="AE377" s="586">
        <f t="shared" si="30"/>
        <v>0</v>
      </c>
      <c r="AF377" s="599">
        <v>0.94712157517284312</v>
      </c>
      <c r="AG377" s="586">
        <v>189265.19319251989</v>
      </c>
      <c r="AH377" s="586">
        <v>189265.19319251989</v>
      </c>
      <c r="AI377" s="586">
        <v>-189265.19319251989</v>
      </c>
      <c r="AJ377" s="586">
        <v>0</v>
      </c>
      <c r="AK377" s="586">
        <v>0</v>
      </c>
      <c r="AL377" s="586">
        <v>179275.69876193759</v>
      </c>
      <c r="AM377" s="586">
        <v>-179275.69876193759</v>
      </c>
      <c r="AN377" s="586">
        <v>0</v>
      </c>
      <c r="AO377" s="586">
        <v>0</v>
      </c>
      <c r="AP377" s="599">
        <v>0.94721959034263092</v>
      </c>
      <c r="AV377" s="83">
        <v>189265.19319251989</v>
      </c>
      <c r="AW377" s="83">
        <v>189265.19319251989</v>
      </c>
      <c r="AX377" s="83">
        <v>-189265.19319251989</v>
      </c>
      <c r="AY377" s="83">
        <v>0</v>
      </c>
      <c r="AZ377" s="83">
        <v>0</v>
      </c>
      <c r="BA377" s="83">
        <v>179275.69876193759</v>
      </c>
      <c r="BB377" s="83">
        <v>-179275.69876193759</v>
      </c>
      <c r="BC377" s="83">
        <v>0</v>
      </c>
      <c r="BD377" s="83">
        <v>0</v>
      </c>
      <c r="BE377" s="586">
        <f t="shared" si="31"/>
        <v>0</v>
      </c>
      <c r="BF377" s="82">
        <v>0.94721959034263092</v>
      </c>
    </row>
    <row r="378" spans="1:58">
      <c r="A378" s="598" t="s">
        <v>632</v>
      </c>
      <c r="B378" s="586">
        <v>0</v>
      </c>
      <c r="C378" s="586">
        <v>0</v>
      </c>
      <c r="D378" s="586">
        <v>0</v>
      </c>
      <c r="E378" s="586">
        <v>0</v>
      </c>
      <c r="F378" s="586">
        <v>0</v>
      </c>
      <c r="G378" s="586">
        <v>0</v>
      </c>
      <c r="H378" s="586">
        <v>0</v>
      </c>
      <c r="I378" s="586">
        <v>0</v>
      </c>
      <c r="J378" s="586">
        <v>0</v>
      </c>
      <c r="K378" s="599">
        <v>1</v>
      </c>
      <c r="L378" s="586">
        <v>0</v>
      </c>
      <c r="M378" s="586">
        <v>0</v>
      </c>
      <c r="N378" s="586">
        <v>0</v>
      </c>
      <c r="O378" s="586">
        <v>0</v>
      </c>
      <c r="P378" s="586">
        <v>0</v>
      </c>
      <c r="Q378" s="586">
        <v>0</v>
      </c>
      <c r="R378" s="586">
        <v>0</v>
      </c>
      <c r="S378" s="586">
        <v>0</v>
      </c>
      <c r="T378" s="586">
        <v>0</v>
      </c>
      <c r="U378" s="599">
        <v>1</v>
      </c>
      <c r="V378" s="586">
        <v>0</v>
      </c>
      <c r="W378" s="586">
        <v>0</v>
      </c>
      <c r="X378" s="586">
        <v>0</v>
      </c>
      <c r="Y378" s="586">
        <v>0</v>
      </c>
      <c r="Z378" s="586">
        <v>0</v>
      </c>
      <c r="AA378" s="586">
        <v>0</v>
      </c>
      <c r="AB378" s="586">
        <v>0</v>
      </c>
      <c r="AC378" s="586">
        <v>0</v>
      </c>
      <c r="AD378" s="586">
        <v>0</v>
      </c>
      <c r="AE378" s="586">
        <f t="shared" si="30"/>
        <v>0</v>
      </c>
      <c r="AF378" s="599">
        <v>1</v>
      </c>
      <c r="AG378" s="586">
        <v>0</v>
      </c>
      <c r="AH378" s="586">
        <v>0</v>
      </c>
      <c r="AI378" s="586">
        <v>0</v>
      </c>
      <c r="AJ378" s="586">
        <v>0</v>
      </c>
      <c r="AK378" s="586">
        <v>0</v>
      </c>
      <c r="AL378" s="586">
        <v>0</v>
      </c>
      <c r="AM378" s="586">
        <v>0</v>
      </c>
      <c r="AN378" s="586">
        <v>0</v>
      </c>
      <c r="AO378" s="586">
        <v>0</v>
      </c>
      <c r="AP378" s="599">
        <v>1</v>
      </c>
      <c r="AV378" s="83">
        <v>0</v>
      </c>
      <c r="AW378" s="83">
        <v>0</v>
      </c>
      <c r="AX378" s="83">
        <v>0</v>
      </c>
      <c r="AY378" s="83">
        <v>0</v>
      </c>
      <c r="AZ378" s="83">
        <v>0</v>
      </c>
      <c r="BA378" s="83">
        <v>0</v>
      </c>
      <c r="BB378" s="83">
        <v>0</v>
      </c>
      <c r="BC378" s="83">
        <v>0</v>
      </c>
      <c r="BD378" s="83">
        <v>0</v>
      </c>
      <c r="BE378" s="586">
        <f t="shared" si="31"/>
        <v>0</v>
      </c>
      <c r="BF378" s="82">
        <v>1</v>
      </c>
    </row>
    <row r="379" spans="1:58">
      <c r="A379" s="598" t="s">
        <v>631</v>
      </c>
      <c r="B379" s="586">
        <v>739359.70630661596</v>
      </c>
      <c r="C379" s="586">
        <v>739359.70630661596</v>
      </c>
      <c r="D379" s="586">
        <v>-739359.70630661596</v>
      </c>
      <c r="E379" s="586">
        <v>0</v>
      </c>
      <c r="F379" s="586">
        <v>0</v>
      </c>
      <c r="G379" s="586">
        <v>739359.70630661596</v>
      </c>
      <c r="H379" s="586">
        <v>-739359.70630661596</v>
      </c>
      <c r="I379" s="586">
        <v>0</v>
      </c>
      <c r="J379" s="586">
        <v>0</v>
      </c>
      <c r="K379" s="599">
        <v>1</v>
      </c>
      <c r="L379" s="586">
        <v>1921466.8390660575</v>
      </c>
      <c r="M379" s="586">
        <v>1921466.8390660575</v>
      </c>
      <c r="N379" s="586">
        <v>-1921466.8390660575</v>
      </c>
      <c r="O379" s="586">
        <v>0</v>
      </c>
      <c r="P379" s="586">
        <v>0</v>
      </c>
      <c r="Q379" s="586">
        <v>1921466.8390660575</v>
      </c>
      <c r="R379" s="586">
        <v>-1921466.8390660575</v>
      </c>
      <c r="S379" s="586">
        <v>0</v>
      </c>
      <c r="T379" s="586">
        <v>0</v>
      </c>
      <c r="U379" s="599">
        <v>1</v>
      </c>
      <c r="V379" s="586">
        <v>3881199.8081582161</v>
      </c>
      <c r="W379" s="586">
        <v>3881199.8081582161</v>
      </c>
      <c r="X379" s="586">
        <v>-3881199.8081582161</v>
      </c>
      <c r="Y379" s="586">
        <v>0</v>
      </c>
      <c r="Z379" s="586">
        <v>0</v>
      </c>
      <c r="AA379" s="586">
        <v>3881199.8081582161</v>
      </c>
      <c r="AB379" s="586">
        <v>-3881199.8081582161</v>
      </c>
      <c r="AC379" s="586">
        <v>0</v>
      </c>
      <c r="AD379" s="586">
        <v>0</v>
      </c>
      <c r="AE379" s="586">
        <f t="shared" si="30"/>
        <v>0</v>
      </c>
      <c r="AF379" s="599">
        <v>1</v>
      </c>
      <c r="AG379" s="586">
        <v>5860492.8596113389</v>
      </c>
      <c r="AH379" s="586">
        <v>5860492.8596113389</v>
      </c>
      <c r="AI379" s="586">
        <v>-5860492.8596113389</v>
      </c>
      <c r="AJ379" s="586">
        <v>0</v>
      </c>
      <c r="AK379" s="586">
        <v>0</v>
      </c>
      <c r="AL379" s="586">
        <v>5860492.8596113389</v>
      </c>
      <c r="AM379" s="586">
        <v>-5860492.8596113389</v>
      </c>
      <c r="AN379" s="586">
        <v>0</v>
      </c>
      <c r="AO379" s="586">
        <v>0</v>
      </c>
      <c r="AP379" s="599">
        <v>1</v>
      </c>
      <c r="AV379" s="83">
        <v>5860492.8596113389</v>
      </c>
      <c r="AW379" s="83">
        <v>5860492.8596113389</v>
      </c>
      <c r="AX379" s="83">
        <v>-5860492.8596113389</v>
      </c>
      <c r="AY379" s="83">
        <v>0</v>
      </c>
      <c r="AZ379" s="83">
        <v>0</v>
      </c>
      <c r="BA379" s="83">
        <v>5860492.8596113389</v>
      </c>
      <c r="BB379" s="83">
        <v>-5860492.8596113389</v>
      </c>
      <c r="BC379" s="83">
        <v>0</v>
      </c>
      <c r="BD379" s="83">
        <v>0</v>
      </c>
      <c r="BE379" s="586">
        <f t="shared" si="31"/>
        <v>0</v>
      </c>
      <c r="BF379" s="82">
        <v>1</v>
      </c>
    </row>
    <row r="380" spans="1:58">
      <c r="A380" s="598" t="s">
        <v>630</v>
      </c>
      <c r="B380" s="586">
        <v>0</v>
      </c>
      <c r="C380" s="586">
        <v>0</v>
      </c>
      <c r="D380" s="586">
        <v>0</v>
      </c>
      <c r="E380" s="586">
        <v>0</v>
      </c>
      <c r="F380" s="586">
        <v>0</v>
      </c>
      <c r="G380" s="586">
        <v>0</v>
      </c>
      <c r="H380" s="586">
        <v>0</v>
      </c>
      <c r="I380" s="586">
        <v>0</v>
      </c>
      <c r="J380" s="586">
        <v>0</v>
      </c>
      <c r="K380" s="599">
        <v>1</v>
      </c>
      <c r="L380" s="586">
        <v>0</v>
      </c>
      <c r="M380" s="586">
        <v>0</v>
      </c>
      <c r="N380" s="586">
        <v>0</v>
      </c>
      <c r="O380" s="586">
        <v>0</v>
      </c>
      <c r="P380" s="586">
        <v>0</v>
      </c>
      <c r="Q380" s="586">
        <v>0</v>
      </c>
      <c r="R380" s="586">
        <v>0</v>
      </c>
      <c r="S380" s="586">
        <v>0</v>
      </c>
      <c r="T380" s="586">
        <v>0</v>
      </c>
      <c r="U380" s="599">
        <v>1</v>
      </c>
      <c r="V380" s="586">
        <v>0</v>
      </c>
      <c r="W380" s="586">
        <v>0</v>
      </c>
      <c r="X380" s="586">
        <v>0</v>
      </c>
      <c r="Y380" s="586">
        <v>0</v>
      </c>
      <c r="Z380" s="586">
        <v>0</v>
      </c>
      <c r="AA380" s="586">
        <v>0</v>
      </c>
      <c r="AB380" s="586">
        <v>0</v>
      </c>
      <c r="AC380" s="586">
        <v>0</v>
      </c>
      <c r="AD380" s="586">
        <v>0</v>
      </c>
      <c r="AE380" s="586">
        <f t="shared" si="30"/>
        <v>0</v>
      </c>
      <c r="AF380" s="599">
        <v>1</v>
      </c>
      <c r="AG380" s="586">
        <v>0</v>
      </c>
      <c r="AH380" s="586">
        <v>0</v>
      </c>
      <c r="AI380" s="586">
        <v>0</v>
      </c>
      <c r="AJ380" s="586">
        <v>0</v>
      </c>
      <c r="AK380" s="586">
        <v>0</v>
      </c>
      <c r="AL380" s="586">
        <v>0</v>
      </c>
      <c r="AM380" s="586">
        <v>0</v>
      </c>
      <c r="AN380" s="586">
        <v>0</v>
      </c>
      <c r="AO380" s="586">
        <v>0</v>
      </c>
      <c r="AP380" s="599">
        <v>1</v>
      </c>
      <c r="AV380" s="83">
        <v>0</v>
      </c>
      <c r="AW380" s="83">
        <v>0</v>
      </c>
      <c r="AX380" s="83">
        <v>0</v>
      </c>
      <c r="AY380" s="83">
        <v>0</v>
      </c>
      <c r="AZ380" s="83">
        <v>0</v>
      </c>
      <c r="BA380" s="83">
        <v>0</v>
      </c>
      <c r="BB380" s="83">
        <v>0</v>
      </c>
      <c r="BC380" s="83">
        <v>0</v>
      </c>
      <c r="BD380" s="83">
        <v>0</v>
      </c>
      <c r="BE380" s="586">
        <f t="shared" si="31"/>
        <v>0</v>
      </c>
      <c r="BF380" s="82">
        <v>1</v>
      </c>
    </row>
    <row r="381" spans="1:58">
      <c r="A381" s="598" t="s">
        <v>629</v>
      </c>
      <c r="B381" s="586">
        <v>0</v>
      </c>
      <c r="C381" s="586">
        <v>0</v>
      </c>
      <c r="D381" s="586">
        <v>0</v>
      </c>
      <c r="E381" s="586">
        <v>0</v>
      </c>
      <c r="F381" s="586">
        <v>0</v>
      </c>
      <c r="G381" s="586">
        <v>0</v>
      </c>
      <c r="H381" s="586">
        <v>0</v>
      </c>
      <c r="I381" s="586">
        <v>0</v>
      </c>
      <c r="J381" s="586">
        <v>0</v>
      </c>
      <c r="K381" s="599">
        <v>1</v>
      </c>
      <c r="L381" s="586">
        <v>0</v>
      </c>
      <c r="M381" s="586">
        <v>0</v>
      </c>
      <c r="N381" s="586">
        <v>0</v>
      </c>
      <c r="O381" s="586">
        <v>0</v>
      </c>
      <c r="P381" s="586">
        <v>0</v>
      </c>
      <c r="Q381" s="586">
        <v>0</v>
      </c>
      <c r="R381" s="586">
        <v>0</v>
      </c>
      <c r="S381" s="586">
        <v>0</v>
      </c>
      <c r="T381" s="586">
        <v>0</v>
      </c>
      <c r="U381" s="599">
        <v>1</v>
      </c>
      <c r="V381" s="586">
        <v>0</v>
      </c>
      <c r="W381" s="586">
        <v>0</v>
      </c>
      <c r="X381" s="586">
        <v>0</v>
      </c>
      <c r="Y381" s="586">
        <v>0</v>
      </c>
      <c r="Z381" s="586">
        <v>0</v>
      </c>
      <c r="AA381" s="586">
        <v>0</v>
      </c>
      <c r="AB381" s="586">
        <v>0</v>
      </c>
      <c r="AC381" s="586">
        <v>0</v>
      </c>
      <c r="AD381" s="586">
        <v>0</v>
      </c>
      <c r="AE381" s="586">
        <f t="shared" si="30"/>
        <v>0</v>
      </c>
      <c r="AF381" s="599">
        <v>1</v>
      </c>
      <c r="AG381" s="586">
        <v>0</v>
      </c>
      <c r="AH381" s="586">
        <v>0</v>
      </c>
      <c r="AI381" s="586">
        <v>0</v>
      </c>
      <c r="AJ381" s="586">
        <v>0</v>
      </c>
      <c r="AK381" s="586">
        <v>0</v>
      </c>
      <c r="AL381" s="586">
        <v>0</v>
      </c>
      <c r="AM381" s="586">
        <v>0</v>
      </c>
      <c r="AN381" s="586">
        <v>0</v>
      </c>
      <c r="AO381" s="586">
        <v>0</v>
      </c>
      <c r="AP381" s="599">
        <v>1</v>
      </c>
      <c r="AV381" s="83">
        <v>0</v>
      </c>
      <c r="AW381" s="83">
        <v>0</v>
      </c>
      <c r="AX381" s="83">
        <v>0</v>
      </c>
      <c r="AY381" s="83">
        <v>0</v>
      </c>
      <c r="AZ381" s="83">
        <v>0</v>
      </c>
      <c r="BA381" s="83">
        <v>0</v>
      </c>
      <c r="BB381" s="83">
        <v>0</v>
      </c>
      <c r="BC381" s="83">
        <v>0</v>
      </c>
      <c r="BD381" s="83">
        <v>0</v>
      </c>
      <c r="BE381" s="586">
        <f t="shared" si="31"/>
        <v>0</v>
      </c>
      <c r="BF381" s="82">
        <v>1</v>
      </c>
    </row>
    <row r="382" spans="1:58">
      <c r="A382" s="598" t="s">
        <v>628</v>
      </c>
      <c r="B382" s="586">
        <v>0</v>
      </c>
      <c r="C382" s="586">
        <v>0</v>
      </c>
      <c r="D382" s="586">
        <v>0</v>
      </c>
      <c r="E382" s="586">
        <v>0</v>
      </c>
      <c r="F382" s="586">
        <v>0</v>
      </c>
      <c r="G382" s="586">
        <v>0</v>
      </c>
      <c r="H382" s="586">
        <v>0</v>
      </c>
      <c r="I382" s="586">
        <v>0</v>
      </c>
      <c r="J382" s="586">
        <v>0</v>
      </c>
      <c r="K382" s="599">
        <v>1</v>
      </c>
      <c r="L382" s="586">
        <v>0</v>
      </c>
      <c r="M382" s="586">
        <v>0</v>
      </c>
      <c r="N382" s="586">
        <v>0</v>
      </c>
      <c r="O382" s="586">
        <v>0</v>
      </c>
      <c r="P382" s="586">
        <v>0</v>
      </c>
      <c r="Q382" s="586">
        <v>0</v>
      </c>
      <c r="R382" s="586">
        <v>0</v>
      </c>
      <c r="S382" s="586">
        <v>0</v>
      </c>
      <c r="T382" s="586">
        <v>0</v>
      </c>
      <c r="U382" s="599">
        <v>1</v>
      </c>
      <c r="V382" s="586">
        <v>0</v>
      </c>
      <c r="W382" s="586">
        <v>0</v>
      </c>
      <c r="X382" s="586">
        <v>0</v>
      </c>
      <c r="Y382" s="586">
        <v>0</v>
      </c>
      <c r="Z382" s="586">
        <v>0</v>
      </c>
      <c r="AA382" s="586">
        <v>0</v>
      </c>
      <c r="AB382" s="586">
        <v>0</v>
      </c>
      <c r="AC382" s="586">
        <v>0</v>
      </c>
      <c r="AD382" s="586">
        <v>0</v>
      </c>
      <c r="AE382" s="586">
        <f t="shared" si="30"/>
        <v>0</v>
      </c>
      <c r="AF382" s="599">
        <v>1</v>
      </c>
      <c r="AG382" s="586">
        <v>0</v>
      </c>
      <c r="AH382" s="586">
        <v>0</v>
      </c>
      <c r="AI382" s="586">
        <v>0</v>
      </c>
      <c r="AJ382" s="586">
        <v>0</v>
      </c>
      <c r="AK382" s="586">
        <v>0</v>
      </c>
      <c r="AL382" s="586">
        <v>0</v>
      </c>
      <c r="AM382" s="586">
        <v>0</v>
      </c>
      <c r="AN382" s="586">
        <v>0</v>
      </c>
      <c r="AO382" s="586">
        <v>0</v>
      </c>
      <c r="AP382" s="599">
        <v>1</v>
      </c>
      <c r="AV382" s="83">
        <v>0</v>
      </c>
      <c r="AW382" s="83">
        <v>0</v>
      </c>
      <c r="AX382" s="83">
        <v>0</v>
      </c>
      <c r="AY382" s="83">
        <v>0</v>
      </c>
      <c r="AZ382" s="83">
        <v>0</v>
      </c>
      <c r="BA382" s="83">
        <v>0</v>
      </c>
      <c r="BB382" s="83">
        <v>0</v>
      </c>
      <c r="BC382" s="83">
        <v>0</v>
      </c>
      <c r="BD382" s="83">
        <v>0</v>
      </c>
      <c r="BE382" s="586">
        <f t="shared" si="31"/>
        <v>0</v>
      </c>
      <c r="BF382" s="82">
        <v>1</v>
      </c>
    </row>
    <row r="383" spans="1:58">
      <c r="A383" s="598" t="s">
        <v>627</v>
      </c>
      <c r="B383" s="586">
        <v>0</v>
      </c>
      <c r="C383" s="586">
        <v>0</v>
      </c>
      <c r="D383" s="586">
        <v>0</v>
      </c>
      <c r="E383" s="586">
        <v>0</v>
      </c>
      <c r="F383" s="586">
        <v>0</v>
      </c>
      <c r="G383" s="586">
        <v>0</v>
      </c>
      <c r="H383" s="586">
        <v>0</v>
      </c>
      <c r="I383" s="586">
        <v>0</v>
      </c>
      <c r="J383" s="586">
        <v>0</v>
      </c>
      <c r="K383" s="599">
        <v>1</v>
      </c>
      <c r="L383" s="586">
        <v>0</v>
      </c>
      <c r="M383" s="586">
        <v>0</v>
      </c>
      <c r="N383" s="586">
        <v>0</v>
      </c>
      <c r="O383" s="586">
        <v>0</v>
      </c>
      <c r="P383" s="586">
        <v>0</v>
      </c>
      <c r="Q383" s="586">
        <v>0</v>
      </c>
      <c r="R383" s="586">
        <v>0</v>
      </c>
      <c r="S383" s="586">
        <v>0</v>
      </c>
      <c r="T383" s="586">
        <v>0</v>
      </c>
      <c r="U383" s="599">
        <v>1</v>
      </c>
      <c r="V383" s="586">
        <v>0</v>
      </c>
      <c r="W383" s="586">
        <v>0</v>
      </c>
      <c r="X383" s="586">
        <v>0</v>
      </c>
      <c r="Y383" s="586">
        <v>0</v>
      </c>
      <c r="Z383" s="586">
        <v>0</v>
      </c>
      <c r="AA383" s="586">
        <v>0</v>
      </c>
      <c r="AB383" s="586">
        <v>0</v>
      </c>
      <c r="AC383" s="586">
        <v>0</v>
      </c>
      <c r="AD383" s="586">
        <v>0</v>
      </c>
      <c r="AE383" s="586">
        <f t="shared" si="30"/>
        <v>0</v>
      </c>
      <c r="AF383" s="599">
        <v>1</v>
      </c>
      <c r="AG383" s="586">
        <v>0</v>
      </c>
      <c r="AH383" s="586">
        <v>0</v>
      </c>
      <c r="AI383" s="586">
        <v>0</v>
      </c>
      <c r="AJ383" s="586">
        <v>0</v>
      </c>
      <c r="AK383" s="586">
        <v>0</v>
      </c>
      <c r="AL383" s="586">
        <v>0</v>
      </c>
      <c r="AM383" s="586">
        <v>0</v>
      </c>
      <c r="AN383" s="586">
        <v>0</v>
      </c>
      <c r="AO383" s="586">
        <v>0</v>
      </c>
      <c r="AP383" s="599">
        <v>1</v>
      </c>
      <c r="AV383" s="83">
        <v>0</v>
      </c>
      <c r="AW383" s="83">
        <v>0</v>
      </c>
      <c r="AX383" s="83">
        <v>0</v>
      </c>
      <c r="AY383" s="83">
        <v>0</v>
      </c>
      <c r="AZ383" s="83">
        <v>0</v>
      </c>
      <c r="BA383" s="83">
        <v>0</v>
      </c>
      <c r="BB383" s="83">
        <v>0</v>
      </c>
      <c r="BC383" s="83">
        <v>0</v>
      </c>
      <c r="BD383" s="83">
        <v>0</v>
      </c>
      <c r="BE383" s="586">
        <f t="shared" si="31"/>
        <v>0</v>
      </c>
      <c r="BF383" s="82">
        <v>1</v>
      </c>
    </row>
    <row r="384" spans="1:58">
      <c r="A384" s="598" t="s">
        <v>626</v>
      </c>
      <c r="B384" s="586">
        <v>0</v>
      </c>
      <c r="C384" s="586">
        <v>0</v>
      </c>
      <c r="D384" s="586">
        <v>0</v>
      </c>
      <c r="E384" s="586">
        <v>0</v>
      </c>
      <c r="F384" s="586">
        <v>0</v>
      </c>
      <c r="G384" s="586">
        <v>0</v>
      </c>
      <c r="H384" s="586">
        <v>0</v>
      </c>
      <c r="I384" s="586">
        <v>0</v>
      </c>
      <c r="J384" s="586">
        <v>0</v>
      </c>
      <c r="K384" s="599">
        <v>1</v>
      </c>
      <c r="L384" s="586">
        <v>0</v>
      </c>
      <c r="M384" s="586">
        <v>0</v>
      </c>
      <c r="N384" s="586">
        <v>0</v>
      </c>
      <c r="O384" s="586">
        <v>0</v>
      </c>
      <c r="P384" s="586">
        <v>0</v>
      </c>
      <c r="Q384" s="586">
        <v>0</v>
      </c>
      <c r="R384" s="586">
        <v>0</v>
      </c>
      <c r="S384" s="586">
        <v>0</v>
      </c>
      <c r="T384" s="586">
        <v>0</v>
      </c>
      <c r="U384" s="599">
        <v>1</v>
      </c>
      <c r="V384" s="586">
        <v>0</v>
      </c>
      <c r="W384" s="586">
        <v>0</v>
      </c>
      <c r="X384" s="586">
        <v>0</v>
      </c>
      <c r="Y384" s="586">
        <v>0</v>
      </c>
      <c r="Z384" s="586">
        <v>0</v>
      </c>
      <c r="AA384" s="586">
        <v>0</v>
      </c>
      <c r="AB384" s="586">
        <v>0</v>
      </c>
      <c r="AC384" s="586">
        <v>0</v>
      </c>
      <c r="AD384" s="586">
        <v>0</v>
      </c>
      <c r="AE384" s="586">
        <f t="shared" si="30"/>
        <v>0</v>
      </c>
      <c r="AF384" s="599">
        <v>1</v>
      </c>
      <c r="AG384" s="586">
        <v>0</v>
      </c>
      <c r="AH384" s="586">
        <v>0</v>
      </c>
      <c r="AI384" s="586">
        <v>0</v>
      </c>
      <c r="AJ384" s="586">
        <v>0</v>
      </c>
      <c r="AK384" s="586">
        <v>0</v>
      </c>
      <c r="AL384" s="586">
        <v>0</v>
      </c>
      <c r="AM384" s="586">
        <v>0</v>
      </c>
      <c r="AN384" s="586">
        <v>0</v>
      </c>
      <c r="AO384" s="586">
        <v>0</v>
      </c>
      <c r="AP384" s="599">
        <v>1</v>
      </c>
      <c r="AV384" s="83">
        <v>0</v>
      </c>
      <c r="AW384" s="83">
        <v>0</v>
      </c>
      <c r="AX384" s="83">
        <v>0</v>
      </c>
      <c r="AY384" s="83">
        <v>0</v>
      </c>
      <c r="AZ384" s="83">
        <v>0</v>
      </c>
      <c r="BA384" s="83">
        <v>0</v>
      </c>
      <c r="BB384" s="83">
        <v>0</v>
      </c>
      <c r="BC384" s="83">
        <v>0</v>
      </c>
      <c r="BD384" s="83">
        <v>0</v>
      </c>
      <c r="BE384" s="586">
        <f t="shared" si="31"/>
        <v>0</v>
      </c>
      <c r="BF384" s="82">
        <v>1</v>
      </c>
    </row>
    <row r="385" spans="1:58">
      <c r="A385" s="598" t="s">
        <v>625</v>
      </c>
      <c r="B385" s="586">
        <v>6311267.1565960394</v>
      </c>
      <c r="C385" s="586">
        <v>6311267.1565960394</v>
      </c>
      <c r="D385" s="586">
        <v>-6311267.1565960394</v>
      </c>
      <c r="E385" s="586">
        <v>0</v>
      </c>
      <c r="F385" s="586">
        <v>0</v>
      </c>
      <c r="G385" s="586">
        <v>6311267.1565960394</v>
      </c>
      <c r="H385" s="586">
        <v>-6311267.1565960394</v>
      </c>
      <c r="I385" s="586">
        <v>0</v>
      </c>
      <c r="J385" s="586">
        <v>0</v>
      </c>
      <c r="K385" s="599">
        <v>1</v>
      </c>
      <c r="L385" s="586">
        <v>5678767.9932174878</v>
      </c>
      <c r="M385" s="586">
        <v>5678767.9932174878</v>
      </c>
      <c r="N385" s="586">
        <v>-5678767.9932174878</v>
      </c>
      <c r="O385" s="586">
        <v>0</v>
      </c>
      <c r="P385" s="586">
        <v>0</v>
      </c>
      <c r="Q385" s="586">
        <v>5678767.9932174878</v>
      </c>
      <c r="R385" s="586">
        <v>-5678767.9932174878</v>
      </c>
      <c r="S385" s="586">
        <v>0</v>
      </c>
      <c r="T385" s="586">
        <v>0</v>
      </c>
      <c r="U385" s="599">
        <v>1</v>
      </c>
      <c r="V385" s="586">
        <v>4404904.1357174879</v>
      </c>
      <c r="W385" s="586">
        <v>4404904.1357174879</v>
      </c>
      <c r="X385" s="586">
        <v>-4404904.1357174879</v>
      </c>
      <c r="Y385" s="586">
        <v>0</v>
      </c>
      <c r="Z385" s="586">
        <v>0</v>
      </c>
      <c r="AA385" s="586">
        <v>4404904.1357174879</v>
      </c>
      <c r="AB385" s="586">
        <v>-4404904.1357174879</v>
      </c>
      <c r="AC385" s="586">
        <v>0</v>
      </c>
      <c r="AD385" s="586">
        <v>0</v>
      </c>
      <c r="AE385" s="586">
        <f t="shared" si="30"/>
        <v>0</v>
      </c>
      <c r="AF385" s="599">
        <v>1</v>
      </c>
      <c r="AG385" s="586">
        <v>4057916.5483841547</v>
      </c>
      <c r="AH385" s="586">
        <v>4057916.5483841547</v>
      </c>
      <c r="AI385" s="586">
        <v>-4057916.5483841547</v>
      </c>
      <c r="AJ385" s="586">
        <v>0</v>
      </c>
      <c r="AK385" s="586">
        <v>0</v>
      </c>
      <c r="AL385" s="586">
        <v>4057916.5483841547</v>
      </c>
      <c r="AM385" s="586">
        <v>-4057916.5483841547</v>
      </c>
      <c r="AN385" s="586">
        <v>0</v>
      </c>
      <c r="AO385" s="586">
        <v>0</v>
      </c>
      <c r="AP385" s="599">
        <v>1</v>
      </c>
      <c r="AV385" s="83">
        <v>4057916.5483841547</v>
      </c>
      <c r="AW385" s="83">
        <v>4057916.5483841547</v>
      </c>
      <c r="AX385" s="83">
        <v>-4057916.5483841547</v>
      </c>
      <c r="AY385" s="83">
        <v>0</v>
      </c>
      <c r="AZ385" s="83">
        <v>0</v>
      </c>
      <c r="BA385" s="83">
        <v>4057916.5483841547</v>
      </c>
      <c r="BB385" s="83">
        <v>-4057916.5483841547</v>
      </c>
      <c r="BC385" s="83">
        <v>0</v>
      </c>
      <c r="BD385" s="83">
        <v>0</v>
      </c>
      <c r="BE385" s="586">
        <f t="shared" si="31"/>
        <v>0</v>
      </c>
      <c r="BF385" s="82">
        <v>1</v>
      </c>
    </row>
    <row r="386" spans="1:58">
      <c r="A386" s="598" t="s">
        <v>624</v>
      </c>
      <c r="B386" s="586">
        <v>0</v>
      </c>
      <c r="C386" s="586">
        <v>0</v>
      </c>
      <c r="D386" s="586">
        <v>0</v>
      </c>
      <c r="E386" s="586">
        <v>0</v>
      </c>
      <c r="F386" s="586">
        <v>0</v>
      </c>
      <c r="G386" s="586">
        <v>0</v>
      </c>
      <c r="H386" s="586">
        <v>0</v>
      </c>
      <c r="I386" s="586">
        <v>0</v>
      </c>
      <c r="J386" s="586">
        <v>0</v>
      </c>
      <c r="K386" s="599">
        <v>1</v>
      </c>
      <c r="L386" s="586">
        <v>0</v>
      </c>
      <c r="M386" s="586">
        <v>0</v>
      </c>
      <c r="N386" s="586">
        <v>0</v>
      </c>
      <c r="O386" s="586">
        <v>0</v>
      </c>
      <c r="P386" s="586">
        <v>0</v>
      </c>
      <c r="Q386" s="586">
        <v>0</v>
      </c>
      <c r="R386" s="586">
        <v>0</v>
      </c>
      <c r="S386" s="586">
        <v>0</v>
      </c>
      <c r="T386" s="586">
        <v>0</v>
      </c>
      <c r="U386" s="599">
        <v>1</v>
      </c>
      <c r="V386" s="586">
        <v>0</v>
      </c>
      <c r="W386" s="586">
        <v>0</v>
      </c>
      <c r="X386" s="586">
        <v>0</v>
      </c>
      <c r="Y386" s="586">
        <v>0</v>
      </c>
      <c r="Z386" s="586">
        <v>0</v>
      </c>
      <c r="AA386" s="586">
        <v>0</v>
      </c>
      <c r="AB386" s="586">
        <v>0</v>
      </c>
      <c r="AC386" s="586">
        <v>0</v>
      </c>
      <c r="AD386" s="586">
        <v>0</v>
      </c>
      <c r="AE386" s="586">
        <f t="shared" si="30"/>
        <v>0</v>
      </c>
      <c r="AF386" s="599">
        <v>1</v>
      </c>
      <c r="AG386" s="586">
        <v>0</v>
      </c>
      <c r="AH386" s="586">
        <v>0</v>
      </c>
      <c r="AI386" s="586">
        <v>0</v>
      </c>
      <c r="AJ386" s="586">
        <v>0</v>
      </c>
      <c r="AK386" s="586">
        <v>0</v>
      </c>
      <c r="AL386" s="586">
        <v>0</v>
      </c>
      <c r="AM386" s="586">
        <v>0</v>
      </c>
      <c r="AN386" s="586">
        <v>0</v>
      </c>
      <c r="AO386" s="586">
        <v>0</v>
      </c>
      <c r="AP386" s="599">
        <v>1</v>
      </c>
      <c r="AV386" s="83">
        <v>0</v>
      </c>
      <c r="AW386" s="83">
        <v>0</v>
      </c>
      <c r="AX386" s="83">
        <v>0</v>
      </c>
      <c r="AY386" s="83">
        <v>0</v>
      </c>
      <c r="AZ386" s="83">
        <v>0</v>
      </c>
      <c r="BA386" s="83">
        <v>0</v>
      </c>
      <c r="BB386" s="83">
        <v>0</v>
      </c>
      <c r="BC386" s="83">
        <v>0</v>
      </c>
      <c r="BD386" s="83">
        <v>0</v>
      </c>
      <c r="BE386" s="586">
        <f t="shared" si="31"/>
        <v>0</v>
      </c>
      <c r="BF386" s="82">
        <v>1</v>
      </c>
    </row>
    <row r="387" spans="1:58" ht="15.75" thickBot="1">
      <c r="A387" s="598" t="s">
        <v>623</v>
      </c>
      <c r="B387" s="586">
        <v>-23478814.285633102</v>
      </c>
      <c r="C387" s="586">
        <v>-23478814.285633102</v>
      </c>
      <c r="D387" s="586">
        <v>0</v>
      </c>
      <c r="E387" s="586">
        <v>0</v>
      </c>
      <c r="F387" s="586">
        <v>-23478814.285633102</v>
      </c>
      <c r="G387" s="586">
        <v>-23478814.285633102</v>
      </c>
      <c r="H387" s="586">
        <v>0</v>
      </c>
      <c r="I387" s="586">
        <v>0</v>
      </c>
      <c r="J387" s="586">
        <v>-23478814.285633102</v>
      </c>
      <c r="K387" s="599">
        <v>1</v>
      </c>
      <c r="L387" s="586">
        <v>-28540489.436266594</v>
      </c>
      <c r="M387" s="586">
        <v>-28540489.436266594</v>
      </c>
      <c r="N387" s="586">
        <v>0</v>
      </c>
      <c r="O387" s="586">
        <v>0</v>
      </c>
      <c r="P387" s="586">
        <v>-28540489.436266594</v>
      </c>
      <c r="Q387" s="586">
        <v>-28540489.436266594</v>
      </c>
      <c r="R387" s="586">
        <v>0</v>
      </c>
      <c r="S387" s="586">
        <v>0</v>
      </c>
      <c r="T387" s="586">
        <v>-28540489.436266594</v>
      </c>
      <c r="U387" s="599">
        <v>1</v>
      </c>
      <c r="V387" s="586">
        <v>0</v>
      </c>
      <c r="W387" s="586">
        <v>0</v>
      </c>
      <c r="X387" s="586">
        <v>0</v>
      </c>
      <c r="Y387" s="586">
        <v>0</v>
      </c>
      <c r="Z387" s="586">
        <v>0</v>
      </c>
      <c r="AA387" s="586">
        <v>0</v>
      </c>
      <c r="AB387" s="586">
        <v>0</v>
      </c>
      <c r="AC387" s="586">
        <v>0</v>
      </c>
      <c r="AD387" s="586">
        <v>0</v>
      </c>
      <c r="AE387" s="586">
        <f t="shared" si="30"/>
        <v>0</v>
      </c>
      <c r="AF387" s="599">
        <v>0.99999999999999989</v>
      </c>
      <c r="AG387" s="586">
        <v>0</v>
      </c>
      <c r="AH387" s="586">
        <v>0</v>
      </c>
      <c r="AI387" s="586">
        <v>0</v>
      </c>
      <c r="AJ387" s="586">
        <v>0</v>
      </c>
      <c r="AK387" s="586">
        <v>0</v>
      </c>
      <c r="AL387" s="586">
        <v>0</v>
      </c>
      <c r="AM387" s="586">
        <v>0</v>
      </c>
      <c r="AN387" s="586">
        <v>0</v>
      </c>
      <c r="AO387" s="586">
        <v>0</v>
      </c>
      <c r="AP387" s="599">
        <v>0.99999999999999989</v>
      </c>
      <c r="AV387" s="83">
        <v>0</v>
      </c>
      <c r="AW387" s="83">
        <v>0</v>
      </c>
      <c r="AX387" s="83">
        <v>0</v>
      </c>
      <c r="AY387" s="83">
        <v>0</v>
      </c>
      <c r="AZ387" s="83">
        <v>0</v>
      </c>
      <c r="BA387" s="83">
        <v>0</v>
      </c>
      <c r="BB387" s="83">
        <v>0</v>
      </c>
      <c r="BC387" s="83">
        <v>0</v>
      </c>
      <c r="BD387" s="83">
        <v>0</v>
      </c>
      <c r="BE387" s="586">
        <f t="shared" si="31"/>
        <v>0</v>
      </c>
      <c r="BF387" s="82">
        <v>0.99999999999999989</v>
      </c>
    </row>
    <row r="388" spans="1:58">
      <c r="A388" s="597" t="s">
        <v>622</v>
      </c>
      <c r="B388" s="600">
        <v>408976853.2325145</v>
      </c>
      <c r="C388" s="600">
        <v>408976853.2325145</v>
      </c>
      <c r="D388" s="600">
        <v>-7207713.3065896183</v>
      </c>
      <c r="E388" s="600">
        <v>0</v>
      </c>
      <c r="F388" s="600">
        <v>401769139.92592484</v>
      </c>
      <c r="G388" s="600">
        <v>408858493.39998686</v>
      </c>
      <c r="H388" s="600">
        <v>-7198891.8238376388</v>
      </c>
      <c r="I388" s="600">
        <v>0</v>
      </c>
      <c r="J388" s="600">
        <v>401659601.57614917</v>
      </c>
      <c r="K388" s="601" t="s">
        <v>5</v>
      </c>
      <c r="L388" s="600">
        <v>443482517.14573133</v>
      </c>
      <c r="M388" s="600">
        <v>443482517.14573133</v>
      </c>
      <c r="N388" s="600">
        <v>-7789435.3202917296</v>
      </c>
      <c r="O388" s="600">
        <v>0</v>
      </c>
      <c r="P388" s="600">
        <v>435693081.82543963</v>
      </c>
      <c r="Q388" s="600">
        <v>443358981.88982189</v>
      </c>
      <c r="R388" s="600">
        <v>-7778608.5479700081</v>
      </c>
      <c r="S388" s="600">
        <v>0</v>
      </c>
      <c r="T388" s="600">
        <v>435580373.34185195</v>
      </c>
      <c r="U388" s="601" t="s">
        <v>5</v>
      </c>
      <c r="V388" s="600">
        <v>516066692.37204432</v>
      </c>
      <c r="W388" s="600">
        <v>516066692.37204432</v>
      </c>
      <c r="X388" s="600">
        <v>-8475335.6401837375</v>
      </c>
      <c r="Y388" s="600">
        <v>-21875315.213089112</v>
      </c>
      <c r="Z388" s="600">
        <v>485716041.51877147</v>
      </c>
      <c r="AA388" s="600">
        <v>515931425.29308277</v>
      </c>
      <c r="AB388" s="600">
        <v>-8465329.3661555983</v>
      </c>
      <c r="AC388" s="600">
        <v>-21875315.213089112</v>
      </c>
      <c r="AD388" s="600">
        <v>485590780.71383804</v>
      </c>
      <c r="AE388" s="600">
        <f>SUM(AE366:AE387)</f>
        <v>485583156.87918633</v>
      </c>
      <c r="AF388" s="601" t="s">
        <v>5</v>
      </c>
      <c r="AG388" s="600">
        <v>564594205.49799311</v>
      </c>
      <c r="AH388" s="600">
        <v>564594205.49799311</v>
      </c>
      <c r="AI388" s="600">
        <v>-10107674.601188013</v>
      </c>
      <c r="AJ388" s="600">
        <v>-18265429.836744178</v>
      </c>
      <c r="AK388" s="600">
        <v>536221101.0600608</v>
      </c>
      <c r="AL388" s="600">
        <v>564445126.098279</v>
      </c>
      <c r="AM388" s="600">
        <v>-10097685.10675743</v>
      </c>
      <c r="AN388" s="600">
        <v>-18265429.836744178</v>
      </c>
      <c r="AO388" s="600">
        <v>536082011.15477729</v>
      </c>
      <c r="AP388" s="601" t="s">
        <v>5</v>
      </c>
      <c r="AV388" s="78">
        <v>564594205.49799311</v>
      </c>
      <c r="AW388" s="78">
        <v>564594205.49799311</v>
      </c>
      <c r="AX388" s="78">
        <v>-10107674.601188013</v>
      </c>
      <c r="AY388" s="78">
        <v>-18265429.836744178</v>
      </c>
      <c r="AZ388" s="78">
        <v>536221101.0600608</v>
      </c>
      <c r="BA388" s="78">
        <v>564445126.098279</v>
      </c>
      <c r="BB388" s="78">
        <v>-10097685.10675743</v>
      </c>
      <c r="BC388" s="78">
        <v>-18265429.836744178</v>
      </c>
      <c r="BD388" s="78">
        <v>536082011.15477729</v>
      </c>
      <c r="BE388" s="600">
        <f>SUM(BE366:BE387)</f>
        <v>536071099.74760395</v>
      </c>
      <c r="BF388" s="74" t="s">
        <v>5</v>
      </c>
    </row>
    <row r="390" spans="1:58">
      <c r="A390" s="597" t="s">
        <v>615</v>
      </c>
      <c r="B390" s="586"/>
      <c r="C390" s="586"/>
      <c r="D390" s="586"/>
      <c r="E390" s="586"/>
      <c r="F390" s="586"/>
      <c r="G390" s="586"/>
      <c r="H390" s="586"/>
      <c r="I390" s="586"/>
      <c r="J390" s="586"/>
      <c r="K390" s="586"/>
      <c r="L390" s="586"/>
      <c r="M390" s="586"/>
      <c r="N390" s="586"/>
      <c r="O390" s="586"/>
      <c r="P390" s="586"/>
      <c r="Q390" s="586"/>
      <c r="R390" s="586"/>
      <c r="S390" s="586"/>
      <c r="T390" s="586"/>
      <c r="U390" s="586"/>
      <c r="V390" s="586"/>
      <c r="W390" s="586"/>
      <c r="X390" s="586"/>
      <c r="Y390" s="586"/>
      <c r="Z390" s="586"/>
      <c r="AA390" s="586"/>
      <c r="AB390" s="586"/>
      <c r="AC390" s="586"/>
      <c r="AD390" s="586"/>
      <c r="AF390" s="586"/>
      <c r="AG390" s="586"/>
      <c r="AH390" s="586"/>
      <c r="AI390" s="586"/>
      <c r="AJ390" s="586"/>
      <c r="AK390" s="586"/>
      <c r="AL390" s="586"/>
      <c r="AM390" s="586"/>
      <c r="AN390" s="586"/>
      <c r="AO390" s="586"/>
      <c r="AP390" s="586"/>
      <c r="AV390" s="83"/>
      <c r="AW390" s="83"/>
      <c r="AX390" s="83"/>
      <c r="AY390" s="83"/>
      <c r="AZ390" s="83"/>
      <c r="BA390" s="83"/>
      <c r="BB390" s="83"/>
      <c r="BC390" s="83"/>
      <c r="BD390" s="83"/>
      <c r="BF390" s="83"/>
    </row>
    <row r="391" spans="1:58">
      <c r="A391" s="598" t="s">
        <v>621</v>
      </c>
      <c r="B391" s="586">
        <v>8567550.6909585334</v>
      </c>
      <c r="C391" s="586">
        <v>8567550.6909585334</v>
      </c>
      <c r="D391" s="586">
        <v>0</v>
      </c>
      <c r="E391" s="586">
        <v>0</v>
      </c>
      <c r="F391" s="586">
        <v>8567550.6909585334</v>
      </c>
      <c r="G391" s="586">
        <v>8278287.468609768</v>
      </c>
      <c r="H391" s="586">
        <v>0</v>
      </c>
      <c r="I391" s="586">
        <v>0</v>
      </c>
      <c r="J391" s="586">
        <v>8278287.468609768</v>
      </c>
      <c r="K391" s="599">
        <v>0.9662373491814843</v>
      </c>
      <c r="L391" s="586">
        <v>9139347.7480028719</v>
      </c>
      <c r="M391" s="586">
        <v>9139347.7480028719</v>
      </c>
      <c r="N391" s="586">
        <v>0</v>
      </c>
      <c r="O391" s="586">
        <v>0</v>
      </c>
      <c r="P391" s="586">
        <v>9139347.7480028719</v>
      </c>
      <c r="Q391" s="586">
        <v>8822038.8190968372</v>
      </c>
      <c r="R391" s="586">
        <v>0</v>
      </c>
      <c r="S391" s="586">
        <v>0</v>
      </c>
      <c r="T391" s="586">
        <v>8822038.8190968372</v>
      </c>
      <c r="U391" s="599">
        <v>0.96528100936137662</v>
      </c>
      <c r="V391" s="586">
        <v>10193914.166115997</v>
      </c>
      <c r="W391" s="586">
        <v>10193914.166115997</v>
      </c>
      <c r="X391" s="586">
        <v>0</v>
      </c>
      <c r="Y391" s="586">
        <v>0</v>
      </c>
      <c r="Z391" s="586">
        <v>10193914.166115997</v>
      </c>
      <c r="AA391" s="586">
        <v>9862138.0834208</v>
      </c>
      <c r="AB391" s="586">
        <v>0</v>
      </c>
      <c r="AC391" s="586">
        <v>0</v>
      </c>
      <c r="AD391" s="586">
        <v>9862138.0834208</v>
      </c>
      <c r="AE391" s="586">
        <f t="shared" ref="AE391:AE396" si="32">+IF(AF391=1,AD391,AD391*$AT$6)</f>
        <v>9860766.6294556838</v>
      </c>
      <c r="AF391" s="599">
        <v>0.96745351419595016</v>
      </c>
      <c r="AG391" s="586">
        <v>11041017.967435526</v>
      </c>
      <c r="AH391" s="586">
        <v>11041017.967435526</v>
      </c>
      <c r="AI391" s="586">
        <v>0</v>
      </c>
      <c r="AJ391" s="586">
        <v>0</v>
      </c>
      <c r="AK391" s="586">
        <v>11041017.967435526</v>
      </c>
      <c r="AL391" s="586">
        <v>10689960.334225941</v>
      </c>
      <c r="AM391" s="586">
        <v>0</v>
      </c>
      <c r="AN391" s="586">
        <v>0</v>
      </c>
      <c r="AO391" s="586">
        <v>10689960.334225941</v>
      </c>
      <c r="AP391" s="599">
        <v>0.96820423313819459</v>
      </c>
      <c r="AV391" s="83">
        <v>11041017.967435526</v>
      </c>
      <c r="AW391" s="83">
        <v>11041017.967435526</v>
      </c>
      <c r="AX391" s="83">
        <v>0</v>
      </c>
      <c r="AY391" s="83">
        <v>0</v>
      </c>
      <c r="AZ391" s="83">
        <v>11041017.967435526</v>
      </c>
      <c r="BA391" s="83">
        <v>10689960.334225941</v>
      </c>
      <c r="BB391" s="83">
        <v>0</v>
      </c>
      <c r="BC391" s="83">
        <v>0</v>
      </c>
      <c r="BD391" s="83">
        <v>10689960.334225941</v>
      </c>
      <c r="BE391" s="586">
        <f t="shared" ref="BE391:BE396" si="33">+IF(BF391=1,BD391,BD391*$BJ$6)</f>
        <v>10688044.256467151</v>
      </c>
      <c r="BF391" s="82">
        <v>0.96820423313819459</v>
      </c>
    </row>
    <row r="392" spans="1:58">
      <c r="A392" s="598" t="s">
        <v>620</v>
      </c>
      <c r="B392" s="586">
        <v>58592787.837255158</v>
      </c>
      <c r="C392" s="586">
        <v>58592787.837255158</v>
      </c>
      <c r="D392" s="586">
        <v>0</v>
      </c>
      <c r="E392" s="586">
        <v>0</v>
      </c>
      <c r="F392" s="586">
        <v>58592787.837255158</v>
      </c>
      <c r="G392" s="586">
        <v>56614540.00102254</v>
      </c>
      <c r="H392" s="586">
        <v>0</v>
      </c>
      <c r="I392" s="586">
        <v>0</v>
      </c>
      <c r="J392" s="586">
        <v>56614540.00102254</v>
      </c>
      <c r="K392" s="599">
        <v>0.9662373491814843</v>
      </c>
      <c r="L392" s="586">
        <v>50801039.67186667</v>
      </c>
      <c r="M392" s="586">
        <v>50801039.67186667</v>
      </c>
      <c r="N392" s="586">
        <v>0</v>
      </c>
      <c r="O392" s="586">
        <v>0</v>
      </c>
      <c r="P392" s="586">
        <v>50801039.67186667</v>
      </c>
      <c r="Q392" s="586">
        <v>49037278.851066798</v>
      </c>
      <c r="R392" s="586">
        <v>0</v>
      </c>
      <c r="S392" s="586">
        <v>0</v>
      </c>
      <c r="T392" s="586">
        <v>49037278.851066798</v>
      </c>
      <c r="U392" s="599">
        <v>0.96528100936137662</v>
      </c>
      <c r="V392" s="586">
        <v>49002480.719240911</v>
      </c>
      <c r="W392" s="586">
        <v>49002480.719240911</v>
      </c>
      <c r="X392" s="586">
        <v>0</v>
      </c>
      <c r="Y392" s="586">
        <v>-2657149.6220995495</v>
      </c>
      <c r="Z392" s="586">
        <v>46345331.097141363</v>
      </c>
      <c r="AA392" s="586">
        <v>47407622.176148914</v>
      </c>
      <c r="AB392" s="586">
        <v>0</v>
      </c>
      <c r="AC392" s="586">
        <v>-2570668.7396446499</v>
      </c>
      <c r="AD392" s="586">
        <v>44836953.436504267</v>
      </c>
      <c r="AE392" s="586">
        <f t="shared" si="32"/>
        <v>44830718.295903504</v>
      </c>
      <c r="AF392" s="599">
        <v>0.96745351419595016</v>
      </c>
      <c r="AG392" s="586">
        <v>38748417.689675234</v>
      </c>
      <c r="AH392" s="586">
        <v>38748417.689675234</v>
      </c>
      <c r="AI392" s="586">
        <v>0</v>
      </c>
      <c r="AJ392" s="586">
        <v>-2572429.6455529612</v>
      </c>
      <c r="AK392" s="586">
        <v>36175988.044122271</v>
      </c>
      <c r="AL392" s="586">
        <v>37516382.034550466</v>
      </c>
      <c r="AM392" s="586">
        <v>0</v>
      </c>
      <c r="AN392" s="586">
        <v>-2490637.2722745636</v>
      </c>
      <c r="AO392" s="586">
        <v>35025744.762275904</v>
      </c>
      <c r="AP392" s="599">
        <v>0.96820423313819459</v>
      </c>
      <c r="AV392" s="83">
        <v>38748417.689675234</v>
      </c>
      <c r="AW392" s="83">
        <v>38748417.689675234</v>
      </c>
      <c r="AX392" s="83">
        <v>0</v>
      </c>
      <c r="AY392" s="83">
        <v>-2572429.6455529612</v>
      </c>
      <c r="AZ392" s="83">
        <v>36175988.044122271</v>
      </c>
      <c r="BA392" s="83">
        <v>37516382.034550466</v>
      </c>
      <c r="BB392" s="83">
        <v>0</v>
      </c>
      <c r="BC392" s="83">
        <v>-2490637.2722745636</v>
      </c>
      <c r="BD392" s="83">
        <v>35025744.762275904</v>
      </c>
      <c r="BE392" s="586">
        <f t="shared" si="33"/>
        <v>35019466.717416443</v>
      </c>
      <c r="BF392" s="82">
        <v>0.96820423313819459</v>
      </c>
    </row>
    <row r="393" spans="1:58">
      <c r="A393" s="598" t="s">
        <v>619</v>
      </c>
      <c r="B393" s="586">
        <v>46594.945290147596</v>
      </c>
      <c r="C393" s="586">
        <v>46594.945290147596</v>
      </c>
      <c r="D393" s="586">
        <v>-46594.945290147596</v>
      </c>
      <c r="E393" s="586">
        <v>0</v>
      </c>
      <c r="F393" s="586">
        <v>0</v>
      </c>
      <c r="G393" s="586">
        <v>46594.945290147596</v>
      </c>
      <c r="H393" s="586">
        <v>-46594.945290147596</v>
      </c>
      <c r="I393" s="586">
        <v>0</v>
      </c>
      <c r="J393" s="586">
        <v>0</v>
      </c>
      <c r="K393" s="599">
        <v>1</v>
      </c>
      <c r="L393" s="586">
        <v>480475.53799785569</v>
      </c>
      <c r="M393" s="586">
        <v>480475.53799785569</v>
      </c>
      <c r="N393" s="586">
        <v>-480475.53799785569</v>
      </c>
      <c r="O393" s="586">
        <v>0</v>
      </c>
      <c r="P393" s="586">
        <v>0</v>
      </c>
      <c r="Q393" s="586">
        <v>480475.53799785569</v>
      </c>
      <c r="R393" s="586">
        <v>-480475.53799785569</v>
      </c>
      <c r="S393" s="586">
        <v>0</v>
      </c>
      <c r="T393" s="586">
        <v>0</v>
      </c>
      <c r="U393" s="599">
        <v>1</v>
      </c>
      <c r="V393" s="586">
        <v>531361.11396905582</v>
      </c>
      <c r="W393" s="586">
        <v>531361.11396905582</v>
      </c>
      <c r="X393" s="586">
        <v>-531361.11396905582</v>
      </c>
      <c r="Y393" s="586">
        <v>0</v>
      </c>
      <c r="Z393" s="586">
        <v>0</v>
      </c>
      <c r="AA393" s="586">
        <v>531361.11396905582</v>
      </c>
      <c r="AB393" s="586">
        <v>-531361.11396905582</v>
      </c>
      <c r="AC393" s="586">
        <v>0</v>
      </c>
      <c r="AD393" s="586">
        <v>0</v>
      </c>
      <c r="AE393" s="586">
        <f t="shared" si="32"/>
        <v>0</v>
      </c>
      <c r="AF393" s="599">
        <v>1</v>
      </c>
      <c r="AG393" s="586">
        <v>532415.05510156974</v>
      </c>
      <c r="AH393" s="586">
        <v>532415.05510156974</v>
      </c>
      <c r="AI393" s="586">
        <v>-532415.05510156974</v>
      </c>
      <c r="AJ393" s="586">
        <v>0</v>
      </c>
      <c r="AK393" s="586">
        <v>0</v>
      </c>
      <c r="AL393" s="586">
        <v>532415.05510156974</v>
      </c>
      <c r="AM393" s="586">
        <v>-532415.05510156974</v>
      </c>
      <c r="AN393" s="586">
        <v>0</v>
      </c>
      <c r="AO393" s="586">
        <v>0</v>
      </c>
      <c r="AP393" s="599">
        <v>1</v>
      </c>
      <c r="AV393" s="83">
        <v>532415.05510156974</v>
      </c>
      <c r="AW393" s="83">
        <v>532415.05510156974</v>
      </c>
      <c r="AX393" s="83">
        <v>-532415.05510156974</v>
      </c>
      <c r="AY393" s="83">
        <v>0</v>
      </c>
      <c r="AZ393" s="83">
        <v>0</v>
      </c>
      <c r="BA393" s="83">
        <v>532415.05510156974</v>
      </c>
      <c r="BB393" s="83">
        <v>-532415.05510156974</v>
      </c>
      <c r="BC393" s="83">
        <v>0</v>
      </c>
      <c r="BD393" s="83">
        <v>0</v>
      </c>
      <c r="BE393" s="586">
        <f t="shared" si="33"/>
        <v>0</v>
      </c>
      <c r="BF393" s="82">
        <v>1</v>
      </c>
    </row>
    <row r="394" spans="1:58">
      <c r="A394" s="598" t="s">
        <v>618</v>
      </c>
      <c r="B394" s="586">
        <v>160930.20547488911</v>
      </c>
      <c r="C394" s="586">
        <v>160930.20547488911</v>
      </c>
      <c r="D394" s="586">
        <v>-160930.20547488911</v>
      </c>
      <c r="E394" s="586">
        <v>0</v>
      </c>
      <c r="F394" s="586">
        <v>0</v>
      </c>
      <c r="G394" s="586">
        <v>151892.86909786693</v>
      </c>
      <c r="H394" s="586">
        <v>-151892.86909786693</v>
      </c>
      <c r="I394" s="586">
        <v>0</v>
      </c>
      <c r="J394" s="586">
        <v>0</v>
      </c>
      <c r="K394" s="599">
        <v>0.94384313155908861</v>
      </c>
      <c r="L394" s="586">
        <v>196799.4573171208</v>
      </c>
      <c r="M394" s="586">
        <v>196799.4573171208</v>
      </c>
      <c r="N394" s="586">
        <v>-196799.4573171208</v>
      </c>
      <c r="O394" s="586">
        <v>0</v>
      </c>
      <c r="P394" s="586">
        <v>0</v>
      </c>
      <c r="Q394" s="586">
        <v>185537.84303778122</v>
      </c>
      <c r="R394" s="586">
        <v>-185537.84303778122</v>
      </c>
      <c r="S394" s="586">
        <v>0</v>
      </c>
      <c r="T394" s="586">
        <v>0</v>
      </c>
      <c r="U394" s="599">
        <v>0.94277619240995802</v>
      </c>
      <c r="V394" s="586">
        <v>193513.45077712828</v>
      </c>
      <c r="W394" s="586">
        <v>193513.45077712828</v>
      </c>
      <c r="X394" s="586">
        <v>-193513.45077712828</v>
      </c>
      <c r="Y394" s="586">
        <v>0</v>
      </c>
      <c r="Z394" s="586">
        <v>0</v>
      </c>
      <c r="AA394" s="586">
        <v>183280.76431716618</v>
      </c>
      <c r="AB394" s="586">
        <v>-183280.76431716618</v>
      </c>
      <c r="AC394" s="586">
        <v>0</v>
      </c>
      <c r="AD394" s="586">
        <v>0</v>
      </c>
      <c r="AE394" s="586">
        <f t="shared" si="32"/>
        <v>0</v>
      </c>
      <c r="AF394" s="599">
        <v>0.94712157517284312</v>
      </c>
      <c r="AG394" s="586">
        <v>190174.54515059903</v>
      </c>
      <c r="AH394" s="586">
        <v>190174.54515059903</v>
      </c>
      <c r="AI394" s="586">
        <v>-190174.54515059903</v>
      </c>
      <c r="AJ394" s="586">
        <v>0</v>
      </c>
      <c r="AK394" s="586">
        <v>0</v>
      </c>
      <c r="AL394" s="586">
        <v>180137.05475114658</v>
      </c>
      <c r="AM394" s="586">
        <v>-180137.05475114658</v>
      </c>
      <c r="AN394" s="586">
        <v>0</v>
      </c>
      <c r="AO394" s="586">
        <v>0</v>
      </c>
      <c r="AP394" s="599">
        <v>0.94721959034263092</v>
      </c>
      <c r="AV394" s="83">
        <v>190174.54515059903</v>
      </c>
      <c r="AW394" s="83">
        <v>190174.54515059903</v>
      </c>
      <c r="AX394" s="83">
        <v>-190174.54515059903</v>
      </c>
      <c r="AY394" s="83">
        <v>0</v>
      </c>
      <c r="AZ394" s="83">
        <v>0</v>
      </c>
      <c r="BA394" s="83">
        <v>180137.05475114658</v>
      </c>
      <c r="BB394" s="83">
        <v>-180137.05475114658</v>
      </c>
      <c r="BC394" s="83">
        <v>0</v>
      </c>
      <c r="BD394" s="83">
        <v>0</v>
      </c>
      <c r="BE394" s="586">
        <f t="shared" si="33"/>
        <v>0</v>
      </c>
      <c r="BF394" s="82">
        <v>0.94721959034263092</v>
      </c>
    </row>
    <row r="395" spans="1:58">
      <c r="A395" s="598" t="s">
        <v>617</v>
      </c>
      <c r="B395" s="586">
        <v>0</v>
      </c>
      <c r="C395" s="586">
        <v>0</v>
      </c>
      <c r="D395" s="586">
        <v>0</v>
      </c>
      <c r="E395" s="586">
        <v>0</v>
      </c>
      <c r="F395" s="586">
        <v>0</v>
      </c>
      <c r="G395" s="586">
        <v>0</v>
      </c>
      <c r="H395" s="586">
        <v>0</v>
      </c>
      <c r="I395" s="586">
        <v>0</v>
      </c>
      <c r="J395" s="586">
        <v>0</v>
      </c>
      <c r="K395" s="599">
        <v>0.94645979999999963</v>
      </c>
      <c r="L395" s="586">
        <v>0</v>
      </c>
      <c r="M395" s="586">
        <v>0</v>
      </c>
      <c r="N395" s="586">
        <v>0</v>
      </c>
      <c r="O395" s="586">
        <v>0</v>
      </c>
      <c r="P395" s="586">
        <v>0</v>
      </c>
      <c r="Q395" s="586">
        <v>0</v>
      </c>
      <c r="R395" s="586">
        <v>0</v>
      </c>
      <c r="S395" s="586">
        <v>0</v>
      </c>
      <c r="T395" s="586">
        <v>0</v>
      </c>
      <c r="U395" s="599">
        <v>0.94277619240995802</v>
      </c>
      <c r="V395" s="586">
        <v>0</v>
      </c>
      <c r="W395" s="586">
        <v>0</v>
      </c>
      <c r="X395" s="586">
        <v>0</v>
      </c>
      <c r="Y395" s="586">
        <v>0</v>
      </c>
      <c r="Z395" s="586">
        <v>0</v>
      </c>
      <c r="AA395" s="586">
        <v>0</v>
      </c>
      <c r="AB395" s="586">
        <v>0</v>
      </c>
      <c r="AC395" s="586">
        <v>0</v>
      </c>
      <c r="AD395" s="586">
        <v>0</v>
      </c>
      <c r="AE395" s="586">
        <f t="shared" si="32"/>
        <v>0</v>
      </c>
      <c r="AF395" s="599">
        <v>0.94712157517284312</v>
      </c>
      <c r="AG395" s="586">
        <v>0</v>
      </c>
      <c r="AH395" s="586">
        <v>0</v>
      </c>
      <c r="AI395" s="586">
        <v>0</v>
      </c>
      <c r="AJ395" s="586">
        <v>0</v>
      </c>
      <c r="AK395" s="586">
        <v>0</v>
      </c>
      <c r="AL395" s="586">
        <v>0</v>
      </c>
      <c r="AM395" s="586">
        <v>0</v>
      </c>
      <c r="AN395" s="586">
        <v>0</v>
      </c>
      <c r="AO395" s="586">
        <v>0</v>
      </c>
      <c r="AP395" s="599">
        <v>0.94721959034263092</v>
      </c>
      <c r="AV395" s="83">
        <v>0</v>
      </c>
      <c r="AW395" s="83">
        <v>0</v>
      </c>
      <c r="AX395" s="83">
        <v>0</v>
      </c>
      <c r="AY395" s="83">
        <v>0</v>
      </c>
      <c r="AZ395" s="83">
        <v>0</v>
      </c>
      <c r="BA395" s="83">
        <v>0</v>
      </c>
      <c r="BB395" s="83">
        <v>0</v>
      </c>
      <c r="BC395" s="83">
        <v>0</v>
      </c>
      <c r="BD395" s="83">
        <v>0</v>
      </c>
      <c r="BE395" s="586">
        <f t="shared" si="33"/>
        <v>0</v>
      </c>
      <c r="BF395" s="82">
        <v>0.94721959034263092</v>
      </c>
    </row>
    <row r="396" spans="1:58" ht="15.75" thickBot="1">
      <c r="A396" s="598" t="s">
        <v>616</v>
      </c>
      <c r="B396" s="586">
        <v>0</v>
      </c>
      <c r="C396" s="586">
        <v>0</v>
      </c>
      <c r="D396" s="586">
        <v>0</v>
      </c>
      <c r="E396" s="586">
        <v>0</v>
      </c>
      <c r="F396" s="586">
        <v>0</v>
      </c>
      <c r="G396" s="586">
        <v>0</v>
      </c>
      <c r="H396" s="586">
        <v>0</v>
      </c>
      <c r="I396" s="586">
        <v>0</v>
      </c>
      <c r="J396" s="586">
        <v>0</v>
      </c>
      <c r="K396" s="599">
        <v>0.9662373491814843</v>
      </c>
      <c r="L396" s="586">
        <v>0</v>
      </c>
      <c r="M396" s="586">
        <v>0</v>
      </c>
      <c r="N396" s="586">
        <v>0</v>
      </c>
      <c r="O396" s="586">
        <v>0</v>
      </c>
      <c r="P396" s="586">
        <v>0</v>
      </c>
      <c r="Q396" s="586">
        <v>0</v>
      </c>
      <c r="R396" s="586">
        <v>0</v>
      </c>
      <c r="S396" s="586">
        <v>0</v>
      </c>
      <c r="T396" s="586">
        <v>0</v>
      </c>
      <c r="U396" s="599">
        <v>0.96528100936137662</v>
      </c>
      <c r="V396" s="586">
        <v>0</v>
      </c>
      <c r="W396" s="586">
        <v>0</v>
      </c>
      <c r="X396" s="586">
        <v>0</v>
      </c>
      <c r="Y396" s="586">
        <v>0</v>
      </c>
      <c r="Z396" s="586">
        <v>0</v>
      </c>
      <c r="AA396" s="586">
        <v>0</v>
      </c>
      <c r="AB396" s="586">
        <v>0</v>
      </c>
      <c r="AC396" s="586">
        <v>0</v>
      </c>
      <c r="AD396" s="586">
        <v>0</v>
      </c>
      <c r="AE396" s="586">
        <f t="shared" si="32"/>
        <v>0</v>
      </c>
      <c r="AF396" s="599">
        <v>0.96745351419595016</v>
      </c>
      <c r="AG396" s="586">
        <v>0</v>
      </c>
      <c r="AH396" s="586">
        <v>0</v>
      </c>
      <c r="AI396" s="586">
        <v>0</v>
      </c>
      <c r="AJ396" s="586">
        <v>0</v>
      </c>
      <c r="AK396" s="586">
        <v>0</v>
      </c>
      <c r="AL396" s="586">
        <v>0</v>
      </c>
      <c r="AM396" s="586">
        <v>0</v>
      </c>
      <c r="AN396" s="586">
        <v>0</v>
      </c>
      <c r="AO396" s="586">
        <v>0</v>
      </c>
      <c r="AP396" s="599">
        <v>0.96820423313819459</v>
      </c>
      <c r="AV396" s="83">
        <v>0</v>
      </c>
      <c r="AW396" s="83">
        <v>0</v>
      </c>
      <c r="AX396" s="83">
        <v>0</v>
      </c>
      <c r="AY396" s="83">
        <v>0</v>
      </c>
      <c r="AZ396" s="83">
        <v>0</v>
      </c>
      <c r="BA396" s="83">
        <v>0</v>
      </c>
      <c r="BB396" s="83">
        <v>0</v>
      </c>
      <c r="BC396" s="83">
        <v>0</v>
      </c>
      <c r="BD396" s="83">
        <v>0</v>
      </c>
      <c r="BE396" s="586">
        <f t="shared" si="33"/>
        <v>0</v>
      </c>
      <c r="BF396" s="82">
        <v>0.96820423313819459</v>
      </c>
    </row>
    <row r="397" spans="1:58">
      <c r="A397" s="597" t="s">
        <v>615</v>
      </c>
      <c r="B397" s="600">
        <v>67367863.678978726</v>
      </c>
      <c r="C397" s="600">
        <v>67367863.678978726</v>
      </c>
      <c r="D397" s="600">
        <v>-207525.1507650367</v>
      </c>
      <c r="E397" s="600">
        <v>0</v>
      </c>
      <c r="F397" s="600">
        <v>67160338.528213695</v>
      </c>
      <c r="G397" s="600">
        <v>65091315.28402032</v>
      </c>
      <c r="H397" s="600">
        <v>-198487.81438801452</v>
      </c>
      <c r="I397" s="600">
        <v>0</v>
      </c>
      <c r="J397" s="600">
        <v>64892827.469632305</v>
      </c>
      <c r="K397" s="601" t="s">
        <v>5</v>
      </c>
      <c r="L397" s="600">
        <v>60617662.41518452</v>
      </c>
      <c r="M397" s="600">
        <v>60617662.41518452</v>
      </c>
      <c r="N397" s="600">
        <v>-677274.99531497643</v>
      </c>
      <c r="O397" s="600">
        <v>0</v>
      </c>
      <c r="P397" s="600">
        <v>59940387.419869542</v>
      </c>
      <c r="Q397" s="600">
        <v>58525331.051199272</v>
      </c>
      <c r="R397" s="600">
        <v>-666013.38103563688</v>
      </c>
      <c r="S397" s="600">
        <v>0</v>
      </c>
      <c r="T397" s="600">
        <v>57859317.670163631</v>
      </c>
      <c r="U397" s="601" t="s">
        <v>5</v>
      </c>
      <c r="V397" s="600">
        <v>59921269.450103097</v>
      </c>
      <c r="W397" s="600">
        <v>59921269.450103097</v>
      </c>
      <c r="X397" s="600">
        <v>-724874.56474618404</v>
      </c>
      <c r="Y397" s="600">
        <v>-2657149.6220995495</v>
      </c>
      <c r="Z397" s="600">
        <v>56539245.263257362</v>
      </c>
      <c r="AA397" s="600">
        <v>57984402.13785594</v>
      </c>
      <c r="AB397" s="600">
        <v>-714641.878286222</v>
      </c>
      <c r="AC397" s="600">
        <v>-2570668.7396446499</v>
      </c>
      <c r="AD397" s="600">
        <v>54699091.519925065</v>
      </c>
      <c r="AE397" s="600">
        <f>SUM(AE391:AE396)</f>
        <v>54691484.92535919</v>
      </c>
      <c r="AF397" s="601" t="s">
        <v>5</v>
      </c>
      <c r="AG397" s="600">
        <v>50512025.257362925</v>
      </c>
      <c r="AH397" s="600">
        <v>50512025.257362925</v>
      </c>
      <c r="AI397" s="600">
        <v>-722589.60025216872</v>
      </c>
      <c r="AJ397" s="600">
        <v>-2572429.6455529612</v>
      </c>
      <c r="AK397" s="600">
        <v>47217006.011557795</v>
      </c>
      <c r="AL397" s="600">
        <v>48918894.478629127</v>
      </c>
      <c r="AM397" s="600">
        <v>-712552.10985271633</v>
      </c>
      <c r="AN397" s="600">
        <v>-2490637.2722745636</v>
      </c>
      <c r="AO397" s="600">
        <v>45715705.096501842</v>
      </c>
      <c r="AP397" s="601" t="s">
        <v>5</v>
      </c>
      <c r="AV397" s="78">
        <v>50512025.257362925</v>
      </c>
      <c r="AW397" s="78">
        <v>50512025.257362925</v>
      </c>
      <c r="AX397" s="78">
        <v>-722589.60025216872</v>
      </c>
      <c r="AY397" s="78">
        <v>-2572429.6455529612</v>
      </c>
      <c r="AZ397" s="78">
        <v>47217006.011557795</v>
      </c>
      <c r="BA397" s="78">
        <v>48918894.478629127</v>
      </c>
      <c r="BB397" s="78">
        <v>-712552.10985271633</v>
      </c>
      <c r="BC397" s="78">
        <v>-2490637.2722745636</v>
      </c>
      <c r="BD397" s="78">
        <v>45715705.096501842</v>
      </c>
      <c r="BE397" s="600">
        <f>SUM(BE391:BE396)</f>
        <v>45707510.973883592</v>
      </c>
      <c r="BF397" s="74" t="s">
        <v>5</v>
      </c>
    </row>
    <row r="399" spans="1:58">
      <c r="A399" s="597" t="s">
        <v>611</v>
      </c>
      <c r="B399" s="586"/>
      <c r="C399" s="586"/>
      <c r="D399" s="586"/>
      <c r="E399" s="586"/>
      <c r="F399" s="586"/>
      <c r="G399" s="586"/>
      <c r="H399" s="586"/>
      <c r="I399" s="586"/>
      <c r="J399" s="586"/>
      <c r="K399" s="586"/>
      <c r="L399" s="586"/>
      <c r="M399" s="586"/>
      <c r="N399" s="586"/>
      <c r="O399" s="586"/>
      <c r="P399" s="586"/>
      <c r="Q399" s="586"/>
      <c r="R399" s="586"/>
      <c r="S399" s="586"/>
      <c r="T399" s="586"/>
      <c r="U399" s="586"/>
      <c r="V399" s="586"/>
      <c r="W399" s="586"/>
      <c r="X399" s="586"/>
      <c r="Y399" s="586"/>
      <c r="Z399" s="586"/>
      <c r="AA399" s="586"/>
      <c r="AB399" s="586"/>
      <c r="AC399" s="586"/>
      <c r="AD399" s="586"/>
      <c r="AF399" s="586"/>
      <c r="AG399" s="586"/>
      <c r="AH399" s="586"/>
      <c r="AI399" s="586"/>
      <c r="AJ399" s="586"/>
      <c r="AK399" s="586"/>
      <c r="AL399" s="586"/>
      <c r="AM399" s="586"/>
      <c r="AN399" s="586"/>
      <c r="AO399" s="586"/>
      <c r="AP399" s="586"/>
      <c r="AV399" s="83"/>
      <c r="AW399" s="83"/>
      <c r="AX399" s="83"/>
      <c r="AY399" s="83"/>
      <c r="AZ399" s="83"/>
      <c r="BA399" s="83"/>
      <c r="BB399" s="83"/>
      <c r="BC399" s="83"/>
      <c r="BD399" s="83"/>
      <c r="BF399" s="83"/>
    </row>
    <row r="400" spans="1:58">
      <c r="A400" s="598" t="s">
        <v>614</v>
      </c>
      <c r="B400" s="586">
        <v>0</v>
      </c>
      <c r="C400" s="586">
        <v>0</v>
      </c>
      <c r="D400" s="586">
        <v>0</v>
      </c>
      <c r="E400" s="586">
        <v>0</v>
      </c>
      <c r="F400" s="586">
        <v>0</v>
      </c>
      <c r="G400" s="586">
        <v>0</v>
      </c>
      <c r="H400" s="586">
        <v>0</v>
      </c>
      <c r="I400" s="586">
        <v>0</v>
      </c>
      <c r="J400" s="586">
        <v>0</v>
      </c>
      <c r="K400" s="599">
        <v>0.94630981009817317</v>
      </c>
      <c r="L400" s="586">
        <v>0</v>
      </c>
      <c r="M400" s="586">
        <v>0</v>
      </c>
      <c r="N400" s="586">
        <v>0</v>
      </c>
      <c r="O400" s="586">
        <v>0</v>
      </c>
      <c r="P400" s="586">
        <v>0</v>
      </c>
      <c r="Q400" s="586">
        <v>0</v>
      </c>
      <c r="R400" s="586">
        <v>0</v>
      </c>
      <c r="S400" s="586">
        <v>0</v>
      </c>
      <c r="T400" s="586">
        <v>0</v>
      </c>
      <c r="U400" s="599">
        <v>0.94563790308530427</v>
      </c>
      <c r="V400" s="586">
        <v>0</v>
      </c>
      <c r="W400" s="586">
        <v>0</v>
      </c>
      <c r="X400" s="586">
        <v>0</v>
      </c>
      <c r="Y400" s="586">
        <v>0</v>
      </c>
      <c r="Z400" s="586">
        <v>0</v>
      </c>
      <c r="AA400" s="586">
        <v>0</v>
      </c>
      <c r="AB400" s="586">
        <v>0</v>
      </c>
      <c r="AC400" s="586">
        <v>0</v>
      </c>
      <c r="AD400" s="586">
        <v>0</v>
      </c>
      <c r="AE400" s="586">
        <f>+IF(AF400=1,AD400,AD400*$AT$6)</f>
        <v>0</v>
      </c>
      <c r="AF400" s="599">
        <v>0.95059518137784804</v>
      </c>
      <c r="AG400" s="586">
        <v>0</v>
      </c>
      <c r="AH400" s="586">
        <v>0</v>
      </c>
      <c r="AI400" s="586">
        <v>0</v>
      </c>
      <c r="AJ400" s="586">
        <v>0</v>
      </c>
      <c r="AK400" s="586">
        <v>0</v>
      </c>
      <c r="AL400" s="586">
        <v>0</v>
      </c>
      <c r="AM400" s="586">
        <v>0</v>
      </c>
      <c r="AN400" s="586">
        <v>0</v>
      </c>
      <c r="AO400" s="586">
        <v>0</v>
      </c>
      <c r="AP400" s="599">
        <v>0.95128373722490955</v>
      </c>
      <c r="AV400" s="83">
        <v>0</v>
      </c>
      <c r="AW400" s="83">
        <v>0</v>
      </c>
      <c r="AX400" s="83">
        <v>0</v>
      </c>
      <c r="AY400" s="83">
        <v>0</v>
      </c>
      <c r="AZ400" s="83">
        <v>0</v>
      </c>
      <c r="BA400" s="83">
        <v>0</v>
      </c>
      <c r="BB400" s="83">
        <v>0</v>
      </c>
      <c r="BC400" s="83">
        <v>0</v>
      </c>
      <c r="BD400" s="83">
        <v>0</v>
      </c>
      <c r="BE400" s="586">
        <f>+IF(BF400=1,BD400,BD400*$BJ$6)</f>
        <v>0</v>
      </c>
      <c r="BF400" s="82">
        <v>0.95128373722490955</v>
      </c>
    </row>
    <row r="401" spans="1:58" ht="15.75" thickBot="1">
      <c r="A401" s="598" t="s">
        <v>613</v>
      </c>
      <c r="B401" s="586">
        <v>0</v>
      </c>
      <c r="C401" s="586">
        <v>0</v>
      </c>
      <c r="D401" s="586">
        <v>0</v>
      </c>
      <c r="E401" s="586">
        <v>0</v>
      </c>
      <c r="F401" s="586">
        <v>0</v>
      </c>
      <c r="G401" s="586">
        <v>0</v>
      </c>
      <c r="H401" s="586">
        <v>0</v>
      </c>
      <c r="I401" s="586">
        <v>0</v>
      </c>
      <c r="J401" s="586">
        <v>0</v>
      </c>
      <c r="K401" s="599">
        <v>0.9662373491814843</v>
      </c>
      <c r="L401" s="586">
        <v>0</v>
      </c>
      <c r="M401" s="586">
        <v>0</v>
      </c>
      <c r="N401" s="586">
        <v>0</v>
      </c>
      <c r="O401" s="586">
        <v>0</v>
      </c>
      <c r="P401" s="586">
        <v>0</v>
      </c>
      <c r="Q401" s="586">
        <v>0</v>
      </c>
      <c r="R401" s="586">
        <v>0</v>
      </c>
      <c r="S401" s="586">
        <v>0</v>
      </c>
      <c r="T401" s="586">
        <v>0</v>
      </c>
      <c r="U401" s="599">
        <v>0.96528100936137662</v>
      </c>
      <c r="V401" s="586">
        <v>0</v>
      </c>
      <c r="W401" s="586">
        <v>0</v>
      </c>
      <c r="X401" s="586">
        <v>0</v>
      </c>
      <c r="Y401" s="586">
        <v>0</v>
      </c>
      <c r="Z401" s="586">
        <v>0</v>
      </c>
      <c r="AA401" s="586">
        <v>0</v>
      </c>
      <c r="AB401" s="586">
        <v>0</v>
      </c>
      <c r="AC401" s="586">
        <v>0</v>
      </c>
      <c r="AD401" s="586">
        <v>0</v>
      </c>
      <c r="AE401" s="586">
        <f>+IF(AF401=1,AD401,AD401*$AT$6)</f>
        <v>0</v>
      </c>
      <c r="AF401" s="599">
        <v>0.96745351419595016</v>
      </c>
      <c r="AG401" s="586">
        <v>0</v>
      </c>
      <c r="AH401" s="586">
        <v>0</v>
      </c>
      <c r="AI401" s="586">
        <v>0</v>
      </c>
      <c r="AJ401" s="586">
        <v>0</v>
      </c>
      <c r="AK401" s="586">
        <v>0</v>
      </c>
      <c r="AL401" s="586">
        <v>0</v>
      </c>
      <c r="AM401" s="586">
        <v>0</v>
      </c>
      <c r="AN401" s="586">
        <v>0</v>
      </c>
      <c r="AO401" s="586">
        <v>0</v>
      </c>
      <c r="AP401" s="599">
        <v>0.96820423313819459</v>
      </c>
      <c r="AV401" s="83">
        <v>0</v>
      </c>
      <c r="AW401" s="83">
        <v>0</v>
      </c>
      <c r="AX401" s="83">
        <v>0</v>
      </c>
      <c r="AY401" s="83">
        <v>0</v>
      </c>
      <c r="AZ401" s="83">
        <v>0</v>
      </c>
      <c r="BA401" s="83">
        <v>0</v>
      </c>
      <c r="BB401" s="83">
        <v>0</v>
      </c>
      <c r="BC401" s="83">
        <v>0</v>
      </c>
      <c r="BD401" s="83">
        <v>0</v>
      </c>
      <c r="BE401" s="586">
        <f>+IF(BF401=1,BD401,BD401*$BJ$6)</f>
        <v>0</v>
      </c>
      <c r="BF401" s="82">
        <v>0.96820423313819459</v>
      </c>
    </row>
    <row r="402" spans="1:58">
      <c r="A402" s="597" t="s">
        <v>611</v>
      </c>
      <c r="B402" s="600">
        <v>0</v>
      </c>
      <c r="C402" s="600">
        <v>0</v>
      </c>
      <c r="D402" s="600">
        <v>0</v>
      </c>
      <c r="E402" s="600">
        <v>0</v>
      </c>
      <c r="F402" s="600">
        <v>0</v>
      </c>
      <c r="G402" s="600">
        <v>0</v>
      </c>
      <c r="H402" s="600">
        <v>0</v>
      </c>
      <c r="I402" s="600">
        <v>0</v>
      </c>
      <c r="J402" s="600">
        <v>0</v>
      </c>
      <c r="K402" s="601" t="s">
        <v>5</v>
      </c>
      <c r="L402" s="600">
        <v>0</v>
      </c>
      <c r="M402" s="600">
        <v>0</v>
      </c>
      <c r="N402" s="600">
        <v>0</v>
      </c>
      <c r="O402" s="600">
        <v>0</v>
      </c>
      <c r="P402" s="600">
        <v>0</v>
      </c>
      <c r="Q402" s="600">
        <v>0</v>
      </c>
      <c r="R402" s="600">
        <v>0</v>
      </c>
      <c r="S402" s="600">
        <v>0</v>
      </c>
      <c r="T402" s="600">
        <v>0</v>
      </c>
      <c r="U402" s="601" t="s">
        <v>5</v>
      </c>
      <c r="V402" s="600">
        <v>0</v>
      </c>
      <c r="W402" s="600">
        <v>0</v>
      </c>
      <c r="X402" s="600">
        <v>0</v>
      </c>
      <c r="Y402" s="600">
        <v>0</v>
      </c>
      <c r="Z402" s="600">
        <v>0</v>
      </c>
      <c r="AA402" s="600">
        <v>0</v>
      </c>
      <c r="AB402" s="600">
        <v>0</v>
      </c>
      <c r="AC402" s="600">
        <v>0</v>
      </c>
      <c r="AD402" s="600">
        <v>0</v>
      </c>
      <c r="AE402" s="600"/>
      <c r="AF402" s="601" t="s">
        <v>5</v>
      </c>
      <c r="AG402" s="600">
        <v>0</v>
      </c>
      <c r="AH402" s="600">
        <v>0</v>
      </c>
      <c r="AI402" s="600">
        <v>0</v>
      </c>
      <c r="AJ402" s="600">
        <v>0</v>
      </c>
      <c r="AK402" s="600">
        <v>0</v>
      </c>
      <c r="AL402" s="600">
        <v>0</v>
      </c>
      <c r="AM402" s="600">
        <v>0</v>
      </c>
      <c r="AN402" s="600">
        <v>0</v>
      </c>
      <c r="AO402" s="600">
        <v>0</v>
      </c>
      <c r="AP402" s="601" t="s">
        <v>5</v>
      </c>
      <c r="AV402" s="78">
        <v>0</v>
      </c>
      <c r="AW402" s="78">
        <v>0</v>
      </c>
      <c r="AX402" s="78">
        <v>0</v>
      </c>
      <c r="AY402" s="78">
        <v>0</v>
      </c>
      <c r="AZ402" s="78">
        <v>0</v>
      </c>
      <c r="BA402" s="78">
        <v>0</v>
      </c>
      <c r="BB402" s="78">
        <v>0</v>
      </c>
      <c r="BC402" s="78">
        <v>0</v>
      </c>
      <c r="BD402" s="78">
        <v>0</v>
      </c>
      <c r="BE402" s="600"/>
      <c r="BF402" s="74" t="s">
        <v>5</v>
      </c>
    </row>
    <row r="403" spans="1:58" ht="15.75" thickBot="1"/>
    <row r="404" spans="1:58">
      <c r="A404" s="596" t="s">
        <v>610</v>
      </c>
      <c r="B404" s="600">
        <v>1323593094.3544304</v>
      </c>
      <c r="C404" s="600">
        <v>1323593094.3544304</v>
      </c>
      <c r="D404" s="600">
        <v>-72382263.033157602</v>
      </c>
      <c r="E404" s="600">
        <v>0</v>
      </c>
      <c r="F404" s="600">
        <v>1251210831.3212729</v>
      </c>
      <c r="G404" s="600">
        <v>1223397709.8634837</v>
      </c>
      <c r="H404" s="600">
        <v>-68850040.755983874</v>
      </c>
      <c r="I404" s="600">
        <v>0</v>
      </c>
      <c r="J404" s="600">
        <v>1154547669.1074996</v>
      </c>
      <c r="K404" s="601" t="s">
        <v>5</v>
      </c>
      <c r="L404" s="600">
        <v>1428593193.4394507</v>
      </c>
      <c r="M404" s="600">
        <v>1428593193.4394507</v>
      </c>
      <c r="N404" s="600">
        <v>-74595653.084330171</v>
      </c>
      <c r="O404" s="600">
        <v>0</v>
      </c>
      <c r="P404" s="600">
        <v>1353997540.3551202</v>
      </c>
      <c r="Q404" s="600">
        <v>1176801006.1577864</v>
      </c>
      <c r="R404" s="600">
        <v>-70891188.282116652</v>
      </c>
      <c r="S404" s="600">
        <v>0</v>
      </c>
      <c r="T404" s="600">
        <v>1105909817.87567</v>
      </c>
      <c r="U404" s="601" t="s">
        <v>5</v>
      </c>
      <c r="V404" s="600">
        <v>1547602413.1886742</v>
      </c>
      <c r="W404" s="600">
        <v>1547602413.1886742</v>
      </c>
      <c r="X404" s="600">
        <v>-58956139.85850659</v>
      </c>
      <c r="Y404" s="600">
        <v>253830086.21224251</v>
      </c>
      <c r="Z404" s="600">
        <v>1742476359.5424101</v>
      </c>
      <c r="AA404" s="600">
        <v>1487962712.4636443</v>
      </c>
      <c r="AB404" s="600">
        <v>-56363527.844684161</v>
      </c>
      <c r="AC404" s="600">
        <v>240508113.2480796</v>
      </c>
      <c r="AD404" s="600">
        <v>1672107297.8670397</v>
      </c>
      <c r="AE404" s="600">
        <f>+SUM(AE397,AE388,AE363,AE353,AE343,AE332,AE321,)</f>
        <v>1671935170.8147383</v>
      </c>
      <c r="AF404" s="601" t="s">
        <v>5</v>
      </c>
      <c r="AG404" s="600">
        <v>1624748975.3957</v>
      </c>
      <c r="AH404" s="600">
        <v>1624748975.3957</v>
      </c>
      <c r="AI404" s="600">
        <v>-61146370.574947685</v>
      </c>
      <c r="AJ404" s="600">
        <v>256672262.15647492</v>
      </c>
      <c r="AK404" s="600">
        <v>1820274866.9772272</v>
      </c>
      <c r="AL404" s="600">
        <v>1563853935.6998842</v>
      </c>
      <c r="AM404" s="600">
        <v>-58522451.776750803</v>
      </c>
      <c r="AN404" s="600">
        <v>243674315.0876891</v>
      </c>
      <c r="AO404" s="600">
        <v>1749005799.0108223</v>
      </c>
      <c r="AP404" s="601" t="s">
        <v>5</v>
      </c>
      <c r="AV404" s="78">
        <v>1624748975.3957</v>
      </c>
      <c r="AW404" s="78">
        <v>1624748975.3957</v>
      </c>
      <c r="AX404" s="78">
        <v>-61146370.574947685</v>
      </c>
      <c r="AY404" s="78">
        <v>256672262.15647492</v>
      </c>
      <c r="AZ404" s="78">
        <v>1820274866.9772272</v>
      </c>
      <c r="BA404" s="78">
        <v>1563853935.6998842</v>
      </c>
      <c r="BB404" s="78">
        <v>-58522451.776750803</v>
      </c>
      <c r="BC404" s="78">
        <v>243674315.0876891</v>
      </c>
      <c r="BD404" s="78">
        <v>1749005799.0108223</v>
      </c>
      <c r="BE404" s="600">
        <f>+SUM(BE397,BE388,BE363,BE353,BE343,BE332,BE321,)</f>
        <v>1748778121.0566881</v>
      </c>
      <c r="BF404" s="74" t="s">
        <v>5</v>
      </c>
    </row>
    <row r="406" spans="1:58">
      <c r="A406" s="596" t="s">
        <v>585</v>
      </c>
      <c r="B406" s="586"/>
      <c r="C406" s="586"/>
      <c r="D406" s="586"/>
      <c r="E406" s="586"/>
      <c r="F406" s="586"/>
      <c r="G406" s="586"/>
      <c r="H406" s="586"/>
      <c r="I406" s="586"/>
      <c r="J406" s="586"/>
      <c r="K406" s="586"/>
      <c r="L406" s="586"/>
      <c r="M406" s="586"/>
      <c r="N406" s="586"/>
      <c r="O406" s="586"/>
      <c r="P406" s="586"/>
      <c r="Q406" s="586"/>
      <c r="R406" s="586"/>
      <c r="S406" s="586"/>
      <c r="T406" s="586"/>
      <c r="U406" s="586"/>
      <c r="V406" s="586"/>
      <c r="W406" s="586"/>
      <c r="X406" s="586"/>
      <c r="Y406" s="586"/>
      <c r="Z406" s="586"/>
      <c r="AA406" s="586"/>
      <c r="AB406" s="586"/>
      <c r="AC406" s="586"/>
      <c r="AD406" s="586"/>
      <c r="AF406" s="586"/>
      <c r="AG406" s="586"/>
      <c r="AH406" s="586"/>
      <c r="AI406" s="586"/>
      <c r="AJ406" s="586"/>
      <c r="AK406" s="586"/>
      <c r="AL406" s="586"/>
      <c r="AM406" s="586"/>
      <c r="AN406" s="586"/>
      <c r="AO406" s="586"/>
      <c r="AP406" s="586"/>
      <c r="AV406" s="83"/>
      <c r="AW406" s="83"/>
      <c r="AX406" s="83"/>
      <c r="AY406" s="83"/>
      <c r="AZ406" s="83"/>
      <c r="BA406" s="83"/>
      <c r="BB406" s="83"/>
      <c r="BC406" s="83"/>
      <c r="BD406" s="83"/>
      <c r="BF406" s="83"/>
    </row>
    <row r="407" spans="1:58">
      <c r="A407" s="598" t="s">
        <v>609</v>
      </c>
      <c r="B407" s="586">
        <v>0</v>
      </c>
      <c r="C407" s="586">
        <v>0</v>
      </c>
      <c r="D407" s="586">
        <v>0</v>
      </c>
      <c r="E407" s="586">
        <v>0</v>
      </c>
      <c r="F407" s="586">
        <v>0</v>
      </c>
      <c r="G407" s="586">
        <v>0</v>
      </c>
      <c r="H407" s="586">
        <v>0</v>
      </c>
      <c r="I407" s="586">
        <v>0</v>
      </c>
      <c r="J407" s="586">
        <v>0</v>
      </c>
      <c r="K407" s="599">
        <v>0.9662373491814843</v>
      </c>
      <c r="L407" s="586">
        <v>0</v>
      </c>
      <c r="M407" s="586">
        <v>0</v>
      </c>
      <c r="N407" s="586">
        <v>0</v>
      </c>
      <c r="O407" s="586">
        <v>0</v>
      </c>
      <c r="P407" s="586">
        <v>0</v>
      </c>
      <c r="Q407" s="586">
        <v>0</v>
      </c>
      <c r="R407" s="586">
        <v>0</v>
      </c>
      <c r="S407" s="586">
        <v>0</v>
      </c>
      <c r="T407" s="586">
        <v>0</v>
      </c>
      <c r="U407" s="599">
        <v>0.96528100936137662</v>
      </c>
      <c r="V407" s="586">
        <v>0</v>
      </c>
      <c r="W407" s="586">
        <v>0</v>
      </c>
      <c r="X407" s="586">
        <v>0</v>
      </c>
      <c r="Y407" s="586">
        <v>0</v>
      </c>
      <c r="Z407" s="586">
        <v>0</v>
      </c>
      <c r="AA407" s="586">
        <v>0</v>
      </c>
      <c r="AB407" s="586">
        <v>0</v>
      </c>
      <c r="AC407" s="586">
        <v>0</v>
      </c>
      <c r="AD407" s="586">
        <v>0</v>
      </c>
      <c r="AE407" s="586">
        <f t="shared" ref="AE407:AE430" si="34">+IF(AF407=1,AD407,AD407*$AT$6)</f>
        <v>0</v>
      </c>
      <c r="AF407" s="599">
        <v>0.96745351419595016</v>
      </c>
      <c r="AG407" s="586">
        <v>0</v>
      </c>
      <c r="AH407" s="586">
        <v>0</v>
      </c>
      <c r="AI407" s="586">
        <v>0</v>
      </c>
      <c r="AJ407" s="586">
        <v>0</v>
      </c>
      <c r="AK407" s="586">
        <v>0</v>
      </c>
      <c r="AL407" s="586">
        <v>0</v>
      </c>
      <c r="AM407" s="586">
        <v>0</v>
      </c>
      <c r="AN407" s="586">
        <v>0</v>
      </c>
      <c r="AO407" s="586">
        <v>0</v>
      </c>
      <c r="AP407" s="599">
        <v>0.96820423313819459</v>
      </c>
      <c r="AV407" s="83">
        <v>0</v>
      </c>
      <c r="AW407" s="83">
        <v>0</v>
      </c>
      <c r="AX407" s="83">
        <v>0</v>
      </c>
      <c r="AY407" s="83">
        <v>0</v>
      </c>
      <c r="AZ407" s="83">
        <v>0</v>
      </c>
      <c r="BA407" s="83">
        <v>0</v>
      </c>
      <c r="BB407" s="83">
        <v>0</v>
      </c>
      <c r="BC407" s="83">
        <v>0</v>
      </c>
      <c r="BD407" s="83">
        <v>0</v>
      </c>
      <c r="BE407" s="586">
        <f t="shared" ref="BE407:BE430" si="35">+IF(BF407=1,BD407,BD407*$BJ$6)</f>
        <v>0</v>
      </c>
      <c r="BF407" s="82">
        <v>0.96820423313819459</v>
      </c>
    </row>
    <row r="408" spans="1:58">
      <c r="A408" s="598" t="s">
        <v>608</v>
      </c>
      <c r="B408" s="586">
        <v>73965575.00999999</v>
      </c>
      <c r="C408" s="586">
        <v>73965575.00999999</v>
      </c>
      <c r="D408" s="586">
        <v>0</v>
      </c>
      <c r="E408" s="586">
        <v>0</v>
      </c>
      <c r="F408" s="586">
        <v>73965575.00999999</v>
      </c>
      <c r="G408" s="586">
        <v>71468301.128346637</v>
      </c>
      <c r="H408" s="586">
        <v>0</v>
      </c>
      <c r="I408" s="586">
        <v>0</v>
      </c>
      <c r="J408" s="586">
        <v>71468301.128346637</v>
      </c>
      <c r="K408" s="599">
        <v>0.9662373491814843</v>
      </c>
      <c r="L408" s="586">
        <v>78266934.309999987</v>
      </c>
      <c r="M408" s="586">
        <v>78266934.309999987</v>
      </c>
      <c r="N408" s="586">
        <v>0</v>
      </c>
      <c r="O408" s="586">
        <v>0</v>
      </c>
      <c r="P408" s="586">
        <v>78266934.309999987</v>
      </c>
      <c r="Q408" s="586">
        <v>75549585.350377351</v>
      </c>
      <c r="R408" s="586">
        <v>0</v>
      </c>
      <c r="S408" s="586">
        <v>0</v>
      </c>
      <c r="T408" s="586">
        <v>75549585.350377351</v>
      </c>
      <c r="U408" s="599">
        <v>0.96528100936137662</v>
      </c>
      <c r="V408" s="586">
        <v>82553065.840000004</v>
      </c>
      <c r="W408" s="586">
        <v>82553065.840000004</v>
      </c>
      <c r="X408" s="586">
        <v>0</v>
      </c>
      <c r="Y408" s="586">
        <v>0</v>
      </c>
      <c r="Z408" s="586">
        <v>82553065.840000004</v>
      </c>
      <c r="AA408" s="586">
        <v>79866253.654557645</v>
      </c>
      <c r="AB408" s="586">
        <v>0</v>
      </c>
      <c r="AC408" s="586">
        <v>0</v>
      </c>
      <c r="AD408" s="586">
        <v>79866253.654557645</v>
      </c>
      <c r="AE408" s="586">
        <f t="shared" si="34"/>
        <v>79855147.250517562</v>
      </c>
      <c r="AF408" s="599">
        <v>0.96745351419595016</v>
      </c>
      <c r="AG408" s="586">
        <v>87073918.799999997</v>
      </c>
      <c r="AH408" s="586">
        <v>87073918.799999997</v>
      </c>
      <c r="AI408" s="586">
        <v>0</v>
      </c>
      <c r="AJ408" s="586">
        <v>0</v>
      </c>
      <c r="AK408" s="586">
        <v>87073918.799999997</v>
      </c>
      <c r="AL408" s="586">
        <v>84305336.778091416</v>
      </c>
      <c r="AM408" s="586">
        <v>0</v>
      </c>
      <c r="AN408" s="586">
        <v>0</v>
      </c>
      <c r="AO408" s="586">
        <v>84305336.778091416</v>
      </c>
      <c r="AP408" s="599">
        <v>0.96820423313819459</v>
      </c>
      <c r="AV408" s="83">
        <v>87073918.799999997</v>
      </c>
      <c r="AW408" s="83">
        <v>87073918.799999997</v>
      </c>
      <c r="AX408" s="83">
        <v>0</v>
      </c>
      <c r="AY408" s="83">
        <v>0</v>
      </c>
      <c r="AZ408" s="83">
        <v>87073918.799999997</v>
      </c>
      <c r="BA408" s="83">
        <v>84305336.778091416</v>
      </c>
      <c r="BB408" s="83">
        <v>0</v>
      </c>
      <c r="BC408" s="83">
        <v>0</v>
      </c>
      <c r="BD408" s="83">
        <v>84305336.778091416</v>
      </c>
      <c r="BE408" s="586">
        <f t="shared" si="35"/>
        <v>84290225.816432312</v>
      </c>
      <c r="BF408" s="82">
        <v>0.96820423313819459</v>
      </c>
    </row>
    <row r="409" spans="1:58">
      <c r="A409" s="598" t="s">
        <v>606</v>
      </c>
      <c r="B409" s="586">
        <v>-6706412.0899999999</v>
      </c>
      <c r="C409" s="586">
        <v>-6706412.0899999999</v>
      </c>
      <c r="D409" s="586">
        <v>0</v>
      </c>
      <c r="E409" s="586">
        <v>0</v>
      </c>
      <c r="F409" s="586">
        <v>-6706412.0899999999</v>
      </c>
      <c r="G409" s="586">
        <v>-6457466.5296463845</v>
      </c>
      <c r="H409" s="586">
        <v>0</v>
      </c>
      <c r="I409" s="586">
        <v>0</v>
      </c>
      <c r="J409" s="586">
        <v>-6457466.5296463845</v>
      </c>
      <c r="K409" s="599">
        <v>0.96287947161421517</v>
      </c>
      <c r="L409" s="586">
        <v>-10557160</v>
      </c>
      <c r="M409" s="586">
        <v>-10557160</v>
      </c>
      <c r="N409" s="586">
        <v>0</v>
      </c>
      <c r="O409" s="586">
        <v>0</v>
      </c>
      <c r="P409" s="586">
        <v>-10557160</v>
      </c>
      <c r="Q409" s="586">
        <v>-10159736.57665797</v>
      </c>
      <c r="R409" s="586">
        <v>0</v>
      </c>
      <c r="S409" s="586">
        <v>0</v>
      </c>
      <c r="T409" s="586">
        <v>-10159736.57665797</v>
      </c>
      <c r="U409" s="599">
        <v>0.96235508192146091</v>
      </c>
      <c r="V409" s="586">
        <v>-10600238</v>
      </c>
      <c r="W409" s="586">
        <v>-10600238</v>
      </c>
      <c r="X409" s="586">
        <v>0</v>
      </c>
      <c r="Y409" s="586">
        <v>0</v>
      </c>
      <c r="Z409" s="586">
        <v>-10600238</v>
      </c>
      <c r="AA409" s="586">
        <v>-10220885.249371288</v>
      </c>
      <c r="AB409" s="586">
        <v>0</v>
      </c>
      <c r="AC409" s="586">
        <v>0</v>
      </c>
      <c r="AD409" s="586">
        <v>-10220885.249371288</v>
      </c>
      <c r="AE409" s="586">
        <f t="shared" si="34"/>
        <v>-10219463.907114295</v>
      </c>
      <c r="AF409" s="599">
        <v>0.96421280818140953</v>
      </c>
      <c r="AG409" s="586">
        <v>-10600080</v>
      </c>
      <c r="AH409" s="586">
        <v>-10600080</v>
      </c>
      <c r="AI409" s="586">
        <v>0</v>
      </c>
      <c r="AJ409" s="586">
        <v>0</v>
      </c>
      <c r="AK409" s="586">
        <v>-10600080</v>
      </c>
      <c r="AL409" s="586">
        <v>-10232812.061685272</v>
      </c>
      <c r="AM409" s="586">
        <v>0</v>
      </c>
      <c r="AN409" s="586">
        <v>0</v>
      </c>
      <c r="AO409" s="586">
        <v>-10232812.061685272</v>
      </c>
      <c r="AP409" s="599">
        <v>0.96535234278281601</v>
      </c>
      <c r="AV409" s="83">
        <v>-10600080</v>
      </c>
      <c r="AW409" s="83">
        <v>-10600080</v>
      </c>
      <c r="AX409" s="83">
        <v>0</v>
      </c>
      <c r="AY409" s="83">
        <v>0</v>
      </c>
      <c r="AZ409" s="83">
        <v>-10600080</v>
      </c>
      <c r="BA409" s="83">
        <v>-10232812.061685272</v>
      </c>
      <c r="BB409" s="83">
        <v>0</v>
      </c>
      <c r="BC409" s="83">
        <v>0</v>
      </c>
      <c r="BD409" s="83">
        <v>-10232812.061685272</v>
      </c>
      <c r="BE409" s="586">
        <f t="shared" si="35"/>
        <v>-10230977.92357921</v>
      </c>
      <c r="BF409" s="82">
        <v>0.96535234278281601</v>
      </c>
    </row>
    <row r="410" spans="1:58">
      <c r="A410" s="598" t="s">
        <v>605</v>
      </c>
      <c r="B410" s="586">
        <v>-73101311.070000008</v>
      </c>
      <c r="C410" s="586">
        <v>-73101311.070000008</v>
      </c>
      <c r="D410" s="586">
        <v>0</v>
      </c>
      <c r="E410" s="586">
        <v>0</v>
      </c>
      <c r="F410" s="586">
        <v>-73101311.070000008</v>
      </c>
      <c r="G410" s="586">
        <v>-70633217.029967904</v>
      </c>
      <c r="H410" s="586">
        <v>0</v>
      </c>
      <c r="I410" s="586">
        <v>0</v>
      </c>
      <c r="J410" s="586">
        <v>-70633217.029967904</v>
      </c>
      <c r="K410" s="599">
        <v>0.9662373491814843</v>
      </c>
      <c r="L410" s="586">
        <v>-77402670.070000008</v>
      </c>
      <c r="M410" s="586">
        <v>-77402670.070000008</v>
      </c>
      <c r="N410" s="586">
        <v>0</v>
      </c>
      <c r="O410" s="586">
        <v>0</v>
      </c>
      <c r="P410" s="586">
        <v>-77402670.070000008</v>
      </c>
      <c r="Q410" s="586">
        <v>-74715327.492435217</v>
      </c>
      <c r="R410" s="586">
        <v>0</v>
      </c>
      <c r="S410" s="586">
        <v>0</v>
      </c>
      <c r="T410" s="586">
        <v>-74715327.492435217</v>
      </c>
      <c r="U410" s="599">
        <v>0.96528100936137662</v>
      </c>
      <c r="V410" s="586">
        <v>-81688801.600000009</v>
      </c>
      <c r="W410" s="586">
        <v>-81688801.600000009</v>
      </c>
      <c r="X410" s="586">
        <v>0</v>
      </c>
      <c r="Y410" s="586">
        <v>0</v>
      </c>
      <c r="Z410" s="586">
        <v>-81688801.600000009</v>
      </c>
      <c r="AA410" s="586">
        <v>-79030118.178375766</v>
      </c>
      <c r="AB410" s="586">
        <v>0</v>
      </c>
      <c r="AC410" s="586">
        <v>0</v>
      </c>
      <c r="AD410" s="586">
        <v>-79030118.178375766</v>
      </c>
      <c r="AE410" s="586">
        <f t="shared" si="34"/>
        <v>-79019128.049458221</v>
      </c>
      <c r="AF410" s="599">
        <v>0.96745351419595016</v>
      </c>
      <c r="AG410" s="586">
        <v>-86209654.560000002</v>
      </c>
      <c r="AH410" s="586">
        <v>-86209654.560000002</v>
      </c>
      <c r="AI410" s="586">
        <v>0</v>
      </c>
      <c r="AJ410" s="586">
        <v>0</v>
      </c>
      <c r="AK410" s="586">
        <v>-86209654.560000002</v>
      </c>
      <c r="AL410" s="586">
        <v>-83468552.482373461</v>
      </c>
      <c r="AM410" s="586">
        <v>0</v>
      </c>
      <c r="AN410" s="586">
        <v>0</v>
      </c>
      <c r="AO410" s="586">
        <v>-83468552.482373461</v>
      </c>
      <c r="AP410" s="599">
        <v>0.96820423313819459</v>
      </c>
      <c r="AV410" s="83">
        <v>-86209654.560000002</v>
      </c>
      <c r="AW410" s="83">
        <v>-86209654.560000002</v>
      </c>
      <c r="AX410" s="83">
        <v>0</v>
      </c>
      <c r="AY410" s="83">
        <v>0</v>
      </c>
      <c r="AZ410" s="83">
        <v>-86209654.560000002</v>
      </c>
      <c r="BA410" s="83">
        <v>-83468552.482373461</v>
      </c>
      <c r="BB410" s="83">
        <v>0</v>
      </c>
      <c r="BC410" s="83">
        <v>0</v>
      </c>
      <c r="BD410" s="83">
        <v>-83468552.482373461</v>
      </c>
      <c r="BE410" s="586">
        <f t="shared" si="35"/>
        <v>-83453591.506657034</v>
      </c>
      <c r="BF410" s="82">
        <v>0.96820423313819459</v>
      </c>
    </row>
    <row r="411" spans="1:58">
      <c r="A411" s="598" t="s">
        <v>604</v>
      </c>
      <c r="B411" s="586">
        <v>0</v>
      </c>
      <c r="C411" s="586">
        <v>0</v>
      </c>
      <c r="D411" s="586">
        <v>0</v>
      </c>
      <c r="E411" s="586">
        <v>0</v>
      </c>
      <c r="F411" s="586">
        <v>0</v>
      </c>
      <c r="G411" s="586">
        <v>0</v>
      </c>
      <c r="H411" s="586">
        <v>0</v>
      </c>
      <c r="I411" s="586">
        <v>0</v>
      </c>
      <c r="J411" s="586">
        <v>0</v>
      </c>
      <c r="K411" s="599">
        <v>0.9662373491814843</v>
      </c>
      <c r="L411" s="586">
        <v>0</v>
      </c>
      <c r="M411" s="586">
        <v>0</v>
      </c>
      <c r="N411" s="586">
        <v>0</v>
      </c>
      <c r="O411" s="586">
        <v>0</v>
      </c>
      <c r="P411" s="586">
        <v>0</v>
      </c>
      <c r="Q411" s="586">
        <v>0</v>
      </c>
      <c r="R411" s="586">
        <v>0</v>
      </c>
      <c r="S411" s="586">
        <v>0</v>
      </c>
      <c r="T411" s="586">
        <v>0</v>
      </c>
      <c r="U411" s="599">
        <v>0.96528100936137662</v>
      </c>
      <c r="V411" s="586">
        <v>0</v>
      </c>
      <c r="W411" s="586">
        <v>0</v>
      </c>
      <c r="X411" s="586">
        <v>0</v>
      </c>
      <c r="Y411" s="586">
        <v>0</v>
      </c>
      <c r="Z411" s="586">
        <v>0</v>
      </c>
      <c r="AA411" s="586">
        <v>0</v>
      </c>
      <c r="AB411" s="586">
        <v>0</v>
      </c>
      <c r="AC411" s="586">
        <v>0</v>
      </c>
      <c r="AD411" s="586">
        <v>0</v>
      </c>
      <c r="AE411" s="586">
        <f t="shared" si="34"/>
        <v>0</v>
      </c>
      <c r="AF411" s="599">
        <v>0.96745351419595016</v>
      </c>
      <c r="AG411" s="586">
        <v>0</v>
      </c>
      <c r="AH411" s="586">
        <v>0</v>
      </c>
      <c r="AI411" s="586">
        <v>0</v>
      </c>
      <c r="AJ411" s="586">
        <v>0</v>
      </c>
      <c r="AK411" s="586">
        <v>0</v>
      </c>
      <c r="AL411" s="586">
        <v>0</v>
      </c>
      <c r="AM411" s="586">
        <v>0</v>
      </c>
      <c r="AN411" s="586">
        <v>0</v>
      </c>
      <c r="AO411" s="586">
        <v>0</v>
      </c>
      <c r="AP411" s="599">
        <v>0.96820423313819459</v>
      </c>
      <c r="AV411" s="83">
        <v>0</v>
      </c>
      <c r="AW411" s="83">
        <v>0</v>
      </c>
      <c r="AX411" s="83">
        <v>0</v>
      </c>
      <c r="AY411" s="83">
        <v>0</v>
      </c>
      <c r="AZ411" s="83">
        <v>0</v>
      </c>
      <c r="BA411" s="83">
        <v>0</v>
      </c>
      <c r="BB411" s="83">
        <v>0</v>
      </c>
      <c r="BC411" s="83">
        <v>0</v>
      </c>
      <c r="BD411" s="83">
        <v>0</v>
      </c>
      <c r="BE411" s="586">
        <f t="shared" si="35"/>
        <v>0</v>
      </c>
      <c r="BF411" s="82">
        <v>0.96820423313819459</v>
      </c>
    </row>
    <row r="412" spans="1:58">
      <c r="A412" s="598" t="s">
        <v>603</v>
      </c>
      <c r="B412" s="586">
        <v>0</v>
      </c>
      <c r="C412" s="586">
        <v>0</v>
      </c>
      <c r="D412" s="586">
        <v>0</v>
      </c>
      <c r="E412" s="586">
        <v>0</v>
      </c>
      <c r="F412" s="586">
        <v>0</v>
      </c>
      <c r="G412" s="586">
        <v>0</v>
      </c>
      <c r="H412" s="586">
        <v>0</v>
      </c>
      <c r="I412" s="586">
        <v>0</v>
      </c>
      <c r="J412" s="586">
        <v>0</v>
      </c>
      <c r="K412" s="599">
        <v>0.94645979999999963</v>
      </c>
      <c r="L412" s="586">
        <v>0</v>
      </c>
      <c r="M412" s="586">
        <v>0</v>
      </c>
      <c r="N412" s="586">
        <v>0</v>
      </c>
      <c r="O412" s="586">
        <v>0</v>
      </c>
      <c r="P412" s="586">
        <v>0</v>
      </c>
      <c r="Q412" s="586">
        <v>0</v>
      </c>
      <c r="R412" s="586">
        <v>0</v>
      </c>
      <c r="S412" s="586">
        <v>0</v>
      </c>
      <c r="T412" s="586">
        <v>0</v>
      </c>
      <c r="U412" s="599">
        <v>0.94277619240995802</v>
      </c>
      <c r="V412" s="586">
        <v>0</v>
      </c>
      <c r="W412" s="586">
        <v>0</v>
      </c>
      <c r="X412" s="586">
        <v>0</v>
      </c>
      <c r="Y412" s="586">
        <v>0</v>
      </c>
      <c r="Z412" s="586">
        <v>0</v>
      </c>
      <c r="AA412" s="586">
        <v>0</v>
      </c>
      <c r="AB412" s="586">
        <v>0</v>
      </c>
      <c r="AC412" s="586">
        <v>0</v>
      </c>
      <c r="AD412" s="586">
        <v>0</v>
      </c>
      <c r="AE412" s="586">
        <f t="shared" si="34"/>
        <v>0</v>
      </c>
      <c r="AF412" s="599">
        <v>0.94712157517284312</v>
      </c>
      <c r="AG412" s="586">
        <v>0</v>
      </c>
      <c r="AH412" s="586">
        <v>0</v>
      </c>
      <c r="AI412" s="586">
        <v>0</v>
      </c>
      <c r="AJ412" s="586">
        <v>0</v>
      </c>
      <c r="AK412" s="586">
        <v>0</v>
      </c>
      <c r="AL412" s="586">
        <v>0</v>
      </c>
      <c r="AM412" s="586">
        <v>0</v>
      </c>
      <c r="AN412" s="586">
        <v>0</v>
      </c>
      <c r="AO412" s="586">
        <v>0</v>
      </c>
      <c r="AP412" s="599">
        <v>0.94721959034263092</v>
      </c>
      <c r="AV412" s="83">
        <v>0</v>
      </c>
      <c r="AW412" s="83">
        <v>0</v>
      </c>
      <c r="AX412" s="83">
        <v>0</v>
      </c>
      <c r="AY412" s="83">
        <v>0</v>
      </c>
      <c r="AZ412" s="83">
        <v>0</v>
      </c>
      <c r="BA412" s="83">
        <v>0</v>
      </c>
      <c r="BB412" s="83">
        <v>0</v>
      </c>
      <c r="BC412" s="83">
        <v>0</v>
      </c>
      <c r="BD412" s="83">
        <v>0</v>
      </c>
      <c r="BE412" s="586">
        <f t="shared" si="35"/>
        <v>0</v>
      </c>
      <c r="BF412" s="82">
        <v>0.94721959034263092</v>
      </c>
    </row>
    <row r="413" spans="1:58">
      <c r="A413" s="598" t="s">
        <v>602</v>
      </c>
      <c r="B413" s="586">
        <v>0</v>
      </c>
      <c r="C413" s="586">
        <v>0</v>
      </c>
      <c r="D413" s="586">
        <v>0</v>
      </c>
      <c r="E413" s="586">
        <v>0</v>
      </c>
      <c r="F413" s="586">
        <v>0</v>
      </c>
      <c r="G413" s="586">
        <v>0</v>
      </c>
      <c r="H413" s="586">
        <v>0</v>
      </c>
      <c r="I413" s="586">
        <v>0</v>
      </c>
      <c r="J413" s="586">
        <v>0</v>
      </c>
      <c r="K413" s="599">
        <v>0.94630981009817317</v>
      </c>
      <c r="L413" s="586">
        <v>0</v>
      </c>
      <c r="M413" s="586">
        <v>0</v>
      </c>
      <c r="N413" s="586">
        <v>0</v>
      </c>
      <c r="O413" s="586">
        <v>0</v>
      </c>
      <c r="P413" s="586">
        <v>0</v>
      </c>
      <c r="Q413" s="586">
        <v>0</v>
      </c>
      <c r="R413" s="586">
        <v>0</v>
      </c>
      <c r="S413" s="586">
        <v>0</v>
      </c>
      <c r="T413" s="586">
        <v>0</v>
      </c>
      <c r="U413" s="599">
        <v>0.94563790308530427</v>
      </c>
      <c r="V413" s="586">
        <v>0</v>
      </c>
      <c r="W413" s="586">
        <v>0</v>
      </c>
      <c r="X413" s="586">
        <v>0</v>
      </c>
      <c r="Y413" s="586">
        <v>0</v>
      </c>
      <c r="Z413" s="586">
        <v>0</v>
      </c>
      <c r="AA413" s="586">
        <v>0</v>
      </c>
      <c r="AB413" s="586">
        <v>0</v>
      </c>
      <c r="AC413" s="586">
        <v>0</v>
      </c>
      <c r="AD413" s="586">
        <v>0</v>
      </c>
      <c r="AE413" s="586">
        <f t="shared" si="34"/>
        <v>0</v>
      </c>
      <c r="AF413" s="599">
        <v>0.95059518137784804</v>
      </c>
      <c r="AG413" s="586">
        <v>0</v>
      </c>
      <c r="AH413" s="586">
        <v>0</v>
      </c>
      <c r="AI413" s="586">
        <v>0</v>
      </c>
      <c r="AJ413" s="586">
        <v>0</v>
      </c>
      <c r="AK413" s="586">
        <v>0</v>
      </c>
      <c r="AL413" s="586">
        <v>0</v>
      </c>
      <c r="AM413" s="586">
        <v>0</v>
      </c>
      <c r="AN413" s="586">
        <v>0</v>
      </c>
      <c r="AO413" s="586">
        <v>0</v>
      </c>
      <c r="AP413" s="599">
        <v>0.95128373722490955</v>
      </c>
      <c r="AV413" s="83">
        <v>0</v>
      </c>
      <c r="AW413" s="83">
        <v>0</v>
      </c>
      <c r="AX413" s="83">
        <v>0</v>
      </c>
      <c r="AY413" s="83">
        <v>0</v>
      </c>
      <c r="AZ413" s="83">
        <v>0</v>
      </c>
      <c r="BA413" s="83">
        <v>0</v>
      </c>
      <c r="BB413" s="83">
        <v>0</v>
      </c>
      <c r="BC413" s="83">
        <v>0</v>
      </c>
      <c r="BD413" s="83">
        <v>0</v>
      </c>
      <c r="BE413" s="586">
        <f t="shared" si="35"/>
        <v>0</v>
      </c>
      <c r="BF413" s="82">
        <v>0.95128373722490955</v>
      </c>
    </row>
    <row r="414" spans="1:58">
      <c r="A414" s="598" t="s">
        <v>601</v>
      </c>
      <c r="B414" s="586">
        <v>94338017.319999993</v>
      </c>
      <c r="C414" s="586">
        <v>94338017.319999993</v>
      </c>
      <c r="D414" s="586">
        <v>0</v>
      </c>
      <c r="E414" s="586">
        <v>0</v>
      </c>
      <c r="F414" s="586">
        <v>94338017.319999993</v>
      </c>
      <c r="G414" s="586">
        <v>91152915.782313719</v>
      </c>
      <c r="H414" s="586">
        <v>0</v>
      </c>
      <c r="I414" s="586">
        <v>0</v>
      </c>
      <c r="J414" s="586">
        <v>91152915.782313719</v>
      </c>
      <c r="K414" s="599">
        <v>0.96623734918148396</v>
      </c>
      <c r="L414" s="586">
        <v>0</v>
      </c>
      <c r="M414" s="586">
        <v>0</v>
      </c>
      <c r="N414" s="586">
        <v>0</v>
      </c>
      <c r="O414" s="586">
        <v>0</v>
      </c>
      <c r="P414" s="586">
        <v>0</v>
      </c>
      <c r="Q414" s="586">
        <v>0</v>
      </c>
      <c r="R414" s="586">
        <v>0</v>
      </c>
      <c r="S414" s="586">
        <v>0</v>
      </c>
      <c r="T414" s="586">
        <v>0</v>
      </c>
      <c r="U414" s="599">
        <v>0.99772038906027838</v>
      </c>
      <c r="V414" s="586">
        <v>0</v>
      </c>
      <c r="W414" s="586">
        <v>0</v>
      </c>
      <c r="X414" s="586">
        <v>0</v>
      </c>
      <c r="Y414" s="586">
        <v>0</v>
      </c>
      <c r="Z414" s="586">
        <v>0</v>
      </c>
      <c r="AA414" s="586">
        <v>0</v>
      </c>
      <c r="AB414" s="586">
        <v>0</v>
      </c>
      <c r="AC414" s="586">
        <v>0</v>
      </c>
      <c r="AD414" s="586">
        <v>0</v>
      </c>
      <c r="AE414" s="586">
        <f t="shared" si="34"/>
        <v>0</v>
      </c>
      <c r="AF414" s="599">
        <v>0.99772038906027838</v>
      </c>
      <c r="AG414" s="586">
        <v>0</v>
      </c>
      <c r="AH414" s="586">
        <v>0</v>
      </c>
      <c r="AI414" s="586">
        <v>0</v>
      </c>
      <c r="AJ414" s="586">
        <v>0</v>
      </c>
      <c r="AK414" s="586">
        <v>0</v>
      </c>
      <c r="AL414" s="586">
        <v>0</v>
      </c>
      <c r="AM414" s="586">
        <v>0</v>
      </c>
      <c r="AN414" s="586">
        <v>0</v>
      </c>
      <c r="AO414" s="586">
        <v>0</v>
      </c>
      <c r="AP414" s="599">
        <v>0.99772038906027838</v>
      </c>
      <c r="AV414" s="83">
        <v>0</v>
      </c>
      <c r="AW414" s="83">
        <v>0</v>
      </c>
      <c r="AX414" s="83">
        <v>0</v>
      </c>
      <c r="AY414" s="83">
        <v>0</v>
      </c>
      <c r="AZ414" s="83">
        <v>0</v>
      </c>
      <c r="BA414" s="83">
        <v>0</v>
      </c>
      <c r="BB414" s="83">
        <v>0</v>
      </c>
      <c r="BC414" s="83">
        <v>0</v>
      </c>
      <c r="BD414" s="83">
        <v>0</v>
      </c>
      <c r="BE414" s="586">
        <f t="shared" si="35"/>
        <v>0</v>
      </c>
      <c r="BF414" s="82">
        <v>0.99772038906027838</v>
      </c>
    </row>
    <row r="415" spans="1:58">
      <c r="A415" s="598" t="s">
        <v>600</v>
      </c>
      <c r="B415" s="586">
        <v>0</v>
      </c>
      <c r="C415" s="586">
        <v>0</v>
      </c>
      <c r="D415" s="586">
        <v>0</v>
      </c>
      <c r="E415" s="586">
        <v>0</v>
      </c>
      <c r="F415" s="586">
        <v>0</v>
      </c>
      <c r="G415" s="586">
        <v>0</v>
      </c>
      <c r="H415" s="586">
        <v>0</v>
      </c>
      <c r="I415" s="586">
        <v>0</v>
      </c>
      <c r="J415" s="586">
        <v>0</v>
      </c>
      <c r="K415" s="599">
        <v>1</v>
      </c>
      <c r="L415" s="586">
        <v>0</v>
      </c>
      <c r="M415" s="586">
        <v>0</v>
      </c>
      <c r="N415" s="586">
        <v>0</v>
      </c>
      <c r="O415" s="586">
        <v>0</v>
      </c>
      <c r="P415" s="586">
        <v>0</v>
      </c>
      <c r="Q415" s="586">
        <v>0</v>
      </c>
      <c r="R415" s="586">
        <v>0</v>
      </c>
      <c r="S415" s="586">
        <v>0</v>
      </c>
      <c r="T415" s="586">
        <v>0</v>
      </c>
      <c r="U415" s="599">
        <v>1</v>
      </c>
      <c r="V415" s="586">
        <v>0</v>
      </c>
      <c r="W415" s="586">
        <v>0</v>
      </c>
      <c r="X415" s="586">
        <v>0</v>
      </c>
      <c r="Y415" s="586">
        <v>0</v>
      </c>
      <c r="Z415" s="586">
        <v>0</v>
      </c>
      <c r="AA415" s="586">
        <v>0</v>
      </c>
      <c r="AB415" s="586">
        <v>0</v>
      </c>
      <c r="AC415" s="586">
        <v>0</v>
      </c>
      <c r="AD415" s="586">
        <v>0</v>
      </c>
      <c r="AE415" s="586">
        <f t="shared" si="34"/>
        <v>0</v>
      </c>
      <c r="AF415" s="599">
        <v>1</v>
      </c>
      <c r="AG415" s="586">
        <v>0</v>
      </c>
      <c r="AH415" s="586">
        <v>0</v>
      </c>
      <c r="AI415" s="586">
        <v>0</v>
      </c>
      <c r="AJ415" s="586">
        <v>0</v>
      </c>
      <c r="AK415" s="586">
        <v>0</v>
      </c>
      <c r="AL415" s="586">
        <v>0</v>
      </c>
      <c r="AM415" s="586">
        <v>0</v>
      </c>
      <c r="AN415" s="586">
        <v>0</v>
      </c>
      <c r="AO415" s="586">
        <v>0</v>
      </c>
      <c r="AP415" s="599">
        <v>1</v>
      </c>
      <c r="AV415" s="83">
        <v>0</v>
      </c>
      <c r="AW415" s="83">
        <v>0</v>
      </c>
      <c r="AX415" s="83">
        <v>0</v>
      </c>
      <c r="AY415" s="83">
        <v>0</v>
      </c>
      <c r="AZ415" s="83">
        <v>0</v>
      </c>
      <c r="BA415" s="83">
        <v>0</v>
      </c>
      <c r="BB415" s="83">
        <v>0</v>
      </c>
      <c r="BC415" s="83">
        <v>0</v>
      </c>
      <c r="BD415" s="83">
        <v>0</v>
      </c>
      <c r="BE415" s="586">
        <f t="shared" si="35"/>
        <v>0</v>
      </c>
      <c r="BF415" s="82">
        <v>1</v>
      </c>
    </row>
    <row r="416" spans="1:58">
      <c r="A416" s="598" t="s">
        <v>599</v>
      </c>
      <c r="B416" s="586">
        <v>100697958.86506124</v>
      </c>
      <c r="C416" s="586">
        <v>100697958.86506124</v>
      </c>
      <c r="D416" s="586">
        <v>-100697958.86506124</v>
      </c>
      <c r="E416" s="586">
        <v>0</v>
      </c>
      <c r="F416" s="586">
        <v>0</v>
      </c>
      <c r="G416" s="586">
        <v>100697958.86506124</v>
      </c>
      <c r="H416" s="586">
        <v>-100697958.86506124</v>
      </c>
      <c r="I416" s="586">
        <v>0</v>
      </c>
      <c r="J416" s="586">
        <v>0</v>
      </c>
      <c r="K416" s="599">
        <v>1</v>
      </c>
      <c r="L416" s="586">
        <v>124747262.49365439</v>
      </c>
      <c r="M416" s="586">
        <v>124747262.49365439</v>
      </c>
      <c r="N416" s="586">
        <v>-124747262.49365439</v>
      </c>
      <c r="O416" s="586">
        <v>0</v>
      </c>
      <c r="P416" s="586">
        <v>0</v>
      </c>
      <c r="Q416" s="586">
        <v>124747262.49365439</v>
      </c>
      <c r="R416" s="586">
        <v>-124747262.49365439</v>
      </c>
      <c r="S416" s="586">
        <v>0</v>
      </c>
      <c r="T416" s="586">
        <v>0</v>
      </c>
      <c r="U416" s="599">
        <v>1</v>
      </c>
      <c r="V416" s="586">
        <v>107376244.14889705</v>
      </c>
      <c r="W416" s="586">
        <v>107376244.14889705</v>
      </c>
      <c r="X416" s="586">
        <v>-107376244.14889705</v>
      </c>
      <c r="Y416" s="586">
        <v>0</v>
      </c>
      <c r="Z416" s="586">
        <v>0</v>
      </c>
      <c r="AA416" s="586">
        <v>107376244.14889705</v>
      </c>
      <c r="AB416" s="586">
        <v>-107376244.14889705</v>
      </c>
      <c r="AC416" s="586">
        <v>0</v>
      </c>
      <c r="AD416" s="586">
        <v>0</v>
      </c>
      <c r="AE416" s="586">
        <f t="shared" si="34"/>
        <v>0</v>
      </c>
      <c r="AF416" s="599">
        <v>1</v>
      </c>
      <c r="AG416" s="586">
        <v>113869815.17046806</v>
      </c>
      <c r="AH416" s="586">
        <v>113869815.17046806</v>
      </c>
      <c r="AI416" s="586">
        <v>-113869815.17046806</v>
      </c>
      <c r="AJ416" s="586">
        <v>0</v>
      </c>
      <c r="AK416" s="586">
        <v>0</v>
      </c>
      <c r="AL416" s="586">
        <v>113869815.17046806</v>
      </c>
      <c r="AM416" s="586">
        <v>-113869815.17046806</v>
      </c>
      <c r="AN416" s="586">
        <v>0</v>
      </c>
      <c r="AO416" s="586">
        <v>0</v>
      </c>
      <c r="AP416" s="599">
        <v>1</v>
      </c>
      <c r="AV416" s="83">
        <v>113869815.17046806</v>
      </c>
      <c r="AW416" s="83">
        <v>113869815.17046806</v>
      </c>
      <c r="AX416" s="83">
        <v>-113869815.17046806</v>
      </c>
      <c r="AY416" s="83">
        <v>0</v>
      </c>
      <c r="AZ416" s="83">
        <v>0</v>
      </c>
      <c r="BA416" s="83">
        <v>113869815.17046806</v>
      </c>
      <c r="BB416" s="83">
        <v>-113869815.17046806</v>
      </c>
      <c r="BC416" s="83">
        <v>0</v>
      </c>
      <c r="BD416" s="83">
        <v>0</v>
      </c>
      <c r="BE416" s="586">
        <f t="shared" si="35"/>
        <v>0</v>
      </c>
      <c r="BF416" s="82">
        <v>1</v>
      </c>
    </row>
    <row r="417" spans="1:58">
      <c r="A417" s="598" t="s">
        <v>598</v>
      </c>
      <c r="B417" s="586">
        <v>2687867.9699999997</v>
      </c>
      <c r="C417" s="586">
        <v>2687867.9699999997</v>
      </c>
      <c r="D417" s="586">
        <v>-2687867.9699999997</v>
      </c>
      <c r="E417" s="586">
        <v>0</v>
      </c>
      <c r="F417" s="586">
        <v>0</v>
      </c>
      <c r="G417" s="586">
        <v>2687867.9699999997</v>
      </c>
      <c r="H417" s="586">
        <v>-2687867.9699999997</v>
      </c>
      <c r="I417" s="586">
        <v>0</v>
      </c>
      <c r="J417" s="586">
        <v>0</v>
      </c>
      <c r="K417" s="599">
        <v>1</v>
      </c>
      <c r="L417" s="586">
        <v>0</v>
      </c>
      <c r="M417" s="586">
        <v>0</v>
      </c>
      <c r="N417" s="586">
        <v>0</v>
      </c>
      <c r="O417" s="586">
        <v>0</v>
      </c>
      <c r="P417" s="586">
        <v>0</v>
      </c>
      <c r="Q417" s="586">
        <v>0</v>
      </c>
      <c r="R417" s="586">
        <v>0</v>
      </c>
      <c r="S417" s="586">
        <v>0</v>
      </c>
      <c r="T417" s="586">
        <v>0</v>
      </c>
      <c r="U417" s="599">
        <v>1</v>
      </c>
      <c r="V417" s="586">
        <v>0</v>
      </c>
      <c r="W417" s="586">
        <v>0</v>
      </c>
      <c r="X417" s="586">
        <v>0</v>
      </c>
      <c r="Y417" s="586">
        <v>0</v>
      </c>
      <c r="Z417" s="586">
        <v>0</v>
      </c>
      <c r="AA417" s="586">
        <v>0</v>
      </c>
      <c r="AB417" s="586">
        <v>0</v>
      </c>
      <c r="AC417" s="586">
        <v>0</v>
      </c>
      <c r="AD417" s="586">
        <v>0</v>
      </c>
      <c r="AE417" s="586">
        <f t="shared" si="34"/>
        <v>0</v>
      </c>
      <c r="AF417" s="599">
        <v>1</v>
      </c>
      <c r="AG417" s="586">
        <v>0</v>
      </c>
      <c r="AH417" s="586">
        <v>0</v>
      </c>
      <c r="AI417" s="586">
        <v>0</v>
      </c>
      <c r="AJ417" s="586">
        <v>0</v>
      </c>
      <c r="AK417" s="586">
        <v>0</v>
      </c>
      <c r="AL417" s="586">
        <v>0</v>
      </c>
      <c r="AM417" s="586">
        <v>0</v>
      </c>
      <c r="AN417" s="586">
        <v>0</v>
      </c>
      <c r="AO417" s="586">
        <v>0</v>
      </c>
      <c r="AP417" s="599">
        <v>1</v>
      </c>
      <c r="AV417" s="83">
        <v>0</v>
      </c>
      <c r="AW417" s="83">
        <v>0</v>
      </c>
      <c r="AX417" s="83">
        <v>0</v>
      </c>
      <c r="AY417" s="83">
        <v>0</v>
      </c>
      <c r="AZ417" s="83">
        <v>0</v>
      </c>
      <c r="BA417" s="83">
        <v>0</v>
      </c>
      <c r="BB417" s="83">
        <v>0</v>
      </c>
      <c r="BC417" s="83">
        <v>0</v>
      </c>
      <c r="BD417" s="83">
        <v>0</v>
      </c>
      <c r="BE417" s="586">
        <f t="shared" si="35"/>
        <v>0</v>
      </c>
      <c r="BF417" s="82">
        <v>1</v>
      </c>
    </row>
    <row r="418" spans="1:58">
      <c r="A418" s="598" t="s">
        <v>597</v>
      </c>
      <c r="B418" s="586">
        <v>-6955404</v>
      </c>
      <c r="C418" s="586">
        <v>-6955404</v>
      </c>
      <c r="D418" s="586">
        <v>0</v>
      </c>
      <c r="E418" s="586">
        <v>0</v>
      </c>
      <c r="F418" s="586">
        <v>-6955404</v>
      </c>
      <c r="G418" s="586">
        <v>-6955404</v>
      </c>
      <c r="H418" s="586">
        <v>0</v>
      </c>
      <c r="I418" s="586">
        <v>0</v>
      </c>
      <c r="J418" s="586">
        <v>-6955404</v>
      </c>
      <c r="K418" s="599">
        <v>1</v>
      </c>
      <c r="L418" s="586">
        <v>-4347063</v>
      </c>
      <c r="M418" s="586">
        <v>-4347063</v>
      </c>
      <c r="N418" s="586">
        <v>0</v>
      </c>
      <c r="O418" s="586">
        <v>0</v>
      </c>
      <c r="P418" s="586">
        <v>-4347063</v>
      </c>
      <c r="Q418" s="586">
        <v>-4347063</v>
      </c>
      <c r="R418" s="586">
        <v>0</v>
      </c>
      <c r="S418" s="586">
        <v>0</v>
      </c>
      <c r="T418" s="586">
        <v>-4347063</v>
      </c>
      <c r="U418" s="599">
        <v>1</v>
      </c>
      <c r="V418" s="586">
        <v>0</v>
      </c>
      <c r="W418" s="586">
        <v>0</v>
      </c>
      <c r="X418" s="586">
        <v>0</v>
      </c>
      <c r="Y418" s="586">
        <v>0</v>
      </c>
      <c r="Z418" s="586">
        <v>0</v>
      </c>
      <c r="AA418" s="586">
        <v>0</v>
      </c>
      <c r="AB418" s="586">
        <v>0</v>
      </c>
      <c r="AC418" s="586">
        <v>0</v>
      </c>
      <c r="AD418" s="586">
        <v>0</v>
      </c>
      <c r="AE418" s="586">
        <f t="shared" si="34"/>
        <v>0</v>
      </c>
      <c r="AF418" s="599">
        <v>1</v>
      </c>
      <c r="AG418" s="586">
        <v>0</v>
      </c>
      <c r="AH418" s="586">
        <v>0</v>
      </c>
      <c r="AI418" s="586">
        <v>0</v>
      </c>
      <c r="AJ418" s="586">
        <v>0</v>
      </c>
      <c r="AK418" s="586">
        <v>0</v>
      </c>
      <c r="AL418" s="586">
        <v>0</v>
      </c>
      <c r="AM418" s="586">
        <v>0</v>
      </c>
      <c r="AN418" s="586">
        <v>0</v>
      </c>
      <c r="AO418" s="586">
        <v>0</v>
      </c>
      <c r="AP418" s="599">
        <v>1</v>
      </c>
      <c r="AV418" s="83">
        <v>0</v>
      </c>
      <c r="AW418" s="83">
        <v>0</v>
      </c>
      <c r="AX418" s="83">
        <v>0</v>
      </c>
      <c r="AY418" s="83">
        <v>0</v>
      </c>
      <c r="AZ418" s="83">
        <v>0</v>
      </c>
      <c r="BA418" s="83">
        <v>0</v>
      </c>
      <c r="BB418" s="83">
        <v>0</v>
      </c>
      <c r="BC418" s="83">
        <v>0</v>
      </c>
      <c r="BD418" s="83">
        <v>0</v>
      </c>
      <c r="BE418" s="586">
        <f t="shared" si="35"/>
        <v>0</v>
      </c>
      <c r="BF418" s="82">
        <v>1</v>
      </c>
    </row>
    <row r="419" spans="1:58">
      <c r="A419" s="598" t="s">
        <v>596</v>
      </c>
      <c r="B419" s="586">
        <v>0</v>
      </c>
      <c r="C419" s="586">
        <v>0</v>
      </c>
      <c r="D419" s="586">
        <v>0</v>
      </c>
      <c r="E419" s="586">
        <v>0</v>
      </c>
      <c r="F419" s="586">
        <v>0</v>
      </c>
      <c r="G419" s="586">
        <v>0</v>
      </c>
      <c r="H419" s="586">
        <v>0</v>
      </c>
      <c r="I419" s="586">
        <v>0</v>
      </c>
      <c r="J419" s="586">
        <v>0</v>
      </c>
      <c r="K419" s="599">
        <v>1</v>
      </c>
      <c r="L419" s="586">
        <v>0</v>
      </c>
      <c r="M419" s="586">
        <v>0</v>
      </c>
      <c r="N419" s="586">
        <v>0</v>
      </c>
      <c r="O419" s="586">
        <v>0</v>
      </c>
      <c r="P419" s="586">
        <v>0</v>
      </c>
      <c r="Q419" s="586">
        <v>0</v>
      </c>
      <c r="R419" s="586">
        <v>0</v>
      </c>
      <c r="S419" s="586">
        <v>0</v>
      </c>
      <c r="T419" s="586">
        <v>0</v>
      </c>
      <c r="U419" s="599">
        <v>1</v>
      </c>
      <c r="V419" s="586">
        <v>0</v>
      </c>
      <c r="W419" s="586">
        <v>0</v>
      </c>
      <c r="X419" s="586">
        <v>0</v>
      </c>
      <c r="Y419" s="586">
        <v>0</v>
      </c>
      <c r="Z419" s="586">
        <v>0</v>
      </c>
      <c r="AA419" s="586">
        <v>0</v>
      </c>
      <c r="AB419" s="586">
        <v>0</v>
      </c>
      <c r="AC419" s="586">
        <v>0</v>
      </c>
      <c r="AD419" s="586">
        <v>0</v>
      </c>
      <c r="AE419" s="586">
        <f t="shared" si="34"/>
        <v>0</v>
      </c>
      <c r="AF419" s="599">
        <v>1</v>
      </c>
      <c r="AG419" s="586">
        <v>0</v>
      </c>
      <c r="AH419" s="586">
        <v>0</v>
      </c>
      <c r="AI419" s="586">
        <v>0</v>
      </c>
      <c r="AJ419" s="586">
        <v>0</v>
      </c>
      <c r="AK419" s="586">
        <v>0</v>
      </c>
      <c r="AL419" s="586">
        <v>0</v>
      </c>
      <c r="AM419" s="586">
        <v>0</v>
      </c>
      <c r="AN419" s="586">
        <v>0</v>
      </c>
      <c r="AO419" s="586">
        <v>0</v>
      </c>
      <c r="AP419" s="599">
        <v>1</v>
      </c>
      <c r="AV419" s="83">
        <v>0</v>
      </c>
      <c r="AW419" s="83">
        <v>0</v>
      </c>
      <c r="AX419" s="83">
        <v>0</v>
      </c>
      <c r="AY419" s="83">
        <v>0</v>
      </c>
      <c r="AZ419" s="83">
        <v>0</v>
      </c>
      <c r="BA419" s="83">
        <v>0</v>
      </c>
      <c r="BB419" s="83">
        <v>0</v>
      </c>
      <c r="BC419" s="83">
        <v>0</v>
      </c>
      <c r="BD419" s="83">
        <v>0</v>
      </c>
      <c r="BE419" s="586">
        <f t="shared" si="35"/>
        <v>0</v>
      </c>
      <c r="BF419" s="82">
        <v>1</v>
      </c>
    </row>
    <row r="420" spans="1:58">
      <c r="A420" s="598" t="s">
        <v>595</v>
      </c>
      <c r="B420" s="586">
        <v>0</v>
      </c>
      <c r="C420" s="586">
        <v>0</v>
      </c>
      <c r="D420" s="586">
        <v>0</v>
      </c>
      <c r="E420" s="586">
        <v>0</v>
      </c>
      <c r="F420" s="586">
        <v>0</v>
      </c>
      <c r="G420" s="586">
        <v>0</v>
      </c>
      <c r="H420" s="586">
        <v>0</v>
      </c>
      <c r="I420" s="586">
        <v>0</v>
      </c>
      <c r="J420" s="586">
        <v>0</v>
      </c>
      <c r="K420" s="599">
        <v>0.96436453997306537</v>
      </c>
      <c r="L420" s="586">
        <v>0</v>
      </c>
      <c r="M420" s="586">
        <v>0</v>
      </c>
      <c r="N420" s="586">
        <v>0</v>
      </c>
      <c r="O420" s="586">
        <v>0</v>
      </c>
      <c r="P420" s="586">
        <v>0</v>
      </c>
      <c r="Q420" s="586">
        <v>0</v>
      </c>
      <c r="R420" s="586">
        <v>0</v>
      </c>
      <c r="S420" s="586">
        <v>0</v>
      </c>
      <c r="T420" s="586">
        <v>0</v>
      </c>
      <c r="U420" s="599">
        <v>0.96323664363153194</v>
      </c>
      <c r="V420" s="586">
        <v>0</v>
      </c>
      <c r="W420" s="586">
        <v>0</v>
      </c>
      <c r="X420" s="586">
        <v>0</v>
      </c>
      <c r="Y420" s="586">
        <v>0</v>
      </c>
      <c r="Z420" s="586">
        <v>0</v>
      </c>
      <c r="AA420" s="586">
        <v>0</v>
      </c>
      <c r="AB420" s="586">
        <v>0</v>
      </c>
      <c r="AC420" s="586">
        <v>0</v>
      </c>
      <c r="AD420" s="586">
        <v>0</v>
      </c>
      <c r="AE420" s="586">
        <f t="shared" si="34"/>
        <v>0</v>
      </c>
      <c r="AF420" s="599">
        <v>0.96615085005884116</v>
      </c>
      <c r="AG420" s="586">
        <v>0</v>
      </c>
      <c r="AH420" s="586">
        <v>0</v>
      </c>
      <c r="AI420" s="586">
        <v>0</v>
      </c>
      <c r="AJ420" s="586">
        <v>0</v>
      </c>
      <c r="AK420" s="586">
        <v>0</v>
      </c>
      <c r="AL420" s="586">
        <v>0</v>
      </c>
      <c r="AM420" s="586">
        <v>0</v>
      </c>
      <c r="AN420" s="586">
        <v>0</v>
      </c>
      <c r="AO420" s="586">
        <v>0</v>
      </c>
      <c r="AP420" s="599">
        <v>0.96682919866866823</v>
      </c>
      <c r="AV420" s="83">
        <v>0</v>
      </c>
      <c r="AW420" s="83">
        <v>0</v>
      </c>
      <c r="AX420" s="83">
        <v>0</v>
      </c>
      <c r="AY420" s="83">
        <v>0</v>
      </c>
      <c r="AZ420" s="83">
        <v>0</v>
      </c>
      <c r="BA420" s="83">
        <v>0</v>
      </c>
      <c r="BB420" s="83">
        <v>0</v>
      </c>
      <c r="BC420" s="83">
        <v>0</v>
      </c>
      <c r="BD420" s="83">
        <v>0</v>
      </c>
      <c r="BE420" s="586">
        <f t="shared" si="35"/>
        <v>0</v>
      </c>
      <c r="BF420" s="82">
        <v>0.96682919866866823</v>
      </c>
    </row>
    <row r="421" spans="1:58">
      <c r="A421" s="598" t="s">
        <v>594</v>
      </c>
      <c r="B421" s="586">
        <v>0</v>
      </c>
      <c r="C421" s="586">
        <v>0</v>
      </c>
      <c r="D421" s="586">
        <v>0</v>
      </c>
      <c r="E421" s="586">
        <v>0</v>
      </c>
      <c r="F421" s="586">
        <v>0</v>
      </c>
      <c r="G421" s="586">
        <v>0</v>
      </c>
      <c r="H421" s="586">
        <v>0</v>
      </c>
      <c r="I421" s="586">
        <v>0</v>
      </c>
      <c r="J421" s="586">
        <v>0</v>
      </c>
      <c r="K421" s="599">
        <v>1</v>
      </c>
      <c r="L421" s="586">
        <v>0</v>
      </c>
      <c r="M421" s="586">
        <v>0</v>
      </c>
      <c r="N421" s="586">
        <v>0</v>
      </c>
      <c r="O421" s="586">
        <v>0</v>
      </c>
      <c r="P421" s="586">
        <v>0</v>
      </c>
      <c r="Q421" s="586">
        <v>0</v>
      </c>
      <c r="R421" s="586">
        <v>0</v>
      </c>
      <c r="S421" s="586">
        <v>0</v>
      </c>
      <c r="T421" s="586">
        <v>0</v>
      </c>
      <c r="U421" s="599">
        <v>1</v>
      </c>
      <c r="V421" s="586">
        <v>0</v>
      </c>
      <c r="W421" s="586">
        <v>0</v>
      </c>
      <c r="X421" s="586">
        <v>0</v>
      </c>
      <c r="Y421" s="586">
        <v>0</v>
      </c>
      <c r="Z421" s="586">
        <v>0</v>
      </c>
      <c r="AA421" s="586">
        <v>0</v>
      </c>
      <c r="AB421" s="586">
        <v>0</v>
      </c>
      <c r="AC421" s="586">
        <v>0</v>
      </c>
      <c r="AD421" s="586">
        <v>0</v>
      </c>
      <c r="AE421" s="586">
        <f t="shared" si="34"/>
        <v>0</v>
      </c>
      <c r="AF421" s="599">
        <v>1</v>
      </c>
      <c r="AG421" s="586">
        <v>0</v>
      </c>
      <c r="AH421" s="586">
        <v>0</v>
      </c>
      <c r="AI421" s="586">
        <v>0</v>
      </c>
      <c r="AJ421" s="586">
        <v>0</v>
      </c>
      <c r="AK421" s="586">
        <v>0</v>
      </c>
      <c r="AL421" s="586">
        <v>0</v>
      </c>
      <c r="AM421" s="586">
        <v>0</v>
      </c>
      <c r="AN421" s="586">
        <v>0</v>
      </c>
      <c r="AO421" s="586">
        <v>0</v>
      </c>
      <c r="AP421" s="599">
        <v>1</v>
      </c>
      <c r="AV421" s="83">
        <v>0</v>
      </c>
      <c r="AW421" s="83">
        <v>0</v>
      </c>
      <c r="AX421" s="83">
        <v>0</v>
      </c>
      <c r="AY421" s="83">
        <v>0</v>
      </c>
      <c r="AZ421" s="83">
        <v>0</v>
      </c>
      <c r="BA421" s="83">
        <v>0</v>
      </c>
      <c r="BB421" s="83">
        <v>0</v>
      </c>
      <c r="BC421" s="83">
        <v>0</v>
      </c>
      <c r="BD421" s="83">
        <v>0</v>
      </c>
      <c r="BE421" s="586">
        <f t="shared" si="35"/>
        <v>0</v>
      </c>
      <c r="BF421" s="82">
        <v>1</v>
      </c>
    </row>
    <row r="422" spans="1:58">
      <c r="A422" s="598" t="s">
        <v>593</v>
      </c>
      <c r="B422" s="586">
        <v>13277840.27999999</v>
      </c>
      <c r="C422" s="586">
        <v>13277840.27999999</v>
      </c>
      <c r="D422" s="586">
        <v>-13277840.27999999</v>
      </c>
      <c r="E422" s="586">
        <v>0</v>
      </c>
      <c r="F422" s="586">
        <v>0</v>
      </c>
      <c r="G422" s="586">
        <v>13277840.27999999</v>
      </c>
      <c r="H422" s="586">
        <v>-13277840.27999999</v>
      </c>
      <c r="I422" s="586">
        <v>0</v>
      </c>
      <c r="J422" s="586">
        <v>0</v>
      </c>
      <c r="K422" s="599">
        <v>1</v>
      </c>
      <c r="L422" s="586">
        <v>14984073.219999989</v>
      </c>
      <c r="M422" s="586">
        <v>14984073.219999989</v>
      </c>
      <c r="N422" s="586">
        <v>-14984073.219999989</v>
      </c>
      <c r="O422" s="586">
        <v>0</v>
      </c>
      <c r="P422" s="586">
        <v>0</v>
      </c>
      <c r="Q422" s="586">
        <v>14984073.219999989</v>
      </c>
      <c r="R422" s="586">
        <v>-14984073.219999989</v>
      </c>
      <c r="S422" s="586">
        <v>0</v>
      </c>
      <c r="T422" s="586">
        <v>0</v>
      </c>
      <c r="U422" s="599">
        <v>1</v>
      </c>
      <c r="V422" s="586">
        <v>8940363.7599999942</v>
      </c>
      <c r="W422" s="586">
        <v>8940363.7599999942</v>
      </c>
      <c r="X422" s="586">
        <v>-8940363.7599999942</v>
      </c>
      <c r="Y422" s="586">
        <v>0</v>
      </c>
      <c r="Z422" s="586">
        <v>0</v>
      </c>
      <c r="AA422" s="586">
        <v>8940363.7599999942</v>
      </c>
      <c r="AB422" s="586">
        <v>-8940363.7599999942</v>
      </c>
      <c r="AC422" s="586">
        <v>0</v>
      </c>
      <c r="AD422" s="586">
        <v>0</v>
      </c>
      <c r="AE422" s="586">
        <f t="shared" si="34"/>
        <v>0</v>
      </c>
      <c r="AF422" s="599">
        <v>1</v>
      </c>
      <c r="AG422" s="586">
        <v>0</v>
      </c>
      <c r="AH422" s="586">
        <v>0</v>
      </c>
      <c r="AI422" s="586">
        <v>0</v>
      </c>
      <c r="AJ422" s="586">
        <v>0</v>
      </c>
      <c r="AK422" s="586">
        <v>0</v>
      </c>
      <c r="AL422" s="586">
        <v>0</v>
      </c>
      <c r="AM422" s="586">
        <v>0</v>
      </c>
      <c r="AN422" s="586">
        <v>0</v>
      </c>
      <c r="AO422" s="586">
        <v>0</v>
      </c>
      <c r="AP422" s="599">
        <v>1</v>
      </c>
      <c r="AV422" s="83">
        <v>0</v>
      </c>
      <c r="AW422" s="83">
        <v>0</v>
      </c>
      <c r="AX422" s="83">
        <v>0</v>
      </c>
      <c r="AY422" s="83">
        <v>0</v>
      </c>
      <c r="AZ422" s="83">
        <v>0</v>
      </c>
      <c r="BA422" s="83">
        <v>0</v>
      </c>
      <c r="BB422" s="83">
        <v>0</v>
      </c>
      <c r="BC422" s="83">
        <v>0</v>
      </c>
      <c r="BD422" s="83">
        <v>0</v>
      </c>
      <c r="BE422" s="586">
        <f t="shared" si="35"/>
        <v>0</v>
      </c>
      <c r="BF422" s="82">
        <v>1</v>
      </c>
    </row>
    <row r="423" spans="1:58">
      <c r="A423" s="598" t="s">
        <v>592</v>
      </c>
      <c r="B423" s="586">
        <v>4395984.05</v>
      </c>
      <c r="C423" s="586">
        <v>4395984.05</v>
      </c>
      <c r="D423" s="586">
        <v>0</v>
      </c>
      <c r="E423" s="586">
        <v>0</v>
      </c>
      <c r="F423" s="586">
        <v>4395984.05</v>
      </c>
      <c r="G423" s="586">
        <v>4395984.05</v>
      </c>
      <c r="H423" s="586">
        <v>0</v>
      </c>
      <c r="I423" s="586">
        <v>0</v>
      </c>
      <c r="J423" s="586">
        <v>4395984.05</v>
      </c>
      <c r="K423" s="599">
        <v>1</v>
      </c>
      <c r="L423" s="586">
        <v>4392095.76</v>
      </c>
      <c r="M423" s="586">
        <v>4392095.76</v>
      </c>
      <c r="N423" s="586">
        <v>0</v>
      </c>
      <c r="O423" s="586">
        <v>0</v>
      </c>
      <c r="P423" s="586">
        <v>4392095.76</v>
      </c>
      <c r="Q423" s="586">
        <v>4392095.76</v>
      </c>
      <c r="R423" s="586">
        <v>0</v>
      </c>
      <c r="S423" s="586">
        <v>0</v>
      </c>
      <c r="T423" s="586">
        <v>4392095.76</v>
      </c>
      <c r="U423" s="599">
        <v>1</v>
      </c>
      <c r="V423" s="586">
        <v>4392095.76</v>
      </c>
      <c r="W423" s="586">
        <v>4392095.76</v>
      </c>
      <c r="X423" s="586">
        <v>0</v>
      </c>
      <c r="Y423" s="586">
        <v>0</v>
      </c>
      <c r="Z423" s="586">
        <v>4392095.76</v>
      </c>
      <c r="AA423" s="586">
        <v>4392095.76</v>
      </c>
      <c r="AB423" s="586">
        <v>0</v>
      </c>
      <c r="AC423" s="586">
        <v>0</v>
      </c>
      <c r="AD423" s="586">
        <v>4392095.76</v>
      </c>
      <c r="AE423" s="586">
        <f t="shared" si="34"/>
        <v>4392095.76</v>
      </c>
      <c r="AF423" s="599">
        <v>1</v>
      </c>
      <c r="AG423" s="586">
        <v>0</v>
      </c>
      <c r="AH423" s="586">
        <v>0</v>
      </c>
      <c r="AI423" s="586">
        <v>0</v>
      </c>
      <c r="AJ423" s="586">
        <v>0</v>
      </c>
      <c r="AK423" s="586">
        <v>0</v>
      </c>
      <c r="AL423" s="586">
        <v>0</v>
      </c>
      <c r="AM423" s="586">
        <v>0</v>
      </c>
      <c r="AN423" s="586">
        <v>0</v>
      </c>
      <c r="AO423" s="586">
        <v>0</v>
      </c>
      <c r="AP423" s="599">
        <v>1</v>
      </c>
      <c r="AV423" s="83">
        <v>0</v>
      </c>
      <c r="AW423" s="83">
        <v>0</v>
      </c>
      <c r="AX423" s="83">
        <v>0</v>
      </c>
      <c r="AY423" s="83">
        <v>0</v>
      </c>
      <c r="AZ423" s="83">
        <v>0</v>
      </c>
      <c r="BA423" s="83">
        <v>0</v>
      </c>
      <c r="BB423" s="83">
        <v>0</v>
      </c>
      <c r="BC423" s="83">
        <v>0</v>
      </c>
      <c r="BD423" s="83">
        <v>0</v>
      </c>
      <c r="BE423" s="586">
        <f t="shared" si="35"/>
        <v>0</v>
      </c>
      <c r="BF423" s="82">
        <v>1</v>
      </c>
    </row>
    <row r="424" spans="1:58">
      <c r="A424" s="598" t="s">
        <v>591</v>
      </c>
      <c r="B424" s="586">
        <v>1948260</v>
      </c>
      <c r="C424" s="586">
        <v>1948260</v>
      </c>
      <c r="D424" s="586">
        <v>-1948260</v>
      </c>
      <c r="E424" s="586">
        <v>0</v>
      </c>
      <c r="F424" s="586">
        <v>0</v>
      </c>
      <c r="G424" s="586">
        <v>1838851.81949131</v>
      </c>
      <c r="H424" s="586">
        <v>-1838851.81949131</v>
      </c>
      <c r="I424" s="586">
        <v>0</v>
      </c>
      <c r="J424" s="586">
        <v>0</v>
      </c>
      <c r="K424" s="599">
        <v>0.94384313155908861</v>
      </c>
      <c r="L424" s="586">
        <v>1948260</v>
      </c>
      <c r="M424" s="586">
        <v>1948260</v>
      </c>
      <c r="N424" s="586">
        <v>-1948260</v>
      </c>
      <c r="O424" s="586">
        <v>0</v>
      </c>
      <c r="P424" s="586">
        <v>0</v>
      </c>
      <c r="Q424" s="586">
        <v>1836773.1446246249</v>
      </c>
      <c r="R424" s="586">
        <v>-1836773.1446246249</v>
      </c>
      <c r="S424" s="586">
        <v>0</v>
      </c>
      <c r="T424" s="586">
        <v>0</v>
      </c>
      <c r="U424" s="599">
        <v>0.94277619240995802</v>
      </c>
      <c r="V424" s="586">
        <v>1948260</v>
      </c>
      <c r="W424" s="586">
        <v>1948260</v>
      </c>
      <c r="X424" s="586">
        <v>-1948260</v>
      </c>
      <c r="Y424" s="586">
        <v>0</v>
      </c>
      <c r="Z424" s="586">
        <v>0</v>
      </c>
      <c r="AA424" s="586">
        <v>1845239.0800462433</v>
      </c>
      <c r="AB424" s="586">
        <v>-1845239.0800462433</v>
      </c>
      <c r="AC424" s="586">
        <v>0</v>
      </c>
      <c r="AD424" s="586">
        <v>0</v>
      </c>
      <c r="AE424" s="586">
        <f t="shared" si="34"/>
        <v>0</v>
      </c>
      <c r="AF424" s="599">
        <v>0.94712157517284312</v>
      </c>
      <c r="AG424" s="586">
        <v>1948260</v>
      </c>
      <c r="AH424" s="586">
        <v>1948260</v>
      </c>
      <c r="AI424" s="586">
        <v>-1948260</v>
      </c>
      <c r="AJ424" s="586">
        <v>0</v>
      </c>
      <c r="AK424" s="586">
        <v>0</v>
      </c>
      <c r="AL424" s="586">
        <v>1845430.0390809341</v>
      </c>
      <c r="AM424" s="586">
        <v>-1845430.0390809341</v>
      </c>
      <c r="AN424" s="586">
        <v>0</v>
      </c>
      <c r="AO424" s="586">
        <v>0</v>
      </c>
      <c r="AP424" s="599">
        <v>0.94721959034263092</v>
      </c>
      <c r="AV424" s="83">
        <v>1948260</v>
      </c>
      <c r="AW424" s="83">
        <v>1948260</v>
      </c>
      <c r="AX424" s="83">
        <v>-1948260</v>
      </c>
      <c r="AY424" s="83">
        <v>0</v>
      </c>
      <c r="AZ424" s="83">
        <v>0</v>
      </c>
      <c r="BA424" s="83">
        <v>1845430.0390809341</v>
      </c>
      <c r="BB424" s="83">
        <v>-1845430.0390809341</v>
      </c>
      <c r="BC424" s="83">
        <v>0</v>
      </c>
      <c r="BD424" s="83">
        <v>0</v>
      </c>
      <c r="BE424" s="586">
        <f t="shared" si="35"/>
        <v>0</v>
      </c>
      <c r="BF424" s="82">
        <v>0.94721959034263092</v>
      </c>
    </row>
    <row r="425" spans="1:58">
      <c r="A425" s="598" t="s">
        <v>590</v>
      </c>
      <c r="B425" s="586">
        <v>-10101168</v>
      </c>
      <c r="C425" s="586">
        <v>-10101168</v>
      </c>
      <c r="D425" s="586">
        <v>10101168</v>
      </c>
      <c r="E425" s="586">
        <v>0</v>
      </c>
      <c r="F425" s="586">
        <v>0</v>
      </c>
      <c r="G425" s="586">
        <v>-9533918.0375244562</v>
      </c>
      <c r="H425" s="586">
        <v>9533918.0375244562</v>
      </c>
      <c r="I425" s="586">
        <v>0</v>
      </c>
      <c r="J425" s="586">
        <v>0</v>
      </c>
      <c r="K425" s="599">
        <v>0.94384313155908861</v>
      </c>
      <c r="L425" s="586">
        <v>-10101168</v>
      </c>
      <c r="M425" s="586">
        <v>-10101168</v>
      </c>
      <c r="N425" s="586">
        <v>10101168</v>
      </c>
      <c r="O425" s="586">
        <v>0</v>
      </c>
      <c r="P425" s="586">
        <v>0</v>
      </c>
      <c r="Q425" s="586">
        <v>-9523140.7059333101</v>
      </c>
      <c r="R425" s="586">
        <v>9523140.7059333101</v>
      </c>
      <c r="S425" s="586">
        <v>0</v>
      </c>
      <c r="T425" s="586">
        <v>0</v>
      </c>
      <c r="U425" s="599">
        <v>0.94277619240995802</v>
      </c>
      <c r="V425" s="586">
        <v>-10101168</v>
      </c>
      <c r="W425" s="586">
        <v>-10101168</v>
      </c>
      <c r="X425" s="586">
        <v>10101168</v>
      </c>
      <c r="Y425" s="586">
        <v>0</v>
      </c>
      <c r="Z425" s="586">
        <v>0</v>
      </c>
      <c r="AA425" s="586">
        <v>-9567034.147245517</v>
      </c>
      <c r="AB425" s="586">
        <v>9567034.147245517</v>
      </c>
      <c r="AC425" s="586">
        <v>0</v>
      </c>
      <c r="AD425" s="586">
        <v>0</v>
      </c>
      <c r="AE425" s="586">
        <f t="shared" si="34"/>
        <v>0</v>
      </c>
      <c r="AF425" s="599">
        <v>0.94712157517284312</v>
      </c>
      <c r="AG425" s="586">
        <v>-10101168</v>
      </c>
      <c r="AH425" s="586">
        <v>-10101168</v>
      </c>
      <c r="AI425" s="586">
        <v>10101168</v>
      </c>
      <c r="AJ425" s="586">
        <v>0</v>
      </c>
      <c r="AK425" s="586">
        <v>0</v>
      </c>
      <c r="AL425" s="586">
        <v>-9568024.2149420921</v>
      </c>
      <c r="AM425" s="586">
        <v>9568024.2149420921</v>
      </c>
      <c r="AN425" s="586">
        <v>0</v>
      </c>
      <c r="AO425" s="586">
        <v>0</v>
      </c>
      <c r="AP425" s="599">
        <v>0.94721959034263092</v>
      </c>
      <c r="AV425" s="83">
        <v>-10101168</v>
      </c>
      <c r="AW425" s="83">
        <v>-10101168</v>
      </c>
      <c r="AX425" s="83">
        <v>10101168</v>
      </c>
      <c r="AY425" s="83">
        <v>0</v>
      </c>
      <c r="AZ425" s="83">
        <v>0</v>
      </c>
      <c r="BA425" s="83">
        <v>-9568024.2149420921</v>
      </c>
      <c r="BB425" s="83">
        <v>9568024.2149420921</v>
      </c>
      <c r="BC425" s="83">
        <v>0</v>
      </c>
      <c r="BD425" s="83">
        <v>0</v>
      </c>
      <c r="BE425" s="586">
        <f t="shared" si="35"/>
        <v>0</v>
      </c>
      <c r="BF425" s="82">
        <v>0.94721959034263092</v>
      </c>
    </row>
    <row r="426" spans="1:58">
      <c r="A426" s="598" t="s">
        <v>3154</v>
      </c>
      <c r="B426" s="586">
        <v>-46137903.697319821</v>
      </c>
      <c r="C426" s="586">
        <v>-46137903.697319821</v>
      </c>
      <c r="D426" s="586">
        <v>0</v>
      </c>
      <c r="E426" s="586">
        <v>0</v>
      </c>
      <c r="F426" s="586">
        <v>-46137903.697319821</v>
      </c>
      <c r="G426" s="586">
        <v>0</v>
      </c>
      <c r="H426" s="586">
        <v>0</v>
      </c>
      <c r="I426" s="586">
        <v>0</v>
      </c>
      <c r="J426" s="586">
        <v>0</v>
      </c>
      <c r="K426" s="599">
        <v>0</v>
      </c>
      <c r="L426" s="586">
        <v>-55961743.992679596</v>
      </c>
      <c r="M426" s="586">
        <v>-55961743.992679596</v>
      </c>
      <c r="N426" s="586">
        <v>0</v>
      </c>
      <c r="O426" s="586">
        <v>0</v>
      </c>
      <c r="P426" s="586">
        <v>-55961743.992679596</v>
      </c>
      <c r="Q426" s="586">
        <v>0</v>
      </c>
      <c r="R426" s="586">
        <v>0</v>
      </c>
      <c r="S426" s="586">
        <v>0</v>
      </c>
      <c r="T426" s="586">
        <v>0</v>
      </c>
      <c r="U426" s="599">
        <v>0</v>
      </c>
      <c r="V426" s="586">
        <v>0</v>
      </c>
      <c r="W426" s="586">
        <v>0</v>
      </c>
      <c r="X426" s="586">
        <v>0</v>
      </c>
      <c r="Y426" s="586">
        <v>0</v>
      </c>
      <c r="Z426" s="586">
        <v>0</v>
      </c>
      <c r="AA426" s="586">
        <v>0</v>
      </c>
      <c r="AB426" s="586">
        <v>0</v>
      </c>
      <c r="AC426" s="586">
        <v>0</v>
      </c>
      <c r="AD426" s="586">
        <v>0</v>
      </c>
      <c r="AE426" s="586">
        <f t="shared" si="34"/>
        <v>0</v>
      </c>
      <c r="AF426" s="599">
        <v>0</v>
      </c>
      <c r="AG426" s="586">
        <v>0</v>
      </c>
      <c r="AH426" s="586">
        <v>0</v>
      </c>
      <c r="AI426" s="586">
        <v>0</v>
      </c>
      <c r="AJ426" s="586">
        <v>0</v>
      </c>
      <c r="AK426" s="586">
        <v>0</v>
      </c>
      <c r="AL426" s="586">
        <v>0</v>
      </c>
      <c r="AM426" s="586">
        <v>0</v>
      </c>
      <c r="AN426" s="586">
        <v>0</v>
      </c>
      <c r="AO426" s="586">
        <v>0</v>
      </c>
      <c r="AP426" s="599">
        <v>0</v>
      </c>
      <c r="AV426" s="83">
        <v>0</v>
      </c>
      <c r="AW426" s="83">
        <v>0</v>
      </c>
      <c r="AX426" s="83">
        <v>0</v>
      </c>
      <c r="AY426" s="83">
        <v>0</v>
      </c>
      <c r="AZ426" s="83">
        <v>0</v>
      </c>
      <c r="BA426" s="83">
        <v>0</v>
      </c>
      <c r="BB426" s="83">
        <v>0</v>
      </c>
      <c r="BC426" s="83">
        <v>0</v>
      </c>
      <c r="BD426" s="83">
        <v>0</v>
      </c>
      <c r="BE426" s="586">
        <f t="shared" si="35"/>
        <v>0</v>
      </c>
      <c r="BF426" s="82">
        <v>0</v>
      </c>
    </row>
    <row r="427" spans="1:58">
      <c r="A427" s="598" t="s">
        <v>3155</v>
      </c>
      <c r="B427" s="586">
        <v>0</v>
      </c>
      <c r="C427" s="586">
        <v>0</v>
      </c>
      <c r="D427" s="586">
        <v>0</v>
      </c>
      <c r="E427" s="586">
        <v>0</v>
      </c>
      <c r="F427" s="586">
        <v>0</v>
      </c>
      <c r="G427" s="586">
        <v>0</v>
      </c>
      <c r="H427" s="586">
        <v>0</v>
      </c>
      <c r="I427" s="586">
        <v>0</v>
      </c>
      <c r="J427" s="586">
        <v>0</v>
      </c>
      <c r="K427" s="599">
        <v>0</v>
      </c>
      <c r="L427" s="586">
        <v>-146014234.31</v>
      </c>
      <c r="M427" s="586">
        <v>-146014234.31</v>
      </c>
      <c r="N427" s="586">
        <v>0</v>
      </c>
      <c r="O427" s="586">
        <v>0</v>
      </c>
      <c r="P427" s="586">
        <v>-146014234.31</v>
      </c>
      <c r="Q427" s="586">
        <v>0</v>
      </c>
      <c r="R427" s="586">
        <v>0</v>
      </c>
      <c r="S427" s="586">
        <v>0</v>
      </c>
      <c r="T427" s="586">
        <v>0</v>
      </c>
      <c r="U427" s="599">
        <v>0</v>
      </c>
      <c r="V427" s="586">
        <v>0</v>
      </c>
      <c r="W427" s="586">
        <v>0</v>
      </c>
      <c r="X427" s="586">
        <v>0</v>
      </c>
      <c r="Y427" s="586">
        <v>0</v>
      </c>
      <c r="Z427" s="586">
        <v>0</v>
      </c>
      <c r="AA427" s="586">
        <v>0</v>
      </c>
      <c r="AB427" s="586">
        <v>0</v>
      </c>
      <c r="AC427" s="586">
        <v>0</v>
      </c>
      <c r="AD427" s="586">
        <v>0</v>
      </c>
      <c r="AE427" s="586">
        <f t="shared" si="34"/>
        <v>0</v>
      </c>
      <c r="AF427" s="599">
        <v>0</v>
      </c>
      <c r="AG427" s="586">
        <v>0</v>
      </c>
      <c r="AH427" s="586">
        <v>0</v>
      </c>
      <c r="AI427" s="586">
        <v>0</v>
      </c>
      <c r="AJ427" s="586">
        <v>0</v>
      </c>
      <c r="AK427" s="586">
        <v>0</v>
      </c>
      <c r="AL427" s="586">
        <v>0</v>
      </c>
      <c r="AM427" s="586">
        <v>0</v>
      </c>
      <c r="AN427" s="586">
        <v>0</v>
      </c>
      <c r="AO427" s="586">
        <v>0</v>
      </c>
      <c r="AP427" s="599">
        <v>0</v>
      </c>
      <c r="AV427" s="83">
        <v>0</v>
      </c>
      <c r="AW427" s="83">
        <v>0</v>
      </c>
      <c r="AX427" s="83">
        <v>0</v>
      </c>
      <c r="AY427" s="83">
        <v>0</v>
      </c>
      <c r="AZ427" s="83">
        <v>0</v>
      </c>
      <c r="BA427" s="83">
        <v>0</v>
      </c>
      <c r="BB427" s="83">
        <v>0</v>
      </c>
      <c r="BC427" s="83">
        <v>0</v>
      </c>
      <c r="BD427" s="83">
        <v>0</v>
      </c>
      <c r="BE427" s="586">
        <f t="shared" si="35"/>
        <v>0</v>
      </c>
      <c r="BF427" s="82">
        <v>0</v>
      </c>
    </row>
    <row r="428" spans="1:58">
      <c r="A428" s="598" t="s">
        <v>589</v>
      </c>
      <c r="B428" s="586">
        <v>-1229710.3999999999</v>
      </c>
      <c r="C428" s="586">
        <v>-1229710.3999999999</v>
      </c>
      <c r="D428" s="586">
        <v>0</v>
      </c>
      <c r="E428" s="586">
        <v>0</v>
      </c>
      <c r="F428" s="586">
        <v>-1229710.3999999999</v>
      </c>
      <c r="G428" s="586">
        <v>-1188192.1171569026</v>
      </c>
      <c r="H428" s="586">
        <v>0</v>
      </c>
      <c r="I428" s="586">
        <v>0</v>
      </c>
      <c r="J428" s="586">
        <v>-1188192.1171569026</v>
      </c>
      <c r="K428" s="599">
        <v>0.9662373491814843</v>
      </c>
      <c r="L428" s="586">
        <v>-1229710.44</v>
      </c>
      <c r="M428" s="586">
        <v>-1229710.44</v>
      </c>
      <c r="N428" s="586">
        <v>0</v>
      </c>
      <c r="O428" s="586">
        <v>0</v>
      </c>
      <c r="P428" s="586">
        <v>-1229710.44</v>
      </c>
      <c r="Q428" s="586">
        <v>-1187016.1347454225</v>
      </c>
      <c r="R428" s="586">
        <v>0</v>
      </c>
      <c r="S428" s="586">
        <v>0</v>
      </c>
      <c r="T428" s="586">
        <v>-1187016.1347454225</v>
      </c>
      <c r="U428" s="599">
        <v>0.96528100936137662</v>
      </c>
      <c r="V428" s="586">
        <v>-1229710.44</v>
      </c>
      <c r="W428" s="586">
        <v>-1229710.44</v>
      </c>
      <c r="X428" s="586">
        <v>0</v>
      </c>
      <c r="Y428" s="586">
        <v>0</v>
      </c>
      <c r="Z428" s="586">
        <v>-1229710.44</v>
      </c>
      <c r="AA428" s="586">
        <v>-1189687.686621448</v>
      </c>
      <c r="AB428" s="586">
        <v>0</v>
      </c>
      <c r="AC428" s="586">
        <v>0</v>
      </c>
      <c r="AD428" s="586">
        <v>-1189687.686621448</v>
      </c>
      <c r="AE428" s="586">
        <f t="shared" si="34"/>
        <v>-1189522.2456307351</v>
      </c>
      <c r="AF428" s="599">
        <v>0.96745351419595016</v>
      </c>
      <c r="AG428" s="586">
        <v>-1229710.44</v>
      </c>
      <c r="AH428" s="586">
        <v>-1229710.44</v>
      </c>
      <c r="AI428" s="586">
        <v>0</v>
      </c>
      <c r="AJ428" s="586">
        <v>0</v>
      </c>
      <c r="AK428" s="586">
        <v>-1229710.44</v>
      </c>
      <c r="AL428" s="586">
        <v>-1190610.8535422317</v>
      </c>
      <c r="AM428" s="586">
        <v>0</v>
      </c>
      <c r="AN428" s="586">
        <v>0</v>
      </c>
      <c r="AO428" s="586">
        <v>-1190610.8535422317</v>
      </c>
      <c r="AP428" s="599">
        <v>0.96820423313819459</v>
      </c>
      <c r="AV428" s="83">
        <v>-1229710.44</v>
      </c>
      <c r="AW428" s="83">
        <v>-1229710.44</v>
      </c>
      <c r="AX428" s="83">
        <v>0</v>
      </c>
      <c r="AY428" s="83">
        <v>0</v>
      </c>
      <c r="AZ428" s="83">
        <v>-1229710.44</v>
      </c>
      <c r="BA428" s="83">
        <v>-1190610.8535422317</v>
      </c>
      <c r="BB428" s="83">
        <v>0</v>
      </c>
      <c r="BC428" s="83">
        <v>0</v>
      </c>
      <c r="BD428" s="83">
        <v>-1190610.8535422317</v>
      </c>
      <c r="BE428" s="586">
        <f t="shared" si="35"/>
        <v>-1190397.447420551</v>
      </c>
      <c r="BF428" s="82">
        <v>0.96820423313819459</v>
      </c>
    </row>
    <row r="429" spans="1:58">
      <c r="A429" s="598" t="s">
        <v>588</v>
      </c>
      <c r="B429" s="586">
        <v>8247140.0800000001</v>
      </c>
      <c r="C429" s="586">
        <v>8247140.0800000001</v>
      </c>
      <c r="D429" s="586">
        <v>-8247140.0800000001</v>
      </c>
      <c r="E429" s="586">
        <v>0</v>
      </c>
      <c r="F429" s="586">
        <v>0</v>
      </c>
      <c r="G429" s="586">
        <v>7784006.5195136722</v>
      </c>
      <c r="H429" s="586">
        <v>-7784006.5195136722</v>
      </c>
      <c r="I429" s="586">
        <v>0</v>
      </c>
      <c r="J429" s="586">
        <v>0</v>
      </c>
      <c r="K429" s="599">
        <v>0.94384313155908861</v>
      </c>
      <c r="L429" s="586">
        <v>60822630</v>
      </c>
      <c r="M429" s="586">
        <v>60822630</v>
      </c>
      <c r="N429" s="586">
        <v>-60822630</v>
      </c>
      <c r="O429" s="586">
        <v>0</v>
      </c>
      <c r="P429" s="586">
        <v>0</v>
      </c>
      <c r="Q429" s="586">
        <v>57342127.523759685</v>
      </c>
      <c r="R429" s="586">
        <v>-57342127.523759685</v>
      </c>
      <c r="S429" s="586">
        <v>0</v>
      </c>
      <c r="T429" s="586">
        <v>0</v>
      </c>
      <c r="U429" s="599">
        <v>0.94277619240995802</v>
      </c>
      <c r="V429" s="586">
        <v>115696914</v>
      </c>
      <c r="W429" s="586">
        <v>115696914</v>
      </c>
      <c r="X429" s="586">
        <v>-115696914</v>
      </c>
      <c r="Y429" s="586">
        <v>0</v>
      </c>
      <c r="Z429" s="586">
        <v>0</v>
      </c>
      <c r="AA429" s="586">
        <v>109579043.43031697</v>
      </c>
      <c r="AB429" s="586">
        <v>-109579043.43031697</v>
      </c>
      <c r="AC429" s="586">
        <v>0</v>
      </c>
      <c r="AD429" s="586">
        <v>0</v>
      </c>
      <c r="AE429" s="586">
        <f t="shared" si="34"/>
        <v>0</v>
      </c>
      <c r="AF429" s="599">
        <v>0.94712157517284312</v>
      </c>
      <c r="AG429" s="586">
        <v>153650280</v>
      </c>
      <c r="AH429" s="586">
        <v>153650280</v>
      </c>
      <c r="AI429" s="586">
        <v>-153650280</v>
      </c>
      <c r="AJ429" s="586">
        <v>0</v>
      </c>
      <c r="AK429" s="586">
        <v>0</v>
      </c>
      <c r="AL429" s="586">
        <v>145540555.27763054</v>
      </c>
      <c r="AM429" s="586">
        <v>-145540555.27763054</v>
      </c>
      <c r="AN429" s="586">
        <v>0</v>
      </c>
      <c r="AO429" s="586">
        <v>0</v>
      </c>
      <c r="AP429" s="599">
        <v>0.94721959034263092</v>
      </c>
      <c r="AV429" s="83">
        <v>153650280</v>
      </c>
      <c r="AW429" s="83">
        <v>153650280</v>
      </c>
      <c r="AX429" s="83">
        <v>-153650280</v>
      </c>
      <c r="AY429" s="83">
        <v>0</v>
      </c>
      <c r="AZ429" s="83">
        <v>0</v>
      </c>
      <c r="BA429" s="83">
        <v>145540555.27763054</v>
      </c>
      <c r="BB429" s="83">
        <v>-145540555.27763054</v>
      </c>
      <c r="BC429" s="83">
        <v>0</v>
      </c>
      <c r="BD429" s="83">
        <v>0</v>
      </c>
      <c r="BE429" s="586">
        <f t="shared" si="35"/>
        <v>0</v>
      </c>
      <c r="BF429" s="82">
        <v>0.94721959034263092</v>
      </c>
    </row>
    <row r="430" spans="1:58" ht="15.75" thickBot="1">
      <c r="A430" s="598" t="s">
        <v>587</v>
      </c>
      <c r="B430" s="586">
        <v>-4500379.7298952872</v>
      </c>
      <c r="C430" s="586">
        <v>-4500379.7298952872</v>
      </c>
      <c r="D430" s="586">
        <v>0</v>
      </c>
      <c r="E430" s="586">
        <v>0</v>
      </c>
      <c r="F430" s="586">
        <v>-4500379.7298952872</v>
      </c>
      <c r="G430" s="586">
        <v>0</v>
      </c>
      <c r="H430" s="586">
        <v>0</v>
      </c>
      <c r="I430" s="586">
        <v>0</v>
      </c>
      <c r="J430" s="586">
        <v>0</v>
      </c>
      <c r="K430" s="599">
        <v>0</v>
      </c>
      <c r="L430" s="586">
        <v>-4500366.7995811542</v>
      </c>
      <c r="M430" s="586">
        <v>-4500366.7995811542</v>
      </c>
      <c r="N430" s="586">
        <v>0</v>
      </c>
      <c r="O430" s="586">
        <v>0</v>
      </c>
      <c r="P430" s="586">
        <v>-4500366.7995811542</v>
      </c>
      <c r="Q430" s="586">
        <v>0</v>
      </c>
      <c r="R430" s="586">
        <v>0</v>
      </c>
      <c r="S430" s="586">
        <v>0</v>
      </c>
      <c r="T430" s="586">
        <v>0</v>
      </c>
      <c r="U430" s="599">
        <v>0</v>
      </c>
      <c r="V430" s="586">
        <v>-4500366.7995811542</v>
      </c>
      <c r="W430" s="586">
        <v>-4500366.7995811542</v>
      </c>
      <c r="X430" s="586">
        <v>0</v>
      </c>
      <c r="Y430" s="586">
        <v>0</v>
      </c>
      <c r="Z430" s="586">
        <v>-4500366.7995811542</v>
      </c>
      <c r="AA430" s="586">
        <v>0</v>
      </c>
      <c r="AB430" s="586">
        <v>0</v>
      </c>
      <c r="AC430" s="586">
        <v>0</v>
      </c>
      <c r="AD430" s="586">
        <v>0</v>
      </c>
      <c r="AE430" s="586">
        <f t="shared" si="34"/>
        <v>0</v>
      </c>
      <c r="AF430" s="599">
        <v>0</v>
      </c>
      <c r="AG430" s="586">
        <v>-4500366.7995811542</v>
      </c>
      <c r="AH430" s="586">
        <v>-4500366.7995811542</v>
      </c>
      <c r="AI430" s="586">
        <v>0</v>
      </c>
      <c r="AJ430" s="586">
        <v>0</v>
      </c>
      <c r="AK430" s="586">
        <v>-4500366.7995811542</v>
      </c>
      <c r="AL430" s="586">
        <v>0</v>
      </c>
      <c r="AM430" s="586">
        <v>0</v>
      </c>
      <c r="AN430" s="586">
        <v>0</v>
      </c>
      <c r="AO430" s="586">
        <v>0</v>
      </c>
      <c r="AP430" s="599">
        <v>0</v>
      </c>
      <c r="AV430" s="83">
        <v>-4500366.7995811542</v>
      </c>
      <c r="AW430" s="83">
        <v>-4500366.7995811542</v>
      </c>
      <c r="AX430" s="83">
        <v>0</v>
      </c>
      <c r="AY430" s="83">
        <v>0</v>
      </c>
      <c r="AZ430" s="83">
        <v>-4500366.7995811542</v>
      </c>
      <c r="BA430" s="83">
        <v>0</v>
      </c>
      <c r="BB430" s="83">
        <v>0</v>
      </c>
      <c r="BC430" s="83">
        <v>0</v>
      </c>
      <c r="BD430" s="83">
        <v>0</v>
      </c>
      <c r="BE430" s="586">
        <f t="shared" si="35"/>
        <v>0</v>
      </c>
      <c r="BF430" s="82">
        <v>0</v>
      </c>
    </row>
    <row r="431" spans="1:58">
      <c r="A431" s="596" t="s">
        <v>585</v>
      </c>
      <c r="B431" s="600">
        <v>150826354.5878461</v>
      </c>
      <c r="C431" s="600">
        <v>150826354.5878461</v>
      </c>
      <c r="D431" s="600">
        <v>-116757899.19506122</v>
      </c>
      <c r="E431" s="600">
        <v>0</v>
      </c>
      <c r="F431" s="600">
        <v>34068455.392784864</v>
      </c>
      <c r="G431" s="600">
        <v>198535528.70043093</v>
      </c>
      <c r="H431" s="600">
        <v>-116752607.41654174</v>
      </c>
      <c r="I431" s="600">
        <v>0</v>
      </c>
      <c r="J431" s="600">
        <v>81782921.28388916</v>
      </c>
      <c r="K431" s="601" t="s">
        <v>5</v>
      </c>
      <c r="L431" s="600">
        <v>-24952860.828606397</v>
      </c>
      <c r="M431" s="600">
        <v>-24952860.828606397</v>
      </c>
      <c r="N431" s="600">
        <v>-192401057.71365437</v>
      </c>
      <c r="O431" s="600">
        <v>0</v>
      </c>
      <c r="P431" s="600">
        <v>-217353918.54226077</v>
      </c>
      <c r="Q431" s="600">
        <v>178919633.58264413</v>
      </c>
      <c r="R431" s="600">
        <v>-189387095.67610538</v>
      </c>
      <c r="S431" s="600">
        <v>0</v>
      </c>
      <c r="T431" s="600">
        <v>-10467462.093461255</v>
      </c>
      <c r="U431" s="601" t="s">
        <v>5</v>
      </c>
      <c r="V431" s="600">
        <v>212786658.6693159</v>
      </c>
      <c r="W431" s="600">
        <v>212786658.6693159</v>
      </c>
      <c r="X431" s="600">
        <v>-223860613.90889704</v>
      </c>
      <c r="Y431" s="600">
        <v>0</v>
      </c>
      <c r="Z431" s="600">
        <v>-11073955.23958116</v>
      </c>
      <c r="AA431" s="600">
        <v>211991514.57220387</v>
      </c>
      <c r="AB431" s="600">
        <v>-218173856.27201474</v>
      </c>
      <c r="AC431" s="600">
        <v>0</v>
      </c>
      <c r="AD431" s="600">
        <v>-6182341.6998108588</v>
      </c>
      <c r="AE431" s="600">
        <f>SUM(AE407:AE430)</f>
        <v>-6180871.1916856915</v>
      </c>
      <c r="AF431" s="601" t="s">
        <v>5</v>
      </c>
      <c r="AG431" s="600">
        <v>243901294.1708869</v>
      </c>
      <c r="AH431" s="600">
        <v>243901294.1708869</v>
      </c>
      <c r="AI431" s="600">
        <v>-259367187.17046806</v>
      </c>
      <c r="AJ431" s="600">
        <v>0</v>
      </c>
      <c r="AK431" s="600">
        <v>-15465892.999581158</v>
      </c>
      <c r="AL431" s="600">
        <v>241101137.65272787</v>
      </c>
      <c r="AM431" s="600">
        <v>-251687776.27223742</v>
      </c>
      <c r="AN431" s="600">
        <v>0</v>
      </c>
      <c r="AO431" s="600">
        <v>-10586638.619509555</v>
      </c>
      <c r="AP431" s="601" t="s">
        <v>5</v>
      </c>
      <c r="AV431" s="78">
        <v>243901294.1708869</v>
      </c>
      <c r="AW431" s="78">
        <v>243901294.1708869</v>
      </c>
      <c r="AX431" s="78">
        <v>-259367187.17046806</v>
      </c>
      <c r="AY431" s="78">
        <v>0</v>
      </c>
      <c r="AZ431" s="78">
        <v>-15465892.999581158</v>
      </c>
      <c r="BA431" s="78">
        <v>241101137.65272787</v>
      </c>
      <c r="BB431" s="78">
        <v>-251687776.27223742</v>
      </c>
      <c r="BC431" s="78">
        <v>0</v>
      </c>
      <c r="BD431" s="78">
        <v>-10586638.619509555</v>
      </c>
      <c r="BE431" s="600">
        <f>SUM(BE407:BE430)</f>
        <v>-10584741.061224489</v>
      </c>
      <c r="BF431" s="74" t="s">
        <v>5</v>
      </c>
    </row>
    <row r="433" spans="1:58">
      <c r="A433" s="596" t="s">
        <v>551</v>
      </c>
      <c r="B433" s="586"/>
      <c r="C433" s="586"/>
      <c r="D433" s="586"/>
      <c r="E433" s="586"/>
      <c r="F433" s="586"/>
      <c r="G433" s="586"/>
      <c r="H433" s="586"/>
      <c r="I433" s="586"/>
      <c r="J433" s="586"/>
      <c r="K433" s="586"/>
      <c r="L433" s="586"/>
      <c r="M433" s="586"/>
      <c r="N433" s="586"/>
      <c r="O433" s="586"/>
      <c r="P433" s="586"/>
      <c r="Q433" s="586"/>
      <c r="R433" s="586"/>
      <c r="S433" s="586"/>
      <c r="T433" s="586"/>
      <c r="U433" s="586"/>
      <c r="V433" s="586"/>
      <c r="W433" s="586"/>
      <c r="X433" s="586"/>
      <c r="Y433" s="586"/>
      <c r="Z433" s="586"/>
      <c r="AA433" s="586"/>
      <c r="AB433" s="586"/>
      <c r="AC433" s="586"/>
      <c r="AD433" s="586"/>
      <c r="AF433" s="586"/>
      <c r="AG433" s="586"/>
      <c r="AH433" s="586"/>
      <c r="AI433" s="586"/>
      <c r="AJ433" s="586"/>
      <c r="AK433" s="586"/>
      <c r="AL433" s="586"/>
      <c r="AM433" s="586"/>
      <c r="AN433" s="586"/>
      <c r="AO433" s="586"/>
      <c r="AP433" s="586"/>
      <c r="AV433" s="83"/>
      <c r="AW433" s="83"/>
      <c r="AX433" s="83"/>
      <c r="AY433" s="83"/>
      <c r="AZ433" s="83"/>
      <c r="BA433" s="83"/>
      <c r="BB433" s="83"/>
      <c r="BC433" s="83"/>
      <c r="BD433" s="83"/>
      <c r="BF433" s="83"/>
    </row>
    <row r="434" spans="1:58">
      <c r="A434" s="598" t="s">
        <v>584</v>
      </c>
      <c r="B434" s="586">
        <v>47328427.87999998</v>
      </c>
      <c r="C434" s="586">
        <v>47328427.87999998</v>
      </c>
      <c r="D434" s="586">
        <v>0</v>
      </c>
      <c r="E434" s="586">
        <v>0</v>
      </c>
      <c r="F434" s="586">
        <v>47328427.87999998</v>
      </c>
      <c r="G434" s="586">
        <v>45730494.695698239</v>
      </c>
      <c r="H434" s="586">
        <v>0</v>
      </c>
      <c r="I434" s="586">
        <v>0</v>
      </c>
      <c r="J434" s="586">
        <v>45730494.695698239</v>
      </c>
      <c r="K434" s="599">
        <v>0.9662373491814843</v>
      </c>
      <c r="L434" s="586">
        <v>47320384.153977282</v>
      </c>
      <c r="M434" s="586">
        <v>47320384.153977282</v>
      </c>
      <c r="N434" s="586">
        <v>0</v>
      </c>
      <c r="O434" s="586">
        <v>0</v>
      </c>
      <c r="P434" s="586">
        <v>47320384.153977282</v>
      </c>
      <c r="Q434" s="586">
        <v>45677468.179519281</v>
      </c>
      <c r="R434" s="586">
        <v>0</v>
      </c>
      <c r="S434" s="586">
        <v>0</v>
      </c>
      <c r="T434" s="586">
        <v>45677468.179519281</v>
      </c>
      <c r="U434" s="599">
        <v>0.96528100936137662</v>
      </c>
      <c r="V434" s="586">
        <v>48636696.991453618</v>
      </c>
      <c r="W434" s="586">
        <v>48636696.991453618</v>
      </c>
      <c r="X434" s="586">
        <v>0</v>
      </c>
      <c r="Y434" s="586">
        <v>0</v>
      </c>
      <c r="Z434" s="586">
        <v>48636696.991453618</v>
      </c>
      <c r="AA434" s="586">
        <v>47053743.423265398</v>
      </c>
      <c r="AB434" s="586">
        <v>0</v>
      </c>
      <c r="AC434" s="586">
        <v>0</v>
      </c>
      <c r="AD434" s="586">
        <v>47053743.423265398</v>
      </c>
      <c r="AE434" s="586">
        <f t="shared" ref="AE434:AE464" si="36">+IF(AF434=1,AD434,AD434*$AT$6)</f>
        <v>47047200.010219909</v>
      </c>
      <c r="AF434" s="599">
        <v>0.96745351419595016</v>
      </c>
      <c r="AG434" s="586">
        <v>49972329.846510813</v>
      </c>
      <c r="AH434" s="586">
        <v>49972329.846510813</v>
      </c>
      <c r="AI434" s="586">
        <v>0</v>
      </c>
      <c r="AJ434" s="586">
        <v>0</v>
      </c>
      <c r="AK434" s="586">
        <v>49972329.846510813</v>
      </c>
      <c r="AL434" s="586">
        <v>48383421.297169916</v>
      </c>
      <c r="AM434" s="586">
        <v>0</v>
      </c>
      <c r="AN434" s="586">
        <v>0</v>
      </c>
      <c r="AO434" s="586">
        <v>48383421.297169916</v>
      </c>
      <c r="AP434" s="599">
        <v>0.96820423313819459</v>
      </c>
      <c r="AV434" s="83">
        <v>49972329.846510813</v>
      </c>
      <c r="AW434" s="83">
        <v>49972329.846510813</v>
      </c>
      <c r="AX434" s="83">
        <v>0</v>
      </c>
      <c r="AY434" s="83">
        <v>0</v>
      </c>
      <c r="AZ434" s="83">
        <v>49972329.846510813</v>
      </c>
      <c r="BA434" s="83">
        <v>48383421.297169916</v>
      </c>
      <c r="BB434" s="83">
        <v>0</v>
      </c>
      <c r="BC434" s="83">
        <v>0</v>
      </c>
      <c r="BD434" s="83">
        <v>48383421.297169916</v>
      </c>
      <c r="BE434" s="586">
        <f t="shared" ref="BE434:BE464" si="37">+IF(BF434=1,BD434,BD434*$BJ$6)</f>
        <v>48374749.010786876</v>
      </c>
      <c r="BF434" s="82">
        <v>0.96820423313819459</v>
      </c>
    </row>
    <row r="435" spans="1:58">
      <c r="A435" s="598" t="s">
        <v>583</v>
      </c>
      <c r="B435" s="586">
        <v>161499.69</v>
      </c>
      <c r="C435" s="586">
        <v>161499.69</v>
      </c>
      <c r="D435" s="586">
        <v>-161499.69</v>
      </c>
      <c r="E435" s="586">
        <v>0</v>
      </c>
      <c r="F435" s="586">
        <v>0</v>
      </c>
      <c r="G435" s="586">
        <v>152852.96429746193</v>
      </c>
      <c r="H435" s="586">
        <v>-152852.96429746193</v>
      </c>
      <c r="I435" s="586">
        <v>0</v>
      </c>
      <c r="J435" s="586">
        <v>0</v>
      </c>
      <c r="K435" s="599">
        <v>0.94645979999999963</v>
      </c>
      <c r="L435" s="586">
        <v>162747.19</v>
      </c>
      <c r="M435" s="586">
        <v>162747.19</v>
      </c>
      <c r="N435" s="586">
        <v>-162747.19</v>
      </c>
      <c r="O435" s="586">
        <v>0</v>
      </c>
      <c r="P435" s="586">
        <v>0</v>
      </c>
      <c r="Q435" s="586">
        <v>153434.17611361999</v>
      </c>
      <c r="R435" s="586">
        <v>-153434.17611361999</v>
      </c>
      <c r="S435" s="586">
        <v>0</v>
      </c>
      <c r="T435" s="586">
        <v>0</v>
      </c>
      <c r="U435" s="599">
        <v>0.94277619240995802</v>
      </c>
      <c r="V435" s="586">
        <v>165352.19999999998</v>
      </c>
      <c r="W435" s="586">
        <v>165352.19999999998</v>
      </c>
      <c r="X435" s="586">
        <v>-165352.19999999998</v>
      </c>
      <c r="Y435" s="586">
        <v>0</v>
      </c>
      <c r="Z435" s="586">
        <v>0</v>
      </c>
      <c r="AA435" s="586">
        <v>156608.63612229496</v>
      </c>
      <c r="AB435" s="586">
        <v>-156608.63612229496</v>
      </c>
      <c r="AC435" s="586">
        <v>0</v>
      </c>
      <c r="AD435" s="586">
        <v>0</v>
      </c>
      <c r="AE435" s="586">
        <f t="shared" si="36"/>
        <v>0</v>
      </c>
      <c r="AF435" s="599">
        <v>0.94712157517284312</v>
      </c>
      <c r="AG435" s="586">
        <v>171133.22000000003</v>
      </c>
      <c r="AH435" s="586">
        <v>171133.22000000003</v>
      </c>
      <c r="AI435" s="586">
        <v>-171133.22000000003</v>
      </c>
      <c r="AJ435" s="586">
        <v>0</v>
      </c>
      <c r="AK435" s="586">
        <v>0</v>
      </c>
      <c r="AL435" s="586">
        <v>162100.73854241538</v>
      </c>
      <c r="AM435" s="586">
        <v>-162100.73854241538</v>
      </c>
      <c r="AN435" s="586">
        <v>0</v>
      </c>
      <c r="AO435" s="586">
        <v>0</v>
      </c>
      <c r="AP435" s="599">
        <v>0.94721959034263092</v>
      </c>
      <c r="AV435" s="83">
        <v>171133.22000000003</v>
      </c>
      <c r="AW435" s="83">
        <v>171133.22000000003</v>
      </c>
      <c r="AX435" s="83">
        <v>-171133.22000000003</v>
      </c>
      <c r="AY435" s="83">
        <v>0</v>
      </c>
      <c r="AZ435" s="83">
        <v>0</v>
      </c>
      <c r="BA435" s="83">
        <v>162100.73854241538</v>
      </c>
      <c r="BB435" s="83">
        <v>-162100.73854241538</v>
      </c>
      <c r="BC435" s="83">
        <v>0</v>
      </c>
      <c r="BD435" s="83">
        <v>0</v>
      </c>
      <c r="BE435" s="586">
        <f t="shared" si="37"/>
        <v>0</v>
      </c>
      <c r="BF435" s="82">
        <v>0.94721959034263092</v>
      </c>
    </row>
    <row r="436" spans="1:58">
      <c r="A436" s="598" t="s">
        <v>582</v>
      </c>
      <c r="B436" s="586">
        <v>1258946.17</v>
      </c>
      <c r="C436" s="586">
        <v>1258946.17</v>
      </c>
      <c r="D436" s="586">
        <v>-1258946.17</v>
      </c>
      <c r="E436" s="586">
        <v>0</v>
      </c>
      <c r="F436" s="586">
        <v>0</v>
      </c>
      <c r="G436" s="586">
        <v>1258946.17</v>
      </c>
      <c r="H436" s="586">
        <v>-1258946.17</v>
      </c>
      <c r="I436" s="586">
        <v>0</v>
      </c>
      <c r="J436" s="586">
        <v>0</v>
      </c>
      <c r="K436" s="599">
        <v>1</v>
      </c>
      <c r="L436" s="586">
        <v>1133143.57</v>
      </c>
      <c r="M436" s="586">
        <v>1133143.57</v>
      </c>
      <c r="N436" s="586">
        <v>-1133143.57</v>
      </c>
      <c r="O436" s="586">
        <v>0</v>
      </c>
      <c r="P436" s="586">
        <v>0</v>
      </c>
      <c r="Q436" s="586">
        <v>1133143.57</v>
      </c>
      <c r="R436" s="586">
        <v>-1133143.57</v>
      </c>
      <c r="S436" s="586">
        <v>0</v>
      </c>
      <c r="T436" s="586">
        <v>0</v>
      </c>
      <c r="U436" s="599">
        <v>1</v>
      </c>
      <c r="V436" s="586">
        <v>1177095.01</v>
      </c>
      <c r="W436" s="586">
        <v>1177095.01</v>
      </c>
      <c r="X436" s="586">
        <v>-1177095.01</v>
      </c>
      <c r="Y436" s="586">
        <v>0</v>
      </c>
      <c r="Z436" s="586">
        <v>0</v>
      </c>
      <c r="AA436" s="586">
        <v>1177095.01</v>
      </c>
      <c r="AB436" s="586">
        <v>-1177095.01</v>
      </c>
      <c r="AC436" s="586">
        <v>0</v>
      </c>
      <c r="AD436" s="586">
        <v>0</v>
      </c>
      <c r="AE436" s="586">
        <f t="shared" si="36"/>
        <v>0</v>
      </c>
      <c r="AF436" s="599">
        <v>1</v>
      </c>
      <c r="AG436" s="586">
        <v>1169308.95</v>
      </c>
      <c r="AH436" s="586">
        <v>1169308.95</v>
      </c>
      <c r="AI436" s="586">
        <v>-1169308.95</v>
      </c>
      <c r="AJ436" s="586">
        <v>0</v>
      </c>
      <c r="AK436" s="586">
        <v>0</v>
      </c>
      <c r="AL436" s="586">
        <v>1169308.95</v>
      </c>
      <c r="AM436" s="586">
        <v>-1169308.95</v>
      </c>
      <c r="AN436" s="586">
        <v>0</v>
      </c>
      <c r="AO436" s="586">
        <v>0</v>
      </c>
      <c r="AP436" s="599">
        <v>1</v>
      </c>
      <c r="AV436" s="83">
        <v>1169308.95</v>
      </c>
      <c r="AW436" s="83">
        <v>1169308.95</v>
      </c>
      <c r="AX436" s="83">
        <v>-1169308.95</v>
      </c>
      <c r="AY436" s="83">
        <v>0</v>
      </c>
      <c r="AZ436" s="83">
        <v>0</v>
      </c>
      <c r="BA436" s="83">
        <v>1169308.95</v>
      </c>
      <c r="BB436" s="83">
        <v>-1169308.95</v>
      </c>
      <c r="BC436" s="83">
        <v>0</v>
      </c>
      <c r="BD436" s="83">
        <v>0</v>
      </c>
      <c r="BE436" s="586">
        <f t="shared" si="37"/>
        <v>0</v>
      </c>
      <c r="BF436" s="82">
        <v>1</v>
      </c>
    </row>
    <row r="437" spans="1:58">
      <c r="A437" s="598" t="s">
        <v>581</v>
      </c>
      <c r="B437" s="586">
        <v>165480.78</v>
      </c>
      <c r="C437" s="586">
        <v>165480.78</v>
      </c>
      <c r="D437" s="586">
        <v>-165480.78</v>
      </c>
      <c r="E437" s="586">
        <v>0</v>
      </c>
      <c r="F437" s="586">
        <v>0</v>
      </c>
      <c r="G437" s="586">
        <v>156187.8976080406</v>
      </c>
      <c r="H437" s="586">
        <v>-156187.8976080406</v>
      </c>
      <c r="I437" s="586">
        <v>0</v>
      </c>
      <c r="J437" s="586">
        <v>0</v>
      </c>
      <c r="K437" s="599">
        <v>0.94384313155908861</v>
      </c>
      <c r="L437" s="586">
        <v>164749.03999999998</v>
      </c>
      <c r="M437" s="586">
        <v>164749.03999999998</v>
      </c>
      <c r="N437" s="586">
        <v>-164749.03999999998</v>
      </c>
      <c r="O437" s="586">
        <v>0</v>
      </c>
      <c r="P437" s="586">
        <v>0</v>
      </c>
      <c r="Q437" s="586">
        <v>155321.47263439585</v>
      </c>
      <c r="R437" s="586">
        <v>-155321.47263439585</v>
      </c>
      <c r="S437" s="586">
        <v>0</v>
      </c>
      <c r="T437" s="586">
        <v>0</v>
      </c>
      <c r="U437" s="599">
        <v>0.94277619240995802</v>
      </c>
      <c r="V437" s="586">
        <v>167427.26999999999</v>
      </c>
      <c r="W437" s="586">
        <v>167427.26999999999</v>
      </c>
      <c r="X437" s="586">
        <v>-167427.26999999999</v>
      </c>
      <c r="Y437" s="586">
        <v>0</v>
      </c>
      <c r="Z437" s="586">
        <v>0</v>
      </c>
      <c r="AA437" s="586">
        <v>158573.97968928888</v>
      </c>
      <c r="AB437" s="586">
        <v>-158573.97968928888</v>
      </c>
      <c r="AC437" s="586">
        <v>0</v>
      </c>
      <c r="AD437" s="586">
        <v>0</v>
      </c>
      <c r="AE437" s="586">
        <f t="shared" si="36"/>
        <v>0</v>
      </c>
      <c r="AF437" s="599">
        <v>0.94712157517284312</v>
      </c>
      <c r="AG437" s="586">
        <v>163847.51999999999</v>
      </c>
      <c r="AH437" s="586">
        <v>163847.51999999999</v>
      </c>
      <c r="AI437" s="586">
        <v>-163847.51999999999</v>
      </c>
      <c r="AJ437" s="586">
        <v>0</v>
      </c>
      <c r="AK437" s="586">
        <v>0</v>
      </c>
      <c r="AL437" s="586">
        <v>155199.58077305602</v>
      </c>
      <c r="AM437" s="586">
        <v>-155199.58077305602</v>
      </c>
      <c r="AN437" s="586">
        <v>0</v>
      </c>
      <c r="AO437" s="586">
        <v>0</v>
      </c>
      <c r="AP437" s="599">
        <v>0.94721959034263092</v>
      </c>
      <c r="AV437" s="83">
        <v>163847.51999999999</v>
      </c>
      <c r="AW437" s="83">
        <v>163847.51999999999</v>
      </c>
      <c r="AX437" s="83">
        <v>-163847.51999999999</v>
      </c>
      <c r="AY437" s="83">
        <v>0</v>
      </c>
      <c r="AZ437" s="83">
        <v>0</v>
      </c>
      <c r="BA437" s="83">
        <v>155199.58077305602</v>
      </c>
      <c r="BB437" s="83">
        <v>-155199.58077305602</v>
      </c>
      <c r="BC437" s="83">
        <v>0</v>
      </c>
      <c r="BD437" s="83">
        <v>0</v>
      </c>
      <c r="BE437" s="586">
        <f t="shared" si="37"/>
        <v>0</v>
      </c>
      <c r="BF437" s="82">
        <v>0.94721959034263092</v>
      </c>
    </row>
    <row r="438" spans="1:58">
      <c r="A438" s="598" t="s">
        <v>580</v>
      </c>
      <c r="B438" s="586">
        <v>0</v>
      </c>
      <c r="C438" s="586">
        <v>0</v>
      </c>
      <c r="D438" s="586">
        <v>0</v>
      </c>
      <c r="E438" s="586">
        <v>0</v>
      </c>
      <c r="F438" s="586">
        <v>0</v>
      </c>
      <c r="G438" s="586">
        <v>0</v>
      </c>
      <c r="H438" s="586">
        <v>0</v>
      </c>
      <c r="I438" s="586">
        <v>0</v>
      </c>
      <c r="J438" s="586">
        <v>0</v>
      </c>
      <c r="K438" s="599">
        <v>0.94645979999999963</v>
      </c>
      <c r="L438" s="586">
        <v>0</v>
      </c>
      <c r="M438" s="586">
        <v>0</v>
      </c>
      <c r="N438" s="586">
        <v>0</v>
      </c>
      <c r="O438" s="586">
        <v>0</v>
      </c>
      <c r="P438" s="586">
        <v>0</v>
      </c>
      <c r="Q438" s="586">
        <v>0</v>
      </c>
      <c r="R438" s="586">
        <v>0</v>
      </c>
      <c r="S438" s="586">
        <v>0</v>
      </c>
      <c r="T438" s="586">
        <v>0</v>
      </c>
      <c r="U438" s="599">
        <v>0.94277619240995802</v>
      </c>
      <c r="V438" s="586">
        <v>0</v>
      </c>
      <c r="W438" s="586">
        <v>0</v>
      </c>
      <c r="X438" s="586">
        <v>0</v>
      </c>
      <c r="Y438" s="586">
        <v>0</v>
      </c>
      <c r="Z438" s="586">
        <v>0</v>
      </c>
      <c r="AA438" s="586">
        <v>0</v>
      </c>
      <c r="AB438" s="586">
        <v>0</v>
      </c>
      <c r="AC438" s="586">
        <v>0</v>
      </c>
      <c r="AD438" s="586">
        <v>0</v>
      </c>
      <c r="AE438" s="586">
        <f t="shared" si="36"/>
        <v>0</v>
      </c>
      <c r="AF438" s="599">
        <v>0.94712157517284312</v>
      </c>
      <c r="AG438" s="586">
        <v>0</v>
      </c>
      <c r="AH438" s="586">
        <v>0</v>
      </c>
      <c r="AI438" s="586">
        <v>0</v>
      </c>
      <c r="AJ438" s="586">
        <v>0</v>
      </c>
      <c r="AK438" s="586">
        <v>0</v>
      </c>
      <c r="AL438" s="586">
        <v>0</v>
      </c>
      <c r="AM438" s="586">
        <v>0</v>
      </c>
      <c r="AN438" s="586">
        <v>0</v>
      </c>
      <c r="AO438" s="586">
        <v>0</v>
      </c>
      <c r="AP438" s="599">
        <v>0.94721959034263092</v>
      </c>
      <c r="AV438" s="83">
        <v>0</v>
      </c>
      <c r="AW438" s="83">
        <v>0</v>
      </c>
      <c r="AX438" s="83">
        <v>0</v>
      </c>
      <c r="AY438" s="83">
        <v>0</v>
      </c>
      <c r="AZ438" s="83">
        <v>0</v>
      </c>
      <c r="BA438" s="83">
        <v>0</v>
      </c>
      <c r="BB438" s="83">
        <v>0</v>
      </c>
      <c r="BC438" s="83">
        <v>0</v>
      </c>
      <c r="BD438" s="83">
        <v>0</v>
      </c>
      <c r="BE438" s="586">
        <f t="shared" si="37"/>
        <v>0</v>
      </c>
      <c r="BF438" s="82">
        <v>0.94721959034263092</v>
      </c>
    </row>
    <row r="439" spans="1:58">
      <c r="A439" s="598" t="s">
        <v>579</v>
      </c>
      <c r="B439" s="586">
        <v>436396702.94999993</v>
      </c>
      <c r="C439" s="586">
        <v>436396702.94999993</v>
      </c>
      <c r="D439" s="586">
        <v>0</v>
      </c>
      <c r="E439" s="586">
        <v>0</v>
      </c>
      <c r="F439" s="586">
        <v>436396702.94999993</v>
      </c>
      <c r="G439" s="586">
        <v>420197426.75068152</v>
      </c>
      <c r="H439" s="586">
        <v>0</v>
      </c>
      <c r="I439" s="586">
        <v>0</v>
      </c>
      <c r="J439" s="586">
        <v>420197426.75068152</v>
      </c>
      <c r="K439" s="599">
        <v>0.96287947161421517</v>
      </c>
      <c r="L439" s="586">
        <v>470199999.9999997</v>
      </c>
      <c r="M439" s="586">
        <v>470199999.9999997</v>
      </c>
      <c r="N439" s="586">
        <v>0</v>
      </c>
      <c r="O439" s="586">
        <v>0</v>
      </c>
      <c r="P439" s="586">
        <v>470199999.9999997</v>
      </c>
      <c r="Q439" s="586">
        <v>452499359.51947063</v>
      </c>
      <c r="R439" s="586">
        <v>0</v>
      </c>
      <c r="S439" s="586">
        <v>0</v>
      </c>
      <c r="T439" s="586">
        <v>452499359.51947063</v>
      </c>
      <c r="U439" s="599">
        <v>0.96235508192146091</v>
      </c>
      <c r="V439" s="586">
        <v>546170000.00000036</v>
      </c>
      <c r="W439" s="586">
        <v>546170000.00000036</v>
      </c>
      <c r="X439" s="586">
        <v>0</v>
      </c>
      <c r="Y439" s="586">
        <v>0</v>
      </c>
      <c r="Z439" s="586">
        <v>546170000.00000036</v>
      </c>
      <c r="AA439" s="586">
        <v>526624109.44444078</v>
      </c>
      <c r="AB439" s="586">
        <v>0</v>
      </c>
      <c r="AC439" s="586">
        <v>0</v>
      </c>
      <c r="AD439" s="586">
        <v>526624109.44444078</v>
      </c>
      <c r="AE439" s="586">
        <f t="shared" si="36"/>
        <v>526550875.75850832</v>
      </c>
      <c r="AF439" s="599">
        <v>0.96421280818140953</v>
      </c>
      <c r="AG439" s="586">
        <v>582720000</v>
      </c>
      <c r="AH439" s="586">
        <v>582720000</v>
      </c>
      <c r="AI439" s="586">
        <v>0</v>
      </c>
      <c r="AJ439" s="586">
        <v>0</v>
      </c>
      <c r="AK439" s="586">
        <v>582720000</v>
      </c>
      <c r="AL439" s="586">
        <v>562530117.18640256</v>
      </c>
      <c r="AM439" s="586">
        <v>0</v>
      </c>
      <c r="AN439" s="586">
        <v>0</v>
      </c>
      <c r="AO439" s="586">
        <v>562530117.18640256</v>
      </c>
      <c r="AP439" s="599">
        <v>0.96535234278281601</v>
      </c>
      <c r="AV439" s="83">
        <v>582720000</v>
      </c>
      <c r="AW439" s="83">
        <v>582720000</v>
      </c>
      <c r="AX439" s="83">
        <v>0</v>
      </c>
      <c r="AY439" s="83">
        <v>0</v>
      </c>
      <c r="AZ439" s="83">
        <v>582720000</v>
      </c>
      <c r="BA439" s="83">
        <v>562530117.18640256</v>
      </c>
      <c r="BB439" s="83">
        <v>0</v>
      </c>
      <c r="BC439" s="83">
        <v>0</v>
      </c>
      <c r="BD439" s="83">
        <v>562530117.18640256</v>
      </c>
      <c r="BE439" s="586">
        <f t="shared" si="37"/>
        <v>562429288.80046928</v>
      </c>
      <c r="BF439" s="82">
        <v>0.96535234278281601</v>
      </c>
    </row>
    <row r="440" spans="1:58">
      <c r="A440" s="598" t="s">
        <v>578</v>
      </c>
      <c r="B440" s="586">
        <v>21379.59</v>
      </c>
      <c r="C440" s="586">
        <v>21379.59</v>
      </c>
      <c r="D440" s="586">
        <v>-21379.59</v>
      </c>
      <c r="E440" s="586">
        <v>0</v>
      </c>
      <c r="F440" s="586">
        <v>0</v>
      </c>
      <c r="G440" s="586">
        <v>20178.979177049376</v>
      </c>
      <c r="H440" s="586">
        <v>-20178.979177049376</v>
      </c>
      <c r="I440" s="586">
        <v>0</v>
      </c>
      <c r="J440" s="586">
        <v>0</v>
      </c>
      <c r="K440" s="599">
        <v>0.94384313155908861</v>
      </c>
      <c r="L440" s="586">
        <v>21449.719999999998</v>
      </c>
      <c r="M440" s="586">
        <v>21449.719999999998</v>
      </c>
      <c r="N440" s="586">
        <v>-21449.719999999998</v>
      </c>
      <c r="O440" s="586">
        <v>0</v>
      </c>
      <c r="P440" s="586">
        <v>0</v>
      </c>
      <c r="Q440" s="586">
        <v>20222.285349859721</v>
      </c>
      <c r="R440" s="586">
        <v>-20222.285349859721</v>
      </c>
      <c r="S440" s="586">
        <v>0</v>
      </c>
      <c r="T440" s="586">
        <v>0</v>
      </c>
      <c r="U440" s="599">
        <v>0.94277619240995802</v>
      </c>
      <c r="V440" s="586">
        <v>22190.65</v>
      </c>
      <c r="W440" s="586">
        <v>22190.65</v>
      </c>
      <c r="X440" s="586">
        <v>-22190.65</v>
      </c>
      <c r="Y440" s="586">
        <v>0</v>
      </c>
      <c r="Z440" s="586">
        <v>0</v>
      </c>
      <c r="AA440" s="586">
        <v>21017.243382109253</v>
      </c>
      <c r="AB440" s="586">
        <v>-21017.243382109253</v>
      </c>
      <c r="AC440" s="586">
        <v>0</v>
      </c>
      <c r="AD440" s="586">
        <v>0</v>
      </c>
      <c r="AE440" s="586">
        <f t="shared" si="36"/>
        <v>0</v>
      </c>
      <c r="AF440" s="599">
        <v>0.94712157517284312</v>
      </c>
      <c r="AG440" s="586">
        <v>22249.089999999997</v>
      </c>
      <c r="AH440" s="586">
        <v>22249.089999999997</v>
      </c>
      <c r="AI440" s="586">
        <v>-22249.089999999997</v>
      </c>
      <c r="AJ440" s="586">
        <v>0</v>
      </c>
      <c r="AK440" s="586">
        <v>0</v>
      </c>
      <c r="AL440" s="586">
        <v>21074.773915296322</v>
      </c>
      <c r="AM440" s="586">
        <v>-21074.773915296322</v>
      </c>
      <c r="AN440" s="586">
        <v>0</v>
      </c>
      <c r="AO440" s="586">
        <v>0</v>
      </c>
      <c r="AP440" s="599">
        <v>0.94721959034263092</v>
      </c>
      <c r="AV440" s="83">
        <v>22249.089999999997</v>
      </c>
      <c r="AW440" s="83">
        <v>22249.089999999997</v>
      </c>
      <c r="AX440" s="83">
        <v>-22249.089999999997</v>
      </c>
      <c r="AY440" s="83">
        <v>0</v>
      </c>
      <c r="AZ440" s="83">
        <v>0</v>
      </c>
      <c r="BA440" s="83">
        <v>21074.773915296322</v>
      </c>
      <c r="BB440" s="83">
        <v>-21074.773915296322</v>
      </c>
      <c r="BC440" s="83">
        <v>0</v>
      </c>
      <c r="BD440" s="83">
        <v>0</v>
      </c>
      <c r="BE440" s="586">
        <f t="shared" si="37"/>
        <v>0</v>
      </c>
      <c r="BF440" s="82">
        <v>0.94721959034263092</v>
      </c>
    </row>
    <row r="441" spans="1:58">
      <c r="A441" s="598" t="s">
        <v>577</v>
      </c>
      <c r="B441" s="586">
        <v>449896260.93194461</v>
      </c>
      <c r="C441" s="586">
        <v>449896260.93194461</v>
      </c>
      <c r="D441" s="586">
        <v>-449896260.93194461</v>
      </c>
      <c r="E441" s="586">
        <v>0</v>
      </c>
      <c r="F441" s="586">
        <v>0</v>
      </c>
      <c r="G441" s="586">
        <v>449896260.93194461</v>
      </c>
      <c r="H441" s="586">
        <v>-449896260.93194461</v>
      </c>
      <c r="I441" s="586">
        <v>0</v>
      </c>
      <c r="J441" s="586">
        <v>0</v>
      </c>
      <c r="K441" s="599">
        <v>1</v>
      </c>
      <c r="L441" s="586">
        <v>441014000.04405433</v>
      </c>
      <c r="M441" s="586">
        <v>441014000.04405433</v>
      </c>
      <c r="N441" s="586">
        <v>-441014000.04405433</v>
      </c>
      <c r="O441" s="586">
        <v>0</v>
      </c>
      <c r="P441" s="586">
        <v>0</v>
      </c>
      <c r="Q441" s="586">
        <v>441014000.04405433</v>
      </c>
      <c r="R441" s="586">
        <v>-441014000.04405433</v>
      </c>
      <c r="S441" s="586">
        <v>0</v>
      </c>
      <c r="T441" s="586">
        <v>0</v>
      </c>
      <c r="U441" s="599">
        <v>1</v>
      </c>
      <c r="V441" s="586">
        <v>450663415.16330546</v>
      </c>
      <c r="W441" s="586">
        <v>450663415.16330546</v>
      </c>
      <c r="X441" s="586">
        <v>-450663415.16330546</v>
      </c>
      <c r="Y441" s="586">
        <v>0</v>
      </c>
      <c r="Z441" s="586">
        <v>0</v>
      </c>
      <c r="AA441" s="586">
        <v>450663415.16330546</v>
      </c>
      <c r="AB441" s="586">
        <v>-450663415.16330546</v>
      </c>
      <c r="AC441" s="586">
        <v>0</v>
      </c>
      <c r="AD441" s="586">
        <v>0</v>
      </c>
      <c r="AE441" s="586">
        <f t="shared" si="36"/>
        <v>0</v>
      </c>
      <c r="AF441" s="599">
        <v>1</v>
      </c>
      <c r="AG441" s="586">
        <v>463770638.42803478</v>
      </c>
      <c r="AH441" s="586">
        <v>463770638.42803478</v>
      </c>
      <c r="AI441" s="586">
        <v>-463770638.42803478</v>
      </c>
      <c r="AJ441" s="586">
        <v>0</v>
      </c>
      <c r="AK441" s="586">
        <v>0</v>
      </c>
      <c r="AL441" s="586">
        <v>463770638.42803478</v>
      </c>
      <c r="AM441" s="586">
        <v>-463770638.42803478</v>
      </c>
      <c r="AN441" s="586">
        <v>0</v>
      </c>
      <c r="AO441" s="586">
        <v>0</v>
      </c>
      <c r="AP441" s="599">
        <v>1</v>
      </c>
      <c r="AV441" s="83">
        <v>463770638.42803478</v>
      </c>
      <c r="AW441" s="83">
        <v>463770638.42803478</v>
      </c>
      <c r="AX441" s="83">
        <v>-463770638.42803478</v>
      </c>
      <c r="AY441" s="83">
        <v>0</v>
      </c>
      <c r="AZ441" s="83">
        <v>0</v>
      </c>
      <c r="BA441" s="83">
        <v>463770638.42803478</v>
      </c>
      <c r="BB441" s="83">
        <v>-463770638.42803478</v>
      </c>
      <c r="BC441" s="83">
        <v>0</v>
      </c>
      <c r="BD441" s="83">
        <v>0</v>
      </c>
      <c r="BE441" s="586">
        <f t="shared" si="37"/>
        <v>0</v>
      </c>
      <c r="BF441" s="82">
        <v>1</v>
      </c>
    </row>
    <row r="442" spans="1:58">
      <c r="A442" s="598" t="s">
        <v>576</v>
      </c>
      <c r="B442" s="586">
        <v>0</v>
      </c>
      <c r="C442" s="586">
        <v>0</v>
      </c>
      <c r="D442" s="586">
        <v>0</v>
      </c>
      <c r="E442" s="586">
        <v>0</v>
      </c>
      <c r="F442" s="586">
        <v>0</v>
      </c>
      <c r="G442" s="586">
        <v>0</v>
      </c>
      <c r="H442" s="586">
        <v>0</v>
      </c>
      <c r="I442" s="586">
        <v>0</v>
      </c>
      <c r="J442" s="586">
        <v>0</v>
      </c>
      <c r="K442" s="599">
        <v>0.9662373491814843</v>
      </c>
      <c r="L442" s="586">
        <v>0</v>
      </c>
      <c r="M442" s="586">
        <v>0</v>
      </c>
      <c r="N442" s="586">
        <v>0</v>
      </c>
      <c r="O442" s="586">
        <v>0</v>
      </c>
      <c r="P442" s="586">
        <v>0</v>
      </c>
      <c r="Q442" s="586">
        <v>0</v>
      </c>
      <c r="R442" s="586">
        <v>0</v>
      </c>
      <c r="S442" s="586">
        <v>0</v>
      </c>
      <c r="T442" s="586">
        <v>0</v>
      </c>
      <c r="U442" s="599">
        <v>0.96528100936137662</v>
      </c>
      <c r="V442" s="586">
        <v>0</v>
      </c>
      <c r="W442" s="586">
        <v>0</v>
      </c>
      <c r="X442" s="586">
        <v>0</v>
      </c>
      <c r="Y442" s="586">
        <v>0</v>
      </c>
      <c r="Z442" s="586">
        <v>0</v>
      </c>
      <c r="AA442" s="586">
        <v>0</v>
      </c>
      <c r="AB442" s="586">
        <v>0</v>
      </c>
      <c r="AC442" s="586">
        <v>0</v>
      </c>
      <c r="AD442" s="586">
        <v>0</v>
      </c>
      <c r="AE442" s="586">
        <f t="shared" si="36"/>
        <v>0</v>
      </c>
      <c r="AF442" s="599">
        <v>0.96745351419595016</v>
      </c>
      <c r="AG442" s="586">
        <v>0</v>
      </c>
      <c r="AH442" s="586">
        <v>0</v>
      </c>
      <c r="AI442" s="586">
        <v>0</v>
      </c>
      <c r="AJ442" s="586">
        <v>0</v>
      </c>
      <c r="AK442" s="586">
        <v>0</v>
      </c>
      <c r="AL442" s="586">
        <v>0</v>
      </c>
      <c r="AM442" s="586">
        <v>0</v>
      </c>
      <c r="AN442" s="586">
        <v>0</v>
      </c>
      <c r="AO442" s="586">
        <v>0</v>
      </c>
      <c r="AP442" s="599">
        <v>0.96820423313819459</v>
      </c>
      <c r="AV442" s="83">
        <v>0</v>
      </c>
      <c r="AW442" s="83">
        <v>0</v>
      </c>
      <c r="AX442" s="83">
        <v>0</v>
      </c>
      <c r="AY442" s="83">
        <v>0</v>
      </c>
      <c r="AZ442" s="83">
        <v>0</v>
      </c>
      <c r="BA442" s="83">
        <v>0</v>
      </c>
      <c r="BB442" s="83">
        <v>0</v>
      </c>
      <c r="BC442" s="83">
        <v>0</v>
      </c>
      <c r="BD442" s="83">
        <v>0</v>
      </c>
      <c r="BE442" s="586">
        <f t="shared" si="37"/>
        <v>0</v>
      </c>
      <c r="BF442" s="82">
        <v>0.96820423313819459</v>
      </c>
    </row>
    <row r="443" spans="1:58">
      <c r="A443" s="598" t="s">
        <v>575</v>
      </c>
      <c r="B443" s="586">
        <v>0</v>
      </c>
      <c r="C443" s="586">
        <v>0</v>
      </c>
      <c r="D443" s="586">
        <v>0</v>
      </c>
      <c r="E443" s="586">
        <v>0</v>
      </c>
      <c r="F443" s="586">
        <v>0</v>
      </c>
      <c r="G443" s="586">
        <v>0</v>
      </c>
      <c r="H443" s="586">
        <v>0</v>
      </c>
      <c r="I443" s="586">
        <v>0</v>
      </c>
      <c r="J443" s="586">
        <v>0</v>
      </c>
      <c r="K443" s="599">
        <v>0.9662373491814843</v>
      </c>
      <c r="L443" s="586">
        <v>0</v>
      </c>
      <c r="M443" s="586">
        <v>0</v>
      </c>
      <c r="N443" s="586">
        <v>0</v>
      </c>
      <c r="O443" s="586">
        <v>0</v>
      </c>
      <c r="P443" s="586">
        <v>0</v>
      </c>
      <c r="Q443" s="586">
        <v>0</v>
      </c>
      <c r="R443" s="586">
        <v>0</v>
      </c>
      <c r="S443" s="586">
        <v>0</v>
      </c>
      <c r="T443" s="586">
        <v>0</v>
      </c>
      <c r="U443" s="599">
        <v>0.96528100936137662</v>
      </c>
      <c r="V443" s="586">
        <v>0</v>
      </c>
      <c r="W443" s="586">
        <v>0</v>
      </c>
      <c r="X443" s="586">
        <v>0</v>
      </c>
      <c r="Y443" s="586">
        <v>0</v>
      </c>
      <c r="Z443" s="586">
        <v>0</v>
      </c>
      <c r="AA443" s="586">
        <v>0</v>
      </c>
      <c r="AB443" s="586">
        <v>0</v>
      </c>
      <c r="AC443" s="586">
        <v>0</v>
      </c>
      <c r="AD443" s="586">
        <v>0</v>
      </c>
      <c r="AE443" s="586">
        <f t="shared" si="36"/>
        <v>0</v>
      </c>
      <c r="AF443" s="599">
        <v>0.96745351419595016</v>
      </c>
      <c r="AG443" s="586">
        <v>0</v>
      </c>
      <c r="AH443" s="586">
        <v>0</v>
      </c>
      <c r="AI443" s="586">
        <v>0</v>
      </c>
      <c r="AJ443" s="586">
        <v>0</v>
      </c>
      <c r="AK443" s="586">
        <v>0</v>
      </c>
      <c r="AL443" s="586">
        <v>0</v>
      </c>
      <c r="AM443" s="586">
        <v>0</v>
      </c>
      <c r="AN443" s="586">
        <v>0</v>
      </c>
      <c r="AO443" s="586">
        <v>0</v>
      </c>
      <c r="AP443" s="599">
        <v>0.96820423313819459</v>
      </c>
      <c r="AV443" s="83">
        <v>0</v>
      </c>
      <c r="AW443" s="83">
        <v>0</v>
      </c>
      <c r="AX443" s="83">
        <v>0</v>
      </c>
      <c r="AY443" s="83">
        <v>0</v>
      </c>
      <c r="AZ443" s="83">
        <v>0</v>
      </c>
      <c r="BA443" s="83">
        <v>0</v>
      </c>
      <c r="BB443" s="83">
        <v>0</v>
      </c>
      <c r="BC443" s="83">
        <v>0</v>
      </c>
      <c r="BD443" s="83">
        <v>0</v>
      </c>
      <c r="BE443" s="586">
        <f t="shared" si="37"/>
        <v>0</v>
      </c>
      <c r="BF443" s="82">
        <v>0.96820423313819459</v>
      </c>
    </row>
    <row r="444" spans="1:58">
      <c r="A444" s="598" t="s">
        <v>574</v>
      </c>
      <c r="B444" s="586">
        <v>0</v>
      </c>
      <c r="C444" s="586">
        <v>0</v>
      </c>
      <c r="D444" s="586">
        <v>0</v>
      </c>
      <c r="E444" s="586">
        <v>0</v>
      </c>
      <c r="F444" s="586">
        <v>0</v>
      </c>
      <c r="G444" s="586">
        <v>0</v>
      </c>
      <c r="H444" s="586">
        <v>0</v>
      </c>
      <c r="I444" s="586">
        <v>0</v>
      </c>
      <c r="J444" s="586">
        <v>0</v>
      </c>
      <c r="K444" s="599">
        <v>0.9662373491814843</v>
      </c>
      <c r="L444" s="586">
        <v>0</v>
      </c>
      <c r="M444" s="586">
        <v>0</v>
      </c>
      <c r="N444" s="586">
        <v>0</v>
      </c>
      <c r="O444" s="586">
        <v>0</v>
      </c>
      <c r="P444" s="586">
        <v>0</v>
      </c>
      <c r="Q444" s="586">
        <v>0</v>
      </c>
      <c r="R444" s="586">
        <v>0</v>
      </c>
      <c r="S444" s="586">
        <v>0</v>
      </c>
      <c r="T444" s="586">
        <v>0</v>
      </c>
      <c r="U444" s="599">
        <v>0.96528100936137662</v>
      </c>
      <c r="V444" s="586">
        <v>0</v>
      </c>
      <c r="W444" s="586">
        <v>0</v>
      </c>
      <c r="X444" s="586">
        <v>0</v>
      </c>
      <c r="Y444" s="586">
        <v>0</v>
      </c>
      <c r="Z444" s="586">
        <v>0</v>
      </c>
      <c r="AA444" s="586">
        <v>0</v>
      </c>
      <c r="AB444" s="586">
        <v>0</v>
      </c>
      <c r="AC444" s="586">
        <v>0</v>
      </c>
      <c r="AD444" s="586">
        <v>0</v>
      </c>
      <c r="AE444" s="586">
        <f t="shared" si="36"/>
        <v>0</v>
      </c>
      <c r="AF444" s="599">
        <v>0.96745351419595016</v>
      </c>
      <c r="AG444" s="586">
        <v>0</v>
      </c>
      <c r="AH444" s="586">
        <v>0</v>
      </c>
      <c r="AI444" s="586">
        <v>0</v>
      </c>
      <c r="AJ444" s="586">
        <v>0</v>
      </c>
      <c r="AK444" s="586">
        <v>0</v>
      </c>
      <c r="AL444" s="586">
        <v>0</v>
      </c>
      <c r="AM444" s="586">
        <v>0</v>
      </c>
      <c r="AN444" s="586">
        <v>0</v>
      </c>
      <c r="AO444" s="586">
        <v>0</v>
      </c>
      <c r="AP444" s="599">
        <v>0.96820423313819459</v>
      </c>
      <c r="AV444" s="83">
        <v>0</v>
      </c>
      <c r="AW444" s="83">
        <v>0</v>
      </c>
      <c r="AX444" s="83">
        <v>0</v>
      </c>
      <c r="AY444" s="83">
        <v>0</v>
      </c>
      <c r="AZ444" s="83">
        <v>0</v>
      </c>
      <c r="BA444" s="83">
        <v>0</v>
      </c>
      <c r="BB444" s="83">
        <v>0</v>
      </c>
      <c r="BC444" s="83">
        <v>0</v>
      </c>
      <c r="BD444" s="83">
        <v>0</v>
      </c>
      <c r="BE444" s="586">
        <f t="shared" si="37"/>
        <v>0</v>
      </c>
      <c r="BF444" s="82">
        <v>0.96820423313819459</v>
      </c>
    </row>
    <row r="445" spans="1:58">
      <c r="A445" s="598" t="s">
        <v>573</v>
      </c>
      <c r="B445" s="586">
        <v>0</v>
      </c>
      <c r="C445" s="586">
        <v>0</v>
      </c>
      <c r="D445" s="586">
        <v>0</v>
      </c>
      <c r="E445" s="586">
        <v>0</v>
      </c>
      <c r="F445" s="586">
        <v>0</v>
      </c>
      <c r="G445" s="586">
        <v>0</v>
      </c>
      <c r="H445" s="586">
        <v>0</v>
      </c>
      <c r="I445" s="586">
        <v>0</v>
      </c>
      <c r="J445" s="586">
        <v>0</v>
      </c>
      <c r="K445" s="599">
        <v>1</v>
      </c>
      <c r="L445" s="586">
        <v>0</v>
      </c>
      <c r="M445" s="586">
        <v>0</v>
      </c>
      <c r="N445" s="586">
        <v>0</v>
      </c>
      <c r="O445" s="586">
        <v>0</v>
      </c>
      <c r="P445" s="586">
        <v>0</v>
      </c>
      <c r="Q445" s="586">
        <v>0</v>
      </c>
      <c r="R445" s="586">
        <v>0</v>
      </c>
      <c r="S445" s="586">
        <v>0</v>
      </c>
      <c r="T445" s="586">
        <v>0</v>
      </c>
      <c r="U445" s="599">
        <v>1</v>
      </c>
      <c r="V445" s="586">
        <v>0</v>
      </c>
      <c r="W445" s="586">
        <v>0</v>
      </c>
      <c r="X445" s="586">
        <v>0</v>
      </c>
      <c r="Y445" s="586">
        <v>0</v>
      </c>
      <c r="Z445" s="586">
        <v>0</v>
      </c>
      <c r="AA445" s="586">
        <v>0</v>
      </c>
      <c r="AB445" s="586">
        <v>0</v>
      </c>
      <c r="AC445" s="586">
        <v>0</v>
      </c>
      <c r="AD445" s="586">
        <v>0</v>
      </c>
      <c r="AE445" s="586">
        <f t="shared" si="36"/>
        <v>0</v>
      </c>
      <c r="AF445" s="599">
        <v>1</v>
      </c>
      <c r="AG445" s="586">
        <v>0</v>
      </c>
      <c r="AH445" s="586">
        <v>0</v>
      </c>
      <c r="AI445" s="586">
        <v>0</v>
      </c>
      <c r="AJ445" s="586">
        <v>0</v>
      </c>
      <c r="AK445" s="586">
        <v>0</v>
      </c>
      <c r="AL445" s="586">
        <v>0</v>
      </c>
      <c r="AM445" s="586">
        <v>0</v>
      </c>
      <c r="AN445" s="586">
        <v>0</v>
      </c>
      <c r="AO445" s="586">
        <v>0</v>
      </c>
      <c r="AP445" s="599">
        <v>1</v>
      </c>
      <c r="AV445" s="83">
        <v>0</v>
      </c>
      <c r="AW445" s="83">
        <v>0</v>
      </c>
      <c r="AX445" s="83">
        <v>0</v>
      </c>
      <c r="AY445" s="83">
        <v>0</v>
      </c>
      <c r="AZ445" s="83">
        <v>0</v>
      </c>
      <c r="BA445" s="83">
        <v>0</v>
      </c>
      <c r="BB445" s="83">
        <v>0</v>
      </c>
      <c r="BC445" s="83">
        <v>0</v>
      </c>
      <c r="BD445" s="83">
        <v>0</v>
      </c>
      <c r="BE445" s="586">
        <f t="shared" si="37"/>
        <v>0</v>
      </c>
      <c r="BF445" s="82">
        <v>1</v>
      </c>
    </row>
    <row r="446" spans="1:58">
      <c r="A446" s="598" t="s">
        <v>572</v>
      </c>
      <c r="B446" s="586">
        <v>0</v>
      </c>
      <c r="C446" s="586">
        <v>0</v>
      </c>
      <c r="D446" s="586">
        <v>0</v>
      </c>
      <c r="E446" s="586">
        <v>0</v>
      </c>
      <c r="F446" s="586">
        <v>0</v>
      </c>
      <c r="G446" s="586">
        <v>0</v>
      </c>
      <c r="H446" s="586">
        <v>0</v>
      </c>
      <c r="I446" s="586">
        <v>0</v>
      </c>
      <c r="J446" s="586">
        <v>0</v>
      </c>
      <c r="K446" s="599">
        <v>1</v>
      </c>
      <c r="L446" s="586">
        <v>0</v>
      </c>
      <c r="M446" s="586">
        <v>0</v>
      </c>
      <c r="N446" s="586">
        <v>0</v>
      </c>
      <c r="O446" s="586">
        <v>0</v>
      </c>
      <c r="P446" s="586">
        <v>0</v>
      </c>
      <c r="Q446" s="586">
        <v>0</v>
      </c>
      <c r="R446" s="586">
        <v>0</v>
      </c>
      <c r="S446" s="586">
        <v>0</v>
      </c>
      <c r="T446" s="586">
        <v>0</v>
      </c>
      <c r="U446" s="599">
        <v>1</v>
      </c>
      <c r="V446" s="586">
        <v>0</v>
      </c>
      <c r="W446" s="586">
        <v>0</v>
      </c>
      <c r="X446" s="586">
        <v>0</v>
      </c>
      <c r="Y446" s="586">
        <v>0</v>
      </c>
      <c r="Z446" s="586">
        <v>0</v>
      </c>
      <c r="AA446" s="586">
        <v>0</v>
      </c>
      <c r="AB446" s="586">
        <v>0</v>
      </c>
      <c r="AC446" s="586">
        <v>0</v>
      </c>
      <c r="AD446" s="586">
        <v>0</v>
      </c>
      <c r="AE446" s="586">
        <f t="shared" si="36"/>
        <v>0</v>
      </c>
      <c r="AF446" s="599">
        <v>1</v>
      </c>
      <c r="AG446" s="586">
        <v>0</v>
      </c>
      <c r="AH446" s="586">
        <v>0</v>
      </c>
      <c r="AI446" s="586">
        <v>0</v>
      </c>
      <c r="AJ446" s="586">
        <v>0</v>
      </c>
      <c r="AK446" s="586">
        <v>0</v>
      </c>
      <c r="AL446" s="586">
        <v>0</v>
      </c>
      <c r="AM446" s="586">
        <v>0</v>
      </c>
      <c r="AN446" s="586">
        <v>0</v>
      </c>
      <c r="AO446" s="586">
        <v>0</v>
      </c>
      <c r="AP446" s="599">
        <v>1</v>
      </c>
      <c r="AV446" s="83">
        <v>0</v>
      </c>
      <c r="AW446" s="83">
        <v>0</v>
      </c>
      <c r="AX446" s="83">
        <v>0</v>
      </c>
      <c r="AY446" s="83">
        <v>0</v>
      </c>
      <c r="AZ446" s="83">
        <v>0</v>
      </c>
      <c r="BA446" s="83">
        <v>0</v>
      </c>
      <c r="BB446" s="83">
        <v>0</v>
      </c>
      <c r="BC446" s="83">
        <v>0</v>
      </c>
      <c r="BD446" s="83">
        <v>0</v>
      </c>
      <c r="BE446" s="586">
        <f t="shared" si="37"/>
        <v>0</v>
      </c>
      <c r="BF446" s="82">
        <v>1</v>
      </c>
    </row>
    <row r="447" spans="1:58">
      <c r="A447" s="598" t="s">
        <v>571</v>
      </c>
      <c r="B447" s="586">
        <v>252688848.68746576</v>
      </c>
      <c r="C447" s="586">
        <v>252688848.68746576</v>
      </c>
      <c r="D447" s="586">
        <v>-252688848.68746576</v>
      </c>
      <c r="E447" s="586">
        <v>0</v>
      </c>
      <c r="F447" s="586">
        <v>0</v>
      </c>
      <c r="G447" s="586">
        <v>252688848.68746576</v>
      </c>
      <c r="H447" s="586">
        <v>-252688848.68746576</v>
      </c>
      <c r="I447" s="586">
        <v>0</v>
      </c>
      <c r="J447" s="586">
        <v>0</v>
      </c>
      <c r="K447" s="599">
        <v>1</v>
      </c>
      <c r="L447" s="586">
        <v>238965339.7728276</v>
      </c>
      <c r="M447" s="586">
        <v>238965339.7728276</v>
      </c>
      <c r="N447" s="586">
        <v>-238965339.7728276</v>
      </c>
      <c r="O447" s="586">
        <v>0</v>
      </c>
      <c r="P447" s="586">
        <v>0</v>
      </c>
      <c r="Q447" s="586">
        <v>238965339.7728276</v>
      </c>
      <c r="R447" s="586">
        <v>-238965339.7728276</v>
      </c>
      <c r="S447" s="586">
        <v>0</v>
      </c>
      <c r="T447" s="586">
        <v>0</v>
      </c>
      <c r="U447" s="599">
        <v>1</v>
      </c>
      <c r="V447" s="586">
        <v>245046588.23929924</v>
      </c>
      <c r="W447" s="586">
        <v>245046588.23929924</v>
      </c>
      <c r="X447" s="586">
        <v>-245046588.23929924</v>
      </c>
      <c r="Y447" s="586">
        <v>0</v>
      </c>
      <c r="Z447" s="586">
        <v>0</v>
      </c>
      <c r="AA447" s="586">
        <v>245046588.23929924</v>
      </c>
      <c r="AB447" s="586">
        <v>-245046588.23929924</v>
      </c>
      <c r="AC447" s="586">
        <v>0</v>
      </c>
      <c r="AD447" s="586">
        <v>0</v>
      </c>
      <c r="AE447" s="586">
        <f t="shared" si="36"/>
        <v>0</v>
      </c>
      <c r="AF447" s="599">
        <v>1</v>
      </c>
      <c r="AG447" s="586">
        <v>250721646.62413806</v>
      </c>
      <c r="AH447" s="586">
        <v>250721646.62413806</v>
      </c>
      <c r="AI447" s="586">
        <v>-250721646.62413806</v>
      </c>
      <c r="AJ447" s="586">
        <v>0</v>
      </c>
      <c r="AK447" s="586">
        <v>0</v>
      </c>
      <c r="AL447" s="586">
        <v>250721646.62413806</v>
      </c>
      <c r="AM447" s="586">
        <v>-250721646.62413806</v>
      </c>
      <c r="AN447" s="586">
        <v>0</v>
      </c>
      <c r="AO447" s="586">
        <v>0</v>
      </c>
      <c r="AP447" s="599">
        <v>1</v>
      </c>
      <c r="AV447" s="83">
        <v>250721646.62413806</v>
      </c>
      <c r="AW447" s="83">
        <v>250721646.62413806</v>
      </c>
      <c r="AX447" s="83">
        <v>-250721646.62413806</v>
      </c>
      <c r="AY447" s="83">
        <v>0</v>
      </c>
      <c r="AZ447" s="83">
        <v>0</v>
      </c>
      <c r="BA447" s="83">
        <v>250721646.62413806</v>
      </c>
      <c r="BB447" s="83">
        <v>-250721646.62413806</v>
      </c>
      <c r="BC447" s="83">
        <v>0</v>
      </c>
      <c r="BD447" s="83">
        <v>0</v>
      </c>
      <c r="BE447" s="586">
        <f t="shared" si="37"/>
        <v>0</v>
      </c>
      <c r="BF447" s="82">
        <v>1</v>
      </c>
    </row>
    <row r="448" spans="1:58">
      <c r="A448" s="598" t="s">
        <v>570</v>
      </c>
      <c r="B448" s="586">
        <v>11544326.128389532</v>
      </c>
      <c r="C448" s="586">
        <v>11544326.128389532</v>
      </c>
      <c r="D448" s="586">
        <v>-11544326.128389532</v>
      </c>
      <c r="E448" s="586">
        <v>0</v>
      </c>
      <c r="F448" s="586">
        <v>0</v>
      </c>
      <c r="G448" s="586">
        <v>11544326.128389532</v>
      </c>
      <c r="H448" s="586">
        <v>-11544326.128389532</v>
      </c>
      <c r="I448" s="586">
        <v>0</v>
      </c>
      <c r="J448" s="586">
        <v>0</v>
      </c>
      <c r="K448" s="599">
        <v>1</v>
      </c>
      <c r="L448" s="586">
        <v>11316408.015253682</v>
      </c>
      <c r="M448" s="586">
        <v>11316408.015253682</v>
      </c>
      <c r="N448" s="586">
        <v>-11316408.015253682</v>
      </c>
      <c r="O448" s="586">
        <v>0</v>
      </c>
      <c r="P448" s="586">
        <v>0</v>
      </c>
      <c r="Q448" s="586">
        <v>11316408.015253682</v>
      </c>
      <c r="R448" s="586">
        <v>-11316408.015253682</v>
      </c>
      <c r="S448" s="586">
        <v>0</v>
      </c>
      <c r="T448" s="586">
        <v>0</v>
      </c>
      <c r="U448" s="599">
        <v>1</v>
      </c>
      <c r="V448" s="586">
        <v>11564011.761590751</v>
      </c>
      <c r="W448" s="586">
        <v>11564011.761590751</v>
      </c>
      <c r="X448" s="586">
        <v>-11564011.761590751</v>
      </c>
      <c r="Y448" s="586">
        <v>0</v>
      </c>
      <c r="Z448" s="586">
        <v>0</v>
      </c>
      <c r="AA448" s="586">
        <v>11564011.761590751</v>
      </c>
      <c r="AB448" s="586">
        <v>-11564011.761590751</v>
      </c>
      <c r="AC448" s="586">
        <v>0</v>
      </c>
      <c r="AD448" s="586">
        <v>0</v>
      </c>
      <c r="AE448" s="586">
        <f t="shared" si="36"/>
        <v>0</v>
      </c>
      <c r="AF448" s="599">
        <v>1</v>
      </c>
      <c r="AG448" s="586">
        <v>11900342.776923336</v>
      </c>
      <c r="AH448" s="586">
        <v>11900342.776923336</v>
      </c>
      <c r="AI448" s="586">
        <v>-11900342.776923336</v>
      </c>
      <c r="AJ448" s="586">
        <v>0</v>
      </c>
      <c r="AK448" s="586">
        <v>0</v>
      </c>
      <c r="AL448" s="586">
        <v>11900342.776923336</v>
      </c>
      <c r="AM448" s="586">
        <v>-11900342.776923336</v>
      </c>
      <c r="AN448" s="586">
        <v>0</v>
      </c>
      <c r="AO448" s="586">
        <v>0</v>
      </c>
      <c r="AP448" s="599">
        <v>1</v>
      </c>
      <c r="AV448" s="83">
        <v>11900342.776923336</v>
      </c>
      <c r="AW448" s="83">
        <v>11900342.776923336</v>
      </c>
      <c r="AX448" s="83">
        <v>-11900342.776923336</v>
      </c>
      <c r="AY448" s="83">
        <v>0</v>
      </c>
      <c r="AZ448" s="83">
        <v>0</v>
      </c>
      <c r="BA448" s="83">
        <v>11900342.776923336</v>
      </c>
      <c r="BB448" s="83">
        <v>-11900342.776923336</v>
      </c>
      <c r="BC448" s="83">
        <v>0</v>
      </c>
      <c r="BD448" s="83">
        <v>0</v>
      </c>
      <c r="BE448" s="586">
        <f t="shared" si="37"/>
        <v>0</v>
      </c>
      <c r="BF448" s="82">
        <v>1</v>
      </c>
    </row>
    <row r="449" spans="1:58">
      <c r="A449" s="598" t="s">
        <v>569</v>
      </c>
      <c r="B449" s="586">
        <v>0</v>
      </c>
      <c r="C449" s="586">
        <v>0</v>
      </c>
      <c r="D449" s="586">
        <v>0</v>
      </c>
      <c r="E449" s="586">
        <v>0</v>
      </c>
      <c r="F449" s="586">
        <v>0</v>
      </c>
      <c r="G449" s="586">
        <v>0</v>
      </c>
      <c r="H449" s="586">
        <v>0</v>
      </c>
      <c r="I449" s="586">
        <v>0</v>
      </c>
      <c r="J449" s="586">
        <v>0</v>
      </c>
      <c r="K449" s="599">
        <v>1</v>
      </c>
      <c r="L449" s="586">
        <v>0</v>
      </c>
      <c r="M449" s="586">
        <v>0</v>
      </c>
      <c r="N449" s="586">
        <v>0</v>
      </c>
      <c r="O449" s="586">
        <v>0</v>
      </c>
      <c r="P449" s="586">
        <v>0</v>
      </c>
      <c r="Q449" s="586">
        <v>0</v>
      </c>
      <c r="R449" s="586">
        <v>0</v>
      </c>
      <c r="S449" s="586">
        <v>0</v>
      </c>
      <c r="T449" s="586">
        <v>0</v>
      </c>
      <c r="U449" s="599">
        <v>1</v>
      </c>
      <c r="V449" s="586">
        <v>0</v>
      </c>
      <c r="W449" s="586">
        <v>0</v>
      </c>
      <c r="X449" s="586">
        <v>0</v>
      </c>
      <c r="Y449" s="586">
        <v>0</v>
      </c>
      <c r="Z449" s="586">
        <v>0</v>
      </c>
      <c r="AA449" s="586">
        <v>0</v>
      </c>
      <c r="AB449" s="586">
        <v>0</v>
      </c>
      <c r="AC449" s="586">
        <v>0</v>
      </c>
      <c r="AD449" s="586">
        <v>0</v>
      </c>
      <c r="AE449" s="586">
        <f t="shared" si="36"/>
        <v>0</v>
      </c>
      <c r="AF449" s="599">
        <v>1</v>
      </c>
      <c r="AG449" s="586">
        <v>0</v>
      </c>
      <c r="AH449" s="586">
        <v>0</v>
      </c>
      <c r="AI449" s="586">
        <v>0</v>
      </c>
      <c r="AJ449" s="586">
        <v>0</v>
      </c>
      <c r="AK449" s="586">
        <v>0</v>
      </c>
      <c r="AL449" s="586">
        <v>0</v>
      </c>
      <c r="AM449" s="586">
        <v>0</v>
      </c>
      <c r="AN449" s="586">
        <v>0</v>
      </c>
      <c r="AO449" s="586">
        <v>0</v>
      </c>
      <c r="AP449" s="599">
        <v>1</v>
      </c>
      <c r="AV449" s="83">
        <v>0</v>
      </c>
      <c r="AW449" s="83">
        <v>0</v>
      </c>
      <c r="AX449" s="83">
        <v>0</v>
      </c>
      <c r="AY449" s="83">
        <v>0</v>
      </c>
      <c r="AZ449" s="83">
        <v>0</v>
      </c>
      <c r="BA449" s="83">
        <v>0</v>
      </c>
      <c r="BB449" s="83">
        <v>0</v>
      </c>
      <c r="BC449" s="83">
        <v>0</v>
      </c>
      <c r="BD449" s="83">
        <v>0</v>
      </c>
      <c r="BE449" s="586">
        <f t="shared" si="37"/>
        <v>0</v>
      </c>
      <c r="BF449" s="82">
        <v>1</v>
      </c>
    </row>
    <row r="450" spans="1:58">
      <c r="A450" s="598" t="s">
        <v>568</v>
      </c>
      <c r="B450" s="586">
        <v>0</v>
      </c>
      <c r="C450" s="586">
        <v>0</v>
      </c>
      <c r="D450" s="586">
        <v>0</v>
      </c>
      <c r="E450" s="586">
        <v>0</v>
      </c>
      <c r="F450" s="586">
        <v>0</v>
      </c>
      <c r="G450" s="586">
        <v>0</v>
      </c>
      <c r="H450" s="586">
        <v>0</v>
      </c>
      <c r="I450" s="586">
        <v>0</v>
      </c>
      <c r="J450" s="586">
        <v>0</v>
      </c>
      <c r="K450" s="599">
        <v>1</v>
      </c>
      <c r="L450" s="586">
        <v>0</v>
      </c>
      <c r="M450" s="586">
        <v>0</v>
      </c>
      <c r="N450" s="586">
        <v>0</v>
      </c>
      <c r="O450" s="586">
        <v>0</v>
      </c>
      <c r="P450" s="586">
        <v>0</v>
      </c>
      <c r="Q450" s="586">
        <v>0</v>
      </c>
      <c r="R450" s="586">
        <v>0</v>
      </c>
      <c r="S450" s="586">
        <v>0</v>
      </c>
      <c r="T450" s="586">
        <v>0</v>
      </c>
      <c r="U450" s="599">
        <v>1</v>
      </c>
      <c r="V450" s="586">
        <v>0</v>
      </c>
      <c r="W450" s="586">
        <v>0</v>
      </c>
      <c r="X450" s="586">
        <v>0</v>
      </c>
      <c r="Y450" s="586">
        <v>0</v>
      </c>
      <c r="Z450" s="586">
        <v>0</v>
      </c>
      <c r="AA450" s="586">
        <v>0</v>
      </c>
      <c r="AB450" s="586">
        <v>0</v>
      </c>
      <c r="AC450" s="586">
        <v>0</v>
      </c>
      <c r="AD450" s="586">
        <v>0</v>
      </c>
      <c r="AE450" s="586">
        <f t="shared" si="36"/>
        <v>0</v>
      </c>
      <c r="AF450" s="599">
        <v>1</v>
      </c>
      <c r="AG450" s="586">
        <v>0</v>
      </c>
      <c r="AH450" s="586">
        <v>0</v>
      </c>
      <c r="AI450" s="586">
        <v>0</v>
      </c>
      <c r="AJ450" s="586">
        <v>0</v>
      </c>
      <c r="AK450" s="586">
        <v>0</v>
      </c>
      <c r="AL450" s="586">
        <v>0</v>
      </c>
      <c r="AM450" s="586">
        <v>0</v>
      </c>
      <c r="AN450" s="586">
        <v>0</v>
      </c>
      <c r="AO450" s="586">
        <v>0</v>
      </c>
      <c r="AP450" s="599">
        <v>1</v>
      </c>
      <c r="AV450" s="83">
        <v>0</v>
      </c>
      <c r="AW450" s="83">
        <v>0</v>
      </c>
      <c r="AX450" s="83">
        <v>0</v>
      </c>
      <c r="AY450" s="83">
        <v>0</v>
      </c>
      <c r="AZ450" s="83">
        <v>0</v>
      </c>
      <c r="BA450" s="83">
        <v>0</v>
      </c>
      <c r="BB450" s="83">
        <v>0</v>
      </c>
      <c r="BC450" s="83">
        <v>0</v>
      </c>
      <c r="BD450" s="83">
        <v>0</v>
      </c>
      <c r="BE450" s="586">
        <f t="shared" si="37"/>
        <v>0</v>
      </c>
      <c r="BF450" s="82">
        <v>1</v>
      </c>
    </row>
    <row r="451" spans="1:58">
      <c r="A451" s="598" t="s">
        <v>567</v>
      </c>
      <c r="B451" s="586">
        <v>0</v>
      </c>
      <c r="C451" s="586">
        <v>0</v>
      </c>
      <c r="D451" s="586">
        <v>0</v>
      </c>
      <c r="E451" s="586">
        <v>0</v>
      </c>
      <c r="F451" s="586">
        <v>0</v>
      </c>
      <c r="G451" s="586">
        <v>0</v>
      </c>
      <c r="H451" s="586">
        <v>0</v>
      </c>
      <c r="I451" s="586">
        <v>0</v>
      </c>
      <c r="J451" s="586">
        <v>0</v>
      </c>
      <c r="K451" s="599">
        <v>1</v>
      </c>
      <c r="L451" s="586">
        <v>0</v>
      </c>
      <c r="M451" s="586">
        <v>0</v>
      </c>
      <c r="N451" s="586">
        <v>0</v>
      </c>
      <c r="O451" s="586">
        <v>0</v>
      </c>
      <c r="P451" s="586">
        <v>0</v>
      </c>
      <c r="Q451" s="586">
        <v>0</v>
      </c>
      <c r="R451" s="586">
        <v>0</v>
      </c>
      <c r="S451" s="586">
        <v>0</v>
      </c>
      <c r="T451" s="586">
        <v>0</v>
      </c>
      <c r="U451" s="599">
        <v>1</v>
      </c>
      <c r="V451" s="586">
        <v>0</v>
      </c>
      <c r="W451" s="586">
        <v>0</v>
      </c>
      <c r="X451" s="586">
        <v>0</v>
      </c>
      <c r="Y451" s="586">
        <v>0</v>
      </c>
      <c r="Z451" s="586">
        <v>0</v>
      </c>
      <c r="AA451" s="586">
        <v>0</v>
      </c>
      <c r="AB451" s="586">
        <v>0</v>
      </c>
      <c r="AC451" s="586">
        <v>0</v>
      </c>
      <c r="AD451" s="586">
        <v>0</v>
      </c>
      <c r="AE451" s="586">
        <f t="shared" si="36"/>
        <v>0</v>
      </c>
      <c r="AF451" s="599">
        <v>1</v>
      </c>
      <c r="AG451" s="586">
        <v>0</v>
      </c>
      <c r="AH451" s="586">
        <v>0</v>
      </c>
      <c r="AI451" s="586">
        <v>0</v>
      </c>
      <c r="AJ451" s="586">
        <v>0</v>
      </c>
      <c r="AK451" s="586">
        <v>0</v>
      </c>
      <c r="AL451" s="586">
        <v>0</v>
      </c>
      <c r="AM451" s="586">
        <v>0</v>
      </c>
      <c r="AN451" s="586">
        <v>0</v>
      </c>
      <c r="AO451" s="586">
        <v>0</v>
      </c>
      <c r="AP451" s="599">
        <v>1</v>
      </c>
      <c r="AV451" s="83">
        <v>0</v>
      </c>
      <c r="AW451" s="83">
        <v>0</v>
      </c>
      <c r="AX451" s="83">
        <v>0</v>
      </c>
      <c r="AY451" s="83">
        <v>0</v>
      </c>
      <c r="AZ451" s="83">
        <v>0</v>
      </c>
      <c r="BA451" s="83">
        <v>0</v>
      </c>
      <c r="BB451" s="83">
        <v>0</v>
      </c>
      <c r="BC451" s="83">
        <v>0</v>
      </c>
      <c r="BD451" s="83">
        <v>0</v>
      </c>
      <c r="BE451" s="586">
        <f t="shared" si="37"/>
        <v>0</v>
      </c>
      <c r="BF451" s="82">
        <v>1</v>
      </c>
    </row>
    <row r="452" spans="1:58">
      <c r="A452" s="598" t="s">
        <v>566</v>
      </c>
      <c r="B452" s="586">
        <v>4376771.2464369396</v>
      </c>
      <c r="C452" s="586">
        <v>4376771.2464369396</v>
      </c>
      <c r="D452" s="586">
        <v>0</v>
      </c>
      <c r="E452" s="586">
        <v>0</v>
      </c>
      <c r="F452" s="586">
        <v>4376771.2464369396</v>
      </c>
      <c r="G452" s="586">
        <v>4376771.2464369396</v>
      </c>
      <c r="H452" s="586">
        <v>0</v>
      </c>
      <c r="I452" s="586">
        <v>0</v>
      </c>
      <c r="J452" s="586">
        <v>4376771.2464369396</v>
      </c>
      <c r="K452" s="599">
        <v>1</v>
      </c>
      <c r="L452" s="586">
        <v>4410187.2392763896</v>
      </c>
      <c r="M452" s="586">
        <v>4410187.2392763896</v>
      </c>
      <c r="N452" s="586">
        <v>0</v>
      </c>
      <c r="O452" s="586">
        <v>0</v>
      </c>
      <c r="P452" s="586">
        <v>4410187.2392763896</v>
      </c>
      <c r="Q452" s="586">
        <v>4410187.2392763896</v>
      </c>
      <c r="R452" s="586">
        <v>0</v>
      </c>
      <c r="S452" s="586">
        <v>0</v>
      </c>
      <c r="T452" s="586">
        <v>4410187.2392763896</v>
      </c>
      <c r="U452" s="599">
        <v>1</v>
      </c>
      <c r="V452" s="586">
        <v>4451080.3537645787</v>
      </c>
      <c r="W452" s="586">
        <v>4451080.3537645787</v>
      </c>
      <c r="X452" s="586">
        <v>0</v>
      </c>
      <c r="Y452" s="586">
        <v>0</v>
      </c>
      <c r="Z452" s="586">
        <v>4451080.3537645787</v>
      </c>
      <c r="AA452" s="586">
        <v>4451080.3537645787</v>
      </c>
      <c r="AB452" s="586">
        <v>0</v>
      </c>
      <c r="AC452" s="586">
        <v>0</v>
      </c>
      <c r="AD452" s="586">
        <v>4451080.3537645787</v>
      </c>
      <c r="AE452" s="586">
        <f t="shared" si="36"/>
        <v>4451080.3537645787</v>
      </c>
      <c r="AF452" s="599">
        <v>1</v>
      </c>
      <c r="AG452" s="586">
        <v>4498107.6026024865</v>
      </c>
      <c r="AH452" s="586">
        <v>4498107.6026024865</v>
      </c>
      <c r="AI452" s="586">
        <v>0</v>
      </c>
      <c r="AJ452" s="586">
        <v>0</v>
      </c>
      <c r="AK452" s="586">
        <v>4498107.6026024865</v>
      </c>
      <c r="AL452" s="586">
        <v>4498107.6026024865</v>
      </c>
      <c r="AM452" s="586">
        <v>0</v>
      </c>
      <c r="AN452" s="586">
        <v>0</v>
      </c>
      <c r="AO452" s="586">
        <v>4498107.6026024865</v>
      </c>
      <c r="AP452" s="599">
        <v>1</v>
      </c>
      <c r="AV452" s="83">
        <v>4498107.6026024865</v>
      </c>
      <c r="AW452" s="83">
        <v>4498107.6026024865</v>
      </c>
      <c r="AX452" s="83">
        <v>0</v>
      </c>
      <c r="AY452" s="83">
        <v>0</v>
      </c>
      <c r="AZ452" s="83">
        <v>4498107.6026024865</v>
      </c>
      <c r="BA452" s="83">
        <v>4498107.6026024865</v>
      </c>
      <c r="BB452" s="83">
        <v>0</v>
      </c>
      <c r="BC452" s="83">
        <v>0</v>
      </c>
      <c r="BD452" s="83">
        <v>4498107.6026024865</v>
      </c>
      <c r="BE452" s="586">
        <f t="shared" si="37"/>
        <v>4498107.6026024865</v>
      </c>
      <c r="BF452" s="82">
        <v>1</v>
      </c>
    </row>
    <row r="453" spans="1:58">
      <c r="A453" s="598" t="s">
        <v>565</v>
      </c>
      <c r="B453" s="586">
        <v>332476.59249761858</v>
      </c>
      <c r="C453" s="586">
        <v>332476.59249761858</v>
      </c>
      <c r="D453" s="586">
        <v>-332476.59249761858</v>
      </c>
      <c r="E453" s="586">
        <v>0</v>
      </c>
      <c r="F453" s="586">
        <v>0</v>
      </c>
      <c r="G453" s="586">
        <v>332476.59249761858</v>
      </c>
      <c r="H453" s="586">
        <v>-332476.59249761858</v>
      </c>
      <c r="I453" s="586">
        <v>0</v>
      </c>
      <c r="J453" s="586">
        <v>0</v>
      </c>
      <c r="K453" s="599">
        <v>1</v>
      </c>
      <c r="L453" s="586">
        <v>325912.55083930609</v>
      </c>
      <c r="M453" s="586">
        <v>325912.55083930609</v>
      </c>
      <c r="N453" s="586">
        <v>-325912.55083930609</v>
      </c>
      <c r="O453" s="586">
        <v>0</v>
      </c>
      <c r="P453" s="586">
        <v>0</v>
      </c>
      <c r="Q453" s="586">
        <v>325912.55083930609</v>
      </c>
      <c r="R453" s="586">
        <v>-325912.55083930609</v>
      </c>
      <c r="S453" s="586">
        <v>0</v>
      </c>
      <c r="T453" s="586">
        <v>0</v>
      </c>
      <c r="U453" s="599">
        <v>1</v>
      </c>
      <c r="V453" s="586">
        <v>333043.53873381362</v>
      </c>
      <c r="W453" s="586">
        <v>333043.53873381362</v>
      </c>
      <c r="X453" s="586">
        <v>-333043.53873381362</v>
      </c>
      <c r="Y453" s="586">
        <v>0</v>
      </c>
      <c r="Z453" s="586">
        <v>0</v>
      </c>
      <c r="AA453" s="586">
        <v>333043.53873381362</v>
      </c>
      <c r="AB453" s="586">
        <v>-333043.53873381362</v>
      </c>
      <c r="AC453" s="586">
        <v>0</v>
      </c>
      <c r="AD453" s="586">
        <v>0</v>
      </c>
      <c r="AE453" s="586">
        <f t="shared" si="36"/>
        <v>0</v>
      </c>
      <c r="AF453" s="599">
        <v>1</v>
      </c>
      <c r="AG453" s="586">
        <v>342729.87197539222</v>
      </c>
      <c r="AH453" s="586">
        <v>342729.87197539222</v>
      </c>
      <c r="AI453" s="586">
        <v>-342729.87197539222</v>
      </c>
      <c r="AJ453" s="586">
        <v>0</v>
      </c>
      <c r="AK453" s="586">
        <v>0</v>
      </c>
      <c r="AL453" s="586">
        <v>342729.87197539222</v>
      </c>
      <c r="AM453" s="586">
        <v>-342729.87197539222</v>
      </c>
      <c r="AN453" s="586">
        <v>0</v>
      </c>
      <c r="AO453" s="586">
        <v>0</v>
      </c>
      <c r="AP453" s="599">
        <v>1</v>
      </c>
      <c r="AV453" s="83">
        <v>342729.87197539222</v>
      </c>
      <c r="AW453" s="83">
        <v>342729.87197539222</v>
      </c>
      <c r="AX453" s="83">
        <v>-342729.87197539222</v>
      </c>
      <c r="AY453" s="83">
        <v>0</v>
      </c>
      <c r="AZ453" s="83">
        <v>0</v>
      </c>
      <c r="BA453" s="83">
        <v>342729.87197539222</v>
      </c>
      <c r="BB453" s="83">
        <v>-342729.87197539222</v>
      </c>
      <c r="BC453" s="83">
        <v>0</v>
      </c>
      <c r="BD453" s="83">
        <v>0</v>
      </c>
      <c r="BE453" s="586">
        <f t="shared" si="37"/>
        <v>0</v>
      </c>
      <c r="BF453" s="82">
        <v>1</v>
      </c>
    </row>
    <row r="454" spans="1:58">
      <c r="A454" s="598" t="s">
        <v>564</v>
      </c>
      <c r="B454" s="586">
        <v>70398.492109963277</v>
      </c>
      <c r="C454" s="586">
        <v>70398.492109963277</v>
      </c>
      <c r="D454" s="586">
        <v>-70398.492109963277</v>
      </c>
      <c r="E454" s="586">
        <v>0</v>
      </c>
      <c r="F454" s="586">
        <v>0</v>
      </c>
      <c r="G454" s="586">
        <v>70398.492109963277</v>
      </c>
      <c r="H454" s="586">
        <v>-70398.492109963277</v>
      </c>
      <c r="I454" s="586">
        <v>0</v>
      </c>
      <c r="J454" s="586">
        <v>0</v>
      </c>
      <c r="K454" s="599">
        <v>1</v>
      </c>
      <c r="L454" s="586">
        <v>59134.43537421435</v>
      </c>
      <c r="M454" s="586">
        <v>59134.43537421435</v>
      </c>
      <c r="N454" s="586">
        <v>-59134.43537421435</v>
      </c>
      <c r="O454" s="586">
        <v>0</v>
      </c>
      <c r="P454" s="586">
        <v>0</v>
      </c>
      <c r="Q454" s="586">
        <v>59134.43537421435</v>
      </c>
      <c r="R454" s="586">
        <v>-59134.43537421435</v>
      </c>
      <c r="S454" s="586">
        <v>0</v>
      </c>
      <c r="T454" s="586">
        <v>0</v>
      </c>
      <c r="U454" s="599">
        <v>1</v>
      </c>
      <c r="V454" s="586">
        <v>52151.745168113681</v>
      </c>
      <c r="W454" s="586">
        <v>52151.745168113681</v>
      </c>
      <c r="X454" s="586">
        <v>-52151.745168113681</v>
      </c>
      <c r="Y454" s="586">
        <v>0</v>
      </c>
      <c r="Z454" s="586">
        <v>0</v>
      </c>
      <c r="AA454" s="586">
        <v>52151.745168113681</v>
      </c>
      <c r="AB454" s="586">
        <v>-52151.745168113681</v>
      </c>
      <c r="AC454" s="586">
        <v>0</v>
      </c>
      <c r="AD454" s="586">
        <v>0</v>
      </c>
      <c r="AE454" s="586">
        <f t="shared" si="36"/>
        <v>0</v>
      </c>
      <c r="AF454" s="599">
        <v>1</v>
      </c>
      <c r="AG454" s="586">
        <v>51548.3404965398</v>
      </c>
      <c r="AH454" s="586">
        <v>51548.3404965398</v>
      </c>
      <c r="AI454" s="586">
        <v>-51548.3404965398</v>
      </c>
      <c r="AJ454" s="586">
        <v>0</v>
      </c>
      <c r="AK454" s="586">
        <v>0</v>
      </c>
      <c r="AL454" s="586">
        <v>51548.3404965398</v>
      </c>
      <c r="AM454" s="586">
        <v>-51548.3404965398</v>
      </c>
      <c r="AN454" s="586">
        <v>0</v>
      </c>
      <c r="AO454" s="586">
        <v>0</v>
      </c>
      <c r="AP454" s="599">
        <v>1</v>
      </c>
      <c r="AV454" s="83">
        <v>51548.3404965398</v>
      </c>
      <c r="AW454" s="83">
        <v>51548.3404965398</v>
      </c>
      <c r="AX454" s="83">
        <v>-51548.3404965398</v>
      </c>
      <c r="AY454" s="83">
        <v>0</v>
      </c>
      <c r="AZ454" s="83">
        <v>0</v>
      </c>
      <c r="BA454" s="83">
        <v>51548.3404965398</v>
      </c>
      <c r="BB454" s="83">
        <v>-51548.3404965398</v>
      </c>
      <c r="BC454" s="83">
        <v>0</v>
      </c>
      <c r="BD454" s="83">
        <v>0</v>
      </c>
      <c r="BE454" s="586">
        <f t="shared" si="37"/>
        <v>0</v>
      </c>
      <c r="BF454" s="82">
        <v>1</v>
      </c>
    </row>
    <row r="455" spans="1:58">
      <c r="A455" s="598" t="s">
        <v>563</v>
      </c>
      <c r="B455" s="586">
        <v>2520806.0192534891</v>
      </c>
      <c r="C455" s="586">
        <v>2520806.0192534891</v>
      </c>
      <c r="D455" s="586">
        <v>-2520806.0192534891</v>
      </c>
      <c r="E455" s="586">
        <v>0</v>
      </c>
      <c r="F455" s="586">
        <v>0</v>
      </c>
      <c r="G455" s="586">
        <v>2520806.0192534891</v>
      </c>
      <c r="H455" s="586">
        <v>-2520806.0192534891</v>
      </c>
      <c r="I455" s="586">
        <v>0</v>
      </c>
      <c r="J455" s="586">
        <v>0</v>
      </c>
      <c r="K455" s="599">
        <v>1</v>
      </c>
      <c r="L455" s="586">
        <v>2010747.132695152</v>
      </c>
      <c r="M455" s="586">
        <v>2010747.132695152</v>
      </c>
      <c r="N455" s="586">
        <v>-2010747.132695152</v>
      </c>
      <c r="O455" s="586">
        <v>0</v>
      </c>
      <c r="P455" s="586">
        <v>0</v>
      </c>
      <c r="Q455" s="586">
        <v>2010747.132695152</v>
      </c>
      <c r="R455" s="586">
        <v>-2010747.132695152</v>
      </c>
      <c r="S455" s="586">
        <v>0</v>
      </c>
      <c r="T455" s="586">
        <v>0</v>
      </c>
      <c r="U455" s="599">
        <v>1</v>
      </c>
      <c r="V455" s="586">
        <v>2247556.1963200257</v>
      </c>
      <c r="W455" s="586">
        <v>2247556.1963200257</v>
      </c>
      <c r="X455" s="586">
        <v>-2247556.1963200257</v>
      </c>
      <c r="Y455" s="586">
        <v>0</v>
      </c>
      <c r="Z455" s="586">
        <v>0</v>
      </c>
      <c r="AA455" s="586">
        <v>2247556.1963200257</v>
      </c>
      <c r="AB455" s="586">
        <v>-2247556.1963200257</v>
      </c>
      <c r="AC455" s="586">
        <v>0</v>
      </c>
      <c r="AD455" s="586">
        <v>0</v>
      </c>
      <c r="AE455" s="586">
        <f t="shared" si="36"/>
        <v>0</v>
      </c>
      <c r="AF455" s="599">
        <v>1</v>
      </c>
      <c r="AG455" s="586">
        <v>2403013.1320979241</v>
      </c>
      <c r="AH455" s="586">
        <v>2403013.1320979241</v>
      </c>
      <c r="AI455" s="586">
        <v>-2403013.1320979241</v>
      </c>
      <c r="AJ455" s="586">
        <v>0</v>
      </c>
      <c r="AK455" s="586">
        <v>0</v>
      </c>
      <c r="AL455" s="586">
        <v>2403013.1320979241</v>
      </c>
      <c r="AM455" s="586">
        <v>-2403013.1320979241</v>
      </c>
      <c r="AN455" s="586">
        <v>0</v>
      </c>
      <c r="AO455" s="586">
        <v>0</v>
      </c>
      <c r="AP455" s="599">
        <v>1</v>
      </c>
      <c r="AV455" s="83">
        <v>2403013.1320979241</v>
      </c>
      <c r="AW455" s="83">
        <v>2403013.1320979241</v>
      </c>
      <c r="AX455" s="83">
        <v>-2403013.1320979241</v>
      </c>
      <c r="AY455" s="83">
        <v>0</v>
      </c>
      <c r="AZ455" s="83">
        <v>0</v>
      </c>
      <c r="BA455" s="83">
        <v>2403013.1320979241</v>
      </c>
      <c r="BB455" s="83">
        <v>-2403013.1320979241</v>
      </c>
      <c r="BC455" s="83">
        <v>0</v>
      </c>
      <c r="BD455" s="83">
        <v>0</v>
      </c>
      <c r="BE455" s="586">
        <f t="shared" si="37"/>
        <v>0</v>
      </c>
      <c r="BF455" s="82">
        <v>1</v>
      </c>
    </row>
    <row r="456" spans="1:58">
      <c r="A456" s="598" t="s">
        <v>562</v>
      </c>
      <c r="B456" s="586">
        <v>0</v>
      </c>
      <c r="C456" s="586">
        <v>0</v>
      </c>
      <c r="D456" s="586">
        <v>0</v>
      </c>
      <c r="E456" s="586">
        <v>0</v>
      </c>
      <c r="F456" s="586">
        <v>0</v>
      </c>
      <c r="G456" s="586">
        <v>0</v>
      </c>
      <c r="H456" s="586">
        <v>0</v>
      </c>
      <c r="I456" s="586">
        <v>0</v>
      </c>
      <c r="J456" s="586">
        <v>0</v>
      </c>
      <c r="K456" s="599">
        <v>1</v>
      </c>
      <c r="L456" s="586">
        <v>0</v>
      </c>
      <c r="M456" s="586">
        <v>0</v>
      </c>
      <c r="N456" s="586">
        <v>0</v>
      </c>
      <c r="O456" s="586">
        <v>0</v>
      </c>
      <c r="P456" s="586">
        <v>0</v>
      </c>
      <c r="Q456" s="586">
        <v>0</v>
      </c>
      <c r="R456" s="586">
        <v>0</v>
      </c>
      <c r="S456" s="586">
        <v>0</v>
      </c>
      <c r="T456" s="586">
        <v>0</v>
      </c>
      <c r="U456" s="599">
        <v>1</v>
      </c>
      <c r="V456" s="586">
        <v>0</v>
      </c>
      <c r="W456" s="586">
        <v>0</v>
      </c>
      <c r="X456" s="586">
        <v>0</v>
      </c>
      <c r="Y456" s="586">
        <v>0</v>
      </c>
      <c r="Z456" s="586">
        <v>0</v>
      </c>
      <c r="AA456" s="586">
        <v>0</v>
      </c>
      <c r="AB456" s="586">
        <v>0</v>
      </c>
      <c r="AC456" s="586">
        <v>0</v>
      </c>
      <c r="AD456" s="586">
        <v>0</v>
      </c>
      <c r="AE456" s="586">
        <f t="shared" si="36"/>
        <v>0</v>
      </c>
      <c r="AF456" s="599">
        <v>1</v>
      </c>
      <c r="AG456" s="586">
        <v>0</v>
      </c>
      <c r="AH456" s="586">
        <v>0</v>
      </c>
      <c r="AI456" s="586">
        <v>0</v>
      </c>
      <c r="AJ456" s="586">
        <v>0</v>
      </c>
      <c r="AK456" s="586">
        <v>0</v>
      </c>
      <c r="AL456" s="586">
        <v>0</v>
      </c>
      <c r="AM456" s="586">
        <v>0</v>
      </c>
      <c r="AN456" s="586">
        <v>0</v>
      </c>
      <c r="AO456" s="586">
        <v>0</v>
      </c>
      <c r="AP456" s="599">
        <v>1</v>
      </c>
      <c r="AV456" s="83">
        <v>0</v>
      </c>
      <c r="AW456" s="83">
        <v>0</v>
      </c>
      <c r="AX456" s="83">
        <v>0</v>
      </c>
      <c r="AY456" s="83">
        <v>0</v>
      </c>
      <c r="AZ456" s="83">
        <v>0</v>
      </c>
      <c r="BA456" s="83">
        <v>0</v>
      </c>
      <c r="BB456" s="83">
        <v>0</v>
      </c>
      <c r="BC456" s="83">
        <v>0</v>
      </c>
      <c r="BD456" s="83">
        <v>0</v>
      </c>
      <c r="BE456" s="586">
        <f t="shared" si="37"/>
        <v>0</v>
      </c>
      <c r="BF456" s="82">
        <v>1</v>
      </c>
    </row>
    <row r="457" spans="1:58">
      <c r="A457" s="598" t="s">
        <v>561</v>
      </c>
      <c r="B457" s="586">
        <v>355663.96731461387</v>
      </c>
      <c r="C457" s="586">
        <v>355663.96731461387</v>
      </c>
      <c r="D457" s="586">
        <v>-355663.96731461387</v>
      </c>
      <c r="E457" s="586">
        <v>0</v>
      </c>
      <c r="F457" s="586">
        <v>0</v>
      </c>
      <c r="G457" s="586">
        <v>355663.96731461387</v>
      </c>
      <c r="H457" s="586">
        <v>-355663.96731461387</v>
      </c>
      <c r="I457" s="586">
        <v>0</v>
      </c>
      <c r="J457" s="586">
        <v>0</v>
      </c>
      <c r="K457" s="599">
        <v>1</v>
      </c>
      <c r="L457" s="586">
        <v>242246.88601853012</v>
      </c>
      <c r="M457" s="586">
        <v>242246.88601853012</v>
      </c>
      <c r="N457" s="586">
        <v>-242246.88601853012</v>
      </c>
      <c r="O457" s="586">
        <v>0</v>
      </c>
      <c r="P457" s="586">
        <v>0</v>
      </c>
      <c r="Q457" s="586">
        <v>242246.88601853012</v>
      </c>
      <c r="R457" s="586">
        <v>-242246.88601853012</v>
      </c>
      <c r="S457" s="586">
        <v>0</v>
      </c>
      <c r="T457" s="586">
        <v>0</v>
      </c>
      <c r="U457" s="599">
        <v>1</v>
      </c>
      <c r="V457" s="586">
        <v>236657.61544372473</v>
      </c>
      <c r="W457" s="586">
        <v>236657.61544372473</v>
      </c>
      <c r="X457" s="586">
        <v>-236657.61544372473</v>
      </c>
      <c r="Y457" s="586">
        <v>0</v>
      </c>
      <c r="Z457" s="586">
        <v>0</v>
      </c>
      <c r="AA457" s="586">
        <v>236657.61544372473</v>
      </c>
      <c r="AB457" s="586">
        <v>-236657.61544372473</v>
      </c>
      <c r="AC457" s="586">
        <v>0</v>
      </c>
      <c r="AD457" s="586">
        <v>0</v>
      </c>
      <c r="AE457" s="586">
        <f t="shared" si="36"/>
        <v>0</v>
      </c>
      <c r="AF457" s="599">
        <v>1</v>
      </c>
      <c r="AG457" s="586">
        <v>219733.33247346416</v>
      </c>
      <c r="AH457" s="586">
        <v>219733.33247346416</v>
      </c>
      <c r="AI457" s="586">
        <v>-219733.33247346416</v>
      </c>
      <c r="AJ457" s="586">
        <v>0</v>
      </c>
      <c r="AK457" s="586">
        <v>0</v>
      </c>
      <c r="AL457" s="586">
        <v>219733.33247346416</v>
      </c>
      <c r="AM457" s="586">
        <v>-219733.33247346416</v>
      </c>
      <c r="AN457" s="586">
        <v>0</v>
      </c>
      <c r="AO457" s="586">
        <v>0</v>
      </c>
      <c r="AP457" s="599">
        <v>1</v>
      </c>
      <c r="AV457" s="83">
        <v>219733.33247346416</v>
      </c>
      <c r="AW457" s="83">
        <v>219733.33247346416</v>
      </c>
      <c r="AX457" s="83">
        <v>-219733.33247346416</v>
      </c>
      <c r="AY457" s="83">
        <v>0</v>
      </c>
      <c r="AZ457" s="83">
        <v>0</v>
      </c>
      <c r="BA457" s="83">
        <v>219733.33247346416</v>
      </c>
      <c r="BB457" s="83">
        <v>-219733.33247346416</v>
      </c>
      <c r="BC457" s="83">
        <v>0</v>
      </c>
      <c r="BD457" s="83">
        <v>0</v>
      </c>
      <c r="BE457" s="586">
        <f t="shared" si="37"/>
        <v>0</v>
      </c>
      <c r="BF457" s="82">
        <v>1</v>
      </c>
    </row>
    <row r="458" spans="1:58">
      <c r="A458" s="598" t="s">
        <v>560</v>
      </c>
      <c r="B458" s="586">
        <v>0</v>
      </c>
      <c r="C458" s="586">
        <v>0</v>
      </c>
      <c r="D458" s="586">
        <v>0</v>
      </c>
      <c r="E458" s="586">
        <v>0</v>
      </c>
      <c r="F458" s="586">
        <v>0</v>
      </c>
      <c r="G458" s="586">
        <v>0</v>
      </c>
      <c r="H458" s="586">
        <v>0</v>
      </c>
      <c r="I458" s="586">
        <v>0</v>
      </c>
      <c r="J458" s="586">
        <v>0</v>
      </c>
      <c r="K458" s="599">
        <v>0.9662373491814843</v>
      </c>
      <c r="L458" s="586">
        <v>0</v>
      </c>
      <c r="M458" s="586">
        <v>0</v>
      </c>
      <c r="N458" s="586">
        <v>0</v>
      </c>
      <c r="O458" s="586">
        <v>0</v>
      </c>
      <c r="P458" s="586">
        <v>0</v>
      </c>
      <c r="Q458" s="586">
        <v>0</v>
      </c>
      <c r="R458" s="586">
        <v>0</v>
      </c>
      <c r="S458" s="586">
        <v>0</v>
      </c>
      <c r="T458" s="586">
        <v>0</v>
      </c>
      <c r="U458" s="599">
        <v>0.96528100936137662</v>
      </c>
      <c r="V458" s="586">
        <v>0</v>
      </c>
      <c r="W458" s="586">
        <v>0</v>
      </c>
      <c r="X458" s="586">
        <v>0</v>
      </c>
      <c r="Y458" s="586">
        <v>0</v>
      </c>
      <c r="Z458" s="586">
        <v>0</v>
      </c>
      <c r="AA458" s="586">
        <v>0</v>
      </c>
      <c r="AB458" s="586">
        <v>0</v>
      </c>
      <c r="AC458" s="586">
        <v>0</v>
      </c>
      <c r="AD458" s="586">
        <v>0</v>
      </c>
      <c r="AE458" s="586">
        <f t="shared" si="36"/>
        <v>0</v>
      </c>
      <c r="AF458" s="599">
        <v>0.96745351419595016</v>
      </c>
      <c r="AG458" s="586">
        <v>0</v>
      </c>
      <c r="AH458" s="586">
        <v>0</v>
      </c>
      <c r="AI458" s="586">
        <v>0</v>
      </c>
      <c r="AJ458" s="586">
        <v>0</v>
      </c>
      <c r="AK458" s="586">
        <v>0</v>
      </c>
      <c r="AL458" s="586">
        <v>0</v>
      </c>
      <c r="AM458" s="586">
        <v>0</v>
      </c>
      <c r="AN458" s="586">
        <v>0</v>
      </c>
      <c r="AO458" s="586">
        <v>0</v>
      </c>
      <c r="AP458" s="599">
        <v>0.96820423313819459</v>
      </c>
      <c r="AV458" s="83">
        <v>0</v>
      </c>
      <c r="AW458" s="83">
        <v>0</v>
      </c>
      <c r="AX458" s="83">
        <v>0</v>
      </c>
      <c r="AY458" s="83">
        <v>0</v>
      </c>
      <c r="AZ458" s="83">
        <v>0</v>
      </c>
      <c r="BA458" s="83">
        <v>0</v>
      </c>
      <c r="BB458" s="83">
        <v>0</v>
      </c>
      <c r="BC458" s="83">
        <v>0</v>
      </c>
      <c r="BD458" s="83">
        <v>0</v>
      </c>
      <c r="BE458" s="586">
        <f t="shared" si="37"/>
        <v>0</v>
      </c>
      <c r="BF458" s="82">
        <v>0.96820423313819459</v>
      </c>
    </row>
    <row r="459" spans="1:58">
      <c r="A459" s="598" t="s">
        <v>559</v>
      </c>
      <c r="B459" s="586">
        <v>0</v>
      </c>
      <c r="C459" s="586">
        <v>0</v>
      </c>
      <c r="D459" s="586">
        <v>0</v>
      </c>
      <c r="E459" s="586">
        <v>0</v>
      </c>
      <c r="F459" s="586">
        <v>0</v>
      </c>
      <c r="G459" s="586">
        <v>0</v>
      </c>
      <c r="H459" s="586">
        <v>0</v>
      </c>
      <c r="I459" s="586">
        <v>0</v>
      </c>
      <c r="J459" s="586">
        <v>0</v>
      </c>
      <c r="K459" s="599">
        <v>1</v>
      </c>
      <c r="L459" s="586">
        <v>0</v>
      </c>
      <c r="M459" s="586">
        <v>0</v>
      </c>
      <c r="N459" s="586">
        <v>0</v>
      </c>
      <c r="O459" s="586">
        <v>0</v>
      </c>
      <c r="P459" s="586">
        <v>0</v>
      </c>
      <c r="Q459" s="586">
        <v>0</v>
      </c>
      <c r="R459" s="586">
        <v>0</v>
      </c>
      <c r="S459" s="586">
        <v>0</v>
      </c>
      <c r="T459" s="586">
        <v>0</v>
      </c>
      <c r="U459" s="599">
        <v>1</v>
      </c>
      <c r="V459" s="586">
        <v>0</v>
      </c>
      <c r="W459" s="586">
        <v>0</v>
      </c>
      <c r="X459" s="586">
        <v>0</v>
      </c>
      <c r="Y459" s="586">
        <v>0</v>
      </c>
      <c r="Z459" s="586">
        <v>0</v>
      </c>
      <c r="AA459" s="586">
        <v>0</v>
      </c>
      <c r="AB459" s="586">
        <v>0</v>
      </c>
      <c r="AC459" s="586">
        <v>0</v>
      </c>
      <c r="AD459" s="586">
        <v>0</v>
      </c>
      <c r="AE459" s="586">
        <f t="shared" si="36"/>
        <v>0</v>
      </c>
      <c r="AF459" s="599">
        <v>1</v>
      </c>
      <c r="AG459" s="586">
        <v>0</v>
      </c>
      <c r="AH459" s="586">
        <v>0</v>
      </c>
      <c r="AI459" s="586">
        <v>0</v>
      </c>
      <c r="AJ459" s="586">
        <v>0</v>
      </c>
      <c r="AK459" s="586">
        <v>0</v>
      </c>
      <c r="AL459" s="586">
        <v>0</v>
      </c>
      <c r="AM459" s="586">
        <v>0</v>
      </c>
      <c r="AN459" s="586">
        <v>0</v>
      </c>
      <c r="AO459" s="586">
        <v>0</v>
      </c>
      <c r="AP459" s="599">
        <v>1</v>
      </c>
      <c r="AV459" s="83">
        <v>0</v>
      </c>
      <c r="AW459" s="83">
        <v>0</v>
      </c>
      <c r="AX459" s="83">
        <v>0</v>
      </c>
      <c r="AY459" s="83">
        <v>0</v>
      </c>
      <c r="AZ459" s="83">
        <v>0</v>
      </c>
      <c r="BA459" s="83">
        <v>0</v>
      </c>
      <c r="BB459" s="83">
        <v>0</v>
      </c>
      <c r="BC459" s="83">
        <v>0</v>
      </c>
      <c r="BD459" s="83">
        <v>0</v>
      </c>
      <c r="BE459" s="586">
        <f t="shared" si="37"/>
        <v>0</v>
      </c>
      <c r="BF459" s="82">
        <v>1</v>
      </c>
    </row>
    <row r="460" spans="1:58">
      <c r="A460" s="598" t="s">
        <v>558</v>
      </c>
      <c r="B460" s="586">
        <v>148367.99733600786</v>
      </c>
      <c r="C460" s="586">
        <v>148367.99733600786</v>
      </c>
      <c r="D460" s="586">
        <v>-148367.99733600786</v>
      </c>
      <c r="E460" s="586">
        <v>0</v>
      </c>
      <c r="F460" s="586">
        <v>0</v>
      </c>
      <c r="G460" s="586">
        <v>148367.99733600786</v>
      </c>
      <c r="H460" s="586">
        <v>-148367.99733600786</v>
      </c>
      <c r="I460" s="586">
        <v>0</v>
      </c>
      <c r="J460" s="586">
        <v>0</v>
      </c>
      <c r="K460" s="599">
        <v>1</v>
      </c>
      <c r="L460" s="586">
        <v>186328.35738985596</v>
      </c>
      <c r="M460" s="586">
        <v>186328.35738985596</v>
      </c>
      <c r="N460" s="586">
        <v>-186328.35738985596</v>
      </c>
      <c r="O460" s="586">
        <v>0</v>
      </c>
      <c r="P460" s="586">
        <v>0</v>
      </c>
      <c r="Q460" s="586">
        <v>186328.35738985596</v>
      </c>
      <c r="R460" s="586">
        <v>-186328.35738985596</v>
      </c>
      <c r="S460" s="586">
        <v>0</v>
      </c>
      <c r="T460" s="586">
        <v>0</v>
      </c>
      <c r="U460" s="599">
        <v>1</v>
      </c>
      <c r="V460" s="586">
        <v>153728.98481668675</v>
      </c>
      <c r="W460" s="586">
        <v>153728.98481668675</v>
      </c>
      <c r="X460" s="586">
        <v>-153728.98481668675</v>
      </c>
      <c r="Y460" s="586">
        <v>0</v>
      </c>
      <c r="Z460" s="586">
        <v>0</v>
      </c>
      <c r="AA460" s="586">
        <v>153728.98481668675</v>
      </c>
      <c r="AB460" s="586">
        <v>-153728.98481668675</v>
      </c>
      <c r="AC460" s="586">
        <v>0</v>
      </c>
      <c r="AD460" s="586">
        <v>0</v>
      </c>
      <c r="AE460" s="586">
        <f t="shared" si="36"/>
        <v>0</v>
      </c>
      <c r="AF460" s="599">
        <v>1</v>
      </c>
      <c r="AG460" s="586">
        <v>138035.45765580822</v>
      </c>
      <c r="AH460" s="586">
        <v>138035.45765580822</v>
      </c>
      <c r="AI460" s="586">
        <v>-138035.45765580822</v>
      </c>
      <c r="AJ460" s="586">
        <v>0</v>
      </c>
      <c r="AK460" s="586">
        <v>0</v>
      </c>
      <c r="AL460" s="586">
        <v>138035.45765580822</v>
      </c>
      <c r="AM460" s="586">
        <v>-138035.45765580822</v>
      </c>
      <c r="AN460" s="586">
        <v>0</v>
      </c>
      <c r="AO460" s="586">
        <v>0</v>
      </c>
      <c r="AP460" s="599">
        <v>1</v>
      </c>
      <c r="AV460" s="83">
        <v>138035.45765580822</v>
      </c>
      <c r="AW460" s="83">
        <v>138035.45765580822</v>
      </c>
      <c r="AX460" s="83">
        <v>-138035.45765580822</v>
      </c>
      <c r="AY460" s="83">
        <v>0</v>
      </c>
      <c r="AZ460" s="83">
        <v>0</v>
      </c>
      <c r="BA460" s="83">
        <v>138035.45765580822</v>
      </c>
      <c r="BB460" s="83">
        <v>-138035.45765580822</v>
      </c>
      <c r="BC460" s="83">
        <v>0</v>
      </c>
      <c r="BD460" s="83">
        <v>0</v>
      </c>
      <c r="BE460" s="586">
        <f t="shared" si="37"/>
        <v>0</v>
      </c>
      <c r="BF460" s="82">
        <v>1</v>
      </c>
    </row>
    <row r="461" spans="1:58">
      <c r="A461" s="598" t="s">
        <v>557</v>
      </c>
      <c r="B461" s="586">
        <v>63733.44000000001</v>
      </c>
      <c r="C461" s="586">
        <v>63733.44000000001</v>
      </c>
      <c r="D461" s="586">
        <v>0</v>
      </c>
      <c r="E461" s="586">
        <v>0</v>
      </c>
      <c r="F461" s="586">
        <v>63733.44000000001</v>
      </c>
      <c r="G461" s="586">
        <v>61581.630119817186</v>
      </c>
      <c r="H461" s="586">
        <v>0</v>
      </c>
      <c r="I461" s="586">
        <v>0</v>
      </c>
      <c r="J461" s="586">
        <v>61581.630119817186</v>
      </c>
      <c r="K461" s="599">
        <v>0.9662373491814843</v>
      </c>
      <c r="L461" s="586">
        <v>63733.44000000001</v>
      </c>
      <c r="M461" s="586">
        <v>63733.44000000001</v>
      </c>
      <c r="N461" s="586">
        <v>0</v>
      </c>
      <c r="O461" s="586">
        <v>0</v>
      </c>
      <c r="P461" s="586">
        <v>63733.44000000001</v>
      </c>
      <c r="Q461" s="586">
        <v>61520.679293272748</v>
      </c>
      <c r="R461" s="586">
        <v>0</v>
      </c>
      <c r="S461" s="586">
        <v>0</v>
      </c>
      <c r="T461" s="586">
        <v>61520.679293272748</v>
      </c>
      <c r="U461" s="599">
        <v>0.96528100936137662</v>
      </c>
      <c r="V461" s="586">
        <v>63733.44000000001</v>
      </c>
      <c r="W461" s="586">
        <v>63733.44000000001</v>
      </c>
      <c r="X461" s="586">
        <v>0</v>
      </c>
      <c r="Y461" s="586">
        <v>0</v>
      </c>
      <c r="Z461" s="586">
        <v>63733.44000000001</v>
      </c>
      <c r="AA461" s="586">
        <v>61659.140499796747</v>
      </c>
      <c r="AB461" s="586">
        <v>0</v>
      </c>
      <c r="AC461" s="586">
        <v>0</v>
      </c>
      <c r="AD461" s="586">
        <v>61659.140499796747</v>
      </c>
      <c r="AE461" s="586">
        <f t="shared" si="36"/>
        <v>61650.566023145853</v>
      </c>
      <c r="AF461" s="599">
        <v>0.96745351419595016</v>
      </c>
      <c r="AG461" s="586">
        <v>63733.44000000001</v>
      </c>
      <c r="AH461" s="586">
        <v>63733.44000000001</v>
      </c>
      <c r="AI461" s="586">
        <v>0</v>
      </c>
      <c r="AJ461" s="586">
        <v>0</v>
      </c>
      <c r="AK461" s="586">
        <v>63733.44000000001</v>
      </c>
      <c r="AL461" s="586">
        <v>61706.986400459144</v>
      </c>
      <c r="AM461" s="586">
        <v>0</v>
      </c>
      <c r="AN461" s="586">
        <v>0</v>
      </c>
      <c r="AO461" s="586">
        <v>61706.986400459144</v>
      </c>
      <c r="AP461" s="599">
        <v>0.96820423313819459</v>
      </c>
      <c r="AV461" s="83">
        <v>63733.44000000001</v>
      </c>
      <c r="AW461" s="83">
        <v>63733.44000000001</v>
      </c>
      <c r="AX461" s="83">
        <v>0</v>
      </c>
      <c r="AY461" s="83">
        <v>0</v>
      </c>
      <c r="AZ461" s="83">
        <v>63733.44000000001</v>
      </c>
      <c r="BA461" s="83">
        <v>61706.986400459144</v>
      </c>
      <c r="BB461" s="83">
        <v>0</v>
      </c>
      <c r="BC461" s="83">
        <v>0</v>
      </c>
      <c r="BD461" s="83">
        <v>61706.986400459144</v>
      </c>
      <c r="BE461" s="586">
        <f t="shared" si="37"/>
        <v>61695.925986715098</v>
      </c>
      <c r="BF461" s="82">
        <v>0.96820423313819459</v>
      </c>
    </row>
    <row r="462" spans="1:58">
      <c r="A462" s="598" t="s">
        <v>556</v>
      </c>
      <c r="B462" s="586">
        <v>0</v>
      </c>
      <c r="C462" s="586">
        <v>0</v>
      </c>
      <c r="D462" s="586">
        <v>0</v>
      </c>
      <c r="E462" s="586">
        <v>0</v>
      </c>
      <c r="F462" s="586">
        <v>0</v>
      </c>
      <c r="G462" s="586">
        <v>0</v>
      </c>
      <c r="H462" s="586">
        <v>0</v>
      </c>
      <c r="I462" s="586">
        <v>0</v>
      </c>
      <c r="J462" s="586">
        <v>0</v>
      </c>
      <c r="K462" s="599">
        <v>0.96287947161421517</v>
      </c>
      <c r="L462" s="586">
        <v>0</v>
      </c>
      <c r="M462" s="586">
        <v>0</v>
      </c>
      <c r="N462" s="586">
        <v>0</v>
      </c>
      <c r="O462" s="586">
        <v>0</v>
      </c>
      <c r="P462" s="586">
        <v>0</v>
      </c>
      <c r="Q462" s="586">
        <v>0</v>
      </c>
      <c r="R462" s="586">
        <v>0</v>
      </c>
      <c r="S462" s="586">
        <v>0</v>
      </c>
      <c r="T462" s="586">
        <v>0</v>
      </c>
      <c r="U462" s="599">
        <v>0.96235508192146091</v>
      </c>
      <c r="V462" s="586">
        <v>0</v>
      </c>
      <c r="W462" s="586">
        <v>0</v>
      </c>
      <c r="X462" s="586">
        <v>0</v>
      </c>
      <c r="Y462" s="586">
        <v>0</v>
      </c>
      <c r="Z462" s="586">
        <v>0</v>
      </c>
      <c r="AA462" s="586">
        <v>0</v>
      </c>
      <c r="AB462" s="586">
        <v>0</v>
      </c>
      <c r="AC462" s="586">
        <v>0</v>
      </c>
      <c r="AD462" s="586">
        <v>0</v>
      </c>
      <c r="AE462" s="586">
        <f t="shared" si="36"/>
        <v>0</v>
      </c>
      <c r="AF462" s="599">
        <v>0.96421280818140953</v>
      </c>
      <c r="AG462" s="586">
        <v>0</v>
      </c>
      <c r="AH462" s="586">
        <v>0</v>
      </c>
      <c r="AI462" s="586">
        <v>0</v>
      </c>
      <c r="AJ462" s="586">
        <v>0</v>
      </c>
      <c r="AK462" s="586">
        <v>0</v>
      </c>
      <c r="AL462" s="586">
        <v>0</v>
      </c>
      <c r="AM462" s="586">
        <v>0</v>
      </c>
      <c r="AN462" s="586">
        <v>0</v>
      </c>
      <c r="AO462" s="586">
        <v>0</v>
      </c>
      <c r="AP462" s="599">
        <v>0.96535234278281601</v>
      </c>
      <c r="AV462" s="83">
        <v>0</v>
      </c>
      <c r="AW462" s="83">
        <v>0</v>
      </c>
      <c r="AX462" s="83">
        <v>0</v>
      </c>
      <c r="AY462" s="83">
        <v>0</v>
      </c>
      <c r="AZ462" s="83">
        <v>0</v>
      </c>
      <c r="BA462" s="83">
        <v>0</v>
      </c>
      <c r="BB462" s="83">
        <v>0</v>
      </c>
      <c r="BC462" s="83">
        <v>0</v>
      </c>
      <c r="BD462" s="83">
        <v>0</v>
      </c>
      <c r="BE462" s="586">
        <f t="shared" si="37"/>
        <v>0</v>
      </c>
      <c r="BF462" s="82">
        <v>0.96535234278281601</v>
      </c>
    </row>
    <row r="463" spans="1:58">
      <c r="A463" s="598" t="s">
        <v>554</v>
      </c>
      <c r="B463" s="586">
        <v>171902.42999999996</v>
      </c>
      <c r="C463" s="586">
        <v>171902.42999999996</v>
      </c>
      <c r="D463" s="586">
        <v>-171902.42999999996</v>
      </c>
      <c r="E463" s="586">
        <v>0</v>
      </c>
      <c r="F463" s="586">
        <v>0</v>
      </c>
      <c r="G463" s="586">
        <v>162248.92785381697</v>
      </c>
      <c r="H463" s="586">
        <v>-162248.92785381697</v>
      </c>
      <c r="I463" s="586">
        <v>0</v>
      </c>
      <c r="J463" s="586">
        <v>0</v>
      </c>
      <c r="K463" s="599">
        <v>0.94384313155908861</v>
      </c>
      <c r="L463" s="586">
        <v>2337967</v>
      </c>
      <c r="M463" s="586">
        <v>2337967</v>
      </c>
      <c r="N463" s="586">
        <v>-2337967</v>
      </c>
      <c r="O463" s="586">
        <v>0</v>
      </c>
      <c r="P463" s="586">
        <v>0</v>
      </c>
      <c r="Q463" s="586">
        <v>2204179.6262401324</v>
      </c>
      <c r="R463" s="586">
        <v>-2204179.6262401324</v>
      </c>
      <c r="S463" s="586">
        <v>0</v>
      </c>
      <c r="T463" s="586">
        <v>0</v>
      </c>
      <c r="U463" s="599">
        <v>0.94277619240995802</v>
      </c>
      <c r="V463" s="586">
        <v>4192123</v>
      </c>
      <c r="W463" s="586">
        <v>4192123</v>
      </c>
      <c r="X463" s="586">
        <v>-4192123</v>
      </c>
      <c r="Y463" s="586">
        <v>0</v>
      </c>
      <c r="Z463" s="586">
        <v>0</v>
      </c>
      <c r="AA463" s="586">
        <v>3970450.1390783046</v>
      </c>
      <c r="AB463" s="586">
        <v>-3970450.1390783046</v>
      </c>
      <c r="AC463" s="586">
        <v>0</v>
      </c>
      <c r="AD463" s="586">
        <v>0</v>
      </c>
      <c r="AE463" s="586">
        <f t="shared" si="36"/>
        <v>0</v>
      </c>
      <c r="AF463" s="599">
        <v>0.94712157517284312</v>
      </c>
      <c r="AG463" s="586">
        <v>8872721</v>
      </c>
      <c r="AH463" s="586">
        <v>8872721</v>
      </c>
      <c r="AI463" s="586">
        <v>-8872721</v>
      </c>
      <c r="AJ463" s="586">
        <v>0</v>
      </c>
      <c r="AK463" s="586">
        <v>0</v>
      </c>
      <c r="AL463" s="586">
        <v>8404415.1508444585</v>
      </c>
      <c r="AM463" s="586">
        <v>-8404415.1508444585</v>
      </c>
      <c r="AN463" s="586">
        <v>0</v>
      </c>
      <c r="AO463" s="586">
        <v>0</v>
      </c>
      <c r="AP463" s="599">
        <v>0.94721959034263092</v>
      </c>
      <c r="AV463" s="83">
        <v>8872721</v>
      </c>
      <c r="AW463" s="83">
        <v>8872721</v>
      </c>
      <c r="AX463" s="83">
        <v>-8872721</v>
      </c>
      <c r="AY463" s="83">
        <v>0</v>
      </c>
      <c r="AZ463" s="83">
        <v>0</v>
      </c>
      <c r="BA463" s="83">
        <v>8404415.1508444585</v>
      </c>
      <c r="BB463" s="83">
        <v>-8404415.1508444585</v>
      </c>
      <c r="BC463" s="83">
        <v>0</v>
      </c>
      <c r="BD463" s="83">
        <v>0</v>
      </c>
      <c r="BE463" s="586">
        <f t="shared" si="37"/>
        <v>0</v>
      </c>
      <c r="BF463" s="82">
        <v>0.94721959034263092</v>
      </c>
    </row>
    <row r="464" spans="1:58" ht="15.75" thickBot="1">
      <c r="A464" s="598" t="s">
        <v>553</v>
      </c>
      <c r="B464" s="586">
        <v>0</v>
      </c>
      <c r="C464" s="586">
        <v>0</v>
      </c>
      <c r="D464" s="586">
        <v>0</v>
      </c>
      <c r="E464" s="586">
        <v>0</v>
      </c>
      <c r="F464" s="586">
        <v>0</v>
      </c>
      <c r="G464" s="586">
        <v>0</v>
      </c>
      <c r="H464" s="586">
        <v>0</v>
      </c>
      <c r="I464" s="586">
        <v>0</v>
      </c>
      <c r="J464" s="586">
        <v>0</v>
      </c>
      <c r="K464" s="599">
        <v>0.94384313155908861</v>
      </c>
      <c r="L464" s="586">
        <v>0</v>
      </c>
      <c r="M464" s="586">
        <v>0</v>
      </c>
      <c r="N464" s="586">
        <v>0</v>
      </c>
      <c r="O464" s="586">
        <v>0</v>
      </c>
      <c r="P464" s="586">
        <v>0</v>
      </c>
      <c r="Q464" s="586">
        <v>0</v>
      </c>
      <c r="R464" s="586">
        <v>0</v>
      </c>
      <c r="S464" s="586">
        <v>0</v>
      </c>
      <c r="T464" s="586">
        <v>0</v>
      </c>
      <c r="U464" s="599">
        <v>0.94277619240995802</v>
      </c>
      <c r="V464" s="586">
        <v>0</v>
      </c>
      <c r="W464" s="586">
        <v>0</v>
      </c>
      <c r="X464" s="586">
        <v>0</v>
      </c>
      <c r="Y464" s="586">
        <v>0</v>
      </c>
      <c r="Z464" s="586">
        <v>0</v>
      </c>
      <c r="AA464" s="586">
        <v>0</v>
      </c>
      <c r="AB464" s="586">
        <v>0</v>
      </c>
      <c r="AC464" s="586">
        <v>0</v>
      </c>
      <c r="AD464" s="586">
        <v>0</v>
      </c>
      <c r="AE464" s="586">
        <f t="shared" si="36"/>
        <v>0</v>
      </c>
      <c r="AF464" s="599">
        <v>0.94712157517284312</v>
      </c>
      <c r="AG464" s="586">
        <v>0</v>
      </c>
      <c r="AH464" s="586">
        <v>0</v>
      </c>
      <c r="AI464" s="586">
        <v>0</v>
      </c>
      <c r="AJ464" s="586">
        <v>0</v>
      </c>
      <c r="AK464" s="586">
        <v>0</v>
      </c>
      <c r="AL464" s="586">
        <v>0</v>
      </c>
      <c r="AM464" s="586">
        <v>0</v>
      </c>
      <c r="AN464" s="586">
        <v>0</v>
      </c>
      <c r="AO464" s="586">
        <v>0</v>
      </c>
      <c r="AP464" s="599">
        <v>0.94721959034263092</v>
      </c>
      <c r="AV464" s="83">
        <v>0</v>
      </c>
      <c r="AW464" s="83">
        <v>0</v>
      </c>
      <c r="AX464" s="83">
        <v>0</v>
      </c>
      <c r="AY464" s="83">
        <v>0</v>
      </c>
      <c r="AZ464" s="83">
        <v>0</v>
      </c>
      <c r="BA464" s="83">
        <v>0</v>
      </c>
      <c r="BB464" s="83">
        <v>0</v>
      </c>
      <c r="BC464" s="83">
        <v>0</v>
      </c>
      <c r="BD464" s="83">
        <v>0</v>
      </c>
      <c r="BE464" s="586">
        <f t="shared" si="37"/>
        <v>0</v>
      </c>
      <c r="BF464" s="82">
        <v>0.94721959034263092</v>
      </c>
    </row>
    <row r="465" spans="1:58">
      <c r="A465" s="596" t="s">
        <v>551</v>
      </c>
      <c r="B465" s="600">
        <v>1207501992.9927485</v>
      </c>
      <c r="C465" s="600">
        <v>1207501992.9927485</v>
      </c>
      <c r="D465" s="600">
        <v>-719336357.47631156</v>
      </c>
      <c r="E465" s="600">
        <v>0</v>
      </c>
      <c r="F465" s="600">
        <v>488165635.51643687</v>
      </c>
      <c r="G465" s="600">
        <v>1189673838.0781844</v>
      </c>
      <c r="H465" s="600">
        <v>-719307563.75524795</v>
      </c>
      <c r="I465" s="600">
        <v>0</v>
      </c>
      <c r="J465" s="600">
        <v>470366274.32293653</v>
      </c>
      <c r="K465" s="601" t="s">
        <v>5</v>
      </c>
      <c r="L465" s="600">
        <v>1219934478.5477066</v>
      </c>
      <c r="M465" s="600">
        <v>1219934478.5477066</v>
      </c>
      <c r="N465" s="600">
        <v>-697940173.71445262</v>
      </c>
      <c r="O465" s="600">
        <v>0</v>
      </c>
      <c r="P465" s="600">
        <v>521994304.83325338</v>
      </c>
      <c r="Q465" s="600">
        <v>1200434953.9423504</v>
      </c>
      <c r="R465" s="600">
        <v>-697786418.32479072</v>
      </c>
      <c r="S465" s="600">
        <v>0</v>
      </c>
      <c r="T465" s="600">
        <v>502648535.61755961</v>
      </c>
      <c r="U465" s="601" t="s">
        <v>5</v>
      </c>
      <c r="V465" s="600">
        <v>1315342852.1598966</v>
      </c>
      <c r="W465" s="600">
        <v>1315342852.1598966</v>
      </c>
      <c r="X465" s="600">
        <v>-716021341.37467778</v>
      </c>
      <c r="Y465" s="600">
        <v>0</v>
      </c>
      <c r="Z465" s="600">
        <v>599321510.7852186</v>
      </c>
      <c r="AA465" s="600">
        <v>1293971490.6149206</v>
      </c>
      <c r="AB465" s="600">
        <v>-715780898.25294971</v>
      </c>
      <c r="AC465" s="600">
        <v>0</v>
      </c>
      <c r="AD465" s="600">
        <v>578190592.36197054</v>
      </c>
      <c r="AE465" s="600">
        <f>SUM(AE434:AE464)</f>
        <v>578110806.6885159</v>
      </c>
      <c r="AF465" s="601" t="s">
        <v>5</v>
      </c>
      <c r="AG465" s="600">
        <v>1377201118.6329091</v>
      </c>
      <c r="AH465" s="600">
        <v>1377201118.6329091</v>
      </c>
      <c r="AI465" s="600">
        <v>-739946947.74379539</v>
      </c>
      <c r="AJ465" s="600">
        <v>0</v>
      </c>
      <c r="AK465" s="600">
        <v>637254170.88911331</v>
      </c>
      <c r="AL465" s="600">
        <v>1354933140.2304463</v>
      </c>
      <c r="AM465" s="600">
        <v>-739459787.15787065</v>
      </c>
      <c r="AN465" s="600">
        <v>0</v>
      </c>
      <c r="AO465" s="600">
        <v>615473353.07257545</v>
      </c>
      <c r="AP465" s="601" t="s">
        <v>5</v>
      </c>
      <c r="AV465" s="78">
        <v>1377201118.6329091</v>
      </c>
      <c r="AW465" s="78">
        <v>1377201118.6329091</v>
      </c>
      <c r="AX465" s="78">
        <v>-739946947.74379539</v>
      </c>
      <c r="AY465" s="78">
        <v>0</v>
      </c>
      <c r="AZ465" s="78">
        <v>637254170.88911331</v>
      </c>
      <c r="BA465" s="78">
        <v>1354933140.2304463</v>
      </c>
      <c r="BB465" s="78">
        <v>-739459787.15787065</v>
      </c>
      <c r="BC465" s="78">
        <v>0</v>
      </c>
      <c r="BD465" s="78">
        <v>615473353.07257545</v>
      </c>
      <c r="BE465" s="600">
        <f>SUM(BE434:BE464)</f>
        <v>615363841.33984542</v>
      </c>
      <c r="BF465" s="74" t="s">
        <v>5</v>
      </c>
    </row>
    <row r="466" spans="1:58">
      <c r="AE466" s="583">
        <f>+IF(AF466=1,AD466,AD466*$AT$6)</f>
        <v>0</v>
      </c>
      <c r="BE466" s="583">
        <f>+IF(BF466=1,BD466,BD466*$BJ$6)</f>
        <v>0</v>
      </c>
    </row>
    <row r="467" spans="1:58">
      <c r="A467" s="596" t="s">
        <v>540</v>
      </c>
      <c r="B467" s="586"/>
      <c r="C467" s="586"/>
      <c r="D467" s="586"/>
      <c r="E467" s="586"/>
      <c r="F467" s="586"/>
      <c r="G467" s="586"/>
      <c r="H467" s="586"/>
      <c r="I467" s="586"/>
      <c r="J467" s="586"/>
      <c r="K467" s="586"/>
      <c r="L467" s="586"/>
      <c r="M467" s="586"/>
      <c r="N467" s="586"/>
      <c r="O467" s="586"/>
      <c r="P467" s="586"/>
      <c r="Q467" s="586"/>
      <c r="R467" s="586"/>
      <c r="S467" s="586"/>
      <c r="T467" s="586"/>
      <c r="U467" s="586"/>
      <c r="V467" s="586"/>
      <c r="W467" s="586"/>
      <c r="X467" s="586"/>
      <c r="Y467" s="586"/>
      <c r="Z467" s="586"/>
      <c r="AA467" s="586"/>
      <c r="AB467" s="586"/>
      <c r="AC467" s="586"/>
      <c r="AD467" s="586"/>
      <c r="AE467" s="586">
        <f>+IF(AF467=1,AD467,AD467*$AT$6)</f>
        <v>0</v>
      </c>
      <c r="AF467" s="586"/>
      <c r="AG467" s="586"/>
      <c r="AH467" s="586"/>
      <c r="AI467" s="586"/>
      <c r="AJ467" s="586"/>
      <c r="AK467" s="586"/>
      <c r="AL467" s="586"/>
      <c r="AM467" s="586"/>
      <c r="AN467" s="586"/>
      <c r="AO467" s="586"/>
      <c r="AP467" s="586"/>
      <c r="AV467" s="83"/>
      <c r="AW467" s="83"/>
      <c r="AX467" s="83"/>
      <c r="AY467" s="83"/>
      <c r="AZ467" s="83"/>
      <c r="BA467" s="83"/>
      <c r="BB467" s="83"/>
      <c r="BC467" s="83"/>
      <c r="BD467" s="83"/>
      <c r="BE467" s="586">
        <f>+IF(BF467=1,BD467,BD467*$BJ$6)</f>
        <v>0</v>
      </c>
      <c r="BF467" s="83"/>
    </row>
    <row r="468" spans="1:58">
      <c r="A468" s="597" t="s">
        <v>547</v>
      </c>
      <c r="B468" s="586"/>
      <c r="C468" s="586"/>
      <c r="D468" s="586"/>
      <c r="E468" s="586"/>
      <c r="F468" s="586"/>
      <c r="G468" s="586"/>
      <c r="H468" s="586"/>
      <c r="I468" s="586"/>
      <c r="J468" s="586"/>
      <c r="K468" s="586"/>
      <c r="L468" s="586"/>
      <c r="M468" s="586"/>
      <c r="N468" s="586"/>
      <c r="O468" s="586"/>
      <c r="P468" s="586"/>
      <c r="Q468" s="586"/>
      <c r="R468" s="586"/>
      <c r="S468" s="586"/>
      <c r="T468" s="586"/>
      <c r="U468" s="586"/>
      <c r="V468" s="586"/>
      <c r="W468" s="586"/>
      <c r="X468" s="586"/>
      <c r="Y468" s="586"/>
      <c r="Z468" s="586"/>
      <c r="AA468" s="586"/>
      <c r="AB468" s="586"/>
      <c r="AC468" s="586"/>
      <c r="AD468" s="586"/>
      <c r="AE468" s="586">
        <f>+IF(AF468=1,AD468,AD468*$AT$6)</f>
        <v>0</v>
      </c>
      <c r="AF468" s="586"/>
      <c r="AG468" s="586"/>
      <c r="AH468" s="586"/>
      <c r="AI468" s="586"/>
      <c r="AJ468" s="586"/>
      <c r="AK468" s="586"/>
      <c r="AL468" s="586"/>
      <c r="AM468" s="586"/>
      <c r="AN468" s="586"/>
      <c r="AO468" s="586"/>
      <c r="AP468" s="586"/>
      <c r="AV468" s="83"/>
      <c r="AW468" s="83"/>
      <c r="AX468" s="83"/>
      <c r="AY468" s="83"/>
      <c r="AZ468" s="83"/>
      <c r="BA468" s="83"/>
      <c r="BB468" s="83"/>
      <c r="BC468" s="83"/>
      <c r="BD468" s="83"/>
      <c r="BE468" s="586">
        <f>+IF(BF468=1,BD468,BD468*$BJ$6)</f>
        <v>0</v>
      </c>
      <c r="BF468" s="83"/>
    </row>
    <row r="469" spans="1:58">
      <c r="A469" s="598" t="s">
        <v>550</v>
      </c>
      <c r="B469" s="586">
        <v>397631182.69350857</v>
      </c>
      <c r="C469" s="586">
        <v>397631182.69350857</v>
      </c>
      <c r="D469" s="586">
        <v>-76520038.616352841</v>
      </c>
      <c r="E469" s="586">
        <v>0</v>
      </c>
      <c r="F469" s="586">
        <v>321111144.07715571</v>
      </c>
      <c r="G469" s="586">
        <v>382182766.13919812</v>
      </c>
      <c r="H469" s="586">
        <v>-90894622.381630734</v>
      </c>
      <c r="I469" s="586">
        <v>0</v>
      </c>
      <c r="J469" s="586">
        <v>291288143.75756741</v>
      </c>
      <c r="K469" s="599">
        <v>1.9240283522184358</v>
      </c>
      <c r="L469" s="586">
        <v>-95569522.459312558</v>
      </c>
      <c r="M469" s="586">
        <v>-95569522.459312558</v>
      </c>
      <c r="N469" s="586">
        <v>-72135678.376136914</v>
      </c>
      <c r="O469" s="586">
        <v>0</v>
      </c>
      <c r="P469" s="586">
        <v>-167705200.83544949</v>
      </c>
      <c r="Q469" s="586">
        <v>-91710538.641287401</v>
      </c>
      <c r="R469" s="586">
        <v>-79824428.642985463</v>
      </c>
      <c r="S469" s="586">
        <v>0</v>
      </c>
      <c r="T469" s="586">
        <v>-171534967.28427288</v>
      </c>
      <c r="U469" s="599">
        <v>1.9219762695268707</v>
      </c>
      <c r="V469" s="586">
        <v>261613725.93339357</v>
      </c>
      <c r="W469" s="586">
        <v>261613725.93339357</v>
      </c>
      <c r="X469" s="586">
        <v>-51773980.395585977</v>
      </c>
      <c r="Y469" s="586">
        <v>-71163804.98450911</v>
      </c>
      <c r="Z469" s="586">
        <v>138675940.55329847</v>
      </c>
      <c r="AA469" s="586">
        <v>250941373.78527719</v>
      </c>
      <c r="AB469" s="586">
        <v>-57466536.680907257</v>
      </c>
      <c r="AC469" s="586">
        <v>-67436090.870941535</v>
      </c>
      <c r="AD469" s="586">
        <v>126038746.23342839</v>
      </c>
      <c r="AE469" s="586">
        <f>+IF(AF469=1,AD469,AD469*$AT$6)</f>
        <v>126021218.96532303</v>
      </c>
      <c r="AF469" s="599">
        <v>1.9234184954593259</v>
      </c>
      <c r="AG469" s="586">
        <v>355995477.63635856</v>
      </c>
      <c r="AH469" s="586">
        <v>355995477.63635856</v>
      </c>
      <c r="AI469" s="586">
        <v>-63337195.873083256</v>
      </c>
      <c r="AJ469" s="586">
        <v>-69633531.360270336</v>
      </c>
      <c r="AK469" s="586">
        <v>223024750.403005</v>
      </c>
      <c r="AL469" s="586">
        <v>339805334.04077846</v>
      </c>
      <c r="AM469" s="586">
        <v>-67948811.267211184</v>
      </c>
      <c r="AN469" s="586">
        <v>-66138869.986545749</v>
      </c>
      <c r="AO469" s="586">
        <v>205717652.78702152</v>
      </c>
      <c r="AP469" s="599">
        <v>1.9198738336088372</v>
      </c>
      <c r="AV469" s="83">
        <v>355995477.63635856</v>
      </c>
      <c r="AW469" s="83">
        <v>355995477.63635856</v>
      </c>
      <c r="AX469" s="83">
        <v>-63337195.873083256</v>
      </c>
      <c r="AY469" s="83">
        <v>-69633531.360270336</v>
      </c>
      <c r="AZ469" s="83">
        <v>223024750.403005</v>
      </c>
      <c r="BA469" s="83">
        <v>339805334.04077846</v>
      </c>
      <c r="BB469" s="83">
        <v>-67948811.267211184</v>
      </c>
      <c r="BC469" s="83">
        <v>-66138869.986545749</v>
      </c>
      <c r="BD469" s="83">
        <v>205717652.78702152</v>
      </c>
      <c r="BE469" s="586">
        <f>+IF(BF469=1,BD469,BD469*$BJ$6)</f>
        <v>205680779.77657321</v>
      </c>
      <c r="BF469" s="82">
        <v>1.9198738336088372</v>
      </c>
    </row>
    <row r="470" spans="1:58" ht="15.75" thickBot="1">
      <c r="A470" s="598" t="s">
        <v>549</v>
      </c>
      <c r="B470" s="586">
        <v>64922794.139470048</v>
      </c>
      <c r="C470" s="586">
        <v>64922794.139470048</v>
      </c>
      <c r="D470" s="586">
        <v>-12668365.559212107</v>
      </c>
      <c r="E470" s="586">
        <v>0</v>
      </c>
      <c r="F470" s="586">
        <v>52254428.580257945</v>
      </c>
      <c r="G470" s="586">
        <v>62400470.912849896</v>
      </c>
      <c r="H470" s="586">
        <v>-15032938.193883501</v>
      </c>
      <c r="I470" s="586">
        <v>0</v>
      </c>
      <c r="J470" s="586">
        <v>47367532.718966395</v>
      </c>
      <c r="K470" s="599">
        <v>1.9240283522184358</v>
      </c>
      <c r="L470" s="586">
        <v>68688502.327708095</v>
      </c>
      <c r="M470" s="586">
        <v>68688502.327708095</v>
      </c>
      <c r="N470" s="586">
        <v>-11431340.928004634</v>
      </c>
      <c r="O470" s="586">
        <v>0</v>
      </c>
      <c r="P470" s="586">
        <v>57257161.399703465</v>
      </c>
      <c r="Q470" s="586">
        <v>65914942.178552203</v>
      </c>
      <c r="R470" s="586">
        <v>-12742168.302707531</v>
      </c>
      <c r="S470" s="586">
        <v>0</v>
      </c>
      <c r="T470" s="586">
        <v>53172773.875844672</v>
      </c>
      <c r="U470" s="599">
        <v>1.9219762695268707</v>
      </c>
      <c r="V470" s="586">
        <v>42605256.687148891</v>
      </c>
      <c r="W470" s="586">
        <v>42605256.687148891</v>
      </c>
      <c r="X470" s="586">
        <v>-7645529.338646194</v>
      </c>
      <c r="Y470" s="586">
        <v>-11833739.302034777</v>
      </c>
      <c r="Z470" s="586">
        <v>23125988.046467919</v>
      </c>
      <c r="AA470" s="586">
        <v>40867204.522248693</v>
      </c>
      <c r="AB470" s="586">
        <v>-8643106.8782668058</v>
      </c>
      <c r="AC470" s="586">
        <v>-11213862.427518625</v>
      </c>
      <c r="AD470" s="586">
        <v>21010235.21646326</v>
      </c>
      <c r="AE470" s="586">
        <f>+IF(AF470=1,AD470,AD470*$AT$6)</f>
        <v>21007313.479802109</v>
      </c>
      <c r="AF470" s="599">
        <v>1.9234184954593259</v>
      </c>
      <c r="AG470" s="586">
        <v>41004062.272504546</v>
      </c>
      <c r="AH470" s="586">
        <v>41004062.272504546</v>
      </c>
      <c r="AI470" s="586">
        <v>-9283220.9713366032</v>
      </c>
      <c r="AJ470" s="586">
        <v>-11579272.032698017</v>
      </c>
      <c r="AK470" s="586">
        <v>20141569.268469922</v>
      </c>
      <c r="AL470" s="586">
        <v>39139258.650274053</v>
      </c>
      <c r="AM470" s="586">
        <v>-10116005.58982945</v>
      </c>
      <c r="AN470" s="586">
        <v>-10998149.204111917</v>
      </c>
      <c r="AO470" s="586">
        <v>18025103.856332686</v>
      </c>
      <c r="AP470" s="599">
        <v>1.9198738336088375</v>
      </c>
      <c r="AV470" s="83">
        <v>41004062.272504546</v>
      </c>
      <c r="AW470" s="83">
        <v>41004062.272504546</v>
      </c>
      <c r="AX470" s="83">
        <v>-9283220.9713366032</v>
      </c>
      <c r="AY470" s="83">
        <v>-11579272.032698017</v>
      </c>
      <c r="AZ470" s="83">
        <v>20141569.268469922</v>
      </c>
      <c r="BA470" s="83">
        <v>39139258.650274053</v>
      </c>
      <c r="BB470" s="83">
        <v>-10116005.58982945</v>
      </c>
      <c r="BC470" s="83">
        <v>-10998149.204111917</v>
      </c>
      <c r="BD470" s="83">
        <v>18025103.856332686</v>
      </c>
      <c r="BE470" s="586">
        <f>+IF(BF470=1,BD470,BD470*$BJ$6)</f>
        <v>18021873.021089226</v>
      </c>
      <c r="BF470" s="82">
        <v>1.9198738336088375</v>
      </c>
    </row>
    <row r="471" spans="1:58">
      <c r="A471" s="597" t="s">
        <v>547</v>
      </c>
      <c r="B471" s="600">
        <v>462553976.83297861</v>
      </c>
      <c r="C471" s="600">
        <v>462553976.83297861</v>
      </c>
      <c r="D471" s="600">
        <v>-89188404.175564945</v>
      </c>
      <c r="E471" s="600">
        <v>0</v>
      </c>
      <c r="F471" s="600">
        <v>373365572.65741366</v>
      </c>
      <c r="G471" s="600">
        <v>444583237.05204803</v>
      </c>
      <c r="H471" s="600">
        <v>-105927560.57551423</v>
      </c>
      <c r="I471" s="600">
        <v>0</v>
      </c>
      <c r="J471" s="600">
        <v>338655676.47653377</v>
      </c>
      <c r="K471" s="601" t="s">
        <v>5</v>
      </c>
      <c r="L471" s="600">
        <v>-26881020.131604463</v>
      </c>
      <c r="M471" s="600">
        <v>-26881020.131604463</v>
      </c>
      <c r="N471" s="600">
        <v>-83567019.304141551</v>
      </c>
      <c r="O471" s="600">
        <v>0</v>
      </c>
      <c r="P471" s="600">
        <v>-110448039.43574601</v>
      </c>
      <c r="Q471" s="600">
        <v>-25795596.462735198</v>
      </c>
      <c r="R471" s="600">
        <v>-92566596.945692986</v>
      </c>
      <c r="S471" s="600">
        <v>0</v>
      </c>
      <c r="T471" s="600">
        <v>-118362193.40842821</v>
      </c>
      <c r="U471" s="601" t="s">
        <v>5</v>
      </c>
      <c r="V471" s="600">
        <v>304218982.62054247</v>
      </c>
      <c r="W471" s="600">
        <v>304218982.62054247</v>
      </c>
      <c r="X471" s="600">
        <v>-59419509.734232172</v>
      </c>
      <c r="Y471" s="600">
        <v>-82997544.286543891</v>
      </c>
      <c r="Z471" s="600">
        <v>161801928.5997664</v>
      </c>
      <c r="AA471" s="600">
        <v>291808578.30752587</v>
      </c>
      <c r="AB471" s="600">
        <v>-66109643.559174061</v>
      </c>
      <c r="AC471" s="600">
        <v>-78649953.298460156</v>
      </c>
      <c r="AD471" s="600">
        <v>147048981.44989166</v>
      </c>
      <c r="AE471" s="600">
        <f>SUM(AE469:AE470)</f>
        <v>147028532.44512513</v>
      </c>
      <c r="AF471" s="601" t="s">
        <v>5</v>
      </c>
      <c r="AG471" s="600">
        <v>396999539.90886313</v>
      </c>
      <c r="AH471" s="600">
        <v>396999539.90886313</v>
      </c>
      <c r="AI471" s="600">
        <v>-72620416.844419867</v>
      </c>
      <c r="AJ471" s="600">
        <v>-81212803.392968357</v>
      </c>
      <c r="AK471" s="600">
        <v>243166319.67147493</v>
      </c>
      <c r="AL471" s="600">
        <v>378944592.6910525</v>
      </c>
      <c r="AM471" s="600">
        <v>-78064816.857040629</v>
      </c>
      <c r="AN471" s="600">
        <v>-77137019.19065766</v>
      </c>
      <c r="AO471" s="600">
        <v>223742756.64335421</v>
      </c>
      <c r="AP471" s="601" t="s">
        <v>5</v>
      </c>
      <c r="AV471" s="78">
        <v>396999539.90886313</v>
      </c>
      <c r="AW471" s="78">
        <v>396999539.90886313</v>
      </c>
      <c r="AX471" s="78">
        <v>-72620416.844419867</v>
      </c>
      <c r="AY471" s="78">
        <v>-81212803.392968357</v>
      </c>
      <c r="AZ471" s="78">
        <v>243166319.67147493</v>
      </c>
      <c r="BA471" s="78">
        <v>378944592.6910525</v>
      </c>
      <c r="BB471" s="78">
        <v>-78064816.857040629</v>
      </c>
      <c r="BC471" s="78">
        <v>-77137019.19065766</v>
      </c>
      <c r="BD471" s="78">
        <v>223742756.64335421</v>
      </c>
      <c r="BE471" s="600">
        <f>SUM(BE469:BE470)</f>
        <v>223702652.79766244</v>
      </c>
      <c r="BF471" s="74" t="s">
        <v>5</v>
      </c>
    </row>
    <row r="473" spans="1:58">
      <c r="A473" s="597" t="s">
        <v>543</v>
      </c>
      <c r="B473" s="586"/>
      <c r="C473" s="586"/>
      <c r="D473" s="586"/>
      <c r="E473" s="586"/>
      <c r="F473" s="586"/>
      <c r="G473" s="586"/>
      <c r="H473" s="586"/>
      <c r="I473" s="586"/>
      <c r="J473" s="586"/>
      <c r="K473" s="586"/>
      <c r="L473" s="586"/>
      <c r="M473" s="586"/>
      <c r="N473" s="586"/>
      <c r="O473" s="586"/>
      <c r="P473" s="586"/>
      <c r="Q473" s="586"/>
      <c r="R473" s="586"/>
      <c r="S473" s="586"/>
      <c r="T473" s="586"/>
      <c r="U473" s="586"/>
      <c r="V473" s="586"/>
      <c r="W473" s="586"/>
      <c r="X473" s="586"/>
      <c r="Y473" s="586"/>
      <c r="Z473" s="586"/>
      <c r="AA473" s="586"/>
      <c r="AB473" s="586"/>
      <c r="AC473" s="586"/>
      <c r="AD473" s="586"/>
      <c r="AF473" s="586"/>
      <c r="AG473" s="586"/>
      <c r="AH473" s="586"/>
      <c r="AI473" s="586"/>
      <c r="AJ473" s="586"/>
      <c r="AK473" s="586"/>
      <c r="AL473" s="586"/>
      <c r="AM473" s="586"/>
      <c r="AN473" s="586"/>
      <c r="AO473" s="586"/>
      <c r="AP473" s="586"/>
      <c r="AV473" s="83"/>
      <c r="AW473" s="83"/>
      <c r="AX473" s="83"/>
      <c r="AY473" s="83"/>
      <c r="AZ473" s="83"/>
      <c r="BA473" s="83"/>
      <c r="BB473" s="83"/>
      <c r="BC473" s="83"/>
      <c r="BD473" s="83"/>
      <c r="BF473" s="83"/>
    </row>
    <row r="474" spans="1:58">
      <c r="A474" s="598" t="s">
        <v>546</v>
      </c>
      <c r="B474" s="586">
        <v>421602792.94710767</v>
      </c>
      <c r="C474" s="586">
        <v>421602792.94710767</v>
      </c>
      <c r="D474" s="586">
        <v>46976701.175596595</v>
      </c>
      <c r="E474" s="586">
        <v>0</v>
      </c>
      <c r="F474" s="586">
        <v>468579494.12270427</v>
      </c>
      <c r="G474" s="586">
        <v>405257706.42994064</v>
      </c>
      <c r="H474" s="586">
        <v>46718546.77938959</v>
      </c>
      <c r="I474" s="586">
        <v>0</v>
      </c>
      <c r="J474" s="586">
        <v>451976253.2093302</v>
      </c>
      <c r="K474" s="599">
        <v>1.9241105479007103</v>
      </c>
      <c r="L474" s="586">
        <v>908417022.22466278</v>
      </c>
      <c r="M474" s="586">
        <v>908417022.22466278</v>
      </c>
      <c r="N474" s="586">
        <v>24380236.038399428</v>
      </c>
      <c r="O474" s="586">
        <v>0</v>
      </c>
      <c r="P474" s="586">
        <v>932797258.26306224</v>
      </c>
      <c r="Q474" s="586">
        <v>871707096.94817722</v>
      </c>
      <c r="R474" s="586">
        <v>24956471.885491453</v>
      </c>
      <c r="S474" s="586">
        <v>0</v>
      </c>
      <c r="T474" s="586">
        <v>896663568.83366871</v>
      </c>
      <c r="U474" s="599">
        <v>1.9219442085248077</v>
      </c>
      <c r="V474" s="586">
        <v>516216700.74841511</v>
      </c>
      <c r="W474" s="586">
        <v>516216700.74841511</v>
      </c>
      <c r="X474" s="586">
        <v>-8998807.933228869</v>
      </c>
      <c r="Y474" s="586">
        <v>0</v>
      </c>
      <c r="Z474" s="586">
        <v>507217892.81518626</v>
      </c>
      <c r="AA474" s="586">
        <v>495131331.48386317</v>
      </c>
      <c r="AB474" s="586">
        <v>-8886052.1497316286</v>
      </c>
      <c r="AC474" s="586">
        <v>0</v>
      </c>
      <c r="AD474" s="586">
        <v>486245279.33413154</v>
      </c>
      <c r="AE474" s="586">
        <f>+IF(AF474=1,AD474,AD474*$AT$6)</f>
        <v>486177660.83084941</v>
      </c>
      <c r="AF474" s="599">
        <v>1.9233668432330027</v>
      </c>
      <c r="AG474" s="586">
        <v>373371938.37084341</v>
      </c>
      <c r="AH474" s="586">
        <v>373371938.37084341</v>
      </c>
      <c r="AI474" s="586">
        <v>-6403119.4280680036</v>
      </c>
      <c r="AJ474" s="586">
        <v>0</v>
      </c>
      <c r="AK474" s="586">
        <v>366968818.94277543</v>
      </c>
      <c r="AL474" s="586">
        <v>356290476.08247322</v>
      </c>
      <c r="AM474" s="586">
        <v>-6229480.5287442142</v>
      </c>
      <c r="AN474" s="586">
        <v>0</v>
      </c>
      <c r="AO474" s="586">
        <v>350060995.553729</v>
      </c>
      <c r="AP474" s="599">
        <v>1.9196031566953378</v>
      </c>
      <c r="AV474" s="83">
        <v>373371938.37084341</v>
      </c>
      <c r="AW474" s="83">
        <v>373371938.37084341</v>
      </c>
      <c r="AX474" s="83">
        <v>-6403119.4280680036</v>
      </c>
      <c r="AY474" s="83">
        <v>0</v>
      </c>
      <c r="AZ474" s="83">
        <v>366968818.94277543</v>
      </c>
      <c r="BA474" s="83">
        <v>356290476.08247322</v>
      </c>
      <c r="BB474" s="83">
        <v>-6229480.5287442142</v>
      </c>
      <c r="BC474" s="83">
        <v>0</v>
      </c>
      <c r="BD474" s="83">
        <v>350060995.553729</v>
      </c>
      <c r="BE474" s="586">
        <f>+IF(BF474=1,BD474,BD474*$BJ$6)</f>
        <v>349998250.31737357</v>
      </c>
      <c r="BF474" s="82">
        <v>1.9196031566953378</v>
      </c>
    </row>
    <row r="475" spans="1:58" ht="15.75" thickBot="1">
      <c r="A475" s="598" t="s">
        <v>544</v>
      </c>
      <c r="B475" s="586">
        <v>69210513.586388528</v>
      </c>
      <c r="C475" s="586">
        <v>69210513.586388528</v>
      </c>
      <c r="D475" s="586">
        <v>7811695.8198270993</v>
      </c>
      <c r="E475" s="586">
        <v>0</v>
      </c>
      <c r="F475" s="586">
        <v>77022209.406215623</v>
      </c>
      <c r="G475" s="586">
        <v>66530305.370358787</v>
      </c>
      <c r="H475" s="586">
        <v>7768767.6687287809</v>
      </c>
      <c r="I475" s="586">
        <v>0</v>
      </c>
      <c r="J475" s="586">
        <v>74299073.039087564</v>
      </c>
      <c r="K475" s="599">
        <v>1.9241540225871059</v>
      </c>
      <c r="L475" s="586">
        <v>85604477.900532395</v>
      </c>
      <c r="M475" s="586">
        <v>85604477.900532395</v>
      </c>
      <c r="N475" s="586">
        <v>4054158.6760754911</v>
      </c>
      <c r="O475" s="586">
        <v>0</v>
      </c>
      <c r="P475" s="586">
        <v>89658636.576607883</v>
      </c>
      <c r="Q475" s="586">
        <v>82148054.632505894</v>
      </c>
      <c r="R475" s="586">
        <v>4149980.207715889</v>
      </c>
      <c r="S475" s="586">
        <v>0</v>
      </c>
      <c r="T475" s="586">
        <v>86298034.840221778</v>
      </c>
      <c r="U475" s="599">
        <v>1.9219784176067427</v>
      </c>
      <c r="V475" s="586">
        <v>86432376.946632773</v>
      </c>
      <c r="W475" s="586">
        <v>86432376.946632773</v>
      </c>
      <c r="X475" s="586">
        <v>-1496400.4121771371</v>
      </c>
      <c r="Y475" s="586">
        <v>0</v>
      </c>
      <c r="Z475" s="586">
        <v>84935976.534455642</v>
      </c>
      <c r="AA475" s="586">
        <v>82900977.1871517</v>
      </c>
      <c r="AB475" s="586">
        <v>-1477650.3952690549</v>
      </c>
      <c r="AC475" s="586">
        <v>0</v>
      </c>
      <c r="AD475" s="586">
        <v>81423326.791882649</v>
      </c>
      <c r="AE475" s="586">
        <f>+IF(AF475=1,AD475,AD475*$AT$6)</f>
        <v>81412003.857298166</v>
      </c>
      <c r="AF475" s="599">
        <v>1.9233554363928085</v>
      </c>
      <c r="AG475" s="586">
        <v>80236372.965910241</v>
      </c>
      <c r="AH475" s="586">
        <v>80236372.965910241</v>
      </c>
      <c r="AI475" s="586">
        <v>-1064766.6471466068</v>
      </c>
      <c r="AJ475" s="586">
        <v>0</v>
      </c>
      <c r="AK475" s="586">
        <v>79171606.318763629</v>
      </c>
      <c r="AL475" s="586">
        <v>76570130.926941454</v>
      </c>
      <c r="AM475" s="586">
        <v>-1035892.4537594309</v>
      </c>
      <c r="AN475" s="586">
        <v>0</v>
      </c>
      <c r="AO475" s="586">
        <v>75534238.473182023</v>
      </c>
      <c r="AP475" s="599">
        <v>1.9196593247232079</v>
      </c>
      <c r="AV475" s="83">
        <v>80236372.965910241</v>
      </c>
      <c r="AW475" s="83">
        <v>80236372.965910241</v>
      </c>
      <c r="AX475" s="83">
        <v>-1064766.6471466068</v>
      </c>
      <c r="AY475" s="83">
        <v>0</v>
      </c>
      <c r="AZ475" s="83">
        <v>79171606.318763629</v>
      </c>
      <c r="BA475" s="83">
        <v>76570130.926941454</v>
      </c>
      <c r="BB475" s="83">
        <v>-1035892.4537594309</v>
      </c>
      <c r="BC475" s="83">
        <v>0</v>
      </c>
      <c r="BD475" s="83">
        <v>75534238.473182023</v>
      </c>
      <c r="BE475" s="586">
        <f>+IF(BF475=1,BD475,BD475*$BJ$6)</f>
        <v>75520699.65078786</v>
      </c>
      <c r="BF475" s="82">
        <v>1.9196593247232079</v>
      </c>
    </row>
    <row r="476" spans="1:58">
      <c r="A476" s="597" t="s">
        <v>543</v>
      </c>
      <c r="B476" s="600">
        <v>490813306.5334962</v>
      </c>
      <c r="C476" s="600">
        <v>490813306.5334962</v>
      </c>
      <c r="D476" s="600">
        <v>54788396.995423697</v>
      </c>
      <c r="E476" s="600">
        <v>0</v>
      </c>
      <c r="F476" s="600">
        <v>545601703.52891994</v>
      </c>
      <c r="G476" s="600">
        <v>471788011.80029941</v>
      </c>
      <c r="H476" s="600">
        <v>54487314.448118374</v>
      </c>
      <c r="I476" s="600">
        <v>0</v>
      </c>
      <c r="J476" s="600">
        <v>526275326.24841774</v>
      </c>
      <c r="K476" s="601" t="s">
        <v>5</v>
      </c>
      <c r="L476" s="600">
        <v>994021500.12519515</v>
      </c>
      <c r="M476" s="600">
        <v>994021500.12519515</v>
      </c>
      <c r="N476" s="600">
        <v>28434394.71447492</v>
      </c>
      <c r="O476" s="600">
        <v>0</v>
      </c>
      <c r="P476" s="600">
        <v>1022455894.8396702</v>
      </c>
      <c r="Q476" s="600">
        <v>953855151.58068311</v>
      </c>
      <c r="R476" s="600">
        <v>29106452.093207341</v>
      </c>
      <c r="S476" s="600">
        <v>0</v>
      </c>
      <c r="T476" s="600">
        <v>982961603.67389047</v>
      </c>
      <c r="U476" s="601" t="s">
        <v>5</v>
      </c>
      <c r="V476" s="600">
        <v>602649077.69504786</v>
      </c>
      <c r="W476" s="600">
        <v>602649077.69504786</v>
      </c>
      <c r="X476" s="600">
        <v>-10495208.345406007</v>
      </c>
      <c r="Y476" s="600">
        <v>0</v>
      </c>
      <c r="Z476" s="600">
        <v>592153869.34964192</v>
      </c>
      <c r="AA476" s="600">
        <v>578032308.6710149</v>
      </c>
      <c r="AB476" s="600">
        <v>-10363702.545000684</v>
      </c>
      <c r="AC476" s="600">
        <v>0</v>
      </c>
      <c r="AD476" s="600">
        <v>567668606.12601423</v>
      </c>
      <c r="AE476" s="600">
        <f>SUM(AE474:AE475)</f>
        <v>567589664.68814754</v>
      </c>
      <c r="AF476" s="601" t="s">
        <v>5</v>
      </c>
      <c r="AG476" s="600">
        <v>453608311.33675367</v>
      </c>
      <c r="AH476" s="600">
        <v>453608311.33675367</v>
      </c>
      <c r="AI476" s="600">
        <v>-7467886.0752146104</v>
      </c>
      <c r="AJ476" s="600">
        <v>0</v>
      </c>
      <c r="AK476" s="600">
        <v>446140425.26153904</v>
      </c>
      <c r="AL476" s="600">
        <v>432860607.00941467</v>
      </c>
      <c r="AM476" s="600">
        <v>-7265372.9825036451</v>
      </c>
      <c r="AN476" s="600">
        <v>0</v>
      </c>
      <c r="AO476" s="600">
        <v>425595234.02691102</v>
      </c>
      <c r="AP476" s="601" t="s">
        <v>5</v>
      </c>
      <c r="AV476" s="78">
        <v>453608311.33675367</v>
      </c>
      <c r="AW476" s="78">
        <v>453608311.33675367</v>
      </c>
      <c r="AX476" s="78">
        <v>-7467886.0752146104</v>
      </c>
      <c r="AY476" s="78">
        <v>0</v>
      </c>
      <c r="AZ476" s="78">
        <v>446140425.26153904</v>
      </c>
      <c r="BA476" s="78">
        <v>432860607.00941467</v>
      </c>
      <c r="BB476" s="78">
        <v>-7265372.9825036451</v>
      </c>
      <c r="BC476" s="78">
        <v>0</v>
      </c>
      <c r="BD476" s="78">
        <v>425595234.02691102</v>
      </c>
      <c r="BE476" s="600">
        <f>SUM(BE474:BE475)</f>
        <v>425518949.96816146</v>
      </c>
      <c r="BF476" s="74" t="s">
        <v>5</v>
      </c>
    </row>
    <row r="478" spans="1:58">
      <c r="A478" s="597" t="s">
        <v>541</v>
      </c>
      <c r="B478" s="586"/>
      <c r="C478" s="586"/>
      <c r="D478" s="586"/>
      <c r="E478" s="586"/>
      <c r="F478" s="586"/>
      <c r="G478" s="586"/>
      <c r="H478" s="586"/>
      <c r="I478" s="586"/>
      <c r="J478" s="586"/>
      <c r="K478" s="586"/>
      <c r="L478" s="586"/>
      <c r="M478" s="586"/>
      <c r="N478" s="586"/>
      <c r="O478" s="586"/>
      <c r="P478" s="586"/>
      <c r="Q478" s="586"/>
      <c r="R478" s="586"/>
      <c r="S478" s="586"/>
      <c r="T478" s="586"/>
      <c r="U478" s="586"/>
      <c r="V478" s="586"/>
      <c r="W478" s="586"/>
      <c r="X478" s="586"/>
      <c r="Y478" s="586"/>
      <c r="Z478" s="586"/>
      <c r="AA478" s="586"/>
      <c r="AB478" s="586"/>
      <c r="AC478" s="586"/>
      <c r="AD478" s="586"/>
      <c r="AF478" s="586"/>
      <c r="AG478" s="586"/>
      <c r="AH478" s="586"/>
      <c r="AI478" s="586"/>
      <c r="AJ478" s="586"/>
      <c r="AK478" s="586"/>
      <c r="AL478" s="586"/>
      <c r="AM478" s="586"/>
      <c r="AN478" s="586"/>
      <c r="AO478" s="586"/>
      <c r="AP478" s="586"/>
      <c r="AV478" s="83"/>
      <c r="AW478" s="83"/>
      <c r="AX478" s="83"/>
      <c r="AY478" s="83"/>
      <c r="AZ478" s="83"/>
      <c r="BA478" s="83"/>
      <c r="BB478" s="83"/>
      <c r="BC478" s="83"/>
      <c r="BD478" s="83"/>
      <c r="BF478" s="83"/>
    </row>
    <row r="479" spans="1:58" ht="15.75" thickBot="1">
      <c r="A479" s="598" t="s">
        <v>542</v>
      </c>
      <c r="B479" s="586">
        <v>2366347.117560003</v>
      </c>
      <c r="C479" s="586">
        <v>2366347.117560003</v>
      </c>
      <c r="D479" s="586">
        <v>0</v>
      </c>
      <c r="E479" s="586">
        <v>0</v>
      </c>
      <c r="F479" s="586">
        <v>2366347.117560003</v>
      </c>
      <c r="G479" s="586">
        <v>2278507.0622119969</v>
      </c>
      <c r="H479" s="586">
        <v>0</v>
      </c>
      <c r="I479" s="586">
        <v>0</v>
      </c>
      <c r="J479" s="586">
        <v>2278507.0622119969</v>
      </c>
      <c r="K479" s="599">
        <v>0.96287947161421517</v>
      </c>
      <c r="L479" s="586">
        <v>116905759.50933118</v>
      </c>
      <c r="M479" s="586">
        <v>116905759.50933118</v>
      </c>
      <c r="N479" s="586">
        <v>0</v>
      </c>
      <c r="O479" s="586">
        <v>0</v>
      </c>
      <c r="P479" s="586">
        <v>116905759.50933118</v>
      </c>
      <c r="Q479" s="586">
        <v>112504851.76969302</v>
      </c>
      <c r="R479" s="586">
        <v>0</v>
      </c>
      <c r="S479" s="586">
        <v>0</v>
      </c>
      <c r="T479" s="586">
        <v>112504851.76969302</v>
      </c>
      <c r="U479" s="599">
        <v>0.96235508192146091</v>
      </c>
      <c r="V479" s="586">
        <v>-3802880.1062057726</v>
      </c>
      <c r="W479" s="586">
        <v>-3802880.1062057726</v>
      </c>
      <c r="X479" s="586">
        <v>0</v>
      </c>
      <c r="Y479" s="586">
        <v>0</v>
      </c>
      <c r="Z479" s="586">
        <v>-3802880.1062057726</v>
      </c>
      <c r="AA479" s="586">
        <v>-3666785.7063818849</v>
      </c>
      <c r="AB479" s="586">
        <v>0</v>
      </c>
      <c r="AC479" s="586">
        <v>0</v>
      </c>
      <c r="AD479" s="586">
        <v>-3666785.7063818849</v>
      </c>
      <c r="AE479" s="586">
        <f>+IF(AF479=1,AD479,AD479*$AT$6)</f>
        <v>-3666275.7938503716</v>
      </c>
      <c r="AF479" s="599">
        <v>0.96421280818140953</v>
      </c>
      <c r="AG479" s="586">
        <v>-4463569.6905749738</v>
      </c>
      <c r="AH479" s="586">
        <v>-4463569.6905749738</v>
      </c>
      <c r="AI479" s="586">
        <v>0</v>
      </c>
      <c r="AJ479" s="586">
        <v>0</v>
      </c>
      <c r="AK479" s="586">
        <v>-4463569.6905749738</v>
      </c>
      <c r="AL479" s="586">
        <v>-4308917.45797092</v>
      </c>
      <c r="AM479" s="586">
        <v>0</v>
      </c>
      <c r="AN479" s="586">
        <v>0</v>
      </c>
      <c r="AO479" s="586">
        <v>-4308917.45797092</v>
      </c>
      <c r="AP479" s="599">
        <v>0.96535234278281601</v>
      </c>
      <c r="AV479" s="83">
        <v>-4463569.6905749738</v>
      </c>
      <c r="AW479" s="83">
        <v>-4463569.6905749738</v>
      </c>
      <c r="AX479" s="83">
        <v>0</v>
      </c>
      <c r="AY479" s="83">
        <v>0</v>
      </c>
      <c r="AZ479" s="83">
        <v>-4463569.6905749738</v>
      </c>
      <c r="BA479" s="83">
        <v>-4308917.45797092</v>
      </c>
      <c r="BB479" s="83">
        <v>0</v>
      </c>
      <c r="BC479" s="83">
        <v>0</v>
      </c>
      <c r="BD479" s="83">
        <v>-4308917.45797092</v>
      </c>
      <c r="BE479" s="586">
        <f>+IF(BF479=1,BD479,BD479*$BJ$6)</f>
        <v>-4308145.1238698056</v>
      </c>
      <c r="BF479" s="82">
        <v>0.96535234278281601</v>
      </c>
    </row>
    <row r="480" spans="1:58">
      <c r="A480" s="597" t="s">
        <v>541</v>
      </c>
      <c r="B480" s="600">
        <v>2366347.117560003</v>
      </c>
      <c r="C480" s="600">
        <v>2366347.117560003</v>
      </c>
      <c r="D480" s="600">
        <v>0</v>
      </c>
      <c r="E480" s="600">
        <v>0</v>
      </c>
      <c r="F480" s="600">
        <v>2366347.117560003</v>
      </c>
      <c r="G480" s="600">
        <v>2278507.0622119969</v>
      </c>
      <c r="H480" s="600">
        <v>0</v>
      </c>
      <c r="I480" s="600">
        <v>0</v>
      </c>
      <c r="J480" s="600">
        <v>2278507.0622119969</v>
      </c>
      <c r="K480" s="601" t="s">
        <v>5</v>
      </c>
      <c r="L480" s="600">
        <v>116905759.50933118</v>
      </c>
      <c r="M480" s="600">
        <v>116905759.50933118</v>
      </c>
      <c r="N480" s="600">
        <v>0</v>
      </c>
      <c r="O480" s="600">
        <v>0</v>
      </c>
      <c r="P480" s="600">
        <v>116905759.50933118</v>
      </c>
      <c r="Q480" s="600">
        <v>112504851.76969302</v>
      </c>
      <c r="R480" s="600">
        <v>0</v>
      </c>
      <c r="S480" s="600">
        <v>0</v>
      </c>
      <c r="T480" s="600">
        <v>112504851.76969302</v>
      </c>
      <c r="U480" s="601" t="s">
        <v>5</v>
      </c>
      <c r="V480" s="600">
        <v>-3802880.1062057726</v>
      </c>
      <c r="W480" s="600">
        <v>-3802880.1062057726</v>
      </c>
      <c r="X480" s="600">
        <v>0</v>
      </c>
      <c r="Y480" s="600">
        <v>0</v>
      </c>
      <c r="Z480" s="600">
        <v>-3802880.1062057726</v>
      </c>
      <c r="AA480" s="600">
        <v>-3666785.7063818849</v>
      </c>
      <c r="AB480" s="600">
        <v>0</v>
      </c>
      <c r="AC480" s="600">
        <v>0</v>
      </c>
      <c r="AD480" s="600">
        <v>-3666785.7063818849</v>
      </c>
      <c r="AE480" s="600">
        <f>SUM(AE479)</f>
        <v>-3666275.7938503716</v>
      </c>
      <c r="AF480" s="601" t="s">
        <v>5</v>
      </c>
      <c r="AG480" s="600">
        <v>-4463569.6905749738</v>
      </c>
      <c r="AH480" s="600">
        <v>-4463569.6905749738</v>
      </c>
      <c r="AI480" s="600">
        <v>0</v>
      </c>
      <c r="AJ480" s="600">
        <v>0</v>
      </c>
      <c r="AK480" s="600">
        <v>-4463569.6905749738</v>
      </c>
      <c r="AL480" s="600">
        <v>-4308917.45797092</v>
      </c>
      <c r="AM480" s="600">
        <v>0</v>
      </c>
      <c r="AN480" s="600">
        <v>0</v>
      </c>
      <c r="AO480" s="600">
        <v>-4308917.45797092</v>
      </c>
      <c r="AP480" s="601" t="s">
        <v>5</v>
      </c>
      <c r="AV480" s="78">
        <v>-4463569.6905749738</v>
      </c>
      <c r="AW480" s="78">
        <v>-4463569.6905749738</v>
      </c>
      <c r="AX480" s="78">
        <v>0</v>
      </c>
      <c r="AY480" s="78">
        <v>0</v>
      </c>
      <c r="AZ480" s="78">
        <v>-4463569.6905749738</v>
      </c>
      <c r="BA480" s="78">
        <v>-4308917.45797092</v>
      </c>
      <c r="BB480" s="78">
        <v>0</v>
      </c>
      <c r="BC480" s="78">
        <v>0</v>
      </c>
      <c r="BD480" s="78">
        <v>-4308917.45797092</v>
      </c>
      <c r="BE480" s="600">
        <f>SUM(BE479)</f>
        <v>-4308145.1238698056</v>
      </c>
      <c r="BF480" s="74" t="s">
        <v>5</v>
      </c>
    </row>
    <row r="481" spans="1:58" ht="15.75" thickBot="1"/>
    <row r="482" spans="1:58">
      <c r="A482" s="596" t="s">
        <v>540</v>
      </c>
      <c r="B482" s="600">
        <v>955733630.4840349</v>
      </c>
      <c r="C482" s="600">
        <v>955733630.4840349</v>
      </c>
      <c r="D482" s="600">
        <v>-34400007.180141248</v>
      </c>
      <c r="E482" s="600">
        <v>0</v>
      </c>
      <c r="F482" s="600">
        <v>921333623.30389369</v>
      </c>
      <c r="G482" s="600">
        <v>918649755.91455936</v>
      </c>
      <c r="H482" s="600">
        <v>-51440246.127395853</v>
      </c>
      <c r="I482" s="600">
        <v>0</v>
      </c>
      <c r="J482" s="600">
        <v>867209509.7871635</v>
      </c>
      <c r="K482" s="601" t="s">
        <v>5</v>
      </c>
      <c r="L482" s="600">
        <v>1084046239.5029218</v>
      </c>
      <c r="M482" s="600">
        <v>1084046239.5029218</v>
      </c>
      <c r="N482" s="600">
        <v>-55132624.589666635</v>
      </c>
      <c r="O482" s="600">
        <v>0</v>
      </c>
      <c r="P482" s="600">
        <v>1028913614.9132555</v>
      </c>
      <c r="Q482" s="600">
        <v>1040564406.887641</v>
      </c>
      <c r="R482" s="600">
        <v>-63460144.852485642</v>
      </c>
      <c r="S482" s="600">
        <v>0</v>
      </c>
      <c r="T482" s="600">
        <v>977104262.0351553</v>
      </c>
      <c r="U482" s="601" t="s">
        <v>5</v>
      </c>
      <c r="V482" s="600">
        <v>903065180.20938456</v>
      </c>
      <c r="W482" s="600">
        <v>903065180.20938456</v>
      </c>
      <c r="X482" s="600">
        <v>-69914718.079638183</v>
      </c>
      <c r="Y482" s="600">
        <v>-82997544.286543891</v>
      </c>
      <c r="Z482" s="600">
        <v>750152917.84320247</v>
      </c>
      <c r="AA482" s="600">
        <v>866174101.27215886</v>
      </c>
      <c r="AB482" s="600">
        <v>-76473346.104174748</v>
      </c>
      <c r="AC482" s="600">
        <v>-78649953.298460156</v>
      </c>
      <c r="AD482" s="600">
        <v>711050801.869524</v>
      </c>
      <c r="AE482" s="600">
        <f>+SUM(AE480,AE476,AE471)</f>
        <v>710951921.33942223</v>
      </c>
      <c r="AF482" s="601" t="s">
        <v>5</v>
      </c>
      <c r="AG482" s="600">
        <v>846144281.55504179</v>
      </c>
      <c r="AH482" s="600">
        <v>846144281.55504179</v>
      </c>
      <c r="AI482" s="600">
        <v>-80088302.919634476</v>
      </c>
      <c r="AJ482" s="600">
        <v>-81212803.392968357</v>
      </c>
      <c r="AK482" s="600">
        <v>684843175.24243891</v>
      </c>
      <c r="AL482" s="600">
        <v>807496282.24249613</v>
      </c>
      <c r="AM482" s="600">
        <v>-85330189.839544266</v>
      </c>
      <c r="AN482" s="600">
        <v>-77137019.19065766</v>
      </c>
      <c r="AO482" s="600">
        <v>645029073.21229422</v>
      </c>
      <c r="AP482" s="601" t="s">
        <v>5</v>
      </c>
      <c r="AV482" s="78">
        <v>846144281.55504179</v>
      </c>
      <c r="AW482" s="78">
        <v>846144281.55504179</v>
      </c>
      <c r="AX482" s="78">
        <v>-80088302.919634476</v>
      </c>
      <c r="AY482" s="78">
        <v>-81212803.392968357</v>
      </c>
      <c r="AZ482" s="78">
        <v>684843175.24243891</v>
      </c>
      <c r="BA482" s="78">
        <v>807496282.24249613</v>
      </c>
      <c r="BB482" s="78">
        <v>-85330189.839544266</v>
      </c>
      <c r="BC482" s="78">
        <v>-77137019.19065766</v>
      </c>
      <c r="BD482" s="78">
        <v>645029073.21229422</v>
      </c>
      <c r="BE482" s="600">
        <f>+SUM(BE480,BE476,BE471)</f>
        <v>644913457.64195418</v>
      </c>
      <c r="BF482" s="74" t="s">
        <v>5</v>
      </c>
    </row>
    <row r="484" spans="1:58">
      <c r="A484" s="596" t="s">
        <v>535</v>
      </c>
      <c r="B484" s="586"/>
      <c r="C484" s="586"/>
      <c r="D484" s="586"/>
      <c r="E484" s="586"/>
      <c r="F484" s="586"/>
      <c r="G484" s="586"/>
      <c r="H484" s="586"/>
      <c r="I484" s="586"/>
      <c r="J484" s="586"/>
      <c r="K484" s="586"/>
      <c r="L484" s="586"/>
      <c r="M484" s="586"/>
      <c r="N484" s="586"/>
      <c r="O484" s="586"/>
      <c r="P484" s="586"/>
      <c r="Q484" s="586"/>
      <c r="R484" s="586"/>
      <c r="S484" s="586"/>
      <c r="T484" s="586"/>
      <c r="U484" s="586"/>
      <c r="V484" s="586"/>
      <c r="W484" s="586"/>
      <c r="X484" s="586"/>
      <c r="Y484" s="586"/>
      <c r="Z484" s="586"/>
      <c r="AA484" s="586"/>
      <c r="AB484" s="586"/>
      <c r="AC484" s="586"/>
      <c r="AD484" s="586"/>
      <c r="AE484" s="586"/>
      <c r="AF484" s="586"/>
      <c r="AG484" s="586"/>
      <c r="AH484" s="586"/>
      <c r="AI484" s="586"/>
      <c r="AJ484" s="586"/>
      <c r="AK484" s="586"/>
      <c r="AL484" s="586"/>
      <c r="AM484" s="586"/>
      <c r="AN484" s="586"/>
      <c r="AO484" s="586"/>
      <c r="AP484" s="586"/>
      <c r="AV484" s="83"/>
      <c r="AW484" s="83"/>
      <c r="AX484" s="83"/>
      <c r="AY484" s="83"/>
      <c r="AZ484" s="83"/>
      <c r="BA484" s="83"/>
      <c r="BB484" s="83"/>
      <c r="BC484" s="83"/>
      <c r="BD484" s="83"/>
      <c r="BE484" s="586"/>
      <c r="BF484" s="83"/>
    </row>
    <row r="485" spans="1:58">
      <c r="A485" s="598" t="s">
        <v>539</v>
      </c>
      <c r="B485" s="586">
        <v>-5746024.0100000007</v>
      </c>
      <c r="C485" s="586">
        <v>-5746024.0100000007</v>
      </c>
      <c r="D485" s="586">
        <v>0</v>
      </c>
      <c r="E485" s="586">
        <v>0</v>
      </c>
      <c r="F485" s="586">
        <v>-5746024.0100000007</v>
      </c>
      <c r="G485" s="586">
        <v>-5746024.0100000007</v>
      </c>
      <c r="H485" s="586">
        <v>0</v>
      </c>
      <c r="I485" s="586">
        <v>0</v>
      </c>
      <c r="J485" s="586">
        <v>-5746024.0100000007</v>
      </c>
      <c r="K485" s="599">
        <v>1</v>
      </c>
      <c r="L485" s="586">
        <v>-5799865</v>
      </c>
      <c r="M485" s="586">
        <v>-5799865</v>
      </c>
      <c r="N485" s="586">
        <v>0</v>
      </c>
      <c r="O485" s="586">
        <v>0</v>
      </c>
      <c r="P485" s="586">
        <v>-5799865</v>
      </c>
      <c r="Q485" s="586">
        <v>-5799865</v>
      </c>
      <c r="R485" s="586">
        <v>0</v>
      </c>
      <c r="S485" s="586">
        <v>0</v>
      </c>
      <c r="T485" s="586">
        <v>-5799865</v>
      </c>
      <c r="U485" s="599">
        <v>1</v>
      </c>
      <c r="V485" s="586">
        <v>-5759289</v>
      </c>
      <c r="W485" s="586">
        <v>-5759289</v>
      </c>
      <c r="X485" s="586">
        <v>0</v>
      </c>
      <c r="Y485" s="586">
        <v>0</v>
      </c>
      <c r="Z485" s="586">
        <v>-5759289</v>
      </c>
      <c r="AA485" s="586">
        <v>-5759289</v>
      </c>
      <c r="AB485" s="586">
        <v>0</v>
      </c>
      <c r="AC485" s="586">
        <v>0</v>
      </c>
      <c r="AD485" s="586">
        <v>-5759289</v>
      </c>
      <c r="AE485" s="586">
        <f>+IF(AF485=1,AD485,AD485*$AT$6)</f>
        <v>-5759289</v>
      </c>
      <c r="AF485" s="599">
        <v>1</v>
      </c>
      <c r="AG485" s="586">
        <v>-10758557</v>
      </c>
      <c r="AH485" s="586">
        <v>-10758557</v>
      </c>
      <c r="AI485" s="586">
        <v>0</v>
      </c>
      <c r="AJ485" s="586">
        <v>0</v>
      </c>
      <c r="AK485" s="586">
        <v>-10758557</v>
      </c>
      <c r="AL485" s="586">
        <v>-10758557</v>
      </c>
      <c r="AM485" s="586">
        <v>0</v>
      </c>
      <c r="AN485" s="586">
        <v>0</v>
      </c>
      <c r="AO485" s="586">
        <v>-10758557</v>
      </c>
      <c r="AP485" s="599">
        <v>1</v>
      </c>
      <c r="AV485" s="83">
        <v>-10758557</v>
      </c>
      <c r="AW485" s="83">
        <v>-10758557</v>
      </c>
      <c r="AX485" s="83">
        <v>0</v>
      </c>
      <c r="AY485" s="83">
        <v>0</v>
      </c>
      <c r="AZ485" s="83">
        <v>-10758557</v>
      </c>
      <c r="BA485" s="83">
        <v>-10758557</v>
      </c>
      <c r="BB485" s="83">
        <v>0</v>
      </c>
      <c r="BC485" s="83">
        <v>0</v>
      </c>
      <c r="BD485" s="83">
        <v>-10758557</v>
      </c>
      <c r="BE485" s="586">
        <f>+IF(BF485=1,BD485,BD485*$BJ$6)</f>
        <v>-10758557</v>
      </c>
      <c r="BF485" s="82">
        <v>1</v>
      </c>
    </row>
    <row r="486" spans="1:58">
      <c r="A486" s="598" t="s">
        <v>538</v>
      </c>
      <c r="B486" s="586">
        <v>0</v>
      </c>
      <c r="C486" s="586">
        <v>0</v>
      </c>
      <c r="D486" s="586">
        <v>0</v>
      </c>
      <c r="E486" s="586">
        <v>0</v>
      </c>
      <c r="F486" s="586">
        <v>0</v>
      </c>
      <c r="G486" s="586">
        <v>0</v>
      </c>
      <c r="H486" s="586">
        <v>0</v>
      </c>
      <c r="I486" s="586">
        <v>0</v>
      </c>
      <c r="J486" s="586">
        <v>0</v>
      </c>
      <c r="K486" s="599">
        <v>1</v>
      </c>
      <c r="L486" s="586">
        <v>0</v>
      </c>
      <c r="M486" s="586">
        <v>0</v>
      </c>
      <c r="N486" s="586">
        <v>0</v>
      </c>
      <c r="O486" s="586">
        <v>0</v>
      </c>
      <c r="P486" s="586">
        <v>0</v>
      </c>
      <c r="Q486" s="586">
        <v>0</v>
      </c>
      <c r="R486" s="586">
        <v>0</v>
      </c>
      <c r="S486" s="586">
        <v>0</v>
      </c>
      <c r="T486" s="586">
        <v>0</v>
      </c>
      <c r="U486" s="599">
        <v>1</v>
      </c>
      <c r="V486" s="586">
        <v>0</v>
      </c>
      <c r="W486" s="586">
        <v>0</v>
      </c>
      <c r="X486" s="586">
        <v>0</v>
      </c>
      <c r="Y486" s="586">
        <v>0</v>
      </c>
      <c r="Z486" s="586">
        <v>0</v>
      </c>
      <c r="AA486" s="586">
        <v>0</v>
      </c>
      <c r="AB486" s="586">
        <v>0</v>
      </c>
      <c r="AC486" s="586">
        <v>0</v>
      </c>
      <c r="AD486" s="586">
        <v>0</v>
      </c>
      <c r="AE486" s="586">
        <f>+IF(AF486=1,AD486,AD486*$AT$6)</f>
        <v>0</v>
      </c>
      <c r="AF486" s="599">
        <v>1</v>
      </c>
      <c r="AG486" s="586">
        <v>0</v>
      </c>
      <c r="AH486" s="586">
        <v>0</v>
      </c>
      <c r="AI486" s="586">
        <v>0</v>
      </c>
      <c r="AJ486" s="586">
        <v>0</v>
      </c>
      <c r="AK486" s="586">
        <v>0</v>
      </c>
      <c r="AL486" s="586">
        <v>0</v>
      </c>
      <c r="AM486" s="586">
        <v>0</v>
      </c>
      <c r="AN486" s="586">
        <v>0</v>
      </c>
      <c r="AO486" s="586">
        <v>0</v>
      </c>
      <c r="AP486" s="599">
        <v>1</v>
      </c>
      <c r="AV486" s="83">
        <v>0</v>
      </c>
      <c r="AW486" s="83">
        <v>0</v>
      </c>
      <c r="AX486" s="83">
        <v>0</v>
      </c>
      <c r="AY486" s="83">
        <v>0</v>
      </c>
      <c r="AZ486" s="83">
        <v>0</v>
      </c>
      <c r="BA486" s="83">
        <v>0</v>
      </c>
      <c r="BB486" s="83">
        <v>0</v>
      </c>
      <c r="BC486" s="83">
        <v>0</v>
      </c>
      <c r="BD486" s="83">
        <v>0</v>
      </c>
      <c r="BE486" s="586">
        <f>+IF(BF486=1,BD486,BD486*$BJ$6)</f>
        <v>0</v>
      </c>
      <c r="BF486" s="82">
        <v>1</v>
      </c>
    </row>
    <row r="487" spans="1:58" ht="15.75" thickBot="1">
      <c r="A487" s="598" t="s">
        <v>537</v>
      </c>
      <c r="B487" s="586">
        <v>-241529.06000000006</v>
      </c>
      <c r="C487" s="586">
        <v>-241529.06000000006</v>
      </c>
      <c r="D487" s="586">
        <v>241529.06000000006</v>
      </c>
      <c r="E487" s="586">
        <v>0</v>
      </c>
      <c r="F487" s="586">
        <v>0</v>
      </c>
      <c r="G487" s="586">
        <v>-227965.54435292305</v>
      </c>
      <c r="H487" s="586">
        <v>227965.54435292305</v>
      </c>
      <c r="I487" s="586">
        <v>0</v>
      </c>
      <c r="J487" s="586">
        <v>0</v>
      </c>
      <c r="K487" s="599">
        <v>0.94384313155908861</v>
      </c>
      <c r="L487" s="586">
        <v>-13355.730000000041</v>
      </c>
      <c r="M487" s="586">
        <v>-13355.730000000041</v>
      </c>
      <c r="N487" s="586">
        <v>13355.730000000041</v>
      </c>
      <c r="O487" s="586">
        <v>0</v>
      </c>
      <c r="P487" s="586">
        <v>0</v>
      </c>
      <c r="Q487" s="586">
        <v>-12591.464276255489</v>
      </c>
      <c r="R487" s="586">
        <v>12591.464276255489</v>
      </c>
      <c r="S487" s="586">
        <v>0</v>
      </c>
      <c r="T487" s="586">
        <v>0</v>
      </c>
      <c r="U487" s="599">
        <v>0.94277619240995802</v>
      </c>
      <c r="V487" s="586">
        <v>-4160.7400000000034</v>
      </c>
      <c r="W487" s="586">
        <v>-4160.7400000000034</v>
      </c>
      <c r="X487" s="586">
        <v>4160.7400000000034</v>
      </c>
      <c r="Y487" s="586">
        <v>0</v>
      </c>
      <c r="Z487" s="586">
        <v>0</v>
      </c>
      <c r="AA487" s="586">
        <v>-3940.7266226846587</v>
      </c>
      <c r="AB487" s="586">
        <v>3940.7266226846587</v>
      </c>
      <c r="AC487" s="586">
        <v>0</v>
      </c>
      <c r="AD487" s="586">
        <v>0</v>
      </c>
      <c r="AE487" s="586">
        <f>+IF(AF487=1,AD487,AD487*$AT$6)</f>
        <v>0</v>
      </c>
      <c r="AF487" s="599">
        <v>0.94712157517284312</v>
      </c>
      <c r="AG487" s="586">
        <v>-339.29999999999899</v>
      </c>
      <c r="AH487" s="586">
        <v>-339.29999999999899</v>
      </c>
      <c r="AI487" s="586">
        <v>339.29999999999899</v>
      </c>
      <c r="AJ487" s="586">
        <v>0</v>
      </c>
      <c r="AK487" s="586">
        <v>0</v>
      </c>
      <c r="AL487" s="586">
        <v>-321.39160700325374</v>
      </c>
      <c r="AM487" s="586">
        <v>321.39160700325374</v>
      </c>
      <c r="AN487" s="586">
        <v>0</v>
      </c>
      <c r="AO487" s="586">
        <v>0</v>
      </c>
      <c r="AP487" s="599">
        <v>0.94721959034263092</v>
      </c>
      <c r="AV487" s="83">
        <v>-339.29999999999899</v>
      </c>
      <c r="AW487" s="83">
        <v>-339.29999999999899</v>
      </c>
      <c r="AX487" s="83">
        <v>339.29999999999899</v>
      </c>
      <c r="AY487" s="83">
        <v>0</v>
      </c>
      <c r="AZ487" s="83">
        <v>0</v>
      </c>
      <c r="BA487" s="83">
        <v>-321.39160700325374</v>
      </c>
      <c r="BB487" s="83">
        <v>321.39160700325374</v>
      </c>
      <c r="BC487" s="83">
        <v>0</v>
      </c>
      <c r="BD487" s="83">
        <v>0</v>
      </c>
      <c r="BE487" s="586">
        <f>+IF(BF487=1,BD487,BD487*$BJ$6)</f>
        <v>0</v>
      </c>
      <c r="BF487" s="82">
        <v>0.94721959034263092</v>
      </c>
    </row>
    <row r="488" spans="1:58">
      <c r="A488" s="596" t="s">
        <v>535</v>
      </c>
      <c r="B488" s="600">
        <v>-5987553.0700000003</v>
      </c>
      <c r="C488" s="600">
        <v>-5987553.0700000003</v>
      </c>
      <c r="D488" s="600">
        <v>241529.06000000006</v>
      </c>
      <c r="E488" s="600">
        <v>0</v>
      </c>
      <c r="F488" s="600">
        <v>-5746024.0100000007</v>
      </c>
      <c r="G488" s="600">
        <v>-5973989.5543529242</v>
      </c>
      <c r="H488" s="600">
        <v>227965.54435292305</v>
      </c>
      <c r="I488" s="600">
        <v>0</v>
      </c>
      <c r="J488" s="600">
        <v>-5746024.0100000007</v>
      </c>
      <c r="K488" s="601" t="s">
        <v>5</v>
      </c>
      <c r="L488" s="600">
        <v>-5813220.7300000004</v>
      </c>
      <c r="M488" s="600">
        <v>-5813220.7300000004</v>
      </c>
      <c r="N488" s="600">
        <v>13355.730000000041</v>
      </c>
      <c r="O488" s="600">
        <v>0</v>
      </c>
      <c r="P488" s="600">
        <v>-5799865</v>
      </c>
      <c r="Q488" s="600">
        <v>-5812456.4642762551</v>
      </c>
      <c r="R488" s="600">
        <v>12591.464276255489</v>
      </c>
      <c r="S488" s="600">
        <v>0</v>
      </c>
      <c r="T488" s="600">
        <v>-5799865</v>
      </c>
      <c r="U488" s="601" t="s">
        <v>5</v>
      </c>
      <c r="V488" s="600">
        <v>-5763449.7400000002</v>
      </c>
      <c r="W488" s="600">
        <v>-5763449.7400000002</v>
      </c>
      <c r="X488" s="600">
        <v>4160.7400000000034</v>
      </c>
      <c r="Y488" s="600">
        <v>0</v>
      </c>
      <c r="Z488" s="600">
        <v>-5759289</v>
      </c>
      <c r="AA488" s="600">
        <v>-5763229.7266226849</v>
      </c>
      <c r="AB488" s="600">
        <v>3940.7266226846587</v>
      </c>
      <c r="AC488" s="600">
        <v>0</v>
      </c>
      <c r="AD488" s="600">
        <v>-5759289</v>
      </c>
      <c r="AE488" s="600">
        <f>SUM(AE485:AE487)</f>
        <v>-5759289</v>
      </c>
      <c r="AF488" s="601" t="s">
        <v>5</v>
      </c>
      <c r="AG488" s="600">
        <v>-10758896.300000001</v>
      </c>
      <c r="AH488" s="600">
        <v>-10758896.300000001</v>
      </c>
      <c r="AI488" s="600">
        <v>339.29999999999899</v>
      </c>
      <c r="AJ488" s="600">
        <v>0</v>
      </c>
      <c r="AK488" s="600">
        <v>-10758557</v>
      </c>
      <c r="AL488" s="600">
        <v>-10758878.391607003</v>
      </c>
      <c r="AM488" s="600">
        <v>321.39160700325374</v>
      </c>
      <c r="AN488" s="600">
        <v>0</v>
      </c>
      <c r="AO488" s="600">
        <v>-10758557</v>
      </c>
      <c r="AP488" s="601" t="s">
        <v>5</v>
      </c>
      <c r="AV488" s="78">
        <v>-10758896.300000001</v>
      </c>
      <c r="AW488" s="78">
        <v>-10758896.300000001</v>
      </c>
      <c r="AX488" s="78">
        <v>339.29999999999899</v>
      </c>
      <c r="AY488" s="78">
        <v>0</v>
      </c>
      <c r="AZ488" s="78">
        <v>-10758557</v>
      </c>
      <c r="BA488" s="78">
        <v>-10758878.391607003</v>
      </c>
      <c r="BB488" s="78">
        <v>321.39160700325374</v>
      </c>
      <c r="BC488" s="78">
        <v>0</v>
      </c>
      <c r="BD488" s="78">
        <v>-10758557</v>
      </c>
      <c r="BE488" s="600">
        <f>SUM(BE485:BE487)</f>
        <v>-10758557</v>
      </c>
      <c r="BF488" s="74" t="s">
        <v>5</v>
      </c>
    </row>
    <row r="489" spans="1:58" ht="15.75" thickBot="1">
      <c r="AE489" s="583">
        <f>+IF(AF489=1,AD489,AD489*$AT$6)</f>
        <v>0</v>
      </c>
    </row>
    <row r="490" spans="1:58" ht="15.75" thickBot="1">
      <c r="A490" s="595" t="s">
        <v>80</v>
      </c>
      <c r="B490" s="603">
        <v>-2040224427.4177167</v>
      </c>
      <c r="C490" s="603">
        <v>-2040224427.4177167</v>
      </c>
      <c r="D490" s="603">
        <v>94693005.630782276</v>
      </c>
      <c r="E490" s="603">
        <v>0</v>
      </c>
      <c r="F490" s="603">
        <v>-1945531421.7869337</v>
      </c>
      <c r="G490" s="603">
        <v>-1960724662.2094519</v>
      </c>
      <c r="H490" s="603">
        <v>120729679.96907155</v>
      </c>
      <c r="I490" s="603">
        <v>0</v>
      </c>
      <c r="J490" s="603">
        <v>-1839994982.2403798</v>
      </c>
      <c r="K490" s="601" t="s">
        <v>5</v>
      </c>
      <c r="L490" s="603">
        <v>-2172596023.4555392</v>
      </c>
      <c r="M490" s="603">
        <v>-2172596023.4555392</v>
      </c>
      <c r="N490" s="603">
        <v>128444663.00508542</v>
      </c>
      <c r="O490" s="603">
        <v>0</v>
      </c>
      <c r="P490" s="603">
        <v>-2044151360.4504554</v>
      </c>
      <c r="Q490" s="603">
        <v>-2085685761.0067291</v>
      </c>
      <c r="R490" s="603">
        <v>141181213.55774599</v>
      </c>
      <c r="S490" s="603">
        <v>0</v>
      </c>
      <c r="T490" s="603">
        <v>-1944504547.4489856</v>
      </c>
      <c r="U490" s="601" t="s">
        <v>5</v>
      </c>
      <c r="V490" s="603">
        <v>-1981484762.9616773</v>
      </c>
      <c r="W490" s="603">
        <v>-1981484762.9616773</v>
      </c>
      <c r="X490" s="603">
        <v>149697825.28521281</v>
      </c>
      <c r="Y490" s="603">
        <v>132161352.1140884</v>
      </c>
      <c r="Z490" s="603">
        <v>-1699625585.5623717</v>
      </c>
      <c r="AA490" s="603">
        <v>-1903071443.7593086</v>
      </c>
      <c r="AB490" s="603">
        <v>159641380.91139159</v>
      </c>
      <c r="AC490" s="603">
        <v>125238454.47460574</v>
      </c>
      <c r="AD490" s="603">
        <v>-1618191608.3733106</v>
      </c>
      <c r="AE490" s="603">
        <f>+SUM(AE82,AE307,AE404,AE431,AE465,AE482,AE488)</f>
        <v>-1618637597.8693409</v>
      </c>
      <c r="AF490" s="601" t="s">
        <v>5</v>
      </c>
      <c r="AG490" s="603">
        <v>-1962534554.9925578</v>
      </c>
      <c r="AH490" s="603">
        <v>-1962534554.9925578</v>
      </c>
      <c r="AI490" s="603">
        <v>173207104.46584767</v>
      </c>
      <c r="AJ490" s="603">
        <v>129319415.38335925</v>
      </c>
      <c r="AK490" s="603">
        <v>-1660008035.1433463</v>
      </c>
      <c r="AL490" s="603">
        <v>-1879088859.714854</v>
      </c>
      <c r="AM490" s="603">
        <v>180548838.28451777</v>
      </c>
      <c r="AN490" s="603">
        <v>122829329.97501357</v>
      </c>
      <c r="AO490" s="603">
        <v>-1575710691.4553199</v>
      </c>
      <c r="AP490" s="601" t="s">
        <v>5</v>
      </c>
      <c r="AV490" s="75">
        <v>-1962534554.9925578</v>
      </c>
      <c r="AW490" s="75">
        <v>-1962534554.9925578</v>
      </c>
      <c r="AX490" s="75">
        <v>173207104.46584767</v>
      </c>
      <c r="AY490" s="75">
        <v>129319415.38335925</v>
      </c>
      <c r="AZ490" s="75">
        <v>-1660008035.1433463</v>
      </c>
      <c r="BA490" s="75">
        <v>-1879088859.714854</v>
      </c>
      <c r="BB490" s="75">
        <v>180548838.28451777</v>
      </c>
      <c r="BC490" s="75">
        <v>122829329.97501357</v>
      </c>
      <c r="BD490" s="75">
        <v>-1575710691.4553199</v>
      </c>
      <c r="BE490" s="603">
        <f>+SUM(BE82,BE307,BE404,BE431,BE465,BE482,BE488)</f>
        <v>-1576289730.4094479</v>
      </c>
      <c r="BF490" s="74" t="s">
        <v>5</v>
      </c>
    </row>
    <row r="491" spans="1:58" ht="15.75" thickTop="1">
      <c r="AE491" s="583">
        <f>+IF(AF491=1,AD491,AD491*$AT$6)</f>
        <v>0</v>
      </c>
    </row>
    <row r="492" spans="1:58">
      <c r="B492" s="604"/>
      <c r="C492" s="604"/>
      <c r="D492" s="604"/>
      <c r="E492" s="604"/>
      <c r="F492" s="604"/>
      <c r="G492" s="604"/>
      <c r="H492" s="604"/>
      <c r="I492" s="604"/>
      <c r="J492" s="604"/>
      <c r="K492" s="604"/>
      <c r="L492" s="604"/>
      <c r="M492" s="604"/>
      <c r="N492" s="604"/>
      <c r="O492" s="604"/>
      <c r="P492" s="604"/>
      <c r="Q492" s="604"/>
      <c r="R492" s="604"/>
      <c r="S492" s="604"/>
      <c r="T492" s="604"/>
      <c r="U492" s="604"/>
      <c r="V492" s="604"/>
      <c r="W492" s="604"/>
      <c r="X492" s="604"/>
      <c r="Y492" s="604"/>
      <c r="Z492" s="604"/>
      <c r="AA492" s="604"/>
      <c r="AB492" s="604"/>
      <c r="AC492" s="604"/>
      <c r="AD492" s="604">
        <f>+AD490-AD82</f>
        <v>4304013453.7097721</v>
      </c>
      <c r="AE492" s="604">
        <f>+AE490-AE82</f>
        <v>4303562717.2514219</v>
      </c>
      <c r="AF492" s="604"/>
      <c r="AG492" s="604">
        <f>+AG490-AG82</f>
        <v>9272176730.8046989</v>
      </c>
      <c r="BD492" s="604">
        <f>+BD490-BD82</f>
        <v>4391818230.9112377</v>
      </c>
      <c r="BE492" s="604">
        <f>+BE490-BE82</f>
        <v>4391233431.382268</v>
      </c>
    </row>
    <row r="493" spans="1:58">
      <c r="AE493" s="604">
        <f>+AE492-AD492</f>
        <v>-450736.45835018158</v>
      </c>
      <c r="BE493" s="604">
        <f>+BE492-BD492</f>
        <v>-584799.52896976471</v>
      </c>
    </row>
  </sheetData>
  <mergeCells count="4">
    <mergeCell ref="A5:A6"/>
    <mergeCell ref="B5:K5"/>
    <mergeCell ref="L5:U5"/>
    <mergeCell ref="AG5:AP5"/>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workbookViewId="0">
      <selection sqref="A1:A2"/>
    </sheetView>
  </sheetViews>
  <sheetFormatPr defaultRowHeight="15"/>
  <cols>
    <col min="1" max="1" width="11.5" style="77" customWidth="1"/>
    <col min="2" max="2" width="3.5" style="77" bestFit="1" customWidth="1"/>
    <col min="3" max="3" width="42" style="77" bestFit="1" customWidth="1"/>
    <col min="4" max="4" width="11.83203125" style="77" customWidth="1"/>
    <col min="5" max="6" width="1.83203125" style="77" bestFit="1" customWidth="1"/>
    <col min="7" max="8" width="16.83203125" style="77" customWidth="1"/>
    <col min="9" max="12" width="1.83203125" style="77" bestFit="1" customWidth="1"/>
    <col min="13" max="13" width="13.5" style="77" bestFit="1" customWidth="1"/>
    <col min="14" max="14" width="6.6640625" style="77" customWidth="1"/>
    <col min="15" max="19" width="10.5" style="77" customWidth="1"/>
    <col min="20" max="16384" width="9.33203125" style="77"/>
  </cols>
  <sheetData>
    <row r="1" spans="1:13">
      <c r="A1" s="299" t="s">
        <v>3329</v>
      </c>
    </row>
    <row r="2" spans="1:13">
      <c r="A2" s="299" t="s">
        <v>3288</v>
      </c>
    </row>
    <row r="5" spans="1:13">
      <c r="D5" s="605" t="s">
        <v>3156</v>
      </c>
      <c r="E5" s="605"/>
      <c r="F5" s="605"/>
      <c r="G5" s="605" t="s">
        <v>3157</v>
      </c>
      <c r="M5" s="605" t="s">
        <v>3158</v>
      </c>
    </row>
    <row r="6" spans="1:13" s="122" customFormat="1">
      <c r="A6" s="122" t="s">
        <v>2998</v>
      </c>
      <c r="B6" s="659" t="s">
        <v>1334</v>
      </c>
      <c r="C6" s="660" t="s">
        <v>3159</v>
      </c>
      <c r="D6" s="109">
        <v>3833010.4879414551</v>
      </c>
      <c r="E6" s="109">
        <v>0</v>
      </c>
      <c r="F6" s="109">
        <v>0</v>
      </c>
      <c r="G6" s="708">
        <v>1.0780000000000001</v>
      </c>
      <c r="H6" s="661" t="s">
        <v>2998</v>
      </c>
      <c r="I6" s="661">
        <v>0</v>
      </c>
      <c r="J6" s="661">
        <v>0</v>
      </c>
      <c r="K6" s="661">
        <v>0</v>
      </c>
      <c r="L6" s="109">
        <v>0</v>
      </c>
      <c r="M6" s="709">
        <f>D6*G6</f>
        <v>4131985.3060008888</v>
      </c>
    </row>
    <row r="8" spans="1:13" s="122" customFormat="1">
      <c r="A8" s="122" t="s">
        <v>3160</v>
      </c>
      <c r="B8" s="659" t="s">
        <v>1334</v>
      </c>
      <c r="C8" s="660" t="s">
        <v>3159</v>
      </c>
      <c r="D8" s="109">
        <v>3833010.4879414551</v>
      </c>
      <c r="E8" s="109">
        <v>0</v>
      </c>
      <c r="F8" s="109">
        <v>0</v>
      </c>
      <c r="G8" s="710">
        <v>7.8E-2</v>
      </c>
      <c r="H8" s="711" t="s">
        <v>3160</v>
      </c>
      <c r="I8" s="661">
        <v>0</v>
      </c>
      <c r="J8" s="661">
        <v>0</v>
      </c>
      <c r="K8" s="661">
        <v>0</v>
      </c>
      <c r="L8" s="109">
        <v>0</v>
      </c>
      <c r="M8" s="712">
        <f>D8*G8</f>
        <v>298974.81805943348</v>
      </c>
    </row>
    <row r="10" spans="1:13">
      <c r="C10" s="77" t="s">
        <v>94</v>
      </c>
      <c r="G10" s="613">
        <f>G8-G6</f>
        <v>-1</v>
      </c>
      <c r="M10" s="614">
        <f>M8-M6</f>
        <v>-3833010.4879414551</v>
      </c>
    </row>
    <row r="15" spans="1:13">
      <c r="A15" s="77" t="s">
        <v>3161</v>
      </c>
    </row>
    <row r="16" spans="1:13">
      <c r="A16" s="77" t="s">
        <v>3162</v>
      </c>
    </row>
    <row r="44" ht="5.25" customHeight="1"/>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290"/>
  <sheetViews>
    <sheetView showGridLines="0" showZeros="0" zoomScale="90" zoomScaleNormal="90" workbookViewId="0">
      <selection sqref="A1:A2"/>
    </sheetView>
  </sheetViews>
  <sheetFormatPr defaultRowHeight="15"/>
  <cols>
    <col min="1" max="1" width="6.33203125" style="77" customWidth="1"/>
    <col min="2" max="2" width="45.5" style="77" customWidth="1"/>
    <col min="3" max="35" width="16" style="77" customWidth="1"/>
    <col min="36" max="16384" width="9.33203125" style="77"/>
  </cols>
  <sheetData>
    <row r="1" spans="1:35">
      <c r="A1" s="299" t="s">
        <v>3330</v>
      </c>
    </row>
    <row r="2" spans="1:35">
      <c r="A2" s="299" t="s">
        <v>3288</v>
      </c>
    </row>
    <row r="5" spans="1:35" s="462" customFormat="1" ht="13.5" thickBot="1">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row>
    <row r="6" spans="1:35" s="462" customFormat="1" ht="12.75"/>
    <row r="7" spans="1:35" s="462" customFormat="1" ht="12.75">
      <c r="A7" s="129" t="s">
        <v>3163</v>
      </c>
      <c r="E7" s="129" t="s">
        <v>3164</v>
      </c>
      <c r="K7" s="129" t="s">
        <v>1494</v>
      </c>
      <c r="O7" s="462" t="s">
        <v>3165</v>
      </c>
      <c r="P7" s="129" t="s">
        <v>3166</v>
      </c>
      <c r="V7" s="129" t="s">
        <v>1494</v>
      </c>
      <c r="Z7" s="462" t="s">
        <v>3167</v>
      </c>
      <c r="AA7" s="129" t="s">
        <v>3166</v>
      </c>
      <c r="AG7" s="129" t="s">
        <v>1494</v>
      </c>
    </row>
    <row r="8" spans="1:35" s="462" customFormat="1" ht="12.75">
      <c r="E8" s="129" t="s">
        <v>3168</v>
      </c>
      <c r="K8" s="129" t="s">
        <v>3169</v>
      </c>
      <c r="P8" s="129" t="s">
        <v>3170</v>
      </c>
      <c r="V8" s="129" t="s">
        <v>3169</v>
      </c>
      <c r="AA8" s="129" t="s">
        <v>3170</v>
      </c>
      <c r="AG8" s="129" t="s">
        <v>3169</v>
      </c>
    </row>
    <row r="9" spans="1:35" s="462" customFormat="1" ht="12.75">
      <c r="A9" s="129" t="s">
        <v>3171</v>
      </c>
      <c r="E9" s="129" t="s">
        <v>3172</v>
      </c>
      <c r="K9" s="129" t="s">
        <v>3173</v>
      </c>
      <c r="P9" s="129" t="s">
        <v>3174</v>
      </c>
      <c r="V9" s="129" t="s">
        <v>3173</v>
      </c>
      <c r="AA9" s="129" t="s">
        <v>3174</v>
      </c>
      <c r="AG9" s="129" t="s">
        <v>3173</v>
      </c>
    </row>
    <row r="10" spans="1:35" s="462" customFormat="1" ht="12.75">
      <c r="A10" s="129" t="s">
        <v>3175</v>
      </c>
      <c r="E10" s="129" t="s">
        <v>3176</v>
      </c>
      <c r="K10" s="129" t="s">
        <v>3177</v>
      </c>
      <c r="P10" s="129" t="s">
        <v>3178</v>
      </c>
      <c r="V10" s="129" t="s">
        <v>3177</v>
      </c>
      <c r="AA10" s="129" t="s">
        <v>3178</v>
      </c>
      <c r="AG10" s="129" t="s">
        <v>3177</v>
      </c>
    </row>
    <row r="11" spans="1:35" s="462" customFormat="1" ht="12.75">
      <c r="E11" s="129" t="s">
        <v>3179</v>
      </c>
      <c r="K11" s="129" t="s">
        <v>3180</v>
      </c>
      <c r="P11" s="129" t="s">
        <v>3181</v>
      </c>
      <c r="V11" s="129" t="s">
        <v>3180</v>
      </c>
      <c r="AA11" s="129" t="s">
        <v>3181</v>
      </c>
      <c r="AG11" s="129" t="s">
        <v>3180</v>
      </c>
    </row>
    <row r="12" spans="1:35" s="462" customFormat="1" ht="12.75">
      <c r="A12" s="129" t="s">
        <v>3182</v>
      </c>
      <c r="K12" s="129" t="s">
        <v>3183</v>
      </c>
      <c r="V12" s="129" t="s">
        <v>3183</v>
      </c>
      <c r="AG12" s="129" t="s">
        <v>3183</v>
      </c>
    </row>
    <row r="13" spans="1:35" ht="15.75" thickBot="1">
      <c r="A13" s="463"/>
      <c r="B13" s="463"/>
      <c r="C13" s="463"/>
      <c r="D13" s="463"/>
      <c r="E13" s="463"/>
      <c r="F13" s="463"/>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row>
    <row r="14" spans="1:35">
      <c r="B14" s="438" t="s">
        <v>64</v>
      </c>
      <c r="C14" s="438" t="s">
        <v>65</v>
      </c>
      <c r="D14" s="438" t="s">
        <v>66</v>
      </c>
      <c r="E14" s="438" t="s">
        <v>67</v>
      </c>
      <c r="F14" s="438" t="s">
        <v>75</v>
      </c>
      <c r="G14" s="438" t="s">
        <v>68</v>
      </c>
      <c r="H14" s="438" t="s">
        <v>69</v>
      </c>
      <c r="I14" s="438" t="s">
        <v>70</v>
      </c>
      <c r="J14" s="438" t="s">
        <v>71</v>
      </c>
      <c r="K14" s="438" t="s">
        <v>72</v>
      </c>
      <c r="L14" s="438" t="s">
        <v>73</v>
      </c>
      <c r="M14" s="438" t="s">
        <v>74</v>
      </c>
      <c r="N14" s="438" t="s">
        <v>65</v>
      </c>
      <c r="O14" s="438" t="s">
        <v>66</v>
      </c>
      <c r="P14" s="438" t="s">
        <v>67</v>
      </c>
      <c r="Q14" s="438" t="s">
        <v>75</v>
      </c>
      <c r="R14" s="438" t="s">
        <v>68</v>
      </c>
      <c r="S14" s="438" t="s">
        <v>69</v>
      </c>
      <c r="T14" s="438" t="s">
        <v>70</v>
      </c>
      <c r="U14" s="438" t="s">
        <v>71</v>
      </c>
      <c r="V14" s="438" t="s">
        <v>72</v>
      </c>
      <c r="W14" s="438" t="s">
        <v>73</v>
      </c>
      <c r="X14" s="438" t="s">
        <v>74</v>
      </c>
      <c r="Y14" s="438" t="s">
        <v>65</v>
      </c>
      <c r="Z14" s="438" t="s">
        <v>66</v>
      </c>
      <c r="AA14" s="438" t="s">
        <v>67</v>
      </c>
      <c r="AB14" s="438" t="s">
        <v>75</v>
      </c>
    </row>
    <row r="15" spans="1:35" ht="15.75" thickBot="1">
      <c r="A15" s="437"/>
      <c r="B15" s="437"/>
      <c r="C15" s="437"/>
      <c r="D15" s="437"/>
      <c r="E15" s="437"/>
      <c r="F15" s="437"/>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c r="AE15" s="437"/>
      <c r="AF15" s="437"/>
      <c r="AG15" s="437"/>
      <c r="AH15" s="437"/>
      <c r="AI15" s="437"/>
    </row>
    <row r="16" spans="1:35" ht="15.75" thickBot="1">
      <c r="A16" s="760" t="s">
        <v>117</v>
      </c>
      <c r="B16" s="760" t="s">
        <v>3184</v>
      </c>
      <c r="C16" s="760" t="s">
        <v>3185</v>
      </c>
      <c r="D16" s="760" t="s">
        <v>3186</v>
      </c>
      <c r="E16" s="760" t="s">
        <v>3187</v>
      </c>
      <c r="F16" s="760" t="s">
        <v>3188</v>
      </c>
      <c r="G16" s="759"/>
      <c r="H16" s="759"/>
      <c r="I16" s="759"/>
      <c r="J16" s="759"/>
      <c r="K16" s="759"/>
      <c r="L16" s="761"/>
      <c r="M16" s="760" t="s">
        <v>3189</v>
      </c>
      <c r="N16" s="760" t="s">
        <v>3185</v>
      </c>
      <c r="O16" s="760" t="s">
        <v>3186</v>
      </c>
      <c r="P16" s="760" t="s">
        <v>3187</v>
      </c>
      <c r="Q16" s="760" t="s">
        <v>3190</v>
      </c>
      <c r="R16" s="759"/>
      <c r="S16" s="759"/>
      <c r="T16" s="759"/>
      <c r="U16" s="759"/>
      <c r="V16" s="759"/>
      <c r="W16" s="761"/>
      <c r="X16" s="760" t="s">
        <v>3191</v>
      </c>
      <c r="Y16" s="760" t="s">
        <v>3192</v>
      </c>
      <c r="Z16" s="760" t="s">
        <v>3193</v>
      </c>
      <c r="AA16" s="760" t="s">
        <v>3194</v>
      </c>
      <c r="AB16" s="760" t="s">
        <v>3195</v>
      </c>
    </row>
    <row r="17" spans="1:28" ht="39" thickBot="1">
      <c r="A17" s="760"/>
      <c r="B17" s="760"/>
      <c r="C17" s="760"/>
      <c r="D17" s="760"/>
      <c r="E17" s="760"/>
      <c r="F17" s="578" t="s">
        <v>3196</v>
      </c>
      <c r="G17" s="578" t="s">
        <v>3197</v>
      </c>
      <c r="H17" s="578" t="s">
        <v>3198</v>
      </c>
      <c r="I17" s="578" t="s">
        <v>3199</v>
      </c>
      <c r="J17" s="578" t="s">
        <v>3200</v>
      </c>
      <c r="K17" s="578" t="s">
        <v>3201</v>
      </c>
      <c r="L17" s="578" t="s">
        <v>3202</v>
      </c>
      <c r="M17" s="760"/>
      <c r="N17" s="760"/>
      <c r="O17" s="760"/>
      <c r="P17" s="760"/>
      <c r="Q17" s="578" t="s">
        <v>3196</v>
      </c>
      <c r="R17" s="578" t="s">
        <v>3197</v>
      </c>
      <c r="S17" s="578" t="s">
        <v>3198</v>
      </c>
      <c r="T17" s="578" t="s">
        <v>3199</v>
      </c>
      <c r="U17" s="578" t="s">
        <v>3200</v>
      </c>
      <c r="V17" s="578" t="s">
        <v>3201</v>
      </c>
      <c r="W17" s="578" t="s">
        <v>3202</v>
      </c>
      <c r="X17" s="760"/>
      <c r="Y17" s="760"/>
      <c r="Z17" s="760"/>
      <c r="AA17" s="760"/>
      <c r="AB17" s="760"/>
    </row>
    <row r="18" spans="1:28">
      <c r="A18" s="438" t="s">
        <v>1237</v>
      </c>
      <c r="B18" s="615" t="s">
        <v>3203</v>
      </c>
      <c r="C18" s="83"/>
      <c r="D18" s="83"/>
      <c r="E18" s="83"/>
      <c r="F18" s="83"/>
      <c r="G18" s="83"/>
      <c r="H18" s="83"/>
      <c r="I18" s="83"/>
      <c r="J18" s="83"/>
      <c r="K18" s="74"/>
      <c r="L18" s="83"/>
      <c r="M18" s="83"/>
      <c r="N18" s="83"/>
      <c r="O18" s="83"/>
      <c r="P18" s="83"/>
      <c r="Q18" s="83"/>
      <c r="R18" s="83"/>
      <c r="S18" s="83"/>
      <c r="T18" s="83"/>
      <c r="U18" s="83"/>
      <c r="V18" s="83"/>
      <c r="W18" s="83"/>
      <c r="X18" s="83"/>
      <c r="Y18" s="83"/>
      <c r="Z18" s="83"/>
      <c r="AA18" s="83"/>
      <c r="AB18" s="83"/>
    </row>
    <row r="19" spans="1:28">
      <c r="A19" s="438" t="s">
        <v>1240</v>
      </c>
      <c r="B19" s="76" t="s">
        <v>3204</v>
      </c>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row>
    <row r="20" spans="1:28" ht="15.75" thickBot="1">
      <c r="A20" s="438" t="s">
        <v>1242</v>
      </c>
      <c r="B20" s="616" t="s">
        <v>3205</v>
      </c>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row>
    <row r="21" spans="1:28">
      <c r="A21" s="438" t="s">
        <v>1244</v>
      </c>
      <c r="B21" s="76" t="s">
        <v>3206</v>
      </c>
      <c r="C21" s="83">
        <v>2000388.4220046974</v>
      </c>
      <c r="D21" s="83">
        <v>28.999999999999996</v>
      </c>
      <c r="E21" s="83">
        <v>58011264.238136217</v>
      </c>
      <c r="F21" s="617">
        <v>3.89</v>
      </c>
      <c r="G21" s="617">
        <v>1.8299999999999998</v>
      </c>
      <c r="H21" s="617">
        <v>0.8099961719621378</v>
      </c>
      <c r="I21" s="617">
        <v>0</v>
      </c>
      <c r="J21" s="617">
        <v>0</v>
      </c>
      <c r="K21" s="83">
        <v>0</v>
      </c>
      <c r="L21" s="617">
        <v>6.5299961719621376</v>
      </c>
      <c r="M21" s="503">
        <v>13062528.738128055</v>
      </c>
      <c r="N21" s="83">
        <v>2000388.4220046974</v>
      </c>
      <c r="O21" s="83">
        <v>28.999999999999996</v>
      </c>
      <c r="P21" s="83">
        <v>58011264.238136217</v>
      </c>
      <c r="Q21" s="618">
        <v>3.89</v>
      </c>
      <c r="R21" s="618">
        <v>1.91</v>
      </c>
      <c r="S21" s="618">
        <v>1.09649</v>
      </c>
      <c r="T21" s="618">
        <v>0</v>
      </c>
      <c r="U21" s="618">
        <v>0</v>
      </c>
      <c r="V21" s="619">
        <v>0</v>
      </c>
      <c r="W21" s="618">
        <v>6.9</v>
      </c>
      <c r="X21" s="620">
        <v>13802680.111832412</v>
      </c>
      <c r="Y21" s="619">
        <v>13062528.738128055</v>
      </c>
      <c r="Z21" s="619">
        <v>13802680.111832412</v>
      </c>
      <c r="AA21" s="620">
        <v>740151.37370435707</v>
      </c>
      <c r="AB21" s="621">
        <v>5.6662181461384145E-2</v>
      </c>
    </row>
    <row r="22" spans="1:28">
      <c r="A22" s="438" t="s">
        <v>1246</v>
      </c>
      <c r="B22" s="76" t="s">
        <v>3207</v>
      </c>
      <c r="C22" s="83">
        <v>1880774.4731249062</v>
      </c>
      <c r="D22" s="83">
        <v>41</v>
      </c>
      <c r="E22" s="83">
        <v>77111753.398121148</v>
      </c>
      <c r="F22" s="617">
        <v>3.96</v>
      </c>
      <c r="G22" s="617">
        <v>1.84</v>
      </c>
      <c r="H22" s="617">
        <v>1.1399999999999999</v>
      </c>
      <c r="I22" s="617">
        <v>0</v>
      </c>
      <c r="J22" s="617">
        <v>0</v>
      </c>
      <c r="K22" s="83">
        <v>0</v>
      </c>
      <c r="L22" s="617">
        <v>6.9399999999999995</v>
      </c>
      <c r="M22" s="503">
        <v>13052574.843486847</v>
      </c>
      <c r="N22" s="83">
        <v>1880774.4731249062</v>
      </c>
      <c r="O22" s="83">
        <v>41</v>
      </c>
      <c r="P22" s="83">
        <v>77111753.398121148</v>
      </c>
      <c r="Q22" s="618">
        <v>3.96</v>
      </c>
      <c r="R22" s="618">
        <v>1.92</v>
      </c>
      <c r="S22" s="618">
        <v>1.5502100000000001</v>
      </c>
      <c r="T22" s="618">
        <v>0</v>
      </c>
      <c r="U22" s="618">
        <v>0</v>
      </c>
      <c r="V22" s="619">
        <v>0</v>
      </c>
      <c r="W22" s="618">
        <v>7.43</v>
      </c>
      <c r="X22" s="620">
        <v>13974154.335318053</v>
      </c>
      <c r="Y22" s="619">
        <v>13052574.843486847</v>
      </c>
      <c r="Z22" s="619">
        <v>13974154.335318053</v>
      </c>
      <c r="AA22" s="620">
        <v>921579.49183120579</v>
      </c>
      <c r="AB22" s="621">
        <v>7.0605187319884868E-2</v>
      </c>
    </row>
    <row r="23" spans="1:28">
      <c r="A23" s="438" t="s">
        <v>1248</v>
      </c>
      <c r="B23" s="76" t="s">
        <v>3208</v>
      </c>
      <c r="C23" s="83">
        <v>1137586.9865577931</v>
      </c>
      <c r="D23" s="83">
        <v>60</v>
      </c>
      <c r="E23" s="83">
        <v>68255219.193467587</v>
      </c>
      <c r="F23" s="617">
        <v>4.08</v>
      </c>
      <c r="G23" s="617">
        <v>1.87</v>
      </c>
      <c r="H23" s="617">
        <v>1.67</v>
      </c>
      <c r="I23" s="617">
        <v>0</v>
      </c>
      <c r="J23" s="617">
        <v>0</v>
      </c>
      <c r="K23" s="83">
        <v>0</v>
      </c>
      <c r="L23" s="617">
        <v>7.62</v>
      </c>
      <c r="M23" s="503">
        <v>8668412.8375703841</v>
      </c>
      <c r="N23" s="83">
        <v>1137586.9865577931</v>
      </c>
      <c r="O23" s="83">
        <v>60</v>
      </c>
      <c r="P23" s="83">
        <v>68255219.193467587</v>
      </c>
      <c r="Q23" s="618">
        <v>4.08</v>
      </c>
      <c r="R23" s="618">
        <v>1.95</v>
      </c>
      <c r="S23" s="618">
        <v>2.2686000000000002</v>
      </c>
      <c r="T23" s="618">
        <v>0</v>
      </c>
      <c r="U23" s="618">
        <v>0</v>
      </c>
      <c r="V23" s="619">
        <v>0</v>
      </c>
      <c r="W23" s="618">
        <v>8.3000000000000007</v>
      </c>
      <c r="X23" s="620">
        <v>9441971.9884296842</v>
      </c>
      <c r="Y23" s="619">
        <v>8668412.8375703841</v>
      </c>
      <c r="Z23" s="619">
        <v>9441971.9884296842</v>
      </c>
      <c r="AA23" s="620">
        <v>773559.15085930005</v>
      </c>
      <c r="AB23" s="621">
        <v>8.9238845144357037E-2</v>
      </c>
    </row>
    <row r="24" spans="1:28">
      <c r="A24" s="438" t="s">
        <v>1320</v>
      </c>
      <c r="B24" s="76" t="s">
        <v>3209</v>
      </c>
      <c r="C24" s="83">
        <v>805585.56076287967</v>
      </c>
      <c r="D24" s="83">
        <v>88</v>
      </c>
      <c r="E24" s="83">
        <v>70891646.680466741</v>
      </c>
      <c r="F24" s="617">
        <v>6.18</v>
      </c>
      <c r="G24" s="617">
        <v>2.38</v>
      </c>
      <c r="H24" s="617">
        <v>2.4599998140267494</v>
      </c>
      <c r="I24" s="617">
        <v>0</v>
      </c>
      <c r="J24" s="617">
        <v>0</v>
      </c>
      <c r="K24" s="83">
        <v>0</v>
      </c>
      <c r="L24" s="617">
        <v>11.019999814026749</v>
      </c>
      <c r="M24" s="503">
        <v>8877552.7297895681</v>
      </c>
      <c r="N24" s="83">
        <v>805585.56076287967</v>
      </c>
      <c r="O24" s="83">
        <v>88</v>
      </c>
      <c r="P24" s="83">
        <v>70891646.680466741</v>
      </c>
      <c r="Q24" s="618">
        <v>6.18</v>
      </c>
      <c r="R24" s="618">
        <v>2.48</v>
      </c>
      <c r="S24" s="618">
        <v>3.3272800000000005</v>
      </c>
      <c r="T24" s="618">
        <v>0</v>
      </c>
      <c r="U24" s="618">
        <v>0</v>
      </c>
      <c r="V24" s="619">
        <v>0</v>
      </c>
      <c r="W24" s="618">
        <v>11.99</v>
      </c>
      <c r="X24" s="620">
        <v>9658970.8735469282</v>
      </c>
      <c r="Y24" s="619">
        <v>8877552.7297895681</v>
      </c>
      <c r="Z24" s="619">
        <v>9658970.8735469282</v>
      </c>
      <c r="AA24" s="620">
        <v>781418.14375736006</v>
      </c>
      <c r="AB24" s="621">
        <v>8.8021796945821421E-2</v>
      </c>
    </row>
    <row r="25" spans="1:28">
      <c r="A25" s="438" t="s">
        <v>1321</v>
      </c>
      <c r="B25" s="76" t="s">
        <v>3210</v>
      </c>
      <c r="C25" s="83">
        <v>245464.56422625703</v>
      </c>
      <c r="D25" s="83">
        <v>168</v>
      </c>
      <c r="E25" s="83">
        <v>41238046.790011175</v>
      </c>
      <c r="F25" s="617">
        <v>6.2400000000000011</v>
      </c>
      <c r="G25" s="617">
        <v>2.39</v>
      </c>
      <c r="H25" s="617">
        <v>4.6900000000000004</v>
      </c>
      <c r="I25" s="617">
        <v>0</v>
      </c>
      <c r="J25" s="617">
        <v>0</v>
      </c>
      <c r="K25" s="83">
        <v>0</v>
      </c>
      <c r="L25" s="617">
        <v>13.32</v>
      </c>
      <c r="M25" s="503">
        <v>3269587.9954937436</v>
      </c>
      <c r="N25" s="83">
        <v>245464.56422625703</v>
      </c>
      <c r="O25" s="83">
        <v>168</v>
      </c>
      <c r="P25" s="83">
        <v>41238046.790011175</v>
      </c>
      <c r="Q25" s="618">
        <v>6.24</v>
      </c>
      <c r="R25" s="618">
        <v>2.4900000000000002</v>
      </c>
      <c r="S25" s="618">
        <v>6.3520800000000008</v>
      </c>
      <c r="T25" s="618">
        <v>0</v>
      </c>
      <c r="U25" s="618">
        <v>0</v>
      </c>
      <c r="V25" s="619">
        <v>0</v>
      </c>
      <c r="W25" s="618">
        <v>15.08</v>
      </c>
      <c r="X25" s="620">
        <v>3701605.6285319561</v>
      </c>
      <c r="Y25" s="619">
        <v>3269587.9954937436</v>
      </c>
      <c r="Z25" s="619">
        <v>3701605.6285319561</v>
      </c>
      <c r="AA25" s="620">
        <v>432017.63303821255</v>
      </c>
      <c r="AB25" s="621">
        <v>0.13213213213213218</v>
      </c>
    </row>
    <row r="26" spans="1:28">
      <c r="A26" s="438" t="s">
        <v>1322</v>
      </c>
      <c r="B26" s="76" t="s">
        <v>3211</v>
      </c>
      <c r="C26" s="83">
        <v>18748</v>
      </c>
      <c r="D26" s="83">
        <v>116</v>
      </c>
      <c r="E26" s="83">
        <v>2174768.0000000005</v>
      </c>
      <c r="F26" s="617">
        <v>6.580000000000001</v>
      </c>
      <c r="G26" s="617">
        <v>2.6</v>
      </c>
      <c r="H26" s="617">
        <v>3.24</v>
      </c>
      <c r="I26" s="617">
        <v>0</v>
      </c>
      <c r="J26" s="617">
        <v>0</v>
      </c>
      <c r="K26" s="83">
        <v>0</v>
      </c>
      <c r="L26" s="617">
        <v>12.420000000000002</v>
      </c>
      <c r="M26" s="503">
        <v>232850.16000000003</v>
      </c>
      <c r="N26" s="83">
        <v>18748</v>
      </c>
      <c r="O26" s="83">
        <v>116</v>
      </c>
      <c r="P26" s="83">
        <v>2174768.0000000005</v>
      </c>
      <c r="Q26" s="618">
        <v>6.58</v>
      </c>
      <c r="R26" s="618">
        <v>2.71</v>
      </c>
      <c r="S26" s="618">
        <v>4.3859600000000007</v>
      </c>
      <c r="T26" s="618">
        <v>0</v>
      </c>
      <c r="U26" s="618">
        <v>0</v>
      </c>
      <c r="V26" s="619">
        <v>0</v>
      </c>
      <c r="W26" s="618">
        <v>13.68</v>
      </c>
      <c r="X26" s="620">
        <v>256472.63999999998</v>
      </c>
      <c r="Y26" s="619">
        <v>232850.16000000003</v>
      </c>
      <c r="Z26" s="619">
        <v>256472.63999999998</v>
      </c>
      <c r="AA26" s="620">
        <v>23622.479999999952</v>
      </c>
      <c r="AB26" s="621">
        <v>0.10144927536231862</v>
      </c>
    </row>
    <row r="27" spans="1:28">
      <c r="A27" s="438" t="s">
        <v>1323</v>
      </c>
      <c r="B27" s="76" t="s">
        <v>3212</v>
      </c>
      <c r="C27" s="83">
        <v>420</v>
      </c>
      <c r="D27" s="83">
        <v>411</v>
      </c>
      <c r="E27" s="83">
        <v>172620</v>
      </c>
      <c r="F27" s="617">
        <v>9.9</v>
      </c>
      <c r="G27" s="617">
        <v>4.6500000000000004</v>
      </c>
      <c r="H27" s="617">
        <v>11.47</v>
      </c>
      <c r="I27" s="617">
        <v>0</v>
      </c>
      <c r="J27" s="617">
        <v>0</v>
      </c>
      <c r="K27" s="83">
        <v>0</v>
      </c>
      <c r="L27" s="617">
        <v>26.020000000000003</v>
      </c>
      <c r="M27" s="503">
        <v>10928.400000000001</v>
      </c>
      <c r="N27" s="83">
        <v>420</v>
      </c>
      <c r="O27" s="83">
        <v>411</v>
      </c>
      <c r="P27" s="83">
        <v>172620</v>
      </c>
      <c r="Q27" s="618">
        <v>9.9</v>
      </c>
      <c r="R27" s="618">
        <v>4.8499999999999996</v>
      </c>
      <c r="S27" s="618">
        <v>15.539910000000001</v>
      </c>
      <c r="T27" s="618">
        <v>0</v>
      </c>
      <c r="U27" s="618">
        <v>0</v>
      </c>
      <c r="V27" s="619">
        <v>0</v>
      </c>
      <c r="W27" s="618">
        <v>30.29</v>
      </c>
      <c r="X27" s="620">
        <v>12721.8</v>
      </c>
      <c r="Y27" s="619">
        <v>10928.400000000001</v>
      </c>
      <c r="Z27" s="619">
        <v>12721.8</v>
      </c>
      <c r="AA27" s="620">
        <v>1793.3999999999978</v>
      </c>
      <c r="AB27" s="621">
        <v>0.1641045349730974</v>
      </c>
    </row>
    <row r="28" spans="1:28">
      <c r="A28" s="438" t="s">
        <v>1324</v>
      </c>
      <c r="Q28" s="622"/>
      <c r="R28" s="622"/>
      <c r="S28" s="622"/>
      <c r="T28" s="622"/>
      <c r="U28" s="622"/>
      <c r="V28" s="622"/>
      <c r="W28" s="622"/>
      <c r="X28" s="622"/>
      <c r="Y28" s="622"/>
      <c r="Z28" s="622"/>
      <c r="AA28" s="622"/>
      <c r="AB28" s="622"/>
    </row>
    <row r="29" spans="1:28" ht="15.75" thickBot="1">
      <c r="A29" s="438" t="s">
        <v>1326</v>
      </c>
      <c r="B29" s="616" t="s">
        <v>3213</v>
      </c>
      <c r="C29" s="83"/>
      <c r="D29" s="83"/>
      <c r="E29" s="83"/>
      <c r="F29" s="83"/>
      <c r="G29" s="83"/>
      <c r="H29" s="83"/>
      <c r="I29" s="83"/>
      <c r="J29" s="83"/>
      <c r="K29" s="83"/>
      <c r="L29" s="83"/>
      <c r="M29" s="83"/>
      <c r="N29" s="83"/>
      <c r="O29" s="83"/>
      <c r="P29" s="83"/>
      <c r="Q29" s="618"/>
      <c r="R29" s="618"/>
      <c r="S29" s="618"/>
      <c r="T29" s="618"/>
      <c r="U29" s="618"/>
      <c r="V29" s="619"/>
      <c r="W29" s="618"/>
      <c r="X29" s="620"/>
      <c r="Y29" s="619"/>
      <c r="Z29" s="619"/>
      <c r="AA29" s="620"/>
      <c r="AB29" s="621"/>
    </row>
    <row r="30" spans="1:28">
      <c r="A30" s="438" t="s">
        <v>1327</v>
      </c>
      <c r="B30" s="76" t="s">
        <v>3214</v>
      </c>
      <c r="C30" s="83">
        <v>4147.9999999999991</v>
      </c>
      <c r="D30" s="83">
        <v>62</v>
      </c>
      <c r="E30" s="83">
        <v>257176.00000000003</v>
      </c>
      <c r="F30" s="617">
        <v>3.07</v>
      </c>
      <c r="G30" s="617">
        <v>1.64</v>
      </c>
      <c r="H30" s="617">
        <v>1.7299999999999998</v>
      </c>
      <c r="I30" s="617">
        <v>0</v>
      </c>
      <c r="J30" s="617">
        <v>0</v>
      </c>
      <c r="K30" s="83">
        <v>0</v>
      </c>
      <c r="L30" s="617">
        <v>6.4399999999999995</v>
      </c>
      <c r="M30" s="503">
        <v>26713.119999999992</v>
      </c>
      <c r="N30" s="83">
        <v>4147.9999999999991</v>
      </c>
      <c r="O30" s="83">
        <v>62</v>
      </c>
      <c r="P30" s="83">
        <v>257176.00000000003</v>
      </c>
      <c r="Q30" s="618">
        <v>3.07</v>
      </c>
      <c r="R30" s="618">
        <v>1.71</v>
      </c>
      <c r="S30" s="618">
        <v>2.3442200000000004</v>
      </c>
      <c r="T30" s="618">
        <v>0</v>
      </c>
      <c r="U30" s="618">
        <v>0</v>
      </c>
      <c r="V30" s="619">
        <v>0</v>
      </c>
      <c r="W30" s="618">
        <v>7.12</v>
      </c>
      <c r="X30" s="620">
        <v>29533.759999999995</v>
      </c>
      <c r="Y30" s="619">
        <v>26713.119999999992</v>
      </c>
      <c r="Z30" s="619">
        <v>29533.759999999995</v>
      </c>
      <c r="AA30" s="620">
        <v>2820.6400000000031</v>
      </c>
      <c r="AB30" s="621">
        <v>0.10559006211180139</v>
      </c>
    </row>
    <row r="31" spans="1:28">
      <c r="A31" s="438" t="s">
        <v>1328</v>
      </c>
      <c r="B31" s="76" t="s">
        <v>3215</v>
      </c>
      <c r="C31" s="83">
        <v>5580</v>
      </c>
      <c r="D31" s="83">
        <v>77</v>
      </c>
      <c r="E31" s="83">
        <v>429660</v>
      </c>
      <c r="F31" s="617">
        <v>3.1200000000000006</v>
      </c>
      <c r="G31" s="617">
        <v>1.6400000000000001</v>
      </c>
      <c r="H31" s="617">
        <v>2.1490967741935481</v>
      </c>
      <c r="I31" s="617">
        <v>0</v>
      </c>
      <c r="J31" s="617">
        <v>0</v>
      </c>
      <c r="K31" s="83">
        <v>0</v>
      </c>
      <c r="L31" s="617">
        <v>6.9090967741935483</v>
      </c>
      <c r="M31" s="503">
        <v>38552.76</v>
      </c>
      <c r="N31" s="83">
        <v>5580</v>
      </c>
      <c r="O31" s="83">
        <v>77</v>
      </c>
      <c r="P31" s="83">
        <v>429660</v>
      </c>
      <c r="Q31" s="618">
        <v>3.12</v>
      </c>
      <c r="R31" s="618">
        <v>1.71</v>
      </c>
      <c r="S31" s="618">
        <v>2.9113700000000002</v>
      </c>
      <c r="T31" s="618">
        <v>0</v>
      </c>
      <c r="U31" s="618">
        <v>0</v>
      </c>
      <c r="V31" s="619">
        <v>0</v>
      </c>
      <c r="W31" s="618">
        <v>7.74</v>
      </c>
      <c r="X31" s="620">
        <v>43189.200000000004</v>
      </c>
      <c r="Y31" s="619">
        <v>38552.76</v>
      </c>
      <c r="Z31" s="619">
        <v>43189.200000000004</v>
      </c>
      <c r="AA31" s="620">
        <v>4636.4400000000023</v>
      </c>
      <c r="AB31" s="621">
        <v>0.1202622069081436</v>
      </c>
    </row>
    <row r="32" spans="1:28">
      <c r="A32" s="438" t="s">
        <v>1330</v>
      </c>
      <c r="B32" s="76" t="s">
        <v>3216</v>
      </c>
      <c r="C32" s="83">
        <v>108</v>
      </c>
      <c r="D32" s="83">
        <v>104</v>
      </c>
      <c r="E32" s="83">
        <v>11232</v>
      </c>
      <c r="F32" s="617">
        <v>5.21</v>
      </c>
      <c r="G32" s="617">
        <v>2.37</v>
      </c>
      <c r="H32" s="617">
        <v>2.9</v>
      </c>
      <c r="I32" s="617">
        <v>0</v>
      </c>
      <c r="J32" s="617">
        <v>0</v>
      </c>
      <c r="K32" s="83">
        <v>0</v>
      </c>
      <c r="L32" s="617">
        <v>10.48</v>
      </c>
      <c r="M32" s="503">
        <v>1131.8400000000001</v>
      </c>
      <c r="N32" s="83">
        <v>108</v>
      </c>
      <c r="O32" s="83">
        <v>104</v>
      </c>
      <c r="P32" s="83">
        <v>11232</v>
      </c>
      <c r="Q32" s="618">
        <v>5.21</v>
      </c>
      <c r="R32" s="618">
        <v>2.4700000000000002</v>
      </c>
      <c r="S32" s="618">
        <v>3.9322400000000002</v>
      </c>
      <c r="T32" s="618">
        <v>0</v>
      </c>
      <c r="U32" s="618">
        <v>0</v>
      </c>
      <c r="V32" s="619">
        <v>0</v>
      </c>
      <c r="W32" s="618">
        <v>11.61</v>
      </c>
      <c r="X32" s="620">
        <v>1253.8799999999999</v>
      </c>
      <c r="Y32" s="619">
        <v>1131.8400000000001</v>
      </c>
      <c r="Z32" s="619">
        <v>1253.8799999999999</v>
      </c>
      <c r="AA32" s="620">
        <v>122.03999999999974</v>
      </c>
      <c r="AB32" s="621">
        <v>0.10782442748091578</v>
      </c>
    </row>
    <row r="33" spans="1:28">
      <c r="A33" s="438" t="s">
        <v>1331</v>
      </c>
      <c r="B33" s="76" t="s">
        <v>3217</v>
      </c>
      <c r="C33" s="83">
        <v>1020</v>
      </c>
      <c r="D33" s="83">
        <v>160</v>
      </c>
      <c r="E33" s="83">
        <v>163200</v>
      </c>
      <c r="F33" s="617">
        <v>5.18</v>
      </c>
      <c r="G33" s="617">
        <v>2.33</v>
      </c>
      <c r="H33" s="617">
        <v>4.47</v>
      </c>
      <c r="I33" s="617">
        <v>0</v>
      </c>
      <c r="J33" s="617">
        <v>0</v>
      </c>
      <c r="K33" s="83">
        <v>0</v>
      </c>
      <c r="L33" s="617">
        <v>11.98</v>
      </c>
      <c r="M33" s="503">
        <v>12219.6</v>
      </c>
      <c r="N33" s="83">
        <v>1020</v>
      </c>
      <c r="O33" s="83">
        <v>160</v>
      </c>
      <c r="P33" s="83">
        <v>163200</v>
      </c>
      <c r="Q33" s="618">
        <v>5.18</v>
      </c>
      <c r="R33" s="618">
        <v>2.4300000000000002</v>
      </c>
      <c r="S33" s="618">
        <v>6.0496000000000008</v>
      </c>
      <c r="T33" s="618">
        <v>0</v>
      </c>
      <c r="U33" s="618">
        <v>0</v>
      </c>
      <c r="V33" s="619">
        <v>0</v>
      </c>
      <c r="W33" s="618">
        <v>13.66</v>
      </c>
      <c r="X33" s="620">
        <v>13933.2</v>
      </c>
      <c r="Y33" s="619">
        <v>12219.6</v>
      </c>
      <c r="Z33" s="619">
        <v>13933.2</v>
      </c>
      <c r="AA33" s="620">
        <v>1713.6000000000004</v>
      </c>
      <c r="AB33" s="621">
        <v>0.14023372287145244</v>
      </c>
    </row>
    <row r="34" spans="1:28">
      <c r="A34" s="438" t="s">
        <v>1332</v>
      </c>
    </row>
    <row r="35" spans="1:28" ht="15.75" thickBot="1">
      <c r="A35" s="438" t="s">
        <v>1333</v>
      </c>
      <c r="B35" s="616" t="s">
        <v>3218</v>
      </c>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row>
    <row r="36" spans="1:28">
      <c r="A36" s="438" t="s">
        <v>1334</v>
      </c>
      <c r="B36" s="76" t="s">
        <v>3219</v>
      </c>
      <c r="C36" s="83">
        <v>1470677.8285420791</v>
      </c>
      <c r="D36" s="83">
        <v>0</v>
      </c>
      <c r="E36" s="83">
        <v>0</v>
      </c>
      <c r="F36" s="617">
        <v>4.72</v>
      </c>
      <c r="G36" s="617">
        <v>0</v>
      </c>
      <c r="H36" s="617">
        <v>0</v>
      </c>
      <c r="I36" s="617">
        <v>0</v>
      </c>
      <c r="J36" s="617">
        <v>0</v>
      </c>
      <c r="K36" s="83">
        <v>0</v>
      </c>
      <c r="L36" s="617">
        <v>4.72</v>
      </c>
      <c r="M36" s="503">
        <v>6941599.3507186128</v>
      </c>
      <c r="N36" s="83">
        <v>1470677.8285420791</v>
      </c>
      <c r="O36" s="83">
        <v>0</v>
      </c>
      <c r="P36" s="83">
        <v>0</v>
      </c>
      <c r="Q36" s="623">
        <v>5.31</v>
      </c>
      <c r="R36" s="623">
        <v>0</v>
      </c>
      <c r="S36" s="623">
        <v>0</v>
      </c>
      <c r="T36" s="623">
        <v>0</v>
      </c>
      <c r="U36" s="623">
        <v>0</v>
      </c>
      <c r="V36" s="624">
        <v>0</v>
      </c>
      <c r="W36" s="623">
        <v>5.31</v>
      </c>
      <c r="X36" s="625">
        <v>7809299.269558439</v>
      </c>
      <c r="Y36" s="624">
        <v>6941599.3507186128</v>
      </c>
      <c r="Z36" s="624">
        <v>7809299.269558439</v>
      </c>
      <c r="AA36" s="625">
        <v>867699.91883982625</v>
      </c>
      <c r="AB36" s="626">
        <v>0.12499999999999994</v>
      </c>
    </row>
    <row r="37" spans="1:28">
      <c r="A37" s="438" t="s">
        <v>1335</v>
      </c>
      <c r="B37" s="76" t="s">
        <v>3220</v>
      </c>
      <c r="C37" s="83">
        <v>1770177.8929139068</v>
      </c>
      <c r="D37" s="83">
        <v>0</v>
      </c>
      <c r="E37" s="83">
        <v>0</v>
      </c>
      <c r="F37" s="617">
        <v>6.47</v>
      </c>
      <c r="G37" s="617">
        <v>0</v>
      </c>
      <c r="H37" s="617">
        <v>0</v>
      </c>
      <c r="I37" s="617">
        <v>0</v>
      </c>
      <c r="J37" s="617">
        <v>0</v>
      </c>
      <c r="K37" s="83">
        <v>0</v>
      </c>
      <c r="L37" s="617">
        <v>6.47</v>
      </c>
      <c r="M37" s="503">
        <v>11453050.967152977</v>
      </c>
      <c r="N37" s="83">
        <v>1770177.8929139068</v>
      </c>
      <c r="O37" s="83">
        <v>0</v>
      </c>
      <c r="P37" s="83">
        <v>0</v>
      </c>
      <c r="Q37" s="617">
        <v>7.3</v>
      </c>
      <c r="R37" s="617">
        <v>0</v>
      </c>
      <c r="S37" s="617">
        <v>0</v>
      </c>
      <c r="T37" s="617">
        <v>0</v>
      </c>
      <c r="U37" s="617">
        <v>0</v>
      </c>
      <c r="V37" s="627">
        <v>0</v>
      </c>
      <c r="W37" s="617">
        <v>7.3</v>
      </c>
      <c r="X37" s="503">
        <v>12922298.61827152</v>
      </c>
      <c r="Y37" s="627">
        <v>11453050.967152977</v>
      </c>
      <c r="Z37" s="627">
        <v>12922298.61827152</v>
      </c>
      <c r="AA37" s="503">
        <v>1469247.651118543</v>
      </c>
      <c r="AB37" s="509">
        <v>0.12828438948995366</v>
      </c>
    </row>
    <row r="38" spans="1:28">
      <c r="A38" s="438" t="s">
        <v>1336</v>
      </c>
      <c r="B38" s="76" t="s">
        <v>3221</v>
      </c>
      <c r="C38" s="83">
        <v>1408649.9319309329</v>
      </c>
      <c r="D38" s="83">
        <v>0</v>
      </c>
      <c r="E38" s="83">
        <v>0</v>
      </c>
      <c r="F38" s="617">
        <v>7.66</v>
      </c>
      <c r="G38" s="617">
        <v>0</v>
      </c>
      <c r="H38" s="617">
        <v>0</v>
      </c>
      <c r="I38" s="617">
        <v>0</v>
      </c>
      <c r="J38" s="617">
        <v>0</v>
      </c>
      <c r="K38" s="83">
        <v>0</v>
      </c>
      <c r="L38" s="617">
        <v>7.66</v>
      </c>
      <c r="M38" s="503">
        <v>10790258.478590947</v>
      </c>
      <c r="N38" s="83">
        <v>1408649.9319309329</v>
      </c>
      <c r="O38" s="83">
        <v>0</v>
      </c>
      <c r="P38" s="83">
        <v>0</v>
      </c>
      <c r="Q38" s="617">
        <v>8.64</v>
      </c>
      <c r="R38" s="617">
        <v>0</v>
      </c>
      <c r="S38" s="617">
        <v>0</v>
      </c>
      <c r="T38" s="617">
        <v>0</v>
      </c>
      <c r="U38" s="617">
        <v>0</v>
      </c>
      <c r="V38" s="627">
        <v>0</v>
      </c>
      <c r="W38" s="617">
        <v>8.64</v>
      </c>
      <c r="X38" s="503">
        <v>12170735.411883261</v>
      </c>
      <c r="Y38" s="627">
        <v>10790258.478590947</v>
      </c>
      <c r="Z38" s="627">
        <v>12170735.411883261</v>
      </c>
      <c r="AA38" s="503">
        <v>1380476.9332923144</v>
      </c>
      <c r="AB38" s="509">
        <v>0.12793733681462141</v>
      </c>
    </row>
    <row r="39" spans="1:28">
      <c r="A39" s="438" t="s">
        <v>1337</v>
      </c>
      <c r="B39" s="76" t="s">
        <v>3222</v>
      </c>
      <c r="C39" s="83">
        <v>190641803.00687069</v>
      </c>
      <c r="D39" s="83">
        <v>0</v>
      </c>
      <c r="E39" s="83">
        <v>0</v>
      </c>
      <c r="F39" s="628">
        <v>3.6999999999999997</v>
      </c>
      <c r="G39" s="628">
        <v>0</v>
      </c>
      <c r="H39" s="628"/>
      <c r="I39" s="628">
        <v>0</v>
      </c>
      <c r="J39" s="628">
        <v>0</v>
      </c>
      <c r="K39" s="628">
        <v>0</v>
      </c>
      <c r="L39" s="628">
        <v>3.6999999999999997</v>
      </c>
      <c r="M39" s="503">
        <v>7053746.7112542149</v>
      </c>
      <c r="N39" s="83">
        <v>190641803.00687069</v>
      </c>
      <c r="O39" s="83">
        <v>0</v>
      </c>
      <c r="P39" s="83">
        <v>0</v>
      </c>
      <c r="Q39" s="628">
        <f>0.0404*100</f>
        <v>4.04</v>
      </c>
      <c r="R39" s="623">
        <v>0</v>
      </c>
      <c r="S39" s="623">
        <v>0</v>
      </c>
      <c r="T39" s="623">
        <v>0</v>
      </c>
      <c r="U39" s="623">
        <v>0</v>
      </c>
      <c r="V39" s="624">
        <v>0</v>
      </c>
      <c r="W39" s="628">
        <f>Q39</f>
        <v>4.04</v>
      </c>
      <c r="X39" s="625">
        <v>7701928.8414775757</v>
      </c>
      <c r="Y39" s="624">
        <v>7053746.7112542149</v>
      </c>
      <c r="Z39" s="624">
        <v>7701928.8414775757</v>
      </c>
      <c r="AA39" s="625">
        <v>648182.13022336084</v>
      </c>
      <c r="AB39" s="626">
        <v>9.1891891891891966E-2</v>
      </c>
    </row>
    <row r="40" spans="1:28">
      <c r="A40" s="438" t="s">
        <v>1338</v>
      </c>
      <c r="B40" s="76" t="s">
        <v>3223</v>
      </c>
      <c r="C40" s="83">
        <v>12801456.989727279</v>
      </c>
      <c r="D40" s="83">
        <v>0</v>
      </c>
      <c r="E40" s="83">
        <v>0</v>
      </c>
      <c r="F40" s="628">
        <v>9.0499999999999989</v>
      </c>
      <c r="G40" s="628">
        <v>0</v>
      </c>
      <c r="H40" s="628">
        <v>0</v>
      </c>
      <c r="I40" s="628">
        <v>0</v>
      </c>
      <c r="J40" s="628">
        <v>0</v>
      </c>
      <c r="K40" s="628">
        <v>0</v>
      </c>
      <c r="L40" s="628">
        <v>9.0499999999999989</v>
      </c>
      <c r="M40" s="503">
        <v>1158531.8575703187</v>
      </c>
      <c r="N40" s="83">
        <v>12801456.989727279</v>
      </c>
      <c r="O40" s="83">
        <v>0</v>
      </c>
      <c r="P40" s="83">
        <v>0</v>
      </c>
      <c r="Q40" s="628">
        <f>0.0988*100</f>
        <v>9.879999999999999</v>
      </c>
      <c r="R40" s="623">
        <v>0</v>
      </c>
      <c r="S40" s="623">
        <v>0</v>
      </c>
      <c r="T40" s="623">
        <v>0</v>
      </c>
      <c r="U40" s="623">
        <v>0</v>
      </c>
      <c r="V40" s="624">
        <v>0</v>
      </c>
      <c r="W40" s="628">
        <f>Q40</f>
        <v>9.879999999999999</v>
      </c>
      <c r="X40" s="625">
        <v>1264783.9505850552</v>
      </c>
      <c r="Y40" s="624">
        <v>1158531.8575703187</v>
      </c>
      <c r="Z40" s="624">
        <v>1264783.9505850552</v>
      </c>
      <c r="AA40" s="625">
        <v>106252.09301473643</v>
      </c>
      <c r="AB40" s="626">
        <v>9.1712707182320455E-2</v>
      </c>
    </row>
    <row r="41" spans="1:28">
      <c r="A41" s="438" t="s">
        <v>1339</v>
      </c>
      <c r="B41" s="76" t="s">
        <v>3224</v>
      </c>
      <c r="C41" s="83">
        <v>0</v>
      </c>
      <c r="D41" s="83">
        <v>0</v>
      </c>
      <c r="E41" s="83">
        <v>0</v>
      </c>
      <c r="F41" s="617">
        <v>280</v>
      </c>
      <c r="G41" s="617">
        <v>0</v>
      </c>
      <c r="H41" s="617">
        <v>0</v>
      </c>
      <c r="I41" s="617">
        <v>0</v>
      </c>
      <c r="J41" s="617">
        <v>0</v>
      </c>
      <c r="K41" s="83">
        <v>0</v>
      </c>
      <c r="L41" s="617">
        <v>280</v>
      </c>
      <c r="M41" s="503">
        <v>9.9999999999999995E-7</v>
      </c>
      <c r="N41" s="83">
        <v>0</v>
      </c>
      <c r="O41" s="83">
        <v>0</v>
      </c>
      <c r="P41" s="83">
        <v>0</v>
      </c>
      <c r="Q41" s="623">
        <v>280</v>
      </c>
      <c r="R41" s="623">
        <v>0</v>
      </c>
      <c r="S41" s="623">
        <v>0</v>
      </c>
      <c r="T41" s="623">
        <v>0</v>
      </c>
      <c r="U41" s="623">
        <v>0</v>
      </c>
      <c r="V41" s="624">
        <v>0</v>
      </c>
      <c r="W41" s="623">
        <v>280</v>
      </c>
      <c r="X41" s="625"/>
      <c r="Y41" s="624">
        <v>0</v>
      </c>
      <c r="Z41" s="624">
        <v>0</v>
      </c>
      <c r="AA41" s="625"/>
      <c r="AB41" s="626">
        <v>9.9999999999999995E-7</v>
      </c>
    </row>
    <row r="42" spans="1:28" ht="15.75" thickBot="1">
      <c r="A42" s="438" t="s">
        <v>1340</v>
      </c>
      <c r="D42" s="102"/>
      <c r="O42" s="102"/>
    </row>
    <row r="43" spans="1:28">
      <c r="A43" s="438" t="s">
        <v>1341</v>
      </c>
      <c r="B43" s="80" t="s">
        <v>3225</v>
      </c>
      <c r="C43" s="78">
        <v>214192589.65666142</v>
      </c>
      <c r="D43" s="133"/>
      <c r="E43" s="78">
        <v>318716586.30020285</v>
      </c>
      <c r="F43" s="74" t="s">
        <v>5</v>
      </c>
      <c r="G43" s="74" t="s">
        <v>5</v>
      </c>
      <c r="H43" s="74" t="s">
        <v>5</v>
      </c>
      <c r="I43" s="74" t="s">
        <v>5</v>
      </c>
      <c r="J43" s="74" t="s">
        <v>5</v>
      </c>
      <c r="K43" s="83">
        <v>0</v>
      </c>
      <c r="L43" s="74" t="s">
        <v>5</v>
      </c>
      <c r="M43" s="629">
        <v>84650240.38975668</v>
      </c>
      <c r="N43" s="78">
        <v>214192589.65666142</v>
      </c>
      <c r="O43" s="133"/>
      <c r="P43" s="78">
        <v>318716586.30020285</v>
      </c>
      <c r="Q43" s="74" t="s">
        <v>5</v>
      </c>
      <c r="R43" s="74" t="s">
        <v>5</v>
      </c>
      <c r="S43" s="74" t="s">
        <v>5</v>
      </c>
      <c r="T43" s="74" t="s">
        <v>5</v>
      </c>
      <c r="U43" s="74" t="s">
        <v>5</v>
      </c>
      <c r="V43" s="83">
        <v>0</v>
      </c>
      <c r="W43" s="74" t="s">
        <v>5</v>
      </c>
      <c r="X43" s="629">
        <f>SUM(X21:X41)</f>
        <v>92805533.509434879</v>
      </c>
      <c r="Y43" s="629">
        <f>SUM(Y21:Y41)</f>
        <v>84650240.389755666</v>
      </c>
      <c r="Z43" s="629">
        <f>SUM(Z21:Z41)</f>
        <v>92805533.509434879</v>
      </c>
      <c r="AA43" s="629">
        <f>SUM(AA21:AA41)</f>
        <v>8155293.1196792163</v>
      </c>
      <c r="AB43" s="447">
        <f>AA43/Y43</f>
        <v>9.6341050918813051E-2</v>
      </c>
    </row>
    <row r="44" spans="1:28">
      <c r="A44" s="438" t="s">
        <v>1342</v>
      </c>
    </row>
    <row r="45" spans="1:28">
      <c r="A45" s="438" t="s">
        <v>1343</v>
      </c>
    </row>
    <row r="46" spans="1:28">
      <c r="A46" s="438" t="s">
        <v>1344</v>
      </c>
    </row>
    <row r="47" spans="1:28">
      <c r="A47" s="438" t="s">
        <v>1345</v>
      </c>
    </row>
    <row r="48" spans="1:28">
      <c r="A48" s="438" t="s">
        <v>1346</v>
      </c>
    </row>
    <row r="49" spans="1:35">
      <c r="A49" s="438" t="s">
        <v>1347</v>
      </c>
    </row>
    <row r="50" spans="1:35">
      <c r="A50" s="438" t="s">
        <v>1469</v>
      </c>
    </row>
    <row r="51" spans="1:35">
      <c r="A51" s="438" t="s">
        <v>3226</v>
      </c>
    </row>
    <row r="52" spans="1:35">
      <c r="A52" s="438" t="s">
        <v>3227</v>
      </c>
    </row>
    <row r="53" spans="1:35">
      <c r="A53" s="438" t="s">
        <v>3228</v>
      </c>
    </row>
    <row r="54" spans="1:35">
      <c r="A54" s="438" t="s">
        <v>3229</v>
      </c>
    </row>
    <row r="55" spans="1:35">
      <c r="A55" s="438" t="s">
        <v>3230</v>
      </c>
    </row>
    <row r="56" spans="1:35" ht="15.75" thickBot="1">
      <c r="A56" s="437"/>
      <c r="B56" s="437"/>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row>
    <row r="57" spans="1:35">
      <c r="A57" s="438" t="s">
        <v>1237</v>
      </c>
      <c r="B57" s="615" t="s">
        <v>3203</v>
      </c>
      <c r="C57" s="83"/>
      <c r="D57" s="83"/>
      <c r="E57" s="83"/>
      <c r="F57" s="83"/>
      <c r="G57" s="83"/>
      <c r="H57" s="83"/>
      <c r="I57" s="83"/>
      <c r="J57" s="83"/>
      <c r="K57" s="74"/>
      <c r="L57" s="83"/>
      <c r="M57" s="83"/>
      <c r="N57" s="83"/>
      <c r="O57" s="83"/>
      <c r="P57" s="83"/>
      <c r="Q57" s="83"/>
      <c r="R57" s="83"/>
      <c r="S57" s="83"/>
      <c r="T57" s="83"/>
      <c r="U57" s="83"/>
      <c r="V57" s="83"/>
      <c r="W57" s="83"/>
      <c r="X57" s="83"/>
      <c r="Y57" s="83"/>
      <c r="Z57" s="83"/>
      <c r="AA57" s="83"/>
      <c r="AB57" s="83"/>
    </row>
    <row r="58" spans="1:35">
      <c r="A58" s="438" t="s">
        <v>1240</v>
      </c>
      <c r="B58" s="76" t="s">
        <v>3231</v>
      </c>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row>
    <row r="59" spans="1:35" ht="15.75" thickBot="1">
      <c r="A59" s="438" t="s">
        <v>1242</v>
      </c>
      <c r="B59" s="616" t="s">
        <v>3205</v>
      </c>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row>
    <row r="60" spans="1:35">
      <c r="A60" s="438" t="s">
        <v>1244</v>
      </c>
      <c r="B60" s="76" t="s">
        <v>3232</v>
      </c>
      <c r="C60" s="83">
        <v>48776.145646939731</v>
      </c>
      <c r="D60" s="83">
        <v>29</v>
      </c>
      <c r="E60" s="83">
        <v>1414508.2237612519</v>
      </c>
      <c r="F60" s="617">
        <v>0</v>
      </c>
      <c r="G60" s="617">
        <v>0</v>
      </c>
      <c r="H60" s="617">
        <v>0</v>
      </c>
      <c r="I60" s="617">
        <v>0</v>
      </c>
      <c r="J60" s="617">
        <v>0.81</v>
      </c>
      <c r="K60" s="83">
        <v>0</v>
      </c>
      <c r="L60" s="617">
        <v>0.81</v>
      </c>
      <c r="M60" s="503">
        <v>39508.677974021186</v>
      </c>
      <c r="N60" s="83">
        <v>46929.542208973602</v>
      </c>
      <c r="O60" s="83">
        <v>29</v>
      </c>
      <c r="P60" s="83">
        <f>N60*O60</f>
        <v>1360956.7240602344</v>
      </c>
      <c r="Q60" s="617">
        <v>0</v>
      </c>
      <c r="R60" s="617">
        <v>0</v>
      </c>
      <c r="S60" s="617">
        <v>0</v>
      </c>
      <c r="T60" s="617">
        <v>0</v>
      </c>
      <c r="U60" s="630">
        <v>1.1000000000000001</v>
      </c>
      <c r="V60" s="631">
        <v>0</v>
      </c>
      <c r="W60" s="630">
        <v>1.1000000000000001</v>
      </c>
      <c r="X60" s="632">
        <v>51622.496429870967</v>
      </c>
      <c r="Y60" s="631">
        <v>39508.677974021186</v>
      </c>
      <c r="Z60" s="631">
        <v>51622.496429870967</v>
      </c>
      <c r="AA60" s="632">
        <v>12113.818455849781</v>
      </c>
      <c r="AB60" s="633">
        <v>0.30661158704969038</v>
      </c>
    </row>
    <row r="61" spans="1:35">
      <c r="A61" s="438" t="s">
        <v>1246</v>
      </c>
      <c r="B61" s="76" t="s">
        <v>3233</v>
      </c>
      <c r="C61" s="83">
        <v>117120.25113485749</v>
      </c>
      <c r="D61" s="83">
        <v>41</v>
      </c>
      <c r="E61" s="83">
        <v>4801930.2965291562</v>
      </c>
      <c r="F61" s="617">
        <v>0</v>
      </c>
      <c r="G61" s="617">
        <v>0</v>
      </c>
      <c r="H61" s="617">
        <v>0</v>
      </c>
      <c r="I61" s="617">
        <v>0</v>
      </c>
      <c r="J61" s="617">
        <v>1.1399999999999999</v>
      </c>
      <c r="K61" s="83">
        <v>0</v>
      </c>
      <c r="L61" s="617">
        <v>1.1399999999999999</v>
      </c>
      <c r="M61" s="503">
        <v>133517.08629373752</v>
      </c>
      <c r="N61" s="83">
        <v>112686.523100754</v>
      </c>
      <c r="O61" s="83">
        <v>41</v>
      </c>
      <c r="P61" s="83">
        <f t="shared" ref="P61:P66" si="0">N61*O61</f>
        <v>4620147.4471309138</v>
      </c>
      <c r="Q61" s="617">
        <v>0</v>
      </c>
      <c r="R61" s="617">
        <v>0</v>
      </c>
      <c r="S61" s="617">
        <v>0</v>
      </c>
      <c r="T61" s="617">
        <v>0</v>
      </c>
      <c r="U61" s="630">
        <v>1.55</v>
      </c>
      <c r="V61" s="631">
        <v>0</v>
      </c>
      <c r="W61" s="630">
        <v>1.55</v>
      </c>
      <c r="X61" s="632">
        <v>174664.1108061687</v>
      </c>
      <c r="Y61" s="631">
        <v>133517.08629373752</v>
      </c>
      <c r="Z61" s="631">
        <v>174664.1108061687</v>
      </c>
      <c r="AA61" s="632">
        <v>41147.024512431177</v>
      </c>
      <c r="AB61" s="633">
        <v>0.30817796923689411</v>
      </c>
    </row>
    <row r="62" spans="1:35">
      <c r="A62" s="438" t="s">
        <v>1248</v>
      </c>
      <c r="B62" s="76" t="s">
        <v>3234</v>
      </c>
      <c r="C62" s="83">
        <v>197305.36800765371</v>
      </c>
      <c r="D62" s="83">
        <v>60.000000000000007</v>
      </c>
      <c r="E62" s="83">
        <v>11838322.080459226</v>
      </c>
      <c r="F62" s="617">
        <v>0</v>
      </c>
      <c r="G62" s="617">
        <v>0</v>
      </c>
      <c r="H62" s="617">
        <v>0</v>
      </c>
      <c r="I62" s="617">
        <v>0</v>
      </c>
      <c r="J62" s="617">
        <v>1.6694529620470919</v>
      </c>
      <c r="K62" s="83">
        <v>0</v>
      </c>
      <c r="L62" s="617">
        <v>1.6694529620470919</v>
      </c>
      <c r="M62" s="503">
        <v>329392.03104816901</v>
      </c>
      <c r="N62" s="83">
        <v>189835.776270492</v>
      </c>
      <c r="O62" s="83">
        <v>60.000000000000007</v>
      </c>
      <c r="P62" s="83">
        <f t="shared" si="0"/>
        <v>11390146.576229522</v>
      </c>
      <c r="Q62" s="617">
        <v>0</v>
      </c>
      <c r="R62" s="617">
        <v>0</v>
      </c>
      <c r="S62" s="617">
        <v>0</v>
      </c>
      <c r="T62" s="617">
        <v>0</v>
      </c>
      <c r="U62" s="630">
        <v>2.27</v>
      </c>
      <c r="V62" s="631">
        <v>0</v>
      </c>
      <c r="W62" s="630">
        <v>2.27</v>
      </c>
      <c r="X62" s="632">
        <v>430927.21213401685</v>
      </c>
      <c r="Y62" s="631">
        <v>329392.03104816901</v>
      </c>
      <c r="Z62" s="631">
        <v>430927.21213401685</v>
      </c>
      <c r="AA62" s="632">
        <v>101535.18108584784</v>
      </c>
      <c r="AB62" s="633">
        <v>0.30825026568721003</v>
      </c>
    </row>
    <row r="63" spans="1:35">
      <c r="A63" s="438" t="s">
        <v>1320</v>
      </c>
      <c r="B63" s="76" t="s">
        <v>3235</v>
      </c>
      <c r="C63" s="83">
        <v>162526.62276232627</v>
      </c>
      <c r="D63" s="83">
        <v>88</v>
      </c>
      <c r="E63" s="83">
        <v>14302342.803084709</v>
      </c>
      <c r="F63" s="617">
        <v>0</v>
      </c>
      <c r="G63" s="617">
        <v>0</v>
      </c>
      <c r="H63" s="617">
        <v>0</v>
      </c>
      <c r="I63" s="617">
        <v>0</v>
      </c>
      <c r="J63" s="617">
        <v>2.46</v>
      </c>
      <c r="K63" s="83">
        <v>0</v>
      </c>
      <c r="L63" s="617">
        <v>2.46</v>
      </c>
      <c r="M63" s="503">
        <v>399815.49199532263</v>
      </c>
      <c r="N63" s="83">
        <v>156373.75526793601</v>
      </c>
      <c r="O63" s="83">
        <v>88</v>
      </c>
      <c r="P63" s="83">
        <f t="shared" si="0"/>
        <v>13760890.463578369</v>
      </c>
      <c r="Q63" s="617">
        <v>0</v>
      </c>
      <c r="R63" s="617">
        <v>0</v>
      </c>
      <c r="S63" s="617">
        <v>0</v>
      </c>
      <c r="T63" s="617">
        <v>0</v>
      </c>
      <c r="U63" s="630">
        <v>3.33</v>
      </c>
      <c r="V63" s="631">
        <v>0</v>
      </c>
      <c r="W63" s="630">
        <v>3.33</v>
      </c>
      <c r="X63" s="632">
        <v>520724.6050422269</v>
      </c>
      <c r="Y63" s="631">
        <v>399815.49199532263</v>
      </c>
      <c r="Z63" s="631">
        <v>520724.6050422269</v>
      </c>
      <c r="AA63" s="632">
        <v>120909.11304690427</v>
      </c>
      <c r="AB63" s="633">
        <v>0.30241227633150036</v>
      </c>
    </row>
    <row r="64" spans="1:35">
      <c r="A64" s="438" t="s">
        <v>1321</v>
      </c>
      <c r="B64" s="76" t="s">
        <v>3236</v>
      </c>
      <c r="C64" s="83">
        <v>469745.95965639403</v>
      </c>
      <c r="D64" s="83">
        <v>168</v>
      </c>
      <c r="E64" s="83">
        <v>78917321.222274184</v>
      </c>
      <c r="F64" s="617">
        <v>0</v>
      </c>
      <c r="G64" s="617">
        <v>0</v>
      </c>
      <c r="H64" s="617">
        <v>0</v>
      </c>
      <c r="I64" s="617">
        <v>0</v>
      </c>
      <c r="J64" s="617">
        <v>4.6900000000000004</v>
      </c>
      <c r="K64" s="83">
        <v>0</v>
      </c>
      <c r="L64" s="617">
        <v>4.6900000000000004</v>
      </c>
      <c r="M64" s="503">
        <v>2203108.5507884882</v>
      </c>
      <c r="N64" s="83">
        <v>451961.92473260203</v>
      </c>
      <c r="O64" s="83">
        <v>168</v>
      </c>
      <c r="P64" s="83">
        <f t="shared" si="0"/>
        <v>75929603.355077147</v>
      </c>
      <c r="Q64" s="617">
        <v>0</v>
      </c>
      <c r="R64" s="617">
        <v>0</v>
      </c>
      <c r="S64" s="617">
        <v>0</v>
      </c>
      <c r="T64" s="617">
        <v>0</v>
      </c>
      <c r="U64" s="630">
        <v>6.35</v>
      </c>
      <c r="V64" s="631">
        <v>0</v>
      </c>
      <c r="W64" s="630">
        <v>6.35</v>
      </c>
      <c r="X64" s="632">
        <v>2869958.2220520228</v>
      </c>
      <c r="Y64" s="631">
        <v>2203108.5507884882</v>
      </c>
      <c r="Z64" s="631">
        <v>2869958.2220520228</v>
      </c>
      <c r="AA64" s="632">
        <v>666849.67126353458</v>
      </c>
      <c r="AB64" s="633">
        <v>0.30268579867518119</v>
      </c>
    </row>
    <row r="65" spans="1:28">
      <c r="A65" s="438" t="s">
        <v>1322</v>
      </c>
      <c r="B65" s="76" t="s">
        <v>3237</v>
      </c>
      <c r="C65" s="83">
        <v>166652</v>
      </c>
      <c r="D65" s="83">
        <v>116</v>
      </c>
      <c r="E65" s="83">
        <v>19331632</v>
      </c>
      <c r="F65" s="617">
        <v>0</v>
      </c>
      <c r="G65" s="617">
        <v>0</v>
      </c>
      <c r="H65" s="617">
        <v>0</v>
      </c>
      <c r="I65" s="617">
        <v>0</v>
      </c>
      <c r="J65" s="617">
        <v>3.24</v>
      </c>
      <c r="K65" s="83">
        <v>0</v>
      </c>
      <c r="L65" s="617">
        <v>3.24</v>
      </c>
      <c r="M65" s="503">
        <v>539952.48</v>
      </c>
      <c r="N65" s="83">
        <v>166652</v>
      </c>
      <c r="O65" s="83">
        <v>116</v>
      </c>
      <c r="P65" s="83">
        <f t="shared" si="0"/>
        <v>19331632</v>
      </c>
      <c r="Q65" s="617">
        <v>0</v>
      </c>
      <c r="R65" s="617">
        <v>0</v>
      </c>
      <c r="S65" s="617">
        <v>0</v>
      </c>
      <c r="T65" s="617">
        <v>0</v>
      </c>
      <c r="U65" s="630">
        <v>4.3899999999999997</v>
      </c>
      <c r="V65" s="631">
        <v>0</v>
      </c>
      <c r="W65" s="630">
        <v>4.3899999999999997</v>
      </c>
      <c r="X65" s="632">
        <v>731602.27999999991</v>
      </c>
      <c r="Y65" s="631">
        <v>539952.48</v>
      </c>
      <c r="Z65" s="631">
        <v>731602.27999999991</v>
      </c>
      <c r="AA65" s="632">
        <v>191649.79999999993</v>
      </c>
      <c r="AB65" s="633">
        <f>AA65/Y65</f>
        <v>0.35493827160493813</v>
      </c>
    </row>
    <row r="66" spans="1:28">
      <c r="A66" s="438" t="s">
        <v>1323</v>
      </c>
      <c r="B66" s="76" t="s">
        <v>3238</v>
      </c>
      <c r="C66" s="83">
        <v>45181.071145156966</v>
      </c>
      <c r="D66" s="83">
        <v>411</v>
      </c>
      <c r="E66" s="83">
        <v>18569420.240659509</v>
      </c>
      <c r="F66" s="617">
        <v>0</v>
      </c>
      <c r="G66" s="617">
        <v>0</v>
      </c>
      <c r="H66" s="617">
        <v>0</v>
      </c>
      <c r="I66" s="617">
        <v>0</v>
      </c>
      <c r="J66" s="617">
        <v>11.47</v>
      </c>
      <c r="K66" s="83">
        <v>0</v>
      </c>
      <c r="L66" s="617">
        <v>11.47</v>
      </c>
      <c r="M66" s="503">
        <v>518226.88603495044</v>
      </c>
      <c r="N66" s="83">
        <v>43470.584598034402</v>
      </c>
      <c r="O66" s="83">
        <v>411</v>
      </c>
      <c r="P66" s="83">
        <f t="shared" si="0"/>
        <v>17866410.26979214</v>
      </c>
      <c r="Q66" s="617">
        <v>0</v>
      </c>
      <c r="R66" s="617">
        <v>0</v>
      </c>
      <c r="S66" s="617">
        <v>0</v>
      </c>
      <c r="T66" s="617">
        <v>0</v>
      </c>
      <c r="U66" s="630">
        <v>15.54</v>
      </c>
      <c r="V66" s="631">
        <v>0</v>
      </c>
      <c r="W66" s="630">
        <v>15.54</v>
      </c>
      <c r="X66" s="632">
        <v>675532.88465345453</v>
      </c>
      <c r="Y66" s="631">
        <v>518226.88603495044</v>
      </c>
      <c r="Z66" s="631">
        <v>675532.88465345453</v>
      </c>
      <c r="AA66" s="632">
        <v>157305.99861850409</v>
      </c>
      <c r="AB66" s="633">
        <v>0.30354657941829555</v>
      </c>
    </row>
    <row r="67" spans="1:28">
      <c r="A67" s="438" t="s">
        <v>1324</v>
      </c>
      <c r="U67" s="634"/>
      <c r="V67" s="634"/>
      <c r="W67" s="634"/>
      <c r="X67" s="634"/>
      <c r="Y67" s="634"/>
      <c r="Z67" s="634"/>
      <c r="AA67" s="634"/>
      <c r="AB67" s="634"/>
    </row>
    <row r="68" spans="1:28" ht="15.75" thickBot="1">
      <c r="A68" s="438" t="s">
        <v>1326</v>
      </c>
      <c r="B68" s="616" t="s">
        <v>3213</v>
      </c>
      <c r="C68" s="83"/>
      <c r="D68" s="83"/>
      <c r="E68" s="83"/>
      <c r="F68" s="83"/>
      <c r="G68" s="83"/>
      <c r="H68" s="83"/>
      <c r="I68" s="83"/>
      <c r="J68" s="83"/>
      <c r="K68" s="83"/>
      <c r="L68" s="83"/>
      <c r="M68" s="83"/>
      <c r="N68" s="83"/>
      <c r="O68" s="83"/>
      <c r="P68" s="83"/>
      <c r="Q68" s="83"/>
      <c r="R68" s="83"/>
      <c r="S68" s="83"/>
      <c r="T68" s="83"/>
      <c r="U68" s="630"/>
      <c r="V68" s="631"/>
      <c r="W68" s="630"/>
      <c r="X68" s="632"/>
      <c r="Y68" s="631"/>
      <c r="Z68" s="631"/>
      <c r="AA68" s="632"/>
      <c r="AB68" s="633"/>
    </row>
    <row r="69" spans="1:28">
      <c r="A69" s="438" t="s">
        <v>1327</v>
      </c>
      <c r="B69" s="76" t="s">
        <v>3239</v>
      </c>
      <c r="C69" s="83">
        <v>5467.7010852412895</v>
      </c>
      <c r="D69" s="83">
        <v>62</v>
      </c>
      <c r="E69" s="83">
        <v>338997.46728496003</v>
      </c>
      <c r="F69" s="617">
        <v>0</v>
      </c>
      <c r="G69" s="617">
        <v>0</v>
      </c>
      <c r="H69" s="617">
        <v>0</v>
      </c>
      <c r="I69" s="617">
        <v>0</v>
      </c>
      <c r="J69" s="617">
        <v>1.73</v>
      </c>
      <c r="K69" s="83">
        <v>0</v>
      </c>
      <c r="L69" s="617">
        <v>1.73</v>
      </c>
      <c r="M69" s="503">
        <v>9459.122877467431</v>
      </c>
      <c r="N69" s="83">
        <v>5260.6700724039702</v>
      </c>
      <c r="O69" s="83">
        <v>62</v>
      </c>
      <c r="P69" s="83">
        <f>N69*O69</f>
        <v>326161.54448904615</v>
      </c>
      <c r="Q69" s="617">
        <v>0</v>
      </c>
      <c r="R69" s="617">
        <v>0</v>
      </c>
      <c r="S69" s="617">
        <v>0</v>
      </c>
      <c r="T69" s="617">
        <v>0</v>
      </c>
      <c r="U69" s="630">
        <v>2.34</v>
      </c>
      <c r="V69" s="631">
        <v>0</v>
      </c>
      <c r="W69" s="630">
        <v>2.34</v>
      </c>
      <c r="X69" s="632">
        <v>12309.96796942529</v>
      </c>
      <c r="Y69" s="631">
        <v>9459.122877467431</v>
      </c>
      <c r="Z69" s="631">
        <v>12309.96796942529</v>
      </c>
      <c r="AA69" s="632">
        <v>2850.845091957859</v>
      </c>
      <c r="AB69" s="633">
        <v>0.30138577634389918</v>
      </c>
    </row>
    <row r="70" spans="1:28">
      <c r="A70" s="438" t="s">
        <v>1328</v>
      </c>
      <c r="B70" s="76" t="s">
        <v>3240</v>
      </c>
      <c r="C70" s="83">
        <v>64041.2185074234</v>
      </c>
      <c r="D70" s="83">
        <v>77</v>
      </c>
      <c r="E70" s="83">
        <v>4931173.8250716012</v>
      </c>
      <c r="F70" s="617">
        <v>0</v>
      </c>
      <c r="G70" s="617">
        <v>0</v>
      </c>
      <c r="H70" s="617">
        <v>0</v>
      </c>
      <c r="I70" s="617">
        <v>0</v>
      </c>
      <c r="J70" s="617">
        <v>2.15</v>
      </c>
      <c r="K70" s="83">
        <v>0</v>
      </c>
      <c r="L70" s="617">
        <v>2.15</v>
      </c>
      <c r="M70" s="503">
        <v>137688.61979096031</v>
      </c>
      <c r="N70" s="83">
        <v>61616.7262522276</v>
      </c>
      <c r="O70" s="83">
        <v>77</v>
      </c>
      <c r="P70" s="83">
        <f>N70*O70</f>
        <v>4744487.9214215251</v>
      </c>
      <c r="Q70" s="617">
        <v>0</v>
      </c>
      <c r="R70" s="617">
        <v>0</v>
      </c>
      <c r="S70" s="617">
        <v>0</v>
      </c>
      <c r="T70" s="617">
        <v>0</v>
      </c>
      <c r="U70" s="630">
        <v>2.91</v>
      </c>
      <c r="V70" s="631">
        <v>0</v>
      </c>
      <c r="W70" s="630">
        <v>2.91</v>
      </c>
      <c r="X70" s="632">
        <v>179304.67339398232</v>
      </c>
      <c r="Y70" s="631">
        <v>137688.61979096031</v>
      </c>
      <c r="Z70" s="631">
        <v>179304.67339398232</v>
      </c>
      <c r="AA70" s="632">
        <v>41616.05360302201</v>
      </c>
      <c r="AB70" s="633">
        <v>0.30224759073192653</v>
      </c>
    </row>
    <row r="71" spans="1:28">
      <c r="A71" s="438" t="s">
        <v>1330</v>
      </c>
      <c r="B71" s="76" t="s">
        <v>3241</v>
      </c>
      <c r="C71" s="83">
        <v>29270.085190210248</v>
      </c>
      <c r="D71" s="83">
        <v>104</v>
      </c>
      <c r="E71" s="83">
        <v>3044088.8597818664</v>
      </c>
      <c r="F71" s="617">
        <v>0</v>
      </c>
      <c r="G71" s="617">
        <v>0</v>
      </c>
      <c r="H71" s="617">
        <v>0</v>
      </c>
      <c r="I71" s="617">
        <v>0</v>
      </c>
      <c r="J71" s="617">
        <v>2.9</v>
      </c>
      <c r="K71" s="83">
        <v>0</v>
      </c>
      <c r="L71" s="617">
        <v>2.9</v>
      </c>
      <c r="M71" s="503">
        <v>84883.247051609709</v>
      </c>
      <c r="N71" s="83">
        <v>28161.963526723601</v>
      </c>
      <c r="O71" s="83">
        <v>104</v>
      </c>
      <c r="P71" s="83">
        <f>N71*O71</f>
        <v>2928844.2067792546</v>
      </c>
      <c r="Q71" s="617">
        <v>0</v>
      </c>
      <c r="R71" s="617">
        <v>0</v>
      </c>
      <c r="S71" s="617">
        <v>0</v>
      </c>
      <c r="T71" s="617">
        <v>0</v>
      </c>
      <c r="U71" s="630">
        <v>3.93</v>
      </c>
      <c r="V71" s="631">
        <v>0</v>
      </c>
      <c r="W71" s="630">
        <v>3.93</v>
      </c>
      <c r="X71" s="632">
        <v>110676.51666002376</v>
      </c>
      <c r="Y71" s="631">
        <v>84883.247051609709</v>
      </c>
      <c r="Z71" s="631">
        <v>110676.51666002376</v>
      </c>
      <c r="AA71" s="632">
        <v>25793.269608414048</v>
      </c>
      <c r="AB71" s="633">
        <v>0.30386761233028148</v>
      </c>
    </row>
    <row r="72" spans="1:28">
      <c r="A72" s="438" t="s">
        <v>1331</v>
      </c>
      <c r="B72" s="76" t="s">
        <v>3242</v>
      </c>
      <c r="C72" s="83">
        <v>23590.665360066825</v>
      </c>
      <c r="D72" s="83">
        <v>160</v>
      </c>
      <c r="E72" s="83">
        <v>3774506.4576106919</v>
      </c>
      <c r="F72" s="617">
        <v>0</v>
      </c>
      <c r="G72" s="617">
        <v>0</v>
      </c>
      <c r="H72" s="617">
        <v>0</v>
      </c>
      <c r="I72" s="617">
        <v>0</v>
      </c>
      <c r="J72" s="617">
        <v>4.47</v>
      </c>
      <c r="K72" s="83">
        <v>0</v>
      </c>
      <c r="L72" s="617">
        <v>4.47</v>
      </c>
      <c r="M72" s="503">
        <v>105450.2741594987</v>
      </c>
      <c r="N72" s="83">
        <v>22697.406743939398</v>
      </c>
      <c r="O72" s="83">
        <v>160</v>
      </c>
      <c r="P72" s="83">
        <f>N72*O72</f>
        <v>3631585.0790303038</v>
      </c>
      <c r="Q72" s="617">
        <v>0</v>
      </c>
      <c r="R72" s="617">
        <v>0</v>
      </c>
      <c r="S72" s="617">
        <v>0</v>
      </c>
      <c r="T72" s="617">
        <v>0</v>
      </c>
      <c r="U72" s="630">
        <v>6.05</v>
      </c>
      <c r="V72" s="631">
        <v>0</v>
      </c>
      <c r="W72" s="630">
        <v>6.05</v>
      </c>
      <c r="X72" s="632">
        <v>137319.31080083337</v>
      </c>
      <c r="Y72" s="631">
        <v>105450.2741594987</v>
      </c>
      <c r="Z72" s="631">
        <v>137319.31080083337</v>
      </c>
      <c r="AA72" s="632">
        <v>31869.036641334664</v>
      </c>
      <c r="AB72" s="633">
        <v>0.30221862290401624</v>
      </c>
    </row>
    <row r="73" spans="1:28">
      <c r="A73" s="438" t="s">
        <v>1332</v>
      </c>
      <c r="U73" s="634"/>
      <c r="V73" s="634"/>
      <c r="W73" s="634"/>
      <c r="X73" s="634"/>
      <c r="Y73" s="634"/>
      <c r="Z73" s="634"/>
      <c r="AA73" s="634"/>
      <c r="AB73" s="634"/>
    </row>
    <row r="74" spans="1:28" ht="15.75" thickBot="1">
      <c r="A74" s="438" t="s">
        <v>1333</v>
      </c>
      <c r="B74" s="616" t="s">
        <v>1319</v>
      </c>
      <c r="C74" s="83"/>
      <c r="D74" s="83"/>
      <c r="E74" s="83"/>
      <c r="F74" s="83"/>
      <c r="G74" s="83"/>
      <c r="H74" s="83"/>
      <c r="I74" s="83"/>
      <c r="J74" s="83"/>
      <c r="K74" s="83"/>
      <c r="L74" s="83"/>
      <c r="M74" s="83"/>
      <c r="N74" s="83"/>
      <c r="O74" s="83"/>
      <c r="P74" s="83"/>
      <c r="Q74" s="83"/>
      <c r="R74" s="83"/>
      <c r="S74" s="83"/>
      <c r="T74" s="83"/>
      <c r="U74" s="631"/>
      <c r="V74" s="631"/>
      <c r="W74" s="631"/>
      <c r="X74" s="631"/>
      <c r="Y74" s="631"/>
      <c r="Z74" s="631"/>
      <c r="AA74" s="631"/>
      <c r="AB74" s="631"/>
    </row>
    <row r="75" spans="1:28">
      <c r="A75" s="438" t="s">
        <v>1334</v>
      </c>
      <c r="B75" s="76" t="s">
        <v>3243</v>
      </c>
      <c r="C75" s="83">
        <v>525939.17764647235</v>
      </c>
      <c r="D75" s="83">
        <v>0</v>
      </c>
      <c r="E75" s="83">
        <v>58902028.838347428</v>
      </c>
      <c r="F75" s="617">
        <v>0</v>
      </c>
      <c r="G75" s="617">
        <v>0</v>
      </c>
      <c r="H75" s="617">
        <v>0</v>
      </c>
      <c r="I75" s="617">
        <v>0</v>
      </c>
      <c r="J75" s="635">
        <v>2.7910000000000001E-2</v>
      </c>
      <c r="K75" s="83">
        <v>0</v>
      </c>
      <c r="L75" s="635">
        <v>2.7910000000000001E-2</v>
      </c>
      <c r="M75" s="503">
        <v>1643955.6248782768</v>
      </c>
      <c r="N75" s="83">
        <v>504273.00526597601</v>
      </c>
      <c r="O75" s="83"/>
      <c r="P75" s="83">
        <v>56433920.969343901</v>
      </c>
      <c r="Q75" s="617">
        <v>0</v>
      </c>
      <c r="R75" s="617">
        <v>0</v>
      </c>
      <c r="S75" s="617">
        <v>0</v>
      </c>
      <c r="T75" s="617">
        <v>0</v>
      </c>
      <c r="U75" s="636">
        <v>3.7810000000000003E-2</v>
      </c>
      <c r="V75" s="631">
        <v>0</v>
      </c>
      <c r="W75" s="636">
        <v>3.7810000000000003E-2</v>
      </c>
      <c r="X75" s="631">
        <v>2133766.5518508931</v>
      </c>
      <c r="Y75" s="631">
        <v>1643955.6248782768</v>
      </c>
      <c r="Z75" s="631">
        <v>2133766.5518508931</v>
      </c>
      <c r="AA75" s="631">
        <v>489810.92697261623</v>
      </c>
      <c r="AB75" s="633">
        <v>0.29794656227955252</v>
      </c>
    </row>
    <row r="76" spans="1:28">
      <c r="A76" s="438" t="s">
        <v>1335</v>
      </c>
      <c r="B76" s="76" t="s">
        <v>3244</v>
      </c>
      <c r="C76" s="83">
        <v>23408.983744810539</v>
      </c>
      <c r="D76" s="83">
        <v>0</v>
      </c>
      <c r="E76" s="83">
        <v>5414546.3014929118</v>
      </c>
      <c r="F76" s="617">
        <v>0</v>
      </c>
      <c r="G76" s="617">
        <v>0</v>
      </c>
      <c r="H76" s="617">
        <v>0</v>
      </c>
      <c r="I76" s="617">
        <v>0</v>
      </c>
      <c r="J76" s="635">
        <v>2.7910000000000001E-2</v>
      </c>
      <c r="K76" s="83">
        <v>0</v>
      </c>
      <c r="L76" s="635">
        <v>2.7910000000000001E-2</v>
      </c>
      <c r="M76" s="503">
        <v>151119.98727466716</v>
      </c>
      <c r="N76" s="83">
        <v>22528.143356951401</v>
      </c>
      <c r="O76" s="83"/>
      <c r="P76" s="83">
        <v>5209763.9829754196</v>
      </c>
      <c r="Q76" s="617">
        <v>0</v>
      </c>
      <c r="R76" s="617">
        <v>0</v>
      </c>
      <c r="S76" s="617">
        <v>0</v>
      </c>
      <c r="T76" s="617">
        <v>0</v>
      </c>
      <c r="U76" s="636">
        <v>3.7810000000000003E-2</v>
      </c>
      <c r="V76" s="631">
        <v>0</v>
      </c>
      <c r="W76" s="636">
        <v>3.7810000000000003E-2</v>
      </c>
      <c r="X76" s="631">
        <v>196981.17619630063</v>
      </c>
      <c r="Y76" s="631">
        <v>151119.98727466716</v>
      </c>
      <c r="Z76" s="631">
        <v>196981.17619630063</v>
      </c>
      <c r="AA76" s="631">
        <v>45861.188921633468</v>
      </c>
      <c r="AB76" s="633">
        <v>0.30347533604723481</v>
      </c>
    </row>
    <row r="77" spans="1:28">
      <c r="A77" s="438" t="s">
        <v>1336</v>
      </c>
      <c r="B77" s="76" t="s">
        <v>3245</v>
      </c>
      <c r="C77" s="83">
        <v>3602.3865968640821</v>
      </c>
      <c r="D77" s="83">
        <v>0</v>
      </c>
      <c r="E77" s="83">
        <v>135633.20090999713</v>
      </c>
      <c r="F77" s="617">
        <v>0</v>
      </c>
      <c r="G77" s="617">
        <v>0</v>
      </c>
      <c r="H77" s="617">
        <v>0</v>
      </c>
      <c r="I77" s="617">
        <v>0</v>
      </c>
      <c r="J77" s="635">
        <v>2.7910000000000001E-2</v>
      </c>
      <c r="K77" s="83">
        <v>0</v>
      </c>
      <c r="L77" s="635">
        <v>2.7910000000000001E-2</v>
      </c>
      <c r="M77" s="503">
        <v>3785.5226373980199</v>
      </c>
      <c r="N77" s="83">
        <v>3466.0023578505702</v>
      </c>
      <c r="O77" s="83"/>
      <c r="P77" s="83">
        <v>130498.218888613</v>
      </c>
      <c r="Q77" s="617">
        <v>0</v>
      </c>
      <c r="R77" s="617">
        <v>0</v>
      </c>
      <c r="S77" s="617">
        <v>0</v>
      </c>
      <c r="T77" s="617">
        <v>0</v>
      </c>
      <c r="U77" s="636">
        <v>3.7810000000000003E-2</v>
      </c>
      <c r="V77" s="631">
        <v>0</v>
      </c>
      <c r="W77" s="636">
        <v>3.7810000000000003E-2</v>
      </c>
      <c r="X77" s="631">
        <v>4934.1376561784582</v>
      </c>
      <c r="Y77" s="631">
        <v>3785.5226373980199</v>
      </c>
      <c r="Z77" s="631">
        <v>4934.1376561784582</v>
      </c>
      <c r="AA77" s="631">
        <v>1148.6150187804383</v>
      </c>
      <c r="AB77" s="633">
        <v>0.30342310132635719</v>
      </c>
    </row>
    <row r="78" spans="1:28">
      <c r="A78" s="438" t="s">
        <v>1337</v>
      </c>
      <c r="B78" s="76" t="s">
        <v>3246</v>
      </c>
      <c r="C78" s="83">
        <v>4302.0776942506727</v>
      </c>
      <c r="D78" s="83">
        <v>0</v>
      </c>
      <c r="E78" s="83">
        <v>153179.7491276261</v>
      </c>
      <c r="F78" s="617">
        <v>0</v>
      </c>
      <c r="G78" s="617">
        <v>0</v>
      </c>
      <c r="H78" s="617">
        <v>0</v>
      </c>
      <c r="I78" s="617">
        <v>0</v>
      </c>
      <c r="J78" s="635">
        <v>2.7910000000000001E-2</v>
      </c>
      <c r="K78" s="83">
        <v>0</v>
      </c>
      <c r="L78" s="635">
        <v>2.7910000000000001E-2</v>
      </c>
      <c r="M78" s="503">
        <v>4275.2467981520449</v>
      </c>
      <c r="N78" s="83">
        <v>4139.2080173637896</v>
      </c>
      <c r="O78" s="83"/>
      <c r="P78" s="83">
        <v>147380.63255201801</v>
      </c>
      <c r="Q78" s="617">
        <v>0</v>
      </c>
      <c r="R78" s="617">
        <v>0</v>
      </c>
      <c r="S78" s="617">
        <v>0</v>
      </c>
      <c r="T78" s="617">
        <v>0</v>
      </c>
      <c r="U78" s="636">
        <v>3.7810000000000003E-2</v>
      </c>
      <c r="V78" s="631">
        <v>0</v>
      </c>
      <c r="W78" s="636">
        <v>3.7810000000000003E-2</v>
      </c>
      <c r="X78" s="631">
        <v>5572.4617167918013</v>
      </c>
      <c r="Y78" s="631">
        <v>4275.2467981520449</v>
      </c>
      <c r="Z78" s="631">
        <v>5572.4617167918013</v>
      </c>
      <c r="AA78" s="631">
        <v>1297.2149186397564</v>
      </c>
      <c r="AB78" s="633">
        <v>0.30342456936064405</v>
      </c>
    </row>
    <row r="79" spans="1:28">
      <c r="A79" s="438" t="s">
        <v>1338</v>
      </c>
      <c r="B79" s="76" t="s">
        <v>3247</v>
      </c>
      <c r="C79" s="83">
        <v>105433.46749355506</v>
      </c>
      <c r="D79" s="83">
        <v>0</v>
      </c>
      <c r="E79" s="83">
        <v>9967582.2881204262</v>
      </c>
      <c r="F79" s="617">
        <v>0</v>
      </c>
      <c r="G79" s="617">
        <v>0</v>
      </c>
      <c r="H79" s="617">
        <v>0</v>
      </c>
      <c r="I79" s="617">
        <v>0</v>
      </c>
      <c r="J79" s="635">
        <v>2.7910000000000001E-2</v>
      </c>
      <c r="K79" s="83">
        <v>0</v>
      </c>
      <c r="L79" s="635">
        <v>2.7910000000000001E-2</v>
      </c>
      <c r="M79" s="503">
        <v>278195.22166144109</v>
      </c>
      <c r="N79" s="83">
        <v>101441.99723604901</v>
      </c>
      <c r="O79" s="83"/>
      <c r="P79" s="83">
        <v>9590225.6070054993</v>
      </c>
      <c r="Q79" s="617">
        <v>0</v>
      </c>
      <c r="R79" s="617">
        <v>0</v>
      </c>
      <c r="S79" s="617">
        <v>0</v>
      </c>
      <c r="T79" s="617">
        <v>0</v>
      </c>
      <c r="U79" s="636">
        <v>3.7810000000000003E-2</v>
      </c>
      <c r="V79" s="631">
        <v>0</v>
      </c>
      <c r="W79" s="636">
        <v>3.7810000000000003E-2</v>
      </c>
      <c r="X79" s="631">
        <v>362606.43020087795</v>
      </c>
      <c r="Y79" s="631">
        <v>278195.22166144109</v>
      </c>
      <c r="Z79" s="631">
        <v>362606.43020087795</v>
      </c>
      <c r="AA79" s="631">
        <v>84411.208539436862</v>
      </c>
      <c r="AB79" s="633">
        <v>0.30342436521847915</v>
      </c>
    </row>
    <row r="80" spans="1:28">
      <c r="A80" s="438" t="s">
        <v>1339</v>
      </c>
      <c r="B80" s="76" t="s">
        <v>3248</v>
      </c>
      <c r="C80" s="83">
        <v>20196.165754732523</v>
      </c>
      <c r="D80" s="83">
        <v>0</v>
      </c>
      <c r="E80" s="83">
        <v>877614.84528159443</v>
      </c>
      <c r="F80" s="617">
        <v>0</v>
      </c>
      <c r="G80" s="617">
        <v>0</v>
      </c>
      <c r="H80" s="617">
        <v>0</v>
      </c>
      <c r="I80" s="617">
        <v>0</v>
      </c>
      <c r="J80" s="635">
        <v>2.7910000000000001E-2</v>
      </c>
      <c r="K80" s="83">
        <v>0</v>
      </c>
      <c r="L80" s="635">
        <v>2.7910000000000001E-2</v>
      </c>
      <c r="M80" s="503">
        <v>24494.2303318093</v>
      </c>
      <c r="N80" s="83">
        <v>19431.636737551202</v>
      </c>
      <c r="O80" s="83"/>
      <c r="P80" s="83">
        <v>844392.62016130902</v>
      </c>
      <c r="Q80" s="617">
        <v>0</v>
      </c>
      <c r="R80" s="617">
        <v>0</v>
      </c>
      <c r="S80" s="617">
        <v>0</v>
      </c>
      <c r="T80" s="617">
        <v>0</v>
      </c>
      <c r="U80" s="636">
        <v>3.7810000000000003E-2</v>
      </c>
      <c r="V80" s="631">
        <v>0</v>
      </c>
      <c r="W80" s="636">
        <v>3.7810000000000003E-2</v>
      </c>
      <c r="X80" s="631">
        <v>31926.484968299097</v>
      </c>
      <c r="Y80" s="631">
        <v>24494.2303318093</v>
      </c>
      <c r="Z80" s="631">
        <v>31926.484968299097</v>
      </c>
      <c r="AA80" s="631">
        <v>7432.2546364897971</v>
      </c>
      <c r="AB80" s="633">
        <v>0.30342878856813638</v>
      </c>
    </row>
    <row r="81" spans="1:35" ht="15.75" thickBot="1">
      <c r="A81" s="438" t="s">
        <v>1340</v>
      </c>
      <c r="D81" s="102"/>
      <c r="O81" s="102"/>
    </row>
    <row r="82" spans="1:35">
      <c r="A82" s="438" t="s">
        <v>1341</v>
      </c>
      <c r="B82" s="80" t="s">
        <v>3249</v>
      </c>
      <c r="C82" s="78">
        <v>2012559.3474269549</v>
      </c>
      <c r="D82" s="133"/>
      <c r="E82" s="78">
        <v>236714828.69979712</v>
      </c>
      <c r="F82" s="74" t="s">
        <v>5</v>
      </c>
      <c r="G82" s="74" t="s">
        <v>5</v>
      </c>
      <c r="H82" s="74" t="s">
        <v>5</v>
      </c>
      <c r="I82" s="74" t="s">
        <v>5</v>
      </c>
      <c r="J82" s="74" t="s">
        <v>5</v>
      </c>
      <c r="K82" s="83">
        <v>0</v>
      </c>
      <c r="L82" s="74" t="s">
        <v>5</v>
      </c>
      <c r="M82" s="629">
        <v>6606828.3015959701</v>
      </c>
      <c r="N82" s="78">
        <v>1940926.8657458285</v>
      </c>
      <c r="O82" s="133"/>
      <c r="P82" s="78">
        <f>SUM(P60:P80)</f>
        <v>228247047.61851522</v>
      </c>
      <c r="Q82" s="74" t="s">
        <v>5</v>
      </c>
      <c r="R82" s="74" t="s">
        <v>5</v>
      </c>
      <c r="S82" s="74" t="s">
        <v>5</v>
      </c>
      <c r="T82" s="74" t="s">
        <v>5</v>
      </c>
      <c r="U82" s="74" t="s">
        <v>5</v>
      </c>
      <c r="V82" s="83">
        <v>0</v>
      </c>
      <c r="W82" s="74" t="s">
        <v>5</v>
      </c>
      <c r="X82" s="629">
        <f>SUM(X60:X80)</f>
        <v>8630429.522531366</v>
      </c>
      <c r="Y82" s="629">
        <f>SUM(Y60:Y80)</f>
        <v>6606828.3015959701</v>
      </c>
      <c r="Z82" s="629">
        <f>SUM(Z60:Z80)</f>
        <v>8630429.522531366</v>
      </c>
      <c r="AA82" s="629">
        <f>SUM(AA60:AA80)</f>
        <v>2023601.2209353966</v>
      </c>
      <c r="AB82" s="447">
        <f>AA82/Y82</f>
        <v>0.30628936133342044</v>
      </c>
    </row>
    <row r="83" spans="1:35">
      <c r="A83" s="438" t="s">
        <v>1342</v>
      </c>
      <c r="D83" s="102"/>
    </row>
    <row r="84" spans="1:35">
      <c r="A84" s="438" t="s">
        <v>1343</v>
      </c>
    </row>
    <row r="85" spans="1:35">
      <c r="A85" s="438" t="s">
        <v>1344</v>
      </c>
    </row>
    <row r="86" spans="1:35">
      <c r="A86" s="438" t="s">
        <v>1345</v>
      </c>
    </row>
    <row r="87" spans="1:35">
      <c r="A87" s="438" t="s">
        <v>1346</v>
      </c>
    </row>
    <row r="88" spans="1:35">
      <c r="A88" s="438" t="s">
        <v>1347</v>
      </c>
    </row>
    <row r="89" spans="1:35">
      <c r="A89" s="438" t="s">
        <v>1469</v>
      </c>
    </row>
    <row r="90" spans="1:35">
      <c r="A90" s="438" t="s">
        <v>3226</v>
      </c>
    </row>
    <row r="91" spans="1:35">
      <c r="A91" s="438" t="s">
        <v>3227</v>
      </c>
    </row>
    <row r="92" spans="1:35">
      <c r="A92" s="438" t="s">
        <v>3228</v>
      </c>
    </row>
    <row r="93" spans="1:35">
      <c r="A93" s="438" t="s">
        <v>3229</v>
      </c>
    </row>
    <row r="94" spans="1:35">
      <c r="A94" s="438" t="s">
        <v>3230</v>
      </c>
    </row>
    <row r="95" spans="1:35" ht="15.75" thickBot="1">
      <c r="A95" s="437"/>
      <c r="B95" s="437"/>
      <c r="C95" s="437"/>
      <c r="D95" s="437"/>
      <c r="E95" s="437"/>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row>
    <row r="96" spans="1:35">
      <c r="A96" s="438" t="s">
        <v>1237</v>
      </c>
      <c r="B96" s="615" t="s">
        <v>3203</v>
      </c>
      <c r="C96" s="83"/>
      <c r="D96" s="83"/>
      <c r="E96" s="83"/>
      <c r="F96" s="83"/>
      <c r="G96" s="83"/>
      <c r="H96" s="83"/>
      <c r="I96" s="83"/>
      <c r="J96" s="83"/>
      <c r="K96" s="74"/>
      <c r="L96" s="83"/>
      <c r="M96" s="83"/>
      <c r="N96" s="83"/>
      <c r="O96" s="83"/>
      <c r="P96" s="83"/>
      <c r="Q96" s="83"/>
      <c r="R96" s="83"/>
      <c r="S96" s="83"/>
      <c r="T96" s="83"/>
      <c r="U96" s="83"/>
      <c r="V96" s="83"/>
      <c r="W96" s="83"/>
      <c r="X96" s="83"/>
      <c r="Y96" s="83"/>
      <c r="Z96" s="83"/>
      <c r="AA96" s="83"/>
      <c r="AB96" s="83"/>
    </row>
    <row r="97" spans="1:28">
      <c r="A97" s="438" t="s">
        <v>1240</v>
      </c>
      <c r="B97" s="76" t="s">
        <v>3250</v>
      </c>
      <c r="C97" s="83"/>
      <c r="D97" s="83"/>
      <c r="E97" s="83"/>
      <c r="F97" s="83"/>
      <c r="G97" s="83"/>
      <c r="H97" s="83"/>
      <c r="I97" s="83"/>
      <c r="J97" s="83"/>
      <c r="K97" s="74"/>
      <c r="L97" s="83"/>
      <c r="M97" s="83"/>
      <c r="N97" s="83"/>
      <c r="O97" s="83"/>
      <c r="P97" s="83"/>
      <c r="Q97" s="83"/>
      <c r="R97" s="83"/>
      <c r="S97" s="83"/>
      <c r="T97" s="83"/>
      <c r="U97" s="83"/>
      <c r="V97" s="83"/>
      <c r="W97" s="83"/>
      <c r="X97" s="83"/>
      <c r="Y97" s="83"/>
      <c r="Z97" s="83"/>
      <c r="AA97" s="83"/>
      <c r="AB97" s="83"/>
    </row>
    <row r="98" spans="1:28" ht="15.75" thickBot="1">
      <c r="A98" s="438" t="s">
        <v>1242</v>
      </c>
      <c r="B98" s="616" t="s">
        <v>3205</v>
      </c>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row>
    <row r="99" spans="1:28">
      <c r="A99" s="438" t="s">
        <v>1244</v>
      </c>
      <c r="B99" s="76" t="s">
        <v>3251</v>
      </c>
      <c r="C99" s="83">
        <v>8864.0000000000018</v>
      </c>
      <c r="D99" s="83">
        <v>29</v>
      </c>
      <c r="E99" s="83">
        <v>257056.00000000003</v>
      </c>
      <c r="F99" s="617">
        <v>0</v>
      </c>
      <c r="G99" s="617">
        <v>0</v>
      </c>
      <c r="H99" s="617">
        <v>0</v>
      </c>
      <c r="I99" s="617">
        <v>2.67</v>
      </c>
      <c r="J99" s="617">
        <v>0</v>
      </c>
      <c r="K99" s="83">
        <v>0</v>
      </c>
      <c r="L99" s="617">
        <v>2.67</v>
      </c>
      <c r="M99" s="503">
        <v>23666.880000000005</v>
      </c>
      <c r="N99" s="83">
        <v>8864.0000000000018</v>
      </c>
      <c r="O99" s="83">
        <v>29</v>
      </c>
      <c r="P99" s="83">
        <v>257056.00000000003</v>
      </c>
      <c r="Q99" s="617">
        <v>0</v>
      </c>
      <c r="R99" s="617">
        <v>0</v>
      </c>
      <c r="S99" s="617">
        <v>0</v>
      </c>
      <c r="T99" s="637">
        <v>2.96</v>
      </c>
      <c r="U99" s="637">
        <v>0</v>
      </c>
      <c r="V99" s="638">
        <v>0</v>
      </c>
      <c r="W99" s="637">
        <v>2.96</v>
      </c>
      <c r="X99" s="639">
        <v>26237.440000000006</v>
      </c>
      <c r="Y99" s="638">
        <v>23666.880000000005</v>
      </c>
      <c r="Z99" s="638">
        <v>26237.440000000006</v>
      </c>
      <c r="AA99" s="639">
        <v>2570.5600000000013</v>
      </c>
      <c r="AB99" s="640">
        <v>0.10861423220973786</v>
      </c>
    </row>
    <row r="100" spans="1:28">
      <c r="A100" s="438" t="s">
        <v>1246</v>
      </c>
      <c r="B100" s="76" t="s">
        <v>3252</v>
      </c>
      <c r="C100" s="83">
        <v>13444.000000000002</v>
      </c>
      <c r="D100" s="83">
        <v>41</v>
      </c>
      <c r="E100" s="83">
        <v>551204.00000000012</v>
      </c>
      <c r="F100" s="617">
        <v>0</v>
      </c>
      <c r="G100" s="617">
        <v>0</v>
      </c>
      <c r="H100" s="617">
        <v>0</v>
      </c>
      <c r="I100" s="617">
        <v>3.01</v>
      </c>
      <c r="J100" s="617">
        <v>0</v>
      </c>
      <c r="K100" s="83">
        <v>0</v>
      </c>
      <c r="L100" s="617">
        <v>3.01</v>
      </c>
      <c r="M100" s="503">
        <v>40466.44</v>
      </c>
      <c r="N100" s="83">
        <v>13444.000000000002</v>
      </c>
      <c r="O100" s="83">
        <v>41</v>
      </c>
      <c r="P100" s="83">
        <v>551204.00000000012</v>
      </c>
      <c r="Q100" s="617">
        <v>0</v>
      </c>
      <c r="R100" s="617">
        <v>0</v>
      </c>
      <c r="S100" s="617">
        <v>0</v>
      </c>
      <c r="T100" s="637">
        <v>3.42</v>
      </c>
      <c r="U100" s="637">
        <v>0</v>
      </c>
      <c r="V100" s="638">
        <v>0</v>
      </c>
      <c r="W100" s="637">
        <v>3.42</v>
      </c>
      <c r="X100" s="639">
        <v>45978.48</v>
      </c>
      <c r="Y100" s="638">
        <v>40466.44</v>
      </c>
      <c r="Z100" s="638">
        <v>45978.48</v>
      </c>
      <c r="AA100" s="639">
        <v>5512.0400000000009</v>
      </c>
      <c r="AB100" s="640">
        <v>0.13621262458471761</v>
      </c>
    </row>
    <row r="101" spans="1:28">
      <c r="A101" s="438" t="s">
        <v>1248</v>
      </c>
      <c r="B101" s="76" t="s">
        <v>3253</v>
      </c>
      <c r="C101" s="83">
        <v>18056</v>
      </c>
      <c r="D101" s="83">
        <v>60</v>
      </c>
      <c r="E101" s="83">
        <v>1083360</v>
      </c>
      <c r="F101" s="617">
        <v>0</v>
      </c>
      <c r="G101" s="617">
        <v>0</v>
      </c>
      <c r="H101" s="617">
        <v>0</v>
      </c>
      <c r="I101" s="617">
        <v>3.57</v>
      </c>
      <c r="J101" s="617">
        <v>0</v>
      </c>
      <c r="K101" s="83">
        <v>0</v>
      </c>
      <c r="L101" s="617">
        <v>3.57</v>
      </c>
      <c r="M101" s="503">
        <v>64459.92</v>
      </c>
      <c r="N101" s="83">
        <v>18056</v>
      </c>
      <c r="O101" s="83">
        <v>60</v>
      </c>
      <c r="P101" s="83">
        <v>1083360</v>
      </c>
      <c r="Q101" s="617">
        <v>0</v>
      </c>
      <c r="R101" s="617">
        <v>0</v>
      </c>
      <c r="S101" s="617">
        <v>0</v>
      </c>
      <c r="T101" s="637">
        <v>4.17</v>
      </c>
      <c r="U101" s="637">
        <v>0</v>
      </c>
      <c r="V101" s="638">
        <v>0</v>
      </c>
      <c r="W101" s="637">
        <v>4.17</v>
      </c>
      <c r="X101" s="639">
        <v>75293.52</v>
      </c>
      <c r="Y101" s="638">
        <v>64459.92</v>
      </c>
      <c r="Z101" s="638">
        <v>75293.52</v>
      </c>
      <c r="AA101" s="639">
        <v>10833.600000000006</v>
      </c>
      <c r="AB101" s="640">
        <v>0.1680672268907564</v>
      </c>
    </row>
    <row r="102" spans="1:28">
      <c r="A102" s="438" t="s">
        <v>1320</v>
      </c>
      <c r="B102" s="76" t="s">
        <v>3254</v>
      </c>
      <c r="C102" s="83">
        <v>5784</v>
      </c>
      <c r="D102" s="83">
        <v>88</v>
      </c>
      <c r="E102" s="83">
        <v>508992</v>
      </c>
      <c r="F102" s="617">
        <v>0</v>
      </c>
      <c r="G102" s="617">
        <v>0</v>
      </c>
      <c r="H102" s="617">
        <v>0</v>
      </c>
      <c r="I102" s="617">
        <v>4.8499999999999996</v>
      </c>
      <c r="J102" s="617">
        <v>0</v>
      </c>
      <c r="K102" s="83">
        <v>0</v>
      </c>
      <c r="L102" s="617">
        <v>4.8499999999999996</v>
      </c>
      <c r="M102" s="503">
        <v>28052.399999999998</v>
      </c>
      <c r="N102" s="83">
        <v>5784</v>
      </c>
      <c r="O102" s="83">
        <v>88</v>
      </c>
      <c r="P102" s="83">
        <v>508992</v>
      </c>
      <c r="Q102" s="617">
        <v>0</v>
      </c>
      <c r="R102" s="617">
        <v>0</v>
      </c>
      <c r="S102" s="617">
        <v>0</v>
      </c>
      <c r="T102" s="637">
        <v>5.72</v>
      </c>
      <c r="U102" s="637">
        <v>0</v>
      </c>
      <c r="V102" s="638">
        <v>0</v>
      </c>
      <c r="W102" s="637">
        <v>5.72</v>
      </c>
      <c r="X102" s="639">
        <v>33084.479999999996</v>
      </c>
      <c r="Y102" s="638">
        <v>28052.399999999998</v>
      </c>
      <c r="Z102" s="638">
        <v>33084.479999999996</v>
      </c>
      <c r="AA102" s="639">
        <v>5032.0799999999981</v>
      </c>
      <c r="AB102" s="640">
        <v>0.17938144329896902</v>
      </c>
    </row>
    <row r="103" spans="1:28">
      <c r="A103" s="438" t="s">
        <v>1321</v>
      </c>
      <c r="B103" s="76" t="s">
        <v>3255</v>
      </c>
      <c r="C103" s="83">
        <v>6156</v>
      </c>
      <c r="D103" s="83">
        <v>168</v>
      </c>
      <c r="E103" s="83">
        <v>1034208</v>
      </c>
      <c r="F103" s="617">
        <v>0</v>
      </c>
      <c r="G103" s="617">
        <v>0</v>
      </c>
      <c r="H103" s="617">
        <v>0</v>
      </c>
      <c r="I103" s="617">
        <v>7.09</v>
      </c>
      <c r="J103" s="617">
        <v>0</v>
      </c>
      <c r="K103" s="83">
        <v>0</v>
      </c>
      <c r="L103" s="617">
        <v>7.09</v>
      </c>
      <c r="M103" s="503">
        <v>43646.04</v>
      </c>
      <c r="N103" s="83">
        <v>6156</v>
      </c>
      <c r="O103" s="83">
        <v>168</v>
      </c>
      <c r="P103" s="83">
        <v>1034208</v>
      </c>
      <c r="Q103" s="617">
        <v>0</v>
      </c>
      <c r="R103" s="617">
        <v>0</v>
      </c>
      <c r="S103" s="617">
        <v>0</v>
      </c>
      <c r="T103" s="617">
        <v>8.75</v>
      </c>
      <c r="U103" s="617">
        <v>0</v>
      </c>
      <c r="V103" s="627">
        <v>0</v>
      </c>
      <c r="W103" s="617">
        <v>8.75</v>
      </c>
      <c r="X103" s="503">
        <v>53865</v>
      </c>
      <c r="Y103" s="627">
        <v>43646.04</v>
      </c>
      <c r="Z103" s="627">
        <v>53865</v>
      </c>
      <c r="AA103" s="503">
        <v>10218.959999999999</v>
      </c>
      <c r="AB103" s="509">
        <v>0.23413258110014101</v>
      </c>
    </row>
    <row r="104" spans="1:28">
      <c r="A104" s="438" t="s">
        <v>1322</v>
      </c>
      <c r="B104" s="76" t="s">
        <v>3256</v>
      </c>
      <c r="C104" s="83">
        <v>5796</v>
      </c>
      <c r="D104" s="83">
        <v>116</v>
      </c>
      <c r="E104" s="83">
        <v>672336</v>
      </c>
      <c r="F104" s="617">
        <v>0</v>
      </c>
      <c r="G104" s="617">
        <v>0</v>
      </c>
      <c r="H104" s="617">
        <v>0</v>
      </c>
      <c r="I104" s="617">
        <v>5.84</v>
      </c>
      <c r="J104" s="617">
        <v>0</v>
      </c>
      <c r="K104" s="83">
        <v>0</v>
      </c>
      <c r="L104" s="617">
        <v>5.84</v>
      </c>
      <c r="M104" s="503">
        <v>33848.639999999999</v>
      </c>
      <c r="N104" s="83">
        <v>5796</v>
      </c>
      <c r="O104" s="83">
        <v>116</v>
      </c>
      <c r="P104" s="83">
        <v>672336</v>
      </c>
      <c r="Q104" s="617">
        <v>0</v>
      </c>
      <c r="R104" s="617">
        <v>0</v>
      </c>
      <c r="S104" s="617">
        <v>0</v>
      </c>
      <c r="T104" s="617">
        <v>6.99</v>
      </c>
      <c r="U104" s="617">
        <v>0</v>
      </c>
      <c r="V104" s="627">
        <v>0</v>
      </c>
      <c r="W104" s="617">
        <v>6.99</v>
      </c>
      <c r="X104" s="503">
        <v>40514.04</v>
      </c>
      <c r="Y104" s="627">
        <v>33848.639999999999</v>
      </c>
      <c r="Z104" s="627">
        <v>40514.04</v>
      </c>
      <c r="AA104" s="503">
        <v>6665.4000000000015</v>
      </c>
      <c r="AB104" s="509">
        <v>0.19691780821917812</v>
      </c>
    </row>
    <row r="105" spans="1:28">
      <c r="A105" s="438" t="s">
        <v>1323</v>
      </c>
      <c r="B105" s="76" t="s">
        <v>3257</v>
      </c>
      <c r="C105" s="83">
        <v>24</v>
      </c>
      <c r="D105" s="83">
        <v>411</v>
      </c>
      <c r="E105" s="83">
        <v>9864</v>
      </c>
      <c r="F105" s="617">
        <v>0</v>
      </c>
      <c r="G105" s="617">
        <v>0</v>
      </c>
      <c r="H105" s="617">
        <v>0</v>
      </c>
      <c r="I105" s="617">
        <v>16.22</v>
      </c>
      <c r="J105" s="617">
        <v>0</v>
      </c>
      <c r="K105" s="83">
        <v>0</v>
      </c>
      <c r="L105" s="617">
        <v>16.22</v>
      </c>
      <c r="M105" s="503">
        <v>389.28</v>
      </c>
      <c r="N105" s="83">
        <v>24</v>
      </c>
      <c r="O105" s="83">
        <v>411</v>
      </c>
      <c r="P105" s="83">
        <v>9864</v>
      </c>
      <c r="Q105" s="617">
        <v>0</v>
      </c>
      <c r="R105" s="617">
        <v>0</v>
      </c>
      <c r="S105" s="617">
        <v>0</v>
      </c>
      <c r="T105" s="637">
        <v>20.29</v>
      </c>
      <c r="U105" s="637">
        <v>0</v>
      </c>
      <c r="V105" s="638">
        <v>0</v>
      </c>
      <c r="W105" s="637">
        <v>20.29</v>
      </c>
      <c r="X105" s="639">
        <v>486.96</v>
      </c>
      <c r="Y105" s="638">
        <v>389.28</v>
      </c>
      <c r="Z105" s="638">
        <v>486.96</v>
      </c>
      <c r="AA105" s="639">
        <v>97.68</v>
      </c>
      <c r="AB105" s="640">
        <v>0.25092478421701608</v>
      </c>
    </row>
    <row r="106" spans="1:28">
      <c r="A106" s="438" t="s">
        <v>1324</v>
      </c>
      <c r="T106" s="641"/>
      <c r="U106" s="641"/>
      <c r="V106" s="641"/>
      <c r="W106" s="641"/>
      <c r="X106" s="641"/>
      <c r="Y106" s="641"/>
      <c r="Z106" s="641"/>
      <c r="AA106" s="641"/>
      <c r="AB106" s="641"/>
    </row>
    <row r="107" spans="1:28" ht="15.75" thickBot="1">
      <c r="A107" s="438" t="s">
        <v>1326</v>
      </c>
      <c r="B107" s="616" t="s">
        <v>3213</v>
      </c>
      <c r="C107" s="83"/>
      <c r="D107" s="83"/>
      <c r="E107" s="83"/>
      <c r="F107" s="83"/>
      <c r="G107" s="83"/>
      <c r="H107" s="83"/>
      <c r="I107" s="83"/>
      <c r="J107" s="83"/>
      <c r="K107" s="83"/>
      <c r="L107" s="83"/>
      <c r="M107" s="83"/>
      <c r="N107" s="83"/>
      <c r="O107" s="83"/>
      <c r="P107" s="83"/>
      <c r="Q107" s="83"/>
      <c r="R107" s="83"/>
      <c r="S107" s="83"/>
      <c r="T107" s="638"/>
      <c r="U107" s="638"/>
      <c r="V107" s="638"/>
      <c r="W107" s="638"/>
      <c r="X107" s="638"/>
      <c r="Y107" s="638"/>
      <c r="Z107" s="638"/>
      <c r="AA107" s="638"/>
      <c r="AB107" s="638"/>
    </row>
    <row r="108" spans="1:28">
      <c r="A108" s="438" t="s">
        <v>1327</v>
      </c>
      <c r="B108" s="76" t="s">
        <v>3258</v>
      </c>
      <c r="C108" s="83">
        <v>7092</v>
      </c>
      <c r="D108" s="83">
        <v>62</v>
      </c>
      <c r="E108" s="83">
        <v>439704</v>
      </c>
      <c r="F108" s="617">
        <v>0</v>
      </c>
      <c r="G108" s="617">
        <v>0</v>
      </c>
      <c r="H108" s="617">
        <v>0</v>
      </c>
      <c r="I108" s="617">
        <v>3.4</v>
      </c>
      <c r="J108" s="617">
        <v>0</v>
      </c>
      <c r="K108" s="83">
        <v>0</v>
      </c>
      <c r="L108" s="617">
        <v>3.4</v>
      </c>
      <c r="M108" s="503">
        <v>24112.799999999999</v>
      </c>
      <c r="N108" s="83">
        <v>7092</v>
      </c>
      <c r="O108" s="83">
        <v>62</v>
      </c>
      <c r="P108" s="83">
        <v>439704</v>
      </c>
      <c r="Q108" s="617">
        <v>0</v>
      </c>
      <c r="R108" s="617">
        <v>0</v>
      </c>
      <c r="S108" s="617">
        <v>0</v>
      </c>
      <c r="T108" s="637">
        <v>4.01</v>
      </c>
      <c r="U108" s="637">
        <v>0</v>
      </c>
      <c r="V108" s="638">
        <v>0</v>
      </c>
      <c r="W108" s="637">
        <v>4.01</v>
      </c>
      <c r="X108" s="639">
        <v>28438.92</v>
      </c>
      <c r="Y108" s="638">
        <v>24112.799999999999</v>
      </c>
      <c r="Z108" s="638">
        <v>28438.92</v>
      </c>
      <c r="AA108" s="639">
        <v>4326.119999999999</v>
      </c>
      <c r="AB108" s="640">
        <v>0.17941176470588233</v>
      </c>
    </row>
    <row r="109" spans="1:28">
      <c r="A109" s="438" t="s">
        <v>1328</v>
      </c>
      <c r="B109" s="76" t="s">
        <v>3259</v>
      </c>
      <c r="C109" s="83">
        <v>13879.999999999995</v>
      </c>
      <c r="D109" s="83">
        <v>77</v>
      </c>
      <c r="E109" s="83">
        <v>1068760.0000000002</v>
      </c>
      <c r="F109" s="617">
        <v>0</v>
      </c>
      <c r="G109" s="617">
        <v>0</v>
      </c>
      <c r="H109" s="617">
        <v>0</v>
      </c>
      <c r="I109" s="617">
        <v>3.8200000000000003</v>
      </c>
      <c r="J109" s="617">
        <v>0</v>
      </c>
      <c r="K109" s="83">
        <v>0</v>
      </c>
      <c r="L109" s="617">
        <v>3.8200000000000003</v>
      </c>
      <c r="M109" s="503">
        <v>53021.599999999984</v>
      </c>
      <c r="N109" s="83">
        <v>13879.999999999995</v>
      </c>
      <c r="O109" s="83">
        <v>77</v>
      </c>
      <c r="P109" s="83">
        <v>1068760.0000000002</v>
      </c>
      <c r="Q109" s="617">
        <v>0</v>
      </c>
      <c r="R109" s="617">
        <v>0</v>
      </c>
      <c r="S109" s="617">
        <v>0</v>
      </c>
      <c r="T109" s="637">
        <v>4.58</v>
      </c>
      <c r="U109" s="637">
        <v>0</v>
      </c>
      <c r="V109" s="638">
        <v>0</v>
      </c>
      <c r="W109" s="637">
        <v>4.58</v>
      </c>
      <c r="X109" s="639">
        <v>63570.39999999998</v>
      </c>
      <c r="Y109" s="638">
        <v>53021.599999999984</v>
      </c>
      <c r="Z109" s="638">
        <v>63570.39999999998</v>
      </c>
      <c r="AA109" s="639">
        <v>10548.799999999996</v>
      </c>
      <c r="AB109" s="640">
        <v>0.19895287958115182</v>
      </c>
    </row>
    <row r="110" spans="1:28">
      <c r="A110" s="438" t="s">
        <v>1330</v>
      </c>
      <c r="B110" s="76" t="s">
        <v>3260</v>
      </c>
      <c r="C110" s="83">
        <v>852</v>
      </c>
      <c r="D110" s="83">
        <v>104</v>
      </c>
      <c r="E110" s="83">
        <v>88608</v>
      </c>
      <c r="F110" s="617">
        <v>0</v>
      </c>
      <c r="G110" s="617">
        <v>0</v>
      </c>
      <c r="H110" s="617">
        <v>0</v>
      </c>
      <c r="I110" s="617">
        <v>5.3100000000000005</v>
      </c>
      <c r="J110" s="617">
        <v>0</v>
      </c>
      <c r="K110" s="83">
        <v>0</v>
      </c>
      <c r="L110" s="617">
        <v>5.3100000000000005</v>
      </c>
      <c r="M110" s="503">
        <v>4524.1200000000008</v>
      </c>
      <c r="N110" s="83">
        <v>852</v>
      </c>
      <c r="O110" s="83">
        <v>104</v>
      </c>
      <c r="P110" s="83">
        <v>88608</v>
      </c>
      <c r="Q110" s="617">
        <v>0</v>
      </c>
      <c r="R110" s="617">
        <v>0</v>
      </c>
      <c r="S110" s="617">
        <v>0</v>
      </c>
      <c r="T110" s="637">
        <v>6.34</v>
      </c>
      <c r="U110" s="637">
        <v>0</v>
      </c>
      <c r="V110" s="638">
        <v>0</v>
      </c>
      <c r="W110" s="637">
        <v>6.34</v>
      </c>
      <c r="X110" s="639">
        <v>5401.68</v>
      </c>
      <c r="Y110" s="638">
        <v>4524.1200000000008</v>
      </c>
      <c r="Z110" s="638">
        <v>5401.68</v>
      </c>
      <c r="AA110" s="639">
        <v>877.55999999999949</v>
      </c>
      <c r="AB110" s="640">
        <v>0.19397363465160061</v>
      </c>
    </row>
    <row r="111" spans="1:28">
      <c r="A111" s="438" t="s">
        <v>1331</v>
      </c>
      <c r="B111" s="76" t="s">
        <v>3261</v>
      </c>
      <c r="C111" s="83">
        <v>7748.0000000000027</v>
      </c>
      <c r="D111" s="83">
        <v>160</v>
      </c>
      <c r="E111" s="83">
        <v>1239680</v>
      </c>
      <c r="F111" s="617">
        <v>0</v>
      </c>
      <c r="G111" s="617">
        <v>0</v>
      </c>
      <c r="H111" s="617">
        <v>0</v>
      </c>
      <c r="I111" s="617">
        <v>6.84</v>
      </c>
      <c r="J111" s="617">
        <v>0</v>
      </c>
      <c r="K111" s="83">
        <v>0</v>
      </c>
      <c r="L111" s="617">
        <v>6.84</v>
      </c>
      <c r="M111" s="503">
        <v>52996.320000000014</v>
      </c>
      <c r="N111" s="83">
        <v>7748.0000000000027</v>
      </c>
      <c r="O111" s="83">
        <v>160</v>
      </c>
      <c r="P111" s="83">
        <v>1239680</v>
      </c>
      <c r="Q111" s="617">
        <v>0</v>
      </c>
      <c r="R111" s="617">
        <v>0</v>
      </c>
      <c r="S111" s="617">
        <v>0</v>
      </c>
      <c r="T111" s="637">
        <v>8.42</v>
      </c>
      <c r="U111" s="637">
        <v>0</v>
      </c>
      <c r="V111" s="638">
        <v>0</v>
      </c>
      <c r="W111" s="637">
        <v>8.42</v>
      </c>
      <c r="X111" s="639">
        <v>65238.160000000025</v>
      </c>
      <c r="Y111" s="638">
        <v>52996.320000000014</v>
      </c>
      <c r="Z111" s="638">
        <v>65238.160000000025</v>
      </c>
      <c r="AA111" s="639">
        <v>12241.840000000011</v>
      </c>
      <c r="AB111" s="640">
        <v>0.23099415204678378</v>
      </c>
    </row>
    <row r="112" spans="1:28" ht="15.75" thickBot="1">
      <c r="A112" s="438" t="s">
        <v>1332</v>
      </c>
      <c r="D112" s="102"/>
      <c r="O112" s="102"/>
    </row>
    <row r="113" spans="1:28">
      <c r="A113" s="438" t="s">
        <v>1333</v>
      </c>
      <c r="B113" s="80" t="s">
        <v>3262</v>
      </c>
      <c r="C113" s="78">
        <v>87696</v>
      </c>
      <c r="D113" s="133"/>
      <c r="E113" s="78">
        <v>6953772</v>
      </c>
      <c r="F113" s="74" t="s">
        <v>5</v>
      </c>
      <c r="G113" s="74" t="s">
        <v>5</v>
      </c>
      <c r="H113" s="74" t="s">
        <v>5</v>
      </c>
      <c r="I113" s="74" t="s">
        <v>5</v>
      </c>
      <c r="J113" s="74" t="s">
        <v>5</v>
      </c>
      <c r="K113" s="74" t="s">
        <v>5</v>
      </c>
      <c r="L113" s="74" t="s">
        <v>5</v>
      </c>
      <c r="M113" s="629">
        <v>369184.44</v>
      </c>
      <c r="N113" s="78">
        <v>87696</v>
      </c>
      <c r="O113" s="133"/>
      <c r="P113" s="78">
        <v>6953772</v>
      </c>
      <c r="Q113" s="74" t="s">
        <v>5</v>
      </c>
      <c r="R113" s="74" t="s">
        <v>5</v>
      </c>
      <c r="S113" s="74" t="s">
        <v>5</v>
      </c>
      <c r="T113" s="74" t="s">
        <v>5</v>
      </c>
      <c r="U113" s="74" t="s">
        <v>5</v>
      </c>
      <c r="V113" s="83">
        <v>0</v>
      </c>
      <c r="W113" s="74" t="s">
        <v>5</v>
      </c>
      <c r="X113" s="629">
        <f>SUM(X99:X111)</f>
        <v>438109.07999999996</v>
      </c>
      <c r="Y113" s="629">
        <f>SUM(Y99:Y111)</f>
        <v>369184.44</v>
      </c>
      <c r="Z113" s="629">
        <f>SUM(Z99:Z111)</f>
        <v>438109.07999999996</v>
      </c>
      <c r="AA113" s="629">
        <f>SUM(AA99:AA111)</f>
        <v>68924.640000000014</v>
      </c>
      <c r="AB113" s="447">
        <f>AA113/Y113</f>
        <v>0.18669432547048845</v>
      </c>
    </row>
    <row r="114" spans="1:28">
      <c r="A114" s="438" t="s">
        <v>1334</v>
      </c>
      <c r="D114" s="102"/>
    </row>
    <row r="115" spans="1:28">
      <c r="A115" s="438" t="s">
        <v>1335</v>
      </c>
    </row>
    <row r="116" spans="1:28">
      <c r="A116" s="438" t="s">
        <v>1336</v>
      </c>
    </row>
    <row r="117" spans="1:28">
      <c r="A117" s="438" t="s">
        <v>1337</v>
      </c>
    </row>
    <row r="118" spans="1:28">
      <c r="A118" s="438" t="s">
        <v>1338</v>
      </c>
    </row>
    <row r="119" spans="1:28">
      <c r="A119" s="438" t="s">
        <v>1339</v>
      </c>
    </row>
    <row r="120" spans="1:28">
      <c r="A120" s="438" t="s">
        <v>1340</v>
      </c>
    </row>
    <row r="121" spans="1:28">
      <c r="A121" s="438" t="s">
        <v>1341</v>
      </c>
    </row>
    <row r="122" spans="1:28">
      <c r="A122" s="438" t="s">
        <v>1342</v>
      </c>
    </row>
    <row r="123" spans="1:28">
      <c r="A123" s="438" t="s">
        <v>1343</v>
      </c>
    </row>
    <row r="124" spans="1:28">
      <c r="A124" s="438" t="s">
        <v>1344</v>
      </c>
    </row>
    <row r="125" spans="1:28">
      <c r="A125" s="438" t="s">
        <v>1345</v>
      </c>
    </row>
    <row r="126" spans="1:28">
      <c r="A126" s="438" t="s">
        <v>1346</v>
      </c>
    </row>
    <row r="127" spans="1:28">
      <c r="A127" s="438" t="s">
        <v>1347</v>
      </c>
    </row>
    <row r="128" spans="1:28">
      <c r="A128" s="438" t="s">
        <v>1469</v>
      </c>
    </row>
    <row r="129" spans="1:35">
      <c r="A129" s="438" t="s">
        <v>3226</v>
      </c>
    </row>
    <row r="130" spans="1:35">
      <c r="A130" s="438" t="s">
        <v>3227</v>
      </c>
    </row>
    <row r="131" spans="1:35">
      <c r="A131" s="438" t="s">
        <v>3228</v>
      </c>
    </row>
    <row r="132" spans="1:35">
      <c r="A132" s="438" t="s">
        <v>3229</v>
      </c>
    </row>
    <row r="133" spans="1:35">
      <c r="A133" s="438" t="s">
        <v>3230</v>
      </c>
    </row>
    <row r="134" spans="1:35" ht="15.75" thickBot="1">
      <c r="A134" s="437"/>
      <c r="B134" s="437"/>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row>
    <row r="135" spans="1:35">
      <c r="A135" s="438" t="s">
        <v>1237</v>
      </c>
      <c r="B135" s="615" t="s">
        <v>3203</v>
      </c>
      <c r="C135" s="83"/>
      <c r="D135" s="83"/>
      <c r="E135" s="83"/>
      <c r="F135" s="83"/>
      <c r="G135" s="83"/>
      <c r="H135" s="83"/>
      <c r="I135" s="83"/>
      <c r="J135" s="83"/>
      <c r="K135" s="74"/>
      <c r="L135" s="83"/>
      <c r="M135" s="83"/>
      <c r="N135" s="83"/>
      <c r="O135" s="83"/>
      <c r="P135" s="83"/>
      <c r="Q135" s="83"/>
      <c r="R135" s="83"/>
      <c r="S135" s="83"/>
      <c r="T135" s="83"/>
      <c r="U135" s="83"/>
      <c r="V135" s="83"/>
      <c r="W135" s="83"/>
      <c r="X135" s="83"/>
      <c r="Y135" s="83"/>
      <c r="Z135" s="83"/>
      <c r="AA135" s="83"/>
      <c r="AB135" s="83"/>
    </row>
    <row r="136" spans="1:35">
      <c r="A136" s="438" t="s">
        <v>1240</v>
      </c>
      <c r="B136" s="76" t="s">
        <v>5</v>
      </c>
      <c r="C136" s="133"/>
      <c r="D136" s="133"/>
      <c r="E136" s="133"/>
      <c r="F136" s="83"/>
      <c r="G136" s="83"/>
      <c r="H136" s="83"/>
      <c r="I136" s="83"/>
      <c r="J136" s="83"/>
      <c r="K136" s="74"/>
      <c r="L136" s="83"/>
      <c r="M136" s="133"/>
      <c r="N136" s="83"/>
      <c r="O136" s="83"/>
      <c r="P136" s="83"/>
      <c r="Q136" s="83"/>
      <c r="R136" s="83"/>
      <c r="S136" s="83"/>
      <c r="T136" s="83"/>
      <c r="U136" s="83"/>
      <c r="V136" s="74"/>
      <c r="W136" s="83"/>
      <c r="X136" s="83"/>
      <c r="Y136" s="83"/>
      <c r="Z136" s="83"/>
      <c r="AA136" s="83"/>
      <c r="AB136" s="83"/>
    </row>
    <row r="137" spans="1:35" s="462" customFormat="1" ht="12.75">
      <c r="A137" s="438" t="s">
        <v>1242</v>
      </c>
      <c r="B137" s="80" t="s">
        <v>3263</v>
      </c>
      <c r="C137" s="133">
        <f>C43+C82+C113</f>
        <v>216292845.00408837</v>
      </c>
      <c r="D137" s="133"/>
      <c r="E137" s="133">
        <f>E43+E82+E113</f>
        <v>562385187</v>
      </c>
      <c r="F137" s="642"/>
      <c r="G137" s="642"/>
      <c r="H137" s="642"/>
      <c r="I137" s="642"/>
      <c r="J137" s="642"/>
      <c r="K137" s="642"/>
      <c r="L137" s="642"/>
      <c r="M137" s="506">
        <f t="shared" ref="M137:AA137" si="1">M43+M82+M113</f>
        <v>91626253.131352648</v>
      </c>
      <c r="N137" s="83">
        <f t="shared" si="1"/>
        <v>216221212.52240726</v>
      </c>
      <c r="O137" s="506">
        <f t="shared" si="1"/>
        <v>0</v>
      </c>
      <c r="P137" s="83">
        <f t="shared" si="1"/>
        <v>553917405.9187181</v>
      </c>
      <c r="Q137" s="506"/>
      <c r="R137" s="506"/>
      <c r="S137" s="506"/>
      <c r="T137" s="506"/>
      <c r="U137" s="506"/>
      <c r="V137" s="506"/>
      <c r="W137" s="506"/>
      <c r="X137" s="506">
        <f t="shared" si="1"/>
        <v>101874072.11196624</v>
      </c>
      <c r="Y137" s="506">
        <f t="shared" si="1"/>
        <v>91626253.131351635</v>
      </c>
      <c r="Z137" s="506">
        <f t="shared" si="1"/>
        <v>101874072.11196624</v>
      </c>
      <c r="AA137" s="506">
        <f t="shared" si="1"/>
        <v>10247818.980614614</v>
      </c>
      <c r="AB137" s="643">
        <f>AA137/Y137</f>
        <v>0.11184369796202144</v>
      </c>
    </row>
    <row r="138" spans="1:35">
      <c r="A138" s="438" t="s">
        <v>1244</v>
      </c>
    </row>
    <row r="139" spans="1:35">
      <c r="A139" s="438" t="s">
        <v>1246</v>
      </c>
    </row>
    <row r="140" spans="1:35" ht="15.75" thickBot="1">
      <c r="A140" s="438" t="s">
        <v>1248</v>
      </c>
      <c r="B140" s="616" t="s">
        <v>3264</v>
      </c>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row>
    <row r="141" spans="1:35">
      <c r="A141" s="438" t="s">
        <v>1320</v>
      </c>
      <c r="B141" s="76" t="s">
        <v>3265</v>
      </c>
      <c r="C141" s="83">
        <v>0</v>
      </c>
      <c r="D141" s="83">
        <v>0</v>
      </c>
      <c r="E141" s="83">
        <v>0</v>
      </c>
      <c r="F141" s="617">
        <v>0</v>
      </c>
      <c r="G141" s="617">
        <v>0</v>
      </c>
      <c r="H141" s="617">
        <v>0</v>
      </c>
      <c r="I141" s="617">
        <v>0</v>
      </c>
      <c r="J141" s="617">
        <v>0</v>
      </c>
      <c r="K141" s="83">
        <v>0</v>
      </c>
      <c r="L141" s="617">
        <v>0</v>
      </c>
      <c r="M141" s="503">
        <v>0</v>
      </c>
      <c r="N141" s="83">
        <v>0</v>
      </c>
      <c r="O141" s="83">
        <v>0</v>
      </c>
      <c r="P141" s="83">
        <v>8467781.0812817905</v>
      </c>
      <c r="Q141" s="617">
        <v>0</v>
      </c>
      <c r="R141" s="617">
        <v>0</v>
      </c>
      <c r="S141" s="617">
        <v>0</v>
      </c>
      <c r="T141" s="617">
        <v>0</v>
      </c>
      <c r="U141" s="644">
        <v>3.678E-2</v>
      </c>
      <c r="V141" s="645">
        <v>0</v>
      </c>
      <c r="W141" s="644">
        <v>3.678E-2</v>
      </c>
      <c r="X141" s="646">
        <v>311444.98816954426</v>
      </c>
      <c r="Y141" s="645">
        <v>0</v>
      </c>
      <c r="Z141" s="645">
        <v>311444.98816954426</v>
      </c>
      <c r="AA141" s="504">
        <f>Z141-Y141</f>
        <v>311444.98816954426</v>
      </c>
      <c r="AB141" s="452">
        <v>0</v>
      </c>
    </row>
    <row r="142" spans="1:35">
      <c r="A142" s="438" t="s">
        <v>1321</v>
      </c>
      <c r="B142" s="76" t="s">
        <v>3266</v>
      </c>
      <c r="C142" s="83">
        <v>0</v>
      </c>
      <c r="D142" s="83">
        <v>0</v>
      </c>
      <c r="E142" s="83">
        <v>0</v>
      </c>
      <c r="F142" s="617">
        <v>0</v>
      </c>
      <c r="G142" s="617">
        <v>0</v>
      </c>
      <c r="H142" s="617">
        <v>0</v>
      </c>
      <c r="I142" s="617">
        <v>0</v>
      </c>
      <c r="J142" s="617">
        <v>0</v>
      </c>
      <c r="K142" s="74" t="s">
        <v>5</v>
      </c>
      <c r="L142" s="617">
        <v>0</v>
      </c>
      <c r="M142" s="503">
        <v>0</v>
      </c>
      <c r="N142" s="83"/>
      <c r="O142" s="83">
        <v>1632.57518249701</v>
      </c>
      <c r="P142" s="83">
        <v>0</v>
      </c>
      <c r="Q142" s="617">
        <v>0</v>
      </c>
      <c r="R142" s="617">
        <v>0</v>
      </c>
      <c r="S142" s="617">
        <v>0</v>
      </c>
      <c r="T142" s="617">
        <v>0</v>
      </c>
      <c r="U142" s="617">
        <v>0</v>
      </c>
      <c r="V142" s="617">
        <v>15</v>
      </c>
      <c r="W142" s="617">
        <v>15</v>
      </c>
      <c r="X142" s="647">
        <v>24488.62773745515</v>
      </c>
      <c r="Y142" s="648">
        <v>0</v>
      </c>
      <c r="Z142" s="648">
        <v>24488.62773745515</v>
      </c>
      <c r="AA142" s="504">
        <f>Z142-Y142</f>
        <v>24488.62773745515</v>
      </c>
      <c r="AB142" s="452">
        <v>0</v>
      </c>
    </row>
    <row r="143" spans="1:35">
      <c r="A143" s="438" t="s">
        <v>1322</v>
      </c>
      <c r="B143" s="76" t="s">
        <v>3267</v>
      </c>
      <c r="C143" s="83">
        <v>0</v>
      </c>
      <c r="D143" s="133">
        <v>0</v>
      </c>
      <c r="E143" s="83">
        <v>0</v>
      </c>
      <c r="F143" s="617">
        <v>0</v>
      </c>
      <c r="G143" s="617">
        <v>0</v>
      </c>
      <c r="H143" s="617">
        <v>0</v>
      </c>
      <c r="I143" s="617">
        <v>0</v>
      </c>
      <c r="J143" s="617">
        <v>0</v>
      </c>
      <c r="K143" s="83">
        <v>0</v>
      </c>
      <c r="L143" s="617">
        <v>0</v>
      </c>
      <c r="M143" s="503">
        <v>0</v>
      </c>
      <c r="N143" s="83">
        <v>71632.481681124496</v>
      </c>
      <c r="O143" s="83"/>
      <c r="P143" s="83">
        <v>0</v>
      </c>
      <c r="Q143" s="617">
        <v>0</v>
      </c>
      <c r="R143" s="617">
        <v>0</v>
      </c>
      <c r="S143" s="617">
        <v>0</v>
      </c>
      <c r="T143" s="617">
        <v>0</v>
      </c>
      <c r="U143" s="617">
        <v>0</v>
      </c>
      <c r="V143" s="617">
        <v>0</v>
      </c>
      <c r="W143" s="617">
        <v>0</v>
      </c>
      <c r="X143" s="503">
        <v>0</v>
      </c>
      <c r="Y143" s="503">
        <v>0</v>
      </c>
      <c r="Z143" s="503">
        <v>0</v>
      </c>
      <c r="AA143" s="504">
        <v>0</v>
      </c>
      <c r="AB143" s="452">
        <v>0</v>
      </c>
    </row>
    <row r="144" spans="1:35" ht="15.75" thickBot="1">
      <c r="A144" s="438" t="s">
        <v>1323</v>
      </c>
      <c r="D144" s="102"/>
      <c r="O144" s="102"/>
    </row>
    <row r="145" spans="1:28">
      <c r="A145" s="438" t="s">
        <v>1324</v>
      </c>
      <c r="B145" s="80" t="s">
        <v>3268</v>
      </c>
      <c r="C145" s="78">
        <v>0</v>
      </c>
      <c r="D145" s="133">
        <v>0</v>
      </c>
      <c r="E145" s="78">
        <v>0</v>
      </c>
      <c r="F145" s="74" t="s">
        <v>5</v>
      </c>
      <c r="G145" s="74" t="s">
        <v>5</v>
      </c>
      <c r="H145" s="74" t="s">
        <v>5</v>
      </c>
      <c r="I145" s="74" t="s">
        <v>5</v>
      </c>
      <c r="J145" s="74" t="s">
        <v>5</v>
      </c>
      <c r="K145" s="74" t="s">
        <v>5</v>
      </c>
      <c r="L145" s="74" t="s">
        <v>5</v>
      </c>
      <c r="M145" s="629">
        <v>0</v>
      </c>
      <c r="N145" s="78">
        <f>N143</f>
        <v>71632.481681124496</v>
      </c>
      <c r="O145" s="133"/>
      <c r="P145" s="78">
        <v>8467781.0812817905</v>
      </c>
      <c r="Q145" s="74" t="s">
        <v>5</v>
      </c>
      <c r="R145" s="74" t="s">
        <v>5</v>
      </c>
      <c r="S145" s="74" t="s">
        <v>5</v>
      </c>
      <c r="T145" s="74" t="s">
        <v>5</v>
      </c>
      <c r="U145" s="74" t="s">
        <v>5</v>
      </c>
      <c r="V145" s="74" t="s">
        <v>5</v>
      </c>
      <c r="W145" s="74" t="s">
        <v>5</v>
      </c>
      <c r="X145" s="629">
        <f>SUM(X141:X142)</f>
        <v>335933.61590699939</v>
      </c>
      <c r="Y145" s="629"/>
      <c r="Z145" s="629">
        <f>SUM(Z141:Z142)</f>
        <v>335933.61590699939</v>
      </c>
      <c r="AA145" s="629">
        <f>SUM(AA141:AA142)</f>
        <v>335933.61590699939</v>
      </c>
      <c r="AB145" s="649">
        <v>0</v>
      </c>
    </row>
    <row r="146" spans="1:28" ht="15.75" thickBot="1">
      <c r="A146" s="438" t="s">
        <v>1326</v>
      </c>
      <c r="D146" s="102"/>
      <c r="M146" s="650"/>
      <c r="O146" s="102"/>
    </row>
    <row r="147" spans="1:28">
      <c r="A147" s="438" t="s">
        <v>1327</v>
      </c>
      <c r="B147" s="79" t="s">
        <v>3269</v>
      </c>
      <c r="C147" s="78">
        <f>C137+C145</f>
        <v>216292845.00408837</v>
      </c>
      <c r="D147" s="133">
        <f>D137+D145</f>
        <v>0</v>
      </c>
      <c r="E147" s="78">
        <f>E137+E145</f>
        <v>562385187</v>
      </c>
      <c r="F147" s="133"/>
      <c r="G147" s="133"/>
      <c r="H147" s="133"/>
      <c r="I147" s="133"/>
      <c r="J147" s="133"/>
      <c r="K147" s="133"/>
      <c r="L147" s="133"/>
      <c r="M147" s="506">
        <f>M137+M145</f>
        <v>91626253.131352648</v>
      </c>
      <c r="N147" s="78">
        <f>N137+N145</f>
        <v>216292845.0040884</v>
      </c>
      <c r="O147" s="133"/>
      <c r="P147" s="78">
        <f>P137+P145</f>
        <v>562385186.99999988</v>
      </c>
      <c r="Q147" s="74" t="s">
        <v>5</v>
      </c>
      <c r="R147" s="74" t="s">
        <v>5</v>
      </c>
      <c r="S147" s="74" t="s">
        <v>5</v>
      </c>
      <c r="T147" s="74" t="s">
        <v>5</v>
      </c>
      <c r="U147" s="74" t="s">
        <v>5</v>
      </c>
      <c r="V147" s="74" t="s">
        <v>5</v>
      </c>
      <c r="W147" s="74" t="s">
        <v>5</v>
      </c>
      <c r="X147" s="629">
        <f>X137+X145</f>
        <v>102210005.72787324</v>
      </c>
      <c r="Y147" s="629">
        <f>Y137+Y145</f>
        <v>91626253.131351635</v>
      </c>
      <c r="Z147" s="629">
        <f>Z137+Z145</f>
        <v>102210005.72787324</v>
      </c>
      <c r="AA147" s="629">
        <f>AA137+AA145</f>
        <v>10583752.596521612</v>
      </c>
      <c r="AB147" s="447">
        <f>AA147/Y147</f>
        <v>0.1155100447177424</v>
      </c>
    </row>
    <row r="148" spans="1:28">
      <c r="A148" s="438" t="s">
        <v>1328</v>
      </c>
      <c r="D148" s="102"/>
      <c r="O148" s="102"/>
    </row>
    <row r="149" spans="1:28">
      <c r="A149" s="438" t="s">
        <v>1330</v>
      </c>
    </row>
    <row r="150" spans="1:28">
      <c r="A150" s="438" t="s">
        <v>1331</v>
      </c>
    </row>
    <row r="151" spans="1:28">
      <c r="A151" s="438" t="s">
        <v>1332</v>
      </c>
      <c r="B151" s="615"/>
      <c r="C151" s="83"/>
      <c r="D151" s="83"/>
      <c r="E151" s="83"/>
      <c r="F151" s="83"/>
      <c r="G151" s="83"/>
      <c r="H151" s="83"/>
      <c r="I151" s="83"/>
      <c r="J151" s="83"/>
      <c r="K151" s="74"/>
      <c r="L151" s="83"/>
      <c r="M151" s="83"/>
      <c r="N151" s="83"/>
      <c r="O151" s="83"/>
      <c r="P151" s="83"/>
      <c r="Q151" s="83"/>
      <c r="R151" s="83"/>
      <c r="S151" s="83"/>
      <c r="T151" s="83"/>
      <c r="U151" s="83"/>
      <c r="V151" s="83"/>
      <c r="W151" s="83"/>
      <c r="X151" s="83"/>
      <c r="Y151" s="83"/>
      <c r="Z151" s="83"/>
      <c r="AA151" s="83"/>
      <c r="AB151" s="83"/>
    </row>
    <row r="152" spans="1:28" ht="15.75" thickBot="1">
      <c r="A152" s="438" t="s">
        <v>1333</v>
      </c>
      <c r="B152" s="616" t="s">
        <v>3270</v>
      </c>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row>
    <row r="153" spans="1:28">
      <c r="A153" s="438" t="s">
        <v>1334</v>
      </c>
      <c r="B153" s="76" t="s">
        <v>3271</v>
      </c>
      <c r="C153" s="83">
        <v>0</v>
      </c>
      <c r="D153" s="83">
        <v>0</v>
      </c>
      <c r="E153" s="83">
        <v>8575077</v>
      </c>
      <c r="F153" s="617">
        <v>0</v>
      </c>
      <c r="G153" s="617">
        <v>0</v>
      </c>
      <c r="H153" s="617">
        <v>0</v>
      </c>
      <c r="I153" s="617">
        <v>0</v>
      </c>
      <c r="J153" s="635">
        <v>2.7910000000000001E-2</v>
      </c>
      <c r="K153" s="83">
        <v>0</v>
      </c>
      <c r="L153" s="635">
        <v>2.7910000000000001E-2</v>
      </c>
      <c r="M153" s="503">
        <v>239330.39907000004</v>
      </c>
      <c r="N153" s="83">
        <v>0</v>
      </c>
      <c r="O153" s="83">
        <v>0</v>
      </c>
      <c r="P153" s="83">
        <v>8575077</v>
      </c>
      <c r="Q153" s="617">
        <v>0</v>
      </c>
      <c r="R153" s="617">
        <v>0</v>
      </c>
      <c r="S153" s="617">
        <v>0</v>
      </c>
      <c r="T153" s="617">
        <v>0</v>
      </c>
      <c r="U153" s="651">
        <v>3.7810000000000003E-2</v>
      </c>
      <c r="V153" s="652">
        <v>0</v>
      </c>
      <c r="W153" s="651">
        <v>3.7810000000000003E-2</v>
      </c>
      <c r="X153" s="652">
        <v>324223.66137000005</v>
      </c>
      <c r="Y153" s="652">
        <v>239330.39907000004</v>
      </c>
      <c r="Z153" s="652">
        <v>324223.66137000005</v>
      </c>
      <c r="AA153" s="652">
        <f>Z153-Y153</f>
        <v>84893.262300000002</v>
      </c>
      <c r="AB153" s="653">
        <f>AA153/Y153</f>
        <v>0.35471157291293437</v>
      </c>
    </row>
    <row r="154" spans="1:28">
      <c r="A154" s="438" t="s">
        <v>1335</v>
      </c>
      <c r="B154" s="76" t="s">
        <v>3272</v>
      </c>
      <c r="C154" s="83">
        <v>0</v>
      </c>
      <c r="D154" s="83">
        <v>0</v>
      </c>
      <c r="E154" s="83">
        <v>0</v>
      </c>
      <c r="F154" s="617">
        <v>0</v>
      </c>
      <c r="G154" s="617">
        <v>0</v>
      </c>
      <c r="H154" s="617">
        <v>0</v>
      </c>
      <c r="I154" s="617">
        <v>0</v>
      </c>
      <c r="J154" s="617">
        <v>0</v>
      </c>
      <c r="K154" s="83">
        <v>0</v>
      </c>
      <c r="L154" s="617">
        <v>0</v>
      </c>
      <c r="M154" s="503">
        <v>745244.84289474622</v>
      </c>
      <c r="N154" s="83">
        <v>0</v>
      </c>
      <c r="O154" s="83">
        <v>0</v>
      </c>
      <c r="P154" s="83">
        <v>0</v>
      </c>
      <c r="Q154" s="617">
        <v>0</v>
      </c>
      <c r="R154" s="617">
        <v>0</v>
      </c>
      <c r="S154" s="617">
        <v>0</v>
      </c>
      <c r="T154" s="617">
        <v>0</v>
      </c>
      <c r="U154" s="617">
        <v>0</v>
      </c>
      <c r="V154" s="617">
        <v>0</v>
      </c>
      <c r="W154" s="617">
        <v>0</v>
      </c>
      <c r="X154" s="503">
        <v>745244.84289474622</v>
      </c>
      <c r="Y154" s="503">
        <v>745244.84289474622</v>
      </c>
      <c r="Z154" s="503">
        <v>745244.84289474622</v>
      </c>
      <c r="AA154" s="504">
        <v>9.9999999999999995E-7</v>
      </c>
      <c r="AB154" s="452">
        <v>9.9999999999999995E-7</v>
      </c>
    </row>
    <row r="155" spans="1:28">
      <c r="A155" s="438" t="s">
        <v>1336</v>
      </c>
      <c r="B155" s="76" t="s">
        <v>3273</v>
      </c>
      <c r="C155" s="133">
        <v>0</v>
      </c>
      <c r="D155" s="133">
        <v>0</v>
      </c>
      <c r="E155" s="83">
        <v>0</v>
      </c>
      <c r="F155" s="617">
        <v>0</v>
      </c>
      <c r="G155" s="617">
        <v>0</v>
      </c>
      <c r="H155" s="617">
        <v>0</v>
      </c>
      <c r="I155" s="617">
        <v>0</v>
      </c>
      <c r="J155" s="617">
        <v>0</v>
      </c>
      <c r="K155" s="83">
        <v>0</v>
      </c>
      <c r="L155" s="617">
        <v>0</v>
      </c>
      <c r="M155" s="503">
        <v>1192010.9793226714</v>
      </c>
      <c r="N155" s="83">
        <v>0</v>
      </c>
      <c r="O155" s="133">
        <v>0</v>
      </c>
      <c r="P155" s="83">
        <v>0</v>
      </c>
      <c r="Q155" s="617">
        <v>0</v>
      </c>
      <c r="R155" s="617">
        <v>0</v>
      </c>
      <c r="S155" s="617">
        <v>0</v>
      </c>
      <c r="T155" s="617">
        <v>0</v>
      </c>
      <c r="U155" s="617">
        <v>0</v>
      </c>
      <c r="V155" s="617">
        <v>0</v>
      </c>
      <c r="W155" s="617">
        <v>0</v>
      </c>
      <c r="X155" s="503">
        <v>1192010.9793226714</v>
      </c>
      <c r="Y155" s="503">
        <v>1192010.9793226714</v>
      </c>
      <c r="Z155" s="503">
        <v>1192010.9793226714</v>
      </c>
      <c r="AA155" s="504">
        <v>9.9999999999999995E-7</v>
      </c>
      <c r="AB155" s="452">
        <v>9.9999999999999995E-7</v>
      </c>
    </row>
    <row r="156" spans="1:28" ht="15.75" thickBot="1">
      <c r="A156" s="438" t="s">
        <v>1337</v>
      </c>
      <c r="C156" s="102"/>
      <c r="D156" s="102"/>
      <c r="O156" s="102"/>
    </row>
    <row r="157" spans="1:28">
      <c r="A157" s="438" t="s">
        <v>1338</v>
      </c>
      <c r="B157" s="79" t="s">
        <v>3274</v>
      </c>
      <c r="C157" s="133">
        <v>0</v>
      </c>
      <c r="D157" s="133">
        <v>0</v>
      </c>
      <c r="E157" s="78">
        <v>8575077</v>
      </c>
      <c r="F157" s="74" t="s">
        <v>5</v>
      </c>
      <c r="G157" s="74" t="s">
        <v>5</v>
      </c>
      <c r="H157" s="74" t="s">
        <v>5</v>
      </c>
      <c r="I157" s="74" t="s">
        <v>5</v>
      </c>
      <c r="J157" s="74" t="s">
        <v>5</v>
      </c>
      <c r="K157" s="74" t="s">
        <v>5</v>
      </c>
      <c r="L157" s="74" t="s">
        <v>5</v>
      </c>
      <c r="M157" s="629">
        <v>2176586.2212874177</v>
      </c>
      <c r="N157" s="78">
        <v>0</v>
      </c>
      <c r="O157" s="133">
        <v>0</v>
      </c>
      <c r="P157" s="78">
        <v>8575077</v>
      </c>
      <c r="Q157" s="74" t="s">
        <v>5</v>
      </c>
      <c r="R157" s="74" t="s">
        <v>5</v>
      </c>
      <c r="S157" s="74" t="s">
        <v>5</v>
      </c>
      <c r="T157" s="74" t="s">
        <v>5</v>
      </c>
      <c r="U157" s="74" t="s">
        <v>5</v>
      </c>
      <c r="V157" s="74" t="s">
        <v>5</v>
      </c>
      <c r="W157" s="74" t="s">
        <v>5</v>
      </c>
      <c r="X157" s="629">
        <f>SUM(X153:X155)</f>
        <v>2261479.4835874178</v>
      </c>
      <c r="Y157" s="629">
        <f>SUM(Y153:Y155)</f>
        <v>2176586.2212874177</v>
      </c>
      <c r="Z157" s="629">
        <f>SUM(Z153:Z155)</f>
        <v>2261479.4835874178</v>
      </c>
      <c r="AA157" s="629">
        <f>SUM(AA153:AA155)</f>
        <v>84893.262301999988</v>
      </c>
      <c r="AB157" s="653">
        <f>AA157/Y157</f>
        <v>3.9002940233530889E-2</v>
      </c>
    </row>
    <row r="158" spans="1:28">
      <c r="A158" s="438" t="s">
        <v>1339</v>
      </c>
      <c r="C158" s="102"/>
      <c r="D158" s="102"/>
      <c r="O158" s="102"/>
    </row>
    <row r="159" spans="1:28">
      <c r="A159" s="438" t="s">
        <v>1340</v>
      </c>
      <c r="O159" s="102"/>
    </row>
    <row r="160" spans="1:28" s="462" customFormat="1" ht="12.75">
      <c r="A160" s="438" t="s">
        <v>1341</v>
      </c>
      <c r="B160" s="462" t="s">
        <v>3275</v>
      </c>
      <c r="C160" s="642">
        <f>C147</f>
        <v>216292845.00408837</v>
      </c>
      <c r="E160" s="642">
        <f>E147+E157</f>
        <v>570960264</v>
      </c>
      <c r="F160" s="642"/>
      <c r="G160" s="642"/>
      <c r="H160" s="642"/>
      <c r="I160" s="642"/>
      <c r="J160" s="642"/>
      <c r="K160" s="642"/>
      <c r="L160" s="642"/>
      <c r="M160" s="503">
        <f t="shared" ref="M160:AA160" si="2">M147+M157</f>
        <v>93802839.352640063</v>
      </c>
      <c r="N160" s="642">
        <f t="shared" si="2"/>
        <v>216292845.0040884</v>
      </c>
      <c r="O160" s="642">
        <f t="shared" si="2"/>
        <v>0</v>
      </c>
      <c r="P160" s="642">
        <f>P147+P157</f>
        <v>570960263.99999988</v>
      </c>
      <c r="Q160" s="642"/>
      <c r="R160" s="642"/>
      <c r="S160" s="642"/>
      <c r="T160" s="642"/>
      <c r="U160" s="642"/>
      <c r="V160" s="642"/>
      <c r="W160" s="642"/>
      <c r="X160" s="503">
        <f t="shared" si="2"/>
        <v>104471485.21146065</v>
      </c>
      <c r="Y160" s="503">
        <f t="shared" si="2"/>
        <v>93802839.352639049</v>
      </c>
      <c r="Z160" s="503">
        <f t="shared" si="2"/>
        <v>104471485.21146065</v>
      </c>
      <c r="AA160" s="504">
        <f t="shared" si="2"/>
        <v>10668645.858823612</v>
      </c>
      <c r="AB160" s="452">
        <f>AA160/Y160</f>
        <v>0.11373478598783439</v>
      </c>
    </row>
    <row r="161" spans="1:35">
      <c r="A161" s="438" t="s">
        <v>1342</v>
      </c>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row>
    <row r="162" spans="1:35">
      <c r="A162" s="438" t="s">
        <v>1343</v>
      </c>
    </row>
    <row r="163" spans="1:35">
      <c r="A163" s="438" t="s">
        <v>1344</v>
      </c>
    </row>
    <row r="164" spans="1:35">
      <c r="A164" s="438" t="s">
        <v>1345</v>
      </c>
    </row>
    <row r="165" spans="1:35">
      <c r="A165" s="438" t="s">
        <v>1346</v>
      </c>
    </row>
    <row r="166" spans="1:35">
      <c r="A166" s="438" t="s">
        <v>1347</v>
      </c>
    </row>
    <row r="167" spans="1:35">
      <c r="A167" s="438" t="s">
        <v>1469</v>
      </c>
    </row>
    <row r="168" spans="1:35">
      <c r="A168" s="438" t="s">
        <v>3226</v>
      </c>
    </row>
    <row r="169" spans="1:35">
      <c r="A169" s="438" t="s">
        <v>3227</v>
      </c>
    </row>
    <row r="170" spans="1:35">
      <c r="A170" s="438" t="s">
        <v>3228</v>
      </c>
    </row>
    <row r="171" spans="1:35">
      <c r="A171" s="438" t="s">
        <v>3229</v>
      </c>
    </row>
    <row r="172" spans="1:35">
      <c r="A172" s="438" t="s">
        <v>3230</v>
      </c>
    </row>
    <row r="173" spans="1:35" ht="15.75" thickBot="1">
      <c r="A173" s="437"/>
      <c r="B173" s="437"/>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437"/>
      <c r="AF173" s="437"/>
      <c r="AG173" s="437"/>
      <c r="AH173" s="437"/>
      <c r="AI173" s="437"/>
    </row>
    <row r="174" spans="1:35">
      <c r="A174" s="438" t="s">
        <v>1237</v>
      </c>
      <c r="B174" s="615" t="s">
        <v>3276</v>
      </c>
      <c r="C174" s="83"/>
      <c r="D174" s="83"/>
      <c r="E174" s="83"/>
      <c r="F174" s="83"/>
      <c r="G174" s="83"/>
      <c r="H174" s="83"/>
      <c r="I174" s="83"/>
      <c r="J174" s="83"/>
      <c r="K174" s="74"/>
      <c r="L174" s="83"/>
      <c r="M174" s="83"/>
      <c r="N174" s="83"/>
      <c r="O174" s="83"/>
      <c r="P174" s="83"/>
      <c r="Q174" s="83"/>
      <c r="R174" s="83"/>
      <c r="S174" s="83"/>
      <c r="T174" s="83"/>
      <c r="U174" s="83"/>
      <c r="V174" s="83"/>
      <c r="W174" s="83"/>
      <c r="X174" s="83"/>
      <c r="Y174" s="83"/>
      <c r="Z174" s="83"/>
      <c r="AA174" s="83"/>
      <c r="AB174" s="83"/>
    </row>
    <row r="175" spans="1:35">
      <c r="A175" s="438" t="s">
        <v>1240</v>
      </c>
      <c r="B175" s="76" t="s">
        <v>3204</v>
      </c>
      <c r="C175" s="83"/>
      <c r="D175" s="83"/>
      <c r="E175" s="83"/>
      <c r="F175" s="83"/>
      <c r="G175" s="83"/>
      <c r="H175" s="83"/>
      <c r="I175" s="83"/>
      <c r="J175" s="83"/>
      <c r="K175" s="74"/>
      <c r="L175" s="83"/>
      <c r="M175" s="83"/>
      <c r="N175" s="83"/>
      <c r="O175" s="83"/>
      <c r="P175" s="83"/>
      <c r="Q175" s="83"/>
      <c r="R175" s="83"/>
      <c r="S175" s="83"/>
      <c r="T175" s="83"/>
      <c r="U175" s="83"/>
      <c r="V175" s="83"/>
      <c r="W175" s="83"/>
      <c r="X175" s="83"/>
      <c r="Y175" s="83"/>
      <c r="Z175" s="83"/>
      <c r="AA175" s="83"/>
      <c r="AB175" s="83"/>
    </row>
    <row r="176" spans="1:35" ht="15.75" thickBot="1">
      <c r="A176" s="438" t="s">
        <v>1242</v>
      </c>
      <c r="B176" s="616" t="s">
        <v>3205</v>
      </c>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row>
    <row r="177" spans="1:28">
      <c r="A177" s="438" t="s">
        <v>1244</v>
      </c>
      <c r="B177" s="76" t="s">
        <v>3207</v>
      </c>
      <c r="C177" s="83">
        <v>276606.7135182271</v>
      </c>
      <c r="D177" s="83">
        <v>41</v>
      </c>
      <c r="E177" s="83">
        <v>11340875.254247313</v>
      </c>
      <c r="F177" s="617">
        <v>5.16</v>
      </c>
      <c r="G177" s="617">
        <v>1.85</v>
      </c>
      <c r="H177" s="617">
        <v>1.1499999999999999</v>
      </c>
      <c r="I177" s="617">
        <v>0</v>
      </c>
      <c r="J177" s="617">
        <v>0</v>
      </c>
      <c r="K177" s="83">
        <v>0</v>
      </c>
      <c r="L177" s="617">
        <v>8.16</v>
      </c>
      <c r="M177" s="503">
        <v>2257110.7823087331</v>
      </c>
      <c r="N177" s="83">
        <v>276606.7135182271</v>
      </c>
      <c r="O177" s="83">
        <v>41</v>
      </c>
      <c r="P177" s="83">
        <v>11340875.254247313</v>
      </c>
      <c r="Q177" s="617">
        <v>5.16</v>
      </c>
      <c r="R177" s="617">
        <v>1.86</v>
      </c>
      <c r="S177" s="617">
        <v>1.17</v>
      </c>
      <c r="T177" s="617">
        <v>0</v>
      </c>
      <c r="U177" s="617">
        <v>0</v>
      </c>
      <c r="V177" s="627">
        <v>0</v>
      </c>
      <c r="W177" s="617">
        <v>8.1900000000000013</v>
      </c>
      <c r="X177" s="503">
        <v>2265408.9837142802</v>
      </c>
      <c r="Y177" s="627">
        <v>2257110.7823087331</v>
      </c>
      <c r="Z177" s="627">
        <v>2265408.9837142802</v>
      </c>
      <c r="AA177" s="503">
        <v>8298.2014055470936</v>
      </c>
      <c r="AB177" s="509">
        <v>3.6764705882354185E-3</v>
      </c>
    </row>
    <row r="178" spans="1:28">
      <c r="A178" s="438" t="s">
        <v>1246</v>
      </c>
      <c r="B178" s="76" t="s">
        <v>3208</v>
      </c>
      <c r="C178" s="83">
        <v>126997.03793119374</v>
      </c>
      <c r="D178" s="83">
        <v>60</v>
      </c>
      <c r="E178" s="83">
        <v>7619822.2758716252</v>
      </c>
      <c r="F178" s="617">
        <v>5.34</v>
      </c>
      <c r="G178" s="617">
        <v>1.88</v>
      </c>
      <c r="H178" s="617">
        <v>1.69</v>
      </c>
      <c r="I178" s="617">
        <v>0</v>
      </c>
      <c r="J178" s="617">
        <v>0</v>
      </c>
      <c r="K178" s="83">
        <v>0</v>
      </c>
      <c r="L178" s="617">
        <v>8.91</v>
      </c>
      <c r="M178" s="503">
        <v>1131543.6079669362</v>
      </c>
      <c r="N178" s="83">
        <v>126997.03793119374</v>
      </c>
      <c r="O178" s="83">
        <v>60</v>
      </c>
      <c r="P178" s="83">
        <v>7619822.2758716252</v>
      </c>
      <c r="Q178" s="617">
        <v>5.34</v>
      </c>
      <c r="R178" s="617">
        <v>1.89</v>
      </c>
      <c r="S178" s="617">
        <v>1.71</v>
      </c>
      <c r="T178" s="617">
        <v>0</v>
      </c>
      <c r="U178" s="617">
        <v>0</v>
      </c>
      <c r="V178" s="627">
        <v>0</v>
      </c>
      <c r="W178" s="617">
        <v>8.94</v>
      </c>
      <c r="X178" s="503">
        <v>1135353.5191048719</v>
      </c>
      <c r="Y178" s="627">
        <v>1131543.6079669362</v>
      </c>
      <c r="Z178" s="627">
        <v>1135353.5191048719</v>
      </c>
      <c r="AA178" s="503">
        <v>3809.9111379357055</v>
      </c>
      <c r="AB178" s="509">
        <v>3.3670033670032727E-3</v>
      </c>
    </row>
    <row r="179" spans="1:28">
      <c r="A179" s="438" t="s">
        <v>1248</v>
      </c>
      <c r="B179" s="76" t="s">
        <v>3209</v>
      </c>
      <c r="C179" s="83">
        <v>124125.9297132692</v>
      </c>
      <c r="D179" s="83">
        <v>88</v>
      </c>
      <c r="E179" s="83">
        <v>10923081.81476769</v>
      </c>
      <c r="F179" s="617">
        <v>7.77</v>
      </c>
      <c r="G179" s="617">
        <v>2.4300000000000002</v>
      </c>
      <c r="H179" s="617">
        <v>2.48</v>
      </c>
      <c r="I179" s="617">
        <v>0</v>
      </c>
      <c r="J179" s="617">
        <v>0</v>
      </c>
      <c r="K179" s="83">
        <v>0</v>
      </c>
      <c r="L179" s="617">
        <v>12.68</v>
      </c>
      <c r="M179" s="503">
        <v>1573916.7887642535</v>
      </c>
      <c r="N179" s="83">
        <v>124125.9297132692</v>
      </c>
      <c r="O179" s="83">
        <v>88</v>
      </c>
      <c r="P179" s="83">
        <v>10923081.81476769</v>
      </c>
      <c r="Q179" s="617">
        <v>7.77</v>
      </c>
      <c r="R179" s="617">
        <v>2.4500000000000002</v>
      </c>
      <c r="S179" s="617">
        <v>2.5</v>
      </c>
      <c r="T179" s="617">
        <v>0</v>
      </c>
      <c r="U179" s="617">
        <v>0</v>
      </c>
      <c r="V179" s="627">
        <v>0</v>
      </c>
      <c r="W179" s="617">
        <v>12.719999999999999</v>
      </c>
      <c r="X179" s="503">
        <v>1578881.8259527842</v>
      </c>
      <c r="Y179" s="627">
        <v>1573916.7887642535</v>
      </c>
      <c r="Z179" s="627">
        <v>1578881.8259527842</v>
      </c>
      <c r="AA179" s="503">
        <v>4965.0371885306668</v>
      </c>
      <c r="AB179" s="509">
        <v>3.1545741324920493E-3</v>
      </c>
    </row>
    <row r="180" spans="1:28">
      <c r="A180" s="438" t="s">
        <v>1320</v>
      </c>
      <c r="B180" s="76" t="s">
        <v>3210</v>
      </c>
      <c r="C180" s="83">
        <v>325403.88453213248</v>
      </c>
      <c r="D180" s="83">
        <v>168</v>
      </c>
      <c r="E180" s="83">
        <v>54667852.601398252</v>
      </c>
      <c r="F180" s="617">
        <v>8.27</v>
      </c>
      <c r="G180" s="617">
        <v>2.39</v>
      </c>
      <c r="H180" s="617">
        <v>4.7300000000000004</v>
      </c>
      <c r="I180" s="617">
        <v>0</v>
      </c>
      <c r="J180" s="617">
        <v>0</v>
      </c>
      <c r="K180" s="83">
        <v>0</v>
      </c>
      <c r="L180" s="617">
        <v>15.39</v>
      </c>
      <c r="M180" s="503">
        <v>5007965.7829495193</v>
      </c>
      <c r="N180" s="83">
        <v>325403.88453213248</v>
      </c>
      <c r="O180" s="83">
        <v>168</v>
      </c>
      <c r="P180" s="83">
        <v>54667852.601398252</v>
      </c>
      <c r="Q180" s="617">
        <v>8.27</v>
      </c>
      <c r="R180" s="617">
        <v>2.41</v>
      </c>
      <c r="S180" s="617">
        <v>4.78</v>
      </c>
      <c r="T180" s="617">
        <v>0</v>
      </c>
      <c r="U180" s="617">
        <v>0</v>
      </c>
      <c r="V180" s="627">
        <v>0</v>
      </c>
      <c r="W180" s="617">
        <v>15.46</v>
      </c>
      <c r="X180" s="503">
        <v>5030744.0548667684</v>
      </c>
      <c r="Y180" s="627">
        <v>5007965.7829495193</v>
      </c>
      <c r="Z180" s="627">
        <v>5030744.0548667684</v>
      </c>
      <c r="AA180" s="503">
        <v>22778.271917249076</v>
      </c>
      <c r="AB180" s="509">
        <v>4.5484080571799469E-3</v>
      </c>
    </row>
    <row r="181" spans="1:28">
      <c r="A181" s="438" t="s">
        <v>1321</v>
      </c>
      <c r="B181" s="76" t="s">
        <v>3206</v>
      </c>
      <c r="C181" s="83">
        <v>233638.11362431274</v>
      </c>
      <c r="D181" s="83">
        <v>29</v>
      </c>
      <c r="E181" s="83">
        <v>6775505.2951050717</v>
      </c>
      <c r="F181" s="617">
        <v>5.05</v>
      </c>
      <c r="G181" s="617">
        <v>1.85</v>
      </c>
      <c r="H181" s="617">
        <v>0.82</v>
      </c>
      <c r="I181" s="617">
        <v>0</v>
      </c>
      <c r="J181" s="617">
        <v>0</v>
      </c>
      <c r="K181" s="83">
        <v>0</v>
      </c>
      <c r="L181" s="617">
        <v>7.7200000000000006</v>
      </c>
      <c r="M181" s="503">
        <v>1803686.2371796945</v>
      </c>
      <c r="N181" s="83">
        <v>233638.11362431274</v>
      </c>
      <c r="O181" s="83">
        <v>29</v>
      </c>
      <c r="P181" s="83">
        <v>6775505.2951050717</v>
      </c>
      <c r="Q181" s="617">
        <v>5.05</v>
      </c>
      <c r="R181" s="617">
        <v>1.86</v>
      </c>
      <c r="S181" s="617">
        <v>0.83</v>
      </c>
      <c r="T181" s="617">
        <v>0</v>
      </c>
      <c r="U181" s="617">
        <v>0</v>
      </c>
      <c r="V181" s="627">
        <v>0</v>
      </c>
      <c r="W181" s="617">
        <v>7.74</v>
      </c>
      <c r="X181" s="503">
        <v>1808358.9994521807</v>
      </c>
      <c r="Y181" s="627">
        <v>1803686.2371796945</v>
      </c>
      <c r="Z181" s="627">
        <v>1808358.9994521807</v>
      </c>
      <c r="AA181" s="503">
        <v>4672.7622724862304</v>
      </c>
      <c r="AB181" s="509">
        <v>2.5906735751295199E-3</v>
      </c>
    </row>
    <row r="182" spans="1:28">
      <c r="A182" s="438" t="s">
        <v>1322</v>
      </c>
    </row>
    <row r="183" spans="1:28" ht="15.75" thickBot="1">
      <c r="A183" s="438" t="s">
        <v>1323</v>
      </c>
      <c r="B183" s="616" t="s">
        <v>3213</v>
      </c>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row>
    <row r="184" spans="1:28">
      <c r="A184" s="438" t="s">
        <v>1324</v>
      </c>
      <c r="B184" s="76" t="s">
        <v>3214</v>
      </c>
      <c r="C184" s="83">
        <v>9759</v>
      </c>
      <c r="D184" s="83">
        <v>62</v>
      </c>
      <c r="E184" s="83">
        <v>605058</v>
      </c>
      <c r="F184" s="617">
        <v>3.88</v>
      </c>
      <c r="G184" s="617">
        <v>1.66</v>
      </c>
      <c r="H184" s="617">
        <v>1.75</v>
      </c>
      <c r="I184" s="617">
        <v>0</v>
      </c>
      <c r="J184" s="617">
        <v>0</v>
      </c>
      <c r="K184" s="83">
        <v>0</v>
      </c>
      <c r="L184" s="617">
        <v>7.29</v>
      </c>
      <c r="M184" s="503">
        <v>71143.11</v>
      </c>
      <c r="N184" s="83">
        <v>9759</v>
      </c>
      <c r="O184" s="83">
        <v>62</v>
      </c>
      <c r="P184" s="83">
        <v>605058</v>
      </c>
      <c r="Q184" s="617">
        <v>3.88</v>
      </c>
      <c r="R184" s="617">
        <v>1.67</v>
      </c>
      <c r="S184" s="617">
        <v>1.76</v>
      </c>
      <c r="T184" s="617">
        <v>0</v>
      </c>
      <c r="U184" s="617">
        <v>0</v>
      </c>
      <c r="V184" s="627">
        <v>0</v>
      </c>
      <c r="W184" s="617">
        <v>7.31</v>
      </c>
      <c r="X184" s="503">
        <v>71338.289999999994</v>
      </c>
      <c r="Y184" s="627">
        <v>71143.11</v>
      </c>
      <c r="Z184" s="627">
        <v>71338.289999999994</v>
      </c>
      <c r="AA184" s="503">
        <v>195.17999999999302</v>
      </c>
      <c r="AB184" s="509">
        <v>2.7434842249656082E-3</v>
      </c>
    </row>
    <row r="185" spans="1:28">
      <c r="A185" s="438" t="s">
        <v>1326</v>
      </c>
      <c r="B185" s="76" t="s">
        <v>3215</v>
      </c>
      <c r="C185" s="83">
        <v>24456.666666666664</v>
      </c>
      <c r="D185" s="83">
        <v>77</v>
      </c>
      <c r="E185" s="83">
        <v>1883163.3333333335</v>
      </c>
      <c r="F185" s="617">
        <v>3.9</v>
      </c>
      <c r="G185" s="617">
        <v>1.66</v>
      </c>
      <c r="H185" s="617">
        <v>2.17</v>
      </c>
      <c r="I185" s="617">
        <v>0</v>
      </c>
      <c r="J185" s="617">
        <v>0</v>
      </c>
      <c r="K185" s="83">
        <v>0</v>
      </c>
      <c r="L185" s="617">
        <v>7.7299999999999995</v>
      </c>
      <c r="M185" s="503">
        <v>189050.0333333333</v>
      </c>
      <c r="N185" s="83">
        <v>24456.666666666664</v>
      </c>
      <c r="O185" s="83">
        <v>77</v>
      </c>
      <c r="P185" s="83">
        <v>1883163.3333333335</v>
      </c>
      <c r="Q185" s="617">
        <v>3.9</v>
      </c>
      <c r="R185" s="617">
        <v>1.67</v>
      </c>
      <c r="S185" s="617">
        <v>2.19</v>
      </c>
      <c r="T185" s="617">
        <v>0</v>
      </c>
      <c r="U185" s="617">
        <v>0</v>
      </c>
      <c r="V185" s="627">
        <v>0</v>
      </c>
      <c r="W185" s="617">
        <v>7.76</v>
      </c>
      <c r="X185" s="503">
        <v>189783.73333333331</v>
      </c>
      <c r="Y185" s="627">
        <v>189050.0333333333</v>
      </c>
      <c r="Z185" s="627">
        <v>189783.73333333331</v>
      </c>
      <c r="AA185" s="503">
        <v>733.70000000001164</v>
      </c>
      <c r="AB185" s="509">
        <v>3.8809831824062721E-3</v>
      </c>
    </row>
    <row r="186" spans="1:28">
      <c r="A186" s="438" t="s">
        <v>1327</v>
      </c>
      <c r="B186" s="76" t="s">
        <v>3217</v>
      </c>
      <c r="C186" s="83">
        <v>4371.666666666667</v>
      </c>
      <c r="D186" s="83">
        <v>160</v>
      </c>
      <c r="E186" s="83">
        <v>699466.66666666663</v>
      </c>
      <c r="F186" s="617">
        <v>6.39</v>
      </c>
      <c r="G186" s="617">
        <v>2.34</v>
      </c>
      <c r="H186" s="617">
        <v>4.51</v>
      </c>
      <c r="I186" s="617">
        <v>0</v>
      </c>
      <c r="J186" s="617">
        <v>0</v>
      </c>
      <c r="K186" s="83">
        <v>0</v>
      </c>
      <c r="L186" s="617">
        <v>13.24</v>
      </c>
      <c r="M186" s="503">
        <v>57880.866666666669</v>
      </c>
      <c r="N186" s="83">
        <v>4371.666666666667</v>
      </c>
      <c r="O186" s="83">
        <v>160</v>
      </c>
      <c r="P186" s="83">
        <v>699466.66666666663</v>
      </c>
      <c r="Q186" s="617">
        <v>6.39</v>
      </c>
      <c r="R186" s="617">
        <v>2.36</v>
      </c>
      <c r="S186" s="617">
        <v>4.55</v>
      </c>
      <c r="T186" s="617">
        <v>0</v>
      </c>
      <c r="U186" s="617">
        <v>0</v>
      </c>
      <c r="V186" s="627">
        <v>0</v>
      </c>
      <c r="W186" s="617">
        <v>13.3</v>
      </c>
      <c r="X186" s="503">
        <v>58143.166666666672</v>
      </c>
      <c r="Y186" s="627">
        <v>57880.866666666669</v>
      </c>
      <c r="Z186" s="627">
        <v>58143.166666666672</v>
      </c>
      <c r="AA186" s="503">
        <v>262.30000000000291</v>
      </c>
      <c r="AB186" s="509">
        <v>4.5317220543807145E-3</v>
      </c>
    </row>
    <row r="187" spans="1:28">
      <c r="A187" s="438" t="s">
        <v>1328</v>
      </c>
      <c r="Q187" s="654"/>
      <c r="R187" s="654"/>
      <c r="S187" s="654"/>
      <c r="T187" s="654"/>
      <c r="U187" s="654"/>
      <c r="V187" s="654"/>
      <c r="W187" s="654"/>
      <c r="X187" s="654"/>
      <c r="Y187" s="654"/>
      <c r="Z187" s="654"/>
      <c r="AA187" s="654"/>
      <c r="AB187" s="654"/>
    </row>
    <row r="188" spans="1:28" ht="15.75" thickBot="1">
      <c r="A188" s="438" t="s">
        <v>1330</v>
      </c>
      <c r="B188" s="616" t="s">
        <v>3218</v>
      </c>
      <c r="C188" s="83"/>
      <c r="D188" s="83"/>
      <c r="E188" s="83"/>
      <c r="F188" s="83"/>
      <c r="G188" s="83"/>
      <c r="H188" s="83"/>
      <c r="I188" s="83"/>
      <c r="J188" s="83"/>
      <c r="K188" s="83"/>
      <c r="L188" s="83"/>
      <c r="M188" s="83"/>
      <c r="N188" s="83"/>
      <c r="O188" s="83"/>
      <c r="P188" s="83"/>
      <c r="Q188" s="655"/>
      <c r="R188" s="655"/>
      <c r="S188" s="655"/>
      <c r="T188" s="655"/>
      <c r="U188" s="655"/>
      <c r="V188" s="655"/>
      <c r="W188" s="655"/>
      <c r="X188" s="655"/>
      <c r="Y188" s="655"/>
      <c r="Z188" s="655"/>
      <c r="AA188" s="655"/>
      <c r="AB188" s="655"/>
    </row>
    <row r="189" spans="1:28">
      <c r="A189" s="438" t="s">
        <v>1331</v>
      </c>
      <c r="B189" s="76" t="s">
        <v>3219</v>
      </c>
      <c r="C189" s="83">
        <v>70156.138032205359</v>
      </c>
      <c r="D189" s="83">
        <v>0</v>
      </c>
      <c r="E189" s="83">
        <v>0</v>
      </c>
      <c r="F189" s="617">
        <v>9.69</v>
      </c>
      <c r="G189" s="617">
        <v>0</v>
      </c>
      <c r="H189" s="617">
        <v>0</v>
      </c>
      <c r="I189" s="617">
        <v>0</v>
      </c>
      <c r="J189" s="617">
        <v>0</v>
      </c>
      <c r="K189" s="83">
        <v>0</v>
      </c>
      <c r="L189" s="617">
        <v>9.69</v>
      </c>
      <c r="M189" s="503">
        <v>679812.9775320699</v>
      </c>
      <c r="N189" s="83">
        <v>70156.138032205359</v>
      </c>
      <c r="O189" s="83">
        <v>0</v>
      </c>
      <c r="P189" s="83">
        <v>0</v>
      </c>
      <c r="Q189" s="617">
        <v>10.1</v>
      </c>
      <c r="R189" s="617">
        <v>0</v>
      </c>
      <c r="S189" s="617">
        <v>0</v>
      </c>
      <c r="T189" s="617">
        <v>0</v>
      </c>
      <c r="U189" s="617">
        <v>0</v>
      </c>
      <c r="V189" s="627">
        <v>0</v>
      </c>
      <c r="W189" s="617">
        <v>10.1</v>
      </c>
      <c r="X189" s="503">
        <v>708576.99412527413</v>
      </c>
      <c r="Y189" s="627">
        <v>679812.9775320699</v>
      </c>
      <c r="Z189" s="627">
        <v>708576.99412527413</v>
      </c>
      <c r="AA189" s="503">
        <v>28764.016593204229</v>
      </c>
      <c r="AB189" s="509">
        <v>4.2311661506707995E-2</v>
      </c>
    </row>
    <row r="190" spans="1:28">
      <c r="A190" s="438" t="s">
        <v>1332</v>
      </c>
      <c r="B190" s="76" t="s">
        <v>3220</v>
      </c>
      <c r="C190" s="83">
        <v>47432.557346229034</v>
      </c>
      <c r="D190" s="83">
        <v>0</v>
      </c>
      <c r="E190" s="83">
        <v>0</v>
      </c>
      <c r="F190" s="617">
        <v>13.08</v>
      </c>
      <c r="G190" s="617">
        <v>0</v>
      </c>
      <c r="H190" s="617">
        <v>0</v>
      </c>
      <c r="I190" s="617">
        <v>0</v>
      </c>
      <c r="J190" s="617">
        <v>0</v>
      </c>
      <c r="K190" s="83">
        <v>0</v>
      </c>
      <c r="L190" s="617">
        <v>13.08</v>
      </c>
      <c r="M190" s="503">
        <v>620417.85008867574</v>
      </c>
      <c r="N190" s="83">
        <v>47432.557346229034</v>
      </c>
      <c r="O190" s="83">
        <v>0</v>
      </c>
      <c r="P190" s="83">
        <v>0</v>
      </c>
      <c r="Q190" s="617">
        <v>13.64</v>
      </c>
      <c r="R190" s="617">
        <v>0</v>
      </c>
      <c r="S190" s="617">
        <v>0</v>
      </c>
      <c r="T190" s="617">
        <v>0</v>
      </c>
      <c r="U190" s="617">
        <v>0</v>
      </c>
      <c r="V190" s="627">
        <v>0</v>
      </c>
      <c r="W190" s="617">
        <v>13.64</v>
      </c>
      <c r="X190" s="503">
        <v>646980.08220256399</v>
      </c>
      <c r="Y190" s="627">
        <v>620417.85008867574</v>
      </c>
      <c r="Z190" s="627">
        <v>646980.08220256399</v>
      </c>
      <c r="AA190" s="503">
        <v>26562.232113888254</v>
      </c>
      <c r="AB190" s="509">
        <v>4.2813455657492346E-2</v>
      </c>
    </row>
    <row r="191" spans="1:28">
      <c r="A191" s="438" t="s">
        <v>1333</v>
      </c>
      <c r="B191" s="76" t="s">
        <v>3221</v>
      </c>
      <c r="C191" s="83">
        <v>9118.8018671833925</v>
      </c>
      <c r="D191" s="83">
        <v>0</v>
      </c>
      <c r="E191" s="83">
        <v>0</v>
      </c>
      <c r="F191" s="617">
        <v>15.38</v>
      </c>
      <c r="G191" s="617">
        <v>0</v>
      </c>
      <c r="H191" s="617">
        <v>0</v>
      </c>
      <c r="I191" s="617">
        <v>0</v>
      </c>
      <c r="J191" s="617">
        <v>0</v>
      </c>
      <c r="K191" s="83">
        <v>0</v>
      </c>
      <c r="L191" s="617">
        <v>15.38</v>
      </c>
      <c r="M191" s="503">
        <v>140247.17271728057</v>
      </c>
      <c r="N191" s="83">
        <v>9118.8018671833925</v>
      </c>
      <c r="O191" s="83">
        <v>0</v>
      </c>
      <c r="P191" s="83">
        <v>0</v>
      </c>
      <c r="Q191" s="617">
        <v>16.04</v>
      </c>
      <c r="R191" s="617">
        <v>0</v>
      </c>
      <c r="S191" s="617">
        <v>0</v>
      </c>
      <c r="T191" s="617">
        <v>0</v>
      </c>
      <c r="U191" s="617">
        <v>0</v>
      </c>
      <c r="V191" s="627">
        <v>0</v>
      </c>
      <c r="W191" s="617">
        <v>16.04</v>
      </c>
      <c r="X191" s="503">
        <v>146265.58194962161</v>
      </c>
      <c r="Y191" s="627">
        <v>140247.17271728057</v>
      </c>
      <c r="Z191" s="627">
        <v>146265.58194962161</v>
      </c>
      <c r="AA191" s="503">
        <v>6018.4092323410441</v>
      </c>
      <c r="AB191" s="509">
        <v>4.2912873862158689E-2</v>
      </c>
    </row>
    <row r="192" spans="1:28" s="606" customFormat="1">
      <c r="A192" s="607" t="s">
        <v>1334</v>
      </c>
      <c r="B192" s="608" t="s">
        <v>3159</v>
      </c>
      <c r="C192" s="500">
        <v>3833010.4879414551</v>
      </c>
      <c r="D192" s="500">
        <v>0</v>
      </c>
      <c r="E192" s="500">
        <v>0</v>
      </c>
      <c r="F192" s="609">
        <v>1.0780000000000001</v>
      </c>
      <c r="G192" s="610" t="s">
        <v>2998</v>
      </c>
      <c r="H192" s="610">
        <v>0</v>
      </c>
      <c r="I192" s="610">
        <v>0</v>
      </c>
      <c r="J192" s="610">
        <v>0</v>
      </c>
      <c r="K192" s="500">
        <v>0</v>
      </c>
      <c r="L192" s="609">
        <v>1.0780000000000001</v>
      </c>
      <c r="M192" s="656">
        <f>C192*L192</f>
        <v>4131985.3060008888</v>
      </c>
      <c r="N192" s="500">
        <v>3833010.4879414551</v>
      </c>
      <c r="O192" s="500">
        <v>0</v>
      </c>
      <c r="P192" s="500">
        <v>0</v>
      </c>
      <c r="Q192" s="610">
        <v>1.0803</v>
      </c>
      <c r="R192" s="610" t="s">
        <v>2998</v>
      </c>
      <c r="S192" s="610">
        <v>0</v>
      </c>
      <c r="T192" s="610">
        <v>0</v>
      </c>
      <c r="U192" s="610">
        <v>0</v>
      </c>
      <c r="V192" s="657">
        <v>0</v>
      </c>
      <c r="W192" s="610">
        <v>1.0803</v>
      </c>
      <c r="X192" s="656">
        <v>4140801.2301231539</v>
      </c>
      <c r="Y192" s="657">
        <v>4131985.3060008888</v>
      </c>
      <c r="Z192" s="657">
        <v>4140801.2301231539</v>
      </c>
      <c r="AA192" s="656">
        <v>8815.9241222650744</v>
      </c>
      <c r="AB192" s="658">
        <v>2.1335807050092102E-3</v>
      </c>
    </row>
    <row r="193" spans="1:28">
      <c r="A193" s="438" t="s">
        <v>1335</v>
      </c>
      <c r="B193" s="76" t="s">
        <v>3277</v>
      </c>
      <c r="C193" s="83">
        <v>6797.5538978607137</v>
      </c>
      <c r="D193" s="83">
        <v>0</v>
      </c>
      <c r="E193" s="83">
        <v>0</v>
      </c>
      <c r="F193" s="617">
        <v>9.34</v>
      </c>
      <c r="G193" s="617">
        <v>0</v>
      </c>
      <c r="H193" s="617">
        <v>0</v>
      </c>
      <c r="I193" s="617">
        <v>0</v>
      </c>
      <c r="J193" s="617">
        <v>0</v>
      </c>
      <c r="K193" s="83">
        <v>0</v>
      </c>
      <c r="L193" s="617">
        <v>9.34</v>
      </c>
      <c r="M193" s="503">
        <v>63489.153406019068</v>
      </c>
      <c r="N193" s="83">
        <v>6797.5538978607137</v>
      </c>
      <c r="O193" s="83">
        <v>0</v>
      </c>
      <c r="P193" s="83">
        <v>0</v>
      </c>
      <c r="Q193" s="617">
        <v>9.36</v>
      </c>
      <c r="R193" s="617">
        <v>0</v>
      </c>
      <c r="S193" s="617">
        <v>0</v>
      </c>
      <c r="T193" s="617">
        <v>0</v>
      </c>
      <c r="U193" s="617">
        <v>0</v>
      </c>
      <c r="V193" s="627">
        <v>0</v>
      </c>
      <c r="W193" s="617">
        <v>9.36</v>
      </c>
      <c r="X193" s="503">
        <v>63625.104483976276</v>
      </c>
      <c r="Y193" s="627">
        <v>63489.153406019068</v>
      </c>
      <c r="Z193" s="627">
        <v>63625.104483976276</v>
      </c>
      <c r="AA193" s="503">
        <v>135.95107795720833</v>
      </c>
      <c r="AB193" s="509">
        <v>2.1413276231262448E-3</v>
      </c>
    </row>
    <row r="194" spans="1:28" ht="15.75" thickBot="1">
      <c r="A194" s="438" t="s">
        <v>1336</v>
      </c>
      <c r="D194" s="102"/>
      <c r="O194" s="102"/>
      <c r="Q194" s="654"/>
      <c r="R194" s="654"/>
      <c r="S194" s="654"/>
      <c r="T194" s="654"/>
      <c r="U194" s="654"/>
      <c r="V194" s="654"/>
      <c r="W194" s="654"/>
      <c r="X194" s="654"/>
      <c r="Y194" s="654"/>
      <c r="Z194" s="654"/>
      <c r="AA194" s="654"/>
      <c r="AB194" s="654"/>
    </row>
    <row r="195" spans="1:28">
      <c r="A195" s="438" t="s">
        <v>1337</v>
      </c>
      <c r="B195" s="80" t="s">
        <v>3225</v>
      </c>
      <c r="C195" s="78">
        <v>5091874.5517374016</v>
      </c>
      <c r="D195" s="133"/>
      <c r="E195" s="78">
        <v>94514825.24138996</v>
      </c>
      <c r="F195" s="74" t="s">
        <v>5</v>
      </c>
      <c r="G195" s="74" t="s">
        <v>5</v>
      </c>
      <c r="H195" s="74" t="s">
        <v>5</v>
      </c>
      <c r="I195" s="74" t="s">
        <v>5</v>
      </c>
      <c r="J195" s="74" t="s">
        <v>5</v>
      </c>
      <c r="K195" s="74" t="s">
        <v>5</v>
      </c>
      <c r="L195" s="74" t="s">
        <v>5</v>
      </c>
      <c r="M195" s="629">
        <v>17728249.668914072</v>
      </c>
      <c r="N195" s="78">
        <v>5091874.5517374016</v>
      </c>
      <c r="O195" s="133"/>
      <c r="P195" s="78">
        <v>94514825.24138996</v>
      </c>
      <c r="Q195" s="74" t="s">
        <v>5</v>
      </c>
      <c r="R195" s="74" t="s">
        <v>5</v>
      </c>
      <c r="S195" s="74" t="s">
        <v>5</v>
      </c>
      <c r="T195" s="74" t="s">
        <v>5</v>
      </c>
      <c r="U195" s="74" t="s">
        <v>5</v>
      </c>
      <c r="V195" s="83">
        <v>0</v>
      </c>
      <c r="W195" s="74" t="s">
        <v>5</v>
      </c>
      <c r="X195" s="629">
        <f>SUM(X177:X193)</f>
        <v>17844261.565975476</v>
      </c>
      <c r="Y195" s="629">
        <f>SUM(Y177:Y193)</f>
        <v>17728249.668914072</v>
      </c>
      <c r="Z195" s="629">
        <f>SUM(Z177:Z193)</f>
        <v>17844261.565975476</v>
      </c>
      <c r="AA195" s="629">
        <f>SUM(AA177:AA193)</f>
        <v>116011.8970614046</v>
      </c>
      <c r="AB195" s="447">
        <f>AA195/Y195</f>
        <v>6.5439002286180464E-3</v>
      </c>
    </row>
    <row r="196" spans="1:28">
      <c r="A196" s="438" t="s">
        <v>1338</v>
      </c>
      <c r="O196" s="102"/>
    </row>
    <row r="197" spans="1:28">
      <c r="A197" s="438" t="s">
        <v>1339</v>
      </c>
    </row>
    <row r="198" spans="1:28">
      <c r="A198" s="438" t="s">
        <v>1340</v>
      </c>
    </row>
    <row r="199" spans="1:28">
      <c r="A199" s="438" t="s">
        <v>1341</v>
      </c>
    </row>
    <row r="200" spans="1:28">
      <c r="A200" s="438" t="s">
        <v>1342</v>
      </c>
    </row>
    <row r="201" spans="1:28">
      <c r="A201" s="438" t="s">
        <v>1343</v>
      </c>
    </row>
    <row r="202" spans="1:28">
      <c r="A202" s="438" t="s">
        <v>1344</v>
      </c>
    </row>
    <row r="203" spans="1:28">
      <c r="A203" s="438" t="s">
        <v>1345</v>
      </c>
    </row>
    <row r="204" spans="1:28">
      <c r="A204" s="438" t="s">
        <v>1346</v>
      </c>
    </row>
    <row r="205" spans="1:28">
      <c r="A205" s="438" t="s">
        <v>1347</v>
      </c>
    </row>
    <row r="206" spans="1:28">
      <c r="A206" s="438" t="s">
        <v>1469</v>
      </c>
    </row>
    <row r="207" spans="1:28">
      <c r="A207" s="438" t="s">
        <v>3226</v>
      </c>
    </row>
    <row r="208" spans="1:28">
      <c r="A208" s="438" t="s">
        <v>3227</v>
      </c>
    </row>
    <row r="209" spans="1:35">
      <c r="A209" s="438" t="s">
        <v>3228</v>
      </c>
    </row>
    <row r="210" spans="1:35">
      <c r="A210" s="438" t="s">
        <v>3229</v>
      </c>
    </row>
    <row r="211" spans="1:35">
      <c r="A211" s="438" t="s">
        <v>3230</v>
      </c>
    </row>
    <row r="212" spans="1:35" ht="15.75" thickBot="1">
      <c r="A212" s="437"/>
      <c r="B212" s="437"/>
      <c r="C212" s="437"/>
      <c r="D212" s="437"/>
      <c r="E212" s="437"/>
      <c r="F212" s="437"/>
      <c r="G212" s="437"/>
      <c r="H212" s="437"/>
      <c r="I212" s="437"/>
      <c r="J212" s="437"/>
      <c r="K212" s="437"/>
      <c r="L212" s="437"/>
      <c r="M212" s="437"/>
      <c r="N212" s="437"/>
      <c r="O212" s="437"/>
      <c r="P212" s="437"/>
      <c r="Q212" s="437"/>
      <c r="R212" s="437"/>
      <c r="S212" s="437"/>
      <c r="T212" s="437"/>
      <c r="U212" s="437"/>
      <c r="V212" s="437"/>
      <c r="W212" s="437"/>
      <c r="X212" s="437"/>
      <c r="Y212" s="437"/>
      <c r="Z212" s="437"/>
      <c r="AA212" s="437"/>
      <c r="AB212" s="437"/>
      <c r="AC212" s="437"/>
      <c r="AD212" s="437"/>
      <c r="AE212" s="437"/>
      <c r="AF212" s="437"/>
      <c r="AG212" s="437"/>
      <c r="AH212" s="437"/>
      <c r="AI212" s="437"/>
    </row>
    <row r="213" spans="1:35">
      <c r="A213" s="438" t="s">
        <v>1237</v>
      </c>
      <c r="B213" s="615" t="s">
        <v>3276</v>
      </c>
      <c r="C213" s="83"/>
      <c r="D213" s="83"/>
      <c r="E213" s="83"/>
      <c r="F213" s="83"/>
      <c r="G213" s="83"/>
      <c r="H213" s="83"/>
      <c r="I213" s="83"/>
      <c r="J213" s="83"/>
      <c r="K213" s="74"/>
      <c r="L213" s="83"/>
      <c r="M213" s="83"/>
      <c r="N213" s="83"/>
      <c r="O213" s="83"/>
      <c r="P213" s="83"/>
      <c r="Q213" s="83"/>
      <c r="R213" s="83"/>
      <c r="S213" s="83"/>
      <c r="T213" s="83"/>
      <c r="U213" s="83"/>
      <c r="V213" s="83"/>
      <c r="W213" s="83"/>
      <c r="X213" s="83"/>
      <c r="Y213" s="83"/>
      <c r="Z213" s="83"/>
      <c r="AA213" s="83"/>
      <c r="AB213" s="83"/>
    </row>
    <row r="214" spans="1:35">
      <c r="A214" s="438" t="s">
        <v>1240</v>
      </c>
      <c r="B214" s="76" t="s">
        <v>3231</v>
      </c>
      <c r="C214" s="83"/>
      <c r="D214" s="83"/>
      <c r="E214" s="83"/>
      <c r="F214" s="83"/>
      <c r="G214" s="83"/>
      <c r="H214" s="83"/>
      <c r="I214" s="83"/>
      <c r="J214" s="83"/>
      <c r="K214" s="74"/>
      <c r="L214" s="83"/>
      <c r="M214" s="83"/>
      <c r="N214" s="83"/>
      <c r="O214" s="83"/>
      <c r="P214" s="83"/>
      <c r="Q214" s="83"/>
      <c r="R214" s="83"/>
      <c r="S214" s="83"/>
      <c r="T214" s="83"/>
      <c r="U214" s="83"/>
      <c r="V214" s="83"/>
      <c r="W214" s="83"/>
      <c r="X214" s="83"/>
      <c r="Y214" s="83"/>
      <c r="Z214" s="83"/>
      <c r="AA214" s="83"/>
      <c r="AB214" s="83"/>
    </row>
    <row r="215" spans="1:35" ht="15.75" thickBot="1">
      <c r="A215" s="438" t="s">
        <v>1242</v>
      </c>
      <c r="B215" s="616" t="s">
        <v>3205</v>
      </c>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row>
    <row r="216" spans="1:35" s="122" customFormat="1">
      <c r="A216" s="659" t="s">
        <v>1244</v>
      </c>
      <c r="B216" s="660" t="s">
        <v>3232</v>
      </c>
      <c r="C216" s="109">
        <f>2925.0626325714+870.240047487997</f>
        <v>3795.3026800593971</v>
      </c>
      <c r="D216" s="109">
        <v>29</v>
      </c>
      <c r="E216" s="109">
        <f>84826.8163445705+25236.9613771519</f>
        <v>110063.77772172241</v>
      </c>
      <c r="F216" s="661">
        <v>0</v>
      </c>
      <c r="G216" s="661">
        <v>0</v>
      </c>
      <c r="H216" s="661">
        <v>0</v>
      </c>
      <c r="I216" s="661"/>
      <c r="J216" s="661">
        <v>0.82</v>
      </c>
      <c r="K216" s="109">
        <v>0</v>
      </c>
      <c r="L216" s="661">
        <v>0.82</v>
      </c>
      <c r="M216" s="662">
        <f>2749.55887461711+713.596838940157</f>
        <v>3463.1557135572671</v>
      </c>
      <c r="N216" s="109">
        <f>C216</f>
        <v>3795.3026800593971</v>
      </c>
      <c r="O216" s="109">
        <v>29</v>
      </c>
      <c r="P216" s="109">
        <f>E216</f>
        <v>110063.77772172241</v>
      </c>
      <c r="Q216" s="661">
        <v>0</v>
      </c>
      <c r="R216" s="661">
        <v>0</v>
      </c>
      <c r="S216" s="661">
        <v>0</v>
      </c>
      <c r="T216" s="661">
        <v>0</v>
      </c>
      <c r="U216" s="661">
        <v>0.82504999999999995</v>
      </c>
      <c r="V216" s="663">
        <v>0</v>
      </c>
      <c r="W216" s="661">
        <v>0.82504999999999995</v>
      </c>
      <c r="X216" s="664">
        <f>N216*W216</f>
        <v>3131.3144761830054</v>
      </c>
      <c r="Y216" s="665">
        <f>M216</f>
        <v>3463.1557135572671</v>
      </c>
      <c r="Z216" s="665">
        <f>X216</f>
        <v>3131.3144761830054</v>
      </c>
      <c r="AA216" s="664">
        <f>Z216-Y216</f>
        <v>-331.84123737426171</v>
      </c>
      <c r="AB216" s="666">
        <f>AA216/Y216</f>
        <v>-9.5820478436819317E-2</v>
      </c>
    </row>
    <row r="217" spans="1:35">
      <c r="A217" s="438" t="s">
        <v>1246</v>
      </c>
      <c r="B217" s="76" t="s">
        <v>3233</v>
      </c>
      <c r="C217" s="83">
        <v>2249.0368529991506</v>
      </c>
      <c r="D217" s="83">
        <v>41</v>
      </c>
      <c r="E217" s="83">
        <v>92210.510972965189</v>
      </c>
      <c r="F217" s="617">
        <v>0</v>
      </c>
      <c r="G217" s="617">
        <v>0</v>
      </c>
      <c r="H217" s="617">
        <v>0</v>
      </c>
      <c r="I217" s="617">
        <v>0</v>
      </c>
      <c r="J217" s="617">
        <v>1.1499999999999999</v>
      </c>
      <c r="K217" s="83">
        <v>0</v>
      </c>
      <c r="L217" s="617">
        <v>1.1499999999999999</v>
      </c>
      <c r="M217" s="503">
        <v>2586.3923809490229</v>
      </c>
      <c r="N217" s="83">
        <v>2249.0368529991506</v>
      </c>
      <c r="O217" s="83">
        <v>41</v>
      </c>
      <c r="P217" s="83">
        <v>92210.510972965189</v>
      </c>
      <c r="Q217" s="617">
        <v>0</v>
      </c>
      <c r="R217" s="617">
        <v>0</v>
      </c>
      <c r="S217" s="617">
        <v>0</v>
      </c>
      <c r="T217" s="617">
        <v>0</v>
      </c>
      <c r="U217" s="617">
        <v>1.16645</v>
      </c>
      <c r="V217" s="627">
        <v>0</v>
      </c>
      <c r="W217" s="617">
        <v>1.16645</v>
      </c>
      <c r="X217" s="503">
        <v>2623.3890371808593</v>
      </c>
      <c r="Y217" s="627">
        <v>2586.3923809490229</v>
      </c>
      <c r="Z217" s="627">
        <v>2623.3890371808593</v>
      </c>
      <c r="AA217" s="503">
        <v>36.996656231836369</v>
      </c>
      <c r="AB217" s="509">
        <v>1.430434782608709E-2</v>
      </c>
    </row>
    <row r="218" spans="1:35" s="122" customFormat="1">
      <c r="A218" s="659" t="s">
        <v>1248</v>
      </c>
      <c r="B218" s="660" t="s">
        <v>3234</v>
      </c>
      <c r="C218" s="109">
        <f>3460.13035322656+91.2547736426009</f>
        <v>3551.385126869161</v>
      </c>
      <c r="D218" s="109">
        <v>60</v>
      </c>
      <c r="E218" s="109">
        <f>207607.821193594+5475.28641855605</f>
        <v>213083.10761215005</v>
      </c>
      <c r="F218" s="661">
        <v>0</v>
      </c>
      <c r="G218" s="661">
        <v>0</v>
      </c>
      <c r="H218" s="661">
        <v>0</v>
      </c>
      <c r="I218" s="661">
        <v>0</v>
      </c>
      <c r="J218" s="661">
        <v>1.69</v>
      </c>
      <c r="K218" s="109">
        <v>0</v>
      </c>
      <c r="L218" s="661">
        <v>1.69</v>
      </c>
      <c r="M218" s="662">
        <f>L218*C218</f>
        <v>6001.8408644088822</v>
      </c>
      <c r="N218" s="109">
        <f>C218</f>
        <v>3551.385126869161</v>
      </c>
      <c r="O218" s="109">
        <v>60</v>
      </c>
      <c r="P218" s="109">
        <f>E218</f>
        <v>213083.10761215005</v>
      </c>
      <c r="Q218" s="661">
        <v>0</v>
      </c>
      <c r="R218" s="661">
        <v>0</v>
      </c>
      <c r="S218" s="661">
        <v>0</v>
      </c>
      <c r="T218" s="661">
        <v>0</v>
      </c>
      <c r="U218" s="661">
        <v>1.7070000000000001</v>
      </c>
      <c r="V218" s="663">
        <v>0</v>
      </c>
      <c r="W218" s="661">
        <v>1.7070000000000001</v>
      </c>
      <c r="X218" s="667">
        <f>N218*W218</f>
        <v>6062.2144115656583</v>
      </c>
      <c r="Y218" s="668">
        <f>M218</f>
        <v>6001.8408644088822</v>
      </c>
      <c r="Z218" s="668">
        <f>X218</f>
        <v>6062.2144115656583</v>
      </c>
      <c r="AA218" s="667">
        <f>Z218-Y218</f>
        <v>60.373547156776112</v>
      </c>
      <c r="AB218" s="669">
        <f>AA218/Y218</f>
        <v>1.0059171597633199E-2</v>
      </c>
    </row>
    <row r="219" spans="1:35">
      <c r="A219" s="438" t="s">
        <v>1320</v>
      </c>
      <c r="B219" s="76" t="s">
        <v>3235</v>
      </c>
      <c r="C219" s="83">
        <v>1164.359025280045</v>
      </c>
      <c r="D219" s="83">
        <v>88</v>
      </c>
      <c r="E219" s="83">
        <v>102463.59422464397</v>
      </c>
      <c r="F219" s="617">
        <v>0</v>
      </c>
      <c r="G219" s="617">
        <v>0</v>
      </c>
      <c r="H219" s="617">
        <v>0</v>
      </c>
      <c r="I219" s="617">
        <v>0</v>
      </c>
      <c r="J219" s="617">
        <v>2.48</v>
      </c>
      <c r="K219" s="83">
        <v>0</v>
      </c>
      <c r="L219" s="617">
        <v>2.48</v>
      </c>
      <c r="M219" s="503">
        <v>2887.6103826945114</v>
      </c>
      <c r="N219" s="83">
        <v>1164.359025280045</v>
      </c>
      <c r="O219" s="83">
        <v>88</v>
      </c>
      <c r="P219" s="83">
        <v>102463.59422464397</v>
      </c>
      <c r="Q219" s="617">
        <v>0</v>
      </c>
      <c r="R219" s="617">
        <v>0</v>
      </c>
      <c r="S219" s="617">
        <v>0</v>
      </c>
      <c r="T219" s="617">
        <v>0</v>
      </c>
      <c r="U219" s="617">
        <v>2.5036</v>
      </c>
      <c r="V219" s="627">
        <v>0</v>
      </c>
      <c r="W219" s="617">
        <v>2.5036</v>
      </c>
      <c r="X219" s="503">
        <v>2915.0892556911208</v>
      </c>
      <c r="Y219" s="627">
        <v>2887.6103826945114</v>
      </c>
      <c r="Z219" s="627">
        <v>2915.0892556911208</v>
      </c>
      <c r="AA219" s="503">
        <v>27.478872996609425</v>
      </c>
      <c r="AB219" s="509">
        <v>9.5161290322581908E-3</v>
      </c>
    </row>
    <row r="220" spans="1:35">
      <c r="A220" s="438" t="s">
        <v>1321</v>
      </c>
      <c r="B220" s="76" t="s">
        <v>3236</v>
      </c>
      <c r="C220" s="83">
        <v>2976.8788975728235</v>
      </c>
      <c r="D220" s="83">
        <v>168</v>
      </c>
      <c r="E220" s="83">
        <v>500115.65479223442</v>
      </c>
      <c r="F220" s="617">
        <v>0</v>
      </c>
      <c r="G220" s="617">
        <v>0</v>
      </c>
      <c r="H220" s="617">
        <v>0</v>
      </c>
      <c r="I220" s="617">
        <v>0</v>
      </c>
      <c r="J220" s="617">
        <v>4.7300000000000004</v>
      </c>
      <c r="K220" s="83">
        <v>0</v>
      </c>
      <c r="L220" s="617">
        <v>4.7300000000000004</v>
      </c>
      <c r="M220" s="503">
        <v>14080.637185519456</v>
      </c>
      <c r="N220" s="83">
        <v>2976.8788975728235</v>
      </c>
      <c r="O220" s="83">
        <v>168</v>
      </c>
      <c r="P220" s="83">
        <v>500115.65479223442</v>
      </c>
      <c r="Q220" s="617">
        <v>0</v>
      </c>
      <c r="R220" s="617">
        <v>0</v>
      </c>
      <c r="S220" s="617">
        <v>0</v>
      </c>
      <c r="T220" s="617">
        <v>0</v>
      </c>
      <c r="U220" s="617">
        <v>4.7796000000000003</v>
      </c>
      <c r="V220" s="627">
        <v>0</v>
      </c>
      <c r="W220" s="617">
        <v>4.7796000000000003</v>
      </c>
      <c r="X220" s="503">
        <v>14228.290378839069</v>
      </c>
      <c r="Y220" s="627">
        <v>14080.637185519456</v>
      </c>
      <c r="Z220" s="627">
        <v>14228.290378839069</v>
      </c>
      <c r="AA220" s="503">
        <v>147.65319331961291</v>
      </c>
      <c r="AB220" s="509">
        <v>1.0486257928118454E-2</v>
      </c>
    </row>
    <row r="221" spans="1:35" s="122" customFormat="1">
      <c r="A221" s="659" t="s">
        <v>1322</v>
      </c>
      <c r="B221" s="660"/>
      <c r="C221" s="109"/>
      <c r="D221" s="109"/>
      <c r="E221" s="109"/>
      <c r="F221" s="661"/>
      <c r="G221" s="661"/>
      <c r="H221" s="661"/>
      <c r="I221" s="661"/>
      <c r="J221" s="661"/>
      <c r="K221" s="109"/>
      <c r="L221" s="661"/>
      <c r="M221" s="662"/>
      <c r="N221" s="109"/>
      <c r="O221" s="109"/>
      <c r="P221" s="109"/>
      <c r="Q221" s="661">
        <v>0</v>
      </c>
      <c r="R221" s="661">
        <v>0</v>
      </c>
      <c r="S221" s="661">
        <v>0</v>
      </c>
      <c r="T221" s="661">
        <v>0</v>
      </c>
      <c r="U221" s="670"/>
      <c r="V221" s="668"/>
      <c r="W221" s="670"/>
      <c r="X221" s="667"/>
      <c r="Y221" s="668"/>
      <c r="Z221" s="668"/>
      <c r="AA221" s="667"/>
      <c r="AB221" s="669"/>
    </row>
    <row r="222" spans="1:35" s="122" customFormat="1">
      <c r="A222" s="659" t="s">
        <v>1323</v>
      </c>
      <c r="B222" s="660"/>
      <c r="C222" s="109"/>
      <c r="D222" s="109"/>
      <c r="E222" s="109"/>
      <c r="F222" s="661"/>
      <c r="G222" s="661"/>
      <c r="H222" s="661"/>
      <c r="I222" s="661"/>
      <c r="J222" s="661"/>
      <c r="K222" s="109"/>
      <c r="L222" s="661"/>
      <c r="M222" s="662"/>
      <c r="N222" s="109"/>
      <c r="O222" s="109"/>
      <c r="P222" s="109"/>
      <c r="Q222" s="661"/>
      <c r="R222" s="661"/>
      <c r="S222" s="661"/>
      <c r="T222" s="661"/>
      <c r="U222" s="671"/>
      <c r="V222" s="672"/>
      <c r="W222" s="671"/>
      <c r="X222" s="673"/>
      <c r="Y222" s="672"/>
      <c r="Z222" s="672"/>
      <c r="AA222" s="673"/>
      <c r="AB222" s="674"/>
    </row>
    <row r="223" spans="1:35">
      <c r="A223" s="438" t="s">
        <v>1324</v>
      </c>
    </row>
    <row r="224" spans="1:35" ht="15.75" thickBot="1">
      <c r="A224" s="438" t="s">
        <v>1326</v>
      </c>
      <c r="B224" s="616" t="s">
        <v>3213</v>
      </c>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row>
    <row r="225" spans="1:28">
      <c r="A225" s="438" t="s">
        <v>1327</v>
      </c>
      <c r="B225" s="76" t="s">
        <v>3239</v>
      </c>
      <c r="C225" s="83">
        <v>7525.8761150180399</v>
      </c>
      <c r="D225" s="83">
        <v>62</v>
      </c>
      <c r="E225" s="83">
        <v>466604.31913111848</v>
      </c>
      <c r="F225" s="617">
        <v>0</v>
      </c>
      <c r="G225" s="617">
        <v>0</v>
      </c>
      <c r="H225" s="617">
        <v>0</v>
      </c>
      <c r="I225" s="617">
        <v>0</v>
      </c>
      <c r="J225" s="617">
        <v>1.75</v>
      </c>
      <c r="K225" s="83">
        <v>0</v>
      </c>
      <c r="L225" s="617">
        <v>1.75</v>
      </c>
      <c r="M225" s="503">
        <v>13170.283201281571</v>
      </c>
      <c r="N225" s="83">
        <v>7525.8761150180399</v>
      </c>
      <c r="O225" s="83">
        <v>62</v>
      </c>
      <c r="P225" s="83">
        <v>466604.31913111848</v>
      </c>
      <c r="Q225" s="617">
        <v>0</v>
      </c>
      <c r="R225" s="617">
        <v>0</v>
      </c>
      <c r="S225" s="617">
        <v>0</v>
      </c>
      <c r="T225" s="617">
        <v>0</v>
      </c>
      <c r="U225" s="617">
        <v>1.7639</v>
      </c>
      <c r="V225" s="627">
        <v>0</v>
      </c>
      <c r="W225" s="617">
        <v>1.7639</v>
      </c>
      <c r="X225" s="503">
        <v>13274.89287928032</v>
      </c>
      <c r="Y225" s="627">
        <v>13170.283201281571</v>
      </c>
      <c r="Z225" s="627">
        <v>13274.89287928032</v>
      </c>
      <c r="AA225" s="503">
        <v>104.60967799874925</v>
      </c>
      <c r="AB225" s="509">
        <v>7.9428571428570276E-3</v>
      </c>
    </row>
    <row r="226" spans="1:28">
      <c r="A226" s="438" t="s">
        <v>1328</v>
      </c>
      <c r="B226" s="76" t="s">
        <v>3240</v>
      </c>
      <c r="C226" s="83">
        <v>10923</v>
      </c>
      <c r="D226" s="83">
        <v>77</v>
      </c>
      <c r="E226" s="83">
        <v>841071.00000000012</v>
      </c>
      <c r="F226" s="617">
        <v>0</v>
      </c>
      <c r="G226" s="617">
        <v>0</v>
      </c>
      <c r="H226" s="617">
        <v>0</v>
      </c>
      <c r="I226" s="617">
        <v>0</v>
      </c>
      <c r="J226" s="617">
        <v>2.17</v>
      </c>
      <c r="K226" s="83">
        <v>0</v>
      </c>
      <c r="L226" s="617">
        <v>2.17</v>
      </c>
      <c r="M226" s="503">
        <v>23702.91</v>
      </c>
      <c r="N226" s="83">
        <v>10923</v>
      </c>
      <c r="O226" s="83">
        <v>77</v>
      </c>
      <c r="P226" s="83">
        <v>841071.00000000012</v>
      </c>
      <c r="Q226" s="617">
        <v>0</v>
      </c>
      <c r="R226" s="617">
        <v>0</v>
      </c>
      <c r="S226" s="617">
        <v>0</v>
      </c>
      <c r="T226" s="617">
        <v>0</v>
      </c>
      <c r="U226" s="617">
        <v>2.1906499999999998</v>
      </c>
      <c r="V226" s="627">
        <v>0</v>
      </c>
      <c r="W226" s="617">
        <v>2.1906499999999998</v>
      </c>
      <c r="X226" s="503">
        <v>23928.469949999999</v>
      </c>
      <c r="Y226" s="627">
        <v>23702.91</v>
      </c>
      <c r="Z226" s="627">
        <v>23928.469949999999</v>
      </c>
      <c r="AA226" s="503">
        <v>225.55994999999893</v>
      </c>
      <c r="AB226" s="509">
        <v>9.5161290322580191E-3</v>
      </c>
    </row>
    <row r="227" spans="1:28">
      <c r="A227" s="438" t="s">
        <v>1330</v>
      </c>
      <c r="B227" s="76" t="s">
        <v>3242</v>
      </c>
      <c r="C227" s="83">
        <v>1172.7189313498477</v>
      </c>
      <c r="D227" s="83">
        <v>160</v>
      </c>
      <c r="E227" s="83">
        <v>187635.02901597563</v>
      </c>
      <c r="F227" s="617">
        <v>0</v>
      </c>
      <c r="G227" s="617">
        <v>0</v>
      </c>
      <c r="H227" s="617">
        <v>0</v>
      </c>
      <c r="I227" s="617">
        <v>0</v>
      </c>
      <c r="J227" s="617">
        <v>4.51</v>
      </c>
      <c r="K227" s="83">
        <v>0</v>
      </c>
      <c r="L227" s="617">
        <v>4.51</v>
      </c>
      <c r="M227" s="503">
        <v>5288.962380387813</v>
      </c>
      <c r="N227" s="83">
        <v>1172.7189313498477</v>
      </c>
      <c r="O227" s="83">
        <v>160</v>
      </c>
      <c r="P227" s="83">
        <v>187635.02901597563</v>
      </c>
      <c r="Q227" s="617">
        <v>0</v>
      </c>
      <c r="R227" s="617">
        <v>0</v>
      </c>
      <c r="S227" s="617">
        <v>0</v>
      </c>
      <c r="T227" s="617">
        <v>0</v>
      </c>
      <c r="U227" s="617">
        <v>4.5519999999999996</v>
      </c>
      <c r="V227" s="627">
        <v>0</v>
      </c>
      <c r="W227" s="617">
        <v>4.5519999999999996</v>
      </c>
      <c r="X227" s="503">
        <v>5338.2165755045062</v>
      </c>
      <c r="Y227" s="627">
        <v>5288.962380387813</v>
      </c>
      <c r="Z227" s="627">
        <v>5338.2165755045062</v>
      </c>
      <c r="AA227" s="503">
        <v>49.254195116693154</v>
      </c>
      <c r="AB227" s="509">
        <v>9.3126385809311797E-3</v>
      </c>
    </row>
    <row r="228" spans="1:28">
      <c r="A228" s="438" t="s">
        <v>1331</v>
      </c>
      <c r="U228" s="675"/>
      <c r="V228" s="675"/>
      <c r="W228" s="675"/>
      <c r="X228" s="675"/>
      <c r="Y228" s="675"/>
      <c r="Z228" s="675"/>
      <c r="AA228" s="675"/>
      <c r="AB228" s="675"/>
    </row>
    <row r="229" spans="1:28" ht="15.75" thickBot="1">
      <c r="A229" s="438" t="s">
        <v>1332</v>
      </c>
      <c r="B229" s="616" t="s">
        <v>1319</v>
      </c>
      <c r="C229" s="83"/>
      <c r="D229" s="83"/>
      <c r="E229" s="83"/>
      <c r="F229" s="83"/>
      <c r="G229" s="83"/>
      <c r="H229" s="83"/>
      <c r="I229" s="83"/>
      <c r="J229" s="83"/>
      <c r="K229" s="83"/>
      <c r="L229" s="83"/>
      <c r="M229" s="83"/>
      <c r="N229" s="83"/>
      <c r="O229" s="83"/>
      <c r="P229" s="83"/>
      <c r="Q229" s="83"/>
      <c r="R229" s="83"/>
      <c r="S229" s="83"/>
      <c r="T229" s="83"/>
      <c r="U229" s="676"/>
      <c r="V229" s="676"/>
      <c r="W229" s="676"/>
      <c r="X229" s="676"/>
      <c r="Y229" s="676"/>
      <c r="Z229" s="676"/>
      <c r="AA229" s="676"/>
      <c r="AB229" s="676"/>
    </row>
    <row r="230" spans="1:28">
      <c r="A230" s="438" t="s">
        <v>1333</v>
      </c>
      <c r="B230" s="76" t="s">
        <v>3246</v>
      </c>
      <c r="C230" s="83">
        <v>737.00710832707796</v>
      </c>
      <c r="D230" s="83">
        <v>389</v>
      </c>
      <c r="E230" s="83">
        <v>286695.76513923332</v>
      </c>
      <c r="F230" s="617">
        <v>0</v>
      </c>
      <c r="G230" s="617">
        <v>0</v>
      </c>
      <c r="H230" s="617">
        <v>0</v>
      </c>
      <c r="I230" s="617">
        <v>0</v>
      </c>
      <c r="J230" s="617">
        <v>10.84</v>
      </c>
      <c r="K230" s="617">
        <v>0</v>
      </c>
      <c r="L230" s="617">
        <v>10.84</v>
      </c>
      <c r="M230" s="503">
        <v>7989.1570542655254</v>
      </c>
      <c r="N230" s="83">
        <v>737.00710832707796</v>
      </c>
      <c r="O230" s="83">
        <v>389</v>
      </c>
      <c r="P230" s="83">
        <v>286695.76513923332</v>
      </c>
      <c r="Q230" s="617">
        <v>0</v>
      </c>
      <c r="R230" s="617">
        <v>0</v>
      </c>
      <c r="S230" s="617">
        <v>0</v>
      </c>
      <c r="T230" s="617">
        <v>0</v>
      </c>
      <c r="U230" s="617">
        <v>11.06705</v>
      </c>
      <c r="V230" s="617">
        <v>0</v>
      </c>
      <c r="W230" s="617">
        <v>11.06705</v>
      </c>
      <c r="X230" s="627">
        <v>8156.4945182111878</v>
      </c>
      <c r="Y230" s="627">
        <v>7989.1570542655254</v>
      </c>
      <c r="Z230" s="627">
        <v>8156.4945182111878</v>
      </c>
      <c r="AA230" s="627">
        <v>167.33746394566242</v>
      </c>
      <c r="AB230" s="509">
        <v>2.0945571955719479E-2</v>
      </c>
    </row>
    <row r="231" spans="1:28" ht="15.75" thickBot="1">
      <c r="A231" s="438" t="s">
        <v>1334</v>
      </c>
      <c r="D231" s="102"/>
      <c r="O231" s="102"/>
    </row>
    <row r="232" spans="1:28">
      <c r="A232" s="438" t="s">
        <v>1335</v>
      </c>
      <c r="B232" s="80" t="s">
        <v>3249</v>
      </c>
      <c r="C232" s="78">
        <v>34095.564737475543</v>
      </c>
      <c r="D232" s="133"/>
      <c r="E232" s="78">
        <v>2799942.7586100432</v>
      </c>
      <c r="F232" s="74" t="s">
        <v>5</v>
      </c>
      <c r="G232" s="74" t="s">
        <v>5</v>
      </c>
      <c r="H232" s="74" t="s">
        <v>5</v>
      </c>
      <c r="I232" s="74" t="s">
        <v>5</v>
      </c>
      <c r="J232" s="74" t="s">
        <v>5</v>
      </c>
      <c r="K232" s="74" t="s">
        <v>5</v>
      </c>
      <c r="L232" s="74" t="s">
        <v>5</v>
      </c>
      <c r="M232" s="629">
        <v>79170.949163064055</v>
      </c>
      <c r="N232" s="78">
        <v>34095.564737475543</v>
      </c>
      <c r="O232" s="133"/>
      <c r="P232" s="78">
        <v>2799942.7586100432</v>
      </c>
      <c r="Q232" s="74" t="s">
        <v>5</v>
      </c>
      <c r="R232" s="74" t="s">
        <v>5</v>
      </c>
      <c r="S232" s="74" t="s">
        <v>5</v>
      </c>
      <c r="T232" s="74" t="s">
        <v>5</v>
      </c>
      <c r="U232" s="74" t="s">
        <v>5</v>
      </c>
      <c r="V232" s="83">
        <v>0</v>
      </c>
      <c r="W232" s="74" t="s">
        <v>5</v>
      </c>
      <c r="X232" s="629">
        <f>SUM(X216:X230)</f>
        <v>79658.37148245571</v>
      </c>
      <c r="Y232" s="629">
        <f>SUM(Y216:Y230)</f>
        <v>79170.94916306404</v>
      </c>
      <c r="Z232" s="629">
        <f>SUM(Z216:Z230)</f>
        <v>79658.37148245571</v>
      </c>
      <c r="AA232" s="629">
        <f>SUM(AA216:AA230)</f>
        <v>487.42231939167687</v>
      </c>
      <c r="AB232" s="447">
        <f>AA232/Y232</f>
        <v>6.1565804697851986E-3</v>
      </c>
    </row>
    <row r="233" spans="1:28" ht="15.75" thickBot="1">
      <c r="A233" s="438" t="s">
        <v>1336</v>
      </c>
      <c r="D233" s="102"/>
      <c r="O233" s="102"/>
    </row>
    <row r="234" spans="1:28">
      <c r="A234" s="438" t="s">
        <v>1337</v>
      </c>
      <c r="B234" s="121" t="s">
        <v>3278</v>
      </c>
      <c r="C234" s="78">
        <v>5125970.1164748771</v>
      </c>
      <c r="D234" s="133"/>
      <c r="E234" s="78">
        <v>97314768</v>
      </c>
      <c r="F234" s="74" t="s">
        <v>5</v>
      </c>
      <c r="G234" s="74" t="s">
        <v>5</v>
      </c>
      <c r="H234" s="74" t="s">
        <v>5</v>
      </c>
      <c r="I234" s="74" t="s">
        <v>5</v>
      </c>
      <c r="J234" s="74" t="s">
        <v>5</v>
      </c>
      <c r="K234" s="74" t="s">
        <v>5</v>
      </c>
      <c r="L234" s="74" t="s">
        <v>5</v>
      </c>
      <c r="M234" s="629">
        <v>17807420.618077137</v>
      </c>
      <c r="N234" s="78">
        <v>5125970.1164748771</v>
      </c>
      <c r="O234" s="133"/>
      <c r="P234" s="78">
        <v>97314768</v>
      </c>
      <c r="Q234" s="74" t="s">
        <v>5</v>
      </c>
      <c r="R234" s="74" t="s">
        <v>5</v>
      </c>
      <c r="S234" s="74" t="s">
        <v>5</v>
      </c>
      <c r="T234" s="74" t="s">
        <v>5</v>
      </c>
      <c r="U234" s="74" t="s">
        <v>5</v>
      </c>
      <c r="V234" s="74" t="s">
        <v>5</v>
      </c>
      <c r="W234" s="74" t="s">
        <v>5</v>
      </c>
      <c r="X234" s="629">
        <f>X195+X232</f>
        <v>17923919.93745793</v>
      </c>
      <c r="Y234" s="629">
        <f>Y195+Y232</f>
        <v>17807420.618077137</v>
      </c>
      <c r="Z234" s="629">
        <f>Z195+Z232</f>
        <v>17923919.93745793</v>
      </c>
      <c r="AA234" s="629">
        <f>AA195+AA232</f>
        <v>116499.31938079628</v>
      </c>
      <c r="AB234" s="447">
        <f>AA234/Y234</f>
        <v>6.5421782233038529E-3</v>
      </c>
    </row>
    <row r="235" spans="1:28">
      <c r="A235" s="438" t="s">
        <v>1338</v>
      </c>
      <c r="D235" s="102"/>
      <c r="O235" s="102"/>
    </row>
    <row r="236" spans="1:28">
      <c r="A236" s="438" t="s">
        <v>1339</v>
      </c>
    </row>
    <row r="237" spans="1:28">
      <c r="A237" s="438" t="s">
        <v>1340</v>
      </c>
    </row>
    <row r="238" spans="1:28">
      <c r="A238" s="438" t="s">
        <v>1341</v>
      </c>
    </row>
    <row r="239" spans="1:28">
      <c r="A239" s="438" t="s">
        <v>1342</v>
      </c>
    </row>
    <row r="240" spans="1:28">
      <c r="A240" s="438" t="s">
        <v>1343</v>
      </c>
    </row>
    <row r="241" spans="1:35">
      <c r="A241" s="438" t="s">
        <v>1344</v>
      </c>
    </row>
    <row r="242" spans="1:35">
      <c r="A242" s="438" t="s">
        <v>1345</v>
      </c>
    </row>
    <row r="243" spans="1:35">
      <c r="A243" s="438" t="s">
        <v>1346</v>
      </c>
    </row>
    <row r="244" spans="1:35">
      <c r="A244" s="438" t="s">
        <v>1347</v>
      </c>
    </row>
    <row r="245" spans="1:35">
      <c r="A245" s="438" t="s">
        <v>1469</v>
      </c>
    </row>
    <row r="246" spans="1:35">
      <c r="A246" s="438" t="s">
        <v>3226</v>
      </c>
    </row>
    <row r="247" spans="1:35">
      <c r="A247" s="438" t="s">
        <v>3227</v>
      </c>
    </row>
    <row r="248" spans="1:35">
      <c r="A248" s="438" t="s">
        <v>3228</v>
      </c>
    </row>
    <row r="249" spans="1:35">
      <c r="A249" s="438" t="s">
        <v>3229</v>
      </c>
    </row>
    <row r="250" spans="1:35">
      <c r="A250" s="438" t="s">
        <v>3230</v>
      </c>
    </row>
    <row r="251" spans="1:35" ht="15.75" thickBot="1">
      <c r="A251" s="437"/>
      <c r="B251" s="437"/>
      <c r="C251" s="437"/>
      <c r="D251" s="437"/>
      <c r="E251" s="437"/>
      <c r="F251" s="437"/>
      <c r="G251" s="437"/>
      <c r="H251" s="437"/>
      <c r="I251" s="437"/>
      <c r="J251" s="437"/>
      <c r="K251" s="437"/>
      <c r="L251" s="437"/>
      <c r="M251" s="437"/>
      <c r="N251" s="437"/>
      <c r="O251" s="437"/>
      <c r="P251" s="437"/>
      <c r="Q251" s="437"/>
      <c r="R251" s="437"/>
      <c r="S251" s="437"/>
      <c r="T251" s="437"/>
      <c r="U251" s="437"/>
      <c r="V251" s="437"/>
      <c r="W251" s="437"/>
      <c r="X251" s="437"/>
      <c r="Y251" s="437"/>
      <c r="Z251" s="437"/>
      <c r="AA251" s="437"/>
      <c r="AB251" s="437"/>
      <c r="AC251" s="437"/>
      <c r="AD251" s="437"/>
      <c r="AE251" s="437"/>
      <c r="AF251" s="437"/>
      <c r="AG251" s="437"/>
      <c r="AH251" s="437"/>
      <c r="AI251" s="437"/>
    </row>
    <row r="252" spans="1:35">
      <c r="A252" s="438" t="s">
        <v>1237</v>
      </c>
      <c r="B252" s="615" t="s">
        <v>3279</v>
      </c>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row>
    <row r="253" spans="1:35">
      <c r="A253" s="438" t="s">
        <v>1240</v>
      </c>
      <c r="B253" s="76" t="s">
        <v>5</v>
      </c>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row>
    <row r="254" spans="1:35" ht="15.75" thickBot="1">
      <c r="A254" s="438" t="s">
        <v>1242</v>
      </c>
      <c r="B254" s="616" t="s">
        <v>3280</v>
      </c>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row>
    <row r="255" spans="1:35">
      <c r="A255" s="438" t="s">
        <v>1244</v>
      </c>
      <c r="B255" s="76" t="s">
        <v>3281</v>
      </c>
      <c r="C255" s="83">
        <v>0</v>
      </c>
      <c r="D255" s="83">
        <v>0</v>
      </c>
      <c r="E255" s="83">
        <v>0</v>
      </c>
      <c r="F255" s="617">
        <v>0</v>
      </c>
      <c r="G255" s="617">
        <v>0</v>
      </c>
      <c r="H255" s="617">
        <v>0</v>
      </c>
      <c r="I255" s="617">
        <v>0</v>
      </c>
      <c r="J255" s="617">
        <v>0</v>
      </c>
      <c r="K255" s="83">
        <v>0</v>
      </c>
      <c r="L255" s="617">
        <v>0</v>
      </c>
      <c r="M255" s="503">
        <v>0</v>
      </c>
      <c r="N255" s="83">
        <v>0</v>
      </c>
      <c r="O255" s="83">
        <v>0</v>
      </c>
      <c r="P255" s="83">
        <v>1397408</v>
      </c>
      <c r="Q255" s="617">
        <v>0</v>
      </c>
      <c r="R255" s="617">
        <v>0</v>
      </c>
      <c r="S255" s="635">
        <v>4.5150000000000003E-2</v>
      </c>
      <c r="T255" s="617">
        <v>0</v>
      </c>
      <c r="U255" s="617">
        <v>0</v>
      </c>
      <c r="V255" s="617">
        <v>0</v>
      </c>
      <c r="W255" s="635">
        <f>S255</f>
        <v>4.5150000000000003E-2</v>
      </c>
      <c r="X255" s="503">
        <v>63092.971200000007</v>
      </c>
      <c r="Y255" s="503">
        <v>0</v>
      </c>
      <c r="Z255" s="503">
        <v>63092.971200000007</v>
      </c>
      <c r="AA255" s="504">
        <v>63092.971200000007</v>
      </c>
      <c r="AB255" s="452">
        <v>0</v>
      </c>
    </row>
    <row r="256" spans="1:35">
      <c r="A256" s="438" t="s">
        <v>1246</v>
      </c>
      <c r="B256" s="76" t="s">
        <v>3282</v>
      </c>
      <c r="C256" s="83">
        <v>0</v>
      </c>
      <c r="D256" s="83">
        <v>0</v>
      </c>
      <c r="E256" s="83">
        <v>0</v>
      </c>
      <c r="F256" s="617">
        <v>0</v>
      </c>
      <c r="G256" s="617">
        <v>0</v>
      </c>
      <c r="H256" s="617">
        <v>0</v>
      </c>
      <c r="I256" s="617">
        <v>0</v>
      </c>
      <c r="J256" s="617">
        <v>0</v>
      </c>
      <c r="K256" s="83">
        <v>0</v>
      </c>
      <c r="L256" s="617">
        <v>0</v>
      </c>
      <c r="M256" s="503">
        <v>0</v>
      </c>
      <c r="N256" s="83"/>
      <c r="O256" s="83">
        <v>0</v>
      </c>
      <c r="Q256" s="617">
        <v>0</v>
      </c>
      <c r="R256" s="617">
        <v>0</v>
      </c>
      <c r="S256" s="617">
        <v>0</v>
      </c>
      <c r="T256" s="617">
        <v>0</v>
      </c>
      <c r="U256" s="617">
        <v>15</v>
      </c>
      <c r="V256" s="617">
        <v>0</v>
      </c>
      <c r="W256" s="617">
        <v>15</v>
      </c>
      <c r="X256" s="503">
        <v>6960</v>
      </c>
      <c r="Y256" s="503">
        <v>0</v>
      </c>
      <c r="Z256" s="503">
        <v>6960</v>
      </c>
      <c r="AA256" s="504">
        <v>6960</v>
      </c>
      <c r="AB256" s="452">
        <v>0</v>
      </c>
    </row>
    <row r="257" spans="1:28" ht="15.75" thickBot="1">
      <c r="A257" s="438" t="s">
        <v>1248</v>
      </c>
      <c r="D257" s="102"/>
      <c r="N257" s="83">
        <v>464</v>
      </c>
      <c r="O257" s="102"/>
    </row>
    <row r="258" spans="1:28">
      <c r="A258" s="438" t="s">
        <v>1320</v>
      </c>
      <c r="B258" s="80" t="s">
        <v>3283</v>
      </c>
      <c r="C258" s="78">
        <v>0</v>
      </c>
      <c r="D258" s="133">
        <v>0</v>
      </c>
      <c r="E258" s="78">
        <v>0</v>
      </c>
      <c r="F258" s="74" t="s">
        <v>5</v>
      </c>
      <c r="G258" s="74" t="s">
        <v>5</v>
      </c>
      <c r="H258" s="74" t="s">
        <v>5</v>
      </c>
      <c r="I258" s="74" t="s">
        <v>5</v>
      </c>
      <c r="J258" s="74" t="s">
        <v>5</v>
      </c>
      <c r="K258" s="83">
        <v>0</v>
      </c>
      <c r="L258" s="74" t="s">
        <v>5</v>
      </c>
      <c r="M258" s="629">
        <v>0</v>
      </c>
      <c r="N258" s="78">
        <f>N257</f>
        <v>464</v>
      </c>
      <c r="O258" s="133"/>
      <c r="P258" s="78">
        <v>1397872</v>
      </c>
      <c r="Q258" s="74" t="s">
        <v>5</v>
      </c>
      <c r="R258" s="74" t="s">
        <v>5</v>
      </c>
      <c r="S258" s="74" t="s">
        <v>5</v>
      </c>
      <c r="T258" s="74" t="s">
        <v>5</v>
      </c>
      <c r="U258" s="74" t="s">
        <v>5</v>
      </c>
      <c r="V258" s="83">
        <v>0</v>
      </c>
      <c r="W258" s="74" t="s">
        <v>5</v>
      </c>
      <c r="X258" s="629">
        <v>70052.9712</v>
      </c>
      <c r="Y258" s="78">
        <v>0</v>
      </c>
      <c r="Z258" s="78">
        <v>70052.9712</v>
      </c>
      <c r="AA258" s="677">
        <v>70052.9712</v>
      </c>
      <c r="AB258" s="649">
        <v>0</v>
      </c>
    </row>
    <row r="259" spans="1:28">
      <c r="A259" s="438" t="s">
        <v>1321</v>
      </c>
      <c r="D259" s="102"/>
      <c r="O259" s="102"/>
    </row>
    <row r="260" spans="1:28" ht="15.75" thickBot="1">
      <c r="A260" s="438" t="s">
        <v>1322</v>
      </c>
      <c r="B260" s="616" t="s">
        <v>3279</v>
      </c>
      <c r="C260" s="83"/>
      <c r="D260" s="133"/>
      <c r="E260" s="83"/>
      <c r="F260" s="83"/>
      <c r="G260" s="83"/>
      <c r="H260" s="83"/>
      <c r="I260" s="83"/>
      <c r="J260" s="83"/>
      <c r="K260" s="83"/>
      <c r="L260" s="83"/>
      <c r="M260" s="83"/>
      <c r="N260" s="83"/>
      <c r="O260" s="133"/>
      <c r="P260" s="83"/>
      <c r="Q260" s="83"/>
      <c r="R260" s="83"/>
      <c r="S260" s="83"/>
      <c r="T260" s="83"/>
      <c r="U260" s="83"/>
      <c r="V260" s="83"/>
      <c r="W260" s="83"/>
      <c r="X260" s="83"/>
      <c r="Y260" s="83"/>
      <c r="Z260" s="83"/>
      <c r="AA260" s="83"/>
      <c r="AB260" s="83"/>
    </row>
    <row r="261" spans="1:28">
      <c r="A261" s="438" t="s">
        <v>1323</v>
      </c>
      <c r="B261" s="76" t="s">
        <v>3284</v>
      </c>
      <c r="C261" s="83">
        <v>11208</v>
      </c>
      <c r="D261" s="133">
        <v>0</v>
      </c>
      <c r="E261" s="83">
        <v>33455312</v>
      </c>
      <c r="F261" s="617">
        <v>0</v>
      </c>
      <c r="G261" s="617">
        <v>0</v>
      </c>
      <c r="H261" s="635">
        <v>4.598E-2</v>
      </c>
      <c r="I261" s="617">
        <v>0</v>
      </c>
      <c r="J261" s="617">
        <v>0</v>
      </c>
      <c r="K261" s="83">
        <v>0</v>
      </c>
      <c r="L261" s="635">
        <v>4.598E-2</v>
      </c>
      <c r="M261" s="503">
        <v>1538275.2457600001</v>
      </c>
      <c r="N261" s="83">
        <v>10744</v>
      </c>
      <c r="O261" s="133"/>
      <c r="P261" s="83">
        <v>32057904</v>
      </c>
      <c r="Q261" s="617">
        <v>0</v>
      </c>
      <c r="R261" s="617">
        <v>0</v>
      </c>
      <c r="S261" s="635">
        <v>4.6269999999999999E-2</v>
      </c>
      <c r="T261" s="617">
        <v>0</v>
      </c>
      <c r="U261" s="617">
        <v>0</v>
      </c>
      <c r="V261" s="617">
        <v>0</v>
      </c>
      <c r="W261" s="635">
        <v>4.6269999999999999E-2</v>
      </c>
      <c r="X261" s="503">
        <v>1483319.21808</v>
      </c>
      <c r="Y261" s="503">
        <v>1538275.2457600001</v>
      </c>
      <c r="Z261" s="503">
        <v>1483319.21808</v>
      </c>
      <c r="AA261" s="504">
        <v>-54956.027680000057</v>
      </c>
      <c r="AB261" s="452">
        <v>-3.5725744031490599E-2</v>
      </c>
    </row>
    <row r="262" spans="1:28" ht="15.75" thickBot="1">
      <c r="A262" s="438" t="s">
        <v>1324</v>
      </c>
      <c r="D262" s="102"/>
      <c r="O262" s="102"/>
    </row>
    <row r="263" spans="1:28">
      <c r="A263" s="438" t="s">
        <v>1326</v>
      </c>
      <c r="B263" s="79" t="s">
        <v>3285</v>
      </c>
      <c r="C263" s="78">
        <f>C258+C261</f>
        <v>11208</v>
      </c>
      <c r="D263" s="133">
        <v>0</v>
      </c>
      <c r="E263" s="78">
        <f>E258+E261</f>
        <v>33455312</v>
      </c>
      <c r="F263" s="74" t="s">
        <v>5</v>
      </c>
      <c r="G263" s="74" t="s">
        <v>5</v>
      </c>
      <c r="H263" s="74" t="s">
        <v>5</v>
      </c>
      <c r="I263" s="74" t="s">
        <v>5</v>
      </c>
      <c r="J263" s="74" t="s">
        <v>5</v>
      </c>
      <c r="K263" s="83">
        <v>0</v>
      </c>
      <c r="L263" s="74" t="s">
        <v>5</v>
      </c>
      <c r="M263" s="629">
        <f>M258+M261</f>
        <v>1538275.2457600001</v>
      </c>
      <c r="N263" s="78">
        <f>N258+N261</f>
        <v>11208</v>
      </c>
      <c r="O263" s="133"/>
      <c r="P263" s="78">
        <v>33455776</v>
      </c>
      <c r="Q263" s="74" t="s">
        <v>5</v>
      </c>
      <c r="R263" s="74" t="s">
        <v>5</v>
      </c>
      <c r="S263" s="74" t="s">
        <v>5</v>
      </c>
      <c r="T263" s="74" t="s">
        <v>5</v>
      </c>
      <c r="U263" s="74" t="s">
        <v>5</v>
      </c>
      <c r="V263" s="74" t="s">
        <v>5</v>
      </c>
      <c r="W263" s="74" t="s">
        <v>5</v>
      </c>
      <c r="X263" s="629">
        <v>1553372.18928</v>
      </c>
      <c r="Y263" s="629">
        <v>1538275.2457600001</v>
      </c>
      <c r="Z263" s="629">
        <v>1553372.18928</v>
      </c>
      <c r="AA263" s="629">
        <v>15096.943519999943</v>
      </c>
      <c r="AB263" s="447">
        <f>AA263/Y263</f>
        <v>9.8142016921953061E-3</v>
      </c>
    </row>
    <row r="264" spans="1:28">
      <c r="A264" s="438" t="s">
        <v>1327</v>
      </c>
      <c r="D264" s="102"/>
      <c r="O264" s="102"/>
    </row>
    <row r="265" spans="1:28">
      <c r="A265" s="438" t="s">
        <v>1328</v>
      </c>
    </row>
    <row r="266" spans="1:28">
      <c r="A266" s="438" t="s">
        <v>1330</v>
      </c>
    </row>
    <row r="267" spans="1:28">
      <c r="A267" s="438" t="s">
        <v>1331</v>
      </c>
    </row>
    <row r="268" spans="1:28">
      <c r="A268" s="438" t="s">
        <v>1332</v>
      </c>
    </row>
    <row r="269" spans="1:28">
      <c r="A269" s="438" t="s">
        <v>1333</v>
      </c>
    </row>
    <row r="270" spans="1:28">
      <c r="A270" s="438" t="s">
        <v>1334</v>
      </c>
    </row>
    <row r="271" spans="1:28">
      <c r="A271" s="438" t="s">
        <v>1335</v>
      </c>
    </row>
    <row r="272" spans="1:28">
      <c r="A272" s="438" t="s">
        <v>1336</v>
      </c>
    </row>
    <row r="273" spans="1:1">
      <c r="A273" s="438" t="s">
        <v>1337</v>
      </c>
    </row>
    <row r="274" spans="1:1">
      <c r="A274" s="438" t="s">
        <v>1338</v>
      </c>
    </row>
    <row r="275" spans="1:1">
      <c r="A275" s="438" t="s">
        <v>1339</v>
      </c>
    </row>
    <row r="276" spans="1:1">
      <c r="A276" s="438" t="s">
        <v>1340</v>
      </c>
    </row>
    <row r="277" spans="1:1">
      <c r="A277" s="438" t="s">
        <v>1341</v>
      </c>
    </row>
    <row r="278" spans="1:1">
      <c r="A278" s="438" t="s">
        <v>1342</v>
      </c>
    </row>
    <row r="279" spans="1:1">
      <c r="A279" s="438" t="s">
        <v>1343</v>
      </c>
    </row>
    <row r="280" spans="1:1">
      <c r="A280" s="438" t="s">
        <v>1344</v>
      </c>
    </row>
    <row r="281" spans="1:1">
      <c r="A281" s="438" t="s">
        <v>1345</v>
      </c>
    </row>
    <row r="282" spans="1:1">
      <c r="A282" s="438" t="s">
        <v>1346</v>
      </c>
    </row>
    <row r="283" spans="1:1">
      <c r="A283" s="438" t="s">
        <v>1347</v>
      </c>
    </row>
    <row r="284" spans="1:1">
      <c r="A284" s="438" t="s">
        <v>1469</v>
      </c>
    </row>
    <row r="285" spans="1:1">
      <c r="A285" s="438" t="s">
        <v>3226</v>
      </c>
    </row>
    <row r="286" spans="1:1">
      <c r="A286" s="438" t="s">
        <v>3227</v>
      </c>
    </row>
    <row r="287" spans="1:1">
      <c r="A287" s="438" t="s">
        <v>3228</v>
      </c>
    </row>
    <row r="288" spans="1:1">
      <c r="A288" s="438" t="s">
        <v>3229</v>
      </c>
    </row>
    <row r="289" spans="1:35">
      <c r="A289" s="438" t="s">
        <v>3230</v>
      </c>
    </row>
    <row r="290" spans="1:35" ht="15.75" thickBot="1">
      <c r="A290" s="437"/>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c r="AA290" s="437"/>
      <c r="AB290" s="437"/>
      <c r="AC290" s="437"/>
      <c r="AD290" s="437"/>
      <c r="AE290" s="437"/>
      <c r="AF290" s="437"/>
      <c r="AG290" s="437"/>
      <c r="AH290" s="437"/>
      <c r="AI290" s="437"/>
    </row>
  </sheetData>
  <mergeCells count="16">
    <mergeCell ref="Y16:Y17"/>
    <mergeCell ref="Z16:Z17"/>
    <mergeCell ref="AA16:AA17"/>
    <mergeCell ref="AB16:AB17"/>
    <mergeCell ref="M16:M17"/>
    <mergeCell ref="N16:N17"/>
    <mergeCell ref="O16:O17"/>
    <mergeCell ref="P16:P17"/>
    <mergeCell ref="Q16:W16"/>
    <mergeCell ref="X16:X17"/>
    <mergeCell ref="F16:L16"/>
    <mergeCell ref="A16:A17"/>
    <mergeCell ref="B16:B17"/>
    <mergeCell ref="C16:C17"/>
    <mergeCell ref="D16:D17"/>
    <mergeCell ref="E16:E17"/>
  </mergeCells>
  <pageMargins left="0.5" right="0.5" top="0.75" bottom="0.55000000000000004" header="0.65" footer="0.55000000000000004"/>
  <pageSetup scale="65" pageOrder="overThenDown" orientation="landscape" r:id="rId1"/>
  <headerFooter>
    <oddHeader>&amp;C&amp;"Arial"&amp;10 REVENUE BY RATE SCHEDULE - LIGHTING SCHEDULE CALCULATION&amp;L&amp;"Arial"&amp;10 Schedule: E-13d
 2018 SUBSEQUENT YEAR ADJUSTMENT&amp;R&amp;"Arial"&amp;10 Page &amp;P of &amp;N</oddHeader>
    <oddFooter>&amp;L&amp;"Arial"&amp;10 Supporting Schedules: &amp;R&amp;"Arial"&amp;10 Recap Schedules: E-13a</oddFooter>
  </headerFooter>
  <rowBreaks count="6" manualBreakCount="6">
    <brk id="56" max="16383" man="1"/>
    <brk id="95" max="16383" man="1"/>
    <brk id="134" max="16383" man="1"/>
    <brk id="173" max="16383" man="1"/>
    <brk id="212" max="16383" man="1"/>
    <brk id="251" max="16383" man="1"/>
  </rowBreaks>
  <colBreaks count="2" manualBreakCount="2">
    <brk id="13" max="1048575" man="1"/>
    <brk id="24"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I290"/>
  <sheetViews>
    <sheetView showGridLines="0" showZeros="0" zoomScale="90" zoomScaleNormal="90" workbookViewId="0">
      <selection sqref="A1:A2"/>
    </sheetView>
  </sheetViews>
  <sheetFormatPr defaultRowHeight="15"/>
  <cols>
    <col min="1" max="1" width="6.33203125" style="77" customWidth="1"/>
    <col min="2" max="2" width="45.5" style="77" customWidth="1"/>
    <col min="3" max="35" width="16" style="77" customWidth="1"/>
    <col min="36" max="16384" width="9.33203125" style="77"/>
  </cols>
  <sheetData>
    <row r="1" spans="1:35">
      <c r="A1" s="299" t="s">
        <v>3331</v>
      </c>
    </row>
    <row r="2" spans="1:35">
      <c r="A2" s="299" t="s">
        <v>3288</v>
      </c>
    </row>
    <row r="5" spans="1:35" s="462" customFormat="1" ht="13.5" thickBot="1">
      <c r="A5" s="463"/>
      <c r="B5" s="463"/>
      <c r="C5" s="463"/>
      <c r="D5" s="463"/>
      <c r="E5" s="463"/>
      <c r="F5" s="463"/>
      <c r="G5" s="463"/>
      <c r="H5" s="463"/>
      <c r="I5" s="463"/>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row>
    <row r="6" spans="1:35" s="462" customFormat="1" ht="12.75"/>
    <row r="7" spans="1:35" s="462" customFormat="1" ht="12.75">
      <c r="A7" s="129" t="s">
        <v>3163</v>
      </c>
      <c r="E7" s="129" t="s">
        <v>3164</v>
      </c>
      <c r="K7" s="129" t="s">
        <v>1494</v>
      </c>
      <c r="O7" s="462" t="s">
        <v>3165</v>
      </c>
      <c r="P7" s="129" t="s">
        <v>3166</v>
      </c>
      <c r="V7" s="129" t="s">
        <v>1494</v>
      </c>
      <c r="Z7" s="462" t="s">
        <v>3167</v>
      </c>
      <c r="AA7" s="129" t="s">
        <v>3166</v>
      </c>
      <c r="AG7" s="129" t="s">
        <v>1494</v>
      </c>
    </row>
    <row r="8" spans="1:35" s="462" customFormat="1" ht="12.75">
      <c r="E8" s="129" t="s">
        <v>3168</v>
      </c>
      <c r="K8" s="129" t="s">
        <v>3169</v>
      </c>
      <c r="P8" s="129" t="s">
        <v>3170</v>
      </c>
      <c r="V8" s="129" t="s">
        <v>3169</v>
      </c>
      <c r="AA8" s="129" t="s">
        <v>3170</v>
      </c>
      <c r="AG8" s="129" t="s">
        <v>3169</v>
      </c>
    </row>
    <row r="9" spans="1:35" s="462" customFormat="1" ht="12.75">
      <c r="A9" s="129" t="s">
        <v>3171</v>
      </c>
      <c r="E9" s="129" t="s">
        <v>3172</v>
      </c>
      <c r="K9" s="129" t="s">
        <v>3173</v>
      </c>
      <c r="P9" s="129" t="s">
        <v>3174</v>
      </c>
      <c r="V9" s="129" t="s">
        <v>3173</v>
      </c>
      <c r="AA9" s="129" t="s">
        <v>3174</v>
      </c>
      <c r="AG9" s="129" t="s">
        <v>3173</v>
      </c>
    </row>
    <row r="10" spans="1:35" s="462" customFormat="1" ht="12.75">
      <c r="A10" s="129" t="s">
        <v>3175</v>
      </c>
      <c r="E10" s="129" t="s">
        <v>3176</v>
      </c>
      <c r="K10" s="129" t="s">
        <v>3177</v>
      </c>
      <c r="P10" s="129" t="s">
        <v>3178</v>
      </c>
      <c r="V10" s="129" t="s">
        <v>3177</v>
      </c>
      <c r="AA10" s="129" t="s">
        <v>3178</v>
      </c>
      <c r="AG10" s="129" t="s">
        <v>3177</v>
      </c>
    </row>
    <row r="11" spans="1:35" s="462" customFormat="1" ht="12.75">
      <c r="E11" s="129" t="s">
        <v>3179</v>
      </c>
      <c r="K11" s="129" t="s">
        <v>3180</v>
      </c>
      <c r="P11" s="129" t="s">
        <v>3181</v>
      </c>
      <c r="V11" s="129" t="s">
        <v>3180</v>
      </c>
      <c r="AA11" s="129" t="s">
        <v>3181</v>
      </c>
      <c r="AG11" s="129" t="s">
        <v>3180</v>
      </c>
    </row>
    <row r="12" spans="1:35" s="462" customFormat="1" ht="12.75">
      <c r="A12" s="129" t="s">
        <v>3182</v>
      </c>
      <c r="K12" s="129" t="s">
        <v>3183</v>
      </c>
      <c r="V12" s="129" t="s">
        <v>3183</v>
      </c>
      <c r="AG12" s="129" t="s">
        <v>3183</v>
      </c>
    </row>
    <row r="13" spans="1:35" ht="15.75" thickBot="1">
      <c r="A13" s="463"/>
      <c r="B13" s="463"/>
      <c r="C13" s="463"/>
      <c r="D13" s="463"/>
      <c r="E13" s="463"/>
      <c r="F13" s="463"/>
      <c r="G13" s="463"/>
      <c r="H13" s="463"/>
      <c r="I13" s="463"/>
      <c r="J13" s="463"/>
      <c r="K13" s="463"/>
      <c r="L13" s="463"/>
      <c r="M13" s="463"/>
      <c r="N13" s="463"/>
      <c r="O13" s="463"/>
      <c r="P13" s="463"/>
      <c r="Q13" s="463"/>
      <c r="R13" s="463"/>
      <c r="S13" s="463"/>
      <c r="T13" s="463"/>
      <c r="U13" s="463"/>
      <c r="V13" s="463"/>
      <c r="W13" s="463"/>
      <c r="X13" s="463"/>
      <c r="Y13" s="463"/>
      <c r="Z13" s="463"/>
      <c r="AA13" s="463"/>
      <c r="AB13" s="463"/>
      <c r="AC13" s="463"/>
      <c r="AD13" s="463"/>
      <c r="AE13" s="463"/>
      <c r="AF13" s="463"/>
      <c r="AG13" s="463"/>
      <c r="AH13" s="463"/>
      <c r="AI13" s="463"/>
    </row>
    <row r="14" spans="1:35">
      <c r="B14" s="438" t="s">
        <v>64</v>
      </c>
      <c r="C14" s="438" t="s">
        <v>65</v>
      </c>
      <c r="D14" s="438" t="s">
        <v>66</v>
      </c>
      <c r="E14" s="438" t="s">
        <v>67</v>
      </c>
      <c r="F14" s="438" t="s">
        <v>75</v>
      </c>
      <c r="G14" s="438" t="s">
        <v>68</v>
      </c>
      <c r="H14" s="438" t="s">
        <v>69</v>
      </c>
      <c r="I14" s="438" t="s">
        <v>70</v>
      </c>
      <c r="J14" s="438" t="s">
        <v>71</v>
      </c>
      <c r="K14" s="438" t="s">
        <v>72</v>
      </c>
      <c r="L14" s="438" t="s">
        <v>73</v>
      </c>
      <c r="M14" s="438" t="s">
        <v>74</v>
      </c>
      <c r="N14" s="438" t="s">
        <v>65</v>
      </c>
      <c r="O14" s="438" t="s">
        <v>66</v>
      </c>
      <c r="P14" s="438" t="s">
        <v>67</v>
      </c>
      <c r="Q14" s="438" t="s">
        <v>75</v>
      </c>
      <c r="R14" s="438" t="s">
        <v>68</v>
      </c>
      <c r="S14" s="438" t="s">
        <v>69</v>
      </c>
      <c r="T14" s="438" t="s">
        <v>70</v>
      </c>
      <c r="U14" s="438" t="s">
        <v>71</v>
      </c>
      <c r="V14" s="438" t="s">
        <v>72</v>
      </c>
      <c r="W14" s="438" t="s">
        <v>73</v>
      </c>
      <c r="X14" s="438" t="s">
        <v>74</v>
      </c>
      <c r="Y14" s="438" t="s">
        <v>65</v>
      </c>
      <c r="Z14" s="438" t="s">
        <v>66</v>
      </c>
      <c r="AA14" s="438" t="s">
        <v>67</v>
      </c>
      <c r="AB14" s="438" t="s">
        <v>75</v>
      </c>
    </row>
    <row r="15" spans="1:35" ht="15.75" thickBot="1">
      <c r="A15" s="437"/>
      <c r="B15" s="437"/>
      <c r="C15" s="437"/>
      <c r="D15" s="437"/>
      <c r="E15" s="437"/>
      <c r="F15" s="437"/>
      <c r="G15" s="437"/>
      <c r="H15" s="437"/>
      <c r="I15" s="437"/>
      <c r="J15" s="437"/>
      <c r="K15" s="437"/>
      <c r="L15" s="437"/>
      <c r="M15" s="437"/>
      <c r="N15" s="437"/>
      <c r="O15" s="437"/>
      <c r="P15" s="437"/>
      <c r="Q15" s="437"/>
      <c r="R15" s="437"/>
      <c r="S15" s="437"/>
      <c r="T15" s="437"/>
      <c r="U15" s="437"/>
      <c r="V15" s="437"/>
      <c r="W15" s="437"/>
      <c r="X15" s="437"/>
      <c r="Y15" s="437"/>
      <c r="Z15" s="437"/>
      <c r="AA15" s="437"/>
      <c r="AB15" s="437"/>
      <c r="AC15" s="437"/>
      <c r="AD15" s="437"/>
      <c r="AE15" s="437"/>
      <c r="AF15" s="437"/>
      <c r="AG15" s="437"/>
      <c r="AH15" s="437"/>
      <c r="AI15" s="437"/>
    </row>
    <row r="16" spans="1:35" ht="15.75" thickBot="1">
      <c r="A16" s="760" t="s">
        <v>117</v>
      </c>
      <c r="B16" s="760" t="s">
        <v>3184</v>
      </c>
      <c r="C16" s="760" t="s">
        <v>3185</v>
      </c>
      <c r="D16" s="760" t="s">
        <v>3186</v>
      </c>
      <c r="E16" s="760" t="s">
        <v>3187</v>
      </c>
      <c r="F16" s="760" t="s">
        <v>3188</v>
      </c>
      <c r="G16" s="759"/>
      <c r="H16" s="759"/>
      <c r="I16" s="759"/>
      <c r="J16" s="759"/>
      <c r="K16" s="759"/>
      <c r="L16" s="761"/>
      <c r="M16" s="760" t="s">
        <v>3189</v>
      </c>
      <c r="N16" s="760" t="s">
        <v>3185</v>
      </c>
      <c r="O16" s="760" t="s">
        <v>3186</v>
      </c>
      <c r="P16" s="760" t="s">
        <v>3187</v>
      </c>
      <c r="Q16" s="760" t="s">
        <v>3190</v>
      </c>
      <c r="R16" s="759"/>
      <c r="S16" s="759"/>
      <c r="T16" s="759"/>
      <c r="U16" s="759"/>
      <c r="V16" s="759"/>
      <c r="W16" s="761"/>
      <c r="X16" s="760" t="s">
        <v>3191</v>
      </c>
      <c r="Y16" s="760" t="s">
        <v>3192</v>
      </c>
      <c r="Z16" s="760" t="s">
        <v>3193</v>
      </c>
      <c r="AA16" s="760" t="s">
        <v>3194</v>
      </c>
      <c r="AB16" s="760" t="s">
        <v>3195</v>
      </c>
    </row>
    <row r="17" spans="1:28" ht="39" thickBot="1">
      <c r="A17" s="760"/>
      <c r="B17" s="760"/>
      <c r="C17" s="760"/>
      <c r="D17" s="760"/>
      <c r="E17" s="760"/>
      <c r="F17" s="578" t="s">
        <v>3196</v>
      </c>
      <c r="G17" s="578" t="s">
        <v>3197</v>
      </c>
      <c r="H17" s="578" t="s">
        <v>3198</v>
      </c>
      <c r="I17" s="578" t="s">
        <v>3199</v>
      </c>
      <c r="J17" s="578" t="s">
        <v>3200</v>
      </c>
      <c r="K17" s="578" t="s">
        <v>3201</v>
      </c>
      <c r="L17" s="578" t="s">
        <v>3202</v>
      </c>
      <c r="M17" s="760"/>
      <c r="N17" s="760"/>
      <c r="O17" s="760"/>
      <c r="P17" s="760"/>
      <c r="Q17" s="578" t="s">
        <v>3196</v>
      </c>
      <c r="R17" s="578" t="s">
        <v>3197</v>
      </c>
      <c r="S17" s="578" t="s">
        <v>3198</v>
      </c>
      <c r="T17" s="578" t="s">
        <v>3199</v>
      </c>
      <c r="U17" s="578" t="s">
        <v>3200</v>
      </c>
      <c r="V17" s="578" t="s">
        <v>3201</v>
      </c>
      <c r="W17" s="578" t="s">
        <v>3202</v>
      </c>
      <c r="X17" s="760"/>
      <c r="Y17" s="760"/>
      <c r="Z17" s="760"/>
      <c r="AA17" s="760"/>
      <c r="AB17" s="760"/>
    </row>
    <row r="18" spans="1:28">
      <c r="A18" s="438" t="s">
        <v>1237</v>
      </c>
      <c r="B18" s="615" t="s">
        <v>3203</v>
      </c>
      <c r="C18" s="83"/>
      <c r="D18" s="83"/>
      <c r="E18" s="83"/>
      <c r="F18" s="83"/>
      <c r="G18" s="83"/>
      <c r="H18" s="83"/>
      <c r="I18" s="83"/>
      <c r="J18" s="83"/>
      <c r="K18" s="74"/>
      <c r="L18" s="83"/>
      <c r="M18" s="83"/>
      <c r="N18" s="83"/>
      <c r="O18" s="83"/>
      <c r="P18" s="83"/>
      <c r="Q18" s="83"/>
      <c r="R18" s="83"/>
      <c r="S18" s="83"/>
      <c r="T18" s="83"/>
      <c r="U18" s="83"/>
      <c r="V18" s="83"/>
      <c r="W18" s="83"/>
      <c r="X18" s="83"/>
      <c r="Y18" s="83"/>
      <c r="Z18" s="83"/>
      <c r="AA18" s="83"/>
      <c r="AB18" s="83"/>
    </row>
    <row r="19" spans="1:28">
      <c r="A19" s="438" t="s">
        <v>1240</v>
      </c>
      <c r="B19" s="76" t="s">
        <v>3204</v>
      </c>
      <c r="C19" s="83"/>
      <c r="D19" s="83"/>
      <c r="E19" s="83"/>
      <c r="F19" s="83"/>
      <c r="G19" s="83"/>
      <c r="H19" s="83"/>
      <c r="I19" s="83"/>
      <c r="J19" s="83"/>
      <c r="K19" s="83"/>
      <c r="L19" s="83"/>
      <c r="M19" s="83"/>
      <c r="N19" s="83"/>
      <c r="O19" s="83"/>
      <c r="P19" s="83"/>
      <c r="Q19" s="83"/>
      <c r="R19" s="83"/>
      <c r="S19" s="83"/>
      <c r="T19" s="83"/>
      <c r="U19" s="83"/>
      <c r="V19" s="83"/>
      <c r="W19" s="83"/>
      <c r="X19" s="83"/>
      <c r="Y19" s="83"/>
      <c r="Z19" s="83"/>
      <c r="AA19" s="83"/>
      <c r="AB19" s="83"/>
    </row>
    <row r="20" spans="1:28" ht="15.75" thickBot="1">
      <c r="A20" s="438" t="s">
        <v>1242</v>
      </c>
      <c r="B20" s="616" t="s">
        <v>3205</v>
      </c>
      <c r="C20" s="83"/>
      <c r="D20" s="83"/>
      <c r="E20" s="83"/>
      <c r="F20" s="83"/>
      <c r="G20" s="83"/>
      <c r="H20" s="83"/>
      <c r="I20" s="83"/>
      <c r="J20" s="83"/>
      <c r="K20" s="83"/>
      <c r="L20" s="83"/>
      <c r="M20" s="83"/>
      <c r="N20" s="83"/>
      <c r="O20" s="83"/>
      <c r="P20" s="83"/>
      <c r="Q20" s="83"/>
      <c r="R20" s="83"/>
      <c r="S20" s="83"/>
      <c r="T20" s="83"/>
      <c r="U20" s="83"/>
      <c r="V20" s="83"/>
      <c r="W20" s="83"/>
      <c r="X20" s="83"/>
      <c r="Y20" s="83"/>
      <c r="Z20" s="83"/>
      <c r="AA20" s="83"/>
      <c r="AB20" s="83"/>
    </row>
    <row r="21" spans="1:28">
      <c r="A21" s="438" t="s">
        <v>1244</v>
      </c>
      <c r="B21" s="76" t="s">
        <v>3206</v>
      </c>
      <c r="C21" s="83">
        <v>2000388.4220046974</v>
      </c>
      <c r="D21" s="83">
        <v>28.999999999999996</v>
      </c>
      <c r="E21" s="83">
        <v>58011264.238136217</v>
      </c>
      <c r="F21" s="617">
        <v>3.89</v>
      </c>
      <c r="G21" s="617">
        <v>1.8299999999999998</v>
      </c>
      <c r="H21" s="617">
        <v>0.8099961719621378</v>
      </c>
      <c r="I21" s="617">
        <v>0</v>
      </c>
      <c r="J21" s="617">
        <v>0</v>
      </c>
      <c r="K21" s="83">
        <v>0</v>
      </c>
      <c r="L21" s="617">
        <v>6.5299961719621376</v>
      </c>
      <c r="M21" s="503">
        <v>13062528.738128055</v>
      </c>
      <c r="N21" s="83">
        <v>2000388.4220046974</v>
      </c>
      <c r="O21" s="83">
        <v>28.999999999999996</v>
      </c>
      <c r="P21" s="83">
        <v>58011264.238136217</v>
      </c>
      <c r="Q21" s="618">
        <v>3.89</v>
      </c>
      <c r="R21" s="618">
        <v>1.91</v>
      </c>
      <c r="S21" s="618">
        <v>1.09649</v>
      </c>
      <c r="T21" s="618">
        <v>0</v>
      </c>
      <c r="U21" s="618">
        <v>0</v>
      </c>
      <c r="V21" s="619">
        <v>0</v>
      </c>
      <c r="W21" s="618">
        <v>6.9</v>
      </c>
      <c r="X21" s="620">
        <v>13802680.111832412</v>
      </c>
      <c r="Y21" s="619">
        <v>13062528.738128055</v>
      </c>
      <c r="Z21" s="619">
        <v>13802680.111832412</v>
      </c>
      <c r="AA21" s="620">
        <v>740151.37370435707</v>
      </c>
      <c r="AB21" s="621">
        <v>5.6662181461384145E-2</v>
      </c>
    </row>
    <row r="22" spans="1:28">
      <c r="A22" s="438" t="s">
        <v>1246</v>
      </c>
      <c r="B22" s="76" t="s">
        <v>3207</v>
      </c>
      <c r="C22" s="83">
        <v>1880774.4731249062</v>
      </c>
      <c r="D22" s="83">
        <v>41</v>
      </c>
      <c r="E22" s="83">
        <v>77111753.398121148</v>
      </c>
      <c r="F22" s="617">
        <v>3.96</v>
      </c>
      <c r="G22" s="617">
        <v>1.84</v>
      </c>
      <c r="H22" s="617">
        <v>1.1399999999999999</v>
      </c>
      <c r="I22" s="617">
        <v>0</v>
      </c>
      <c r="J22" s="617">
        <v>0</v>
      </c>
      <c r="K22" s="83">
        <v>0</v>
      </c>
      <c r="L22" s="617">
        <v>6.9399999999999995</v>
      </c>
      <c r="M22" s="503">
        <v>13052574.843486847</v>
      </c>
      <c r="N22" s="83">
        <v>1880774.4731249062</v>
      </c>
      <c r="O22" s="83">
        <v>41</v>
      </c>
      <c r="P22" s="83">
        <v>77111753.398121148</v>
      </c>
      <c r="Q22" s="618">
        <v>3.96</v>
      </c>
      <c r="R22" s="618">
        <v>1.92</v>
      </c>
      <c r="S22" s="618">
        <v>1.5502100000000001</v>
      </c>
      <c r="T22" s="618">
        <v>0</v>
      </c>
      <c r="U22" s="618">
        <v>0</v>
      </c>
      <c r="V22" s="619">
        <v>0</v>
      </c>
      <c r="W22" s="618">
        <v>7.43</v>
      </c>
      <c r="X22" s="620">
        <v>13974154.335318053</v>
      </c>
      <c r="Y22" s="619">
        <v>13052574.843486847</v>
      </c>
      <c r="Z22" s="619">
        <v>13974154.335318053</v>
      </c>
      <c r="AA22" s="620">
        <v>921579.49183120579</v>
      </c>
      <c r="AB22" s="621">
        <v>7.0605187319884868E-2</v>
      </c>
    </row>
    <row r="23" spans="1:28">
      <c r="A23" s="438" t="s">
        <v>1248</v>
      </c>
      <c r="B23" s="76" t="s">
        <v>3208</v>
      </c>
      <c r="C23" s="83">
        <v>1137586.9865577931</v>
      </c>
      <c r="D23" s="83">
        <v>60</v>
      </c>
      <c r="E23" s="83">
        <v>68255219.193467587</v>
      </c>
      <c r="F23" s="617">
        <v>4.08</v>
      </c>
      <c r="G23" s="617">
        <v>1.87</v>
      </c>
      <c r="H23" s="617">
        <v>1.67</v>
      </c>
      <c r="I23" s="617">
        <v>0</v>
      </c>
      <c r="J23" s="617">
        <v>0</v>
      </c>
      <c r="K23" s="83">
        <v>0</v>
      </c>
      <c r="L23" s="617">
        <v>7.62</v>
      </c>
      <c r="M23" s="503">
        <v>8668412.8375703841</v>
      </c>
      <c r="N23" s="83">
        <v>1137586.9865577931</v>
      </c>
      <c r="O23" s="83">
        <v>60</v>
      </c>
      <c r="P23" s="83">
        <v>68255219.193467587</v>
      </c>
      <c r="Q23" s="618">
        <v>4.08</v>
      </c>
      <c r="R23" s="618">
        <v>1.95</v>
      </c>
      <c r="S23" s="618">
        <v>2.2686000000000002</v>
      </c>
      <c r="T23" s="618">
        <v>0</v>
      </c>
      <c r="U23" s="618">
        <v>0</v>
      </c>
      <c r="V23" s="619">
        <v>0</v>
      </c>
      <c r="W23" s="618">
        <v>8.3000000000000007</v>
      </c>
      <c r="X23" s="620">
        <v>9441971.9884296842</v>
      </c>
      <c r="Y23" s="619">
        <v>8668412.8375703841</v>
      </c>
      <c r="Z23" s="619">
        <v>9441971.9884296842</v>
      </c>
      <c r="AA23" s="620">
        <v>773559.15085930005</v>
      </c>
      <c r="AB23" s="621">
        <v>8.9238845144357037E-2</v>
      </c>
    </row>
    <row r="24" spans="1:28">
      <c r="A24" s="438" t="s">
        <v>1320</v>
      </c>
      <c r="B24" s="76" t="s">
        <v>3209</v>
      </c>
      <c r="C24" s="83">
        <v>805585.56076287967</v>
      </c>
      <c r="D24" s="83">
        <v>88</v>
      </c>
      <c r="E24" s="83">
        <v>70891646.680466741</v>
      </c>
      <c r="F24" s="617">
        <v>6.18</v>
      </c>
      <c r="G24" s="617">
        <v>2.38</v>
      </c>
      <c r="H24" s="617">
        <v>2.4599998140267494</v>
      </c>
      <c r="I24" s="617">
        <v>0</v>
      </c>
      <c r="J24" s="617">
        <v>0</v>
      </c>
      <c r="K24" s="83">
        <v>0</v>
      </c>
      <c r="L24" s="617">
        <v>11.019999814026749</v>
      </c>
      <c r="M24" s="503">
        <v>8877552.7297895681</v>
      </c>
      <c r="N24" s="83">
        <v>805585.56076287967</v>
      </c>
      <c r="O24" s="83">
        <v>88</v>
      </c>
      <c r="P24" s="83">
        <v>70891646.680466741</v>
      </c>
      <c r="Q24" s="618">
        <v>6.18</v>
      </c>
      <c r="R24" s="618">
        <v>2.48</v>
      </c>
      <c r="S24" s="618">
        <v>3.3272800000000005</v>
      </c>
      <c r="T24" s="618">
        <v>0</v>
      </c>
      <c r="U24" s="618">
        <v>0</v>
      </c>
      <c r="V24" s="619">
        <v>0</v>
      </c>
      <c r="W24" s="618">
        <v>11.99</v>
      </c>
      <c r="X24" s="620">
        <v>9658970.8735469282</v>
      </c>
      <c r="Y24" s="619">
        <v>8877552.7297895681</v>
      </c>
      <c r="Z24" s="619">
        <v>9658970.8735469282</v>
      </c>
      <c r="AA24" s="620">
        <v>781418.14375736006</v>
      </c>
      <c r="AB24" s="621">
        <v>8.8021796945821421E-2</v>
      </c>
    </row>
    <row r="25" spans="1:28">
      <c r="A25" s="438" t="s">
        <v>1321</v>
      </c>
      <c r="B25" s="76" t="s">
        <v>3210</v>
      </c>
      <c r="C25" s="83">
        <v>245464.56422625703</v>
      </c>
      <c r="D25" s="83">
        <v>168</v>
      </c>
      <c r="E25" s="83">
        <v>41238046.790011175</v>
      </c>
      <c r="F25" s="617">
        <v>6.2400000000000011</v>
      </c>
      <c r="G25" s="617">
        <v>2.39</v>
      </c>
      <c r="H25" s="617">
        <v>4.6900000000000004</v>
      </c>
      <c r="I25" s="617">
        <v>0</v>
      </c>
      <c r="J25" s="617">
        <v>0</v>
      </c>
      <c r="K25" s="83">
        <v>0</v>
      </c>
      <c r="L25" s="617">
        <v>13.32</v>
      </c>
      <c r="M25" s="503">
        <v>3269587.9954937436</v>
      </c>
      <c r="N25" s="83">
        <v>245464.56422625703</v>
      </c>
      <c r="O25" s="83">
        <v>168</v>
      </c>
      <c r="P25" s="83">
        <v>41238046.790011175</v>
      </c>
      <c r="Q25" s="618">
        <v>6.24</v>
      </c>
      <c r="R25" s="618">
        <v>2.4900000000000002</v>
      </c>
      <c r="S25" s="618">
        <v>6.3520800000000008</v>
      </c>
      <c r="T25" s="618">
        <v>0</v>
      </c>
      <c r="U25" s="618">
        <v>0</v>
      </c>
      <c r="V25" s="619">
        <v>0</v>
      </c>
      <c r="W25" s="618">
        <v>15.08</v>
      </c>
      <c r="X25" s="620">
        <v>3701605.6285319561</v>
      </c>
      <c r="Y25" s="619">
        <v>3269587.9954937436</v>
      </c>
      <c r="Z25" s="619">
        <v>3701605.6285319561</v>
      </c>
      <c r="AA25" s="620">
        <v>432017.63303821255</v>
      </c>
      <c r="AB25" s="621">
        <v>0.13213213213213218</v>
      </c>
    </row>
    <row r="26" spans="1:28">
      <c r="A26" s="438" t="s">
        <v>1322</v>
      </c>
      <c r="B26" s="76" t="s">
        <v>3211</v>
      </c>
      <c r="C26" s="83">
        <v>18748</v>
      </c>
      <c r="D26" s="83">
        <v>116</v>
      </c>
      <c r="E26" s="83">
        <v>2174768.0000000005</v>
      </c>
      <c r="F26" s="617">
        <v>6.580000000000001</v>
      </c>
      <c r="G26" s="617">
        <v>2.6</v>
      </c>
      <c r="H26" s="617">
        <v>3.24</v>
      </c>
      <c r="I26" s="617">
        <v>0</v>
      </c>
      <c r="J26" s="617">
        <v>0</v>
      </c>
      <c r="K26" s="83">
        <v>0</v>
      </c>
      <c r="L26" s="617">
        <v>12.420000000000002</v>
      </c>
      <c r="M26" s="503">
        <v>232850.16000000003</v>
      </c>
      <c r="N26" s="83">
        <v>18748</v>
      </c>
      <c r="O26" s="83">
        <v>116</v>
      </c>
      <c r="P26" s="83">
        <v>2174768.0000000005</v>
      </c>
      <c r="Q26" s="618">
        <v>6.58</v>
      </c>
      <c r="R26" s="618">
        <v>2.71</v>
      </c>
      <c r="S26" s="618">
        <v>4.3859600000000007</v>
      </c>
      <c r="T26" s="618">
        <v>0</v>
      </c>
      <c r="U26" s="618">
        <v>0</v>
      </c>
      <c r="V26" s="619">
        <v>0</v>
      </c>
      <c r="W26" s="618">
        <v>13.68</v>
      </c>
      <c r="X26" s="620">
        <v>256472.63999999998</v>
      </c>
      <c r="Y26" s="619">
        <v>232850.16000000003</v>
      </c>
      <c r="Z26" s="619">
        <v>256472.63999999998</v>
      </c>
      <c r="AA26" s="620">
        <v>23622.479999999952</v>
      </c>
      <c r="AB26" s="621">
        <v>0.10144927536231862</v>
      </c>
    </row>
    <row r="27" spans="1:28">
      <c r="A27" s="438" t="s">
        <v>1323</v>
      </c>
      <c r="B27" s="76" t="s">
        <v>3212</v>
      </c>
      <c r="C27" s="83">
        <v>420</v>
      </c>
      <c r="D27" s="83">
        <v>411</v>
      </c>
      <c r="E27" s="83">
        <v>172620</v>
      </c>
      <c r="F27" s="617">
        <v>9.9</v>
      </c>
      <c r="G27" s="617">
        <v>4.6500000000000004</v>
      </c>
      <c r="H27" s="617">
        <v>11.47</v>
      </c>
      <c r="I27" s="617">
        <v>0</v>
      </c>
      <c r="J27" s="617">
        <v>0</v>
      </c>
      <c r="K27" s="83">
        <v>0</v>
      </c>
      <c r="L27" s="617">
        <v>26.020000000000003</v>
      </c>
      <c r="M27" s="503">
        <v>10928.400000000001</v>
      </c>
      <c r="N27" s="83">
        <v>420</v>
      </c>
      <c r="O27" s="83">
        <v>411</v>
      </c>
      <c r="P27" s="83">
        <v>172620</v>
      </c>
      <c r="Q27" s="618">
        <v>9.9</v>
      </c>
      <c r="R27" s="618">
        <v>4.8499999999999996</v>
      </c>
      <c r="S27" s="618">
        <v>15.539910000000001</v>
      </c>
      <c r="T27" s="618">
        <v>0</v>
      </c>
      <c r="U27" s="618">
        <v>0</v>
      </c>
      <c r="V27" s="619">
        <v>0</v>
      </c>
      <c r="W27" s="618">
        <v>30.29</v>
      </c>
      <c r="X27" s="620">
        <v>12721.8</v>
      </c>
      <c r="Y27" s="619">
        <v>10928.400000000001</v>
      </c>
      <c r="Z27" s="619">
        <v>12721.8</v>
      </c>
      <c r="AA27" s="620">
        <v>1793.3999999999978</v>
      </c>
      <c r="AB27" s="621">
        <v>0.1641045349730974</v>
      </c>
    </row>
    <row r="28" spans="1:28">
      <c r="A28" s="438" t="s">
        <v>1324</v>
      </c>
      <c r="Q28" s="622"/>
      <c r="R28" s="622"/>
      <c r="S28" s="622"/>
      <c r="T28" s="622"/>
      <c r="U28" s="622"/>
      <c r="V28" s="622"/>
      <c r="W28" s="622"/>
      <c r="X28" s="622"/>
      <c r="Y28" s="622"/>
      <c r="Z28" s="622"/>
      <c r="AA28" s="622"/>
      <c r="AB28" s="622"/>
    </row>
    <row r="29" spans="1:28" ht="15.75" thickBot="1">
      <c r="A29" s="438" t="s">
        <v>1326</v>
      </c>
      <c r="B29" s="616" t="s">
        <v>3213</v>
      </c>
      <c r="C29" s="83"/>
      <c r="D29" s="83"/>
      <c r="E29" s="83"/>
      <c r="F29" s="83"/>
      <c r="G29" s="83"/>
      <c r="H29" s="83"/>
      <c r="I29" s="83"/>
      <c r="J29" s="83"/>
      <c r="K29" s="83"/>
      <c r="L29" s="83"/>
      <c r="M29" s="83"/>
      <c r="N29" s="83"/>
      <c r="O29" s="83"/>
      <c r="P29" s="83"/>
      <c r="Q29" s="618"/>
      <c r="R29" s="618"/>
      <c r="S29" s="618"/>
      <c r="T29" s="618"/>
      <c r="U29" s="618"/>
      <c r="V29" s="619"/>
      <c r="W29" s="618"/>
      <c r="X29" s="620"/>
      <c r="Y29" s="619"/>
      <c r="Z29" s="619"/>
      <c r="AA29" s="620"/>
      <c r="AB29" s="621"/>
    </row>
    <row r="30" spans="1:28">
      <c r="A30" s="438" t="s">
        <v>1327</v>
      </c>
      <c r="B30" s="76" t="s">
        <v>3214</v>
      </c>
      <c r="C30" s="83">
        <v>4147.9999999999991</v>
      </c>
      <c r="D30" s="83">
        <v>62</v>
      </c>
      <c r="E30" s="83">
        <v>257176.00000000003</v>
      </c>
      <c r="F30" s="617">
        <v>3.07</v>
      </c>
      <c r="G30" s="617">
        <v>1.64</v>
      </c>
      <c r="H30" s="617">
        <v>1.7299999999999998</v>
      </c>
      <c r="I30" s="617">
        <v>0</v>
      </c>
      <c r="J30" s="617">
        <v>0</v>
      </c>
      <c r="K30" s="83">
        <v>0</v>
      </c>
      <c r="L30" s="617">
        <v>6.4399999999999995</v>
      </c>
      <c r="M30" s="503">
        <v>26713.119999999992</v>
      </c>
      <c r="N30" s="83">
        <v>4147.9999999999991</v>
      </c>
      <c r="O30" s="83">
        <v>62</v>
      </c>
      <c r="P30" s="83">
        <v>257176.00000000003</v>
      </c>
      <c r="Q30" s="618">
        <v>3.07</v>
      </c>
      <c r="R30" s="618">
        <v>1.71</v>
      </c>
      <c r="S30" s="618">
        <v>2.3442200000000004</v>
      </c>
      <c r="T30" s="618">
        <v>0</v>
      </c>
      <c r="U30" s="618">
        <v>0</v>
      </c>
      <c r="V30" s="619">
        <v>0</v>
      </c>
      <c r="W30" s="618">
        <v>7.12</v>
      </c>
      <c r="X30" s="620">
        <v>29533.759999999995</v>
      </c>
      <c r="Y30" s="619">
        <v>26713.119999999992</v>
      </c>
      <c r="Z30" s="619">
        <v>29533.759999999995</v>
      </c>
      <c r="AA30" s="620">
        <v>2820.6400000000031</v>
      </c>
      <c r="AB30" s="621">
        <v>0.10559006211180139</v>
      </c>
    </row>
    <row r="31" spans="1:28">
      <c r="A31" s="438" t="s">
        <v>1328</v>
      </c>
      <c r="B31" s="76" t="s">
        <v>3215</v>
      </c>
      <c r="C31" s="83">
        <v>5580</v>
      </c>
      <c r="D31" s="83">
        <v>77</v>
      </c>
      <c r="E31" s="83">
        <v>429660</v>
      </c>
      <c r="F31" s="617">
        <v>3.1200000000000006</v>
      </c>
      <c r="G31" s="617">
        <v>1.6400000000000001</v>
      </c>
      <c r="H31" s="617">
        <v>2.1490967741935481</v>
      </c>
      <c r="I31" s="617">
        <v>0</v>
      </c>
      <c r="J31" s="617">
        <v>0</v>
      </c>
      <c r="K31" s="83">
        <v>0</v>
      </c>
      <c r="L31" s="617">
        <v>6.9090967741935483</v>
      </c>
      <c r="M31" s="503">
        <v>38552.76</v>
      </c>
      <c r="N31" s="83">
        <v>5580</v>
      </c>
      <c r="O31" s="83">
        <v>77</v>
      </c>
      <c r="P31" s="83">
        <v>429660</v>
      </c>
      <c r="Q31" s="618">
        <v>3.12</v>
      </c>
      <c r="R31" s="618">
        <v>1.71</v>
      </c>
      <c r="S31" s="618">
        <v>2.9113700000000002</v>
      </c>
      <c r="T31" s="618">
        <v>0</v>
      </c>
      <c r="U31" s="618">
        <v>0</v>
      </c>
      <c r="V31" s="619">
        <v>0</v>
      </c>
      <c r="W31" s="618">
        <v>7.74</v>
      </c>
      <c r="X31" s="620">
        <v>43189.200000000004</v>
      </c>
      <c r="Y31" s="619">
        <v>38552.76</v>
      </c>
      <c r="Z31" s="619">
        <v>43189.200000000004</v>
      </c>
      <c r="AA31" s="620">
        <v>4636.4400000000023</v>
      </c>
      <c r="AB31" s="621">
        <v>0.1202622069081436</v>
      </c>
    </row>
    <row r="32" spans="1:28">
      <c r="A32" s="438" t="s">
        <v>1330</v>
      </c>
      <c r="B32" s="76" t="s">
        <v>3216</v>
      </c>
      <c r="C32" s="83">
        <v>108</v>
      </c>
      <c r="D32" s="83">
        <v>104</v>
      </c>
      <c r="E32" s="83">
        <v>11232</v>
      </c>
      <c r="F32" s="617">
        <v>5.21</v>
      </c>
      <c r="G32" s="617">
        <v>2.37</v>
      </c>
      <c r="H32" s="617">
        <v>2.9</v>
      </c>
      <c r="I32" s="617">
        <v>0</v>
      </c>
      <c r="J32" s="617">
        <v>0</v>
      </c>
      <c r="K32" s="83">
        <v>0</v>
      </c>
      <c r="L32" s="617">
        <v>10.48</v>
      </c>
      <c r="M32" s="503">
        <v>1131.8400000000001</v>
      </c>
      <c r="N32" s="83">
        <v>108</v>
      </c>
      <c r="O32" s="83">
        <v>104</v>
      </c>
      <c r="P32" s="83">
        <v>11232</v>
      </c>
      <c r="Q32" s="618">
        <v>5.21</v>
      </c>
      <c r="R32" s="618">
        <v>2.4700000000000002</v>
      </c>
      <c r="S32" s="618">
        <v>3.9322400000000002</v>
      </c>
      <c r="T32" s="618">
        <v>0</v>
      </c>
      <c r="U32" s="618">
        <v>0</v>
      </c>
      <c r="V32" s="619">
        <v>0</v>
      </c>
      <c r="W32" s="618">
        <v>11.61</v>
      </c>
      <c r="X32" s="620">
        <v>1253.8799999999999</v>
      </c>
      <c r="Y32" s="619">
        <v>1131.8400000000001</v>
      </c>
      <c r="Z32" s="619">
        <v>1253.8799999999999</v>
      </c>
      <c r="AA32" s="620">
        <v>122.03999999999974</v>
      </c>
      <c r="AB32" s="621">
        <v>0.10782442748091578</v>
      </c>
    </row>
    <row r="33" spans="1:28">
      <c r="A33" s="438" t="s">
        <v>1331</v>
      </c>
      <c r="B33" s="76" t="s">
        <v>3217</v>
      </c>
      <c r="C33" s="83">
        <v>1020</v>
      </c>
      <c r="D33" s="83">
        <v>160</v>
      </c>
      <c r="E33" s="83">
        <v>163200</v>
      </c>
      <c r="F33" s="617">
        <v>5.18</v>
      </c>
      <c r="G33" s="617">
        <v>2.33</v>
      </c>
      <c r="H33" s="617">
        <v>4.47</v>
      </c>
      <c r="I33" s="617">
        <v>0</v>
      </c>
      <c r="J33" s="617">
        <v>0</v>
      </c>
      <c r="K33" s="83">
        <v>0</v>
      </c>
      <c r="L33" s="617">
        <v>11.98</v>
      </c>
      <c r="M33" s="503">
        <v>12219.6</v>
      </c>
      <c r="N33" s="83">
        <v>1020</v>
      </c>
      <c r="O33" s="83">
        <v>160</v>
      </c>
      <c r="P33" s="83">
        <v>163200</v>
      </c>
      <c r="Q33" s="618">
        <v>5.18</v>
      </c>
      <c r="R33" s="618">
        <v>2.4300000000000002</v>
      </c>
      <c r="S33" s="618">
        <v>6.0496000000000008</v>
      </c>
      <c r="T33" s="618">
        <v>0</v>
      </c>
      <c r="U33" s="618">
        <v>0</v>
      </c>
      <c r="V33" s="619">
        <v>0</v>
      </c>
      <c r="W33" s="618">
        <v>13.66</v>
      </c>
      <c r="X33" s="620">
        <v>13933.2</v>
      </c>
      <c r="Y33" s="619">
        <v>12219.6</v>
      </c>
      <c r="Z33" s="619">
        <v>13933.2</v>
      </c>
      <c r="AA33" s="620">
        <v>1713.6000000000004</v>
      </c>
      <c r="AB33" s="621">
        <v>0.14023372287145244</v>
      </c>
    </row>
    <row r="34" spans="1:28">
      <c r="A34" s="438" t="s">
        <v>1332</v>
      </c>
    </row>
    <row r="35" spans="1:28" ht="15.75" thickBot="1">
      <c r="A35" s="438" t="s">
        <v>1333</v>
      </c>
      <c r="B35" s="616" t="s">
        <v>3218</v>
      </c>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row>
    <row r="36" spans="1:28">
      <c r="A36" s="438" t="s">
        <v>1334</v>
      </c>
      <c r="B36" s="76" t="s">
        <v>3219</v>
      </c>
      <c r="C36" s="83">
        <v>1470677.8285420791</v>
      </c>
      <c r="D36" s="83">
        <v>0</v>
      </c>
      <c r="E36" s="83">
        <v>0</v>
      </c>
      <c r="F36" s="617">
        <v>4.72</v>
      </c>
      <c r="G36" s="617">
        <v>0</v>
      </c>
      <c r="H36" s="617">
        <v>0</v>
      </c>
      <c r="I36" s="617">
        <v>0</v>
      </c>
      <c r="J36" s="617">
        <v>0</v>
      </c>
      <c r="K36" s="83">
        <v>0</v>
      </c>
      <c r="L36" s="617">
        <v>4.72</v>
      </c>
      <c r="M36" s="503">
        <v>6941599.3507186128</v>
      </c>
      <c r="N36" s="83">
        <v>1470677.8285420791</v>
      </c>
      <c r="O36" s="83">
        <v>0</v>
      </c>
      <c r="P36" s="83">
        <v>0</v>
      </c>
      <c r="Q36" s="623">
        <v>5.31</v>
      </c>
      <c r="R36" s="623">
        <v>0</v>
      </c>
      <c r="S36" s="623">
        <v>0</v>
      </c>
      <c r="T36" s="623">
        <v>0</v>
      </c>
      <c r="U36" s="623">
        <v>0</v>
      </c>
      <c r="V36" s="624">
        <v>0</v>
      </c>
      <c r="W36" s="623">
        <v>5.31</v>
      </c>
      <c r="X36" s="625">
        <v>7809299.269558439</v>
      </c>
      <c r="Y36" s="624">
        <v>6941599.3507186128</v>
      </c>
      <c r="Z36" s="624">
        <v>7809299.269558439</v>
      </c>
      <c r="AA36" s="625">
        <v>867699.91883982625</v>
      </c>
      <c r="AB36" s="626">
        <v>0.12499999999999994</v>
      </c>
    </row>
    <row r="37" spans="1:28">
      <c r="A37" s="438" t="s">
        <v>1335</v>
      </c>
      <c r="B37" s="76" t="s">
        <v>3220</v>
      </c>
      <c r="C37" s="83">
        <v>1770177.8929139068</v>
      </c>
      <c r="D37" s="83">
        <v>0</v>
      </c>
      <c r="E37" s="83">
        <v>0</v>
      </c>
      <c r="F37" s="617">
        <v>6.47</v>
      </c>
      <c r="G37" s="617">
        <v>0</v>
      </c>
      <c r="H37" s="617">
        <v>0</v>
      </c>
      <c r="I37" s="617">
        <v>0</v>
      </c>
      <c r="J37" s="617">
        <v>0</v>
      </c>
      <c r="K37" s="83">
        <v>0</v>
      </c>
      <c r="L37" s="617">
        <v>6.47</v>
      </c>
      <c r="M37" s="503">
        <v>11453050.967152977</v>
      </c>
      <c r="N37" s="83">
        <v>1770177.8929139068</v>
      </c>
      <c r="O37" s="83">
        <v>0</v>
      </c>
      <c r="P37" s="83">
        <v>0</v>
      </c>
      <c r="Q37" s="617">
        <v>7.3</v>
      </c>
      <c r="R37" s="617">
        <v>0</v>
      </c>
      <c r="S37" s="617">
        <v>0</v>
      </c>
      <c r="T37" s="617">
        <v>0</v>
      </c>
      <c r="U37" s="617">
        <v>0</v>
      </c>
      <c r="V37" s="627">
        <v>0</v>
      </c>
      <c r="W37" s="617">
        <v>7.3</v>
      </c>
      <c r="X37" s="503">
        <v>12922298.61827152</v>
      </c>
      <c r="Y37" s="627">
        <v>11453050.967152977</v>
      </c>
      <c r="Z37" s="627">
        <v>12922298.61827152</v>
      </c>
      <c r="AA37" s="503">
        <v>1469247.651118543</v>
      </c>
      <c r="AB37" s="509">
        <v>0.12828438948995366</v>
      </c>
    </row>
    <row r="38" spans="1:28">
      <c r="A38" s="438" t="s">
        <v>1336</v>
      </c>
      <c r="B38" s="76" t="s">
        <v>3221</v>
      </c>
      <c r="C38" s="83">
        <v>1408649.9319309329</v>
      </c>
      <c r="D38" s="83">
        <v>0</v>
      </c>
      <c r="E38" s="83">
        <v>0</v>
      </c>
      <c r="F38" s="617">
        <v>7.66</v>
      </c>
      <c r="G38" s="617">
        <v>0</v>
      </c>
      <c r="H38" s="617">
        <v>0</v>
      </c>
      <c r="I38" s="617">
        <v>0</v>
      </c>
      <c r="J38" s="617">
        <v>0</v>
      </c>
      <c r="K38" s="83">
        <v>0</v>
      </c>
      <c r="L38" s="617">
        <v>7.66</v>
      </c>
      <c r="M38" s="503">
        <v>10790258.478590947</v>
      </c>
      <c r="N38" s="83">
        <v>1408649.9319309329</v>
      </c>
      <c r="O38" s="83">
        <v>0</v>
      </c>
      <c r="P38" s="83">
        <v>0</v>
      </c>
      <c r="Q38" s="617">
        <v>8.64</v>
      </c>
      <c r="R38" s="617">
        <v>0</v>
      </c>
      <c r="S38" s="617">
        <v>0</v>
      </c>
      <c r="T38" s="617">
        <v>0</v>
      </c>
      <c r="U38" s="617">
        <v>0</v>
      </c>
      <c r="V38" s="627">
        <v>0</v>
      </c>
      <c r="W38" s="617">
        <v>8.64</v>
      </c>
      <c r="X38" s="503">
        <v>12170735.411883261</v>
      </c>
      <c r="Y38" s="627">
        <v>10790258.478590947</v>
      </c>
      <c r="Z38" s="627">
        <v>12170735.411883261</v>
      </c>
      <c r="AA38" s="503">
        <v>1380476.9332923144</v>
      </c>
      <c r="AB38" s="509">
        <v>0.12793733681462141</v>
      </c>
    </row>
    <row r="39" spans="1:28">
      <c r="A39" s="438" t="s">
        <v>1337</v>
      </c>
      <c r="B39" s="76" t="s">
        <v>3222</v>
      </c>
      <c r="C39" s="83">
        <v>190641803.00687069</v>
      </c>
      <c r="D39" s="83">
        <v>0</v>
      </c>
      <c r="E39" s="83">
        <v>0</v>
      </c>
      <c r="F39" s="628">
        <v>3.6999999999999997</v>
      </c>
      <c r="G39" s="628">
        <v>0</v>
      </c>
      <c r="H39" s="628"/>
      <c r="I39" s="628">
        <v>0</v>
      </c>
      <c r="J39" s="628">
        <v>0</v>
      </c>
      <c r="K39" s="628">
        <v>0</v>
      </c>
      <c r="L39" s="628">
        <v>3.6999999999999997</v>
      </c>
      <c r="M39" s="503">
        <v>7053746.7112542149</v>
      </c>
      <c r="N39" s="83">
        <v>190641803.00687069</v>
      </c>
      <c r="O39" s="83">
        <v>0</v>
      </c>
      <c r="P39" s="83">
        <v>0</v>
      </c>
      <c r="Q39" s="628">
        <f>0.0404*100</f>
        <v>4.04</v>
      </c>
      <c r="R39" s="623">
        <v>0</v>
      </c>
      <c r="S39" s="623">
        <v>0</v>
      </c>
      <c r="T39" s="623">
        <v>0</v>
      </c>
      <c r="U39" s="623">
        <v>0</v>
      </c>
      <c r="V39" s="624">
        <v>0</v>
      </c>
      <c r="W39" s="628">
        <f>Q39</f>
        <v>4.04</v>
      </c>
      <c r="X39" s="625">
        <v>7701928.8414775757</v>
      </c>
      <c r="Y39" s="624">
        <v>7053746.7112542149</v>
      </c>
      <c r="Z39" s="624">
        <v>7701928.8414775757</v>
      </c>
      <c r="AA39" s="625">
        <v>648182.13022336084</v>
      </c>
      <c r="AB39" s="626">
        <v>9.1891891891891966E-2</v>
      </c>
    </row>
    <row r="40" spans="1:28">
      <c r="A40" s="438" t="s">
        <v>1338</v>
      </c>
      <c r="B40" s="76" t="s">
        <v>3223</v>
      </c>
      <c r="C40" s="83">
        <v>12801456.989727279</v>
      </c>
      <c r="D40" s="83">
        <v>0</v>
      </c>
      <c r="E40" s="83">
        <v>0</v>
      </c>
      <c r="F40" s="628">
        <v>9.0499999999999989</v>
      </c>
      <c r="G40" s="628">
        <v>0</v>
      </c>
      <c r="H40" s="628">
        <v>0</v>
      </c>
      <c r="I40" s="628">
        <v>0</v>
      </c>
      <c r="J40" s="628">
        <v>0</v>
      </c>
      <c r="K40" s="628">
        <v>0</v>
      </c>
      <c r="L40" s="628">
        <v>9.0499999999999989</v>
      </c>
      <c r="M40" s="503">
        <v>1158531.8575703187</v>
      </c>
      <c r="N40" s="83">
        <v>12801456.989727279</v>
      </c>
      <c r="O40" s="83">
        <v>0</v>
      </c>
      <c r="P40" s="83">
        <v>0</v>
      </c>
      <c r="Q40" s="628">
        <f>0.0988*100</f>
        <v>9.879999999999999</v>
      </c>
      <c r="R40" s="623">
        <v>0</v>
      </c>
      <c r="S40" s="623">
        <v>0</v>
      </c>
      <c r="T40" s="623">
        <v>0</v>
      </c>
      <c r="U40" s="623">
        <v>0</v>
      </c>
      <c r="V40" s="624">
        <v>0</v>
      </c>
      <c r="W40" s="628">
        <f>Q40</f>
        <v>9.879999999999999</v>
      </c>
      <c r="X40" s="625">
        <v>1264783.9505850552</v>
      </c>
      <c r="Y40" s="624">
        <v>1158531.8575703187</v>
      </c>
      <c r="Z40" s="624">
        <v>1264783.9505850552</v>
      </c>
      <c r="AA40" s="625">
        <v>106252.09301473643</v>
      </c>
      <c r="AB40" s="626">
        <v>9.1712707182320455E-2</v>
      </c>
    </row>
    <row r="41" spans="1:28">
      <c r="A41" s="438" t="s">
        <v>1339</v>
      </c>
      <c r="B41" s="76" t="s">
        <v>3224</v>
      </c>
      <c r="C41" s="83">
        <v>0</v>
      </c>
      <c r="D41" s="83">
        <v>0</v>
      </c>
      <c r="E41" s="83">
        <v>0</v>
      </c>
      <c r="F41" s="617">
        <v>280</v>
      </c>
      <c r="G41" s="617">
        <v>0</v>
      </c>
      <c r="H41" s="617">
        <v>0</v>
      </c>
      <c r="I41" s="617">
        <v>0</v>
      </c>
      <c r="J41" s="617">
        <v>0</v>
      </c>
      <c r="K41" s="83">
        <v>0</v>
      </c>
      <c r="L41" s="617">
        <v>280</v>
      </c>
      <c r="M41" s="503">
        <v>9.9999999999999995E-7</v>
      </c>
      <c r="N41" s="83">
        <v>0</v>
      </c>
      <c r="O41" s="83">
        <v>0</v>
      </c>
      <c r="P41" s="83">
        <v>0</v>
      </c>
      <c r="Q41" s="623">
        <v>280</v>
      </c>
      <c r="R41" s="623">
        <v>0</v>
      </c>
      <c r="S41" s="623">
        <v>0</v>
      </c>
      <c r="T41" s="623">
        <v>0</v>
      </c>
      <c r="U41" s="623">
        <v>0</v>
      </c>
      <c r="V41" s="624">
        <v>0</v>
      </c>
      <c r="W41" s="623">
        <v>280</v>
      </c>
      <c r="X41" s="625"/>
      <c r="Y41" s="624">
        <v>0</v>
      </c>
      <c r="Z41" s="624">
        <v>0</v>
      </c>
      <c r="AA41" s="625"/>
      <c r="AB41" s="626">
        <v>9.9999999999999995E-7</v>
      </c>
    </row>
    <row r="42" spans="1:28" ht="15.75" thickBot="1">
      <c r="A42" s="438" t="s">
        <v>1340</v>
      </c>
      <c r="D42" s="102"/>
      <c r="O42" s="102"/>
    </row>
    <row r="43" spans="1:28">
      <c r="A43" s="438" t="s">
        <v>1341</v>
      </c>
      <c r="B43" s="80" t="s">
        <v>3225</v>
      </c>
      <c r="C43" s="78">
        <v>214192589.65666142</v>
      </c>
      <c r="D43" s="133"/>
      <c r="E43" s="78">
        <v>318716586.30020285</v>
      </c>
      <c r="F43" s="74" t="s">
        <v>5</v>
      </c>
      <c r="G43" s="74" t="s">
        <v>5</v>
      </c>
      <c r="H43" s="74" t="s">
        <v>5</v>
      </c>
      <c r="I43" s="74" t="s">
        <v>5</v>
      </c>
      <c r="J43" s="74" t="s">
        <v>5</v>
      </c>
      <c r="K43" s="83">
        <v>0</v>
      </c>
      <c r="L43" s="74" t="s">
        <v>5</v>
      </c>
      <c r="M43" s="629">
        <v>84650240.38975668</v>
      </c>
      <c r="N43" s="78">
        <v>214192589.65666142</v>
      </c>
      <c r="O43" s="133"/>
      <c r="P43" s="78">
        <v>318716586.30020285</v>
      </c>
      <c r="Q43" s="74" t="s">
        <v>5</v>
      </c>
      <c r="R43" s="74" t="s">
        <v>5</v>
      </c>
      <c r="S43" s="74" t="s">
        <v>5</v>
      </c>
      <c r="T43" s="74" t="s">
        <v>5</v>
      </c>
      <c r="U43" s="74" t="s">
        <v>5</v>
      </c>
      <c r="V43" s="83">
        <v>0</v>
      </c>
      <c r="W43" s="74" t="s">
        <v>5</v>
      </c>
      <c r="X43" s="629">
        <f>SUM(X21:X41)</f>
        <v>92805533.509434879</v>
      </c>
      <c r="Y43" s="629">
        <f>SUM(Y21:Y41)</f>
        <v>84650240.389755666</v>
      </c>
      <c r="Z43" s="629">
        <f>SUM(Z21:Z41)</f>
        <v>92805533.509434879</v>
      </c>
      <c r="AA43" s="629">
        <f>SUM(AA21:AA41)</f>
        <v>8155293.1196792163</v>
      </c>
      <c r="AB43" s="447">
        <f>AA43/Y43</f>
        <v>9.6341050918813051E-2</v>
      </c>
    </row>
    <row r="44" spans="1:28">
      <c r="A44" s="438" t="s">
        <v>1342</v>
      </c>
    </row>
    <row r="45" spans="1:28">
      <c r="A45" s="438" t="s">
        <v>1343</v>
      </c>
    </row>
    <row r="46" spans="1:28">
      <c r="A46" s="438" t="s">
        <v>1344</v>
      </c>
    </row>
    <row r="47" spans="1:28">
      <c r="A47" s="438" t="s">
        <v>1345</v>
      </c>
    </row>
    <row r="48" spans="1:28">
      <c r="A48" s="438" t="s">
        <v>1346</v>
      </c>
    </row>
    <row r="49" spans="1:35">
      <c r="A49" s="438" t="s">
        <v>1347</v>
      </c>
    </row>
    <row r="50" spans="1:35">
      <c r="A50" s="438" t="s">
        <v>1469</v>
      </c>
    </row>
    <row r="51" spans="1:35">
      <c r="A51" s="438" t="s">
        <v>3226</v>
      </c>
    </row>
    <row r="52" spans="1:35">
      <c r="A52" s="438" t="s">
        <v>3227</v>
      </c>
    </row>
    <row r="53" spans="1:35">
      <c r="A53" s="438" t="s">
        <v>3228</v>
      </c>
    </row>
    <row r="54" spans="1:35">
      <c r="A54" s="438" t="s">
        <v>3229</v>
      </c>
    </row>
    <row r="55" spans="1:35">
      <c r="A55" s="438" t="s">
        <v>3230</v>
      </c>
    </row>
    <row r="56" spans="1:35" ht="15.75" thickBot="1">
      <c r="A56" s="437"/>
      <c r="B56" s="437"/>
      <c r="C56" s="437"/>
      <c r="D56" s="437"/>
      <c r="E56" s="437"/>
      <c r="F56" s="437"/>
      <c r="G56" s="437"/>
      <c r="H56" s="437"/>
      <c r="I56" s="437"/>
      <c r="J56" s="437"/>
      <c r="K56" s="437"/>
      <c r="L56" s="437"/>
      <c r="M56" s="437"/>
      <c r="N56" s="437"/>
      <c r="O56" s="437"/>
      <c r="P56" s="437"/>
      <c r="Q56" s="437"/>
      <c r="R56" s="437"/>
      <c r="S56" s="437"/>
      <c r="T56" s="437"/>
      <c r="U56" s="437"/>
      <c r="V56" s="437"/>
      <c r="W56" s="437"/>
      <c r="X56" s="437"/>
      <c r="Y56" s="437"/>
      <c r="Z56" s="437"/>
      <c r="AA56" s="437"/>
      <c r="AB56" s="437"/>
      <c r="AC56" s="437"/>
      <c r="AD56" s="437"/>
      <c r="AE56" s="437"/>
      <c r="AF56" s="437"/>
      <c r="AG56" s="437"/>
      <c r="AH56" s="437"/>
      <c r="AI56" s="437"/>
    </row>
    <row r="57" spans="1:35">
      <c r="A57" s="438" t="s">
        <v>1237</v>
      </c>
      <c r="B57" s="615" t="s">
        <v>3203</v>
      </c>
      <c r="C57" s="83"/>
      <c r="D57" s="83"/>
      <c r="E57" s="83"/>
      <c r="F57" s="83"/>
      <c r="G57" s="83"/>
      <c r="H57" s="83"/>
      <c r="I57" s="83"/>
      <c r="J57" s="83"/>
      <c r="K57" s="74"/>
      <c r="L57" s="83"/>
      <c r="M57" s="83"/>
      <c r="N57" s="83"/>
      <c r="O57" s="83"/>
      <c r="P57" s="83"/>
      <c r="Q57" s="83"/>
      <c r="R57" s="83"/>
      <c r="S57" s="83"/>
      <c r="T57" s="83"/>
      <c r="U57" s="83"/>
      <c r="V57" s="83"/>
      <c r="W57" s="83"/>
      <c r="X57" s="83"/>
      <c r="Y57" s="83"/>
      <c r="Z57" s="83"/>
      <c r="AA57" s="83"/>
      <c r="AB57" s="83"/>
    </row>
    <row r="58" spans="1:35">
      <c r="A58" s="438" t="s">
        <v>1240</v>
      </c>
      <c r="B58" s="76" t="s">
        <v>3231</v>
      </c>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row>
    <row r="59" spans="1:35" ht="15.75" thickBot="1">
      <c r="A59" s="438" t="s">
        <v>1242</v>
      </c>
      <c r="B59" s="616" t="s">
        <v>3205</v>
      </c>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row>
    <row r="60" spans="1:35">
      <c r="A60" s="438" t="s">
        <v>1244</v>
      </c>
      <c r="B60" s="76" t="s">
        <v>3232</v>
      </c>
      <c r="C60" s="83">
        <v>48776.145646939731</v>
      </c>
      <c r="D60" s="83">
        <v>29</v>
      </c>
      <c r="E60" s="83">
        <v>1414508.2237612519</v>
      </c>
      <c r="F60" s="617">
        <v>0</v>
      </c>
      <c r="G60" s="617">
        <v>0</v>
      </c>
      <c r="H60" s="617">
        <v>0</v>
      </c>
      <c r="I60" s="617">
        <v>0</v>
      </c>
      <c r="J60" s="617">
        <v>0.81</v>
      </c>
      <c r="K60" s="83">
        <v>0</v>
      </c>
      <c r="L60" s="617">
        <v>0.81</v>
      </c>
      <c r="M60" s="503">
        <v>39508.677974021186</v>
      </c>
      <c r="N60" s="83">
        <v>46929.542208973602</v>
      </c>
      <c r="O60" s="83">
        <v>29</v>
      </c>
      <c r="P60" s="83">
        <f>N60*O60</f>
        <v>1360956.7240602344</v>
      </c>
      <c r="Q60" s="617">
        <v>0</v>
      </c>
      <c r="R60" s="617">
        <v>0</v>
      </c>
      <c r="S60" s="617">
        <v>0</v>
      </c>
      <c r="T60" s="617">
        <v>0</v>
      </c>
      <c r="U60" s="630">
        <v>1.1000000000000001</v>
      </c>
      <c r="V60" s="631">
        <v>0</v>
      </c>
      <c r="W60" s="630">
        <v>1.1000000000000001</v>
      </c>
      <c r="X60" s="632">
        <v>51622.496429870967</v>
      </c>
      <c r="Y60" s="631">
        <v>39508.677974021186</v>
      </c>
      <c r="Z60" s="631">
        <v>51622.496429870967</v>
      </c>
      <c r="AA60" s="632">
        <v>12113.818455849781</v>
      </c>
      <c r="AB60" s="633">
        <v>0.30661158704969038</v>
      </c>
    </row>
    <row r="61" spans="1:35">
      <c r="A61" s="438" t="s">
        <v>1246</v>
      </c>
      <c r="B61" s="76" t="s">
        <v>3233</v>
      </c>
      <c r="C61" s="83">
        <v>117120.25113485749</v>
      </c>
      <c r="D61" s="83">
        <v>41</v>
      </c>
      <c r="E61" s="83">
        <v>4801930.2965291562</v>
      </c>
      <c r="F61" s="617">
        <v>0</v>
      </c>
      <c r="G61" s="617">
        <v>0</v>
      </c>
      <c r="H61" s="617">
        <v>0</v>
      </c>
      <c r="I61" s="617">
        <v>0</v>
      </c>
      <c r="J61" s="617">
        <v>1.1399999999999999</v>
      </c>
      <c r="K61" s="83">
        <v>0</v>
      </c>
      <c r="L61" s="617">
        <v>1.1399999999999999</v>
      </c>
      <c r="M61" s="503">
        <v>133517.08629373752</v>
      </c>
      <c r="N61" s="83">
        <v>112686.523100754</v>
      </c>
      <c r="O61" s="83">
        <v>41</v>
      </c>
      <c r="P61" s="83">
        <f t="shared" ref="P61:P66" si="0">N61*O61</f>
        <v>4620147.4471309138</v>
      </c>
      <c r="Q61" s="617">
        <v>0</v>
      </c>
      <c r="R61" s="617">
        <v>0</v>
      </c>
      <c r="S61" s="617">
        <v>0</v>
      </c>
      <c r="T61" s="617">
        <v>0</v>
      </c>
      <c r="U61" s="630">
        <v>1.55</v>
      </c>
      <c r="V61" s="631">
        <v>0</v>
      </c>
      <c r="W61" s="630">
        <v>1.55</v>
      </c>
      <c r="X61" s="632">
        <v>174664.1108061687</v>
      </c>
      <c r="Y61" s="631">
        <v>133517.08629373752</v>
      </c>
      <c r="Z61" s="631">
        <v>174664.1108061687</v>
      </c>
      <c r="AA61" s="632">
        <v>41147.024512431177</v>
      </c>
      <c r="AB61" s="633">
        <v>0.30817796923689411</v>
      </c>
    </row>
    <row r="62" spans="1:35">
      <c r="A62" s="438" t="s">
        <v>1248</v>
      </c>
      <c r="B62" s="76" t="s">
        <v>3234</v>
      </c>
      <c r="C62" s="83">
        <v>197305.36800765371</v>
      </c>
      <c r="D62" s="83">
        <v>60.000000000000007</v>
      </c>
      <c r="E62" s="83">
        <v>11838322.080459226</v>
      </c>
      <c r="F62" s="617">
        <v>0</v>
      </c>
      <c r="G62" s="617">
        <v>0</v>
      </c>
      <c r="H62" s="617">
        <v>0</v>
      </c>
      <c r="I62" s="617">
        <v>0</v>
      </c>
      <c r="J62" s="617">
        <v>1.6694529620470919</v>
      </c>
      <c r="K62" s="83">
        <v>0</v>
      </c>
      <c r="L62" s="617">
        <v>1.6694529620470919</v>
      </c>
      <c r="M62" s="503">
        <v>329392.03104816901</v>
      </c>
      <c r="N62" s="83">
        <v>189835.776270492</v>
      </c>
      <c r="O62" s="83">
        <v>60.000000000000007</v>
      </c>
      <c r="P62" s="83">
        <f t="shared" si="0"/>
        <v>11390146.576229522</v>
      </c>
      <c r="Q62" s="617">
        <v>0</v>
      </c>
      <c r="R62" s="617">
        <v>0</v>
      </c>
      <c r="S62" s="617">
        <v>0</v>
      </c>
      <c r="T62" s="617">
        <v>0</v>
      </c>
      <c r="U62" s="630">
        <v>2.27</v>
      </c>
      <c r="V62" s="631">
        <v>0</v>
      </c>
      <c r="W62" s="630">
        <v>2.27</v>
      </c>
      <c r="X62" s="632">
        <v>430927.21213401685</v>
      </c>
      <c r="Y62" s="631">
        <v>329392.03104816901</v>
      </c>
      <c r="Z62" s="631">
        <v>430927.21213401685</v>
      </c>
      <c r="AA62" s="632">
        <v>101535.18108584784</v>
      </c>
      <c r="AB62" s="633">
        <v>0.30825026568721003</v>
      </c>
    </row>
    <row r="63" spans="1:35">
      <c r="A63" s="438" t="s">
        <v>1320</v>
      </c>
      <c r="B63" s="76" t="s">
        <v>3235</v>
      </c>
      <c r="C63" s="83">
        <v>162526.62276232627</v>
      </c>
      <c r="D63" s="83">
        <v>88</v>
      </c>
      <c r="E63" s="83">
        <v>14302342.803084709</v>
      </c>
      <c r="F63" s="617">
        <v>0</v>
      </c>
      <c r="G63" s="617">
        <v>0</v>
      </c>
      <c r="H63" s="617">
        <v>0</v>
      </c>
      <c r="I63" s="617">
        <v>0</v>
      </c>
      <c r="J63" s="617">
        <v>2.46</v>
      </c>
      <c r="K63" s="83">
        <v>0</v>
      </c>
      <c r="L63" s="617">
        <v>2.46</v>
      </c>
      <c r="M63" s="503">
        <v>399815.49199532263</v>
      </c>
      <c r="N63" s="83">
        <v>156373.75526793601</v>
      </c>
      <c r="O63" s="83">
        <v>88</v>
      </c>
      <c r="P63" s="83">
        <f t="shared" si="0"/>
        <v>13760890.463578369</v>
      </c>
      <c r="Q63" s="617">
        <v>0</v>
      </c>
      <c r="R63" s="617">
        <v>0</v>
      </c>
      <c r="S63" s="617">
        <v>0</v>
      </c>
      <c r="T63" s="617">
        <v>0</v>
      </c>
      <c r="U63" s="630">
        <v>3.33</v>
      </c>
      <c r="V63" s="631">
        <v>0</v>
      </c>
      <c r="W63" s="630">
        <v>3.33</v>
      </c>
      <c r="X63" s="632">
        <v>520724.6050422269</v>
      </c>
      <c r="Y63" s="631">
        <v>399815.49199532263</v>
      </c>
      <c r="Z63" s="631">
        <v>520724.6050422269</v>
      </c>
      <c r="AA63" s="632">
        <v>120909.11304690427</v>
      </c>
      <c r="AB63" s="633">
        <v>0.30241227633150036</v>
      </c>
    </row>
    <row r="64" spans="1:35">
      <c r="A64" s="438" t="s">
        <v>1321</v>
      </c>
      <c r="B64" s="76" t="s">
        <v>3236</v>
      </c>
      <c r="C64" s="83">
        <v>469745.95965639403</v>
      </c>
      <c r="D64" s="83">
        <v>168</v>
      </c>
      <c r="E64" s="83">
        <v>78917321.222274184</v>
      </c>
      <c r="F64" s="617">
        <v>0</v>
      </c>
      <c r="G64" s="617">
        <v>0</v>
      </c>
      <c r="H64" s="617">
        <v>0</v>
      </c>
      <c r="I64" s="617">
        <v>0</v>
      </c>
      <c r="J64" s="617">
        <v>4.6900000000000004</v>
      </c>
      <c r="K64" s="83">
        <v>0</v>
      </c>
      <c r="L64" s="617">
        <v>4.6900000000000004</v>
      </c>
      <c r="M64" s="503">
        <v>2203108.5507884882</v>
      </c>
      <c r="N64" s="83">
        <v>451961.92473260203</v>
      </c>
      <c r="O64" s="83">
        <v>168</v>
      </c>
      <c r="P64" s="83">
        <f t="shared" si="0"/>
        <v>75929603.355077147</v>
      </c>
      <c r="Q64" s="617">
        <v>0</v>
      </c>
      <c r="R64" s="617">
        <v>0</v>
      </c>
      <c r="S64" s="617">
        <v>0</v>
      </c>
      <c r="T64" s="617">
        <v>0</v>
      </c>
      <c r="U64" s="630">
        <v>6.35</v>
      </c>
      <c r="V64" s="631">
        <v>0</v>
      </c>
      <c r="W64" s="630">
        <v>6.35</v>
      </c>
      <c r="X64" s="632">
        <v>2869958.2220520228</v>
      </c>
      <c r="Y64" s="631">
        <v>2203108.5507884882</v>
      </c>
      <c r="Z64" s="631">
        <v>2869958.2220520228</v>
      </c>
      <c r="AA64" s="632">
        <v>666849.67126353458</v>
      </c>
      <c r="AB64" s="633">
        <v>0.30268579867518119</v>
      </c>
    </row>
    <row r="65" spans="1:28">
      <c r="A65" s="438" t="s">
        <v>1322</v>
      </c>
      <c r="B65" s="76" t="s">
        <v>3237</v>
      </c>
      <c r="C65" s="83">
        <v>166652</v>
      </c>
      <c r="D65" s="83">
        <v>116</v>
      </c>
      <c r="E65" s="83">
        <v>19331632</v>
      </c>
      <c r="F65" s="617">
        <v>0</v>
      </c>
      <c r="G65" s="617">
        <v>0</v>
      </c>
      <c r="H65" s="617">
        <v>0</v>
      </c>
      <c r="I65" s="617">
        <v>0</v>
      </c>
      <c r="J65" s="617">
        <v>3.24</v>
      </c>
      <c r="K65" s="83">
        <v>0</v>
      </c>
      <c r="L65" s="617">
        <v>3.24</v>
      </c>
      <c r="M65" s="503">
        <v>539952.48</v>
      </c>
      <c r="N65" s="83">
        <v>166652</v>
      </c>
      <c r="O65" s="83">
        <v>116</v>
      </c>
      <c r="P65" s="83">
        <f t="shared" si="0"/>
        <v>19331632</v>
      </c>
      <c r="Q65" s="617">
        <v>0</v>
      </c>
      <c r="R65" s="617">
        <v>0</v>
      </c>
      <c r="S65" s="617">
        <v>0</v>
      </c>
      <c r="T65" s="617">
        <v>0</v>
      </c>
      <c r="U65" s="630">
        <v>4.3899999999999997</v>
      </c>
      <c r="V65" s="631">
        <v>0</v>
      </c>
      <c r="W65" s="630">
        <v>4.3899999999999997</v>
      </c>
      <c r="X65" s="632">
        <v>731602.27999999991</v>
      </c>
      <c r="Y65" s="631">
        <v>539952.48</v>
      </c>
      <c r="Z65" s="631">
        <v>731602.27999999991</v>
      </c>
      <c r="AA65" s="632">
        <v>191649.79999999993</v>
      </c>
      <c r="AB65" s="633">
        <f>AA65/Y65</f>
        <v>0.35493827160493813</v>
      </c>
    </row>
    <row r="66" spans="1:28">
      <c r="A66" s="438" t="s">
        <v>1323</v>
      </c>
      <c r="B66" s="76" t="s">
        <v>3238</v>
      </c>
      <c r="C66" s="83">
        <v>45181.071145156966</v>
      </c>
      <c r="D66" s="83">
        <v>411</v>
      </c>
      <c r="E66" s="83">
        <v>18569420.240659509</v>
      </c>
      <c r="F66" s="617">
        <v>0</v>
      </c>
      <c r="G66" s="617">
        <v>0</v>
      </c>
      <c r="H66" s="617">
        <v>0</v>
      </c>
      <c r="I66" s="617">
        <v>0</v>
      </c>
      <c r="J66" s="617">
        <v>11.47</v>
      </c>
      <c r="K66" s="83">
        <v>0</v>
      </c>
      <c r="L66" s="617">
        <v>11.47</v>
      </c>
      <c r="M66" s="503">
        <v>518226.88603495044</v>
      </c>
      <c r="N66" s="83">
        <v>43470.584598034402</v>
      </c>
      <c r="O66" s="83">
        <v>411</v>
      </c>
      <c r="P66" s="83">
        <f t="shared" si="0"/>
        <v>17866410.26979214</v>
      </c>
      <c r="Q66" s="617">
        <v>0</v>
      </c>
      <c r="R66" s="617">
        <v>0</v>
      </c>
      <c r="S66" s="617">
        <v>0</v>
      </c>
      <c r="T66" s="617">
        <v>0</v>
      </c>
      <c r="U66" s="630">
        <v>15.54</v>
      </c>
      <c r="V66" s="631">
        <v>0</v>
      </c>
      <c r="W66" s="630">
        <v>15.54</v>
      </c>
      <c r="X66" s="632">
        <v>675532.88465345453</v>
      </c>
      <c r="Y66" s="631">
        <v>518226.88603495044</v>
      </c>
      <c r="Z66" s="631">
        <v>675532.88465345453</v>
      </c>
      <c r="AA66" s="632">
        <v>157305.99861850409</v>
      </c>
      <c r="AB66" s="633">
        <v>0.30354657941829555</v>
      </c>
    </row>
    <row r="67" spans="1:28">
      <c r="A67" s="438" t="s">
        <v>1324</v>
      </c>
      <c r="U67" s="634"/>
      <c r="V67" s="634"/>
      <c r="W67" s="634"/>
      <c r="X67" s="634"/>
      <c r="Y67" s="634"/>
      <c r="Z67" s="634"/>
      <c r="AA67" s="634"/>
      <c r="AB67" s="634"/>
    </row>
    <row r="68" spans="1:28" ht="15.75" thickBot="1">
      <c r="A68" s="438" t="s">
        <v>1326</v>
      </c>
      <c r="B68" s="616" t="s">
        <v>3213</v>
      </c>
      <c r="C68" s="83"/>
      <c r="D68" s="83"/>
      <c r="E68" s="83"/>
      <c r="F68" s="83"/>
      <c r="G68" s="83"/>
      <c r="H68" s="83"/>
      <c r="I68" s="83"/>
      <c r="J68" s="83"/>
      <c r="K68" s="83"/>
      <c r="L68" s="83"/>
      <c r="M68" s="83"/>
      <c r="N68" s="83"/>
      <c r="O68" s="83"/>
      <c r="P68" s="83"/>
      <c r="Q68" s="83"/>
      <c r="R68" s="83"/>
      <c r="S68" s="83"/>
      <c r="T68" s="83"/>
      <c r="U68" s="630"/>
      <c r="V68" s="631"/>
      <c r="W68" s="630"/>
      <c r="X68" s="632"/>
      <c r="Y68" s="631"/>
      <c r="Z68" s="631"/>
      <c r="AA68" s="632"/>
      <c r="AB68" s="633"/>
    </row>
    <row r="69" spans="1:28">
      <c r="A69" s="438" t="s">
        <v>1327</v>
      </c>
      <c r="B69" s="76" t="s">
        <v>3239</v>
      </c>
      <c r="C69" s="83">
        <v>5467.7010852412895</v>
      </c>
      <c r="D69" s="83">
        <v>62</v>
      </c>
      <c r="E69" s="83">
        <v>338997.46728496003</v>
      </c>
      <c r="F69" s="617">
        <v>0</v>
      </c>
      <c r="G69" s="617">
        <v>0</v>
      </c>
      <c r="H69" s="617">
        <v>0</v>
      </c>
      <c r="I69" s="617">
        <v>0</v>
      </c>
      <c r="J69" s="617">
        <v>1.73</v>
      </c>
      <c r="K69" s="83">
        <v>0</v>
      </c>
      <c r="L69" s="617">
        <v>1.73</v>
      </c>
      <c r="M69" s="503">
        <v>9459.122877467431</v>
      </c>
      <c r="N69" s="83">
        <v>5260.6700724039702</v>
      </c>
      <c r="O69" s="83">
        <v>62</v>
      </c>
      <c r="P69" s="83">
        <f>N69*O69</f>
        <v>326161.54448904615</v>
      </c>
      <c r="Q69" s="617">
        <v>0</v>
      </c>
      <c r="R69" s="617">
        <v>0</v>
      </c>
      <c r="S69" s="617">
        <v>0</v>
      </c>
      <c r="T69" s="617">
        <v>0</v>
      </c>
      <c r="U69" s="630">
        <v>2.34</v>
      </c>
      <c r="V69" s="631">
        <v>0</v>
      </c>
      <c r="W69" s="630">
        <v>2.34</v>
      </c>
      <c r="X69" s="632">
        <v>12309.96796942529</v>
      </c>
      <c r="Y69" s="631">
        <v>9459.122877467431</v>
      </c>
      <c r="Z69" s="631">
        <v>12309.96796942529</v>
      </c>
      <c r="AA69" s="632">
        <v>2850.845091957859</v>
      </c>
      <c r="AB69" s="633">
        <v>0.30138577634389918</v>
      </c>
    </row>
    <row r="70" spans="1:28">
      <c r="A70" s="438" t="s">
        <v>1328</v>
      </c>
      <c r="B70" s="76" t="s">
        <v>3240</v>
      </c>
      <c r="C70" s="83">
        <v>64041.2185074234</v>
      </c>
      <c r="D70" s="83">
        <v>77</v>
      </c>
      <c r="E70" s="83">
        <v>4931173.8250716012</v>
      </c>
      <c r="F70" s="617">
        <v>0</v>
      </c>
      <c r="G70" s="617">
        <v>0</v>
      </c>
      <c r="H70" s="617">
        <v>0</v>
      </c>
      <c r="I70" s="617">
        <v>0</v>
      </c>
      <c r="J70" s="617">
        <v>2.15</v>
      </c>
      <c r="K70" s="83">
        <v>0</v>
      </c>
      <c r="L70" s="617">
        <v>2.15</v>
      </c>
      <c r="M70" s="503">
        <v>137688.61979096031</v>
      </c>
      <c r="N70" s="83">
        <v>61616.7262522276</v>
      </c>
      <c r="O70" s="83">
        <v>77</v>
      </c>
      <c r="P70" s="83">
        <f>N70*O70</f>
        <v>4744487.9214215251</v>
      </c>
      <c r="Q70" s="617">
        <v>0</v>
      </c>
      <c r="R70" s="617">
        <v>0</v>
      </c>
      <c r="S70" s="617">
        <v>0</v>
      </c>
      <c r="T70" s="617">
        <v>0</v>
      </c>
      <c r="U70" s="630">
        <v>2.91</v>
      </c>
      <c r="V70" s="631">
        <v>0</v>
      </c>
      <c r="W70" s="630">
        <v>2.91</v>
      </c>
      <c r="X70" s="632">
        <v>179304.67339398232</v>
      </c>
      <c r="Y70" s="631">
        <v>137688.61979096031</v>
      </c>
      <c r="Z70" s="631">
        <v>179304.67339398232</v>
      </c>
      <c r="AA70" s="632">
        <v>41616.05360302201</v>
      </c>
      <c r="AB70" s="633">
        <v>0.30224759073192653</v>
      </c>
    </row>
    <row r="71" spans="1:28">
      <c r="A71" s="438" t="s">
        <v>1330</v>
      </c>
      <c r="B71" s="76" t="s">
        <v>3241</v>
      </c>
      <c r="C71" s="83">
        <v>29270.085190210248</v>
      </c>
      <c r="D71" s="83">
        <v>104</v>
      </c>
      <c r="E71" s="83">
        <v>3044088.8597818664</v>
      </c>
      <c r="F71" s="617">
        <v>0</v>
      </c>
      <c r="G71" s="617">
        <v>0</v>
      </c>
      <c r="H71" s="617">
        <v>0</v>
      </c>
      <c r="I71" s="617">
        <v>0</v>
      </c>
      <c r="J71" s="617">
        <v>2.9</v>
      </c>
      <c r="K71" s="83">
        <v>0</v>
      </c>
      <c r="L71" s="617">
        <v>2.9</v>
      </c>
      <c r="M71" s="503">
        <v>84883.247051609709</v>
      </c>
      <c r="N71" s="83">
        <v>28161.963526723601</v>
      </c>
      <c r="O71" s="83">
        <v>104</v>
      </c>
      <c r="P71" s="83">
        <f>N71*O71</f>
        <v>2928844.2067792546</v>
      </c>
      <c r="Q71" s="617">
        <v>0</v>
      </c>
      <c r="R71" s="617">
        <v>0</v>
      </c>
      <c r="S71" s="617">
        <v>0</v>
      </c>
      <c r="T71" s="617">
        <v>0</v>
      </c>
      <c r="U71" s="630">
        <v>3.93</v>
      </c>
      <c r="V71" s="631">
        <v>0</v>
      </c>
      <c r="W71" s="630">
        <v>3.93</v>
      </c>
      <c r="X71" s="632">
        <v>110676.51666002376</v>
      </c>
      <c r="Y71" s="631">
        <v>84883.247051609709</v>
      </c>
      <c r="Z71" s="631">
        <v>110676.51666002376</v>
      </c>
      <c r="AA71" s="632">
        <v>25793.269608414048</v>
      </c>
      <c r="AB71" s="633">
        <v>0.30386761233028148</v>
      </c>
    </row>
    <row r="72" spans="1:28">
      <c r="A72" s="438" t="s">
        <v>1331</v>
      </c>
      <c r="B72" s="76" t="s">
        <v>3242</v>
      </c>
      <c r="C72" s="83">
        <v>23590.665360066825</v>
      </c>
      <c r="D72" s="83">
        <v>160</v>
      </c>
      <c r="E72" s="83">
        <v>3774506.4576106919</v>
      </c>
      <c r="F72" s="617">
        <v>0</v>
      </c>
      <c r="G72" s="617">
        <v>0</v>
      </c>
      <c r="H72" s="617">
        <v>0</v>
      </c>
      <c r="I72" s="617">
        <v>0</v>
      </c>
      <c r="J72" s="617">
        <v>4.47</v>
      </c>
      <c r="K72" s="83">
        <v>0</v>
      </c>
      <c r="L72" s="617">
        <v>4.47</v>
      </c>
      <c r="M72" s="503">
        <v>105450.2741594987</v>
      </c>
      <c r="N72" s="83">
        <v>22697.406743939398</v>
      </c>
      <c r="O72" s="83">
        <v>160</v>
      </c>
      <c r="P72" s="83">
        <f>N72*O72</f>
        <v>3631585.0790303038</v>
      </c>
      <c r="Q72" s="617">
        <v>0</v>
      </c>
      <c r="R72" s="617">
        <v>0</v>
      </c>
      <c r="S72" s="617">
        <v>0</v>
      </c>
      <c r="T72" s="617">
        <v>0</v>
      </c>
      <c r="U72" s="630">
        <v>6.05</v>
      </c>
      <c r="V72" s="631">
        <v>0</v>
      </c>
      <c r="W72" s="630">
        <v>6.05</v>
      </c>
      <c r="X72" s="632">
        <v>137319.31080083337</v>
      </c>
      <c r="Y72" s="631">
        <v>105450.2741594987</v>
      </c>
      <c r="Z72" s="631">
        <v>137319.31080083337</v>
      </c>
      <c r="AA72" s="632">
        <v>31869.036641334664</v>
      </c>
      <c r="AB72" s="633">
        <v>0.30221862290401624</v>
      </c>
    </row>
    <row r="73" spans="1:28">
      <c r="A73" s="438" t="s">
        <v>1332</v>
      </c>
      <c r="U73" s="634"/>
      <c r="V73" s="634"/>
      <c r="W73" s="634"/>
      <c r="X73" s="634"/>
      <c r="Y73" s="634"/>
      <c r="Z73" s="634"/>
      <c r="AA73" s="634"/>
      <c r="AB73" s="634"/>
    </row>
    <row r="74" spans="1:28" ht="15.75" thickBot="1">
      <c r="A74" s="438" t="s">
        <v>1333</v>
      </c>
      <c r="B74" s="616" t="s">
        <v>1319</v>
      </c>
      <c r="C74" s="83"/>
      <c r="D74" s="83"/>
      <c r="E74" s="83"/>
      <c r="F74" s="83"/>
      <c r="G74" s="83"/>
      <c r="H74" s="83"/>
      <c r="I74" s="83"/>
      <c r="J74" s="83"/>
      <c r="K74" s="83"/>
      <c r="L74" s="83"/>
      <c r="M74" s="83"/>
      <c r="N74" s="83"/>
      <c r="O74" s="83"/>
      <c r="P74" s="83"/>
      <c r="Q74" s="83"/>
      <c r="R74" s="83"/>
      <c r="S74" s="83"/>
      <c r="T74" s="83"/>
      <c r="U74" s="631"/>
      <c r="V74" s="631"/>
      <c r="W74" s="631"/>
      <c r="X74" s="631"/>
      <c r="Y74" s="631"/>
      <c r="Z74" s="631"/>
      <c r="AA74" s="631"/>
      <c r="AB74" s="631"/>
    </row>
    <row r="75" spans="1:28">
      <c r="A75" s="438" t="s">
        <v>1334</v>
      </c>
      <c r="B75" s="76" t="s">
        <v>3243</v>
      </c>
      <c r="C75" s="83">
        <v>525939.17764647235</v>
      </c>
      <c r="D75" s="83">
        <v>0</v>
      </c>
      <c r="E75" s="83">
        <v>58902028.838347428</v>
      </c>
      <c r="F75" s="617">
        <v>0</v>
      </c>
      <c r="G75" s="617">
        <v>0</v>
      </c>
      <c r="H75" s="617">
        <v>0</v>
      </c>
      <c r="I75" s="617">
        <v>0</v>
      </c>
      <c r="J75" s="635">
        <v>2.7910000000000001E-2</v>
      </c>
      <c r="K75" s="83">
        <v>0</v>
      </c>
      <c r="L75" s="635">
        <v>2.7910000000000001E-2</v>
      </c>
      <c r="M75" s="503">
        <v>1643955.6248782768</v>
      </c>
      <c r="N75" s="83">
        <v>504273.00526597601</v>
      </c>
      <c r="O75" s="83"/>
      <c r="P75" s="83">
        <v>56433920.969343901</v>
      </c>
      <c r="Q75" s="617">
        <v>0</v>
      </c>
      <c r="R75" s="617">
        <v>0</v>
      </c>
      <c r="S75" s="617">
        <v>0</v>
      </c>
      <c r="T75" s="617">
        <v>0</v>
      </c>
      <c r="U75" s="636">
        <v>3.7810000000000003E-2</v>
      </c>
      <c r="V75" s="631">
        <v>0</v>
      </c>
      <c r="W75" s="636">
        <v>3.7810000000000003E-2</v>
      </c>
      <c r="X75" s="631">
        <v>2133766.5518508931</v>
      </c>
      <c r="Y75" s="631">
        <v>1643955.6248782768</v>
      </c>
      <c r="Z75" s="631">
        <v>2133766.5518508931</v>
      </c>
      <c r="AA75" s="631">
        <v>489810.92697261623</v>
      </c>
      <c r="AB75" s="633">
        <v>0.29794656227955252</v>
      </c>
    </row>
    <row r="76" spans="1:28">
      <c r="A76" s="438" t="s">
        <v>1335</v>
      </c>
      <c r="B76" s="76" t="s">
        <v>3244</v>
      </c>
      <c r="C76" s="83">
        <v>23408.983744810539</v>
      </c>
      <c r="D76" s="83">
        <v>0</v>
      </c>
      <c r="E76" s="83">
        <v>5414546.3014929118</v>
      </c>
      <c r="F76" s="617">
        <v>0</v>
      </c>
      <c r="G76" s="617">
        <v>0</v>
      </c>
      <c r="H76" s="617">
        <v>0</v>
      </c>
      <c r="I76" s="617">
        <v>0</v>
      </c>
      <c r="J76" s="635">
        <v>2.7910000000000001E-2</v>
      </c>
      <c r="K76" s="83">
        <v>0</v>
      </c>
      <c r="L76" s="635">
        <v>2.7910000000000001E-2</v>
      </c>
      <c r="M76" s="503">
        <v>151119.98727466716</v>
      </c>
      <c r="N76" s="83">
        <v>22528.143356951401</v>
      </c>
      <c r="O76" s="83"/>
      <c r="P76" s="83">
        <v>5209763.9829754196</v>
      </c>
      <c r="Q76" s="617">
        <v>0</v>
      </c>
      <c r="R76" s="617">
        <v>0</v>
      </c>
      <c r="S76" s="617">
        <v>0</v>
      </c>
      <c r="T76" s="617">
        <v>0</v>
      </c>
      <c r="U76" s="636">
        <v>3.7810000000000003E-2</v>
      </c>
      <c r="V76" s="631">
        <v>0</v>
      </c>
      <c r="W76" s="636">
        <v>3.7810000000000003E-2</v>
      </c>
      <c r="X76" s="631">
        <v>196981.17619630063</v>
      </c>
      <c r="Y76" s="631">
        <v>151119.98727466716</v>
      </c>
      <c r="Z76" s="631">
        <v>196981.17619630063</v>
      </c>
      <c r="AA76" s="631">
        <v>45861.188921633468</v>
      </c>
      <c r="AB76" s="633">
        <v>0.30347533604723481</v>
      </c>
    </row>
    <row r="77" spans="1:28">
      <c r="A77" s="438" t="s">
        <v>1336</v>
      </c>
      <c r="B77" s="76" t="s">
        <v>3245</v>
      </c>
      <c r="C77" s="83">
        <v>3602.3865968640821</v>
      </c>
      <c r="D77" s="83">
        <v>0</v>
      </c>
      <c r="E77" s="83">
        <v>135633.20090999713</v>
      </c>
      <c r="F77" s="617">
        <v>0</v>
      </c>
      <c r="G77" s="617">
        <v>0</v>
      </c>
      <c r="H77" s="617">
        <v>0</v>
      </c>
      <c r="I77" s="617">
        <v>0</v>
      </c>
      <c r="J77" s="635">
        <v>2.7910000000000001E-2</v>
      </c>
      <c r="K77" s="83">
        <v>0</v>
      </c>
      <c r="L77" s="635">
        <v>2.7910000000000001E-2</v>
      </c>
      <c r="M77" s="503">
        <v>3785.5226373980199</v>
      </c>
      <c r="N77" s="83">
        <v>3466.0023578505702</v>
      </c>
      <c r="O77" s="83"/>
      <c r="P77" s="83">
        <v>130498.218888613</v>
      </c>
      <c r="Q77" s="617">
        <v>0</v>
      </c>
      <c r="R77" s="617">
        <v>0</v>
      </c>
      <c r="S77" s="617">
        <v>0</v>
      </c>
      <c r="T77" s="617">
        <v>0</v>
      </c>
      <c r="U77" s="636">
        <v>3.7810000000000003E-2</v>
      </c>
      <c r="V77" s="631">
        <v>0</v>
      </c>
      <c r="W77" s="636">
        <v>3.7810000000000003E-2</v>
      </c>
      <c r="X77" s="631">
        <v>4934.1376561784582</v>
      </c>
      <c r="Y77" s="631">
        <v>3785.5226373980199</v>
      </c>
      <c r="Z77" s="631">
        <v>4934.1376561784582</v>
      </c>
      <c r="AA77" s="631">
        <v>1148.6150187804383</v>
      </c>
      <c r="AB77" s="633">
        <v>0.30342310132635719</v>
      </c>
    </row>
    <row r="78" spans="1:28">
      <c r="A78" s="438" t="s">
        <v>1337</v>
      </c>
      <c r="B78" s="76" t="s">
        <v>3246</v>
      </c>
      <c r="C78" s="83">
        <v>4302.0776942506727</v>
      </c>
      <c r="D78" s="83">
        <v>0</v>
      </c>
      <c r="E78" s="83">
        <v>153179.7491276261</v>
      </c>
      <c r="F78" s="617">
        <v>0</v>
      </c>
      <c r="G78" s="617">
        <v>0</v>
      </c>
      <c r="H78" s="617">
        <v>0</v>
      </c>
      <c r="I78" s="617">
        <v>0</v>
      </c>
      <c r="J78" s="635">
        <v>2.7910000000000001E-2</v>
      </c>
      <c r="K78" s="83">
        <v>0</v>
      </c>
      <c r="L78" s="635">
        <v>2.7910000000000001E-2</v>
      </c>
      <c r="M78" s="503">
        <v>4275.2467981520449</v>
      </c>
      <c r="N78" s="83">
        <v>4139.2080173637896</v>
      </c>
      <c r="O78" s="83"/>
      <c r="P78" s="83">
        <v>147380.63255201801</v>
      </c>
      <c r="Q78" s="617">
        <v>0</v>
      </c>
      <c r="R78" s="617">
        <v>0</v>
      </c>
      <c r="S78" s="617">
        <v>0</v>
      </c>
      <c r="T78" s="617">
        <v>0</v>
      </c>
      <c r="U78" s="636">
        <v>3.7810000000000003E-2</v>
      </c>
      <c r="V78" s="631">
        <v>0</v>
      </c>
      <c r="W78" s="636">
        <v>3.7810000000000003E-2</v>
      </c>
      <c r="X78" s="631">
        <v>5572.4617167918013</v>
      </c>
      <c r="Y78" s="631">
        <v>4275.2467981520449</v>
      </c>
      <c r="Z78" s="631">
        <v>5572.4617167918013</v>
      </c>
      <c r="AA78" s="631">
        <v>1297.2149186397564</v>
      </c>
      <c r="AB78" s="633">
        <v>0.30342456936064405</v>
      </c>
    </row>
    <row r="79" spans="1:28">
      <c r="A79" s="438" t="s">
        <v>1338</v>
      </c>
      <c r="B79" s="76" t="s">
        <v>3247</v>
      </c>
      <c r="C79" s="83">
        <v>105433.46749355506</v>
      </c>
      <c r="D79" s="83">
        <v>0</v>
      </c>
      <c r="E79" s="83">
        <v>9967582.2881204262</v>
      </c>
      <c r="F79" s="617">
        <v>0</v>
      </c>
      <c r="G79" s="617">
        <v>0</v>
      </c>
      <c r="H79" s="617">
        <v>0</v>
      </c>
      <c r="I79" s="617">
        <v>0</v>
      </c>
      <c r="J79" s="635">
        <v>2.7910000000000001E-2</v>
      </c>
      <c r="K79" s="83">
        <v>0</v>
      </c>
      <c r="L79" s="635">
        <v>2.7910000000000001E-2</v>
      </c>
      <c r="M79" s="503">
        <v>278195.22166144109</v>
      </c>
      <c r="N79" s="83">
        <v>101441.99723604901</v>
      </c>
      <c r="O79" s="83"/>
      <c r="P79" s="83">
        <v>9590225.6070054993</v>
      </c>
      <c r="Q79" s="617">
        <v>0</v>
      </c>
      <c r="R79" s="617">
        <v>0</v>
      </c>
      <c r="S79" s="617">
        <v>0</v>
      </c>
      <c r="T79" s="617">
        <v>0</v>
      </c>
      <c r="U79" s="636">
        <v>3.7810000000000003E-2</v>
      </c>
      <c r="V79" s="631">
        <v>0</v>
      </c>
      <c r="W79" s="636">
        <v>3.7810000000000003E-2</v>
      </c>
      <c r="X79" s="631">
        <v>362606.43020087795</v>
      </c>
      <c r="Y79" s="631">
        <v>278195.22166144109</v>
      </c>
      <c r="Z79" s="631">
        <v>362606.43020087795</v>
      </c>
      <c r="AA79" s="631">
        <v>84411.208539436862</v>
      </c>
      <c r="AB79" s="633">
        <v>0.30342436521847915</v>
      </c>
    </row>
    <row r="80" spans="1:28">
      <c r="A80" s="438" t="s">
        <v>1339</v>
      </c>
      <c r="B80" s="76" t="s">
        <v>3248</v>
      </c>
      <c r="C80" s="83">
        <v>20196.165754732523</v>
      </c>
      <c r="D80" s="83">
        <v>0</v>
      </c>
      <c r="E80" s="83">
        <v>877614.84528159443</v>
      </c>
      <c r="F80" s="617">
        <v>0</v>
      </c>
      <c r="G80" s="617">
        <v>0</v>
      </c>
      <c r="H80" s="617">
        <v>0</v>
      </c>
      <c r="I80" s="617">
        <v>0</v>
      </c>
      <c r="J80" s="635">
        <v>2.7910000000000001E-2</v>
      </c>
      <c r="K80" s="83">
        <v>0</v>
      </c>
      <c r="L80" s="635">
        <v>2.7910000000000001E-2</v>
      </c>
      <c r="M80" s="503">
        <v>24494.2303318093</v>
      </c>
      <c r="N80" s="83">
        <v>19431.636737551202</v>
      </c>
      <c r="O80" s="83"/>
      <c r="P80" s="83">
        <v>844392.62016130902</v>
      </c>
      <c r="Q80" s="617">
        <v>0</v>
      </c>
      <c r="R80" s="617">
        <v>0</v>
      </c>
      <c r="S80" s="617">
        <v>0</v>
      </c>
      <c r="T80" s="617">
        <v>0</v>
      </c>
      <c r="U80" s="636">
        <v>3.7810000000000003E-2</v>
      </c>
      <c r="V80" s="631">
        <v>0</v>
      </c>
      <c r="W80" s="636">
        <v>3.7810000000000003E-2</v>
      </c>
      <c r="X80" s="631">
        <v>31926.484968299097</v>
      </c>
      <c r="Y80" s="631">
        <v>24494.2303318093</v>
      </c>
      <c r="Z80" s="631">
        <v>31926.484968299097</v>
      </c>
      <c r="AA80" s="631">
        <v>7432.2546364897971</v>
      </c>
      <c r="AB80" s="633">
        <v>0.30342878856813638</v>
      </c>
    </row>
    <row r="81" spans="1:35" ht="15.75" thickBot="1">
      <c r="A81" s="438" t="s">
        <v>1340</v>
      </c>
      <c r="D81" s="102"/>
      <c r="O81" s="102"/>
    </row>
    <row r="82" spans="1:35">
      <c r="A82" s="438" t="s">
        <v>1341</v>
      </c>
      <c r="B82" s="80" t="s">
        <v>3249</v>
      </c>
      <c r="C82" s="78">
        <v>2012559.3474269549</v>
      </c>
      <c r="D82" s="133"/>
      <c r="E82" s="78">
        <v>236714828.69979712</v>
      </c>
      <c r="F82" s="74" t="s">
        <v>5</v>
      </c>
      <c r="G82" s="74" t="s">
        <v>5</v>
      </c>
      <c r="H82" s="74" t="s">
        <v>5</v>
      </c>
      <c r="I82" s="74" t="s">
        <v>5</v>
      </c>
      <c r="J82" s="74" t="s">
        <v>5</v>
      </c>
      <c r="K82" s="83">
        <v>0</v>
      </c>
      <c r="L82" s="74" t="s">
        <v>5</v>
      </c>
      <c r="M82" s="629">
        <v>6606828.3015959701</v>
      </c>
      <c r="N82" s="78">
        <v>1940926.8657458285</v>
      </c>
      <c r="O82" s="133"/>
      <c r="P82" s="78">
        <f>SUM(P60:P80)</f>
        <v>228247047.61851522</v>
      </c>
      <c r="Q82" s="74" t="s">
        <v>5</v>
      </c>
      <c r="R82" s="74" t="s">
        <v>5</v>
      </c>
      <c r="S82" s="74" t="s">
        <v>5</v>
      </c>
      <c r="T82" s="74" t="s">
        <v>5</v>
      </c>
      <c r="U82" s="74" t="s">
        <v>5</v>
      </c>
      <c r="V82" s="83">
        <v>0</v>
      </c>
      <c r="W82" s="74" t="s">
        <v>5</v>
      </c>
      <c r="X82" s="629">
        <f>SUM(X60:X80)</f>
        <v>8630429.522531366</v>
      </c>
      <c r="Y82" s="629">
        <f>SUM(Y60:Y80)</f>
        <v>6606828.3015959701</v>
      </c>
      <c r="Z82" s="629">
        <f>SUM(Z60:Z80)</f>
        <v>8630429.522531366</v>
      </c>
      <c r="AA82" s="629">
        <f>SUM(AA60:AA80)</f>
        <v>2023601.2209353966</v>
      </c>
      <c r="AB82" s="447">
        <f>AA82/Y82</f>
        <v>0.30628936133342044</v>
      </c>
    </row>
    <row r="83" spans="1:35">
      <c r="A83" s="438" t="s">
        <v>1342</v>
      </c>
      <c r="D83" s="102"/>
    </row>
    <row r="84" spans="1:35">
      <c r="A84" s="438" t="s">
        <v>1343</v>
      </c>
    </row>
    <row r="85" spans="1:35">
      <c r="A85" s="438" t="s">
        <v>1344</v>
      </c>
    </row>
    <row r="86" spans="1:35">
      <c r="A86" s="438" t="s">
        <v>1345</v>
      </c>
    </row>
    <row r="87" spans="1:35">
      <c r="A87" s="438" t="s">
        <v>1346</v>
      </c>
    </row>
    <row r="88" spans="1:35">
      <c r="A88" s="438" t="s">
        <v>1347</v>
      </c>
    </row>
    <row r="89" spans="1:35">
      <c r="A89" s="438" t="s">
        <v>1469</v>
      </c>
    </row>
    <row r="90" spans="1:35">
      <c r="A90" s="438" t="s">
        <v>3226</v>
      </c>
    </row>
    <row r="91" spans="1:35">
      <c r="A91" s="438" t="s">
        <v>3227</v>
      </c>
    </row>
    <row r="92" spans="1:35">
      <c r="A92" s="438" t="s">
        <v>3228</v>
      </c>
    </row>
    <row r="93" spans="1:35">
      <c r="A93" s="438" t="s">
        <v>3229</v>
      </c>
    </row>
    <row r="94" spans="1:35">
      <c r="A94" s="438" t="s">
        <v>3230</v>
      </c>
    </row>
    <row r="95" spans="1:35" ht="15.75" thickBot="1">
      <c r="A95" s="437"/>
      <c r="B95" s="437"/>
      <c r="C95" s="437"/>
      <c r="D95" s="437"/>
      <c r="E95" s="437"/>
      <c r="F95" s="437"/>
      <c r="G95" s="437"/>
      <c r="H95" s="437"/>
      <c r="I95" s="437"/>
      <c r="J95" s="437"/>
      <c r="K95" s="437"/>
      <c r="L95" s="437"/>
      <c r="M95" s="437"/>
      <c r="N95" s="437"/>
      <c r="O95" s="437"/>
      <c r="P95" s="437"/>
      <c r="Q95" s="437"/>
      <c r="R95" s="437"/>
      <c r="S95" s="437"/>
      <c r="T95" s="437"/>
      <c r="U95" s="437"/>
      <c r="V95" s="437"/>
      <c r="W95" s="437"/>
      <c r="X95" s="437"/>
      <c r="Y95" s="437"/>
      <c r="Z95" s="437"/>
      <c r="AA95" s="437"/>
      <c r="AB95" s="437"/>
      <c r="AC95" s="437"/>
      <c r="AD95" s="437"/>
      <c r="AE95" s="437"/>
      <c r="AF95" s="437"/>
      <c r="AG95" s="437"/>
      <c r="AH95" s="437"/>
      <c r="AI95" s="437"/>
    </row>
    <row r="96" spans="1:35">
      <c r="A96" s="438" t="s">
        <v>1237</v>
      </c>
      <c r="B96" s="615" t="s">
        <v>3203</v>
      </c>
      <c r="C96" s="83"/>
      <c r="D96" s="83"/>
      <c r="E96" s="83"/>
      <c r="F96" s="83"/>
      <c r="G96" s="83"/>
      <c r="H96" s="83"/>
      <c r="I96" s="83"/>
      <c r="J96" s="83"/>
      <c r="K96" s="74"/>
      <c r="L96" s="83"/>
      <c r="M96" s="83"/>
      <c r="N96" s="83"/>
      <c r="O96" s="83"/>
      <c r="P96" s="83"/>
      <c r="Q96" s="83"/>
      <c r="R96" s="83"/>
      <c r="S96" s="83"/>
      <c r="T96" s="83"/>
      <c r="U96" s="83"/>
      <c r="V96" s="83"/>
      <c r="W96" s="83"/>
      <c r="X96" s="83"/>
      <c r="Y96" s="83"/>
      <c r="Z96" s="83"/>
      <c r="AA96" s="83"/>
      <c r="AB96" s="83"/>
    </row>
    <row r="97" spans="1:28">
      <c r="A97" s="438" t="s">
        <v>1240</v>
      </c>
      <c r="B97" s="76" t="s">
        <v>3250</v>
      </c>
      <c r="C97" s="83"/>
      <c r="D97" s="83"/>
      <c r="E97" s="83"/>
      <c r="F97" s="83"/>
      <c r="G97" s="83"/>
      <c r="H97" s="83"/>
      <c r="I97" s="83"/>
      <c r="J97" s="83"/>
      <c r="K97" s="74"/>
      <c r="L97" s="83"/>
      <c r="M97" s="83"/>
      <c r="N97" s="83"/>
      <c r="O97" s="83"/>
      <c r="P97" s="83"/>
      <c r="Q97" s="83"/>
      <c r="R97" s="83"/>
      <c r="S97" s="83"/>
      <c r="T97" s="83"/>
      <c r="U97" s="83"/>
      <c r="V97" s="83"/>
      <c r="W97" s="83"/>
      <c r="X97" s="83"/>
      <c r="Y97" s="83"/>
      <c r="Z97" s="83"/>
      <c r="AA97" s="83"/>
      <c r="AB97" s="83"/>
    </row>
    <row r="98" spans="1:28" ht="15.75" thickBot="1">
      <c r="A98" s="438" t="s">
        <v>1242</v>
      </c>
      <c r="B98" s="616" t="s">
        <v>3205</v>
      </c>
      <c r="C98" s="83"/>
      <c r="D98" s="83"/>
      <c r="E98" s="83"/>
      <c r="F98" s="83"/>
      <c r="G98" s="83"/>
      <c r="H98" s="83"/>
      <c r="I98" s="83"/>
      <c r="J98" s="83"/>
      <c r="K98" s="83"/>
      <c r="L98" s="83"/>
      <c r="M98" s="83"/>
      <c r="N98" s="83"/>
      <c r="O98" s="83"/>
      <c r="P98" s="83"/>
      <c r="Q98" s="83"/>
      <c r="R98" s="83"/>
      <c r="S98" s="83"/>
      <c r="T98" s="83"/>
      <c r="U98" s="83"/>
      <c r="V98" s="83"/>
      <c r="W98" s="83"/>
      <c r="X98" s="83"/>
      <c r="Y98" s="83"/>
      <c r="Z98" s="83"/>
      <c r="AA98" s="83"/>
      <c r="AB98" s="83"/>
    </row>
    <row r="99" spans="1:28">
      <c r="A99" s="438" t="s">
        <v>1244</v>
      </c>
      <c r="B99" s="76" t="s">
        <v>3251</v>
      </c>
      <c r="C99" s="83">
        <v>8864.0000000000018</v>
      </c>
      <c r="D99" s="83">
        <v>29</v>
      </c>
      <c r="E99" s="83">
        <v>257056.00000000003</v>
      </c>
      <c r="F99" s="617">
        <v>0</v>
      </c>
      <c r="G99" s="617">
        <v>0</v>
      </c>
      <c r="H99" s="617">
        <v>0</v>
      </c>
      <c r="I99" s="617">
        <v>2.67</v>
      </c>
      <c r="J99" s="617">
        <v>0</v>
      </c>
      <c r="K99" s="83">
        <v>0</v>
      </c>
      <c r="L99" s="617">
        <v>2.67</v>
      </c>
      <c r="M99" s="503">
        <v>23666.880000000005</v>
      </c>
      <c r="N99" s="83">
        <v>8864.0000000000018</v>
      </c>
      <c r="O99" s="83">
        <v>29</v>
      </c>
      <c r="P99" s="83">
        <v>257056.00000000003</v>
      </c>
      <c r="Q99" s="617">
        <v>0</v>
      </c>
      <c r="R99" s="617">
        <v>0</v>
      </c>
      <c r="S99" s="617">
        <v>0</v>
      </c>
      <c r="T99" s="637">
        <v>2.96</v>
      </c>
      <c r="U99" s="637">
        <v>0</v>
      </c>
      <c r="V99" s="638">
        <v>0</v>
      </c>
      <c r="W99" s="637">
        <v>2.96</v>
      </c>
      <c r="X99" s="639">
        <v>26237.440000000006</v>
      </c>
      <c r="Y99" s="638">
        <v>23666.880000000005</v>
      </c>
      <c r="Z99" s="638">
        <v>26237.440000000006</v>
      </c>
      <c r="AA99" s="639">
        <v>2570.5600000000013</v>
      </c>
      <c r="AB99" s="640">
        <v>0.10861423220973786</v>
      </c>
    </row>
    <row r="100" spans="1:28">
      <c r="A100" s="438" t="s">
        <v>1246</v>
      </c>
      <c r="B100" s="76" t="s">
        <v>3252</v>
      </c>
      <c r="C100" s="83">
        <v>13444.000000000002</v>
      </c>
      <c r="D100" s="83">
        <v>41</v>
      </c>
      <c r="E100" s="83">
        <v>551204.00000000012</v>
      </c>
      <c r="F100" s="617">
        <v>0</v>
      </c>
      <c r="G100" s="617">
        <v>0</v>
      </c>
      <c r="H100" s="617">
        <v>0</v>
      </c>
      <c r="I100" s="617">
        <v>3.01</v>
      </c>
      <c r="J100" s="617">
        <v>0</v>
      </c>
      <c r="K100" s="83">
        <v>0</v>
      </c>
      <c r="L100" s="617">
        <v>3.01</v>
      </c>
      <c r="M100" s="503">
        <v>40466.44</v>
      </c>
      <c r="N100" s="83">
        <v>13444.000000000002</v>
      </c>
      <c r="O100" s="83">
        <v>41</v>
      </c>
      <c r="P100" s="83">
        <v>551204.00000000012</v>
      </c>
      <c r="Q100" s="617">
        <v>0</v>
      </c>
      <c r="R100" s="617">
        <v>0</v>
      </c>
      <c r="S100" s="617">
        <v>0</v>
      </c>
      <c r="T100" s="637">
        <v>3.42</v>
      </c>
      <c r="U100" s="637">
        <v>0</v>
      </c>
      <c r="V100" s="638">
        <v>0</v>
      </c>
      <c r="W100" s="637">
        <v>3.42</v>
      </c>
      <c r="X100" s="639">
        <v>45978.48</v>
      </c>
      <c r="Y100" s="638">
        <v>40466.44</v>
      </c>
      <c r="Z100" s="638">
        <v>45978.48</v>
      </c>
      <c r="AA100" s="639">
        <v>5512.0400000000009</v>
      </c>
      <c r="AB100" s="640">
        <v>0.13621262458471761</v>
      </c>
    </row>
    <row r="101" spans="1:28">
      <c r="A101" s="438" t="s">
        <v>1248</v>
      </c>
      <c r="B101" s="76" t="s">
        <v>3253</v>
      </c>
      <c r="C101" s="83">
        <v>18056</v>
      </c>
      <c r="D101" s="83">
        <v>60</v>
      </c>
      <c r="E101" s="83">
        <v>1083360</v>
      </c>
      <c r="F101" s="617">
        <v>0</v>
      </c>
      <c r="G101" s="617">
        <v>0</v>
      </c>
      <c r="H101" s="617">
        <v>0</v>
      </c>
      <c r="I101" s="617">
        <v>3.57</v>
      </c>
      <c r="J101" s="617">
        <v>0</v>
      </c>
      <c r="K101" s="83">
        <v>0</v>
      </c>
      <c r="L101" s="617">
        <v>3.57</v>
      </c>
      <c r="M101" s="503">
        <v>64459.92</v>
      </c>
      <c r="N101" s="83">
        <v>18056</v>
      </c>
      <c r="O101" s="83">
        <v>60</v>
      </c>
      <c r="P101" s="83">
        <v>1083360</v>
      </c>
      <c r="Q101" s="617">
        <v>0</v>
      </c>
      <c r="R101" s="617">
        <v>0</v>
      </c>
      <c r="S101" s="617">
        <v>0</v>
      </c>
      <c r="T101" s="637">
        <v>4.17</v>
      </c>
      <c r="U101" s="637">
        <v>0</v>
      </c>
      <c r="V101" s="638">
        <v>0</v>
      </c>
      <c r="W101" s="637">
        <v>4.17</v>
      </c>
      <c r="X101" s="639">
        <v>75293.52</v>
      </c>
      <c r="Y101" s="638">
        <v>64459.92</v>
      </c>
      <c r="Z101" s="638">
        <v>75293.52</v>
      </c>
      <c r="AA101" s="639">
        <v>10833.600000000006</v>
      </c>
      <c r="AB101" s="640">
        <v>0.1680672268907564</v>
      </c>
    </row>
    <row r="102" spans="1:28">
      <c r="A102" s="438" t="s">
        <v>1320</v>
      </c>
      <c r="B102" s="76" t="s">
        <v>3254</v>
      </c>
      <c r="C102" s="83">
        <v>5784</v>
      </c>
      <c r="D102" s="83">
        <v>88</v>
      </c>
      <c r="E102" s="83">
        <v>508992</v>
      </c>
      <c r="F102" s="617">
        <v>0</v>
      </c>
      <c r="G102" s="617">
        <v>0</v>
      </c>
      <c r="H102" s="617">
        <v>0</v>
      </c>
      <c r="I102" s="617">
        <v>4.8499999999999996</v>
      </c>
      <c r="J102" s="617">
        <v>0</v>
      </c>
      <c r="K102" s="83">
        <v>0</v>
      </c>
      <c r="L102" s="617">
        <v>4.8499999999999996</v>
      </c>
      <c r="M102" s="503">
        <v>28052.399999999998</v>
      </c>
      <c r="N102" s="83">
        <v>5784</v>
      </c>
      <c r="O102" s="83">
        <v>88</v>
      </c>
      <c r="P102" s="83">
        <v>508992</v>
      </c>
      <c r="Q102" s="617">
        <v>0</v>
      </c>
      <c r="R102" s="617">
        <v>0</v>
      </c>
      <c r="S102" s="617">
        <v>0</v>
      </c>
      <c r="T102" s="637">
        <v>5.72</v>
      </c>
      <c r="U102" s="637">
        <v>0</v>
      </c>
      <c r="V102" s="638">
        <v>0</v>
      </c>
      <c r="W102" s="637">
        <v>5.72</v>
      </c>
      <c r="X102" s="639">
        <v>33084.479999999996</v>
      </c>
      <c r="Y102" s="638">
        <v>28052.399999999998</v>
      </c>
      <c r="Z102" s="638">
        <v>33084.479999999996</v>
      </c>
      <c r="AA102" s="639">
        <v>5032.0799999999981</v>
      </c>
      <c r="AB102" s="640">
        <v>0.17938144329896902</v>
      </c>
    </row>
    <row r="103" spans="1:28">
      <c r="A103" s="438" t="s">
        <v>1321</v>
      </c>
      <c r="B103" s="76" t="s">
        <v>3255</v>
      </c>
      <c r="C103" s="83">
        <v>6156</v>
      </c>
      <c r="D103" s="83">
        <v>168</v>
      </c>
      <c r="E103" s="83">
        <v>1034208</v>
      </c>
      <c r="F103" s="617">
        <v>0</v>
      </c>
      <c r="G103" s="617">
        <v>0</v>
      </c>
      <c r="H103" s="617">
        <v>0</v>
      </c>
      <c r="I103" s="617">
        <v>7.09</v>
      </c>
      <c r="J103" s="617">
        <v>0</v>
      </c>
      <c r="K103" s="83">
        <v>0</v>
      </c>
      <c r="L103" s="617">
        <v>7.09</v>
      </c>
      <c r="M103" s="503">
        <v>43646.04</v>
      </c>
      <c r="N103" s="83">
        <v>6156</v>
      </c>
      <c r="O103" s="83">
        <v>168</v>
      </c>
      <c r="P103" s="83">
        <v>1034208</v>
      </c>
      <c r="Q103" s="617">
        <v>0</v>
      </c>
      <c r="R103" s="617">
        <v>0</v>
      </c>
      <c r="S103" s="617">
        <v>0</v>
      </c>
      <c r="T103" s="617">
        <v>8.75</v>
      </c>
      <c r="U103" s="617">
        <v>0</v>
      </c>
      <c r="V103" s="627">
        <v>0</v>
      </c>
      <c r="W103" s="617">
        <v>8.75</v>
      </c>
      <c r="X103" s="503">
        <v>53865</v>
      </c>
      <c r="Y103" s="627">
        <v>43646.04</v>
      </c>
      <c r="Z103" s="627">
        <v>53865</v>
      </c>
      <c r="AA103" s="503">
        <v>10218.959999999999</v>
      </c>
      <c r="AB103" s="509">
        <v>0.23413258110014101</v>
      </c>
    </row>
    <row r="104" spans="1:28">
      <c r="A104" s="438" t="s">
        <v>1322</v>
      </c>
      <c r="B104" s="76" t="s">
        <v>3256</v>
      </c>
      <c r="C104" s="83">
        <v>5796</v>
      </c>
      <c r="D104" s="83">
        <v>116</v>
      </c>
      <c r="E104" s="83">
        <v>672336</v>
      </c>
      <c r="F104" s="617">
        <v>0</v>
      </c>
      <c r="G104" s="617">
        <v>0</v>
      </c>
      <c r="H104" s="617">
        <v>0</v>
      </c>
      <c r="I104" s="617">
        <v>5.84</v>
      </c>
      <c r="J104" s="617">
        <v>0</v>
      </c>
      <c r="K104" s="83">
        <v>0</v>
      </c>
      <c r="L104" s="617">
        <v>5.84</v>
      </c>
      <c r="M104" s="503">
        <v>33848.639999999999</v>
      </c>
      <c r="N104" s="83">
        <v>5796</v>
      </c>
      <c r="O104" s="83">
        <v>116</v>
      </c>
      <c r="P104" s="83">
        <v>672336</v>
      </c>
      <c r="Q104" s="617">
        <v>0</v>
      </c>
      <c r="R104" s="617">
        <v>0</v>
      </c>
      <c r="S104" s="617">
        <v>0</v>
      </c>
      <c r="T104" s="617">
        <v>6.99</v>
      </c>
      <c r="U104" s="617">
        <v>0</v>
      </c>
      <c r="V104" s="627">
        <v>0</v>
      </c>
      <c r="W104" s="617">
        <v>6.99</v>
      </c>
      <c r="X104" s="503">
        <v>40514.04</v>
      </c>
      <c r="Y104" s="627">
        <v>33848.639999999999</v>
      </c>
      <c r="Z104" s="627">
        <v>40514.04</v>
      </c>
      <c r="AA104" s="503">
        <v>6665.4000000000015</v>
      </c>
      <c r="AB104" s="509">
        <v>0.19691780821917812</v>
      </c>
    </row>
    <row r="105" spans="1:28">
      <c r="A105" s="438" t="s">
        <v>1323</v>
      </c>
      <c r="B105" s="76" t="s">
        <v>3257</v>
      </c>
      <c r="C105" s="83">
        <v>24</v>
      </c>
      <c r="D105" s="83">
        <v>411</v>
      </c>
      <c r="E105" s="83">
        <v>9864</v>
      </c>
      <c r="F105" s="617">
        <v>0</v>
      </c>
      <c r="G105" s="617">
        <v>0</v>
      </c>
      <c r="H105" s="617">
        <v>0</v>
      </c>
      <c r="I105" s="617">
        <v>16.22</v>
      </c>
      <c r="J105" s="617">
        <v>0</v>
      </c>
      <c r="K105" s="83">
        <v>0</v>
      </c>
      <c r="L105" s="617">
        <v>16.22</v>
      </c>
      <c r="M105" s="503">
        <v>389.28</v>
      </c>
      <c r="N105" s="83">
        <v>24</v>
      </c>
      <c r="O105" s="83">
        <v>411</v>
      </c>
      <c r="P105" s="83">
        <v>9864</v>
      </c>
      <c r="Q105" s="617">
        <v>0</v>
      </c>
      <c r="R105" s="617">
        <v>0</v>
      </c>
      <c r="S105" s="617">
        <v>0</v>
      </c>
      <c r="T105" s="637">
        <v>20.29</v>
      </c>
      <c r="U105" s="637">
        <v>0</v>
      </c>
      <c r="V105" s="638">
        <v>0</v>
      </c>
      <c r="W105" s="637">
        <v>20.29</v>
      </c>
      <c r="X105" s="639">
        <v>486.96</v>
      </c>
      <c r="Y105" s="638">
        <v>389.28</v>
      </c>
      <c r="Z105" s="638">
        <v>486.96</v>
      </c>
      <c r="AA105" s="639">
        <v>97.68</v>
      </c>
      <c r="AB105" s="640">
        <v>0.25092478421701608</v>
      </c>
    </row>
    <row r="106" spans="1:28">
      <c r="A106" s="438" t="s">
        <v>1324</v>
      </c>
      <c r="T106" s="641"/>
      <c r="U106" s="641"/>
      <c r="V106" s="641"/>
      <c r="W106" s="641"/>
      <c r="X106" s="641"/>
      <c r="Y106" s="641"/>
      <c r="Z106" s="641"/>
      <c r="AA106" s="641"/>
      <c r="AB106" s="641"/>
    </row>
    <row r="107" spans="1:28" ht="15.75" thickBot="1">
      <c r="A107" s="438" t="s">
        <v>1326</v>
      </c>
      <c r="B107" s="616" t="s">
        <v>3213</v>
      </c>
      <c r="C107" s="83"/>
      <c r="D107" s="83"/>
      <c r="E107" s="83"/>
      <c r="F107" s="83"/>
      <c r="G107" s="83"/>
      <c r="H107" s="83"/>
      <c r="I107" s="83"/>
      <c r="J107" s="83"/>
      <c r="K107" s="83"/>
      <c r="L107" s="83"/>
      <c r="M107" s="83"/>
      <c r="N107" s="83"/>
      <c r="O107" s="83"/>
      <c r="P107" s="83"/>
      <c r="Q107" s="83"/>
      <c r="R107" s="83"/>
      <c r="S107" s="83"/>
      <c r="T107" s="638"/>
      <c r="U107" s="638"/>
      <c r="V107" s="638"/>
      <c r="W107" s="638"/>
      <c r="X107" s="638"/>
      <c r="Y107" s="638"/>
      <c r="Z107" s="638"/>
      <c r="AA107" s="638"/>
      <c r="AB107" s="638"/>
    </row>
    <row r="108" spans="1:28">
      <c r="A108" s="438" t="s">
        <v>1327</v>
      </c>
      <c r="B108" s="76" t="s">
        <v>3258</v>
      </c>
      <c r="C108" s="83">
        <v>7092</v>
      </c>
      <c r="D108" s="83">
        <v>62</v>
      </c>
      <c r="E108" s="83">
        <v>439704</v>
      </c>
      <c r="F108" s="617">
        <v>0</v>
      </c>
      <c r="G108" s="617">
        <v>0</v>
      </c>
      <c r="H108" s="617">
        <v>0</v>
      </c>
      <c r="I108" s="617">
        <v>3.4</v>
      </c>
      <c r="J108" s="617">
        <v>0</v>
      </c>
      <c r="K108" s="83">
        <v>0</v>
      </c>
      <c r="L108" s="617">
        <v>3.4</v>
      </c>
      <c r="M108" s="503">
        <v>24112.799999999999</v>
      </c>
      <c r="N108" s="83">
        <v>7092</v>
      </c>
      <c r="O108" s="83">
        <v>62</v>
      </c>
      <c r="P108" s="83">
        <v>439704</v>
      </c>
      <c r="Q108" s="617">
        <v>0</v>
      </c>
      <c r="R108" s="617">
        <v>0</v>
      </c>
      <c r="S108" s="617">
        <v>0</v>
      </c>
      <c r="T108" s="637">
        <v>4.01</v>
      </c>
      <c r="U108" s="637">
        <v>0</v>
      </c>
      <c r="V108" s="638">
        <v>0</v>
      </c>
      <c r="W108" s="637">
        <v>4.01</v>
      </c>
      <c r="X108" s="639">
        <v>28438.92</v>
      </c>
      <c r="Y108" s="638">
        <v>24112.799999999999</v>
      </c>
      <c r="Z108" s="638">
        <v>28438.92</v>
      </c>
      <c r="AA108" s="639">
        <v>4326.119999999999</v>
      </c>
      <c r="AB108" s="640">
        <v>0.17941176470588233</v>
      </c>
    </row>
    <row r="109" spans="1:28">
      <c r="A109" s="438" t="s">
        <v>1328</v>
      </c>
      <c r="B109" s="76" t="s">
        <v>3259</v>
      </c>
      <c r="C109" s="83">
        <v>13879.999999999995</v>
      </c>
      <c r="D109" s="83">
        <v>77</v>
      </c>
      <c r="E109" s="83">
        <v>1068760.0000000002</v>
      </c>
      <c r="F109" s="617">
        <v>0</v>
      </c>
      <c r="G109" s="617">
        <v>0</v>
      </c>
      <c r="H109" s="617">
        <v>0</v>
      </c>
      <c r="I109" s="617">
        <v>3.8200000000000003</v>
      </c>
      <c r="J109" s="617">
        <v>0</v>
      </c>
      <c r="K109" s="83">
        <v>0</v>
      </c>
      <c r="L109" s="617">
        <v>3.8200000000000003</v>
      </c>
      <c r="M109" s="503">
        <v>53021.599999999984</v>
      </c>
      <c r="N109" s="83">
        <v>13879.999999999995</v>
      </c>
      <c r="O109" s="83">
        <v>77</v>
      </c>
      <c r="P109" s="83">
        <v>1068760.0000000002</v>
      </c>
      <c r="Q109" s="617">
        <v>0</v>
      </c>
      <c r="R109" s="617">
        <v>0</v>
      </c>
      <c r="S109" s="617">
        <v>0</v>
      </c>
      <c r="T109" s="637">
        <v>4.58</v>
      </c>
      <c r="U109" s="637">
        <v>0</v>
      </c>
      <c r="V109" s="638">
        <v>0</v>
      </c>
      <c r="W109" s="637">
        <v>4.58</v>
      </c>
      <c r="X109" s="639">
        <v>63570.39999999998</v>
      </c>
      <c r="Y109" s="638">
        <v>53021.599999999984</v>
      </c>
      <c r="Z109" s="638">
        <v>63570.39999999998</v>
      </c>
      <c r="AA109" s="639">
        <v>10548.799999999996</v>
      </c>
      <c r="AB109" s="640">
        <v>0.19895287958115182</v>
      </c>
    </row>
    <row r="110" spans="1:28">
      <c r="A110" s="438" t="s">
        <v>1330</v>
      </c>
      <c r="B110" s="76" t="s">
        <v>3260</v>
      </c>
      <c r="C110" s="83">
        <v>852</v>
      </c>
      <c r="D110" s="83">
        <v>104</v>
      </c>
      <c r="E110" s="83">
        <v>88608</v>
      </c>
      <c r="F110" s="617">
        <v>0</v>
      </c>
      <c r="G110" s="617">
        <v>0</v>
      </c>
      <c r="H110" s="617">
        <v>0</v>
      </c>
      <c r="I110" s="617">
        <v>5.3100000000000005</v>
      </c>
      <c r="J110" s="617">
        <v>0</v>
      </c>
      <c r="K110" s="83">
        <v>0</v>
      </c>
      <c r="L110" s="617">
        <v>5.3100000000000005</v>
      </c>
      <c r="M110" s="503">
        <v>4524.1200000000008</v>
      </c>
      <c r="N110" s="83">
        <v>852</v>
      </c>
      <c r="O110" s="83">
        <v>104</v>
      </c>
      <c r="P110" s="83">
        <v>88608</v>
      </c>
      <c r="Q110" s="617">
        <v>0</v>
      </c>
      <c r="R110" s="617">
        <v>0</v>
      </c>
      <c r="S110" s="617">
        <v>0</v>
      </c>
      <c r="T110" s="637">
        <v>6.34</v>
      </c>
      <c r="U110" s="637">
        <v>0</v>
      </c>
      <c r="V110" s="638">
        <v>0</v>
      </c>
      <c r="W110" s="637">
        <v>6.34</v>
      </c>
      <c r="X110" s="639">
        <v>5401.68</v>
      </c>
      <c r="Y110" s="638">
        <v>4524.1200000000008</v>
      </c>
      <c r="Z110" s="638">
        <v>5401.68</v>
      </c>
      <c r="AA110" s="639">
        <v>877.55999999999949</v>
      </c>
      <c r="AB110" s="640">
        <v>0.19397363465160061</v>
      </c>
    </row>
    <row r="111" spans="1:28">
      <c r="A111" s="438" t="s">
        <v>1331</v>
      </c>
      <c r="B111" s="76" t="s">
        <v>3261</v>
      </c>
      <c r="C111" s="83">
        <v>7748.0000000000027</v>
      </c>
      <c r="D111" s="83">
        <v>160</v>
      </c>
      <c r="E111" s="83">
        <v>1239680</v>
      </c>
      <c r="F111" s="617">
        <v>0</v>
      </c>
      <c r="G111" s="617">
        <v>0</v>
      </c>
      <c r="H111" s="617">
        <v>0</v>
      </c>
      <c r="I111" s="617">
        <v>6.84</v>
      </c>
      <c r="J111" s="617">
        <v>0</v>
      </c>
      <c r="K111" s="83">
        <v>0</v>
      </c>
      <c r="L111" s="617">
        <v>6.84</v>
      </c>
      <c r="M111" s="503">
        <v>52996.320000000014</v>
      </c>
      <c r="N111" s="83">
        <v>7748.0000000000027</v>
      </c>
      <c r="O111" s="83">
        <v>160</v>
      </c>
      <c r="P111" s="83">
        <v>1239680</v>
      </c>
      <c r="Q111" s="617">
        <v>0</v>
      </c>
      <c r="R111" s="617">
        <v>0</v>
      </c>
      <c r="S111" s="617">
        <v>0</v>
      </c>
      <c r="T111" s="637">
        <v>8.42</v>
      </c>
      <c r="U111" s="637">
        <v>0</v>
      </c>
      <c r="V111" s="638">
        <v>0</v>
      </c>
      <c r="W111" s="637">
        <v>8.42</v>
      </c>
      <c r="X111" s="639">
        <v>65238.160000000025</v>
      </c>
      <c r="Y111" s="638">
        <v>52996.320000000014</v>
      </c>
      <c r="Z111" s="638">
        <v>65238.160000000025</v>
      </c>
      <c r="AA111" s="639">
        <v>12241.840000000011</v>
      </c>
      <c r="AB111" s="640">
        <v>0.23099415204678378</v>
      </c>
    </row>
    <row r="112" spans="1:28" ht="15.75" thickBot="1">
      <c r="A112" s="438" t="s">
        <v>1332</v>
      </c>
      <c r="D112" s="102"/>
      <c r="O112" s="102"/>
    </row>
    <row r="113" spans="1:28">
      <c r="A113" s="438" t="s">
        <v>1333</v>
      </c>
      <c r="B113" s="80" t="s">
        <v>3262</v>
      </c>
      <c r="C113" s="78">
        <v>87696</v>
      </c>
      <c r="D113" s="133"/>
      <c r="E113" s="78">
        <v>6953772</v>
      </c>
      <c r="F113" s="74" t="s">
        <v>5</v>
      </c>
      <c r="G113" s="74" t="s">
        <v>5</v>
      </c>
      <c r="H113" s="74" t="s">
        <v>5</v>
      </c>
      <c r="I113" s="74" t="s">
        <v>5</v>
      </c>
      <c r="J113" s="74" t="s">
        <v>5</v>
      </c>
      <c r="K113" s="74" t="s">
        <v>5</v>
      </c>
      <c r="L113" s="74" t="s">
        <v>5</v>
      </c>
      <c r="M113" s="629">
        <v>369184.44</v>
      </c>
      <c r="N113" s="78">
        <v>87696</v>
      </c>
      <c r="O113" s="133"/>
      <c r="P113" s="78">
        <v>6953772</v>
      </c>
      <c r="Q113" s="74" t="s">
        <v>5</v>
      </c>
      <c r="R113" s="74" t="s">
        <v>5</v>
      </c>
      <c r="S113" s="74" t="s">
        <v>5</v>
      </c>
      <c r="T113" s="74" t="s">
        <v>5</v>
      </c>
      <c r="U113" s="74" t="s">
        <v>5</v>
      </c>
      <c r="V113" s="83">
        <v>0</v>
      </c>
      <c r="W113" s="74" t="s">
        <v>5</v>
      </c>
      <c r="X113" s="629">
        <f>SUM(X99:X111)</f>
        <v>438109.07999999996</v>
      </c>
      <c r="Y113" s="629">
        <f>SUM(Y99:Y111)</f>
        <v>369184.44</v>
      </c>
      <c r="Z113" s="629">
        <f>SUM(Z99:Z111)</f>
        <v>438109.07999999996</v>
      </c>
      <c r="AA113" s="629">
        <f>SUM(AA99:AA111)</f>
        <v>68924.640000000014</v>
      </c>
      <c r="AB113" s="447">
        <f>AA113/Y113</f>
        <v>0.18669432547048845</v>
      </c>
    </row>
    <row r="114" spans="1:28">
      <c r="A114" s="438" t="s">
        <v>1334</v>
      </c>
      <c r="D114" s="102"/>
    </row>
    <row r="115" spans="1:28">
      <c r="A115" s="438" t="s">
        <v>1335</v>
      </c>
    </row>
    <row r="116" spans="1:28">
      <c r="A116" s="438" t="s">
        <v>1336</v>
      </c>
    </row>
    <row r="117" spans="1:28">
      <c r="A117" s="438" t="s">
        <v>1337</v>
      </c>
    </row>
    <row r="118" spans="1:28">
      <c r="A118" s="438" t="s">
        <v>1338</v>
      </c>
    </row>
    <row r="119" spans="1:28">
      <c r="A119" s="438" t="s">
        <v>1339</v>
      </c>
    </row>
    <row r="120" spans="1:28">
      <c r="A120" s="438" t="s">
        <v>1340</v>
      </c>
    </row>
    <row r="121" spans="1:28">
      <c r="A121" s="438" t="s">
        <v>1341</v>
      </c>
    </row>
    <row r="122" spans="1:28">
      <c r="A122" s="438" t="s">
        <v>1342</v>
      </c>
    </row>
    <row r="123" spans="1:28">
      <c r="A123" s="438" t="s">
        <v>1343</v>
      </c>
    </row>
    <row r="124" spans="1:28">
      <c r="A124" s="438" t="s">
        <v>1344</v>
      </c>
    </row>
    <row r="125" spans="1:28">
      <c r="A125" s="438" t="s">
        <v>1345</v>
      </c>
    </row>
    <row r="126" spans="1:28">
      <c r="A126" s="438" t="s">
        <v>1346</v>
      </c>
    </row>
    <row r="127" spans="1:28">
      <c r="A127" s="438" t="s">
        <v>1347</v>
      </c>
    </row>
    <row r="128" spans="1:28">
      <c r="A128" s="438" t="s">
        <v>1469</v>
      </c>
    </row>
    <row r="129" spans="1:35">
      <c r="A129" s="438" t="s">
        <v>3226</v>
      </c>
    </row>
    <row r="130" spans="1:35">
      <c r="A130" s="438" t="s">
        <v>3227</v>
      </c>
    </row>
    <row r="131" spans="1:35">
      <c r="A131" s="438" t="s">
        <v>3228</v>
      </c>
    </row>
    <row r="132" spans="1:35">
      <c r="A132" s="438" t="s">
        <v>3229</v>
      </c>
    </row>
    <row r="133" spans="1:35">
      <c r="A133" s="438" t="s">
        <v>3230</v>
      </c>
    </row>
    <row r="134" spans="1:35" ht="15.75" thickBot="1">
      <c r="A134" s="437"/>
      <c r="B134" s="437"/>
      <c r="C134" s="437"/>
      <c r="D134" s="437"/>
      <c r="E134" s="437"/>
      <c r="F134" s="437"/>
      <c r="G134" s="437"/>
      <c r="H134" s="437"/>
      <c r="I134" s="437"/>
      <c r="J134" s="437"/>
      <c r="K134" s="437"/>
      <c r="L134" s="437"/>
      <c r="M134" s="437"/>
      <c r="N134" s="437"/>
      <c r="O134" s="437"/>
      <c r="P134" s="437"/>
      <c r="Q134" s="437"/>
      <c r="R134" s="437"/>
      <c r="S134" s="437"/>
      <c r="T134" s="437"/>
      <c r="U134" s="437"/>
      <c r="V134" s="437"/>
      <c r="W134" s="437"/>
      <c r="X134" s="437"/>
      <c r="Y134" s="437"/>
      <c r="Z134" s="437"/>
      <c r="AA134" s="437"/>
      <c r="AB134" s="437"/>
      <c r="AC134" s="437"/>
      <c r="AD134" s="437"/>
      <c r="AE134" s="437"/>
      <c r="AF134" s="437"/>
      <c r="AG134" s="437"/>
      <c r="AH134" s="437"/>
      <c r="AI134" s="437"/>
    </row>
    <row r="135" spans="1:35">
      <c r="A135" s="438" t="s">
        <v>1237</v>
      </c>
      <c r="B135" s="615" t="s">
        <v>3203</v>
      </c>
      <c r="C135" s="83"/>
      <c r="D135" s="83"/>
      <c r="E135" s="83"/>
      <c r="F135" s="83"/>
      <c r="G135" s="83"/>
      <c r="H135" s="83"/>
      <c r="I135" s="83"/>
      <c r="J135" s="83"/>
      <c r="K135" s="74"/>
      <c r="L135" s="83"/>
      <c r="M135" s="83"/>
      <c r="N135" s="83"/>
      <c r="O135" s="83"/>
      <c r="P135" s="83"/>
      <c r="Q135" s="83"/>
      <c r="R135" s="83"/>
      <c r="S135" s="83"/>
      <c r="T135" s="83"/>
      <c r="U135" s="83"/>
      <c r="V135" s="83"/>
      <c r="W135" s="83"/>
      <c r="X135" s="83"/>
      <c r="Y135" s="83"/>
      <c r="Z135" s="83"/>
      <c r="AA135" s="83"/>
      <c r="AB135" s="83"/>
    </row>
    <row r="136" spans="1:35">
      <c r="A136" s="438" t="s">
        <v>1240</v>
      </c>
      <c r="B136" s="76" t="s">
        <v>5</v>
      </c>
      <c r="C136" s="133"/>
      <c r="D136" s="133"/>
      <c r="E136" s="133"/>
      <c r="F136" s="83"/>
      <c r="G136" s="83"/>
      <c r="H136" s="83"/>
      <c r="I136" s="83"/>
      <c r="J136" s="83"/>
      <c r="K136" s="74"/>
      <c r="L136" s="83"/>
      <c r="M136" s="133"/>
      <c r="N136" s="83"/>
      <c r="O136" s="83"/>
      <c r="P136" s="83"/>
      <c r="Q136" s="83"/>
      <c r="R136" s="83"/>
      <c r="S136" s="83"/>
      <c r="T136" s="83"/>
      <c r="U136" s="83"/>
      <c r="V136" s="74"/>
      <c r="W136" s="83"/>
      <c r="X136" s="83"/>
      <c r="Y136" s="83"/>
      <c r="Z136" s="83"/>
      <c r="AA136" s="83"/>
      <c r="AB136" s="83"/>
    </row>
    <row r="137" spans="1:35" s="462" customFormat="1" ht="12.75">
      <c r="A137" s="438" t="s">
        <v>1242</v>
      </c>
      <c r="B137" s="80" t="s">
        <v>3263</v>
      </c>
      <c r="C137" s="133">
        <f>C43+C82+C113</f>
        <v>216292845.00408837</v>
      </c>
      <c r="D137" s="133"/>
      <c r="E137" s="133">
        <f>E43+E82+E113</f>
        <v>562385187</v>
      </c>
      <c r="F137" s="642"/>
      <c r="G137" s="642"/>
      <c r="H137" s="642"/>
      <c r="I137" s="642"/>
      <c r="J137" s="642"/>
      <c r="K137" s="642"/>
      <c r="L137" s="642"/>
      <c r="M137" s="506">
        <f t="shared" ref="M137:AA137" si="1">M43+M82+M113</f>
        <v>91626253.131352648</v>
      </c>
      <c r="N137" s="83">
        <f t="shared" si="1"/>
        <v>216221212.52240726</v>
      </c>
      <c r="O137" s="506">
        <f t="shared" si="1"/>
        <v>0</v>
      </c>
      <c r="P137" s="83">
        <f t="shared" si="1"/>
        <v>553917405.9187181</v>
      </c>
      <c r="Q137" s="506"/>
      <c r="R137" s="506"/>
      <c r="S137" s="506"/>
      <c r="T137" s="506"/>
      <c r="U137" s="506"/>
      <c r="V137" s="506"/>
      <c r="W137" s="506"/>
      <c r="X137" s="506">
        <f t="shared" si="1"/>
        <v>101874072.11196624</v>
      </c>
      <c r="Y137" s="506">
        <f t="shared" si="1"/>
        <v>91626253.131351635</v>
      </c>
      <c r="Z137" s="506">
        <f t="shared" si="1"/>
        <v>101874072.11196624</v>
      </c>
      <c r="AA137" s="506">
        <f t="shared" si="1"/>
        <v>10247818.980614614</v>
      </c>
      <c r="AB137" s="643">
        <f>AA137/Y137</f>
        <v>0.11184369796202144</v>
      </c>
    </row>
    <row r="138" spans="1:35">
      <c r="A138" s="438" t="s">
        <v>1244</v>
      </c>
    </row>
    <row r="139" spans="1:35">
      <c r="A139" s="438" t="s">
        <v>1246</v>
      </c>
    </row>
    <row r="140" spans="1:35" ht="15.75" thickBot="1">
      <c r="A140" s="438" t="s">
        <v>1248</v>
      </c>
      <c r="B140" s="616" t="s">
        <v>3264</v>
      </c>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c r="AA140" s="83"/>
      <c r="AB140" s="83"/>
    </row>
    <row r="141" spans="1:35">
      <c r="A141" s="438" t="s">
        <v>1320</v>
      </c>
      <c r="B141" s="76" t="s">
        <v>3265</v>
      </c>
      <c r="C141" s="83">
        <v>0</v>
      </c>
      <c r="D141" s="83">
        <v>0</v>
      </c>
      <c r="E141" s="83">
        <v>0</v>
      </c>
      <c r="F141" s="617">
        <v>0</v>
      </c>
      <c r="G141" s="617">
        <v>0</v>
      </c>
      <c r="H141" s="617">
        <v>0</v>
      </c>
      <c r="I141" s="617">
        <v>0</v>
      </c>
      <c r="J141" s="617">
        <v>0</v>
      </c>
      <c r="K141" s="83">
        <v>0</v>
      </c>
      <c r="L141" s="617">
        <v>0</v>
      </c>
      <c r="M141" s="503">
        <v>0</v>
      </c>
      <c r="N141" s="83">
        <v>0</v>
      </c>
      <c r="O141" s="83">
        <v>0</v>
      </c>
      <c r="P141" s="83">
        <v>8467781.0812817905</v>
      </c>
      <c r="Q141" s="617">
        <v>0</v>
      </c>
      <c r="R141" s="617">
        <v>0</v>
      </c>
      <c r="S141" s="617">
        <v>0</v>
      </c>
      <c r="T141" s="617">
        <v>0</v>
      </c>
      <c r="U141" s="644">
        <v>3.678E-2</v>
      </c>
      <c r="V141" s="645">
        <v>0</v>
      </c>
      <c r="W141" s="644">
        <v>3.678E-2</v>
      </c>
      <c r="X141" s="646">
        <v>311444.98816954426</v>
      </c>
      <c r="Y141" s="645">
        <v>0</v>
      </c>
      <c r="Z141" s="645">
        <v>311444.98816954426</v>
      </c>
      <c r="AA141" s="504">
        <f>Z141-Y141</f>
        <v>311444.98816954426</v>
      </c>
      <c r="AB141" s="452">
        <v>0</v>
      </c>
    </row>
    <row r="142" spans="1:35">
      <c r="A142" s="438" t="s">
        <v>1321</v>
      </c>
      <c r="B142" s="76" t="s">
        <v>3266</v>
      </c>
      <c r="C142" s="83">
        <v>0</v>
      </c>
      <c r="D142" s="83">
        <v>0</v>
      </c>
      <c r="E142" s="83">
        <v>0</v>
      </c>
      <c r="F142" s="617">
        <v>0</v>
      </c>
      <c r="G142" s="617">
        <v>0</v>
      </c>
      <c r="H142" s="617">
        <v>0</v>
      </c>
      <c r="I142" s="617">
        <v>0</v>
      </c>
      <c r="J142" s="617">
        <v>0</v>
      </c>
      <c r="K142" s="74" t="s">
        <v>5</v>
      </c>
      <c r="L142" s="617">
        <v>0</v>
      </c>
      <c r="M142" s="503">
        <v>0</v>
      </c>
      <c r="N142" s="83"/>
      <c r="O142" s="83">
        <v>1632.57518249701</v>
      </c>
      <c r="P142" s="83">
        <v>0</v>
      </c>
      <c r="Q142" s="617">
        <v>0</v>
      </c>
      <c r="R142" s="617">
        <v>0</v>
      </c>
      <c r="S142" s="617">
        <v>0</v>
      </c>
      <c r="T142" s="617">
        <v>0</v>
      </c>
      <c r="U142" s="617">
        <v>0</v>
      </c>
      <c r="V142" s="617">
        <v>15</v>
      </c>
      <c r="W142" s="617">
        <v>15</v>
      </c>
      <c r="X142" s="647">
        <v>24488.62773745515</v>
      </c>
      <c r="Y142" s="648">
        <v>0</v>
      </c>
      <c r="Z142" s="648">
        <v>24488.62773745515</v>
      </c>
      <c r="AA142" s="504">
        <f>Z142-Y142</f>
        <v>24488.62773745515</v>
      </c>
      <c r="AB142" s="452">
        <v>0</v>
      </c>
    </row>
    <row r="143" spans="1:35">
      <c r="A143" s="438" t="s">
        <v>1322</v>
      </c>
      <c r="B143" s="76" t="s">
        <v>3267</v>
      </c>
      <c r="C143" s="83">
        <v>0</v>
      </c>
      <c r="D143" s="133">
        <v>0</v>
      </c>
      <c r="E143" s="83">
        <v>0</v>
      </c>
      <c r="F143" s="617">
        <v>0</v>
      </c>
      <c r="G143" s="617">
        <v>0</v>
      </c>
      <c r="H143" s="617">
        <v>0</v>
      </c>
      <c r="I143" s="617">
        <v>0</v>
      </c>
      <c r="J143" s="617">
        <v>0</v>
      </c>
      <c r="K143" s="83">
        <v>0</v>
      </c>
      <c r="L143" s="617">
        <v>0</v>
      </c>
      <c r="M143" s="503">
        <v>0</v>
      </c>
      <c r="N143" s="83">
        <v>71632.481681124496</v>
      </c>
      <c r="O143" s="83"/>
      <c r="P143" s="83">
        <v>0</v>
      </c>
      <c r="Q143" s="617">
        <v>0</v>
      </c>
      <c r="R143" s="617">
        <v>0</v>
      </c>
      <c r="S143" s="617">
        <v>0</v>
      </c>
      <c r="T143" s="617">
        <v>0</v>
      </c>
      <c r="U143" s="617">
        <v>0</v>
      </c>
      <c r="V143" s="617">
        <v>0</v>
      </c>
      <c r="W143" s="617">
        <v>0</v>
      </c>
      <c r="X143" s="503">
        <v>0</v>
      </c>
      <c r="Y143" s="503">
        <v>0</v>
      </c>
      <c r="Z143" s="503">
        <v>0</v>
      </c>
      <c r="AA143" s="504">
        <v>0</v>
      </c>
      <c r="AB143" s="452">
        <v>0</v>
      </c>
    </row>
    <row r="144" spans="1:35" ht="15.75" thickBot="1">
      <c r="A144" s="438" t="s">
        <v>1323</v>
      </c>
      <c r="D144" s="102"/>
      <c r="O144" s="102"/>
    </row>
    <row r="145" spans="1:28">
      <c r="A145" s="438" t="s">
        <v>1324</v>
      </c>
      <c r="B145" s="80" t="s">
        <v>3268</v>
      </c>
      <c r="C145" s="78">
        <v>0</v>
      </c>
      <c r="D145" s="133">
        <v>0</v>
      </c>
      <c r="E145" s="78">
        <v>0</v>
      </c>
      <c r="F145" s="74" t="s">
        <v>5</v>
      </c>
      <c r="G145" s="74" t="s">
        <v>5</v>
      </c>
      <c r="H145" s="74" t="s">
        <v>5</v>
      </c>
      <c r="I145" s="74" t="s">
        <v>5</v>
      </c>
      <c r="J145" s="74" t="s">
        <v>5</v>
      </c>
      <c r="K145" s="74" t="s">
        <v>5</v>
      </c>
      <c r="L145" s="74" t="s">
        <v>5</v>
      </c>
      <c r="M145" s="629">
        <v>0</v>
      </c>
      <c r="N145" s="78">
        <f>N143</f>
        <v>71632.481681124496</v>
      </c>
      <c r="O145" s="133"/>
      <c r="P145" s="78">
        <v>8467781.0812817905</v>
      </c>
      <c r="Q145" s="74" t="s">
        <v>5</v>
      </c>
      <c r="R145" s="74" t="s">
        <v>5</v>
      </c>
      <c r="S145" s="74" t="s">
        <v>5</v>
      </c>
      <c r="T145" s="74" t="s">
        <v>5</v>
      </c>
      <c r="U145" s="74" t="s">
        <v>5</v>
      </c>
      <c r="V145" s="74" t="s">
        <v>5</v>
      </c>
      <c r="W145" s="74" t="s">
        <v>5</v>
      </c>
      <c r="X145" s="629">
        <f>SUM(X141:X142)</f>
        <v>335933.61590699939</v>
      </c>
      <c r="Y145" s="629"/>
      <c r="Z145" s="629">
        <f>SUM(Z141:Z142)</f>
        <v>335933.61590699939</v>
      </c>
      <c r="AA145" s="629">
        <f>SUM(AA141:AA142)</f>
        <v>335933.61590699939</v>
      </c>
      <c r="AB145" s="649">
        <v>0</v>
      </c>
    </row>
    <row r="146" spans="1:28" ht="15.75" thickBot="1">
      <c r="A146" s="438" t="s">
        <v>1326</v>
      </c>
      <c r="D146" s="102"/>
      <c r="M146" s="650"/>
      <c r="O146" s="102"/>
    </row>
    <row r="147" spans="1:28">
      <c r="A147" s="438" t="s">
        <v>1327</v>
      </c>
      <c r="B147" s="79" t="s">
        <v>3269</v>
      </c>
      <c r="C147" s="78">
        <f>C137+C145</f>
        <v>216292845.00408837</v>
      </c>
      <c r="D147" s="133">
        <f>D137+D145</f>
        <v>0</v>
      </c>
      <c r="E147" s="78">
        <f>E137+E145</f>
        <v>562385187</v>
      </c>
      <c r="F147" s="133"/>
      <c r="G147" s="133"/>
      <c r="H147" s="133"/>
      <c r="I147" s="133"/>
      <c r="J147" s="133"/>
      <c r="K147" s="133"/>
      <c r="L147" s="133"/>
      <c r="M147" s="506">
        <f>M137+M145</f>
        <v>91626253.131352648</v>
      </c>
      <c r="N147" s="78">
        <f>N137+N145</f>
        <v>216292845.0040884</v>
      </c>
      <c r="O147" s="133"/>
      <c r="P147" s="78">
        <f>P137+P145</f>
        <v>562385186.99999988</v>
      </c>
      <c r="Q147" s="74" t="s">
        <v>5</v>
      </c>
      <c r="R147" s="74" t="s">
        <v>5</v>
      </c>
      <c r="S147" s="74" t="s">
        <v>5</v>
      </c>
      <c r="T147" s="74" t="s">
        <v>5</v>
      </c>
      <c r="U147" s="74" t="s">
        <v>5</v>
      </c>
      <c r="V147" s="74" t="s">
        <v>5</v>
      </c>
      <c r="W147" s="74" t="s">
        <v>5</v>
      </c>
      <c r="X147" s="629">
        <f>X137+X145</f>
        <v>102210005.72787324</v>
      </c>
      <c r="Y147" s="629">
        <f>Y137+Y145</f>
        <v>91626253.131351635</v>
      </c>
      <c r="Z147" s="629">
        <f>Z137+Z145</f>
        <v>102210005.72787324</v>
      </c>
      <c r="AA147" s="629">
        <f>AA137+AA145</f>
        <v>10583752.596521612</v>
      </c>
      <c r="AB147" s="447">
        <f>AA147/Y147</f>
        <v>0.1155100447177424</v>
      </c>
    </row>
    <row r="148" spans="1:28">
      <c r="A148" s="438" t="s">
        <v>1328</v>
      </c>
      <c r="D148" s="102"/>
      <c r="O148" s="102"/>
    </row>
    <row r="149" spans="1:28">
      <c r="A149" s="438" t="s">
        <v>1330</v>
      </c>
    </row>
    <row r="150" spans="1:28">
      <c r="A150" s="438" t="s">
        <v>1331</v>
      </c>
    </row>
    <row r="151" spans="1:28">
      <c r="A151" s="438" t="s">
        <v>1332</v>
      </c>
      <c r="B151" s="615"/>
      <c r="C151" s="83"/>
      <c r="D151" s="83"/>
      <c r="E151" s="83"/>
      <c r="F151" s="83"/>
      <c r="G151" s="83"/>
      <c r="H151" s="83"/>
      <c r="I151" s="83"/>
      <c r="J151" s="83"/>
      <c r="K151" s="74"/>
      <c r="L151" s="83"/>
      <c r="M151" s="83"/>
      <c r="N151" s="83"/>
      <c r="O151" s="83"/>
      <c r="P151" s="83"/>
      <c r="Q151" s="83"/>
      <c r="R151" s="83"/>
      <c r="S151" s="83"/>
      <c r="T151" s="83"/>
      <c r="U151" s="83"/>
      <c r="V151" s="83"/>
      <c r="W151" s="83"/>
      <c r="X151" s="83"/>
      <c r="Y151" s="83"/>
      <c r="Z151" s="83"/>
      <c r="AA151" s="83"/>
      <c r="AB151" s="83"/>
    </row>
    <row r="152" spans="1:28" ht="15.75" thickBot="1">
      <c r="A152" s="438" t="s">
        <v>1333</v>
      </c>
      <c r="B152" s="616" t="s">
        <v>3270</v>
      </c>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row>
    <row r="153" spans="1:28">
      <c r="A153" s="438" t="s">
        <v>1334</v>
      </c>
      <c r="B153" s="76" t="s">
        <v>3271</v>
      </c>
      <c r="C153" s="83">
        <v>0</v>
      </c>
      <c r="D153" s="83">
        <v>0</v>
      </c>
      <c r="E153" s="83">
        <v>8575077</v>
      </c>
      <c r="F153" s="617">
        <v>0</v>
      </c>
      <c r="G153" s="617">
        <v>0</v>
      </c>
      <c r="H153" s="617">
        <v>0</v>
      </c>
      <c r="I153" s="617">
        <v>0</v>
      </c>
      <c r="J153" s="635">
        <v>2.7910000000000001E-2</v>
      </c>
      <c r="K153" s="83">
        <v>0</v>
      </c>
      <c r="L153" s="635">
        <v>2.7910000000000001E-2</v>
      </c>
      <c r="M153" s="503">
        <v>239330.39907000004</v>
      </c>
      <c r="N153" s="83">
        <v>0</v>
      </c>
      <c r="O153" s="83">
        <v>0</v>
      </c>
      <c r="P153" s="83">
        <v>8575077</v>
      </c>
      <c r="Q153" s="617">
        <v>0</v>
      </c>
      <c r="R153" s="617">
        <v>0</v>
      </c>
      <c r="S153" s="617">
        <v>0</v>
      </c>
      <c r="T153" s="617">
        <v>0</v>
      </c>
      <c r="U153" s="651">
        <v>3.7810000000000003E-2</v>
      </c>
      <c r="V153" s="652">
        <v>0</v>
      </c>
      <c r="W153" s="651">
        <v>3.7810000000000003E-2</v>
      </c>
      <c r="X153" s="652">
        <v>324223.66137000005</v>
      </c>
      <c r="Y153" s="652">
        <v>239330.39907000004</v>
      </c>
      <c r="Z153" s="652">
        <v>324223.66137000005</v>
      </c>
      <c r="AA153" s="652">
        <f>Z153-Y153</f>
        <v>84893.262300000002</v>
      </c>
      <c r="AB153" s="653">
        <f>AA153/Y153</f>
        <v>0.35471157291293437</v>
      </c>
    </row>
    <row r="154" spans="1:28">
      <c r="A154" s="438" t="s">
        <v>1335</v>
      </c>
      <c r="B154" s="76" t="s">
        <v>3272</v>
      </c>
      <c r="C154" s="83">
        <v>0</v>
      </c>
      <c r="D154" s="83">
        <v>0</v>
      </c>
      <c r="E154" s="83">
        <v>0</v>
      </c>
      <c r="F154" s="617">
        <v>0</v>
      </c>
      <c r="G154" s="617">
        <v>0</v>
      </c>
      <c r="H154" s="617">
        <v>0</v>
      </c>
      <c r="I154" s="617">
        <v>0</v>
      </c>
      <c r="J154" s="617">
        <v>0</v>
      </c>
      <c r="K154" s="83">
        <v>0</v>
      </c>
      <c r="L154" s="617">
        <v>0</v>
      </c>
      <c r="M154" s="503">
        <v>745244.84289474622</v>
      </c>
      <c r="N154" s="83">
        <v>0</v>
      </c>
      <c r="O154" s="83">
        <v>0</v>
      </c>
      <c r="P154" s="83">
        <v>0</v>
      </c>
      <c r="Q154" s="617">
        <v>0</v>
      </c>
      <c r="R154" s="617">
        <v>0</v>
      </c>
      <c r="S154" s="617">
        <v>0</v>
      </c>
      <c r="T154" s="617">
        <v>0</v>
      </c>
      <c r="U154" s="617">
        <v>0</v>
      </c>
      <c r="V154" s="617">
        <v>0</v>
      </c>
      <c r="W154" s="617">
        <v>0</v>
      </c>
      <c r="X154" s="503">
        <v>745244.84289474622</v>
      </c>
      <c r="Y154" s="503">
        <v>745244.84289474622</v>
      </c>
      <c r="Z154" s="503">
        <v>745244.84289474622</v>
      </c>
      <c r="AA154" s="504">
        <v>9.9999999999999995E-7</v>
      </c>
      <c r="AB154" s="452">
        <v>9.9999999999999995E-7</v>
      </c>
    </row>
    <row r="155" spans="1:28">
      <c r="A155" s="438" t="s">
        <v>1336</v>
      </c>
      <c r="B155" s="76" t="s">
        <v>3273</v>
      </c>
      <c r="C155" s="133">
        <v>0</v>
      </c>
      <c r="D155" s="133">
        <v>0</v>
      </c>
      <c r="E155" s="83">
        <v>0</v>
      </c>
      <c r="F155" s="617">
        <v>0</v>
      </c>
      <c r="G155" s="617">
        <v>0</v>
      </c>
      <c r="H155" s="617">
        <v>0</v>
      </c>
      <c r="I155" s="617">
        <v>0</v>
      </c>
      <c r="J155" s="617">
        <v>0</v>
      </c>
      <c r="K155" s="83">
        <v>0</v>
      </c>
      <c r="L155" s="617">
        <v>0</v>
      </c>
      <c r="M155" s="503">
        <v>1192010.9793226714</v>
      </c>
      <c r="N155" s="83">
        <v>0</v>
      </c>
      <c r="O155" s="133">
        <v>0</v>
      </c>
      <c r="P155" s="83">
        <v>0</v>
      </c>
      <c r="Q155" s="617">
        <v>0</v>
      </c>
      <c r="R155" s="617">
        <v>0</v>
      </c>
      <c r="S155" s="617">
        <v>0</v>
      </c>
      <c r="T155" s="617">
        <v>0</v>
      </c>
      <c r="U155" s="617">
        <v>0</v>
      </c>
      <c r="V155" s="617">
        <v>0</v>
      </c>
      <c r="W155" s="617">
        <v>0</v>
      </c>
      <c r="X155" s="503">
        <v>1192010.9793226714</v>
      </c>
      <c r="Y155" s="503">
        <v>1192010.9793226714</v>
      </c>
      <c r="Z155" s="503">
        <v>1192010.9793226714</v>
      </c>
      <c r="AA155" s="504">
        <v>9.9999999999999995E-7</v>
      </c>
      <c r="AB155" s="452">
        <v>9.9999999999999995E-7</v>
      </c>
    </row>
    <row r="156" spans="1:28" ht="15.75" thickBot="1">
      <c r="A156" s="438" t="s">
        <v>1337</v>
      </c>
      <c r="C156" s="102"/>
      <c r="D156" s="102"/>
      <c r="O156" s="102"/>
    </row>
    <row r="157" spans="1:28">
      <c r="A157" s="438" t="s">
        <v>1338</v>
      </c>
      <c r="B157" s="79" t="s">
        <v>3274</v>
      </c>
      <c r="C157" s="133">
        <v>0</v>
      </c>
      <c r="D157" s="133">
        <v>0</v>
      </c>
      <c r="E157" s="78">
        <v>8575077</v>
      </c>
      <c r="F157" s="74" t="s">
        <v>5</v>
      </c>
      <c r="G157" s="74" t="s">
        <v>5</v>
      </c>
      <c r="H157" s="74" t="s">
        <v>5</v>
      </c>
      <c r="I157" s="74" t="s">
        <v>5</v>
      </c>
      <c r="J157" s="74" t="s">
        <v>5</v>
      </c>
      <c r="K157" s="74" t="s">
        <v>5</v>
      </c>
      <c r="L157" s="74" t="s">
        <v>5</v>
      </c>
      <c r="M157" s="629">
        <v>2176586.2212874177</v>
      </c>
      <c r="N157" s="78">
        <v>0</v>
      </c>
      <c r="O157" s="133">
        <v>0</v>
      </c>
      <c r="P157" s="78">
        <v>8575077</v>
      </c>
      <c r="Q157" s="74" t="s">
        <v>5</v>
      </c>
      <c r="R157" s="74" t="s">
        <v>5</v>
      </c>
      <c r="S157" s="74" t="s">
        <v>5</v>
      </c>
      <c r="T157" s="74" t="s">
        <v>5</v>
      </c>
      <c r="U157" s="74" t="s">
        <v>5</v>
      </c>
      <c r="V157" s="74" t="s">
        <v>5</v>
      </c>
      <c r="W157" s="74" t="s">
        <v>5</v>
      </c>
      <c r="X157" s="629">
        <f>SUM(X153:X155)</f>
        <v>2261479.4835874178</v>
      </c>
      <c r="Y157" s="629">
        <f>SUM(Y153:Y155)</f>
        <v>2176586.2212874177</v>
      </c>
      <c r="Z157" s="629">
        <f>SUM(Z153:Z155)</f>
        <v>2261479.4835874178</v>
      </c>
      <c r="AA157" s="629">
        <f>SUM(AA153:AA155)</f>
        <v>84893.262301999988</v>
      </c>
      <c r="AB157" s="653">
        <f>AA157/Y157</f>
        <v>3.9002940233530889E-2</v>
      </c>
    </row>
    <row r="158" spans="1:28">
      <c r="A158" s="438" t="s">
        <v>1339</v>
      </c>
      <c r="C158" s="102"/>
      <c r="D158" s="102"/>
      <c r="O158" s="102"/>
    </row>
    <row r="159" spans="1:28">
      <c r="A159" s="438" t="s">
        <v>1340</v>
      </c>
      <c r="O159" s="102"/>
    </row>
    <row r="160" spans="1:28" s="462" customFormat="1" ht="12.75">
      <c r="A160" s="438" t="s">
        <v>1341</v>
      </c>
      <c r="B160" s="462" t="s">
        <v>3275</v>
      </c>
      <c r="C160" s="642">
        <f>C147</f>
        <v>216292845.00408837</v>
      </c>
      <c r="E160" s="642">
        <f>E147+E157</f>
        <v>570960264</v>
      </c>
      <c r="F160" s="642"/>
      <c r="G160" s="642"/>
      <c r="H160" s="642"/>
      <c r="I160" s="642"/>
      <c r="J160" s="642"/>
      <c r="K160" s="642"/>
      <c r="L160" s="642"/>
      <c r="M160" s="503">
        <f t="shared" ref="M160:AA160" si="2">M147+M157</f>
        <v>93802839.352640063</v>
      </c>
      <c r="N160" s="642">
        <f t="shared" si="2"/>
        <v>216292845.0040884</v>
      </c>
      <c r="O160" s="642">
        <f t="shared" si="2"/>
        <v>0</v>
      </c>
      <c r="P160" s="642">
        <f>P147+P157</f>
        <v>570960263.99999988</v>
      </c>
      <c r="Q160" s="642"/>
      <c r="R160" s="642"/>
      <c r="S160" s="642"/>
      <c r="T160" s="642"/>
      <c r="U160" s="642"/>
      <c r="V160" s="642"/>
      <c r="W160" s="642"/>
      <c r="X160" s="503">
        <f t="shared" si="2"/>
        <v>104471485.21146065</v>
      </c>
      <c r="Y160" s="503">
        <f t="shared" si="2"/>
        <v>93802839.352639049</v>
      </c>
      <c r="Z160" s="503">
        <f t="shared" si="2"/>
        <v>104471485.21146065</v>
      </c>
      <c r="AA160" s="504">
        <f t="shared" si="2"/>
        <v>10668645.858823612</v>
      </c>
      <c r="AB160" s="452">
        <f>AA160/Y160</f>
        <v>0.11373478598783439</v>
      </c>
    </row>
    <row r="161" spans="1:35">
      <c r="A161" s="438" t="s">
        <v>1342</v>
      </c>
      <c r="E161" s="100"/>
      <c r="F161" s="100"/>
      <c r="G161" s="100"/>
      <c r="H161" s="100"/>
      <c r="I161" s="100"/>
      <c r="J161" s="100"/>
      <c r="K161" s="100"/>
      <c r="L161" s="100"/>
      <c r="M161" s="100"/>
      <c r="N161" s="100"/>
      <c r="O161" s="100"/>
      <c r="P161" s="100"/>
      <c r="Q161" s="100"/>
      <c r="R161" s="100"/>
      <c r="S161" s="100"/>
      <c r="T161" s="100"/>
      <c r="U161" s="100"/>
      <c r="V161" s="100"/>
      <c r="W161" s="100"/>
      <c r="X161" s="100"/>
      <c r="Y161" s="100"/>
      <c r="Z161" s="100"/>
      <c r="AA161" s="100"/>
      <c r="AB161" s="100"/>
    </row>
    <row r="162" spans="1:35">
      <c r="A162" s="438" t="s">
        <v>1343</v>
      </c>
    </row>
    <row r="163" spans="1:35">
      <c r="A163" s="438" t="s">
        <v>1344</v>
      </c>
    </row>
    <row r="164" spans="1:35">
      <c r="A164" s="438" t="s">
        <v>1345</v>
      </c>
    </row>
    <row r="165" spans="1:35">
      <c r="A165" s="438" t="s">
        <v>1346</v>
      </c>
    </row>
    <row r="166" spans="1:35">
      <c r="A166" s="438" t="s">
        <v>1347</v>
      </c>
    </row>
    <row r="167" spans="1:35">
      <c r="A167" s="438" t="s">
        <v>1469</v>
      </c>
    </row>
    <row r="168" spans="1:35">
      <c r="A168" s="438" t="s">
        <v>3226</v>
      </c>
    </row>
    <row r="169" spans="1:35">
      <c r="A169" s="438" t="s">
        <v>3227</v>
      </c>
    </row>
    <row r="170" spans="1:35">
      <c r="A170" s="438" t="s">
        <v>3228</v>
      </c>
    </row>
    <row r="171" spans="1:35">
      <c r="A171" s="438" t="s">
        <v>3229</v>
      </c>
    </row>
    <row r="172" spans="1:35">
      <c r="A172" s="438" t="s">
        <v>3230</v>
      </c>
    </row>
    <row r="173" spans="1:35" ht="15.75" thickBot="1">
      <c r="A173" s="437"/>
      <c r="B173" s="437"/>
      <c r="C173" s="437"/>
      <c r="D173" s="437"/>
      <c r="E173" s="437"/>
      <c r="F173" s="437"/>
      <c r="G173" s="437"/>
      <c r="H173" s="437"/>
      <c r="I173" s="437"/>
      <c r="J173" s="437"/>
      <c r="K173" s="437"/>
      <c r="L173" s="437"/>
      <c r="M173" s="437"/>
      <c r="N173" s="437"/>
      <c r="O173" s="437"/>
      <c r="P173" s="437"/>
      <c r="Q173" s="437"/>
      <c r="R173" s="437"/>
      <c r="S173" s="437"/>
      <c r="T173" s="437"/>
      <c r="U173" s="437"/>
      <c r="V173" s="437"/>
      <c r="W173" s="437"/>
      <c r="X173" s="437"/>
      <c r="Y173" s="437"/>
      <c r="Z173" s="437"/>
      <c r="AA173" s="437"/>
      <c r="AB173" s="437"/>
      <c r="AC173" s="437"/>
      <c r="AD173" s="437"/>
      <c r="AE173" s="437"/>
      <c r="AF173" s="437"/>
      <c r="AG173" s="437"/>
      <c r="AH173" s="437"/>
      <c r="AI173" s="437"/>
    </row>
    <row r="174" spans="1:35">
      <c r="A174" s="438" t="s">
        <v>1237</v>
      </c>
      <c r="B174" s="615" t="s">
        <v>3276</v>
      </c>
      <c r="C174" s="83"/>
      <c r="D174" s="83"/>
      <c r="E174" s="83"/>
      <c r="F174" s="83"/>
      <c r="G174" s="83"/>
      <c r="H174" s="83"/>
      <c r="I174" s="83"/>
      <c r="J174" s="83"/>
      <c r="K174" s="74"/>
      <c r="L174" s="83"/>
      <c r="M174" s="83"/>
      <c r="N174" s="83"/>
      <c r="O174" s="83"/>
      <c r="P174" s="83"/>
      <c r="Q174" s="83"/>
      <c r="R174" s="83"/>
      <c r="S174" s="83"/>
      <c r="T174" s="83"/>
      <c r="U174" s="83"/>
      <c r="V174" s="83"/>
      <c r="W174" s="83"/>
      <c r="X174" s="83"/>
      <c r="Y174" s="83"/>
      <c r="Z174" s="83"/>
      <c r="AA174" s="83"/>
      <c r="AB174" s="83"/>
    </row>
    <row r="175" spans="1:35">
      <c r="A175" s="438" t="s">
        <v>1240</v>
      </c>
      <c r="B175" s="76" t="s">
        <v>3204</v>
      </c>
      <c r="C175" s="83"/>
      <c r="D175" s="83"/>
      <c r="E175" s="83"/>
      <c r="F175" s="83"/>
      <c r="G175" s="83"/>
      <c r="H175" s="83"/>
      <c r="I175" s="83"/>
      <c r="J175" s="83"/>
      <c r="K175" s="74"/>
      <c r="L175" s="83"/>
      <c r="M175" s="83"/>
      <c r="N175" s="83"/>
      <c r="O175" s="83"/>
      <c r="P175" s="83"/>
      <c r="Q175" s="83"/>
      <c r="R175" s="83"/>
      <c r="S175" s="83"/>
      <c r="T175" s="83"/>
      <c r="U175" s="83"/>
      <c r="V175" s="83"/>
      <c r="W175" s="83"/>
      <c r="X175" s="83"/>
      <c r="Y175" s="83"/>
      <c r="Z175" s="83"/>
      <c r="AA175" s="83"/>
      <c r="AB175" s="83"/>
    </row>
    <row r="176" spans="1:35" ht="15.75" thickBot="1">
      <c r="A176" s="438" t="s">
        <v>1242</v>
      </c>
      <c r="B176" s="616" t="s">
        <v>3205</v>
      </c>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c r="AA176" s="83"/>
      <c r="AB176" s="83"/>
    </row>
    <row r="177" spans="1:28">
      <c r="A177" s="438" t="s">
        <v>1244</v>
      </c>
      <c r="B177" s="76" t="s">
        <v>3207</v>
      </c>
      <c r="C177" s="83">
        <v>276606.7135182271</v>
      </c>
      <c r="D177" s="83">
        <v>41</v>
      </c>
      <c r="E177" s="83">
        <v>11340875.254247313</v>
      </c>
      <c r="F177" s="617">
        <v>5.16</v>
      </c>
      <c r="G177" s="617">
        <v>1.85</v>
      </c>
      <c r="H177" s="617">
        <v>1.1499999999999999</v>
      </c>
      <c r="I177" s="617">
        <v>0</v>
      </c>
      <c r="J177" s="617">
        <v>0</v>
      </c>
      <c r="K177" s="83">
        <v>0</v>
      </c>
      <c r="L177" s="617">
        <v>8.16</v>
      </c>
      <c r="M177" s="503">
        <v>2257110.7823087331</v>
      </c>
      <c r="N177" s="83">
        <v>276606.7135182271</v>
      </c>
      <c r="O177" s="83">
        <v>41</v>
      </c>
      <c r="P177" s="83">
        <v>11340875.254247313</v>
      </c>
      <c r="Q177" s="617">
        <v>5.16</v>
      </c>
      <c r="R177" s="617">
        <v>1.86</v>
      </c>
      <c r="S177" s="617">
        <v>1.17</v>
      </c>
      <c r="T177" s="617">
        <v>0</v>
      </c>
      <c r="U177" s="617">
        <v>0</v>
      </c>
      <c r="V177" s="627">
        <v>0</v>
      </c>
      <c r="W177" s="617">
        <v>8.1900000000000013</v>
      </c>
      <c r="X177" s="503">
        <v>2265408.9837142802</v>
      </c>
      <c r="Y177" s="627">
        <v>2257110.7823087331</v>
      </c>
      <c r="Z177" s="627">
        <v>2265408.9837142802</v>
      </c>
      <c r="AA177" s="503">
        <v>8298.2014055470936</v>
      </c>
      <c r="AB177" s="509">
        <v>3.6764705882354185E-3</v>
      </c>
    </row>
    <row r="178" spans="1:28">
      <c r="A178" s="438" t="s">
        <v>1246</v>
      </c>
      <c r="B178" s="76" t="s">
        <v>3208</v>
      </c>
      <c r="C178" s="83">
        <v>126997.03793119374</v>
      </c>
      <c r="D178" s="83">
        <v>60</v>
      </c>
      <c r="E178" s="83">
        <v>7619822.2758716252</v>
      </c>
      <c r="F178" s="617">
        <v>5.34</v>
      </c>
      <c r="G178" s="617">
        <v>1.88</v>
      </c>
      <c r="H178" s="617">
        <v>1.69</v>
      </c>
      <c r="I178" s="617">
        <v>0</v>
      </c>
      <c r="J178" s="617">
        <v>0</v>
      </c>
      <c r="K178" s="83">
        <v>0</v>
      </c>
      <c r="L178" s="617">
        <v>8.91</v>
      </c>
      <c r="M178" s="503">
        <v>1131543.6079669362</v>
      </c>
      <c r="N178" s="83">
        <v>126997.03793119374</v>
      </c>
      <c r="O178" s="83">
        <v>60</v>
      </c>
      <c r="P178" s="83">
        <v>7619822.2758716252</v>
      </c>
      <c r="Q178" s="617">
        <v>5.34</v>
      </c>
      <c r="R178" s="617">
        <v>1.89</v>
      </c>
      <c r="S178" s="617">
        <v>1.71</v>
      </c>
      <c r="T178" s="617">
        <v>0</v>
      </c>
      <c r="U178" s="617">
        <v>0</v>
      </c>
      <c r="V178" s="627">
        <v>0</v>
      </c>
      <c r="W178" s="617">
        <v>8.94</v>
      </c>
      <c r="X178" s="503">
        <v>1135353.5191048719</v>
      </c>
      <c r="Y178" s="627">
        <v>1131543.6079669362</v>
      </c>
      <c r="Z178" s="627">
        <v>1135353.5191048719</v>
      </c>
      <c r="AA178" s="503">
        <v>3809.9111379357055</v>
      </c>
      <c r="AB178" s="509">
        <v>3.3670033670032727E-3</v>
      </c>
    </row>
    <row r="179" spans="1:28">
      <c r="A179" s="438" t="s">
        <v>1248</v>
      </c>
      <c r="B179" s="76" t="s">
        <v>3209</v>
      </c>
      <c r="C179" s="83">
        <v>124125.9297132692</v>
      </c>
      <c r="D179" s="83">
        <v>88</v>
      </c>
      <c r="E179" s="83">
        <v>10923081.81476769</v>
      </c>
      <c r="F179" s="617">
        <v>7.77</v>
      </c>
      <c r="G179" s="617">
        <v>2.4300000000000002</v>
      </c>
      <c r="H179" s="617">
        <v>2.48</v>
      </c>
      <c r="I179" s="617">
        <v>0</v>
      </c>
      <c r="J179" s="617">
        <v>0</v>
      </c>
      <c r="K179" s="83">
        <v>0</v>
      </c>
      <c r="L179" s="617">
        <v>12.68</v>
      </c>
      <c r="M179" s="503">
        <v>1573916.7887642535</v>
      </c>
      <c r="N179" s="83">
        <v>124125.9297132692</v>
      </c>
      <c r="O179" s="83">
        <v>88</v>
      </c>
      <c r="P179" s="83">
        <v>10923081.81476769</v>
      </c>
      <c r="Q179" s="617">
        <v>7.77</v>
      </c>
      <c r="R179" s="617">
        <v>2.4500000000000002</v>
      </c>
      <c r="S179" s="617">
        <v>2.5</v>
      </c>
      <c r="T179" s="617">
        <v>0</v>
      </c>
      <c r="U179" s="617">
        <v>0</v>
      </c>
      <c r="V179" s="627">
        <v>0</v>
      </c>
      <c r="W179" s="617">
        <v>12.719999999999999</v>
      </c>
      <c r="X179" s="503">
        <v>1578881.8259527842</v>
      </c>
      <c r="Y179" s="627">
        <v>1573916.7887642535</v>
      </c>
      <c r="Z179" s="627">
        <v>1578881.8259527842</v>
      </c>
      <c r="AA179" s="503">
        <v>4965.0371885306668</v>
      </c>
      <c r="AB179" s="509">
        <v>3.1545741324920493E-3</v>
      </c>
    </row>
    <row r="180" spans="1:28">
      <c r="A180" s="438" t="s">
        <v>1320</v>
      </c>
      <c r="B180" s="76" t="s">
        <v>3210</v>
      </c>
      <c r="C180" s="83">
        <v>325403.88453213248</v>
      </c>
      <c r="D180" s="83">
        <v>168</v>
      </c>
      <c r="E180" s="83">
        <v>54667852.601398252</v>
      </c>
      <c r="F180" s="617">
        <v>8.27</v>
      </c>
      <c r="G180" s="617">
        <v>2.39</v>
      </c>
      <c r="H180" s="617">
        <v>4.7300000000000004</v>
      </c>
      <c r="I180" s="617">
        <v>0</v>
      </c>
      <c r="J180" s="617">
        <v>0</v>
      </c>
      <c r="K180" s="83">
        <v>0</v>
      </c>
      <c r="L180" s="617">
        <v>15.39</v>
      </c>
      <c r="M180" s="503">
        <v>5007965.7829495193</v>
      </c>
      <c r="N180" s="83">
        <v>325403.88453213248</v>
      </c>
      <c r="O180" s="83">
        <v>168</v>
      </c>
      <c r="P180" s="83">
        <v>54667852.601398252</v>
      </c>
      <c r="Q180" s="617">
        <v>8.27</v>
      </c>
      <c r="R180" s="617">
        <v>2.41</v>
      </c>
      <c r="S180" s="617">
        <v>4.78</v>
      </c>
      <c r="T180" s="617">
        <v>0</v>
      </c>
      <c r="U180" s="617">
        <v>0</v>
      </c>
      <c r="V180" s="627">
        <v>0</v>
      </c>
      <c r="W180" s="617">
        <v>15.46</v>
      </c>
      <c r="X180" s="503">
        <v>5030744.0548667684</v>
      </c>
      <c r="Y180" s="627">
        <v>5007965.7829495193</v>
      </c>
      <c r="Z180" s="627">
        <v>5030744.0548667684</v>
      </c>
      <c r="AA180" s="503">
        <v>22778.271917249076</v>
      </c>
      <c r="AB180" s="509">
        <v>4.5484080571799469E-3</v>
      </c>
    </row>
    <row r="181" spans="1:28">
      <c r="A181" s="438" t="s">
        <v>1321</v>
      </c>
      <c r="B181" s="76" t="s">
        <v>3206</v>
      </c>
      <c r="C181" s="83">
        <v>233638.11362431274</v>
      </c>
      <c r="D181" s="83">
        <v>29</v>
      </c>
      <c r="E181" s="83">
        <v>6775505.2951050717</v>
      </c>
      <c r="F181" s="617">
        <v>5.05</v>
      </c>
      <c r="G181" s="617">
        <v>1.85</v>
      </c>
      <c r="H181" s="617">
        <v>0.82</v>
      </c>
      <c r="I181" s="617">
        <v>0</v>
      </c>
      <c r="J181" s="617">
        <v>0</v>
      </c>
      <c r="K181" s="83">
        <v>0</v>
      </c>
      <c r="L181" s="617">
        <v>7.7200000000000006</v>
      </c>
      <c r="M181" s="503">
        <v>1803686.2371796945</v>
      </c>
      <c r="N181" s="83">
        <v>233638.11362431274</v>
      </c>
      <c r="O181" s="83">
        <v>29</v>
      </c>
      <c r="P181" s="83">
        <v>6775505.2951050717</v>
      </c>
      <c r="Q181" s="617">
        <v>5.05</v>
      </c>
      <c r="R181" s="617">
        <v>1.86</v>
      </c>
      <c r="S181" s="617">
        <v>0.83</v>
      </c>
      <c r="T181" s="617">
        <v>0</v>
      </c>
      <c r="U181" s="617">
        <v>0</v>
      </c>
      <c r="V181" s="627">
        <v>0</v>
      </c>
      <c r="W181" s="617">
        <v>7.74</v>
      </c>
      <c r="X181" s="503">
        <v>1808358.9994521807</v>
      </c>
      <c r="Y181" s="627">
        <v>1803686.2371796945</v>
      </c>
      <c r="Z181" s="627">
        <v>1808358.9994521807</v>
      </c>
      <c r="AA181" s="503">
        <v>4672.7622724862304</v>
      </c>
      <c r="AB181" s="509">
        <v>2.5906735751295199E-3</v>
      </c>
    </row>
    <row r="182" spans="1:28">
      <c r="A182" s="438" t="s">
        <v>1322</v>
      </c>
    </row>
    <row r="183" spans="1:28" ht="15.75" thickBot="1">
      <c r="A183" s="438" t="s">
        <v>1323</v>
      </c>
      <c r="B183" s="616" t="s">
        <v>3213</v>
      </c>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c r="AA183" s="83"/>
      <c r="AB183" s="83"/>
    </row>
    <row r="184" spans="1:28">
      <c r="A184" s="438" t="s">
        <v>1324</v>
      </c>
      <c r="B184" s="76" t="s">
        <v>3214</v>
      </c>
      <c r="C184" s="83">
        <v>9759</v>
      </c>
      <c r="D184" s="83">
        <v>62</v>
      </c>
      <c r="E184" s="83">
        <v>605058</v>
      </c>
      <c r="F184" s="617">
        <v>3.88</v>
      </c>
      <c r="G184" s="617">
        <v>1.66</v>
      </c>
      <c r="H184" s="617">
        <v>1.75</v>
      </c>
      <c r="I184" s="617">
        <v>0</v>
      </c>
      <c r="J184" s="617">
        <v>0</v>
      </c>
      <c r="K184" s="83">
        <v>0</v>
      </c>
      <c r="L184" s="617">
        <v>7.29</v>
      </c>
      <c r="M184" s="503">
        <v>71143.11</v>
      </c>
      <c r="N184" s="83">
        <v>9759</v>
      </c>
      <c r="O184" s="83">
        <v>62</v>
      </c>
      <c r="P184" s="83">
        <v>605058</v>
      </c>
      <c r="Q184" s="617">
        <v>3.88</v>
      </c>
      <c r="R184" s="617">
        <v>1.67</v>
      </c>
      <c r="S184" s="617">
        <v>1.76</v>
      </c>
      <c r="T184" s="617">
        <v>0</v>
      </c>
      <c r="U184" s="617">
        <v>0</v>
      </c>
      <c r="V184" s="627">
        <v>0</v>
      </c>
      <c r="W184" s="617">
        <v>7.31</v>
      </c>
      <c r="X184" s="503">
        <v>71338.289999999994</v>
      </c>
      <c r="Y184" s="627">
        <v>71143.11</v>
      </c>
      <c r="Z184" s="627">
        <v>71338.289999999994</v>
      </c>
      <c r="AA184" s="503">
        <v>195.17999999999302</v>
      </c>
      <c r="AB184" s="509">
        <v>2.7434842249656082E-3</v>
      </c>
    </row>
    <row r="185" spans="1:28">
      <c r="A185" s="438" t="s">
        <v>1326</v>
      </c>
      <c r="B185" s="76" t="s">
        <v>3215</v>
      </c>
      <c r="C185" s="83">
        <v>24456.666666666664</v>
      </c>
      <c r="D185" s="83">
        <v>77</v>
      </c>
      <c r="E185" s="83">
        <v>1883163.3333333335</v>
      </c>
      <c r="F185" s="617">
        <v>3.9</v>
      </c>
      <c r="G185" s="617">
        <v>1.66</v>
      </c>
      <c r="H185" s="617">
        <v>2.17</v>
      </c>
      <c r="I185" s="617">
        <v>0</v>
      </c>
      <c r="J185" s="617">
        <v>0</v>
      </c>
      <c r="K185" s="83">
        <v>0</v>
      </c>
      <c r="L185" s="617">
        <v>7.7299999999999995</v>
      </c>
      <c r="M185" s="503">
        <v>189050.0333333333</v>
      </c>
      <c r="N185" s="83">
        <v>24456.666666666664</v>
      </c>
      <c r="O185" s="83">
        <v>77</v>
      </c>
      <c r="P185" s="83">
        <v>1883163.3333333335</v>
      </c>
      <c r="Q185" s="617">
        <v>3.9</v>
      </c>
      <c r="R185" s="617">
        <v>1.67</v>
      </c>
      <c r="S185" s="617">
        <v>2.19</v>
      </c>
      <c r="T185" s="617">
        <v>0</v>
      </c>
      <c r="U185" s="617">
        <v>0</v>
      </c>
      <c r="V185" s="627">
        <v>0</v>
      </c>
      <c r="W185" s="617">
        <v>7.76</v>
      </c>
      <c r="X185" s="503">
        <v>189783.73333333331</v>
      </c>
      <c r="Y185" s="627">
        <v>189050.0333333333</v>
      </c>
      <c r="Z185" s="627">
        <v>189783.73333333331</v>
      </c>
      <c r="AA185" s="503">
        <v>733.70000000001164</v>
      </c>
      <c r="AB185" s="509">
        <v>3.8809831824062721E-3</v>
      </c>
    </row>
    <row r="186" spans="1:28">
      <c r="A186" s="438" t="s">
        <v>1327</v>
      </c>
      <c r="B186" s="76" t="s">
        <v>3217</v>
      </c>
      <c r="C186" s="83">
        <v>4371.666666666667</v>
      </c>
      <c r="D186" s="83">
        <v>160</v>
      </c>
      <c r="E186" s="83">
        <v>699466.66666666663</v>
      </c>
      <c r="F186" s="617">
        <v>6.39</v>
      </c>
      <c r="G186" s="617">
        <v>2.34</v>
      </c>
      <c r="H186" s="617">
        <v>4.51</v>
      </c>
      <c r="I186" s="617">
        <v>0</v>
      </c>
      <c r="J186" s="617">
        <v>0</v>
      </c>
      <c r="K186" s="83">
        <v>0</v>
      </c>
      <c r="L186" s="617">
        <v>13.24</v>
      </c>
      <c r="M186" s="503">
        <v>57880.866666666669</v>
      </c>
      <c r="N186" s="83">
        <v>4371.666666666667</v>
      </c>
      <c r="O186" s="83">
        <v>160</v>
      </c>
      <c r="P186" s="83">
        <v>699466.66666666663</v>
      </c>
      <c r="Q186" s="617">
        <v>6.39</v>
      </c>
      <c r="R186" s="617">
        <v>2.36</v>
      </c>
      <c r="S186" s="617">
        <v>4.55</v>
      </c>
      <c r="T186" s="617">
        <v>0</v>
      </c>
      <c r="U186" s="617">
        <v>0</v>
      </c>
      <c r="V186" s="627">
        <v>0</v>
      </c>
      <c r="W186" s="617">
        <v>13.3</v>
      </c>
      <c r="X186" s="503">
        <v>58143.166666666672</v>
      </c>
      <c r="Y186" s="627">
        <v>57880.866666666669</v>
      </c>
      <c r="Z186" s="627">
        <v>58143.166666666672</v>
      </c>
      <c r="AA186" s="503">
        <v>262.30000000000291</v>
      </c>
      <c r="AB186" s="509">
        <v>4.5317220543807145E-3</v>
      </c>
    </row>
    <row r="187" spans="1:28">
      <c r="A187" s="438" t="s">
        <v>1328</v>
      </c>
      <c r="Q187" s="654"/>
      <c r="R187" s="654"/>
      <c r="S187" s="654"/>
      <c r="T187" s="654"/>
      <c r="U187" s="654"/>
      <c r="V187" s="654"/>
      <c r="W187" s="654"/>
      <c r="X187" s="654"/>
      <c r="Y187" s="654"/>
      <c r="Z187" s="654"/>
      <c r="AA187" s="654"/>
      <c r="AB187" s="654"/>
    </row>
    <row r="188" spans="1:28" ht="15.75" thickBot="1">
      <c r="A188" s="438" t="s">
        <v>1330</v>
      </c>
      <c r="B188" s="616" t="s">
        <v>3218</v>
      </c>
      <c r="C188" s="83"/>
      <c r="D188" s="83"/>
      <c r="E188" s="83"/>
      <c r="F188" s="83"/>
      <c r="G188" s="83"/>
      <c r="H188" s="83"/>
      <c r="I188" s="83"/>
      <c r="J188" s="83"/>
      <c r="K188" s="83"/>
      <c r="L188" s="83"/>
      <c r="M188" s="83"/>
      <c r="N188" s="83"/>
      <c r="O188" s="83"/>
      <c r="P188" s="83"/>
      <c r="Q188" s="655"/>
      <c r="R188" s="655"/>
      <c r="S188" s="655"/>
      <c r="T188" s="655"/>
      <c r="U188" s="655"/>
      <c r="V188" s="655"/>
      <c r="W188" s="655"/>
      <c r="X188" s="655"/>
      <c r="Y188" s="655"/>
      <c r="Z188" s="655"/>
      <c r="AA188" s="655"/>
      <c r="AB188" s="655"/>
    </row>
    <row r="189" spans="1:28">
      <c r="A189" s="438" t="s">
        <v>1331</v>
      </c>
      <c r="B189" s="76" t="s">
        <v>3219</v>
      </c>
      <c r="C189" s="83">
        <v>70156.138032205359</v>
      </c>
      <c r="D189" s="83">
        <v>0</v>
      </c>
      <c r="E189" s="83">
        <v>0</v>
      </c>
      <c r="F189" s="617">
        <v>9.69</v>
      </c>
      <c r="G189" s="617">
        <v>0</v>
      </c>
      <c r="H189" s="617">
        <v>0</v>
      </c>
      <c r="I189" s="617">
        <v>0</v>
      </c>
      <c r="J189" s="617">
        <v>0</v>
      </c>
      <c r="K189" s="83">
        <v>0</v>
      </c>
      <c r="L189" s="617">
        <v>9.69</v>
      </c>
      <c r="M189" s="503">
        <v>679812.9775320699</v>
      </c>
      <c r="N189" s="83">
        <v>70156.138032205359</v>
      </c>
      <c r="O189" s="83">
        <v>0</v>
      </c>
      <c r="P189" s="83">
        <v>0</v>
      </c>
      <c r="Q189" s="617">
        <v>10.1</v>
      </c>
      <c r="R189" s="617">
        <v>0</v>
      </c>
      <c r="S189" s="617">
        <v>0</v>
      </c>
      <c r="T189" s="617">
        <v>0</v>
      </c>
      <c r="U189" s="617">
        <v>0</v>
      </c>
      <c r="V189" s="627">
        <v>0</v>
      </c>
      <c r="W189" s="617">
        <v>10.1</v>
      </c>
      <c r="X189" s="503">
        <v>708576.99412527413</v>
      </c>
      <c r="Y189" s="627">
        <v>679812.9775320699</v>
      </c>
      <c r="Z189" s="627">
        <v>708576.99412527413</v>
      </c>
      <c r="AA189" s="503">
        <v>28764.016593204229</v>
      </c>
      <c r="AB189" s="509">
        <v>4.2311661506707995E-2</v>
      </c>
    </row>
    <row r="190" spans="1:28">
      <c r="A190" s="438" t="s">
        <v>1332</v>
      </c>
      <c r="B190" s="76" t="s">
        <v>3220</v>
      </c>
      <c r="C190" s="83">
        <v>47432.557346229034</v>
      </c>
      <c r="D190" s="83">
        <v>0</v>
      </c>
      <c r="E190" s="83">
        <v>0</v>
      </c>
      <c r="F190" s="617">
        <v>13.08</v>
      </c>
      <c r="G190" s="617">
        <v>0</v>
      </c>
      <c r="H190" s="617">
        <v>0</v>
      </c>
      <c r="I190" s="617">
        <v>0</v>
      </c>
      <c r="J190" s="617">
        <v>0</v>
      </c>
      <c r="K190" s="83">
        <v>0</v>
      </c>
      <c r="L190" s="617">
        <v>13.08</v>
      </c>
      <c r="M190" s="503">
        <v>620417.85008867574</v>
      </c>
      <c r="N190" s="83">
        <v>47432.557346229034</v>
      </c>
      <c r="O190" s="83">
        <v>0</v>
      </c>
      <c r="P190" s="83">
        <v>0</v>
      </c>
      <c r="Q190" s="617">
        <v>13.64</v>
      </c>
      <c r="R190" s="617">
        <v>0</v>
      </c>
      <c r="S190" s="617">
        <v>0</v>
      </c>
      <c r="T190" s="617">
        <v>0</v>
      </c>
      <c r="U190" s="617">
        <v>0</v>
      </c>
      <c r="V190" s="627">
        <v>0</v>
      </c>
      <c r="W190" s="617">
        <v>13.64</v>
      </c>
      <c r="X190" s="503">
        <v>646980.08220256399</v>
      </c>
      <c r="Y190" s="627">
        <v>620417.85008867574</v>
      </c>
      <c r="Z190" s="627">
        <v>646980.08220256399</v>
      </c>
      <c r="AA190" s="503">
        <v>26562.232113888254</v>
      </c>
      <c r="AB190" s="509">
        <v>4.2813455657492346E-2</v>
      </c>
    </row>
    <row r="191" spans="1:28">
      <c r="A191" s="438" t="s">
        <v>1333</v>
      </c>
      <c r="B191" s="76" t="s">
        <v>3221</v>
      </c>
      <c r="C191" s="83">
        <v>9118.8018671833925</v>
      </c>
      <c r="D191" s="83">
        <v>0</v>
      </c>
      <c r="E191" s="83">
        <v>0</v>
      </c>
      <c r="F191" s="617">
        <v>15.38</v>
      </c>
      <c r="G191" s="617">
        <v>0</v>
      </c>
      <c r="H191" s="617">
        <v>0</v>
      </c>
      <c r="I191" s="617">
        <v>0</v>
      </c>
      <c r="J191" s="617">
        <v>0</v>
      </c>
      <c r="K191" s="83">
        <v>0</v>
      </c>
      <c r="L191" s="617">
        <v>15.38</v>
      </c>
      <c r="M191" s="503">
        <v>140247.17271728057</v>
      </c>
      <c r="N191" s="83">
        <v>9118.8018671833925</v>
      </c>
      <c r="O191" s="83">
        <v>0</v>
      </c>
      <c r="P191" s="83">
        <v>0</v>
      </c>
      <c r="Q191" s="617">
        <v>16.04</v>
      </c>
      <c r="R191" s="617">
        <v>0</v>
      </c>
      <c r="S191" s="617">
        <v>0</v>
      </c>
      <c r="T191" s="617">
        <v>0</v>
      </c>
      <c r="U191" s="617">
        <v>0</v>
      </c>
      <c r="V191" s="627">
        <v>0</v>
      </c>
      <c r="W191" s="617">
        <v>16.04</v>
      </c>
      <c r="X191" s="503">
        <v>146265.58194962161</v>
      </c>
      <c r="Y191" s="627">
        <v>140247.17271728057</v>
      </c>
      <c r="Z191" s="627">
        <v>146265.58194962161</v>
      </c>
      <c r="AA191" s="503">
        <v>6018.4092323410441</v>
      </c>
      <c r="AB191" s="509">
        <v>4.2912873862158689E-2</v>
      </c>
    </row>
    <row r="192" spans="1:28" s="606" customFormat="1">
      <c r="A192" s="607" t="s">
        <v>1334</v>
      </c>
      <c r="B192" s="608" t="s">
        <v>3159</v>
      </c>
      <c r="C192" s="500">
        <v>3833010.4879414551</v>
      </c>
      <c r="D192" s="500">
        <v>0</v>
      </c>
      <c r="E192" s="500">
        <v>0</v>
      </c>
      <c r="F192" s="611">
        <v>7.8E-2</v>
      </c>
      <c r="G192" s="612" t="s">
        <v>3160</v>
      </c>
      <c r="H192" s="610">
        <v>0</v>
      </c>
      <c r="I192" s="610">
        <v>0</v>
      </c>
      <c r="J192" s="610">
        <v>0</v>
      </c>
      <c r="K192" s="500">
        <v>0</v>
      </c>
      <c r="L192" s="611">
        <f>F192</f>
        <v>7.8E-2</v>
      </c>
      <c r="M192" s="678">
        <f>C192*L192</f>
        <v>298974.81805943348</v>
      </c>
      <c r="N192" s="500">
        <v>3833010.4879414551</v>
      </c>
      <c r="O192" s="500">
        <v>0</v>
      </c>
      <c r="P192" s="500">
        <v>0</v>
      </c>
      <c r="Q192" s="610">
        <v>1.0803</v>
      </c>
      <c r="R192" s="610" t="s">
        <v>2998</v>
      </c>
      <c r="S192" s="610">
        <v>0</v>
      </c>
      <c r="T192" s="610">
        <v>0</v>
      </c>
      <c r="U192" s="610">
        <v>0</v>
      </c>
      <c r="V192" s="657">
        <v>0</v>
      </c>
      <c r="W192" s="610">
        <f>Q192</f>
        <v>1.0803</v>
      </c>
      <c r="X192" s="656">
        <f>N192*W192</f>
        <v>4140801.2301231539</v>
      </c>
      <c r="Y192" s="679">
        <f>M192</f>
        <v>298974.81805943348</v>
      </c>
      <c r="Z192" s="657">
        <f>X192</f>
        <v>4140801.2301231539</v>
      </c>
      <c r="AA192" s="656">
        <f>Z192-Y192</f>
        <v>3841826.4120637206</v>
      </c>
      <c r="AB192" s="658">
        <f>AA192/Y192</f>
        <v>12.850000000000001</v>
      </c>
    </row>
    <row r="193" spans="1:28">
      <c r="A193" s="438" t="s">
        <v>1335</v>
      </c>
      <c r="B193" s="76" t="s">
        <v>3277</v>
      </c>
      <c r="C193" s="83">
        <v>6797.5538978607137</v>
      </c>
      <c r="D193" s="83">
        <v>0</v>
      </c>
      <c r="E193" s="83">
        <v>0</v>
      </c>
      <c r="F193" s="617">
        <v>9.34</v>
      </c>
      <c r="G193" s="617">
        <v>0</v>
      </c>
      <c r="H193" s="617">
        <v>0</v>
      </c>
      <c r="I193" s="617">
        <v>0</v>
      </c>
      <c r="J193" s="617">
        <v>0</v>
      </c>
      <c r="K193" s="83">
        <v>0</v>
      </c>
      <c r="L193" s="617">
        <v>9.34</v>
      </c>
      <c r="M193" s="503">
        <v>63489.153406019068</v>
      </c>
      <c r="N193" s="83">
        <v>6797.5538978607137</v>
      </c>
      <c r="O193" s="83">
        <v>0</v>
      </c>
      <c r="P193" s="83">
        <v>0</v>
      </c>
      <c r="Q193" s="617">
        <v>9.36</v>
      </c>
      <c r="R193" s="617">
        <v>0</v>
      </c>
      <c r="S193" s="617">
        <v>0</v>
      </c>
      <c r="T193" s="617">
        <v>0</v>
      </c>
      <c r="U193" s="617">
        <v>0</v>
      </c>
      <c r="V193" s="627">
        <v>0</v>
      </c>
      <c r="W193" s="617">
        <v>9.36</v>
      </c>
      <c r="X193" s="503">
        <v>63625.104483976276</v>
      </c>
      <c r="Y193" s="627">
        <v>63489.153406019068</v>
      </c>
      <c r="Z193" s="627">
        <v>63625.104483976276</v>
      </c>
      <c r="AA193" s="503">
        <v>135.95107795720833</v>
      </c>
      <c r="AB193" s="509">
        <v>2.1413276231262448E-3</v>
      </c>
    </row>
    <row r="194" spans="1:28" ht="15.75" thickBot="1">
      <c r="A194" s="438" t="s">
        <v>1336</v>
      </c>
      <c r="D194" s="102"/>
      <c r="O194" s="102"/>
      <c r="Q194" s="654"/>
      <c r="R194" s="654"/>
      <c r="S194" s="654"/>
      <c r="T194" s="654"/>
      <c r="U194" s="654"/>
      <c r="V194" s="654"/>
      <c r="W194" s="654"/>
      <c r="X194" s="654"/>
      <c r="Y194" s="654"/>
      <c r="Z194" s="654"/>
      <c r="AA194" s="654"/>
      <c r="AB194" s="654"/>
    </row>
    <row r="195" spans="1:28">
      <c r="A195" s="438" t="s">
        <v>1337</v>
      </c>
      <c r="B195" s="80" t="s">
        <v>3225</v>
      </c>
      <c r="C195" s="78">
        <v>5091874.5517374016</v>
      </c>
      <c r="D195" s="133"/>
      <c r="E195" s="78">
        <v>94514825.24138996</v>
      </c>
      <c r="F195" s="74" t="s">
        <v>5</v>
      </c>
      <c r="G195" s="74" t="s">
        <v>5</v>
      </c>
      <c r="H195" s="74" t="s">
        <v>5</v>
      </c>
      <c r="I195" s="74" t="s">
        <v>5</v>
      </c>
      <c r="J195" s="74" t="s">
        <v>5</v>
      </c>
      <c r="K195" s="74" t="s">
        <v>5</v>
      </c>
      <c r="L195" s="74" t="s">
        <v>5</v>
      </c>
      <c r="M195" s="629">
        <v>17728249.668914072</v>
      </c>
      <c r="N195" s="78">
        <v>5091874.5517374016</v>
      </c>
      <c r="O195" s="133"/>
      <c r="P195" s="78">
        <v>94514825.24138996</v>
      </c>
      <c r="Q195" s="74" t="s">
        <v>5</v>
      </c>
      <c r="R195" s="74" t="s">
        <v>5</v>
      </c>
      <c r="S195" s="74" t="s">
        <v>5</v>
      </c>
      <c r="T195" s="74" t="s">
        <v>5</v>
      </c>
      <c r="U195" s="74" t="s">
        <v>5</v>
      </c>
      <c r="V195" s="83">
        <v>0</v>
      </c>
      <c r="W195" s="74" t="s">
        <v>5</v>
      </c>
      <c r="X195" s="629">
        <f>SUM(X177:X193)</f>
        <v>17844261.565975476</v>
      </c>
      <c r="Y195" s="629">
        <f>SUM(Y177:Y193)</f>
        <v>13895239.180972615</v>
      </c>
      <c r="Z195" s="629">
        <f>SUM(Z177:Z193)</f>
        <v>17844261.565975476</v>
      </c>
      <c r="AA195" s="629">
        <f>SUM(AA177:AA193)</f>
        <v>3949022.3850028603</v>
      </c>
      <c r="AB195" s="447">
        <f>AA195/Y195</f>
        <v>0.28419966965451282</v>
      </c>
    </row>
    <row r="196" spans="1:28">
      <c r="A196" s="438" t="s">
        <v>1338</v>
      </c>
      <c r="O196" s="102"/>
    </row>
    <row r="197" spans="1:28">
      <c r="A197" s="438" t="s">
        <v>1339</v>
      </c>
    </row>
    <row r="198" spans="1:28">
      <c r="A198" s="438" t="s">
        <v>1340</v>
      </c>
    </row>
    <row r="199" spans="1:28">
      <c r="A199" s="438" t="s">
        <v>1341</v>
      </c>
    </row>
    <row r="200" spans="1:28">
      <c r="A200" s="438" t="s">
        <v>1342</v>
      </c>
    </row>
    <row r="201" spans="1:28">
      <c r="A201" s="438" t="s">
        <v>1343</v>
      </c>
    </row>
    <row r="202" spans="1:28">
      <c r="A202" s="438" t="s">
        <v>1344</v>
      </c>
    </row>
    <row r="203" spans="1:28">
      <c r="A203" s="438" t="s">
        <v>1345</v>
      </c>
    </row>
    <row r="204" spans="1:28">
      <c r="A204" s="438" t="s">
        <v>1346</v>
      </c>
    </row>
    <row r="205" spans="1:28">
      <c r="A205" s="438" t="s">
        <v>1347</v>
      </c>
    </row>
    <row r="206" spans="1:28">
      <c r="A206" s="438" t="s">
        <v>1469</v>
      </c>
    </row>
    <row r="207" spans="1:28">
      <c r="A207" s="438" t="s">
        <v>3226</v>
      </c>
    </row>
    <row r="208" spans="1:28">
      <c r="A208" s="438" t="s">
        <v>3227</v>
      </c>
    </row>
    <row r="209" spans="1:35">
      <c r="A209" s="438" t="s">
        <v>3228</v>
      </c>
    </row>
    <row r="210" spans="1:35">
      <c r="A210" s="438" t="s">
        <v>3229</v>
      </c>
    </row>
    <row r="211" spans="1:35">
      <c r="A211" s="438" t="s">
        <v>3230</v>
      </c>
    </row>
    <row r="212" spans="1:35" ht="15.75" thickBot="1">
      <c r="A212" s="437"/>
      <c r="B212" s="437"/>
      <c r="C212" s="437"/>
      <c r="D212" s="437"/>
      <c r="E212" s="437"/>
      <c r="F212" s="437"/>
      <c r="G212" s="437"/>
      <c r="H212" s="437"/>
      <c r="I212" s="437"/>
      <c r="J212" s="437"/>
      <c r="K212" s="437"/>
      <c r="L212" s="437"/>
      <c r="M212" s="437"/>
      <c r="N212" s="437"/>
      <c r="O212" s="437"/>
      <c r="P212" s="437"/>
      <c r="Q212" s="437"/>
      <c r="R212" s="437"/>
      <c r="S212" s="437"/>
      <c r="T212" s="437"/>
      <c r="U212" s="437"/>
      <c r="V212" s="437"/>
      <c r="W212" s="437"/>
      <c r="X212" s="437"/>
      <c r="Y212" s="437"/>
      <c r="Z212" s="437"/>
      <c r="AA212" s="437"/>
      <c r="AB212" s="437"/>
      <c r="AC212" s="437"/>
      <c r="AD212" s="437"/>
      <c r="AE212" s="437"/>
      <c r="AF212" s="437"/>
      <c r="AG212" s="437"/>
      <c r="AH212" s="437"/>
      <c r="AI212" s="437"/>
    </row>
    <row r="213" spans="1:35">
      <c r="A213" s="438" t="s">
        <v>1237</v>
      </c>
      <c r="B213" s="615" t="s">
        <v>3276</v>
      </c>
      <c r="C213" s="83"/>
      <c r="D213" s="83"/>
      <c r="E213" s="83"/>
      <c r="F213" s="83"/>
      <c r="G213" s="83"/>
      <c r="H213" s="83"/>
      <c r="I213" s="83"/>
      <c r="J213" s="83"/>
      <c r="K213" s="74"/>
      <c r="L213" s="83"/>
      <c r="M213" s="83"/>
      <c r="N213" s="83"/>
      <c r="O213" s="83"/>
      <c r="P213" s="83"/>
      <c r="Q213" s="83"/>
      <c r="R213" s="83"/>
      <c r="S213" s="83"/>
      <c r="T213" s="83"/>
      <c r="U213" s="83"/>
      <c r="V213" s="83"/>
      <c r="W213" s="83"/>
      <c r="X213" s="83"/>
      <c r="Y213" s="83"/>
      <c r="Z213" s="83"/>
      <c r="AA213" s="83"/>
      <c r="AB213" s="83"/>
    </row>
    <row r="214" spans="1:35">
      <c r="A214" s="438" t="s">
        <v>1240</v>
      </c>
      <c r="B214" s="76" t="s">
        <v>3231</v>
      </c>
      <c r="C214" s="83"/>
      <c r="D214" s="83"/>
      <c r="E214" s="83"/>
      <c r="F214" s="83"/>
      <c r="G214" s="83"/>
      <c r="H214" s="83"/>
      <c r="I214" s="83"/>
      <c r="J214" s="83"/>
      <c r="K214" s="74"/>
      <c r="L214" s="83"/>
      <c r="M214" s="83"/>
      <c r="N214" s="83"/>
      <c r="O214" s="83"/>
      <c r="P214" s="83"/>
      <c r="Q214" s="83"/>
      <c r="R214" s="83"/>
      <c r="S214" s="83"/>
      <c r="T214" s="83"/>
      <c r="U214" s="83"/>
      <c r="V214" s="83"/>
      <c r="W214" s="83"/>
      <c r="X214" s="83"/>
      <c r="Y214" s="83"/>
      <c r="Z214" s="83"/>
      <c r="AA214" s="83"/>
      <c r="AB214" s="83"/>
    </row>
    <row r="215" spans="1:35" ht="15.75" thickBot="1">
      <c r="A215" s="438" t="s">
        <v>1242</v>
      </c>
      <c r="B215" s="616" t="s">
        <v>3205</v>
      </c>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row>
    <row r="216" spans="1:35" s="122" customFormat="1">
      <c r="A216" s="659" t="s">
        <v>1244</v>
      </c>
      <c r="B216" s="660" t="s">
        <v>3232</v>
      </c>
      <c r="C216" s="109">
        <f>2925.0626325714+870.240047487997</f>
        <v>3795.3026800593971</v>
      </c>
      <c r="D216" s="109">
        <v>29</v>
      </c>
      <c r="E216" s="109">
        <f>84826.8163445705+25236.9613771519</f>
        <v>110063.77772172241</v>
      </c>
      <c r="F216" s="661">
        <v>0</v>
      </c>
      <c r="G216" s="661">
        <v>0</v>
      </c>
      <c r="H216" s="661">
        <v>0</v>
      </c>
      <c r="I216" s="661"/>
      <c r="J216" s="661">
        <v>0.82</v>
      </c>
      <c r="K216" s="109">
        <v>0</v>
      </c>
      <c r="L216" s="661">
        <v>0.82</v>
      </c>
      <c r="M216" s="662">
        <f>2749.55887461711+713.596838940157</f>
        <v>3463.1557135572671</v>
      </c>
      <c r="N216" s="109">
        <f>C216</f>
        <v>3795.3026800593971</v>
      </c>
      <c r="O216" s="109">
        <v>29</v>
      </c>
      <c r="P216" s="109">
        <f>E216</f>
        <v>110063.77772172241</v>
      </c>
      <c r="Q216" s="661">
        <v>0</v>
      </c>
      <c r="R216" s="661">
        <v>0</v>
      </c>
      <c r="S216" s="661">
        <v>0</v>
      </c>
      <c r="T216" s="661">
        <v>0</v>
      </c>
      <c r="U216" s="661">
        <v>0.82504999999999995</v>
      </c>
      <c r="V216" s="663">
        <v>0</v>
      </c>
      <c r="W216" s="661">
        <v>0.82504999999999995</v>
      </c>
      <c r="X216" s="664">
        <f>N216*W216</f>
        <v>3131.3144761830054</v>
      </c>
      <c r="Y216" s="665">
        <f>M216</f>
        <v>3463.1557135572671</v>
      </c>
      <c r="Z216" s="665">
        <f>X216</f>
        <v>3131.3144761830054</v>
      </c>
      <c r="AA216" s="664">
        <f>Z216-Y216</f>
        <v>-331.84123737426171</v>
      </c>
      <c r="AB216" s="666">
        <f>AA216/Y216</f>
        <v>-9.5820478436819317E-2</v>
      </c>
    </row>
    <row r="217" spans="1:35">
      <c r="A217" s="438" t="s">
        <v>1246</v>
      </c>
      <c r="B217" s="76" t="s">
        <v>3233</v>
      </c>
      <c r="C217" s="83">
        <v>2249.0368529991506</v>
      </c>
      <c r="D217" s="83">
        <v>41</v>
      </c>
      <c r="E217" s="83">
        <v>92210.510972965189</v>
      </c>
      <c r="F217" s="617">
        <v>0</v>
      </c>
      <c r="G217" s="617">
        <v>0</v>
      </c>
      <c r="H217" s="617">
        <v>0</v>
      </c>
      <c r="I217" s="617">
        <v>0</v>
      </c>
      <c r="J217" s="617">
        <v>1.1499999999999999</v>
      </c>
      <c r="K217" s="83">
        <v>0</v>
      </c>
      <c r="L217" s="617">
        <v>1.1499999999999999</v>
      </c>
      <c r="M217" s="503">
        <v>2586.3923809490229</v>
      </c>
      <c r="N217" s="83">
        <v>2249.0368529991506</v>
      </c>
      <c r="O217" s="83">
        <v>41</v>
      </c>
      <c r="P217" s="83">
        <v>92210.510972965189</v>
      </c>
      <c r="Q217" s="617">
        <v>0</v>
      </c>
      <c r="R217" s="617">
        <v>0</v>
      </c>
      <c r="S217" s="617">
        <v>0</v>
      </c>
      <c r="T217" s="617">
        <v>0</v>
      </c>
      <c r="U217" s="617">
        <v>1.16645</v>
      </c>
      <c r="V217" s="627">
        <v>0</v>
      </c>
      <c r="W217" s="617">
        <v>1.16645</v>
      </c>
      <c r="X217" s="503">
        <v>2623.3890371808593</v>
      </c>
      <c r="Y217" s="627">
        <v>2586.3923809490229</v>
      </c>
      <c r="Z217" s="627">
        <v>2623.3890371808593</v>
      </c>
      <c r="AA217" s="503">
        <v>36.996656231836369</v>
      </c>
      <c r="AB217" s="509">
        <v>1.430434782608709E-2</v>
      </c>
    </row>
    <row r="218" spans="1:35" s="122" customFormat="1">
      <c r="A218" s="659" t="s">
        <v>1248</v>
      </c>
      <c r="B218" s="660" t="s">
        <v>3234</v>
      </c>
      <c r="C218" s="109">
        <f>3460.13035322656+91.2547736426009</f>
        <v>3551.385126869161</v>
      </c>
      <c r="D218" s="109">
        <v>60</v>
      </c>
      <c r="E218" s="109">
        <f>207607.821193594+5475.28641855605</f>
        <v>213083.10761215005</v>
      </c>
      <c r="F218" s="661">
        <v>0</v>
      </c>
      <c r="G218" s="661">
        <v>0</v>
      </c>
      <c r="H218" s="661">
        <v>0</v>
      </c>
      <c r="I218" s="661">
        <v>0</v>
      </c>
      <c r="J218" s="661">
        <v>1.69</v>
      </c>
      <c r="K218" s="109">
        <v>0</v>
      </c>
      <c r="L218" s="661">
        <v>1.69</v>
      </c>
      <c r="M218" s="662">
        <f>L218*C218</f>
        <v>6001.8408644088822</v>
      </c>
      <c r="N218" s="109">
        <f>C218</f>
        <v>3551.385126869161</v>
      </c>
      <c r="O218" s="109">
        <v>60</v>
      </c>
      <c r="P218" s="109">
        <f>E218</f>
        <v>213083.10761215005</v>
      </c>
      <c r="Q218" s="661">
        <v>0</v>
      </c>
      <c r="R218" s="661">
        <v>0</v>
      </c>
      <c r="S218" s="661">
        <v>0</v>
      </c>
      <c r="T218" s="661">
        <v>0</v>
      </c>
      <c r="U218" s="661">
        <v>1.7070000000000001</v>
      </c>
      <c r="V218" s="663">
        <v>0</v>
      </c>
      <c r="W218" s="661">
        <v>1.7070000000000001</v>
      </c>
      <c r="X218" s="667">
        <f>N218*W218</f>
        <v>6062.2144115656583</v>
      </c>
      <c r="Y218" s="668">
        <f>M218</f>
        <v>6001.8408644088822</v>
      </c>
      <c r="Z218" s="668">
        <f>X218</f>
        <v>6062.2144115656583</v>
      </c>
      <c r="AA218" s="667">
        <f>Z218-Y218</f>
        <v>60.373547156776112</v>
      </c>
      <c r="AB218" s="669">
        <f>AA218/Y218</f>
        <v>1.0059171597633199E-2</v>
      </c>
    </row>
    <row r="219" spans="1:35">
      <c r="A219" s="438" t="s">
        <v>1320</v>
      </c>
      <c r="B219" s="76" t="s">
        <v>3235</v>
      </c>
      <c r="C219" s="83">
        <v>1164.359025280045</v>
      </c>
      <c r="D219" s="83">
        <v>88</v>
      </c>
      <c r="E219" s="83">
        <v>102463.59422464397</v>
      </c>
      <c r="F219" s="617">
        <v>0</v>
      </c>
      <c r="G219" s="617">
        <v>0</v>
      </c>
      <c r="H219" s="617">
        <v>0</v>
      </c>
      <c r="I219" s="617">
        <v>0</v>
      </c>
      <c r="J219" s="617">
        <v>2.48</v>
      </c>
      <c r="K219" s="83">
        <v>0</v>
      </c>
      <c r="L219" s="617">
        <v>2.48</v>
      </c>
      <c r="M219" s="503">
        <v>2887.6103826945114</v>
      </c>
      <c r="N219" s="83">
        <v>1164.359025280045</v>
      </c>
      <c r="O219" s="83">
        <v>88</v>
      </c>
      <c r="P219" s="83">
        <v>102463.59422464397</v>
      </c>
      <c r="Q219" s="617">
        <v>0</v>
      </c>
      <c r="R219" s="617">
        <v>0</v>
      </c>
      <c r="S219" s="617">
        <v>0</v>
      </c>
      <c r="T219" s="617">
        <v>0</v>
      </c>
      <c r="U219" s="617">
        <v>2.5036</v>
      </c>
      <c r="V219" s="627">
        <v>0</v>
      </c>
      <c r="W219" s="617">
        <v>2.5036</v>
      </c>
      <c r="X219" s="503">
        <v>2915.0892556911208</v>
      </c>
      <c r="Y219" s="627">
        <v>2887.6103826945114</v>
      </c>
      <c r="Z219" s="627">
        <v>2915.0892556911208</v>
      </c>
      <c r="AA219" s="503">
        <v>27.478872996609425</v>
      </c>
      <c r="AB219" s="509">
        <v>9.5161290322581908E-3</v>
      </c>
    </row>
    <row r="220" spans="1:35">
      <c r="A220" s="438" t="s">
        <v>1321</v>
      </c>
      <c r="B220" s="76" t="s">
        <v>3236</v>
      </c>
      <c r="C220" s="83">
        <v>2976.8788975728235</v>
      </c>
      <c r="D220" s="83">
        <v>168</v>
      </c>
      <c r="E220" s="83">
        <v>500115.65479223442</v>
      </c>
      <c r="F220" s="617">
        <v>0</v>
      </c>
      <c r="G220" s="617">
        <v>0</v>
      </c>
      <c r="H220" s="617">
        <v>0</v>
      </c>
      <c r="I220" s="617">
        <v>0</v>
      </c>
      <c r="J220" s="617">
        <v>4.7300000000000004</v>
      </c>
      <c r="K220" s="83">
        <v>0</v>
      </c>
      <c r="L220" s="617">
        <v>4.7300000000000004</v>
      </c>
      <c r="M220" s="503">
        <v>14080.637185519456</v>
      </c>
      <c r="N220" s="83">
        <v>2976.8788975728235</v>
      </c>
      <c r="O220" s="83">
        <v>168</v>
      </c>
      <c r="P220" s="83">
        <v>500115.65479223442</v>
      </c>
      <c r="Q220" s="617">
        <v>0</v>
      </c>
      <c r="R220" s="617">
        <v>0</v>
      </c>
      <c r="S220" s="617">
        <v>0</v>
      </c>
      <c r="T220" s="617">
        <v>0</v>
      </c>
      <c r="U220" s="617">
        <v>4.7796000000000003</v>
      </c>
      <c r="V220" s="627">
        <v>0</v>
      </c>
      <c r="W220" s="617">
        <v>4.7796000000000003</v>
      </c>
      <c r="X220" s="503">
        <v>14228.290378839069</v>
      </c>
      <c r="Y220" s="627">
        <v>14080.637185519456</v>
      </c>
      <c r="Z220" s="627">
        <v>14228.290378839069</v>
      </c>
      <c r="AA220" s="503">
        <v>147.65319331961291</v>
      </c>
      <c r="AB220" s="509">
        <v>1.0486257928118454E-2</v>
      </c>
    </row>
    <row r="221" spans="1:35" s="122" customFormat="1">
      <c r="A221" s="659" t="s">
        <v>1322</v>
      </c>
      <c r="B221" s="660"/>
      <c r="C221" s="109"/>
      <c r="D221" s="109"/>
      <c r="E221" s="109"/>
      <c r="F221" s="661"/>
      <c r="G221" s="661"/>
      <c r="H221" s="661"/>
      <c r="I221" s="661"/>
      <c r="J221" s="661"/>
      <c r="K221" s="109"/>
      <c r="L221" s="661"/>
      <c r="M221" s="662"/>
      <c r="N221" s="109"/>
      <c r="O221" s="109"/>
      <c r="P221" s="109"/>
      <c r="Q221" s="661">
        <v>0</v>
      </c>
      <c r="R221" s="661">
        <v>0</v>
      </c>
      <c r="S221" s="661">
        <v>0</v>
      </c>
      <c r="T221" s="661">
        <v>0</v>
      </c>
      <c r="U221" s="670"/>
      <c r="V221" s="668"/>
      <c r="W221" s="670"/>
      <c r="X221" s="667"/>
      <c r="Y221" s="668"/>
      <c r="Z221" s="668"/>
      <c r="AA221" s="667"/>
      <c r="AB221" s="669"/>
    </row>
    <row r="222" spans="1:35" s="122" customFormat="1">
      <c r="A222" s="659" t="s">
        <v>1323</v>
      </c>
      <c r="B222" s="660"/>
      <c r="C222" s="109"/>
      <c r="D222" s="109"/>
      <c r="E222" s="109"/>
      <c r="F222" s="661"/>
      <c r="G222" s="661"/>
      <c r="H222" s="661"/>
      <c r="I222" s="661"/>
      <c r="J222" s="661"/>
      <c r="K222" s="109"/>
      <c r="L222" s="661"/>
      <c r="M222" s="662"/>
      <c r="N222" s="109"/>
      <c r="O222" s="109"/>
      <c r="P222" s="109"/>
      <c r="Q222" s="661"/>
      <c r="R222" s="661"/>
      <c r="S222" s="661"/>
      <c r="T222" s="661"/>
      <c r="U222" s="671"/>
      <c r="V222" s="672"/>
      <c r="W222" s="671"/>
      <c r="X222" s="673"/>
      <c r="Y222" s="672"/>
      <c r="Z222" s="672"/>
      <c r="AA222" s="673"/>
      <c r="AB222" s="674"/>
    </row>
    <row r="223" spans="1:35">
      <c r="A223" s="438" t="s">
        <v>1324</v>
      </c>
    </row>
    <row r="224" spans="1:35" ht="15.75" thickBot="1">
      <c r="A224" s="438" t="s">
        <v>1326</v>
      </c>
      <c r="B224" s="616" t="s">
        <v>3213</v>
      </c>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row>
    <row r="225" spans="1:28">
      <c r="A225" s="438" t="s">
        <v>1327</v>
      </c>
      <c r="B225" s="76" t="s">
        <v>3239</v>
      </c>
      <c r="C225" s="83">
        <v>7525.8761150180399</v>
      </c>
      <c r="D225" s="83">
        <v>62</v>
      </c>
      <c r="E225" s="83">
        <v>466604.31913111848</v>
      </c>
      <c r="F225" s="617">
        <v>0</v>
      </c>
      <c r="G225" s="617">
        <v>0</v>
      </c>
      <c r="H225" s="617">
        <v>0</v>
      </c>
      <c r="I225" s="617">
        <v>0</v>
      </c>
      <c r="J225" s="617">
        <v>1.75</v>
      </c>
      <c r="K225" s="83">
        <v>0</v>
      </c>
      <c r="L225" s="617">
        <v>1.75</v>
      </c>
      <c r="M225" s="503">
        <v>13170.283201281571</v>
      </c>
      <c r="N225" s="83">
        <v>7525.8761150180399</v>
      </c>
      <c r="O225" s="83">
        <v>62</v>
      </c>
      <c r="P225" s="83">
        <v>466604.31913111848</v>
      </c>
      <c r="Q225" s="617">
        <v>0</v>
      </c>
      <c r="R225" s="617">
        <v>0</v>
      </c>
      <c r="S225" s="617">
        <v>0</v>
      </c>
      <c r="T225" s="617">
        <v>0</v>
      </c>
      <c r="U225" s="617">
        <v>1.7639</v>
      </c>
      <c r="V225" s="627">
        <v>0</v>
      </c>
      <c r="W225" s="617">
        <v>1.7639</v>
      </c>
      <c r="X225" s="503">
        <v>13274.89287928032</v>
      </c>
      <c r="Y225" s="627">
        <v>13170.283201281571</v>
      </c>
      <c r="Z225" s="627">
        <v>13274.89287928032</v>
      </c>
      <c r="AA225" s="503">
        <v>104.60967799874925</v>
      </c>
      <c r="AB225" s="509">
        <v>7.9428571428570276E-3</v>
      </c>
    </row>
    <row r="226" spans="1:28">
      <c r="A226" s="438" t="s">
        <v>1328</v>
      </c>
      <c r="B226" s="76" t="s">
        <v>3240</v>
      </c>
      <c r="C226" s="83">
        <v>10923</v>
      </c>
      <c r="D226" s="83">
        <v>77</v>
      </c>
      <c r="E226" s="83">
        <v>841071.00000000012</v>
      </c>
      <c r="F226" s="617">
        <v>0</v>
      </c>
      <c r="G226" s="617">
        <v>0</v>
      </c>
      <c r="H226" s="617">
        <v>0</v>
      </c>
      <c r="I226" s="617">
        <v>0</v>
      </c>
      <c r="J226" s="617">
        <v>2.17</v>
      </c>
      <c r="K226" s="83">
        <v>0</v>
      </c>
      <c r="L226" s="617">
        <v>2.17</v>
      </c>
      <c r="M226" s="503">
        <v>23702.91</v>
      </c>
      <c r="N226" s="83">
        <v>10923</v>
      </c>
      <c r="O226" s="83">
        <v>77</v>
      </c>
      <c r="P226" s="83">
        <v>841071.00000000012</v>
      </c>
      <c r="Q226" s="617">
        <v>0</v>
      </c>
      <c r="R226" s="617">
        <v>0</v>
      </c>
      <c r="S226" s="617">
        <v>0</v>
      </c>
      <c r="T226" s="617">
        <v>0</v>
      </c>
      <c r="U226" s="617">
        <v>2.1906499999999998</v>
      </c>
      <c r="V226" s="627">
        <v>0</v>
      </c>
      <c r="W226" s="617">
        <v>2.1906499999999998</v>
      </c>
      <c r="X226" s="503">
        <v>23928.469949999999</v>
      </c>
      <c r="Y226" s="627">
        <v>23702.91</v>
      </c>
      <c r="Z226" s="627">
        <v>23928.469949999999</v>
      </c>
      <c r="AA226" s="503">
        <v>225.55994999999893</v>
      </c>
      <c r="AB226" s="509">
        <v>9.5161290322580191E-3</v>
      </c>
    </row>
    <row r="227" spans="1:28">
      <c r="A227" s="438" t="s">
        <v>1330</v>
      </c>
      <c r="B227" s="76" t="s">
        <v>3242</v>
      </c>
      <c r="C227" s="83">
        <v>1172.7189313498477</v>
      </c>
      <c r="D227" s="83">
        <v>160</v>
      </c>
      <c r="E227" s="83">
        <v>187635.02901597563</v>
      </c>
      <c r="F227" s="617">
        <v>0</v>
      </c>
      <c r="G227" s="617">
        <v>0</v>
      </c>
      <c r="H227" s="617">
        <v>0</v>
      </c>
      <c r="I227" s="617">
        <v>0</v>
      </c>
      <c r="J227" s="617">
        <v>4.51</v>
      </c>
      <c r="K227" s="83">
        <v>0</v>
      </c>
      <c r="L227" s="617">
        <v>4.51</v>
      </c>
      <c r="M227" s="503">
        <v>5288.962380387813</v>
      </c>
      <c r="N227" s="83">
        <v>1172.7189313498477</v>
      </c>
      <c r="O227" s="83">
        <v>160</v>
      </c>
      <c r="P227" s="83">
        <v>187635.02901597563</v>
      </c>
      <c r="Q227" s="617">
        <v>0</v>
      </c>
      <c r="R227" s="617">
        <v>0</v>
      </c>
      <c r="S227" s="617">
        <v>0</v>
      </c>
      <c r="T227" s="617">
        <v>0</v>
      </c>
      <c r="U227" s="617">
        <v>4.5519999999999996</v>
      </c>
      <c r="V227" s="627">
        <v>0</v>
      </c>
      <c r="W227" s="617">
        <v>4.5519999999999996</v>
      </c>
      <c r="X227" s="503">
        <v>5338.2165755045062</v>
      </c>
      <c r="Y227" s="627">
        <v>5288.962380387813</v>
      </c>
      <c r="Z227" s="627">
        <v>5338.2165755045062</v>
      </c>
      <c r="AA227" s="503">
        <v>49.254195116693154</v>
      </c>
      <c r="AB227" s="509">
        <v>9.3126385809311797E-3</v>
      </c>
    </row>
    <row r="228" spans="1:28">
      <c r="A228" s="438" t="s">
        <v>1331</v>
      </c>
      <c r="U228" s="675"/>
      <c r="V228" s="675"/>
      <c r="W228" s="675"/>
      <c r="X228" s="675"/>
      <c r="Y228" s="675"/>
      <c r="Z228" s="675"/>
      <c r="AA228" s="675"/>
      <c r="AB228" s="675"/>
    </row>
    <row r="229" spans="1:28" ht="15.75" thickBot="1">
      <c r="A229" s="438" t="s">
        <v>1332</v>
      </c>
      <c r="B229" s="616" t="s">
        <v>1319</v>
      </c>
      <c r="C229" s="83"/>
      <c r="D229" s="83"/>
      <c r="E229" s="83"/>
      <c r="F229" s="83"/>
      <c r="G229" s="83"/>
      <c r="H229" s="83"/>
      <c r="I229" s="83"/>
      <c r="J229" s="83"/>
      <c r="K229" s="83"/>
      <c r="L229" s="83"/>
      <c r="M229" s="83"/>
      <c r="N229" s="83"/>
      <c r="O229" s="83"/>
      <c r="P229" s="83"/>
      <c r="Q229" s="83"/>
      <c r="R229" s="83"/>
      <c r="S229" s="83"/>
      <c r="T229" s="83"/>
      <c r="U229" s="676"/>
      <c r="V229" s="676"/>
      <c r="W229" s="676"/>
      <c r="X229" s="676"/>
      <c r="Y229" s="676"/>
      <c r="Z229" s="676"/>
      <c r="AA229" s="676"/>
      <c r="AB229" s="676"/>
    </row>
    <row r="230" spans="1:28">
      <c r="A230" s="438" t="s">
        <v>1333</v>
      </c>
      <c r="B230" s="76" t="s">
        <v>3246</v>
      </c>
      <c r="C230" s="83">
        <v>737.00710832707796</v>
      </c>
      <c r="D230" s="83">
        <v>389</v>
      </c>
      <c r="E230" s="83">
        <v>286695.76513923332</v>
      </c>
      <c r="F230" s="617">
        <v>0</v>
      </c>
      <c r="G230" s="617">
        <v>0</v>
      </c>
      <c r="H230" s="617">
        <v>0</v>
      </c>
      <c r="I230" s="617">
        <v>0</v>
      </c>
      <c r="J230" s="617">
        <v>10.84</v>
      </c>
      <c r="K230" s="617">
        <v>0</v>
      </c>
      <c r="L230" s="617">
        <v>10.84</v>
      </c>
      <c r="M230" s="503">
        <v>7989.1570542655254</v>
      </c>
      <c r="N230" s="83">
        <v>737.00710832707796</v>
      </c>
      <c r="O230" s="83">
        <v>389</v>
      </c>
      <c r="P230" s="83">
        <v>286695.76513923332</v>
      </c>
      <c r="Q230" s="617">
        <v>0</v>
      </c>
      <c r="R230" s="617">
        <v>0</v>
      </c>
      <c r="S230" s="617">
        <v>0</v>
      </c>
      <c r="T230" s="617">
        <v>0</v>
      </c>
      <c r="U230" s="617">
        <v>11.06705</v>
      </c>
      <c r="V230" s="617">
        <v>0</v>
      </c>
      <c r="W230" s="617">
        <v>11.06705</v>
      </c>
      <c r="X230" s="627">
        <v>8156.4945182111878</v>
      </c>
      <c r="Y230" s="627">
        <v>7989.1570542655254</v>
      </c>
      <c r="Z230" s="627">
        <v>8156.4945182111878</v>
      </c>
      <c r="AA230" s="627">
        <v>167.33746394566242</v>
      </c>
      <c r="AB230" s="509">
        <v>2.0945571955719479E-2</v>
      </c>
    </row>
    <row r="231" spans="1:28" ht="15.75" thickBot="1">
      <c r="A231" s="438" t="s">
        <v>1334</v>
      </c>
      <c r="D231" s="102"/>
      <c r="O231" s="102"/>
    </row>
    <row r="232" spans="1:28">
      <c r="A232" s="438" t="s">
        <v>1335</v>
      </c>
      <c r="B232" s="80" t="s">
        <v>3249</v>
      </c>
      <c r="C232" s="78">
        <v>34095.564737475543</v>
      </c>
      <c r="D232" s="133"/>
      <c r="E232" s="78">
        <v>2799942.7586100432</v>
      </c>
      <c r="F232" s="74" t="s">
        <v>5</v>
      </c>
      <c r="G232" s="74" t="s">
        <v>5</v>
      </c>
      <c r="H232" s="74" t="s">
        <v>5</v>
      </c>
      <c r="I232" s="74" t="s">
        <v>5</v>
      </c>
      <c r="J232" s="74" t="s">
        <v>5</v>
      </c>
      <c r="K232" s="74" t="s">
        <v>5</v>
      </c>
      <c r="L232" s="74" t="s">
        <v>5</v>
      </c>
      <c r="M232" s="629">
        <v>79170.949163064055</v>
      </c>
      <c r="N232" s="78">
        <v>34095.564737475543</v>
      </c>
      <c r="O232" s="133"/>
      <c r="P232" s="78">
        <v>2799942.7586100432</v>
      </c>
      <c r="Q232" s="74" t="s">
        <v>5</v>
      </c>
      <c r="R232" s="74" t="s">
        <v>5</v>
      </c>
      <c r="S232" s="74" t="s">
        <v>5</v>
      </c>
      <c r="T232" s="74" t="s">
        <v>5</v>
      </c>
      <c r="U232" s="74" t="s">
        <v>5</v>
      </c>
      <c r="V232" s="83">
        <v>0</v>
      </c>
      <c r="W232" s="74" t="s">
        <v>5</v>
      </c>
      <c r="X232" s="629">
        <f>SUM(X216:X230)</f>
        <v>79658.37148245571</v>
      </c>
      <c r="Y232" s="629">
        <f>SUM(Y216:Y230)</f>
        <v>79170.94916306404</v>
      </c>
      <c r="Z232" s="629">
        <f>SUM(Z216:Z230)</f>
        <v>79658.37148245571</v>
      </c>
      <c r="AA232" s="629">
        <f>SUM(AA216:AA230)</f>
        <v>487.42231939167687</v>
      </c>
      <c r="AB232" s="447">
        <f>AA232/Y232</f>
        <v>6.1565804697851986E-3</v>
      </c>
    </row>
    <row r="233" spans="1:28" ht="15.75" thickBot="1">
      <c r="A233" s="438" t="s">
        <v>1336</v>
      </c>
      <c r="D233" s="102"/>
      <c r="O233" s="102"/>
    </row>
    <row r="234" spans="1:28">
      <c r="A234" s="438" t="s">
        <v>1337</v>
      </c>
      <c r="B234" s="121" t="s">
        <v>3278</v>
      </c>
      <c r="C234" s="78">
        <v>5125970.1164748771</v>
      </c>
      <c r="D234" s="133"/>
      <c r="E234" s="78">
        <v>97314768</v>
      </c>
      <c r="F234" s="74" t="s">
        <v>5</v>
      </c>
      <c r="G234" s="74" t="s">
        <v>5</v>
      </c>
      <c r="H234" s="74" t="s">
        <v>5</v>
      </c>
      <c r="I234" s="74" t="s">
        <v>5</v>
      </c>
      <c r="J234" s="74" t="s">
        <v>5</v>
      </c>
      <c r="K234" s="74" t="s">
        <v>5</v>
      </c>
      <c r="L234" s="74" t="s">
        <v>5</v>
      </c>
      <c r="M234" s="629">
        <v>17807420.618077137</v>
      </c>
      <c r="N234" s="78">
        <v>5125970.1164748771</v>
      </c>
      <c r="O234" s="133"/>
      <c r="P234" s="78">
        <v>97314768</v>
      </c>
      <c r="Q234" s="74" t="s">
        <v>5</v>
      </c>
      <c r="R234" s="74" t="s">
        <v>5</v>
      </c>
      <c r="S234" s="74" t="s">
        <v>5</v>
      </c>
      <c r="T234" s="74" t="s">
        <v>5</v>
      </c>
      <c r="U234" s="74" t="s">
        <v>5</v>
      </c>
      <c r="V234" s="74" t="s">
        <v>5</v>
      </c>
      <c r="W234" s="74" t="s">
        <v>5</v>
      </c>
      <c r="X234" s="629">
        <f>X195+X232</f>
        <v>17923919.93745793</v>
      </c>
      <c r="Y234" s="629">
        <f>Y195+Y232</f>
        <v>13974410.13013568</v>
      </c>
      <c r="Z234" s="629">
        <f>Z195+Z232</f>
        <v>17923919.93745793</v>
      </c>
      <c r="AA234" s="629">
        <f>AA195+AA232</f>
        <v>3949509.8073222521</v>
      </c>
      <c r="AB234" s="447">
        <f>AA234/Y234</f>
        <v>0.2826244378505231</v>
      </c>
    </row>
    <row r="235" spans="1:28">
      <c r="A235" s="438" t="s">
        <v>1338</v>
      </c>
      <c r="D235" s="102"/>
      <c r="O235" s="102"/>
    </row>
    <row r="236" spans="1:28">
      <c r="A236" s="438" t="s">
        <v>1339</v>
      </c>
    </row>
    <row r="237" spans="1:28">
      <c r="A237" s="438" t="s">
        <v>1340</v>
      </c>
    </row>
    <row r="238" spans="1:28">
      <c r="A238" s="438" t="s">
        <v>1341</v>
      </c>
    </row>
    <row r="239" spans="1:28">
      <c r="A239" s="438" t="s">
        <v>1342</v>
      </c>
    </row>
    <row r="240" spans="1:28">
      <c r="A240" s="438" t="s">
        <v>1343</v>
      </c>
    </row>
    <row r="241" spans="1:35">
      <c r="A241" s="438" t="s">
        <v>1344</v>
      </c>
    </row>
    <row r="242" spans="1:35">
      <c r="A242" s="438" t="s">
        <v>1345</v>
      </c>
    </row>
    <row r="243" spans="1:35">
      <c r="A243" s="438" t="s">
        <v>1346</v>
      </c>
    </row>
    <row r="244" spans="1:35">
      <c r="A244" s="438" t="s">
        <v>1347</v>
      </c>
    </row>
    <row r="245" spans="1:35">
      <c r="A245" s="438" t="s">
        <v>1469</v>
      </c>
    </row>
    <row r="246" spans="1:35">
      <c r="A246" s="438" t="s">
        <v>3226</v>
      </c>
    </row>
    <row r="247" spans="1:35">
      <c r="A247" s="438" t="s">
        <v>3227</v>
      </c>
    </row>
    <row r="248" spans="1:35">
      <c r="A248" s="438" t="s">
        <v>3228</v>
      </c>
    </row>
    <row r="249" spans="1:35">
      <c r="A249" s="438" t="s">
        <v>3229</v>
      </c>
    </row>
    <row r="250" spans="1:35">
      <c r="A250" s="438" t="s">
        <v>3230</v>
      </c>
    </row>
    <row r="251" spans="1:35" ht="15.75" thickBot="1">
      <c r="A251" s="437"/>
      <c r="B251" s="437"/>
      <c r="C251" s="437"/>
      <c r="D251" s="437"/>
      <c r="E251" s="437"/>
      <c r="F251" s="437"/>
      <c r="G251" s="437"/>
      <c r="H251" s="437"/>
      <c r="I251" s="437"/>
      <c r="J251" s="437"/>
      <c r="K251" s="437"/>
      <c r="L251" s="437"/>
      <c r="M251" s="437"/>
      <c r="N251" s="437"/>
      <c r="O251" s="437"/>
      <c r="P251" s="437"/>
      <c r="Q251" s="437"/>
      <c r="R251" s="437"/>
      <c r="S251" s="437"/>
      <c r="T251" s="437"/>
      <c r="U251" s="437"/>
      <c r="V251" s="437"/>
      <c r="W251" s="437"/>
      <c r="X251" s="437"/>
      <c r="Y251" s="437"/>
      <c r="Z251" s="437"/>
      <c r="AA251" s="437"/>
      <c r="AB251" s="437"/>
      <c r="AC251" s="437"/>
      <c r="AD251" s="437"/>
      <c r="AE251" s="437"/>
      <c r="AF251" s="437"/>
      <c r="AG251" s="437"/>
      <c r="AH251" s="437"/>
      <c r="AI251" s="437"/>
    </row>
    <row r="252" spans="1:35">
      <c r="A252" s="438" t="s">
        <v>1237</v>
      </c>
      <c r="B252" s="615" t="s">
        <v>3279</v>
      </c>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c r="AA252" s="83"/>
      <c r="AB252" s="83"/>
    </row>
    <row r="253" spans="1:35">
      <c r="A253" s="438" t="s">
        <v>1240</v>
      </c>
      <c r="B253" s="76" t="s">
        <v>5</v>
      </c>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row>
    <row r="254" spans="1:35" ht="15.75" thickBot="1">
      <c r="A254" s="438" t="s">
        <v>1242</v>
      </c>
      <c r="B254" s="616" t="s">
        <v>3280</v>
      </c>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c r="AA254" s="83"/>
      <c r="AB254" s="83"/>
    </row>
    <row r="255" spans="1:35">
      <c r="A255" s="438" t="s">
        <v>1244</v>
      </c>
      <c r="B255" s="76" t="s">
        <v>3281</v>
      </c>
      <c r="C255" s="83">
        <v>0</v>
      </c>
      <c r="D255" s="83">
        <v>0</v>
      </c>
      <c r="E255" s="83">
        <v>0</v>
      </c>
      <c r="F255" s="617">
        <v>0</v>
      </c>
      <c r="G255" s="617">
        <v>0</v>
      </c>
      <c r="H255" s="617">
        <v>0</v>
      </c>
      <c r="I255" s="617">
        <v>0</v>
      </c>
      <c r="J255" s="617">
        <v>0</v>
      </c>
      <c r="K255" s="83">
        <v>0</v>
      </c>
      <c r="L255" s="617">
        <v>0</v>
      </c>
      <c r="M255" s="503">
        <v>0</v>
      </c>
      <c r="N255" s="83">
        <v>0</v>
      </c>
      <c r="O255" s="83">
        <v>0</v>
      </c>
      <c r="P255" s="83">
        <v>1397408</v>
      </c>
      <c r="Q255" s="617">
        <v>0</v>
      </c>
      <c r="R255" s="617">
        <v>0</v>
      </c>
      <c r="S255" s="635">
        <v>4.5150000000000003E-2</v>
      </c>
      <c r="T255" s="617">
        <v>0</v>
      </c>
      <c r="U255" s="617">
        <v>0</v>
      </c>
      <c r="V255" s="617">
        <v>0</v>
      </c>
      <c r="W255" s="635">
        <f>S255</f>
        <v>4.5150000000000003E-2</v>
      </c>
      <c r="X255" s="503">
        <v>63092.971200000007</v>
      </c>
      <c r="Y255" s="503">
        <v>0</v>
      </c>
      <c r="Z255" s="503">
        <v>63092.971200000007</v>
      </c>
      <c r="AA255" s="504">
        <v>63092.971200000007</v>
      </c>
      <c r="AB255" s="452">
        <v>0</v>
      </c>
    </row>
    <row r="256" spans="1:35">
      <c r="A256" s="438" t="s">
        <v>1246</v>
      </c>
      <c r="B256" s="76" t="s">
        <v>3282</v>
      </c>
      <c r="C256" s="83">
        <v>0</v>
      </c>
      <c r="D256" s="83">
        <v>0</v>
      </c>
      <c r="E256" s="83">
        <v>0</v>
      </c>
      <c r="F256" s="617">
        <v>0</v>
      </c>
      <c r="G256" s="617">
        <v>0</v>
      </c>
      <c r="H256" s="617">
        <v>0</v>
      </c>
      <c r="I256" s="617">
        <v>0</v>
      </c>
      <c r="J256" s="617">
        <v>0</v>
      </c>
      <c r="K256" s="83">
        <v>0</v>
      </c>
      <c r="L256" s="617">
        <v>0</v>
      </c>
      <c r="M256" s="503">
        <v>0</v>
      </c>
      <c r="N256" s="83"/>
      <c r="O256" s="83">
        <v>0</v>
      </c>
      <c r="Q256" s="617">
        <v>0</v>
      </c>
      <c r="R256" s="617">
        <v>0</v>
      </c>
      <c r="S256" s="617">
        <v>0</v>
      </c>
      <c r="T256" s="617">
        <v>0</v>
      </c>
      <c r="U256" s="617">
        <v>15</v>
      </c>
      <c r="V256" s="617">
        <v>0</v>
      </c>
      <c r="W256" s="617">
        <v>15</v>
      </c>
      <c r="X256" s="503">
        <v>6960</v>
      </c>
      <c r="Y256" s="503">
        <v>0</v>
      </c>
      <c r="Z256" s="503">
        <v>6960</v>
      </c>
      <c r="AA256" s="504">
        <v>6960</v>
      </c>
      <c r="AB256" s="452">
        <v>0</v>
      </c>
    </row>
    <row r="257" spans="1:28" ht="15.75" thickBot="1">
      <c r="A257" s="438" t="s">
        <v>1248</v>
      </c>
      <c r="D257" s="102"/>
      <c r="N257" s="83">
        <v>464</v>
      </c>
      <c r="O257" s="102"/>
    </row>
    <row r="258" spans="1:28">
      <c r="A258" s="438" t="s">
        <v>1320</v>
      </c>
      <c r="B258" s="80" t="s">
        <v>3283</v>
      </c>
      <c r="C258" s="78">
        <v>0</v>
      </c>
      <c r="D258" s="133">
        <v>0</v>
      </c>
      <c r="E258" s="78">
        <v>0</v>
      </c>
      <c r="F258" s="74" t="s">
        <v>5</v>
      </c>
      <c r="G258" s="74" t="s">
        <v>5</v>
      </c>
      <c r="H258" s="74" t="s">
        <v>5</v>
      </c>
      <c r="I258" s="74" t="s">
        <v>5</v>
      </c>
      <c r="J258" s="74" t="s">
        <v>5</v>
      </c>
      <c r="K258" s="83">
        <v>0</v>
      </c>
      <c r="L258" s="74" t="s">
        <v>5</v>
      </c>
      <c r="M258" s="629">
        <v>0</v>
      </c>
      <c r="N258" s="78">
        <f>N257</f>
        <v>464</v>
      </c>
      <c r="O258" s="133"/>
      <c r="P258" s="78">
        <v>1397872</v>
      </c>
      <c r="Q258" s="74" t="s">
        <v>5</v>
      </c>
      <c r="R258" s="74" t="s">
        <v>5</v>
      </c>
      <c r="S258" s="74" t="s">
        <v>5</v>
      </c>
      <c r="T258" s="74" t="s">
        <v>5</v>
      </c>
      <c r="U258" s="74" t="s">
        <v>5</v>
      </c>
      <c r="V258" s="83">
        <v>0</v>
      </c>
      <c r="W258" s="74" t="s">
        <v>5</v>
      </c>
      <c r="X258" s="629">
        <v>70052.9712</v>
      </c>
      <c r="Y258" s="78">
        <v>0</v>
      </c>
      <c r="Z258" s="78">
        <v>70052.9712</v>
      </c>
      <c r="AA258" s="677">
        <v>70052.9712</v>
      </c>
      <c r="AB258" s="649">
        <v>0</v>
      </c>
    </row>
    <row r="259" spans="1:28">
      <c r="A259" s="438" t="s">
        <v>1321</v>
      </c>
      <c r="D259" s="102"/>
      <c r="O259" s="102"/>
    </row>
    <row r="260" spans="1:28" ht="15.75" thickBot="1">
      <c r="A260" s="438" t="s">
        <v>1322</v>
      </c>
      <c r="B260" s="616" t="s">
        <v>3279</v>
      </c>
      <c r="C260" s="83"/>
      <c r="D260" s="133"/>
      <c r="E260" s="83"/>
      <c r="F260" s="83"/>
      <c r="G260" s="83"/>
      <c r="H260" s="83"/>
      <c r="I260" s="83"/>
      <c r="J260" s="83"/>
      <c r="K260" s="83"/>
      <c r="L260" s="83"/>
      <c r="M260" s="83"/>
      <c r="N260" s="83"/>
      <c r="O260" s="133"/>
      <c r="P260" s="83"/>
      <c r="Q260" s="83"/>
      <c r="R260" s="83"/>
      <c r="S260" s="83"/>
      <c r="T260" s="83"/>
      <c r="U260" s="83"/>
      <c r="V260" s="83"/>
      <c r="W260" s="83"/>
      <c r="X260" s="83"/>
      <c r="Y260" s="83"/>
      <c r="Z260" s="83"/>
      <c r="AA260" s="83"/>
      <c r="AB260" s="83"/>
    </row>
    <row r="261" spans="1:28">
      <c r="A261" s="438" t="s">
        <v>1323</v>
      </c>
      <c r="B261" s="76" t="s">
        <v>3284</v>
      </c>
      <c r="C261" s="83">
        <v>11208</v>
      </c>
      <c r="D261" s="133">
        <v>0</v>
      </c>
      <c r="E261" s="83">
        <v>33455312</v>
      </c>
      <c r="F261" s="617">
        <v>0</v>
      </c>
      <c r="G261" s="617">
        <v>0</v>
      </c>
      <c r="H261" s="635">
        <v>4.598E-2</v>
      </c>
      <c r="I261" s="617">
        <v>0</v>
      </c>
      <c r="J261" s="617">
        <v>0</v>
      </c>
      <c r="K261" s="83">
        <v>0</v>
      </c>
      <c r="L261" s="635">
        <v>4.598E-2</v>
      </c>
      <c r="M261" s="503">
        <v>1538275.2457600001</v>
      </c>
      <c r="N261" s="83">
        <v>10744</v>
      </c>
      <c r="O261" s="133"/>
      <c r="P261" s="83">
        <v>32057904</v>
      </c>
      <c r="Q261" s="617">
        <v>0</v>
      </c>
      <c r="R261" s="617">
        <v>0</v>
      </c>
      <c r="S261" s="635">
        <v>4.6269999999999999E-2</v>
      </c>
      <c r="T261" s="617">
        <v>0</v>
      </c>
      <c r="U261" s="617">
        <v>0</v>
      </c>
      <c r="V261" s="617">
        <v>0</v>
      </c>
      <c r="W261" s="635">
        <v>4.6269999999999999E-2</v>
      </c>
      <c r="X261" s="503">
        <v>1483319.21808</v>
      </c>
      <c r="Y261" s="503">
        <v>1538275.2457600001</v>
      </c>
      <c r="Z261" s="503">
        <v>1483319.21808</v>
      </c>
      <c r="AA261" s="504">
        <v>-54956.027680000057</v>
      </c>
      <c r="AB261" s="452">
        <v>-3.5725744031490599E-2</v>
      </c>
    </row>
    <row r="262" spans="1:28" ht="15.75" thickBot="1">
      <c r="A262" s="438" t="s">
        <v>1324</v>
      </c>
      <c r="D262" s="102"/>
      <c r="O262" s="102"/>
    </row>
    <row r="263" spans="1:28">
      <c r="A263" s="438" t="s">
        <v>1326</v>
      </c>
      <c r="B263" s="79" t="s">
        <v>3285</v>
      </c>
      <c r="C263" s="78">
        <f>C258+C261</f>
        <v>11208</v>
      </c>
      <c r="D263" s="133">
        <v>0</v>
      </c>
      <c r="E263" s="78">
        <f>E258+E261</f>
        <v>33455312</v>
      </c>
      <c r="F263" s="74" t="s">
        <v>5</v>
      </c>
      <c r="G263" s="74" t="s">
        <v>5</v>
      </c>
      <c r="H263" s="74" t="s">
        <v>5</v>
      </c>
      <c r="I263" s="74" t="s">
        <v>5</v>
      </c>
      <c r="J263" s="74" t="s">
        <v>5</v>
      </c>
      <c r="K263" s="83">
        <v>0</v>
      </c>
      <c r="L263" s="74" t="s">
        <v>5</v>
      </c>
      <c r="M263" s="629">
        <f>M258+M261</f>
        <v>1538275.2457600001</v>
      </c>
      <c r="N263" s="78">
        <f>N258+N261</f>
        <v>11208</v>
      </c>
      <c r="O263" s="133"/>
      <c r="P263" s="78">
        <v>33455776</v>
      </c>
      <c r="Q263" s="74" t="s">
        <v>5</v>
      </c>
      <c r="R263" s="74" t="s">
        <v>5</v>
      </c>
      <c r="S263" s="74" t="s">
        <v>5</v>
      </c>
      <c r="T263" s="74" t="s">
        <v>5</v>
      </c>
      <c r="U263" s="74" t="s">
        <v>5</v>
      </c>
      <c r="V263" s="74" t="s">
        <v>5</v>
      </c>
      <c r="W263" s="74" t="s">
        <v>5</v>
      </c>
      <c r="X263" s="629">
        <v>1553372.18928</v>
      </c>
      <c r="Y263" s="629">
        <v>1538275.2457600001</v>
      </c>
      <c r="Z263" s="629">
        <v>1553372.18928</v>
      </c>
      <c r="AA263" s="629">
        <v>15096.943519999943</v>
      </c>
      <c r="AB263" s="447">
        <f>AA263/Y263</f>
        <v>9.8142016921953061E-3</v>
      </c>
    </row>
    <row r="264" spans="1:28">
      <c r="A264" s="438" t="s">
        <v>1327</v>
      </c>
      <c r="D264" s="102"/>
      <c r="O264" s="102"/>
    </row>
    <row r="265" spans="1:28">
      <c r="A265" s="438" t="s">
        <v>1328</v>
      </c>
    </row>
    <row r="266" spans="1:28">
      <c r="A266" s="438" t="s">
        <v>1330</v>
      </c>
    </row>
    <row r="267" spans="1:28">
      <c r="A267" s="438" t="s">
        <v>1331</v>
      </c>
    </row>
    <row r="268" spans="1:28">
      <c r="A268" s="438" t="s">
        <v>1332</v>
      </c>
    </row>
    <row r="269" spans="1:28">
      <c r="A269" s="438" t="s">
        <v>1333</v>
      </c>
    </row>
    <row r="270" spans="1:28">
      <c r="A270" s="438" t="s">
        <v>1334</v>
      </c>
    </row>
    <row r="271" spans="1:28">
      <c r="A271" s="438" t="s">
        <v>1335</v>
      </c>
    </row>
    <row r="272" spans="1:28">
      <c r="A272" s="438" t="s">
        <v>1336</v>
      </c>
    </row>
    <row r="273" spans="1:1">
      <c r="A273" s="438" t="s">
        <v>1337</v>
      </c>
    </row>
    <row r="274" spans="1:1">
      <c r="A274" s="438" t="s">
        <v>1338</v>
      </c>
    </row>
    <row r="275" spans="1:1">
      <c r="A275" s="438" t="s">
        <v>1339</v>
      </c>
    </row>
    <row r="276" spans="1:1">
      <c r="A276" s="438" t="s">
        <v>1340</v>
      </c>
    </row>
    <row r="277" spans="1:1">
      <c r="A277" s="438" t="s">
        <v>1341</v>
      </c>
    </row>
    <row r="278" spans="1:1">
      <c r="A278" s="438" t="s">
        <v>1342</v>
      </c>
    </row>
    <row r="279" spans="1:1">
      <c r="A279" s="438" t="s">
        <v>1343</v>
      </c>
    </row>
    <row r="280" spans="1:1">
      <c r="A280" s="438" t="s">
        <v>1344</v>
      </c>
    </row>
    <row r="281" spans="1:1">
      <c r="A281" s="438" t="s">
        <v>1345</v>
      </c>
    </row>
    <row r="282" spans="1:1">
      <c r="A282" s="438" t="s">
        <v>1346</v>
      </c>
    </row>
    <row r="283" spans="1:1">
      <c r="A283" s="438" t="s">
        <v>1347</v>
      </c>
    </row>
    <row r="284" spans="1:1">
      <c r="A284" s="438" t="s">
        <v>1469</v>
      </c>
    </row>
    <row r="285" spans="1:1">
      <c r="A285" s="438" t="s">
        <v>3226</v>
      </c>
    </row>
    <row r="286" spans="1:1">
      <c r="A286" s="438" t="s">
        <v>3227</v>
      </c>
    </row>
    <row r="287" spans="1:1">
      <c r="A287" s="438" t="s">
        <v>3228</v>
      </c>
    </row>
    <row r="288" spans="1:1">
      <c r="A288" s="438" t="s">
        <v>3229</v>
      </c>
    </row>
    <row r="289" spans="1:35">
      <c r="A289" s="438" t="s">
        <v>3230</v>
      </c>
    </row>
    <row r="290" spans="1:35" ht="15.75" thickBot="1">
      <c r="A290" s="437"/>
      <c r="B290" s="437"/>
      <c r="C290" s="437"/>
      <c r="D290" s="437"/>
      <c r="E290" s="437"/>
      <c r="F290" s="437"/>
      <c r="G290" s="437"/>
      <c r="H290" s="437"/>
      <c r="I290" s="437"/>
      <c r="J290" s="437"/>
      <c r="K290" s="437"/>
      <c r="L290" s="437"/>
      <c r="M290" s="437"/>
      <c r="N290" s="437"/>
      <c r="O290" s="437"/>
      <c r="P290" s="437"/>
      <c r="Q290" s="437"/>
      <c r="R290" s="437"/>
      <c r="S290" s="437"/>
      <c r="T290" s="437"/>
      <c r="U290" s="437"/>
      <c r="V290" s="437"/>
      <c r="W290" s="437"/>
      <c r="X290" s="437"/>
      <c r="Y290" s="437"/>
      <c r="Z290" s="437"/>
      <c r="AA290" s="437"/>
      <c r="AB290" s="437"/>
      <c r="AC290" s="437"/>
      <c r="AD290" s="437"/>
      <c r="AE290" s="437"/>
      <c r="AF290" s="437"/>
      <c r="AG290" s="437"/>
      <c r="AH290" s="437"/>
      <c r="AI290" s="437"/>
    </row>
  </sheetData>
  <mergeCells count="16">
    <mergeCell ref="Y16:Y17"/>
    <mergeCell ref="Z16:Z17"/>
    <mergeCell ref="AA16:AA17"/>
    <mergeCell ref="AB16:AB17"/>
    <mergeCell ref="M16:M17"/>
    <mergeCell ref="N16:N17"/>
    <mergeCell ref="O16:O17"/>
    <mergeCell ref="P16:P17"/>
    <mergeCell ref="Q16:W16"/>
    <mergeCell ref="X16:X17"/>
    <mergeCell ref="F16:L16"/>
    <mergeCell ref="A16:A17"/>
    <mergeCell ref="B16:B17"/>
    <mergeCell ref="C16:C17"/>
    <mergeCell ref="D16:D17"/>
    <mergeCell ref="E16:E17"/>
  </mergeCells>
  <pageMargins left="0.5" right="0.5" top="0.75" bottom="0.55000000000000004" header="0.65" footer="0.55000000000000004"/>
  <pageSetup scale="65" pageOrder="overThenDown" orientation="landscape" r:id="rId1"/>
  <headerFooter>
    <oddHeader>&amp;C&amp;"Arial"&amp;10 REVENUE BY RATE SCHEDULE - LIGHTING SCHEDULE CALCULATION&amp;L&amp;"Arial"&amp;10 Schedule: E-13d
 2018 SUBSEQUENT YEAR ADJUSTMENT&amp;R&amp;"Arial"&amp;10 Page &amp;P of &amp;N</oddHeader>
    <oddFooter>&amp;L&amp;"Arial"&amp;10 Supporting Schedules: &amp;R&amp;"Arial"&amp;10 Recap Schedules: E-13a</oddFooter>
  </headerFooter>
  <rowBreaks count="6" manualBreakCount="6">
    <brk id="56" max="16383" man="1"/>
    <brk id="95" max="16383" man="1"/>
    <brk id="134" max="16383" man="1"/>
    <brk id="173" max="16383" man="1"/>
    <brk id="212" max="16383" man="1"/>
    <brk id="251" max="16383" man="1"/>
  </rowBreaks>
  <colBreaks count="2" manualBreakCount="2">
    <brk id="13" max="1048575" man="1"/>
    <brk id="2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2"/>
  <sheetViews>
    <sheetView workbookViewId="0">
      <selection sqref="A1:A2"/>
    </sheetView>
  </sheetViews>
  <sheetFormatPr defaultColWidth="9.33203125" defaultRowHeight="11.25"/>
  <cols>
    <col min="1" max="1" width="53.5" style="1" bestFit="1" customWidth="1"/>
    <col min="2" max="2" width="4.83203125" style="1" bestFit="1" customWidth="1"/>
    <col min="3" max="15" width="15.1640625" style="1" bestFit="1" customWidth="1"/>
    <col min="16" max="16" width="12" style="1" bestFit="1" customWidth="1"/>
    <col min="17" max="17" width="15.1640625" style="1" bestFit="1" customWidth="1"/>
    <col min="18" max="18" width="9.33203125" style="1"/>
    <col min="19" max="30" width="15.1640625" style="1" bestFit="1" customWidth="1"/>
    <col min="31" max="31" width="12" style="1" bestFit="1" customWidth="1"/>
    <col min="32" max="32" width="15.1640625" style="1" bestFit="1" customWidth="1"/>
    <col min="33" max="33" width="11.33203125" style="1" bestFit="1" customWidth="1"/>
    <col min="34" max="16384" width="9.33203125" style="1"/>
  </cols>
  <sheetData>
    <row r="1" spans="1:33">
      <c r="A1" s="299" t="s">
        <v>3292</v>
      </c>
    </row>
    <row r="2" spans="1:33">
      <c r="A2" s="299" t="s">
        <v>3288</v>
      </c>
    </row>
    <row r="5" spans="1:33" ht="12.75">
      <c r="A5" s="680" t="s">
        <v>108</v>
      </c>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row>
    <row r="6" spans="1:33" ht="12.75">
      <c r="A6" s="35"/>
      <c r="B6" s="35"/>
      <c r="C6" s="35"/>
      <c r="D6" s="35"/>
      <c r="E6" s="35"/>
      <c r="F6" s="35"/>
      <c r="G6" s="35"/>
      <c r="H6" s="35"/>
      <c r="I6" s="35"/>
      <c r="J6" s="35"/>
      <c r="K6" s="35"/>
      <c r="L6" s="35"/>
      <c r="M6" s="35"/>
      <c r="N6" s="35"/>
      <c r="O6" s="35"/>
      <c r="P6" s="58">
        <v>2017</v>
      </c>
      <c r="Q6" s="58">
        <v>2017</v>
      </c>
      <c r="R6" s="35"/>
      <c r="S6" s="35"/>
      <c r="T6" s="35"/>
      <c r="U6" s="35"/>
      <c r="V6" s="35"/>
      <c r="W6" s="35"/>
      <c r="X6" s="35"/>
      <c r="Y6" s="35"/>
      <c r="Z6" s="35"/>
      <c r="AA6" s="35"/>
      <c r="AB6" s="35"/>
      <c r="AC6" s="35"/>
      <c r="AD6" s="35"/>
      <c r="AE6" s="58">
        <v>2018</v>
      </c>
      <c r="AF6" s="58">
        <v>2018</v>
      </c>
      <c r="AG6" s="35"/>
    </row>
    <row r="7" spans="1:33" ht="12.75">
      <c r="A7" s="59" t="s">
        <v>106</v>
      </c>
      <c r="B7" s="36"/>
      <c r="C7" s="60">
        <v>42705</v>
      </c>
      <c r="D7" s="60">
        <v>42736</v>
      </c>
      <c r="E7" s="60">
        <v>42767</v>
      </c>
      <c r="F7" s="60">
        <v>42795</v>
      </c>
      <c r="G7" s="60">
        <v>42826</v>
      </c>
      <c r="H7" s="60">
        <v>42856</v>
      </c>
      <c r="I7" s="60">
        <v>42887</v>
      </c>
      <c r="J7" s="60">
        <v>42917</v>
      </c>
      <c r="K7" s="60">
        <v>42948</v>
      </c>
      <c r="L7" s="60">
        <v>42979</v>
      </c>
      <c r="M7" s="60">
        <v>43009</v>
      </c>
      <c r="N7" s="60">
        <v>43040</v>
      </c>
      <c r="O7" s="60">
        <v>43070</v>
      </c>
      <c r="P7" s="60" t="s">
        <v>59</v>
      </c>
      <c r="Q7" s="61" t="s">
        <v>105</v>
      </c>
      <c r="R7" s="35"/>
      <c r="S7" s="60">
        <v>43101</v>
      </c>
      <c r="T7" s="60">
        <v>43132</v>
      </c>
      <c r="U7" s="60">
        <v>43160</v>
      </c>
      <c r="V7" s="60">
        <v>43191</v>
      </c>
      <c r="W7" s="60">
        <v>43221</v>
      </c>
      <c r="X7" s="60">
        <v>43252</v>
      </c>
      <c r="Y7" s="60">
        <v>43282</v>
      </c>
      <c r="Z7" s="60">
        <v>43313</v>
      </c>
      <c r="AA7" s="60">
        <v>43344</v>
      </c>
      <c r="AB7" s="60">
        <v>43374</v>
      </c>
      <c r="AC7" s="60">
        <v>43405</v>
      </c>
      <c r="AD7" s="60">
        <v>43435</v>
      </c>
      <c r="AE7" s="60" t="s">
        <v>59</v>
      </c>
      <c r="AF7" s="61" t="s">
        <v>105</v>
      </c>
      <c r="AG7" s="35"/>
    </row>
    <row r="8" spans="1:33" ht="12.75">
      <c r="A8" s="62" t="s">
        <v>104</v>
      </c>
      <c r="B8" s="36"/>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row>
    <row r="9" spans="1:33" ht="12.75">
      <c r="A9" s="44" t="s">
        <v>102</v>
      </c>
      <c r="B9" s="36" t="s">
        <v>63</v>
      </c>
      <c r="C9" s="46" t="s">
        <v>101</v>
      </c>
      <c r="D9" s="43">
        <f>-'[31]ARA Summary'!$D$26</f>
        <v>-7693.130203874086</v>
      </c>
      <c r="E9" s="43">
        <f>-'[31]ARA Summary'!$D$26</f>
        <v>-7693.130203874086</v>
      </c>
      <c r="F9" s="43">
        <f>-'[31]ARA Summary'!$D$26</f>
        <v>-7693.130203874086</v>
      </c>
      <c r="G9" s="43">
        <f>-'[31]ARA Summary'!$D$26</f>
        <v>-7693.130203874086</v>
      </c>
      <c r="H9" s="43">
        <f>-'[31]ARA Summary'!$D$26</f>
        <v>-7693.130203874086</v>
      </c>
      <c r="I9" s="43">
        <f>-'[31]ARA Summary'!$D$26</f>
        <v>-7693.130203874086</v>
      </c>
      <c r="J9" s="43">
        <f>-'[31]ARA Summary'!$D$26</f>
        <v>-7693.130203874086</v>
      </c>
      <c r="K9" s="43">
        <f>-'[31]ARA Summary'!$D$26</f>
        <v>-7693.130203874086</v>
      </c>
      <c r="L9" s="43">
        <f>-'[31]ARA Summary'!$D$26</f>
        <v>-7693.130203874086</v>
      </c>
      <c r="M9" s="43">
        <f>-'[31]ARA Summary'!$D$26</f>
        <v>-7693.130203874086</v>
      </c>
      <c r="N9" s="43">
        <f>-'[31]ARA Summary'!$D$26</f>
        <v>-7693.130203874086</v>
      </c>
      <c r="O9" s="43">
        <f>-'[31]ARA Summary'!$D$26</f>
        <v>-7693.130203874086</v>
      </c>
      <c r="P9" s="42">
        <f>SUM(D9:O9)</f>
        <v>-92317.562446489013</v>
      </c>
      <c r="Q9" s="35"/>
      <c r="R9" s="35"/>
      <c r="S9" s="43">
        <f>-'[31]ARA Summary'!$D$26</f>
        <v>-7693.130203874086</v>
      </c>
      <c r="T9" s="43">
        <f>-'[31]ARA Summary'!$D$26</f>
        <v>-7693.130203874086</v>
      </c>
      <c r="U9" s="43">
        <f>-'[31]ARA Summary'!$D$26</f>
        <v>-7693.130203874086</v>
      </c>
      <c r="V9" s="43">
        <f>-'[31]ARA Summary'!$D$26</f>
        <v>-7693.130203874086</v>
      </c>
      <c r="W9" s="43">
        <f>-'[31]ARA Summary'!$D$26</f>
        <v>-7693.130203874086</v>
      </c>
      <c r="X9" s="43">
        <f>-'[31]ARA Summary'!$D$26</f>
        <v>-7693.130203874086</v>
      </c>
      <c r="Y9" s="43">
        <f>-'[31]ARA Summary'!$D$26</f>
        <v>-7693.130203874086</v>
      </c>
      <c r="Z9" s="43">
        <f>-'[31]ARA Summary'!$D$26</f>
        <v>-7693.130203874086</v>
      </c>
      <c r="AA9" s="43">
        <f>-'[31]ARA Summary'!$D$26</f>
        <v>-7693.130203874086</v>
      </c>
      <c r="AB9" s="43">
        <f>-'[31]ARA Summary'!$D$26</f>
        <v>-7693.130203874086</v>
      </c>
      <c r="AC9" s="43">
        <f>-'[31]ARA Summary'!$D$26</f>
        <v>-7693.130203874086</v>
      </c>
      <c r="AD9" s="43">
        <f>-'[31]ARA Summary'!$D$26</f>
        <v>-7693.130203874086</v>
      </c>
      <c r="AE9" s="42">
        <f>SUM(S9:AD9)</f>
        <v>-92317.562446489013</v>
      </c>
      <c r="AF9" s="35"/>
      <c r="AG9" s="35"/>
    </row>
    <row r="10" spans="1:33" ht="12.75">
      <c r="A10" s="44" t="s">
        <v>100</v>
      </c>
      <c r="B10" s="36" t="s">
        <v>62</v>
      </c>
      <c r="C10" s="42">
        <f>-'[31]ARA Summary'!$B$26</f>
        <v>-2043585.19</v>
      </c>
      <c r="D10" s="42">
        <f>-'[31]ARA Summary'!$B$26</f>
        <v>-2043585.19</v>
      </c>
      <c r="E10" s="42">
        <f>-'[31]ARA Summary'!$B$26</f>
        <v>-2043585.19</v>
      </c>
      <c r="F10" s="42">
        <f>-'[31]ARA Summary'!$B$26</f>
        <v>-2043585.19</v>
      </c>
      <c r="G10" s="42">
        <f>-'[31]ARA Summary'!$B$26</f>
        <v>-2043585.19</v>
      </c>
      <c r="H10" s="42">
        <f>-'[31]ARA Summary'!$B$26</f>
        <v>-2043585.19</v>
      </c>
      <c r="I10" s="42">
        <f>-'[31]ARA Summary'!$B$26</f>
        <v>-2043585.19</v>
      </c>
      <c r="J10" s="42">
        <f>-'[31]ARA Summary'!$B$26</f>
        <v>-2043585.19</v>
      </c>
      <c r="K10" s="42">
        <f>-'[31]ARA Summary'!$B$26</f>
        <v>-2043585.19</v>
      </c>
      <c r="L10" s="42">
        <f>-'[31]ARA Summary'!$B$26</f>
        <v>-2043585.19</v>
      </c>
      <c r="M10" s="42">
        <f>-'[31]ARA Summary'!$B$26</f>
        <v>-2043585.19</v>
      </c>
      <c r="N10" s="42">
        <f>-'[31]ARA Summary'!$B$26</f>
        <v>-2043585.19</v>
      </c>
      <c r="O10" s="42">
        <f>-'[31]ARA Summary'!$B$26</f>
        <v>-2043585.19</v>
      </c>
      <c r="P10" s="45"/>
      <c r="Q10" s="42">
        <f>SUM(C10:O10)/13</f>
        <v>-2043585.1900000002</v>
      </c>
      <c r="R10" s="41"/>
      <c r="S10" s="41">
        <f>+O10</f>
        <v>-2043585.19</v>
      </c>
      <c r="T10" s="41">
        <f t="shared" ref="T10:AD10" si="0">+S10</f>
        <v>-2043585.19</v>
      </c>
      <c r="U10" s="41">
        <f t="shared" si="0"/>
        <v>-2043585.19</v>
      </c>
      <c r="V10" s="41">
        <f t="shared" si="0"/>
        <v>-2043585.19</v>
      </c>
      <c r="W10" s="41">
        <f t="shared" si="0"/>
        <v>-2043585.19</v>
      </c>
      <c r="X10" s="41">
        <f t="shared" si="0"/>
        <v>-2043585.19</v>
      </c>
      <c r="Y10" s="41">
        <f t="shared" si="0"/>
        <v>-2043585.19</v>
      </c>
      <c r="Z10" s="41">
        <f t="shared" si="0"/>
        <v>-2043585.19</v>
      </c>
      <c r="AA10" s="41">
        <f t="shared" si="0"/>
        <v>-2043585.19</v>
      </c>
      <c r="AB10" s="41">
        <f t="shared" si="0"/>
        <v>-2043585.19</v>
      </c>
      <c r="AC10" s="41">
        <f t="shared" si="0"/>
        <v>-2043585.19</v>
      </c>
      <c r="AD10" s="41">
        <f t="shared" si="0"/>
        <v>-2043585.19</v>
      </c>
      <c r="AE10" s="45"/>
      <c r="AF10" s="42">
        <f>(O10+SUM(S10:AD10))/13</f>
        <v>-2043585.1900000002</v>
      </c>
      <c r="AG10" s="41">
        <f>AF10-Q10</f>
        <v>0</v>
      </c>
    </row>
    <row r="11" spans="1:33" ht="12.75">
      <c r="A11" s="44" t="s">
        <v>99</v>
      </c>
      <c r="B11" s="36" t="s">
        <v>62</v>
      </c>
      <c r="C11" s="42">
        <f>'[31]ARA Summary'!$C$26</f>
        <v>228711.20305811122</v>
      </c>
      <c r="D11" s="43">
        <f t="shared" ref="D11:O11" si="1">C11-D9</f>
        <v>236404.3332619853</v>
      </c>
      <c r="E11" s="43">
        <f t="shared" si="1"/>
        <v>244097.46346585939</v>
      </c>
      <c r="F11" s="43">
        <f t="shared" si="1"/>
        <v>251790.59366973347</v>
      </c>
      <c r="G11" s="43">
        <f t="shared" si="1"/>
        <v>259483.72387360755</v>
      </c>
      <c r="H11" s="43">
        <f t="shared" si="1"/>
        <v>267176.85407748166</v>
      </c>
      <c r="I11" s="43">
        <f t="shared" si="1"/>
        <v>274869.98428135575</v>
      </c>
      <c r="J11" s="43">
        <f t="shared" si="1"/>
        <v>282563.11448522983</v>
      </c>
      <c r="K11" s="43">
        <f t="shared" si="1"/>
        <v>290256.24468910391</v>
      </c>
      <c r="L11" s="43">
        <f t="shared" si="1"/>
        <v>297949.374892978</v>
      </c>
      <c r="M11" s="43">
        <f t="shared" si="1"/>
        <v>305642.50509685208</v>
      </c>
      <c r="N11" s="43">
        <f t="shared" si="1"/>
        <v>313335.63530072616</v>
      </c>
      <c r="O11" s="43">
        <f t="shared" si="1"/>
        <v>321028.76550460025</v>
      </c>
      <c r="P11" s="36"/>
      <c r="Q11" s="42">
        <f>SUM(C11:O11)/13</f>
        <v>274869.98428135575</v>
      </c>
      <c r="R11" s="41"/>
      <c r="S11" s="42">
        <f>O11-S9</f>
        <v>328721.89570847433</v>
      </c>
      <c r="T11" s="42">
        <f t="shared" ref="T11:AD11" si="2">S11-T9</f>
        <v>336415.02591234841</v>
      </c>
      <c r="U11" s="42">
        <f t="shared" si="2"/>
        <v>344108.1561162225</v>
      </c>
      <c r="V11" s="42">
        <f t="shared" si="2"/>
        <v>351801.28632009658</v>
      </c>
      <c r="W11" s="42">
        <f t="shared" si="2"/>
        <v>359494.41652397066</v>
      </c>
      <c r="X11" s="42">
        <f t="shared" si="2"/>
        <v>367187.54672784475</v>
      </c>
      <c r="Y11" s="42">
        <f t="shared" si="2"/>
        <v>374880.67693171883</v>
      </c>
      <c r="Z11" s="42">
        <f t="shared" si="2"/>
        <v>382573.80713559291</v>
      </c>
      <c r="AA11" s="42">
        <f t="shared" si="2"/>
        <v>390266.937339467</v>
      </c>
      <c r="AB11" s="42">
        <f t="shared" si="2"/>
        <v>397960.06754334108</v>
      </c>
      <c r="AC11" s="42">
        <f t="shared" si="2"/>
        <v>405653.19774721516</v>
      </c>
      <c r="AD11" s="42">
        <f t="shared" si="2"/>
        <v>413346.32795108925</v>
      </c>
      <c r="AE11" s="36"/>
      <c r="AF11" s="42">
        <f>(O11+SUM(S11:AD11))/13</f>
        <v>367187.54672784475</v>
      </c>
      <c r="AG11" s="41">
        <f>AF11-Q11</f>
        <v>92317.562446488999</v>
      </c>
    </row>
    <row r="12" spans="1:33" ht="12.75">
      <c r="A12" s="44"/>
      <c r="B12" s="36"/>
      <c r="C12" s="35"/>
      <c r="D12" s="35"/>
      <c r="E12" s="35"/>
      <c r="F12" s="35"/>
      <c r="G12" s="35"/>
      <c r="H12" s="35"/>
      <c r="I12" s="35"/>
      <c r="J12" s="35"/>
      <c r="K12" s="35"/>
      <c r="L12" s="35"/>
      <c r="M12" s="35"/>
      <c r="N12" s="35"/>
      <c r="O12" s="35"/>
      <c r="P12" s="35"/>
      <c r="Q12" s="35"/>
      <c r="R12" s="35"/>
      <c r="S12" s="35"/>
      <c r="T12" s="35"/>
      <c r="U12" s="35"/>
      <c r="V12" s="35"/>
      <c r="W12" s="35"/>
      <c r="X12" s="35"/>
      <c r="Y12" s="35"/>
      <c r="Z12" s="35"/>
      <c r="AA12" s="35"/>
      <c r="AB12" s="35"/>
      <c r="AC12" s="35"/>
      <c r="AD12" s="35"/>
      <c r="AE12" s="35"/>
      <c r="AF12" s="35"/>
      <c r="AG12" s="35"/>
    </row>
    <row r="13" spans="1:33" ht="12.75">
      <c r="A13" s="62" t="s">
        <v>103</v>
      </c>
      <c r="B13" s="36"/>
      <c r="C13" s="35"/>
      <c r="D13" s="35"/>
      <c r="E13" s="35"/>
      <c r="F13" s="35"/>
      <c r="G13" s="35"/>
      <c r="H13" s="35"/>
      <c r="I13" s="35"/>
      <c r="J13" s="35"/>
      <c r="K13" s="35"/>
      <c r="L13" s="35"/>
      <c r="M13" s="35"/>
      <c r="N13" s="35"/>
      <c r="O13" s="35"/>
      <c r="P13" s="35"/>
      <c r="Q13" s="35"/>
      <c r="R13" s="35"/>
      <c r="S13" s="35"/>
      <c r="T13" s="35"/>
      <c r="U13" s="35"/>
      <c r="V13" s="35"/>
      <c r="W13" s="35"/>
      <c r="X13" s="35"/>
      <c r="Y13" s="35"/>
      <c r="Z13" s="35"/>
      <c r="AA13" s="35"/>
      <c r="AB13" s="35"/>
      <c r="AC13" s="35"/>
      <c r="AD13" s="35"/>
      <c r="AE13" s="35"/>
      <c r="AF13" s="35"/>
      <c r="AG13" s="35"/>
    </row>
    <row r="14" spans="1:33" ht="12.75">
      <c r="A14" s="44" t="s">
        <v>102</v>
      </c>
      <c r="B14" s="36" t="s">
        <v>63</v>
      </c>
      <c r="C14" s="46" t="s">
        <v>101</v>
      </c>
      <c r="D14" s="43">
        <f>-'[31]ARA Summary'!$I$26</f>
        <v>-44301.702483095207</v>
      </c>
      <c r="E14" s="43">
        <f>-'[31]ARA Summary'!$I$26</f>
        <v>-44301.702483095207</v>
      </c>
      <c r="F14" s="43">
        <f>-'[31]ARA Summary'!$I$26</f>
        <v>-44301.702483095207</v>
      </c>
      <c r="G14" s="43">
        <f>-'[31]ARA Summary'!$I$26</f>
        <v>-44301.702483095207</v>
      </c>
      <c r="H14" s="43">
        <f>-'[31]ARA Summary'!$I$26</f>
        <v>-44301.702483095207</v>
      </c>
      <c r="I14" s="43">
        <f>-'[31]ARA Summary'!$I$26</f>
        <v>-44301.702483095207</v>
      </c>
      <c r="J14" s="43">
        <f>-'[31]ARA Summary'!$I$26</f>
        <v>-44301.702483095207</v>
      </c>
      <c r="K14" s="43">
        <f>-'[31]ARA Summary'!$I$26</f>
        <v>-44301.702483095207</v>
      </c>
      <c r="L14" s="43">
        <f>-'[31]ARA Summary'!$I$26</f>
        <v>-44301.702483095207</v>
      </c>
      <c r="M14" s="43">
        <f>-'[31]ARA Summary'!$I$26</f>
        <v>-44301.702483095207</v>
      </c>
      <c r="N14" s="43">
        <f>-'[31]ARA Summary'!$I$26</f>
        <v>-44301.702483095207</v>
      </c>
      <c r="O14" s="43">
        <f>-'[31]ARA Summary'!$I$26</f>
        <v>-44301.702483095207</v>
      </c>
      <c r="P14" s="42">
        <f>SUM(D14:O14)</f>
        <v>-531620.42979714263</v>
      </c>
      <c r="Q14" s="35"/>
      <c r="R14" s="35"/>
      <c r="S14" s="43">
        <f>-'[31]ARA Summary'!$I$26</f>
        <v>-44301.702483095207</v>
      </c>
      <c r="T14" s="43">
        <f>-'[31]ARA Summary'!$I$26</f>
        <v>-44301.702483095207</v>
      </c>
      <c r="U14" s="43">
        <f>-'[31]ARA Summary'!$I$26</f>
        <v>-44301.702483095207</v>
      </c>
      <c r="V14" s="43">
        <f>-'[31]ARA Summary'!$I$26</f>
        <v>-44301.702483095207</v>
      </c>
      <c r="W14" s="43">
        <f>-'[31]ARA Summary'!$I$26</f>
        <v>-44301.702483095207</v>
      </c>
      <c r="X14" s="43">
        <f>-'[31]ARA Summary'!$I$26</f>
        <v>-44301.702483095207</v>
      </c>
      <c r="Y14" s="43">
        <f>-'[31]ARA Summary'!$I$26</f>
        <v>-44301.702483095207</v>
      </c>
      <c r="Z14" s="43">
        <f>-'[31]ARA Summary'!$I$26</f>
        <v>-44301.702483095207</v>
      </c>
      <c r="AA14" s="43">
        <f>-'[31]ARA Summary'!$I$26</f>
        <v>-44301.702483095207</v>
      </c>
      <c r="AB14" s="43">
        <f>-'[31]ARA Summary'!$I$26</f>
        <v>-44301.702483095207</v>
      </c>
      <c r="AC14" s="43">
        <f>-'[31]ARA Summary'!$I$26</f>
        <v>-44301.702483095207</v>
      </c>
      <c r="AD14" s="43">
        <f>-'[31]ARA Summary'!$I$26</f>
        <v>-44301.702483095207</v>
      </c>
      <c r="AE14" s="42">
        <f>SUM(S14:AD14)</f>
        <v>-531620.42979714263</v>
      </c>
      <c r="AF14" s="35"/>
      <c r="AG14" s="35"/>
    </row>
    <row r="15" spans="1:33" ht="12.75">
      <c r="A15" s="44" t="s">
        <v>100</v>
      </c>
      <c r="B15" s="36" t="s">
        <v>62</v>
      </c>
      <c r="C15" s="42">
        <f>-'[31]ARA Summary'!$G$26</f>
        <v>-10869224.589999996</v>
      </c>
      <c r="D15" s="42">
        <f>-'[31]ARA Summary'!$G$26</f>
        <v>-10869224.589999996</v>
      </c>
      <c r="E15" s="42">
        <f>-'[31]ARA Summary'!$G$26</f>
        <v>-10869224.589999996</v>
      </c>
      <c r="F15" s="42">
        <f>-'[31]ARA Summary'!$G$26</f>
        <v>-10869224.589999996</v>
      </c>
      <c r="G15" s="42">
        <f>-'[31]ARA Summary'!$G$26</f>
        <v>-10869224.589999996</v>
      </c>
      <c r="H15" s="42">
        <f>-'[31]ARA Summary'!$G$26</f>
        <v>-10869224.589999996</v>
      </c>
      <c r="I15" s="42">
        <f>-'[31]ARA Summary'!$G$26</f>
        <v>-10869224.589999996</v>
      </c>
      <c r="J15" s="42">
        <f>-'[31]ARA Summary'!$G$26</f>
        <v>-10869224.589999996</v>
      </c>
      <c r="K15" s="42">
        <f>-'[31]ARA Summary'!$G$26</f>
        <v>-10869224.589999996</v>
      </c>
      <c r="L15" s="42">
        <f>-'[31]ARA Summary'!$G$26</f>
        <v>-10869224.589999996</v>
      </c>
      <c r="M15" s="42">
        <f>-'[31]ARA Summary'!$G$26</f>
        <v>-10869224.589999996</v>
      </c>
      <c r="N15" s="42">
        <f>-'[31]ARA Summary'!$G$26</f>
        <v>-10869224.589999996</v>
      </c>
      <c r="O15" s="42">
        <f>-'[31]ARA Summary'!$G$26</f>
        <v>-10869224.589999996</v>
      </c>
      <c r="P15" s="45"/>
      <c r="Q15" s="42">
        <f>SUM(C15:O15)/13</f>
        <v>-10869224.59</v>
      </c>
      <c r="R15" s="41"/>
      <c r="S15" s="41">
        <f>O15</f>
        <v>-10869224.589999996</v>
      </c>
      <c r="T15" s="41">
        <f t="shared" ref="T15:AD15" si="3">+S15</f>
        <v>-10869224.589999996</v>
      </c>
      <c r="U15" s="41">
        <f t="shared" si="3"/>
        <v>-10869224.589999996</v>
      </c>
      <c r="V15" s="41">
        <f t="shared" si="3"/>
        <v>-10869224.589999996</v>
      </c>
      <c r="W15" s="41">
        <f t="shared" si="3"/>
        <v>-10869224.589999996</v>
      </c>
      <c r="X15" s="41">
        <f t="shared" si="3"/>
        <v>-10869224.589999996</v>
      </c>
      <c r="Y15" s="41">
        <f t="shared" si="3"/>
        <v>-10869224.589999996</v>
      </c>
      <c r="Z15" s="41">
        <f t="shared" si="3"/>
        <v>-10869224.589999996</v>
      </c>
      <c r="AA15" s="41">
        <f t="shared" si="3"/>
        <v>-10869224.589999996</v>
      </c>
      <c r="AB15" s="41">
        <f t="shared" si="3"/>
        <v>-10869224.589999996</v>
      </c>
      <c r="AC15" s="41">
        <f t="shared" si="3"/>
        <v>-10869224.589999996</v>
      </c>
      <c r="AD15" s="41">
        <f t="shared" si="3"/>
        <v>-10869224.589999996</v>
      </c>
      <c r="AE15" s="45"/>
      <c r="AF15" s="42">
        <f>(O15+SUM(S15:AD15))/13</f>
        <v>-10869224.59</v>
      </c>
      <c r="AG15" s="41">
        <f>AF15-Q15</f>
        <v>0</v>
      </c>
    </row>
    <row r="16" spans="1:33" ht="12.75">
      <c r="A16" s="44" t="s">
        <v>99</v>
      </c>
      <c r="B16" s="36" t="s">
        <v>62</v>
      </c>
      <c r="C16" s="42">
        <f>+'[31]ARA Summary'!$H$26</f>
        <v>1198577.5272464287</v>
      </c>
      <c r="D16" s="43">
        <f t="shared" ref="D16:O16" si="4">C16-D14</f>
        <v>1242879.2297295239</v>
      </c>
      <c r="E16" s="43">
        <f t="shared" si="4"/>
        <v>1287180.9322126191</v>
      </c>
      <c r="F16" s="43">
        <f t="shared" si="4"/>
        <v>1331482.6346957143</v>
      </c>
      <c r="G16" s="43">
        <f t="shared" si="4"/>
        <v>1375784.3371788096</v>
      </c>
      <c r="H16" s="43">
        <f t="shared" si="4"/>
        <v>1420086.0396619048</v>
      </c>
      <c r="I16" s="43">
        <f t="shared" si="4"/>
        <v>1464387.742145</v>
      </c>
      <c r="J16" s="43">
        <f t="shared" si="4"/>
        <v>1508689.4446280953</v>
      </c>
      <c r="K16" s="43">
        <f t="shared" si="4"/>
        <v>1552991.1471111905</v>
      </c>
      <c r="L16" s="43">
        <f t="shared" si="4"/>
        <v>1597292.8495942857</v>
      </c>
      <c r="M16" s="43">
        <f t="shared" si="4"/>
        <v>1641594.5520773809</v>
      </c>
      <c r="N16" s="43">
        <f t="shared" si="4"/>
        <v>1685896.2545604762</v>
      </c>
      <c r="O16" s="43">
        <f t="shared" si="4"/>
        <v>1730197.9570435714</v>
      </c>
      <c r="P16" s="36"/>
      <c r="Q16" s="42">
        <f>SUM(C16:O16)/13</f>
        <v>1464387.7421450003</v>
      </c>
      <c r="R16" s="41"/>
      <c r="S16" s="42">
        <f>O16+S14</f>
        <v>1685896.2545604762</v>
      </c>
      <c r="T16" s="42">
        <f t="shared" ref="T16:AD16" si="5">S16-T14</f>
        <v>1730197.9570435714</v>
      </c>
      <c r="U16" s="42">
        <f t="shared" si="5"/>
        <v>1774499.6595266666</v>
      </c>
      <c r="V16" s="42">
        <f t="shared" si="5"/>
        <v>1818801.3620097619</v>
      </c>
      <c r="W16" s="42">
        <f t="shared" si="5"/>
        <v>1863103.0644928571</v>
      </c>
      <c r="X16" s="42">
        <f t="shared" si="5"/>
        <v>1907404.7669759523</v>
      </c>
      <c r="Y16" s="42">
        <f t="shared" si="5"/>
        <v>1951706.4694590475</v>
      </c>
      <c r="Z16" s="42">
        <f t="shared" si="5"/>
        <v>1996008.1719421428</v>
      </c>
      <c r="AA16" s="42">
        <f t="shared" si="5"/>
        <v>2040309.874425238</v>
      </c>
      <c r="AB16" s="42">
        <f t="shared" si="5"/>
        <v>2084611.5769083332</v>
      </c>
      <c r="AC16" s="42">
        <f t="shared" si="5"/>
        <v>2128913.2793914285</v>
      </c>
      <c r="AD16" s="42">
        <f t="shared" si="5"/>
        <v>2173214.9818745237</v>
      </c>
      <c r="AE16" s="36"/>
      <c r="AF16" s="42">
        <f>(O16+SUM(S16:AD16))/13</f>
        <v>1914220.4135118132</v>
      </c>
      <c r="AG16" s="41">
        <f>AF16-Q16</f>
        <v>449832.67136681289</v>
      </c>
    </row>
    <row r="17" spans="1:33" ht="12.75">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row>
    <row r="18" spans="1:33" ht="12.75">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row>
    <row r="19" spans="1:33" ht="12.75">
      <c r="A19" s="680" t="s">
        <v>107</v>
      </c>
      <c r="B19" s="35"/>
      <c r="C19" s="35"/>
      <c r="D19" s="35"/>
      <c r="E19" s="35"/>
      <c r="F19" s="35"/>
      <c r="G19" s="35"/>
      <c r="H19" s="35"/>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row>
    <row r="20" spans="1:33" ht="12.75">
      <c r="A20" s="35"/>
      <c r="B20" s="35"/>
      <c r="C20" s="35"/>
      <c r="D20" s="35"/>
      <c r="E20" s="35"/>
      <c r="F20" s="35"/>
      <c r="G20" s="35"/>
      <c r="H20" s="35"/>
      <c r="I20" s="35"/>
      <c r="J20" s="35"/>
      <c r="K20" s="35"/>
      <c r="L20" s="35"/>
      <c r="M20" s="35"/>
      <c r="N20" s="35"/>
      <c r="O20" s="35"/>
      <c r="P20" s="58">
        <v>2017</v>
      </c>
      <c r="Q20" s="58">
        <v>2017</v>
      </c>
      <c r="R20" s="35"/>
      <c r="S20" s="35"/>
      <c r="T20" s="35"/>
      <c r="U20" s="35"/>
      <c r="V20" s="35"/>
      <c r="W20" s="35"/>
      <c r="X20" s="35"/>
      <c r="Y20" s="35"/>
      <c r="Z20" s="35"/>
      <c r="AA20" s="35"/>
      <c r="AB20" s="35"/>
      <c r="AC20" s="35"/>
      <c r="AD20" s="35"/>
      <c r="AE20" s="58">
        <v>2018</v>
      </c>
      <c r="AF20" s="58">
        <v>2018</v>
      </c>
      <c r="AG20" s="35"/>
    </row>
    <row r="21" spans="1:33" ht="12.75">
      <c r="A21" s="59" t="s">
        <v>106</v>
      </c>
      <c r="B21" s="36"/>
      <c r="C21" s="60">
        <v>42705</v>
      </c>
      <c r="D21" s="60">
        <v>42736</v>
      </c>
      <c r="E21" s="60">
        <v>42767</v>
      </c>
      <c r="F21" s="60">
        <v>42795</v>
      </c>
      <c r="G21" s="60">
        <v>42826</v>
      </c>
      <c r="H21" s="60">
        <v>42856</v>
      </c>
      <c r="I21" s="60">
        <v>42887</v>
      </c>
      <c r="J21" s="60">
        <v>42917</v>
      </c>
      <c r="K21" s="60">
        <v>42948</v>
      </c>
      <c r="L21" s="60">
        <v>42979</v>
      </c>
      <c r="M21" s="60">
        <v>43009</v>
      </c>
      <c r="N21" s="60">
        <v>43040</v>
      </c>
      <c r="O21" s="60">
        <v>43070</v>
      </c>
      <c r="P21" s="60" t="s">
        <v>59</v>
      </c>
      <c r="Q21" s="61" t="s">
        <v>105</v>
      </c>
      <c r="R21" s="35"/>
      <c r="S21" s="60">
        <v>43101</v>
      </c>
      <c r="T21" s="60">
        <v>43132</v>
      </c>
      <c r="U21" s="60">
        <v>43160</v>
      </c>
      <c r="V21" s="60">
        <v>43191</v>
      </c>
      <c r="W21" s="60">
        <v>43221</v>
      </c>
      <c r="X21" s="60">
        <v>43252</v>
      </c>
      <c r="Y21" s="60">
        <v>43282</v>
      </c>
      <c r="Z21" s="60">
        <v>43313</v>
      </c>
      <c r="AA21" s="60">
        <v>43344</v>
      </c>
      <c r="AB21" s="60">
        <v>43374</v>
      </c>
      <c r="AC21" s="60">
        <v>43405</v>
      </c>
      <c r="AD21" s="60">
        <v>43435</v>
      </c>
      <c r="AE21" s="60" t="s">
        <v>59</v>
      </c>
      <c r="AF21" s="61" t="s">
        <v>105</v>
      </c>
      <c r="AG21" s="35"/>
    </row>
    <row r="22" spans="1:33" ht="12.75">
      <c r="A22" s="62" t="s">
        <v>104</v>
      </c>
      <c r="B22" s="36"/>
      <c r="C22" s="35"/>
      <c r="D22" s="35"/>
      <c r="E22" s="35"/>
      <c r="F22" s="35"/>
      <c r="G22" s="35"/>
      <c r="H22" s="35"/>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row>
    <row r="23" spans="1:33" ht="12.75">
      <c r="A23" s="44" t="s">
        <v>102</v>
      </c>
      <c r="B23" s="36" t="s">
        <v>63</v>
      </c>
      <c r="C23" s="46" t="s">
        <v>101</v>
      </c>
      <c r="D23" s="43">
        <f>-'[31]ARA Summary'!$D$26</f>
        <v>-7693.130203874086</v>
      </c>
      <c r="E23" s="43">
        <f>-'[31]ARA Summary'!$D$26</f>
        <v>-7693.130203874086</v>
      </c>
      <c r="F23" s="43">
        <f>-'[31]ARA Summary'!$D$26</f>
        <v>-7693.130203874086</v>
      </c>
      <c r="G23" s="43">
        <f>-'[31]ARA Summary'!$D$26</f>
        <v>-7693.130203874086</v>
      </c>
      <c r="H23" s="43">
        <f>-'[31]ARA Summary'!$D$26</f>
        <v>-7693.130203874086</v>
      </c>
      <c r="I23" s="43">
        <f>-'[31]ARA Summary'!$D$26</f>
        <v>-7693.130203874086</v>
      </c>
      <c r="J23" s="43">
        <f>-'[31]ARA Summary'!$D$26</f>
        <v>-7693.130203874086</v>
      </c>
      <c r="K23" s="43">
        <f>-'[31]ARA Summary'!$D$26</f>
        <v>-7693.130203874086</v>
      </c>
      <c r="L23" s="43">
        <f>-'[31]ARA Summary'!$D$26</f>
        <v>-7693.130203874086</v>
      </c>
      <c r="M23" s="43">
        <f>-'[31]ARA Summary'!$D$26</f>
        <v>-7693.130203874086</v>
      </c>
      <c r="N23" s="43">
        <f>-'[31]ARA Summary'!$D$26</f>
        <v>-7693.130203874086</v>
      </c>
      <c r="O23" s="43">
        <f>-'[31]ARA Summary'!$D$26</f>
        <v>-7693.130203874086</v>
      </c>
      <c r="P23" s="42">
        <f>SUM(D23:O23)</f>
        <v>-92317.562446489013</v>
      </c>
      <c r="Q23" s="35"/>
      <c r="R23" s="35"/>
      <c r="S23" s="43">
        <f>-'[31]ARA Summary'!$D$26</f>
        <v>-7693.130203874086</v>
      </c>
      <c r="T23" s="43">
        <f>-'[31]ARA Summary'!$D$26</f>
        <v>-7693.130203874086</v>
      </c>
      <c r="U23" s="43">
        <f>-'[31]ARA Summary'!$D$26</f>
        <v>-7693.130203874086</v>
      </c>
      <c r="V23" s="43">
        <f>-'[31]ARA Summary'!$D$26</f>
        <v>-7693.130203874086</v>
      </c>
      <c r="W23" s="43">
        <f>-'[31]ARA Summary'!$D$26</f>
        <v>-7693.130203874086</v>
      </c>
      <c r="X23" s="43">
        <f>-'[31]ARA Summary'!$D$26</f>
        <v>-7693.130203874086</v>
      </c>
      <c r="Y23" s="43">
        <f>-'[31]ARA Summary'!$D$26</f>
        <v>-7693.130203874086</v>
      </c>
      <c r="Z23" s="43">
        <f>-'[31]ARA Summary'!$D$26</f>
        <v>-7693.130203874086</v>
      </c>
      <c r="AA23" s="43">
        <f>-'[31]ARA Summary'!$D$26</f>
        <v>-7693.130203874086</v>
      </c>
      <c r="AB23" s="43">
        <f>-'[31]ARA Summary'!$D$26</f>
        <v>-7693.130203874086</v>
      </c>
      <c r="AC23" s="43">
        <f>-'[31]ARA Summary'!$D$26</f>
        <v>-7693.130203874086</v>
      </c>
      <c r="AD23" s="43">
        <f>-'[31]ARA Summary'!$D$26</f>
        <v>-7693.130203874086</v>
      </c>
      <c r="AE23" s="42">
        <f>SUM(S23:AD23)</f>
        <v>-92317.562446489013</v>
      </c>
      <c r="AF23" s="35"/>
      <c r="AG23" s="35"/>
    </row>
    <row r="24" spans="1:33" ht="12.75">
      <c r="A24" s="44" t="s">
        <v>100</v>
      </c>
      <c r="B24" s="36" t="s">
        <v>62</v>
      </c>
      <c r="C24" s="42">
        <f>-'[31]ARA Summary'!$B$26</f>
        <v>-2043585.19</v>
      </c>
      <c r="D24" s="42">
        <f>-'[31]ARA Summary'!$B$26</f>
        <v>-2043585.19</v>
      </c>
      <c r="E24" s="42">
        <f>-'[31]ARA Summary'!$B$26</f>
        <v>-2043585.19</v>
      </c>
      <c r="F24" s="42">
        <f>-'[31]ARA Summary'!$B$26</f>
        <v>-2043585.19</v>
      </c>
      <c r="G24" s="42">
        <f>-'[31]ARA Summary'!$B$26</f>
        <v>-2043585.19</v>
      </c>
      <c r="H24" s="42">
        <f>-'[31]ARA Summary'!$B$26</f>
        <v>-2043585.19</v>
      </c>
      <c r="I24" s="42">
        <f>-'[31]ARA Summary'!$B$26</f>
        <v>-2043585.19</v>
      </c>
      <c r="J24" s="42">
        <f>-'[31]ARA Summary'!$B$26</f>
        <v>-2043585.19</v>
      </c>
      <c r="K24" s="42">
        <f>-'[31]ARA Summary'!$B$26</f>
        <v>-2043585.19</v>
      </c>
      <c r="L24" s="42">
        <f>-'[31]ARA Summary'!$B$26</f>
        <v>-2043585.19</v>
      </c>
      <c r="M24" s="42">
        <f>-'[31]ARA Summary'!$B$26</f>
        <v>-2043585.19</v>
      </c>
      <c r="N24" s="42">
        <f>-'[31]ARA Summary'!$B$26</f>
        <v>-2043585.19</v>
      </c>
      <c r="O24" s="42">
        <f>-'[31]ARA Summary'!$B$26</f>
        <v>-2043585.19</v>
      </c>
      <c r="P24" s="45"/>
      <c r="Q24" s="42">
        <f>SUM(C24:O24)/13</f>
        <v>-2043585.1900000002</v>
      </c>
      <c r="R24" s="41"/>
      <c r="S24" s="41">
        <f>+O24</f>
        <v>-2043585.19</v>
      </c>
      <c r="T24" s="41">
        <f t="shared" ref="T24:AD24" si="6">+S24</f>
        <v>-2043585.19</v>
      </c>
      <c r="U24" s="41">
        <f t="shared" si="6"/>
        <v>-2043585.19</v>
      </c>
      <c r="V24" s="41">
        <f t="shared" si="6"/>
        <v>-2043585.19</v>
      </c>
      <c r="W24" s="41">
        <f t="shared" si="6"/>
        <v>-2043585.19</v>
      </c>
      <c r="X24" s="41">
        <f t="shared" si="6"/>
        <v>-2043585.19</v>
      </c>
      <c r="Y24" s="41">
        <f t="shared" si="6"/>
        <v>-2043585.19</v>
      </c>
      <c r="Z24" s="41">
        <f t="shared" si="6"/>
        <v>-2043585.19</v>
      </c>
      <c r="AA24" s="41">
        <f t="shared" si="6"/>
        <v>-2043585.19</v>
      </c>
      <c r="AB24" s="41">
        <f t="shared" si="6"/>
        <v>-2043585.19</v>
      </c>
      <c r="AC24" s="41">
        <f t="shared" si="6"/>
        <v>-2043585.19</v>
      </c>
      <c r="AD24" s="41">
        <f t="shared" si="6"/>
        <v>-2043585.19</v>
      </c>
      <c r="AE24" s="45"/>
      <c r="AF24" s="42">
        <f>(O24+SUM(S24:AD24))/13</f>
        <v>-2043585.1900000002</v>
      </c>
      <c r="AG24" s="41">
        <f>AF24-Q24</f>
        <v>0</v>
      </c>
    </row>
    <row r="25" spans="1:33" ht="12.75">
      <c r="A25" s="44" t="s">
        <v>99</v>
      </c>
      <c r="B25" s="36" t="s">
        <v>62</v>
      </c>
      <c r="C25" s="42">
        <f>'[31]ARA Summary'!$C$26</f>
        <v>228711.20305811122</v>
      </c>
      <c r="D25" s="43">
        <f t="shared" ref="D25:O25" si="7">C25-D23</f>
        <v>236404.3332619853</v>
      </c>
      <c r="E25" s="43">
        <f t="shared" si="7"/>
        <v>244097.46346585939</v>
      </c>
      <c r="F25" s="43">
        <f t="shared" si="7"/>
        <v>251790.59366973347</v>
      </c>
      <c r="G25" s="43">
        <f t="shared" si="7"/>
        <v>259483.72387360755</v>
      </c>
      <c r="H25" s="43">
        <f t="shared" si="7"/>
        <v>267176.85407748166</v>
      </c>
      <c r="I25" s="43">
        <f t="shared" si="7"/>
        <v>274869.98428135575</v>
      </c>
      <c r="J25" s="43">
        <f t="shared" si="7"/>
        <v>282563.11448522983</v>
      </c>
      <c r="K25" s="43">
        <f t="shared" si="7"/>
        <v>290256.24468910391</v>
      </c>
      <c r="L25" s="43">
        <f t="shared" si="7"/>
        <v>297949.374892978</v>
      </c>
      <c r="M25" s="43">
        <f t="shared" si="7"/>
        <v>305642.50509685208</v>
      </c>
      <c r="N25" s="43">
        <f t="shared" si="7"/>
        <v>313335.63530072616</v>
      </c>
      <c r="O25" s="43">
        <f t="shared" si="7"/>
        <v>321028.76550460025</v>
      </c>
      <c r="P25" s="36"/>
      <c r="Q25" s="42">
        <f>SUM(C25:O25)/13</f>
        <v>274869.98428135575</v>
      </c>
      <c r="R25" s="41"/>
      <c r="S25" s="42">
        <f>O25-S23</f>
        <v>328721.89570847433</v>
      </c>
      <c r="T25" s="42">
        <f t="shared" ref="T25:AD25" si="8">S25-T23</f>
        <v>336415.02591234841</v>
      </c>
      <c r="U25" s="42">
        <f t="shared" si="8"/>
        <v>344108.1561162225</v>
      </c>
      <c r="V25" s="42">
        <f t="shared" si="8"/>
        <v>351801.28632009658</v>
      </c>
      <c r="W25" s="42">
        <f t="shared" si="8"/>
        <v>359494.41652397066</v>
      </c>
      <c r="X25" s="42">
        <f t="shared" si="8"/>
        <v>367187.54672784475</v>
      </c>
      <c r="Y25" s="42">
        <f t="shared" si="8"/>
        <v>374880.67693171883</v>
      </c>
      <c r="Z25" s="42">
        <f t="shared" si="8"/>
        <v>382573.80713559291</v>
      </c>
      <c r="AA25" s="42">
        <f t="shared" si="8"/>
        <v>390266.937339467</v>
      </c>
      <c r="AB25" s="42">
        <f t="shared" si="8"/>
        <v>397960.06754334108</v>
      </c>
      <c r="AC25" s="42">
        <f t="shared" si="8"/>
        <v>405653.19774721516</v>
      </c>
      <c r="AD25" s="42">
        <f t="shared" si="8"/>
        <v>413346.32795108925</v>
      </c>
      <c r="AE25" s="36"/>
      <c r="AF25" s="42">
        <f>(O25+SUM(S25:AD25))/13</f>
        <v>367187.54672784475</v>
      </c>
      <c r="AG25" s="41">
        <f>AF25-Q25</f>
        <v>92317.562446488999</v>
      </c>
    </row>
    <row r="26" spans="1:33" ht="12.75">
      <c r="A26" s="44"/>
      <c r="B26" s="36"/>
      <c r="C26" s="35"/>
      <c r="D26" s="35"/>
      <c r="E26" s="35"/>
      <c r="F26" s="35"/>
      <c r="G26" s="35"/>
      <c r="H26" s="35"/>
      <c r="I26" s="35"/>
      <c r="J26" s="35"/>
      <c r="K26" s="35"/>
      <c r="L26" s="35"/>
      <c r="M26" s="35"/>
      <c r="N26" s="35"/>
      <c r="O26" s="35"/>
      <c r="P26" s="35"/>
      <c r="Q26" s="35"/>
      <c r="R26" s="35"/>
      <c r="S26" s="35"/>
      <c r="T26" s="35"/>
      <c r="U26" s="35"/>
      <c r="V26" s="35"/>
      <c r="W26" s="35"/>
      <c r="X26" s="35"/>
      <c r="Y26" s="35"/>
      <c r="Z26" s="35"/>
      <c r="AA26" s="35"/>
      <c r="AB26" s="35"/>
      <c r="AC26" s="35"/>
      <c r="AD26" s="35"/>
      <c r="AE26" s="35"/>
      <c r="AF26" s="35"/>
      <c r="AG26" s="35"/>
    </row>
    <row r="27" spans="1:33" ht="12.75">
      <c r="A27" s="62" t="s">
        <v>103</v>
      </c>
      <c r="B27" s="36"/>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row>
    <row r="28" spans="1:33" ht="12.75">
      <c r="A28" s="44" t="s">
        <v>102</v>
      </c>
      <c r="B28" s="36" t="s">
        <v>63</v>
      </c>
      <c r="C28" s="46" t="s">
        <v>101</v>
      </c>
      <c r="D28" s="43">
        <f>-'[31]ARA Summary'!$I$26</f>
        <v>-44301.702483095207</v>
      </c>
      <c r="E28" s="43">
        <f>-'[31]ARA Summary'!$I$26</f>
        <v>-44301.702483095207</v>
      </c>
      <c r="F28" s="43">
        <f>-'[31]ARA Summary'!$I$26</f>
        <v>-44301.702483095207</v>
      </c>
      <c r="G28" s="43">
        <f>-'[31]ARA Summary'!$I$26</f>
        <v>-44301.702483095207</v>
      </c>
      <c r="H28" s="43">
        <f>-'[31]ARA Summary'!$I$26</f>
        <v>-44301.702483095207</v>
      </c>
      <c r="I28" s="43">
        <f>-'[31]ARA Summary'!$I$26</f>
        <v>-44301.702483095207</v>
      </c>
      <c r="J28" s="43">
        <f>-'[31]ARA Summary'!$I$26</f>
        <v>-44301.702483095207</v>
      </c>
      <c r="K28" s="43">
        <f>-'[31]ARA Summary'!$I$26</f>
        <v>-44301.702483095207</v>
      </c>
      <c r="L28" s="43">
        <f>-'[31]ARA Summary'!$I$26</f>
        <v>-44301.702483095207</v>
      </c>
      <c r="M28" s="43">
        <f>-'[31]ARA Summary'!$I$26</f>
        <v>-44301.702483095207</v>
      </c>
      <c r="N28" s="43">
        <f>-'[31]ARA Summary'!$I$26</f>
        <v>-44301.702483095207</v>
      </c>
      <c r="O28" s="43">
        <f>-'[31]ARA Summary'!$I$26</f>
        <v>-44301.702483095207</v>
      </c>
      <c r="P28" s="42">
        <f>SUM(D28:O28)</f>
        <v>-531620.42979714263</v>
      </c>
      <c r="Q28" s="35"/>
      <c r="R28" s="35"/>
      <c r="S28" s="43">
        <f>-'[31]ARA Summary'!$I$26</f>
        <v>-44301.702483095207</v>
      </c>
      <c r="T28" s="43">
        <f>-'[31]ARA Summary'!$I$26</f>
        <v>-44301.702483095207</v>
      </c>
      <c r="U28" s="43">
        <f>-'[31]ARA Summary'!$I$26</f>
        <v>-44301.702483095207</v>
      </c>
      <c r="V28" s="43">
        <f>-'[31]ARA Summary'!$I$26</f>
        <v>-44301.702483095207</v>
      </c>
      <c r="W28" s="43">
        <f>-'[31]ARA Summary'!$I$26</f>
        <v>-44301.702483095207</v>
      </c>
      <c r="X28" s="43">
        <f>-'[31]ARA Summary'!$I$26</f>
        <v>-44301.702483095207</v>
      </c>
      <c r="Y28" s="43">
        <f>-'[31]ARA Summary'!$I$26</f>
        <v>-44301.702483095207</v>
      </c>
      <c r="Z28" s="43">
        <f>-'[31]ARA Summary'!$I$26</f>
        <v>-44301.702483095207</v>
      </c>
      <c r="AA28" s="43">
        <f>-'[31]ARA Summary'!$I$26</f>
        <v>-44301.702483095207</v>
      </c>
      <c r="AB28" s="43">
        <f>-'[31]ARA Summary'!$I$26</f>
        <v>-44301.702483095207</v>
      </c>
      <c r="AC28" s="43">
        <f>-'[31]ARA Summary'!$I$26</f>
        <v>-44301.702483095207</v>
      </c>
      <c r="AD28" s="43">
        <f>-'[31]ARA Summary'!$I$26</f>
        <v>-44301.702483095207</v>
      </c>
      <c r="AE28" s="42">
        <f>SUM(S28:AD28)</f>
        <v>-531620.42979714263</v>
      </c>
      <c r="AF28" s="35"/>
      <c r="AG28" s="35"/>
    </row>
    <row r="29" spans="1:33" ht="12.75">
      <c r="A29" s="44" t="s">
        <v>100</v>
      </c>
      <c r="B29" s="36" t="s">
        <v>62</v>
      </c>
      <c r="C29" s="42">
        <f>-'[31]ARA Summary'!$G$26</f>
        <v>-10869224.589999996</v>
      </c>
      <c r="D29" s="42">
        <f>-'[31]ARA Summary'!$G$26</f>
        <v>-10869224.589999996</v>
      </c>
      <c r="E29" s="42">
        <f>-'[31]ARA Summary'!$G$26</f>
        <v>-10869224.589999996</v>
      </c>
      <c r="F29" s="42">
        <f>-'[31]ARA Summary'!$G$26</f>
        <v>-10869224.589999996</v>
      </c>
      <c r="G29" s="42">
        <f>-'[31]ARA Summary'!$G$26</f>
        <v>-10869224.589999996</v>
      </c>
      <c r="H29" s="42">
        <f>-'[31]ARA Summary'!$G$26</f>
        <v>-10869224.589999996</v>
      </c>
      <c r="I29" s="42">
        <f>-'[31]ARA Summary'!$G$26</f>
        <v>-10869224.589999996</v>
      </c>
      <c r="J29" s="42">
        <f>-'[31]ARA Summary'!$G$26</f>
        <v>-10869224.589999996</v>
      </c>
      <c r="K29" s="42">
        <f>-'[31]ARA Summary'!$G$26</f>
        <v>-10869224.589999996</v>
      </c>
      <c r="L29" s="42">
        <f>-'[31]ARA Summary'!$G$26</f>
        <v>-10869224.589999996</v>
      </c>
      <c r="M29" s="42">
        <f>-'[31]ARA Summary'!$G$26</f>
        <v>-10869224.589999996</v>
      </c>
      <c r="N29" s="42">
        <f>-'[31]ARA Summary'!$G$26</f>
        <v>-10869224.589999996</v>
      </c>
      <c r="O29" s="42">
        <f>-'[31]ARA Summary'!$G$26</f>
        <v>-10869224.589999996</v>
      </c>
      <c r="P29" s="45"/>
      <c r="Q29" s="42">
        <f>SUM(C29:O29)/13</f>
        <v>-10869224.59</v>
      </c>
      <c r="R29" s="41"/>
      <c r="S29" s="41">
        <f>O29</f>
        <v>-10869224.589999996</v>
      </c>
      <c r="T29" s="41">
        <f t="shared" ref="T29:AD29" si="9">+S29</f>
        <v>-10869224.589999996</v>
      </c>
      <c r="U29" s="41">
        <f t="shared" si="9"/>
        <v>-10869224.589999996</v>
      </c>
      <c r="V29" s="41">
        <f t="shared" si="9"/>
        <v>-10869224.589999996</v>
      </c>
      <c r="W29" s="41">
        <f t="shared" si="9"/>
        <v>-10869224.589999996</v>
      </c>
      <c r="X29" s="41">
        <f t="shared" si="9"/>
        <v>-10869224.589999996</v>
      </c>
      <c r="Y29" s="41">
        <f t="shared" si="9"/>
        <v>-10869224.589999996</v>
      </c>
      <c r="Z29" s="41">
        <f t="shared" si="9"/>
        <v>-10869224.589999996</v>
      </c>
      <c r="AA29" s="41">
        <f t="shared" si="9"/>
        <v>-10869224.589999996</v>
      </c>
      <c r="AB29" s="41">
        <f t="shared" si="9"/>
        <v>-10869224.589999996</v>
      </c>
      <c r="AC29" s="41">
        <f t="shared" si="9"/>
        <v>-10869224.589999996</v>
      </c>
      <c r="AD29" s="41">
        <f t="shared" si="9"/>
        <v>-10869224.589999996</v>
      </c>
      <c r="AE29" s="45"/>
      <c r="AF29" s="42">
        <f>(O29+SUM(S29:AD29))/13</f>
        <v>-10869224.59</v>
      </c>
      <c r="AG29" s="41">
        <f>AF29-Q29</f>
        <v>0</v>
      </c>
    </row>
    <row r="30" spans="1:33" ht="12.75">
      <c r="A30" s="44" t="s">
        <v>99</v>
      </c>
      <c r="B30" s="36" t="s">
        <v>62</v>
      </c>
      <c r="C30" s="42">
        <f>+'[31]ARA Summary'!$H$26</f>
        <v>1198577.5272464287</v>
      </c>
      <c r="D30" s="43">
        <f t="shared" ref="D30:O30" si="10">C30-D28</f>
        <v>1242879.2297295239</v>
      </c>
      <c r="E30" s="43">
        <f t="shared" si="10"/>
        <v>1287180.9322126191</v>
      </c>
      <c r="F30" s="43">
        <f t="shared" si="10"/>
        <v>1331482.6346957143</v>
      </c>
      <c r="G30" s="43">
        <f t="shared" si="10"/>
        <v>1375784.3371788096</v>
      </c>
      <c r="H30" s="43">
        <f t="shared" si="10"/>
        <v>1420086.0396619048</v>
      </c>
      <c r="I30" s="43">
        <f t="shared" si="10"/>
        <v>1464387.742145</v>
      </c>
      <c r="J30" s="43">
        <f t="shared" si="10"/>
        <v>1508689.4446280953</v>
      </c>
      <c r="K30" s="43">
        <f t="shared" si="10"/>
        <v>1552991.1471111905</v>
      </c>
      <c r="L30" s="43">
        <f t="shared" si="10"/>
        <v>1597292.8495942857</v>
      </c>
      <c r="M30" s="43">
        <f t="shared" si="10"/>
        <v>1641594.5520773809</v>
      </c>
      <c r="N30" s="43">
        <f t="shared" si="10"/>
        <v>1685896.2545604762</v>
      </c>
      <c r="O30" s="43">
        <f t="shared" si="10"/>
        <v>1730197.9570435714</v>
      </c>
      <c r="P30" s="36"/>
      <c r="Q30" s="42">
        <f>SUM(C30:O30)/13</f>
        <v>1464387.7421450003</v>
      </c>
      <c r="R30" s="41"/>
      <c r="S30" s="42">
        <f>O30-S28</f>
        <v>1774499.6595266666</v>
      </c>
      <c r="T30" s="42">
        <f t="shared" ref="T30:AD30" si="11">S30-T28</f>
        <v>1818801.3620097619</v>
      </c>
      <c r="U30" s="42">
        <f t="shared" si="11"/>
        <v>1863103.0644928571</v>
      </c>
      <c r="V30" s="42">
        <f t="shared" si="11"/>
        <v>1907404.7669759523</v>
      </c>
      <c r="W30" s="42">
        <f t="shared" si="11"/>
        <v>1951706.4694590475</v>
      </c>
      <c r="X30" s="42">
        <f t="shared" si="11"/>
        <v>1996008.1719421428</v>
      </c>
      <c r="Y30" s="42">
        <f t="shared" si="11"/>
        <v>2040309.874425238</v>
      </c>
      <c r="Z30" s="42">
        <f t="shared" si="11"/>
        <v>2084611.5769083332</v>
      </c>
      <c r="AA30" s="42">
        <f t="shared" si="11"/>
        <v>2128913.2793914285</v>
      </c>
      <c r="AB30" s="42">
        <f t="shared" si="11"/>
        <v>2173214.9818745237</v>
      </c>
      <c r="AC30" s="42">
        <f t="shared" si="11"/>
        <v>2217516.6843576189</v>
      </c>
      <c r="AD30" s="42">
        <f t="shared" si="11"/>
        <v>2261818.3868407141</v>
      </c>
      <c r="AE30" s="36"/>
      <c r="AF30" s="42">
        <f>(O30+SUM(S30:AD30))/13</f>
        <v>1996008.1719421435</v>
      </c>
      <c r="AG30" s="41">
        <f>AF30-Q30</f>
        <v>531620.42979714321</v>
      </c>
    </row>
    <row r="31" spans="1:33" ht="12.75">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c r="AA31" s="35"/>
      <c r="AB31" s="35"/>
      <c r="AC31" s="35"/>
      <c r="AD31" s="35"/>
      <c r="AE31" s="35"/>
      <c r="AF31" s="35"/>
      <c r="AG31" s="35"/>
    </row>
    <row r="32" spans="1:33" ht="12.75">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5"/>
      <c r="AG32" s="41">
        <f>AG16-AG30</f>
        <v>-81787.758430330316</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workbookViewId="0">
      <pane xSplit="1" ySplit="6" topLeftCell="L19" activePane="bottomRight" state="frozen"/>
      <selection pane="topRight" activeCell="B1" sqref="B1"/>
      <selection pane="bottomLeft" activeCell="A3" sqref="A3"/>
      <selection pane="bottomRight" sqref="A1:A2"/>
    </sheetView>
  </sheetViews>
  <sheetFormatPr defaultColWidth="9.5" defaultRowHeight="11.25"/>
  <cols>
    <col min="1" max="1" width="97.6640625" style="1" customWidth="1"/>
    <col min="2" max="3" width="13.83203125" style="1" bestFit="1" customWidth="1"/>
    <col min="4" max="5" width="13.33203125" style="1" bestFit="1" customWidth="1"/>
    <col min="6" max="7" width="13.83203125" style="1" bestFit="1" customWidth="1"/>
    <col min="8" max="9" width="13.33203125" style="1" bestFit="1" customWidth="1"/>
    <col min="10" max="10" width="13.83203125" style="1" bestFit="1" customWidth="1"/>
    <col min="11" max="11" width="10.6640625" style="1" bestFit="1" customWidth="1"/>
    <col min="12" max="12" width="9.5" style="1"/>
    <col min="13" max="13" width="30.83203125" style="1" customWidth="1"/>
    <col min="14" max="14" width="12.1640625" style="1" customWidth="1"/>
    <col min="15" max="15" width="17.33203125" style="1" customWidth="1"/>
    <col min="16" max="16384" width="9.5" style="1"/>
  </cols>
  <sheetData>
    <row r="1" spans="1:15">
      <c r="A1" s="299" t="s">
        <v>3293</v>
      </c>
    </row>
    <row r="2" spans="1:15">
      <c r="A2" s="299" t="s">
        <v>3288</v>
      </c>
    </row>
    <row r="4" spans="1:15" ht="12" thickBot="1"/>
    <row r="5" spans="1:15" ht="15.75" thickBot="1">
      <c r="A5" s="758" t="s">
        <v>1066</v>
      </c>
      <c r="B5" s="758" t="s">
        <v>533</v>
      </c>
      <c r="C5" s="759"/>
      <c r="D5" s="759"/>
      <c r="E5" s="759"/>
      <c r="F5" s="759"/>
      <c r="G5" s="759"/>
      <c r="H5" s="759"/>
      <c r="I5" s="759"/>
      <c r="J5" s="759"/>
      <c r="K5" s="758"/>
    </row>
    <row r="6" spans="1:15" ht="51.75" thickBot="1">
      <c r="A6" s="758"/>
      <c r="B6" s="693" t="s">
        <v>531</v>
      </c>
      <c r="C6" s="693" t="s">
        <v>1064</v>
      </c>
      <c r="D6" s="693" t="s">
        <v>1063</v>
      </c>
      <c r="E6" s="693" t="s">
        <v>1062</v>
      </c>
      <c r="F6" s="693" t="s">
        <v>1061</v>
      </c>
      <c r="G6" s="693" t="s">
        <v>530</v>
      </c>
      <c r="H6" s="693" t="s">
        <v>1060</v>
      </c>
      <c r="I6" s="693" t="s">
        <v>1059</v>
      </c>
      <c r="J6" s="693" t="s">
        <v>1058</v>
      </c>
      <c r="K6" s="693" t="s">
        <v>529</v>
      </c>
      <c r="M6" s="511" t="s">
        <v>3087</v>
      </c>
      <c r="N6" s="510" t="s">
        <v>3086</v>
      </c>
      <c r="O6" s="511" t="s">
        <v>3088</v>
      </c>
    </row>
    <row r="8" spans="1:15" ht="12.75">
      <c r="A8" s="80" t="s">
        <v>645</v>
      </c>
      <c r="B8" s="83"/>
      <c r="C8" s="83"/>
      <c r="D8" s="83"/>
      <c r="E8" s="83"/>
      <c r="F8" s="83"/>
      <c r="G8" s="83"/>
      <c r="H8" s="83"/>
      <c r="I8" s="83"/>
      <c r="J8" s="83"/>
      <c r="K8" s="83"/>
    </row>
    <row r="9" spans="1:15" ht="12.75">
      <c r="A9" s="81" t="s">
        <v>652</v>
      </c>
      <c r="B9" s="83">
        <v>128604795.19499685</v>
      </c>
      <c r="C9" s="83">
        <v>128604795.19499685</v>
      </c>
      <c r="D9" s="83">
        <v>0</v>
      </c>
      <c r="E9" s="83">
        <v>-6416455.1926012235</v>
      </c>
      <c r="F9" s="83">
        <v>122188340.00239563</v>
      </c>
      <c r="G9" s="83">
        <v>115325175.05970195</v>
      </c>
      <c r="H9" s="83">
        <v>0</v>
      </c>
      <c r="I9" s="83">
        <v>-5753897.5683408864</v>
      </c>
      <c r="J9" s="83">
        <v>109571277.49136107</v>
      </c>
      <c r="K9" s="82">
        <v>0.89674086323795554</v>
      </c>
    </row>
    <row r="10" spans="1:15" ht="12.75">
      <c r="A10" s="81" t="s">
        <v>651</v>
      </c>
      <c r="B10" s="83">
        <v>235451.74043150456</v>
      </c>
      <c r="C10" s="83">
        <v>235451.74043150456</v>
      </c>
      <c r="D10" s="83">
        <v>-235451.74043150456</v>
      </c>
      <c r="E10" s="83">
        <v>0</v>
      </c>
      <c r="F10" s="83">
        <v>0</v>
      </c>
      <c r="G10" s="83">
        <v>223001.42327467399</v>
      </c>
      <c r="H10" s="83">
        <v>-223001.42327467399</v>
      </c>
      <c r="I10" s="83">
        <v>0</v>
      </c>
      <c r="J10" s="83">
        <v>0</v>
      </c>
      <c r="K10" s="82">
        <v>0.94712157517284312</v>
      </c>
    </row>
    <row r="11" spans="1:15" ht="12.75">
      <c r="A11" s="81" t="s">
        <v>650</v>
      </c>
      <c r="B11" s="83">
        <v>0</v>
      </c>
      <c r="C11" s="83">
        <v>0</v>
      </c>
      <c r="D11" s="83">
        <v>0</v>
      </c>
      <c r="E11" s="83">
        <v>0</v>
      </c>
      <c r="F11" s="83">
        <v>0</v>
      </c>
      <c r="G11" s="83">
        <v>0</v>
      </c>
      <c r="H11" s="83">
        <v>0</v>
      </c>
      <c r="I11" s="83">
        <v>0</v>
      </c>
      <c r="J11" s="83">
        <v>0</v>
      </c>
      <c r="K11" s="82">
        <v>1</v>
      </c>
    </row>
    <row r="12" spans="1:15" ht="12.75">
      <c r="A12" s="81" t="s">
        <v>649</v>
      </c>
      <c r="B12" s="83">
        <v>19007.075910511943</v>
      </c>
      <c r="C12" s="83">
        <v>19007.075910511943</v>
      </c>
      <c r="D12" s="83">
        <v>0</v>
      </c>
      <c r="E12" s="83">
        <v>0</v>
      </c>
      <c r="F12" s="83">
        <v>19007.075910511943</v>
      </c>
      <c r="G12" s="83">
        <v>0</v>
      </c>
      <c r="H12" s="83">
        <v>0</v>
      </c>
      <c r="I12" s="83">
        <v>0</v>
      </c>
      <c r="J12" s="83">
        <v>0</v>
      </c>
      <c r="K12" s="82">
        <v>0</v>
      </c>
    </row>
    <row r="13" spans="1:15" ht="12.75">
      <c r="A13" s="81" t="s">
        <v>648</v>
      </c>
      <c r="B13" s="83">
        <v>12094814.488115111</v>
      </c>
      <c r="C13" s="83">
        <v>12094814.488115111</v>
      </c>
      <c r="D13" s="83">
        <v>0</v>
      </c>
      <c r="E13" s="83">
        <v>0</v>
      </c>
      <c r="F13" s="83">
        <v>12094814.488115111</v>
      </c>
      <c r="G13" s="83">
        <v>11497272.372061208</v>
      </c>
      <c r="H13" s="83">
        <v>0</v>
      </c>
      <c r="I13" s="83">
        <v>0</v>
      </c>
      <c r="J13" s="83">
        <v>11497272.372061208</v>
      </c>
      <c r="K13" s="82">
        <v>0.95059518137784804</v>
      </c>
    </row>
    <row r="14" spans="1:15" ht="12.75">
      <c r="A14" s="81" t="s">
        <v>647</v>
      </c>
      <c r="B14" s="83">
        <v>1916365.2569913475</v>
      </c>
      <c r="C14" s="83">
        <v>1916365.2569913475</v>
      </c>
      <c r="D14" s="83">
        <v>0</v>
      </c>
      <c r="E14" s="83">
        <v>0</v>
      </c>
      <c r="F14" s="83">
        <v>1916365.2569913475</v>
      </c>
      <c r="G14" s="83">
        <v>1916365.2569913475</v>
      </c>
      <c r="H14" s="83">
        <v>0</v>
      </c>
      <c r="I14" s="83">
        <v>0</v>
      </c>
      <c r="J14" s="83">
        <v>1916365.2569913475</v>
      </c>
      <c r="K14" s="82">
        <v>1</v>
      </c>
    </row>
    <row r="15" spans="1:15" ht="13.5" thickBot="1">
      <c r="A15" s="81" t="s">
        <v>646</v>
      </c>
      <c r="B15" s="83">
        <v>142823.98852234814</v>
      </c>
      <c r="C15" s="83">
        <v>142823.98852234814</v>
      </c>
      <c r="D15" s="83">
        <v>0</v>
      </c>
      <c r="E15" s="83">
        <v>0</v>
      </c>
      <c r="F15" s="83">
        <v>142823.98852234814</v>
      </c>
      <c r="G15" s="83">
        <v>0</v>
      </c>
      <c r="H15" s="83">
        <v>0</v>
      </c>
      <c r="I15" s="83">
        <v>0</v>
      </c>
      <c r="J15" s="83">
        <v>0</v>
      </c>
      <c r="K15" s="82">
        <v>0</v>
      </c>
    </row>
    <row r="16" spans="1:15" ht="12.75">
      <c r="A16" s="80" t="s">
        <v>645</v>
      </c>
      <c r="B16" s="78">
        <v>143013257.74496767</v>
      </c>
      <c r="C16" s="78">
        <v>143013257.74496767</v>
      </c>
      <c r="D16" s="78">
        <v>-235451.74043150456</v>
      </c>
      <c r="E16" s="78">
        <v>-6416455.1926012235</v>
      </c>
      <c r="F16" s="78">
        <v>136361350.81193495</v>
      </c>
      <c r="G16" s="78">
        <v>128961814.11202918</v>
      </c>
      <c r="H16" s="78">
        <v>-223001.42327467399</v>
      </c>
      <c r="I16" s="78">
        <v>-5753897.5683408864</v>
      </c>
      <c r="J16" s="78">
        <v>122984915.12041362</v>
      </c>
      <c r="K16" s="74" t="s">
        <v>5</v>
      </c>
    </row>
    <row r="17" spans="1:15" ht="15">
      <c r="A17" s="77"/>
      <c r="B17" s="77"/>
      <c r="C17" s="77"/>
      <c r="D17" s="77"/>
      <c r="E17" s="77"/>
      <c r="F17" s="77"/>
      <c r="G17" s="77"/>
      <c r="H17" s="77"/>
      <c r="I17" s="77"/>
      <c r="J17" s="77"/>
      <c r="K17" s="77"/>
    </row>
    <row r="18" spans="1:15" ht="12.75">
      <c r="A18" s="80" t="s">
        <v>622</v>
      </c>
      <c r="B18" s="83"/>
      <c r="C18" s="83"/>
      <c r="D18" s="83"/>
      <c r="E18" s="83"/>
      <c r="F18" s="83"/>
      <c r="G18" s="83"/>
      <c r="H18" s="83"/>
      <c r="I18" s="83"/>
      <c r="J18" s="83"/>
      <c r="K18" s="83"/>
    </row>
    <row r="19" spans="1:15" ht="12.75">
      <c r="A19" s="81" t="s">
        <v>644</v>
      </c>
      <c r="B19" s="83">
        <v>3726393.1823173692</v>
      </c>
      <c r="C19" s="83">
        <v>3726393.1823173692</v>
      </c>
      <c r="D19" s="83">
        <v>0</v>
      </c>
      <c r="E19" s="83">
        <v>0</v>
      </c>
      <c r="F19" s="83">
        <v>3726393.1823173692</v>
      </c>
      <c r="G19" s="83">
        <v>3726393.1823173692</v>
      </c>
      <c r="H19" s="83">
        <v>0</v>
      </c>
      <c r="I19" s="83">
        <v>0</v>
      </c>
      <c r="J19" s="83">
        <v>3726393.1823173692</v>
      </c>
      <c r="K19" s="82">
        <v>1</v>
      </c>
      <c r="M19" s="489">
        <f>Distribution!O23</f>
        <v>-293026.14592347667</v>
      </c>
      <c r="N19" s="527">
        <f>+K19</f>
        <v>1</v>
      </c>
      <c r="O19" s="489">
        <f>+M19*N19</f>
        <v>-293026.14592347667</v>
      </c>
    </row>
    <row r="20" spans="1:15" ht="12.75">
      <c r="A20" s="81" t="s">
        <v>643</v>
      </c>
      <c r="B20" s="83">
        <v>46984233.825812265</v>
      </c>
      <c r="C20" s="83">
        <v>46984233.825812265</v>
      </c>
      <c r="D20" s="83">
        <v>0</v>
      </c>
      <c r="E20" s="83">
        <v>0</v>
      </c>
      <c r="F20" s="83">
        <v>46984233.825812265</v>
      </c>
      <c r="G20" s="83">
        <v>46984233.825812265</v>
      </c>
      <c r="H20" s="83">
        <v>0</v>
      </c>
      <c r="I20" s="83">
        <v>0</v>
      </c>
      <c r="J20" s="83">
        <v>46984233.825812265</v>
      </c>
      <c r="K20" s="82">
        <v>1</v>
      </c>
      <c r="M20" s="489">
        <f>Distribution!O24</f>
        <v>-4327862.526232481</v>
      </c>
      <c r="N20" s="527">
        <f t="shared" ref="N20:N29" si="0">+K20</f>
        <v>1</v>
      </c>
      <c r="O20" s="489">
        <f t="shared" ref="O20:O29" si="1">+M20*N20</f>
        <v>-4327862.526232481</v>
      </c>
    </row>
    <row r="21" spans="1:15" ht="12.75">
      <c r="A21" s="81" t="s">
        <v>642</v>
      </c>
      <c r="B21" s="83">
        <v>79301413.862068877</v>
      </c>
      <c r="C21" s="83">
        <v>79301413.862068877</v>
      </c>
      <c r="D21" s="83">
        <v>0</v>
      </c>
      <c r="E21" s="83">
        <v>0</v>
      </c>
      <c r="F21" s="83">
        <v>79301413.862068877</v>
      </c>
      <c r="G21" s="83">
        <v>79301413.862068877</v>
      </c>
      <c r="H21" s="83">
        <v>0</v>
      </c>
      <c r="I21" s="83">
        <v>0</v>
      </c>
      <c r="J21" s="83">
        <v>79301413.862068877</v>
      </c>
      <c r="K21" s="82">
        <v>1</v>
      </c>
      <c r="M21" s="489">
        <f>Distribution!O7</f>
        <v>13345847.698738405</v>
      </c>
      <c r="N21" s="527">
        <f t="shared" si="0"/>
        <v>1</v>
      </c>
      <c r="O21" s="489">
        <f t="shared" si="1"/>
        <v>13345847.698738405</v>
      </c>
    </row>
    <row r="22" spans="1:15" ht="12.75">
      <c r="A22" s="81" t="s">
        <v>641</v>
      </c>
      <c r="B22" s="83">
        <v>82277943.767491296</v>
      </c>
      <c r="C22" s="83">
        <v>82277943.767491296</v>
      </c>
      <c r="D22" s="83">
        <v>0</v>
      </c>
      <c r="E22" s="83">
        <v>0</v>
      </c>
      <c r="F22" s="83">
        <v>82277943.767491296</v>
      </c>
      <c r="G22" s="83">
        <v>82277943.767491296</v>
      </c>
      <c r="H22" s="83">
        <v>0</v>
      </c>
      <c r="I22" s="83">
        <v>0</v>
      </c>
      <c r="J22" s="83">
        <v>82277943.767491296</v>
      </c>
      <c r="K22" s="82">
        <v>1</v>
      </c>
      <c r="M22" s="489">
        <f>Distribution!O8</f>
        <v>-4852288.9914161507</v>
      </c>
      <c r="N22" s="527">
        <f t="shared" si="0"/>
        <v>1</v>
      </c>
      <c r="O22" s="489">
        <f t="shared" si="1"/>
        <v>-4852288.9914161507</v>
      </c>
    </row>
    <row r="23" spans="1:15" ht="12.75">
      <c r="A23" s="81" t="s">
        <v>640</v>
      </c>
      <c r="B23" s="83">
        <v>26899389.312896844</v>
      </c>
      <c r="C23" s="83">
        <v>26899389.312896844</v>
      </c>
      <c r="D23" s="83">
        <v>0</v>
      </c>
      <c r="E23" s="83">
        <v>0</v>
      </c>
      <c r="F23" s="83">
        <v>26899389.312896844</v>
      </c>
      <c r="G23" s="83">
        <v>26899389.312896844</v>
      </c>
      <c r="H23" s="83">
        <v>0</v>
      </c>
      <c r="I23" s="83">
        <v>0</v>
      </c>
      <c r="J23" s="83">
        <v>26899389.312896844</v>
      </c>
      <c r="K23" s="82">
        <v>1</v>
      </c>
      <c r="M23" s="489">
        <f>Distribution!O9</f>
        <v>-417749.80170789734</v>
      </c>
      <c r="N23" s="527">
        <f t="shared" si="0"/>
        <v>1</v>
      </c>
      <c r="O23" s="489">
        <f t="shared" si="1"/>
        <v>-417749.80170789734</v>
      </c>
    </row>
    <row r="24" spans="1:15" ht="12.75">
      <c r="A24" s="81" t="s">
        <v>639</v>
      </c>
      <c r="B24" s="83">
        <v>68296922.011014655</v>
      </c>
      <c r="C24" s="83">
        <v>68296922.011014655</v>
      </c>
      <c r="D24" s="83">
        <v>0</v>
      </c>
      <c r="E24" s="83">
        <v>0</v>
      </c>
      <c r="F24" s="83">
        <v>68296922.011014655</v>
      </c>
      <c r="G24" s="83">
        <v>68296922.011014655</v>
      </c>
      <c r="H24" s="83">
        <v>0</v>
      </c>
      <c r="I24" s="83">
        <v>0</v>
      </c>
      <c r="J24" s="83">
        <v>68296922.011014655</v>
      </c>
      <c r="K24" s="82">
        <v>1</v>
      </c>
      <c r="M24" s="489">
        <f>Distribution!O10</f>
        <v>-3944242.0948622082</v>
      </c>
      <c r="N24" s="527">
        <f t="shared" si="0"/>
        <v>1</v>
      </c>
      <c r="O24" s="489">
        <f t="shared" si="1"/>
        <v>-3944242.0948622082</v>
      </c>
    </row>
    <row r="25" spans="1:15" ht="12.75">
      <c r="A25" s="81" t="s">
        <v>638</v>
      </c>
      <c r="B25" s="83">
        <v>83462393.294078618</v>
      </c>
      <c r="C25" s="83">
        <v>83462393.294078618</v>
      </c>
      <c r="D25" s="83">
        <v>0</v>
      </c>
      <c r="E25" s="83">
        <v>-21875315.213089112</v>
      </c>
      <c r="F25" s="83">
        <v>61587078.08098951</v>
      </c>
      <c r="G25" s="83">
        <v>83462393.294078618</v>
      </c>
      <c r="H25" s="83">
        <v>0</v>
      </c>
      <c r="I25" s="83">
        <v>-21875315.213089112</v>
      </c>
      <c r="J25" s="83">
        <v>61587078.08098951</v>
      </c>
      <c r="K25" s="82">
        <v>1</v>
      </c>
      <c r="M25" s="489">
        <f>Distribution!O12</f>
        <v>-18229943.798443496</v>
      </c>
      <c r="N25" s="527">
        <f t="shared" si="0"/>
        <v>1</v>
      </c>
      <c r="O25" s="489">
        <f t="shared" si="1"/>
        <v>-18229943.798443496</v>
      </c>
    </row>
    <row r="26" spans="1:15" ht="12.75">
      <c r="A26" s="81" t="s">
        <v>637</v>
      </c>
      <c r="B26" s="83">
        <v>39338326.450008981</v>
      </c>
      <c r="C26" s="83">
        <v>39338326.450008981</v>
      </c>
      <c r="D26" s="83">
        <v>0</v>
      </c>
      <c r="E26" s="83">
        <v>0</v>
      </c>
      <c r="F26" s="83">
        <v>39338326.450008981</v>
      </c>
      <c r="G26" s="83">
        <v>39338326.450008981</v>
      </c>
      <c r="H26" s="83">
        <v>0</v>
      </c>
      <c r="I26" s="83">
        <v>0</v>
      </c>
      <c r="J26" s="83">
        <v>39338326.450008981</v>
      </c>
      <c r="K26" s="82">
        <v>1</v>
      </c>
      <c r="M26" s="489">
        <f>Distribution!O11</f>
        <v>1864958.9790489301</v>
      </c>
      <c r="N26" s="527">
        <f t="shared" si="0"/>
        <v>1</v>
      </c>
      <c r="O26" s="489">
        <f t="shared" si="1"/>
        <v>1864958.9790489301</v>
      </c>
    </row>
    <row r="27" spans="1:15" ht="12.75">
      <c r="A27" s="81" t="s">
        <v>636</v>
      </c>
      <c r="B27" s="83">
        <v>54948325.940522775</v>
      </c>
      <c r="C27" s="83">
        <v>54948325.940522775</v>
      </c>
      <c r="D27" s="83">
        <v>0</v>
      </c>
      <c r="E27" s="83">
        <v>0</v>
      </c>
      <c r="F27" s="83">
        <v>54948325.940522775</v>
      </c>
      <c r="G27" s="83">
        <v>54823065.135589369</v>
      </c>
      <c r="H27" s="83">
        <v>0</v>
      </c>
      <c r="I27" s="83">
        <v>0</v>
      </c>
      <c r="J27" s="83">
        <v>54823065.135589369</v>
      </c>
      <c r="K27" s="82">
        <v>0.99772038906027838</v>
      </c>
      <c r="M27" s="489">
        <f>Distribution!O13+Distribution!O14</f>
        <v>1188783.2769850842</v>
      </c>
      <c r="N27" s="527">
        <f t="shared" si="0"/>
        <v>0.99772038906027838</v>
      </c>
      <c r="O27" s="489">
        <f t="shared" si="1"/>
        <v>1186073.3136219108</v>
      </c>
    </row>
    <row r="28" spans="1:15" ht="12.75">
      <c r="A28" s="81" t="s">
        <v>635</v>
      </c>
      <c r="B28" s="83">
        <v>3356096.0031430372</v>
      </c>
      <c r="C28" s="83">
        <v>3356096.0031430372</v>
      </c>
      <c r="D28" s="83">
        <v>0</v>
      </c>
      <c r="E28" s="83">
        <v>0</v>
      </c>
      <c r="F28" s="83">
        <v>3356096.0031430372</v>
      </c>
      <c r="G28" s="83">
        <v>3356096.0031430372</v>
      </c>
      <c r="H28" s="83">
        <v>0</v>
      </c>
      <c r="I28" s="83">
        <v>0</v>
      </c>
      <c r="J28" s="83">
        <v>3356096.0031430372</v>
      </c>
      <c r="K28" s="82">
        <v>1</v>
      </c>
      <c r="M28" s="489">
        <f>Distribution!O15</f>
        <v>-557315.88223034609</v>
      </c>
      <c r="N28" s="527">
        <f t="shared" si="0"/>
        <v>1</v>
      </c>
      <c r="O28" s="489">
        <f t="shared" si="1"/>
        <v>-557315.88223034609</v>
      </c>
    </row>
    <row r="29" spans="1:15" ht="12.75">
      <c r="A29" s="81" t="s">
        <v>634</v>
      </c>
      <c r="B29" s="83">
        <v>18999919.082505837</v>
      </c>
      <c r="C29" s="83">
        <v>18999919.082505837</v>
      </c>
      <c r="D29" s="83">
        <v>0</v>
      </c>
      <c r="E29" s="83">
        <v>0</v>
      </c>
      <c r="F29" s="83">
        <v>18999919.082505837</v>
      </c>
      <c r="G29" s="83">
        <v>18999919.082505837</v>
      </c>
      <c r="H29" s="83">
        <v>0</v>
      </c>
      <c r="I29" s="83">
        <v>0</v>
      </c>
      <c r="J29" s="83">
        <v>18999919.082505837</v>
      </c>
      <c r="K29" s="82">
        <v>1</v>
      </c>
      <c r="M29" s="489">
        <f>Distribution!O16</f>
        <v>-5652475.9270454813</v>
      </c>
      <c r="N29" s="527">
        <f t="shared" si="0"/>
        <v>1</v>
      </c>
      <c r="O29" s="489">
        <f t="shared" si="1"/>
        <v>-5652475.9270454813</v>
      </c>
    </row>
    <row r="30" spans="1:15" ht="12.75">
      <c r="A30" s="81" t="s">
        <v>633</v>
      </c>
      <c r="B30" s="83">
        <v>189231.69630803377</v>
      </c>
      <c r="C30" s="83">
        <v>189231.69630803377</v>
      </c>
      <c r="D30" s="83">
        <v>-189231.69630803377</v>
      </c>
      <c r="E30" s="83">
        <v>0</v>
      </c>
      <c r="F30" s="83">
        <v>0</v>
      </c>
      <c r="G30" s="83">
        <v>179225.42227989403</v>
      </c>
      <c r="H30" s="83">
        <v>-179225.42227989403</v>
      </c>
      <c r="I30" s="83">
        <v>0</v>
      </c>
      <c r="J30" s="83">
        <v>0</v>
      </c>
      <c r="K30" s="82">
        <v>0.94712157517284312</v>
      </c>
      <c r="M30" s="489"/>
    </row>
    <row r="31" spans="1:15" ht="12.75">
      <c r="A31" s="81" t="s">
        <v>632</v>
      </c>
      <c r="B31" s="83">
        <v>0</v>
      </c>
      <c r="C31" s="83">
        <v>0</v>
      </c>
      <c r="D31" s="83">
        <v>0</v>
      </c>
      <c r="E31" s="83">
        <v>0</v>
      </c>
      <c r="F31" s="83">
        <v>0</v>
      </c>
      <c r="G31" s="83">
        <v>0</v>
      </c>
      <c r="H31" s="83">
        <v>0</v>
      </c>
      <c r="I31" s="83">
        <v>0</v>
      </c>
      <c r="J31" s="83">
        <v>0</v>
      </c>
      <c r="K31" s="82">
        <v>1</v>
      </c>
      <c r="M31" s="489"/>
    </row>
    <row r="32" spans="1:15" ht="12.75">
      <c r="A32" s="81" t="s">
        <v>631</v>
      </c>
      <c r="B32" s="83">
        <v>3881199.8081582161</v>
      </c>
      <c r="C32" s="83">
        <v>3881199.8081582161</v>
      </c>
      <c r="D32" s="83">
        <v>-3881199.8081582161</v>
      </c>
      <c r="E32" s="83">
        <v>0</v>
      </c>
      <c r="F32" s="83">
        <v>0</v>
      </c>
      <c r="G32" s="83">
        <v>3881199.8081582161</v>
      </c>
      <c r="H32" s="83">
        <v>-3881199.8081582161</v>
      </c>
      <c r="I32" s="83">
        <v>0</v>
      </c>
      <c r="J32" s="83">
        <v>0</v>
      </c>
      <c r="K32" s="82">
        <v>1</v>
      </c>
      <c r="M32" s="489"/>
    </row>
    <row r="33" spans="1:15" ht="12.75">
      <c r="A33" s="81" t="s">
        <v>630</v>
      </c>
      <c r="B33" s="83">
        <v>0</v>
      </c>
      <c r="C33" s="83">
        <v>0</v>
      </c>
      <c r="D33" s="83">
        <v>0</v>
      </c>
      <c r="E33" s="83">
        <v>0</v>
      </c>
      <c r="F33" s="83">
        <v>0</v>
      </c>
      <c r="G33" s="83">
        <v>0</v>
      </c>
      <c r="H33" s="83">
        <v>0</v>
      </c>
      <c r="I33" s="83">
        <v>0</v>
      </c>
      <c r="J33" s="83">
        <v>0</v>
      </c>
      <c r="K33" s="82">
        <v>1</v>
      </c>
      <c r="M33" s="489"/>
    </row>
    <row r="34" spans="1:15" ht="12.75">
      <c r="A34" s="81" t="s">
        <v>629</v>
      </c>
      <c r="B34" s="83">
        <v>0</v>
      </c>
      <c r="C34" s="83">
        <v>0</v>
      </c>
      <c r="D34" s="83">
        <v>0</v>
      </c>
      <c r="E34" s="83">
        <v>0</v>
      </c>
      <c r="F34" s="83">
        <v>0</v>
      </c>
      <c r="G34" s="83">
        <v>0</v>
      </c>
      <c r="H34" s="83">
        <v>0</v>
      </c>
      <c r="I34" s="83">
        <v>0</v>
      </c>
      <c r="J34" s="83">
        <v>0</v>
      </c>
      <c r="K34" s="82">
        <v>1</v>
      </c>
      <c r="M34" s="489"/>
    </row>
    <row r="35" spans="1:15" ht="12.75">
      <c r="A35" s="81" t="s">
        <v>628</v>
      </c>
      <c r="B35" s="83">
        <v>0</v>
      </c>
      <c r="C35" s="83">
        <v>0</v>
      </c>
      <c r="D35" s="83">
        <v>0</v>
      </c>
      <c r="E35" s="83">
        <v>0</v>
      </c>
      <c r="F35" s="83">
        <v>0</v>
      </c>
      <c r="G35" s="83">
        <v>0</v>
      </c>
      <c r="H35" s="83">
        <v>0</v>
      </c>
      <c r="I35" s="83">
        <v>0</v>
      </c>
      <c r="J35" s="83">
        <v>0</v>
      </c>
      <c r="K35" s="82">
        <v>1</v>
      </c>
      <c r="M35" s="489"/>
    </row>
    <row r="36" spans="1:15" ht="12.75">
      <c r="A36" s="81" t="s">
        <v>627</v>
      </c>
      <c r="B36" s="83">
        <v>0</v>
      </c>
      <c r="C36" s="83">
        <v>0</v>
      </c>
      <c r="D36" s="83">
        <v>0</v>
      </c>
      <c r="E36" s="83">
        <v>0</v>
      </c>
      <c r="F36" s="83">
        <v>0</v>
      </c>
      <c r="G36" s="83">
        <v>0</v>
      </c>
      <c r="H36" s="83">
        <v>0</v>
      </c>
      <c r="I36" s="83">
        <v>0</v>
      </c>
      <c r="J36" s="83">
        <v>0</v>
      </c>
      <c r="K36" s="82">
        <v>1</v>
      </c>
      <c r="M36" s="489"/>
    </row>
    <row r="37" spans="1:15" ht="12.75">
      <c r="A37" s="81" t="s">
        <v>626</v>
      </c>
      <c r="B37" s="83">
        <v>0</v>
      </c>
      <c r="C37" s="83">
        <v>0</v>
      </c>
      <c r="D37" s="83">
        <v>0</v>
      </c>
      <c r="E37" s="83">
        <v>0</v>
      </c>
      <c r="F37" s="83">
        <v>0</v>
      </c>
      <c r="G37" s="83">
        <v>0</v>
      </c>
      <c r="H37" s="83">
        <v>0</v>
      </c>
      <c r="I37" s="83">
        <v>0</v>
      </c>
      <c r="J37" s="83">
        <v>0</v>
      </c>
      <c r="K37" s="82">
        <v>1</v>
      </c>
      <c r="M37" s="489"/>
    </row>
    <row r="38" spans="1:15" ht="12.75">
      <c r="A38" s="81" t="s">
        <v>625</v>
      </c>
      <c r="B38" s="83">
        <v>4404904.1357174879</v>
      </c>
      <c r="C38" s="83">
        <v>4404904.1357174879</v>
      </c>
      <c r="D38" s="83">
        <v>-4404904.1357174879</v>
      </c>
      <c r="E38" s="83">
        <v>0</v>
      </c>
      <c r="F38" s="83">
        <v>0</v>
      </c>
      <c r="G38" s="83">
        <v>4404904.1357174879</v>
      </c>
      <c r="H38" s="83">
        <v>-4404904.1357174879</v>
      </c>
      <c r="I38" s="83">
        <v>0</v>
      </c>
      <c r="J38" s="83">
        <v>0</v>
      </c>
      <c r="K38" s="82">
        <v>1</v>
      </c>
      <c r="M38" s="489"/>
    </row>
    <row r="39" spans="1:15" ht="12.75">
      <c r="A39" s="81" t="s">
        <v>624</v>
      </c>
      <c r="B39" s="83">
        <v>0</v>
      </c>
      <c r="C39" s="83">
        <v>0</v>
      </c>
      <c r="D39" s="83">
        <v>0</v>
      </c>
      <c r="E39" s="83">
        <v>0</v>
      </c>
      <c r="F39" s="83">
        <v>0</v>
      </c>
      <c r="G39" s="83">
        <v>0</v>
      </c>
      <c r="H39" s="83">
        <v>0</v>
      </c>
      <c r="I39" s="83">
        <v>0</v>
      </c>
      <c r="J39" s="83">
        <v>0</v>
      </c>
      <c r="K39" s="82">
        <v>1</v>
      </c>
      <c r="M39" s="489"/>
    </row>
    <row r="40" spans="1:15" ht="13.5" thickBot="1">
      <c r="A40" s="81" t="s">
        <v>623</v>
      </c>
      <c r="B40" s="83">
        <v>0</v>
      </c>
      <c r="C40" s="83">
        <v>0</v>
      </c>
      <c r="D40" s="83">
        <v>0</v>
      </c>
      <c r="E40" s="83">
        <v>0</v>
      </c>
      <c r="F40" s="83">
        <v>0</v>
      </c>
      <c r="G40" s="83">
        <v>0</v>
      </c>
      <c r="H40" s="83">
        <v>0</v>
      </c>
      <c r="I40" s="83">
        <v>0</v>
      </c>
      <c r="J40" s="83">
        <v>0</v>
      </c>
      <c r="K40" s="82">
        <v>0.99999999999999989</v>
      </c>
      <c r="M40" s="489"/>
    </row>
    <row r="41" spans="1:15" ht="12.75">
      <c r="A41" s="80" t="s">
        <v>622</v>
      </c>
      <c r="B41" s="78">
        <v>516066692.37204432</v>
      </c>
      <c r="C41" s="78">
        <v>516066692.37204432</v>
      </c>
      <c r="D41" s="78">
        <v>-8475335.6401837375</v>
      </c>
      <c r="E41" s="78">
        <v>-21875315.213089112</v>
      </c>
      <c r="F41" s="78">
        <v>485716041.51877147</v>
      </c>
      <c r="G41" s="78">
        <v>515931425.29308277</v>
      </c>
      <c r="H41" s="78">
        <v>-8465329.3661555983</v>
      </c>
      <c r="I41" s="78">
        <v>-21875315.213089112</v>
      </c>
      <c r="J41" s="78">
        <v>485590780.71383804</v>
      </c>
      <c r="K41" s="74" t="s">
        <v>5</v>
      </c>
      <c r="M41" s="38">
        <f>SUM(M19:M40)</f>
        <v>-21875315.213089116</v>
      </c>
      <c r="N41" s="528">
        <f>+O41/M41</f>
        <v>1.0001238822543483</v>
      </c>
      <c r="O41" s="38">
        <f>SUM(O19:O40)</f>
        <v>-21878025.176452294</v>
      </c>
    </row>
    <row r="43" spans="1:15">
      <c r="O43" s="38">
        <f>+O41-M41</f>
        <v>-2709.9633631780744</v>
      </c>
    </row>
    <row r="44" spans="1:15" ht="12" thickBot="1"/>
    <row r="45" spans="1:15" ht="15.75" thickBot="1">
      <c r="A45" s="760" t="s">
        <v>1066</v>
      </c>
      <c r="B45" s="760" t="s">
        <v>532</v>
      </c>
      <c r="C45" s="759"/>
      <c r="D45" s="759"/>
      <c r="E45" s="759"/>
      <c r="F45" s="759"/>
      <c r="G45" s="759"/>
      <c r="H45" s="759"/>
      <c r="I45" s="759"/>
      <c r="J45" s="759"/>
      <c r="K45" s="760"/>
    </row>
    <row r="46" spans="1:15" ht="51.75" thickBot="1">
      <c r="A46" s="760"/>
      <c r="B46" s="497" t="s">
        <v>531</v>
      </c>
      <c r="C46" s="497" t="s">
        <v>1064</v>
      </c>
      <c r="D46" s="497" t="s">
        <v>1063</v>
      </c>
      <c r="E46" s="497" t="s">
        <v>1062</v>
      </c>
      <c r="F46" s="497" t="s">
        <v>1061</v>
      </c>
      <c r="G46" s="497" t="s">
        <v>530</v>
      </c>
      <c r="H46" s="497" t="s">
        <v>1060</v>
      </c>
      <c r="I46" s="497" t="s">
        <v>1059</v>
      </c>
      <c r="J46" s="497" t="s">
        <v>1058</v>
      </c>
      <c r="K46" s="497" t="s">
        <v>529</v>
      </c>
    </row>
    <row r="49" spans="1:15" ht="12.75">
      <c r="A49" s="80" t="s">
        <v>645</v>
      </c>
      <c r="B49" s="87"/>
      <c r="C49" s="83"/>
      <c r="D49" s="83"/>
      <c r="E49" s="83"/>
      <c r="F49" s="83"/>
      <c r="G49" s="83"/>
      <c r="H49" s="83"/>
      <c r="I49" s="83"/>
      <c r="J49" s="83"/>
      <c r="K49" s="83"/>
      <c r="L49" s="83"/>
    </row>
    <row r="50" spans="1:15" ht="12.75">
      <c r="A50" s="81" t="s">
        <v>652</v>
      </c>
      <c r="B50" s="83">
        <v>140493477.34217313</v>
      </c>
      <c r="C50" s="83">
        <v>140493477.34217313</v>
      </c>
      <c r="D50" s="83">
        <v>0</v>
      </c>
      <c r="E50" s="83">
        <v>-8393740.3004900366</v>
      </c>
      <c r="F50" s="83">
        <v>132099737.04168309</v>
      </c>
      <c r="G50" s="83">
        <v>126266435.95612802</v>
      </c>
      <c r="H50" s="83">
        <v>0</v>
      </c>
      <c r="I50" s="83">
        <v>-7543750.0169700235</v>
      </c>
      <c r="J50" s="83">
        <v>118722685.93915799</v>
      </c>
      <c r="K50" s="82">
        <v>0.89873521778242393</v>
      </c>
    </row>
    <row r="51" spans="1:15" ht="12.75">
      <c r="A51" s="81" t="s">
        <v>651</v>
      </c>
      <c r="B51" s="83">
        <v>237568.21838600535</v>
      </c>
      <c r="C51" s="83">
        <v>237568.21838600535</v>
      </c>
      <c r="D51" s="83">
        <v>-237568.21838600535</v>
      </c>
      <c r="E51" s="83">
        <v>0</v>
      </c>
      <c r="F51" s="83">
        <v>0</v>
      </c>
      <c r="G51" s="83">
        <v>225029.27049802066</v>
      </c>
      <c r="H51" s="83">
        <v>-225029.27049802066</v>
      </c>
      <c r="I51" s="83">
        <v>0</v>
      </c>
      <c r="J51" s="83">
        <v>0</v>
      </c>
      <c r="K51" s="82">
        <v>0.94721959034263092</v>
      </c>
    </row>
    <row r="52" spans="1:15" ht="12.75">
      <c r="A52" s="81" t="s">
        <v>650</v>
      </c>
      <c r="B52" s="83">
        <v>0</v>
      </c>
      <c r="C52" s="83">
        <v>0</v>
      </c>
      <c r="D52" s="83">
        <v>0</v>
      </c>
      <c r="E52" s="83">
        <v>0</v>
      </c>
      <c r="F52" s="83">
        <v>0</v>
      </c>
      <c r="G52" s="83">
        <v>0</v>
      </c>
      <c r="H52" s="83">
        <v>0</v>
      </c>
      <c r="I52" s="83">
        <v>0</v>
      </c>
      <c r="J52" s="83">
        <v>0</v>
      </c>
      <c r="K52" s="82">
        <v>1</v>
      </c>
    </row>
    <row r="53" spans="1:15" ht="12.75">
      <c r="A53" s="81" t="s">
        <v>649</v>
      </c>
      <c r="B53" s="83">
        <v>19007.075910511943</v>
      </c>
      <c r="C53" s="83">
        <v>19007.075910511943</v>
      </c>
      <c r="D53" s="83">
        <v>0</v>
      </c>
      <c r="E53" s="83">
        <v>0</v>
      </c>
      <c r="F53" s="83">
        <v>19007.075910511943</v>
      </c>
      <c r="G53" s="83">
        <v>0</v>
      </c>
      <c r="H53" s="83">
        <v>0</v>
      </c>
      <c r="I53" s="83">
        <v>0</v>
      </c>
      <c r="J53" s="83">
        <v>0</v>
      </c>
      <c r="K53" s="82">
        <v>0</v>
      </c>
    </row>
    <row r="54" spans="1:15" ht="12.75">
      <c r="A54" s="81" t="s">
        <v>648</v>
      </c>
      <c r="B54" s="83">
        <v>11806701.464520629</v>
      </c>
      <c r="C54" s="83">
        <v>11806701.464520629</v>
      </c>
      <c r="D54" s="83">
        <v>0</v>
      </c>
      <c r="E54" s="83">
        <v>0</v>
      </c>
      <c r="F54" s="83">
        <v>11806701.464520629</v>
      </c>
      <c r="G54" s="83">
        <v>11231523.093467996</v>
      </c>
      <c r="H54" s="83">
        <v>0</v>
      </c>
      <c r="I54" s="83">
        <v>0</v>
      </c>
      <c r="J54" s="83">
        <v>11231523.093467996</v>
      </c>
      <c r="K54" s="82">
        <v>0.95128373722490944</v>
      </c>
    </row>
    <row r="55" spans="1:15" ht="12.75">
      <c r="A55" s="81" t="s">
        <v>647</v>
      </c>
      <c r="B55" s="83">
        <v>1908836.6511061883</v>
      </c>
      <c r="C55" s="83">
        <v>1908836.6511061883</v>
      </c>
      <c r="D55" s="83">
        <v>0</v>
      </c>
      <c r="E55" s="83">
        <v>0</v>
      </c>
      <c r="F55" s="83">
        <v>1908836.6511061883</v>
      </c>
      <c r="G55" s="83">
        <v>1908836.6511061883</v>
      </c>
      <c r="H55" s="83">
        <v>0</v>
      </c>
      <c r="I55" s="83">
        <v>0</v>
      </c>
      <c r="J55" s="83">
        <v>1908836.6511061883</v>
      </c>
      <c r="K55" s="82">
        <v>1</v>
      </c>
    </row>
    <row r="56" spans="1:15" ht="13.5" thickBot="1">
      <c r="A56" s="81" t="s">
        <v>646</v>
      </c>
      <c r="B56" s="83">
        <v>142262.89218822893</v>
      </c>
      <c r="C56" s="83">
        <v>142262.89218822893</v>
      </c>
      <c r="D56" s="83">
        <v>0</v>
      </c>
      <c r="E56" s="83">
        <v>0</v>
      </c>
      <c r="F56" s="83">
        <v>142262.89218822893</v>
      </c>
      <c r="G56" s="83">
        <v>0</v>
      </c>
      <c r="H56" s="83">
        <v>0</v>
      </c>
      <c r="I56" s="83">
        <v>0</v>
      </c>
      <c r="J56" s="83">
        <v>0</v>
      </c>
      <c r="K56" s="82">
        <v>0</v>
      </c>
    </row>
    <row r="57" spans="1:15" ht="12.75">
      <c r="A57" s="80" t="s">
        <v>645</v>
      </c>
      <c r="B57" s="78">
        <v>154607853.64428467</v>
      </c>
      <c r="C57" s="78">
        <v>154607853.64428467</v>
      </c>
      <c r="D57" s="78">
        <v>-237568.21838600535</v>
      </c>
      <c r="E57" s="78">
        <v>-8393740.3004900366</v>
      </c>
      <c r="F57" s="78">
        <v>145976545.12540862</v>
      </c>
      <c r="G57" s="78">
        <v>139631824.97120023</v>
      </c>
      <c r="H57" s="78">
        <v>-225029.27049802066</v>
      </c>
      <c r="I57" s="78">
        <v>-7543750.0169700235</v>
      </c>
      <c r="J57" s="78">
        <v>131863045.68373218</v>
      </c>
      <c r="K57" s="74" t="s">
        <v>5</v>
      </c>
    </row>
    <row r="58" spans="1:15" ht="15">
      <c r="A58" s="77"/>
      <c r="B58" s="77"/>
      <c r="C58" s="77"/>
      <c r="D58" s="77"/>
      <c r="E58" s="77"/>
      <c r="F58" s="77"/>
      <c r="G58" s="77"/>
      <c r="H58" s="77"/>
      <c r="I58" s="77"/>
      <c r="J58" s="77"/>
      <c r="K58" s="77"/>
    </row>
    <row r="59" spans="1:15" ht="12.75">
      <c r="A59" s="80" t="s">
        <v>622</v>
      </c>
      <c r="B59" s="83"/>
      <c r="C59" s="83"/>
      <c r="D59" s="83"/>
      <c r="E59" s="83"/>
      <c r="F59" s="83"/>
      <c r="G59" s="83"/>
      <c r="H59" s="83"/>
      <c r="I59" s="83"/>
      <c r="J59" s="83"/>
      <c r="K59" s="83"/>
    </row>
    <row r="60" spans="1:15" ht="12.75">
      <c r="A60" s="81" t="s">
        <v>644</v>
      </c>
      <c r="B60" s="83">
        <v>3830892.6346735503</v>
      </c>
      <c r="C60" s="83">
        <v>3830892.6346735503</v>
      </c>
      <c r="D60" s="83">
        <v>0</v>
      </c>
      <c r="E60" s="83">
        <v>0</v>
      </c>
      <c r="F60" s="83">
        <v>3830892.6346735503</v>
      </c>
      <c r="G60" s="83">
        <v>3830892.6346735503</v>
      </c>
      <c r="H60" s="83">
        <v>0</v>
      </c>
      <c r="I60" s="83">
        <v>0</v>
      </c>
      <c r="J60" s="83">
        <v>3830892.6346735503</v>
      </c>
      <c r="K60" s="82">
        <v>1</v>
      </c>
      <c r="M60" s="489">
        <f>Distribution!AC23</f>
        <v>-301276.10268843686</v>
      </c>
      <c r="N60" s="527">
        <f>+K60</f>
        <v>1</v>
      </c>
      <c r="O60" s="489">
        <f>+M60*N60</f>
        <v>-301276.10268843686</v>
      </c>
    </row>
    <row r="61" spans="1:15" ht="12.75">
      <c r="A61" s="81" t="s">
        <v>643</v>
      </c>
      <c r="B61" s="83">
        <v>50906579.84242937</v>
      </c>
      <c r="C61" s="83">
        <v>50906579.84242937</v>
      </c>
      <c r="D61" s="83">
        <v>0</v>
      </c>
      <c r="E61" s="83">
        <v>0</v>
      </c>
      <c r="F61" s="83">
        <v>50906579.84242937</v>
      </c>
      <c r="G61" s="83">
        <v>50906579.84242937</v>
      </c>
      <c r="H61" s="83">
        <v>0</v>
      </c>
      <c r="I61" s="83">
        <v>0</v>
      </c>
      <c r="J61" s="83">
        <v>50906579.84242937</v>
      </c>
      <c r="K61" s="82">
        <v>1</v>
      </c>
      <c r="M61" s="489">
        <f>Distribution!AC24</f>
        <v>-4689925.2354586795</v>
      </c>
      <c r="N61" s="527">
        <f t="shared" ref="N61:N70" si="2">+K61</f>
        <v>1</v>
      </c>
      <c r="O61" s="489">
        <f t="shared" ref="O61:O70" si="3">+M61*N61</f>
        <v>-4689925.2354586795</v>
      </c>
    </row>
    <row r="62" spans="1:15" ht="12.75">
      <c r="A62" s="81" t="s">
        <v>642</v>
      </c>
      <c r="B62" s="83">
        <v>91909919.751632318</v>
      </c>
      <c r="C62" s="83">
        <v>91909919.751632318</v>
      </c>
      <c r="D62" s="83">
        <v>0</v>
      </c>
      <c r="E62" s="83">
        <v>0</v>
      </c>
      <c r="F62" s="83">
        <v>91909919.751632318</v>
      </c>
      <c r="G62" s="83">
        <v>91909919.751632318</v>
      </c>
      <c r="H62" s="83">
        <v>0</v>
      </c>
      <c r="I62" s="83">
        <v>0</v>
      </c>
      <c r="J62" s="83">
        <v>91909919.751632318</v>
      </c>
      <c r="K62" s="82">
        <v>1</v>
      </c>
      <c r="M62" s="489">
        <f>Distribution!AC7</f>
        <v>15467766.982591787</v>
      </c>
      <c r="N62" s="527">
        <f t="shared" si="2"/>
        <v>1</v>
      </c>
      <c r="O62" s="489">
        <f t="shared" si="3"/>
        <v>15467766.982591787</v>
      </c>
    </row>
    <row r="63" spans="1:15" ht="12.75">
      <c r="A63" s="81" t="s">
        <v>641</v>
      </c>
      <c r="B63" s="83">
        <v>92169301.958098799</v>
      </c>
      <c r="C63" s="83">
        <v>92169301.958098799</v>
      </c>
      <c r="D63" s="83">
        <v>0</v>
      </c>
      <c r="E63" s="83">
        <v>0</v>
      </c>
      <c r="F63" s="83">
        <v>92169301.958098799</v>
      </c>
      <c r="G63" s="83">
        <v>92169301.958098799</v>
      </c>
      <c r="H63" s="83">
        <v>0</v>
      </c>
      <c r="I63" s="83">
        <v>0</v>
      </c>
      <c r="J63" s="83">
        <v>92169301.958098799</v>
      </c>
      <c r="K63" s="82">
        <v>1</v>
      </c>
      <c r="M63" s="489">
        <f>Distribution!AC8</f>
        <v>-5435625.5000930224</v>
      </c>
      <c r="N63" s="527">
        <f t="shared" si="2"/>
        <v>1</v>
      </c>
      <c r="O63" s="489">
        <f t="shared" si="3"/>
        <v>-5435625.5000930224</v>
      </c>
    </row>
    <row r="64" spans="1:15" ht="12.75">
      <c r="A64" s="81" t="s">
        <v>640</v>
      </c>
      <c r="B64" s="83">
        <v>28345712.615413416</v>
      </c>
      <c r="C64" s="83">
        <v>28345712.615413416</v>
      </c>
      <c r="D64" s="83">
        <v>0</v>
      </c>
      <c r="E64" s="83">
        <v>0</v>
      </c>
      <c r="F64" s="83">
        <v>28345712.615413416</v>
      </c>
      <c r="G64" s="83">
        <v>28345712.615413416</v>
      </c>
      <c r="H64" s="83">
        <v>0</v>
      </c>
      <c r="I64" s="83">
        <v>0</v>
      </c>
      <c r="J64" s="83">
        <v>28345712.615413416</v>
      </c>
      <c r="K64" s="82">
        <v>1</v>
      </c>
      <c r="M64" s="489">
        <f>Distribution!AC9</f>
        <v>72966.347445633262</v>
      </c>
      <c r="N64" s="527">
        <f t="shared" si="2"/>
        <v>1</v>
      </c>
      <c r="O64" s="489">
        <f t="shared" si="3"/>
        <v>72966.347445633262</v>
      </c>
    </row>
    <row r="65" spans="1:15" ht="12.75">
      <c r="A65" s="81" t="s">
        <v>639</v>
      </c>
      <c r="B65" s="83">
        <v>73662458.809009999</v>
      </c>
      <c r="C65" s="83">
        <v>73662458.809009999</v>
      </c>
      <c r="D65" s="83">
        <v>0</v>
      </c>
      <c r="E65" s="83">
        <v>0</v>
      </c>
      <c r="F65" s="83">
        <v>73662458.809009999</v>
      </c>
      <c r="G65" s="83">
        <v>73662458.809009999</v>
      </c>
      <c r="H65" s="83">
        <v>0</v>
      </c>
      <c r="I65" s="83">
        <v>0</v>
      </c>
      <c r="J65" s="83">
        <v>73662458.809009999</v>
      </c>
      <c r="K65" s="82">
        <v>1</v>
      </c>
      <c r="M65" s="489">
        <f>Distribution!AC10</f>
        <v>-3977399.9214301114</v>
      </c>
      <c r="N65" s="527">
        <f t="shared" si="2"/>
        <v>1</v>
      </c>
      <c r="O65" s="489">
        <f t="shared" si="3"/>
        <v>-3977399.9214301114</v>
      </c>
    </row>
    <row r="66" spans="1:15" ht="12.75">
      <c r="A66" s="81" t="s">
        <v>638</v>
      </c>
      <c r="B66" s="83">
        <v>85524207.175208151</v>
      </c>
      <c r="C66" s="83">
        <v>85524207.175208151</v>
      </c>
      <c r="D66" s="83">
        <v>0</v>
      </c>
      <c r="E66" s="83">
        <v>-18265429.836744178</v>
      </c>
      <c r="F66" s="83">
        <v>67258777.338463977</v>
      </c>
      <c r="G66" s="83">
        <v>85524207.175208151</v>
      </c>
      <c r="H66" s="83">
        <v>0</v>
      </c>
      <c r="I66" s="83">
        <v>-18265429.836744178</v>
      </c>
      <c r="J66" s="83">
        <v>67258777.338463977</v>
      </c>
      <c r="K66" s="82">
        <v>1</v>
      </c>
      <c r="M66" s="489">
        <f>Distribution!AC12</f>
        <v>-18680287.356690176</v>
      </c>
      <c r="N66" s="527">
        <f t="shared" si="2"/>
        <v>1</v>
      </c>
      <c r="O66" s="489">
        <f t="shared" si="3"/>
        <v>-18680287.356690176</v>
      </c>
    </row>
    <row r="67" spans="1:15" ht="12.75">
      <c r="A67" s="81" t="s">
        <v>637</v>
      </c>
      <c r="B67" s="83">
        <v>43598354.662680253</v>
      </c>
      <c r="C67" s="83">
        <v>43598354.662680253</v>
      </c>
      <c r="D67" s="83">
        <v>0</v>
      </c>
      <c r="E67" s="83">
        <v>0</v>
      </c>
      <c r="F67" s="83">
        <v>43598354.662680253</v>
      </c>
      <c r="G67" s="83">
        <v>43598354.662680253</v>
      </c>
      <c r="H67" s="83">
        <v>0</v>
      </c>
      <c r="I67" s="83">
        <v>0</v>
      </c>
      <c r="J67" s="83">
        <v>43598354.662680253</v>
      </c>
      <c r="K67" s="82">
        <v>1</v>
      </c>
      <c r="M67" s="489">
        <f>Distribution!AC11</f>
        <v>4464520.2388893738</v>
      </c>
      <c r="N67" s="527">
        <f t="shared" si="2"/>
        <v>1</v>
      </c>
      <c r="O67" s="489">
        <f t="shared" si="3"/>
        <v>4464520.2388893738</v>
      </c>
    </row>
    <row r="68" spans="1:15" ht="12.75">
      <c r="A68" s="81" t="s">
        <v>636</v>
      </c>
      <c r="B68" s="83">
        <v>61014756.009394199</v>
      </c>
      <c r="C68" s="83">
        <v>61014756.009394199</v>
      </c>
      <c r="D68" s="83">
        <v>0</v>
      </c>
      <c r="E68" s="83">
        <v>0</v>
      </c>
      <c r="F68" s="83">
        <v>61014756.009394199</v>
      </c>
      <c r="G68" s="83">
        <v>60875666.10411074</v>
      </c>
      <c r="H68" s="83">
        <v>0</v>
      </c>
      <c r="I68" s="83">
        <v>0</v>
      </c>
      <c r="J68" s="83">
        <v>60875666.10411074</v>
      </c>
      <c r="K68" s="82">
        <v>0.99772038906027838</v>
      </c>
      <c r="M68" s="489">
        <f>Distribution!AC13+Distribution!AC14</f>
        <v>1347443.7557094074</v>
      </c>
      <c r="N68" s="527">
        <f t="shared" si="2"/>
        <v>0.99772038906027838</v>
      </c>
      <c r="O68" s="489">
        <f t="shared" si="3"/>
        <v>1344372.1081832326</v>
      </c>
    </row>
    <row r="69" spans="1:15" ht="12.75">
      <c r="A69" s="81" t="s">
        <v>635</v>
      </c>
      <c r="B69" s="83">
        <v>3536896.4122137618</v>
      </c>
      <c r="C69" s="83">
        <v>3536896.4122137618</v>
      </c>
      <c r="D69" s="83">
        <v>0</v>
      </c>
      <c r="E69" s="83">
        <v>0</v>
      </c>
      <c r="F69" s="83">
        <v>3536896.4122137618</v>
      </c>
      <c r="G69" s="83">
        <v>3536896.4122137618</v>
      </c>
      <c r="H69" s="83">
        <v>0</v>
      </c>
      <c r="I69" s="83">
        <v>0</v>
      </c>
      <c r="J69" s="83">
        <v>3536896.4122137618</v>
      </c>
      <c r="K69" s="82">
        <v>1</v>
      </c>
      <c r="M69" s="489">
        <f>Distribution!AC15</f>
        <v>-587346.3647696916</v>
      </c>
      <c r="N69" s="527">
        <f t="shared" si="2"/>
        <v>1</v>
      </c>
      <c r="O69" s="489">
        <f t="shared" si="3"/>
        <v>-587346.3647696916</v>
      </c>
    </row>
    <row r="70" spans="1:15" ht="12.75">
      <c r="A70" s="81" t="s">
        <v>634</v>
      </c>
      <c r="B70" s="83">
        <v>19987451.026051182</v>
      </c>
      <c r="C70" s="83">
        <v>19987451.026051182</v>
      </c>
      <c r="D70" s="83">
        <v>0</v>
      </c>
      <c r="E70" s="83">
        <v>0</v>
      </c>
      <c r="F70" s="83">
        <v>19987451.026051182</v>
      </c>
      <c r="G70" s="83">
        <v>19987451.026051182</v>
      </c>
      <c r="H70" s="83">
        <v>0</v>
      </c>
      <c r="I70" s="83">
        <v>0</v>
      </c>
      <c r="J70" s="83">
        <v>19987451.026051182</v>
      </c>
      <c r="K70" s="82">
        <v>1</v>
      </c>
      <c r="M70" s="489">
        <f>Distribution!AC16</f>
        <v>-5946266.6802502219</v>
      </c>
      <c r="N70" s="527">
        <f t="shared" si="2"/>
        <v>1</v>
      </c>
      <c r="O70" s="489">
        <f t="shared" si="3"/>
        <v>-5946266.6802502219</v>
      </c>
    </row>
    <row r="71" spans="1:15" ht="12.75">
      <c r="A71" s="81" t="s">
        <v>633</v>
      </c>
      <c r="B71" s="83">
        <v>189265.19319251989</v>
      </c>
      <c r="C71" s="83">
        <v>189265.19319251989</v>
      </c>
      <c r="D71" s="83">
        <v>-189265.19319251989</v>
      </c>
      <c r="E71" s="83">
        <v>0</v>
      </c>
      <c r="F71" s="83">
        <v>0</v>
      </c>
      <c r="G71" s="83">
        <v>179275.69876193759</v>
      </c>
      <c r="H71" s="83">
        <v>-179275.69876193759</v>
      </c>
      <c r="I71" s="83">
        <v>0</v>
      </c>
      <c r="J71" s="83">
        <v>0</v>
      </c>
      <c r="K71" s="82">
        <v>0.94721959034263092</v>
      </c>
      <c r="M71" s="489"/>
    </row>
    <row r="72" spans="1:15" ht="12.75">
      <c r="A72" s="81" t="s">
        <v>632</v>
      </c>
      <c r="B72" s="83">
        <v>0</v>
      </c>
      <c r="C72" s="83">
        <v>0</v>
      </c>
      <c r="D72" s="83">
        <v>0</v>
      </c>
      <c r="E72" s="83">
        <v>0</v>
      </c>
      <c r="F72" s="83">
        <v>0</v>
      </c>
      <c r="G72" s="83">
        <v>0</v>
      </c>
      <c r="H72" s="83">
        <v>0</v>
      </c>
      <c r="I72" s="83">
        <v>0</v>
      </c>
      <c r="J72" s="83">
        <v>0</v>
      </c>
      <c r="K72" s="82">
        <v>1</v>
      </c>
      <c r="M72" s="489"/>
    </row>
    <row r="73" spans="1:15" ht="12.75">
      <c r="A73" s="81" t="s">
        <v>631</v>
      </c>
      <c r="B73" s="83">
        <v>5860492.8596113389</v>
      </c>
      <c r="C73" s="83">
        <v>5860492.8596113389</v>
      </c>
      <c r="D73" s="83">
        <v>-5860492.8596113389</v>
      </c>
      <c r="E73" s="83">
        <v>0</v>
      </c>
      <c r="F73" s="83">
        <v>0</v>
      </c>
      <c r="G73" s="83">
        <v>5860492.8596113389</v>
      </c>
      <c r="H73" s="83">
        <v>-5860492.8596113389</v>
      </c>
      <c r="I73" s="83">
        <v>0</v>
      </c>
      <c r="J73" s="83">
        <v>0</v>
      </c>
      <c r="K73" s="82">
        <v>1</v>
      </c>
      <c r="M73" s="489"/>
    </row>
    <row r="74" spans="1:15" ht="12.75">
      <c r="A74" s="81" t="s">
        <v>630</v>
      </c>
      <c r="B74" s="83">
        <v>0</v>
      </c>
      <c r="C74" s="83">
        <v>0</v>
      </c>
      <c r="D74" s="83">
        <v>0</v>
      </c>
      <c r="E74" s="83">
        <v>0</v>
      </c>
      <c r="F74" s="83">
        <v>0</v>
      </c>
      <c r="G74" s="83">
        <v>0</v>
      </c>
      <c r="H74" s="83">
        <v>0</v>
      </c>
      <c r="I74" s="83">
        <v>0</v>
      </c>
      <c r="J74" s="83">
        <v>0</v>
      </c>
      <c r="K74" s="82">
        <v>1</v>
      </c>
      <c r="M74" s="489"/>
    </row>
    <row r="75" spans="1:15" ht="12.75">
      <c r="A75" s="81" t="s">
        <v>629</v>
      </c>
      <c r="B75" s="83">
        <v>0</v>
      </c>
      <c r="C75" s="83">
        <v>0</v>
      </c>
      <c r="D75" s="83">
        <v>0</v>
      </c>
      <c r="E75" s="83">
        <v>0</v>
      </c>
      <c r="F75" s="83">
        <v>0</v>
      </c>
      <c r="G75" s="83">
        <v>0</v>
      </c>
      <c r="H75" s="83">
        <v>0</v>
      </c>
      <c r="I75" s="83">
        <v>0</v>
      </c>
      <c r="J75" s="83">
        <v>0</v>
      </c>
      <c r="K75" s="82">
        <v>1</v>
      </c>
      <c r="M75" s="489"/>
    </row>
    <row r="76" spans="1:15" ht="12.75">
      <c r="A76" s="81" t="s">
        <v>628</v>
      </c>
      <c r="B76" s="83">
        <v>0</v>
      </c>
      <c r="C76" s="83">
        <v>0</v>
      </c>
      <c r="D76" s="83">
        <v>0</v>
      </c>
      <c r="E76" s="83">
        <v>0</v>
      </c>
      <c r="F76" s="83">
        <v>0</v>
      </c>
      <c r="G76" s="83">
        <v>0</v>
      </c>
      <c r="H76" s="83">
        <v>0</v>
      </c>
      <c r="I76" s="83">
        <v>0</v>
      </c>
      <c r="J76" s="83">
        <v>0</v>
      </c>
      <c r="K76" s="82">
        <v>1</v>
      </c>
      <c r="M76" s="489"/>
    </row>
    <row r="77" spans="1:15" ht="12.75">
      <c r="A77" s="81" t="s">
        <v>627</v>
      </c>
      <c r="B77" s="83">
        <v>0</v>
      </c>
      <c r="C77" s="83">
        <v>0</v>
      </c>
      <c r="D77" s="83">
        <v>0</v>
      </c>
      <c r="E77" s="83">
        <v>0</v>
      </c>
      <c r="F77" s="83">
        <v>0</v>
      </c>
      <c r="G77" s="83">
        <v>0</v>
      </c>
      <c r="H77" s="83">
        <v>0</v>
      </c>
      <c r="I77" s="83">
        <v>0</v>
      </c>
      <c r="J77" s="83">
        <v>0</v>
      </c>
      <c r="K77" s="82">
        <v>1</v>
      </c>
      <c r="M77" s="489"/>
    </row>
    <row r="78" spans="1:15" ht="12.75">
      <c r="A78" s="81" t="s">
        <v>626</v>
      </c>
      <c r="B78" s="83">
        <v>0</v>
      </c>
      <c r="C78" s="83">
        <v>0</v>
      </c>
      <c r="D78" s="83">
        <v>0</v>
      </c>
      <c r="E78" s="83">
        <v>0</v>
      </c>
      <c r="F78" s="83">
        <v>0</v>
      </c>
      <c r="G78" s="83">
        <v>0</v>
      </c>
      <c r="H78" s="83">
        <v>0</v>
      </c>
      <c r="I78" s="83">
        <v>0</v>
      </c>
      <c r="J78" s="83">
        <v>0</v>
      </c>
      <c r="K78" s="82">
        <v>1</v>
      </c>
      <c r="M78" s="489"/>
    </row>
    <row r="79" spans="1:15" ht="12.75">
      <c r="A79" s="81" t="s">
        <v>625</v>
      </c>
      <c r="B79" s="83">
        <v>4057916.5483841547</v>
      </c>
      <c r="C79" s="83">
        <v>4057916.5483841547</v>
      </c>
      <c r="D79" s="83">
        <v>-4057916.5483841547</v>
      </c>
      <c r="E79" s="83">
        <v>0</v>
      </c>
      <c r="F79" s="83">
        <v>0</v>
      </c>
      <c r="G79" s="83">
        <v>4057916.5483841547</v>
      </c>
      <c r="H79" s="83">
        <v>-4057916.5483841547</v>
      </c>
      <c r="I79" s="83">
        <v>0</v>
      </c>
      <c r="J79" s="83">
        <v>0</v>
      </c>
      <c r="K79" s="82">
        <v>1</v>
      </c>
      <c r="M79" s="489"/>
    </row>
    <row r="80" spans="1:15" ht="12.75">
      <c r="A80" s="81" t="s">
        <v>624</v>
      </c>
      <c r="B80" s="83">
        <v>0</v>
      </c>
      <c r="C80" s="83">
        <v>0</v>
      </c>
      <c r="D80" s="83">
        <v>0</v>
      </c>
      <c r="E80" s="83">
        <v>0</v>
      </c>
      <c r="F80" s="83">
        <v>0</v>
      </c>
      <c r="G80" s="83">
        <v>0</v>
      </c>
      <c r="H80" s="83">
        <v>0</v>
      </c>
      <c r="I80" s="83">
        <v>0</v>
      </c>
      <c r="J80" s="83">
        <v>0</v>
      </c>
      <c r="K80" s="82">
        <v>1</v>
      </c>
      <c r="M80" s="489"/>
    </row>
    <row r="81" spans="1:15" ht="13.5" thickBot="1">
      <c r="A81" s="81" t="s">
        <v>623</v>
      </c>
      <c r="B81" s="83">
        <v>0</v>
      </c>
      <c r="C81" s="83">
        <v>0</v>
      </c>
      <c r="D81" s="83">
        <v>0</v>
      </c>
      <c r="E81" s="83">
        <v>0</v>
      </c>
      <c r="F81" s="83">
        <v>0</v>
      </c>
      <c r="G81" s="83">
        <v>0</v>
      </c>
      <c r="H81" s="83">
        <v>0</v>
      </c>
      <c r="I81" s="83">
        <v>0</v>
      </c>
      <c r="J81" s="83">
        <v>0</v>
      </c>
      <c r="K81" s="82">
        <v>0.99999999999999989</v>
      </c>
      <c r="M81" s="489"/>
    </row>
    <row r="82" spans="1:15" ht="12.75">
      <c r="A82" s="80" t="s">
        <v>622</v>
      </c>
      <c r="B82" s="78">
        <v>564594205.49799311</v>
      </c>
      <c r="C82" s="78">
        <v>564594205.49799311</v>
      </c>
      <c r="D82" s="78">
        <v>-10107674.601188013</v>
      </c>
      <c r="E82" s="78">
        <v>-18265429.836744178</v>
      </c>
      <c r="F82" s="78">
        <v>536221101.0600608</v>
      </c>
      <c r="G82" s="78">
        <v>564445126.098279</v>
      </c>
      <c r="H82" s="78">
        <v>-10097685.10675743</v>
      </c>
      <c r="I82" s="78">
        <v>-18265429.836744178</v>
      </c>
      <c r="J82" s="78">
        <v>536082011.15477729</v>
      </c>
      <c r="K82" s="74" t="s">
        <v>5</v>
      </c>
      <c r="M82" s="38">
        <f>SUM(M60:M81)</f>
        <v>-18265429.836744137</v>
      </c>
      <c r="N82" s="528">
        <f>+O82/M82</f>
        <v>1.0001681672730196</v>
      </c>
      <c r="O82" s="38">
        <f>SUM(O60:O81)</f>
        <v>-18268501.484270312</v>
      </c>
    </row>
    <row r="84" spans="1:15">
      <c r="O84" s="38">
        <f>+O82-M82</f>
        <v>-3071.6475261747837</v>
      </c>
    </row>
  </sheetData>
  <mergeCells count="4">
    <mergeCell ref="A5:A6"/>
    <mergeCell ref="B5:K5"/>
    <mergeCell ref="A45:A46"/>
    <mergeCell ref="B45:K45"/>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AC46"/>
  <sheetViews>
    <sheetView zoomScale="70" zoomScaleNormal="70" workbookViewId="0">
      <pane xSplit="2" ySplit="6" topLeftCell="C7" activePane="bottomRight" state="frozen"/>
      <selection pane="topRight" activeCell="C1" sqref="C1"/>
      <selection pane="bottomLeft" activeCell="A3" sqref="A3"/>
      <selection pane="bottomRight" sqref="A1:A2"/>
    </sheetView>
  </sheetViews>
  <sheetFormatPr defaultColWidth="9.33203125" defaultRowHeight="23.25"/>
  <cols>
    <col min="1" max="1" width="10.1640625" style="512" customWidth="1"/>
    <col min="2" max="2" width="64" style="512" bestFit="1" customWidth="1"/>
    <col min="3" max="3" width="22" style="512" bestFit="1" customWidth="1"/>
    <col min="4" max="12" width="18.6640625" style="512" bestFit="1" customWidth="1"/>
    <col min="13" max="15" width="22" style="512" bestFit="1" customWidth="1"/>
    <col min="16" max="16" width="9.33203125" style="512"/>
    <col min="17" max="29" width="22" style="512" bestFit="1" customWidth="1"/>
    <col min="30" max="16384" width="9.33203125" style="512"/>
  </cols>
  <sheetData>
    <row r="1" spans="1:29">
      <c r="A1" s="299" t="s">
        <v>3294</v>
      </c>
    </row>
    <row r="2" spans="1:29">
      <c r="A2" s="299" t="s">
        <v>3288</v>
      </c>
    </row>
    <row r="5" spans="1:29" s="513" customFormat="1" ht="15.75">
      <c r="A5" s="515" t="s">
        <v>3109</v>
      </c>
    </row>
    <row r="6" spans="1:29" s="513" customFormat="1" ht="31.5">
      <c r="A6" s="515"/>
      <c r="C6" s="518">
        <v>42736</v>
      </c>
      <c r="D6" s="518">
        <v>42767</v>
      </c>
      <c r="E6" s="518">
        <v>42795</v>
      </c>
      <c r="F6" s="518">
        <v>42826</v>
      </c>
      <c r="G6" s="518">
        <v>42856</v>
      </c>
      <c r="H6" s="518">
        <v>42887</v>
      </c>
      <c r="I6" s="518">
        <v>42917</v>
      </c>
      <c r="J6" s="518">
        <v>42948</v>
      </c>
      <c r="K6" s="518">
        <v>42979</v>
      </c>
      <c r="L6" s="518">
        <v>43009</v>
      </c>
      <c r="M6" s="518">
        <v>43040</v>
      </c>
      <c r="N6" s="518">
        <v>43070</v>
      </c>
      <c r="O6" s="526" t="s">
        <v>3094</v>
      </c>
      <c r="P6" s="519"/>
      <c r="Q6" s="518">
        <v>43101</v>
      </c>
      <c r="R6" s="518">
        <v>43132</v>
      </c>
      <c r="S6" s="518">
        <v>43160</v>
      </c>
      <c r="T6" s="518">
        <v>43191</v>
      </c>
      <c r="U6" s="518">
        <v>43221</v>
      </c>
      <c r="V6" s="518">
        <v>43252</v>
      </c>
      <c r="W6" s="518">
        <v>43282</v>
      </c>
      <c r="X6" s="518">
        <v>43313</v>
      </c>
      <c r="Y6" s="518">
        <v>43344</v>
      </c>
      <c r="Z6" s="518">
        <v>43374</v>
      </c>
      <c r="AA6" s="518">
        <v>43405</v>
      </c>
      <c r="AB6" s="518">
        <v>43435</v>
      </c>
      <c r="AC6" s="526" t="s">
        <v>3093</v>
      </c>
    </row>
    <row r="7" spans="1:29">
      <c r="A7" s="513"/>
      <c r="B7" s="513" t="s">
        <v>3103</v>
      </c>
      <c r="C7" s="517">
        <v>1036005.3760851921</v>
      </c>
      <c r="D7" s="517">
        <v>1048141.9064339345</v>
      </c>
      <c r="E7" s="517">
        <v>1060853.0335092861</v>
      </c>
      <c r="F7" s="517">
        <v>1074297.866083324</v>
      </c>
      <c r="G7" s="517">
        <v>1088549.767510864</v>
      </c>
      <c r="H7" s="517">
        <v>1103389.5865868786</v>
      </c>
      <c r="I7" s="517">
        <v>1118360.3351397244</v>
      </c>
      <c r="J7" s="517">
        <v>1133319.0204658275</v>
      </c>
      <c r="K7" s="517">
        <v>1148468.9953672523</v>
      </c>
      <c r="L7" s="517">
        <v>1163648.71766493</v>
      </c>
      <c r="M7" s="517">
        <v>1178473.8756098794</v>
      </c>
      <c r="N7" s="517">
        <v>1192339.2182813305</v>
      </c>
      <c r="O7" s="516">
        <v>13345847.698738405</v>
      </c>
      <c r="Q7" s="517">
        <v>1205484.7755382583</v>
      </c>
      <c r="R7" s="517">
        <v>1218888.6043671761</v>
      </c>
      <c r="S7" s="517">
        <v>1233010.4708900116</v>
      </c>
      <c r="T7" s="517">
        <v>1248095.4542934392</v>
      </c>
      <c r="U7" s="517">
        <v>1263958.9974665353</v>
      </c>
      <c r="V7" s="517">
        <v>1280088.3276537694</v>
      </c>
      <c r="W7" s="517">
        <v>1296103.0033741621</v>
      </c>
      <c r="X7" s="517">
        <v>1312085.6122543439</v>
      </c>
      <c r="Y7" s="517">
        <v>1328342.818809066</v>
      </c>
      <c r="Z7" s="517">
        <v>1344832.955250022</v>
      </c>
      <c r="AA7" s="517">
        <v>1360938.3418235043</v>
      </c>
      <c r="AB7" s="517">
        <v>1375937.620871488</v>
      </c>
      <c r="AC7" s="516">
        <v>15467766.982591787</v>
      </c>
    </row>
    <row r="8" spans="1:29">
      <c r="A8" s="513"/>
      <c r="B8" s="513" t="s">
        <v>3102</v>
      </c>
      <c r="C8" s="517">
        <v>-383430.80412152637</v>
      </c>
      <c r="D8" s="517">
        <v>-386763.33473600674</v>
      </c>
      <c r="E8" s="517">
        <v>-390254.69453521766</v>
      </c>
      <c r="F8" s="517">
        <v>-393948.86413266457</v>
      </c>
      <c r="G8" s="517">
        <v>-397866.12251931935</v>
      </c>
      <c r="H8" s="517">
        <v>-401945.89224039804</v>
      </c>
      <c r="I8" s="517">
        <v>-406061.85329550266</v>
      </c>
      <c r="J8" s="517">
        <v>-410174.47985115595</v>
      </c>
      <c r="K8" s="517">
        <v>-414339.98239076458</v>
      </c>
      <c r="L8" s="517">
        <v>-418513.70766203053</v>
      </c>
      <c r="M8" s="517">
        <v>-422589.42477475613</v>
      </c>
      <c r="N8" s="517">
        <v>-426399.83115680277</v>
      </c>
      <c r="O8" s="516">
        <v>-4852288.9914161507</v>
      </c>
      <c r="Q8" s="517">
        <v>-430011.27550987195</v>
      </c>
      <c r="R8" s="517">
        <v>-433694.11091220606</v>
      </c>
      <c r="S8" s="517">
        <v>-437575.42524115316</v>
      </c>
      <c r="T8" s="517">
        <v>-441722.96292617213</v>
      </c>
      <c r="U8" s="517">
        <v>-446085.70896124601</v>
      </c>
      <c r="V8" s="517">
        <v>-450521.92345308646</v>
      </c>
      <c r="W8" s="517">
        <v>-454926.44532530144</v>
      </c>
      <c r="X8" s="517">
        <v>-459322.10332856275</v>
      </c>
      <c r="Y8" s="517">
        <v>-463793.66521842167</v>
      </c>
      <c r="Z8" s="517">
        <v>-468329.61324592348</v>
      </c>
      <c r="AA8" s="517">
        <v>-472759.2092791567</v>
      </c>
      <c r="AB8" s="517">
        <v>-476883.05669189751</v>
      </c>
      <c r="AC8" s="516">
        <v>-5435625.5000930224</v>
      </c>
    </row>
    <row r="9" spans="1:29">
      <c r="A9" s="513"/>
      <c r="B9" s="513" t="s">
        <v>3101</v>
      </c>
      <c r="C9" s="517">
        <v>-52461.324255031999</v>
      </c>
      <c r="D9" s="517">
        <v>-49634.096624542028</v>
      </c>
      <c r="E9" s="517">
        <v>-46678.525688334368</v>
      </c>
      <c r="F9" s="517">
        <v>-43559.072528709192</v>
      </c>
      <c r="G9" s="517">
        <v>-40259.350530429743</v>
      </c>
      <c r="H9" s="517">
        <v>-36828.309833311941</v>
      </c>
      <c r="I9" s="517">
        <v>-33368.024413602427</v>
      </c>
      <c r="J9" s="517">
        <v>-29910.433465206996</v>
      </c>
      <c r="K9" s="517">
        <v>-26410.115617563482</v>
      </c>
      <c r="L9" s="517">
        <v>-22903.153320004232</v>
      </c>
      <c r="M9" s="517">
        <v>-19475.387368354946</v>
      </c>
      <c r="N9" s="517">
        <v>-16262.008062807843</v>
      </c>
      <c r="O9" s="516">
        <v>-417749.80170789734</v>
      </c>
      <c r="Q9" s="517">
        <v>-13209.401757227257</v>
      </c>
      <c r="R9" s="517">
        <v>-10099.10729265213</v>
      </c>
      <c r="S9" s="517">
        <v>-6828.4302031858824</v>
      </c>
      <c r="T9" s="517">
        <v>-3342.6290127215907</v>
      </c>
      <c r="U9" s="517">
        <v>317.07315891887993</v>
      </c>
      <c r="V9" s="517">
        <v>4036.1421567732468</v>
      </c>
      <c r="W9" s="517">
        <v>7729.601657377556</v>
      </c>
      <c r="X9" s="517">
        <v>11415.898631489836</v>
      </c>
      <c r="Y9" s="517">
        <v>15163.53040209692</v>
      </c>
      <c r="Z9" s="517">
        <v>18963.189951866865</v>
      </c>
      <c r="AA9" s="517">
        <v>22676.910846612882</v>
      </c>
      <c r="AB9" s="517">
        <v>26143.568906281609</v>
      </c>
      <c r="AC9" s="516">
        <v>72966.347445633262</v>
      </c>
    </row>
    <row r="10" spans="1:29">
      <c r="A10" s="513"/>
      <c r="B10" s="513" t="s">
        <v>3100</v>
      </c>
      <c r="C10" s="517">
        <v>-327565.94398679218</v>
      </c>
      <c r="D10" s="517">
        <v>-327718.9580730517</v>
      </c>
      <c r="E10" s="517">
        <v>-327889.05043792917</v>
      </c>
      <c r="F10" s="517">
        <v>-328080.9501441131</v>
      </c>
      <c r="G10" s="517">
        <v>-328296.83771188097</v>
      </c>
      <c r="H10" s="517">
        <v>-328530.19948536536</v>
      </c>
      <c r="I10" s="517">
        <v>-328767.45277090004</v>
      </c>
      <c r="J10" s="517">
        <v>-329004.34751079982</v>
      </c>
      <c r="K10" s="517">
        <v>-329246.92779764632</v>
      </c>
      <c r="L10" s="517">
        <v>-329490.39224254253</v>
      </c>
      <c r="M10" s="517">
        <v>-329723.31825496355</v>
      </c>
      <c r="N10" s="517">
        <v>-329927.71644621069</v>
      </c>
      <c r="O10" s="516">
        <v>-3944242.0948622082</v>
      </c>
      <c r="Q10" s="517">
        <v>-330110.72103167331</v>
      </c>
      <c r="R10" s="517">
        <v>-330301.40201635944</v>
      </c>
      <c r="S10" s="517">
        <v>-330513.4246607293</v>
      </c>
      <c r="T10" s="517">
        <v>-330754.0732572964</v>
      </c>
      <c r="U10" s="517">
        <v>-331017.86236276856</v>
      </c>
      <c r="V10" s="517">
        <v>-331289.55124293274</v>
      </c>
      <c r="W10" s="517">
        <v>-331557.83234014554</v>
      </c>
      <c r="X10" s="517">
        <v>-331825.16034033155</v>
      </c>
      <c r="Y10" s="517">
        <v>-332100.64998742013</v>
      </c>
      <c r="Z10" s="517">
        <v>-332383.0628230889</v>
      </c>
      <c r="AA10" s="517">
        <v>-332654.04004638741</v>
      </c>
      <c r="AB10" s="517">
        <v>-332892.14132099325</v>
      </c>
      <c r="AC10" s="516">
        <v>-3977399.9214301114</v>
      </c>
    </row>
    <row r="11" spans="1:29">
      <c r="A11" s="513"/>
      <c r="B11" s="513" t="s">
        <v>3099</v>
      </c>
      <c r="C11" s="517">
        <v>61920.864009890705</v>
      </c>
      <c r="D11" s="517">
        <v>76896.955736327451</v>
      </c>
      <c r="E11" s="517">
        <v>92553.188051111065</v>
      </c>
      <c r="F11" s="517">
        <v>109077.89536138531</v>
      </c>
      <c r="G11" s="517">
        <v>126557.91665003123</v>
      </c>
      <c r="H11" s="517">
        <v>144733.84628067724</v>
      </c>
      <c r="I11" s="517">
        <v>163064.75495537138</v>
      </c>
      <c r="J11" s="517">
        <v>181381.38458921108</v>
      </c>
      <c r="K11" s="517">
        <v>199924.44051175006</v>
      </c>
      <c r="L11" s="517">
        <v>218502.70793246292</v>
      </c>
      <c r="M11" s="517">
        <v>236661.28342611669</v>
      </c>
      <c r="N11" s="517">
        <v>253683.74154459406</v>
      </c>
      <c r="O11" s="516">
        <v>1864958.9790489301</v>
      </c>
      <c r="Q11" s="517">
        <v>269854.2016396774</v>
      </c>
      <c r="R11" s="517">
        <v>286330.37349884398</v>
      </c>
      <c r="S11" s="517">
        <v>303656.47463358659</v>
      </c>
      <c r="T11" s="517">
        <v>322122.60120091308</v>
      </c>
      <c r="U11" s="517">
        <v>341510.29601825355</v>
      </c>
      <c r="V11" s="517">
        <v>361212.59850354586</v>
      </c>
      <c r="W11" s="517">
        <v>380779.18640342029</v>
      </c>
      <c r="X11" s="517">
        <v>400307.81731788535</v>
      </c>
      <c r="Y11" s="517">
        <v>420161.48493247759</v>
      </c>
      <c r="Z11" s="517">
        <v>440290.86777921626</v>
      </c>
      <c r="AA11" s="517">
        <v>459964.82860714849</v>
      </c>
      <c r="AB11" s="517">
        <v>478329.50835441053</v>
      </c>
      <c r="AC11" s="516">
        <v>4464520.2388893738</v>
      </c>
    </row>
    <row r="12" spans="1:29">
      <c r="A12" s="513"/>
      <c r="B12" s="513" t="s">
        <v>3108</v>
      </c>
      <c r="C12" s="517">
        <v>-1503708.5686763916</v>
      </c>
      <c r="D12" s="517">
        <v>-1505908.6330575151</v>
      </c>
      <c r="E12" s="517">
        <v>-1508313.7115655299</v>
      </c>
      <c r="F12" s="517">
        <v>-1510980.5736606121</v>
      </c>
      <c r="G12" s="517">
        <v>-1513935.3951342953</v>
      </c>
      <c r="H12" s="517">
        <v>-1517099.9835937712</v>
      </c>
      <c r="I12" s="517">
        <v>-1520311.2872382319</v>
      </c>
      <c r="J12" s="517">
        <v>-1523518.2867650697</v>
      </c>
      <c r="K12" s="517">
        <v>-1526793.5377514986</v>
      </c>
      <c r="L12" s="517">
        <v>-1530079.4025061373</v>
      </c>
      <c r="M12" s="517">
        <v>-1533238.7599247014</v>
      </c>
      <c r="N12" s="517">
        <v>-1536055.6585697262</v>
      </c>
      <c r="O12" s="516">
        <v>-18229943.798443496</v>
      </c>
      <c r="Q12" s="517">
        <v>-1538615.7402656227</v>
      </c>
      <c r="R12" s="517">
        <v>-1541267.9723661104</v>
      </c>
      <c r="S12" s="517">
        <v>-1544176.3978350498</v>
      </c>
      <c r="T12" s="517">
        <v>-1547428.460079533</v>
      </c>
      <c r="U12" s="517">
        <v>-1550958.3097600006</v>
      </c>
      <c r="V12" s="517">
        <v>-1554582.9913288504</v>
      </c>
      <c r="W12" s="517">
        <v>-1558166.7645800496</v>
      </c>
      <c r="X12" s="517">
        <v>-1561739.0964934481</v>
      </c>
      <c r="Y12" s="517">
        <v>-1565409.4039084204</v>
      </c>
      <c r="Z12" s="517">
        <v>-1569162.8199020587</v>
      </c>
      <c r="AA12" s="517">
        <v>-1572778.9584722444</v>
      </c>
      <c r="AB12" s="517">
        <v>-1576000.4416988026</v>
      </c>
      <c r="AC12" s="516">
        <v>-18680287.356690176</v>
      </c>
    </row>
    <row r="13" spans="1:29">
      <c r="A13" s="513"/>
      <c r="B13" s="513" t="s">
        <v>3107</v>
      </c>
      <c r="C13" s="517">
        <v>106978.39901497727</v>
      </c>
      <c r="D13" s="517">
        <v>107875.24934906652</v>
      </c>
      <c r="E13" s="517">
        <v>108817.41233908245</v>
      </c>
      <c r="F13" s="517">
        <v>109817.43529117852</v>
      </c>
      <c r="G13" s="517">
        <v>110881.10363416094</v>
      </c>
      <c r="H13" s="517">
        <v>111991.13511999324</v>
      </c>
      <c r="I13" s="517">
        <v>113111.49169481453</v>
      </c>
      <c r="J13" s="517">
        <v>114230.89696445595</v>
      </c>
      <c r="K13" s="517">
        <v>115365.38731604535</v>
      </c>
      <c r="L13" s="517">
        <v>116502.2235451322</v>
      </c>
      <c r="M13" s="517">
        <v>117611.09885524027</v>
      </c>
      <c r="N13" s="517">
        <v>118644.28320292849</v>
      </c>
      <c r="O13" s="516">
        <v>1351826.1163270846</v>
      </c>
      <c r="Q13" s="517">
        <v>119620.70532535855</v>
      </c>
      <c r="R13" s="517">
        <v>120617.49472510722</v>
      </c>
      <c r="S13" s="517">
        <v>121670.90852499288</v>
      </c>
      <c r="T13" s="517">
        <v>122800.27365179453</v>
      </c>
      <c r="U13" s="517">
        <v>123991.03594521154</v>
      </c>
      <c r="V13" s="517">
        <v>125202.75818316545</v>
      </c>
      <c r="W13" s="517">
        <v>126405.43877823185</v>
      </c>
      <c r="X13" s="517">
        <v>127605.5905846199</v>
      </c>
      <c r="Y13" s="517">
        <v>128827.39714358188</v>
      </c>
      <c r="Z13" s="517">
        <v>130067.57253637165</v>
      </c>
      <c r="AA13" s="517">
        <v>131277.4065826945</v>
      </c>
      <c r="AB13" s="517">
        <v>132400.0130702788</v>
      </c>
      <c r="AC13" s="516">
        <v>1510486.5950514078</v>
      </c>
    </row>
    <row r="14" spans="1:29">
      <c r="A14" s="513"/>
      <c r="B14" s="513" t="s">
        <v>3106</v>
      </c>
      <c r="C14" s="517">
        <v>-13586.903278500016</v>
      </c>
      <c r="D14" s="517">
        <v>-13586.903278500016</v>
      </c>
      <c r="E14" s="517">
        <v>-13586.903278500016</v>
      </c>
      <c r="F14" s="517">
        <v>-13586.903278500016</v>
      </c>
      <c r="G14" s="517">
        <v>-13586.903278500016</v>
      </c>
      <c r="H14" s="517">
        <v>-13586.903278500016</v>
      </c>
      <c r="I14" s="517">
        <v>-13586.903278500016</v>
      </c>
      <c r="J14" s="517">
        <v>-13586.903278500016</v>
      </c>
      <c r="K14" s="517">
        <v>-13586.903278500016</v>
      </c>
      <c r="L14" s="517">
        <v>-13586.903278500016</v>
      </c>
      <c r="M14" s="517">
        <v>-13586.903278500016</v>
      </c>
      <c r="N14" s="517">
        <v>-13586.903278500016</v>
      </c>
      <c r="O14" s="516">
        <v>-163042.83934200043</v>
      </c>
      <c r="Q14" s="517">
        <v>-13586.903278500016</v>
      </c>
      <c r="R14" s="517">
        <v>-13586.903278500016</v>
      </c>
      <c r="S14" s="517">
        <v>-13586.903278500016</v>
      </c>
      <c r="T14" s="517">
        <v>-13586.903278500016</v>
      </c>
      <c r="U14" s="517">
        <v>-13586.903278500016</v>
      </c>
      <c r="V14" s="517">
        <v>-13586.903278500016</v>
      </c>
      <c r="W14" s="517">
        <v>-13586.903278500016</v>
      </c>
      <c r="X14" s="517">
        <v>-13586.903278500016</v>
      </c>
      <c r="Y14" s="517">
        <v>-13586.903278500016</v>
      </c>
      <c r="Z14" s="517">
        <v>-13586.903278500016</v>
      </c>
      <c r="AA14" s="517">
        <v>-13586.903278500016</v>
      </c>
      <c r="AB14" s="517">
        <v>-13586.903278500016</v>
      </c>
      <c r="AC14" s="516">
        <v>-163042.83934200043</v>
      </c>
    </row>
    <row r="15" spans="1:29">
      <c r="A15" s="513"/>
      <c r="B15" s="513" t="s">
        <v>3105</v>
      </c>
      <c r="C15" s="517">
        <v>-45376.306082245428</v>
      </c>
      <c r="D15" s="517">
        <v>-45542.225123977551</v>
      </c>
      <c r="E15" s="517">
        <v>-45717.568003933644</v>
      </c>
      <c r="F15" s="517">
        <v>-45904.944231111207</v>
      </c>
      <c r="G15" s="517">
        <v>-46105.557022227935</v>
      </c>
      <c r="H15" s="517">
        <v>-46315.812125163822</v>
      </c>
      <c r="I15" s="517">
        <v>-46528.214574492828</v>
      </c>
      <c r="J15" s="517">
        <v>-46740.419177415839</v>
      </c>
      <c r="K15" s="517">
        <v>-46955.761079819116</v>
      </c>
      <c r="L15" s="517">
        <v>-47171.590862916579</v>
      </c>
      <c r="M15" s="517">
        <v>-47381.60551177233</v>
      </c>
      <c r="N15" s="517">
        <v>-47575.878435269318</v>
      </c>
      <c r="O15" s="516">
        <v>-557315.88223034609</v>
      </c>
      <c r="Q15" s="517">
        <v>-47758.346311872941</v>
      </c>
      <c r="R15" s="517">
        <v>-47945.050045381999</v>
      </c>
      <c r="S15" s="517">
        <v>-48143.530161792005</v>
      </c>
      <c r="T15" s="517">
        <v>-48357.806152513775</v>
      </c>
      <c r="U15" s="517">
        <v>-48584.851135778037</v>
      </c>
      <c r="V15" s="517">
        <v>-48816.255235109711</v>
      </c>
      <c r="W15" s="517">
        <v>-49045.778911012079</v>
      </c>
      <c r="X15" s="517">
        <v>-49274.776665515063</v>
      </c>
      <c r="Y15" s="517">
        <v>-49508.278037845448</v>
      </c>
      <c r="Z15" s="517">
        <v>-49745.599643504305</v>
      </c>
      <c r="AA15" s="517">
        <v>-49976.611048739287</v>
      </c>
      <c r="AB15" s="517">
        <v>-50189.481420627271</v>
      </c>
      <c r="AC15" s="516">
        <v>-587346.3647696916</v>
      </c>
    </row>
    <row r="16" spans="1:29">
      <c r="A16" s="513"/>
      <c r="B16" s="513" t="s">
        <v>3104</v>
      </c>
      <c r="C16" s="517">
        <v>-460664.89413242182</v>
      </c>
      <c r="D16" s="517">
        <v>-462255.88090073364</v>
      </c>
      <c r="E16" s="517">
        <v>-463946.18365086359</v>
      </c>
      <c r="F16" s="517">
        <v>-465763.30348607805</v>
      </c>
      <c r="G16" s="517">
        <v>-467719.92087125801</v>
      </c>
      <c r="H16" s="517">
        <v>-469778.15668860567</v>
      </c>
      <c r="I16" s="517">
        <v>-471859.02296822006</v>
      </c>
      <c r="J16" s="517">
        <v>-473937.80418338464</v>
      </c>
      <c r="K16" s="517">
        <v>-476049.64878214453</v>
      </c>
      <c r="L16" s="517">
        <v>-478166.63505980535</v>
      </c>
      <c r="M16" s="517">
        <v>-480222.33677878603</v>
      </c>
      <c r="N16" s="517">
        <v>-482112.13954318361</v>
      </c>
      <c r="O16" s="516">
        <v>-5652475.9270454813</v>
      </c>
      <c r="Q16" s="517">
        <v>-483877.53123485576</v>
      </c>
      <c r="R16" s="517">
        <v>-485687.56379126012</v>
      </c>
      <c r="S16" s="517">
        <v>-487621.70533619705</v>
      </c>
      <c r="T16" s="517">
        <v>-489722.31650090776</v>
      </c>
      <c r="U16" s="517">
        <v>-491957.49757238594</v>
      </c>
      <c r="V16" s="517">
        <v>-494238.61851271708</v>
      </c>
      <c r="W16" s="517">
        <v>-496499.92203951813</v>
      </c>
      <c r="X16" s="517">
        <v>-498755.68298389204</v>
      </c>
      <c r="Y16" s="517">
        <v>-501058.9066728123</v>
      </c>
      <c r="Z16" s="517">
        <v>-503402.39105114294</v>
      </c>
      <c r="AA16" s="517">
        <v>-505679.37346544676</v>
      </c>
      <c r="AB16" s="517">
        <v>-507765.17108908994</v>
      </c>
      <c r="AC16" s="516">
        <v>-5946266.6802502219</v>
      </c>
    </row>
    <row r="17" spans="1:29">
      <c r="A17" s="513" t="s">
        <v>3092</v>
      </c>
      <c r="B17" s="513" t="s">
        <v>3091</v>
      </c>
      <c r="C17" s="517">
        <v>0</v>
      </c>
      <c r="D17" s="517">
        <v>0</v>
      </c>
      <c r="E17" s="517">
        <v>0</v>
      </c>
      <c r="F17" s="517">
        <v>0</v>
      </c>
      <c r="G17" s="517">
        <v>0</v>
      </c>
      <c r="H17" s="517">
        <v>0</v>
      </c>
      <c r="I17" s="517">
        <v>0</v>
      </c>
      <c r="J17" s="517">
        <v>0</v>
      </c>
      <c r="K17" s="517">
        <v>0</v>
      </c>
      <c r="L17" s="517">
        <v>0</v>
      </c>
      <c r="M17" s="517">
        <v>0</v>
      </c>
      <c r="N17" s="517">
        <v>0</v>
      </c>
      <c r="O17" s="516">
        <v>0</v>
      </c>
      <c r="Q17" s="517">
        <v>0</v>
      </c>
      <c r="R17" s="517">
        <v>0</v>
      </c>
      <c r="S17" s="517">
        <v>0</v>
      </c>
      <c r="T17" s="517">
        <v>0</v>
      </c>
      <c r="U17" s="517">
        <v>0</v>
      </c>
      <c r="V17" s="517">
        <v>0</v>
      </c>
      <c r="W17" s="517">
        <v>0</v>
      </c>
      <c r="X17" s="517">
        <v>0</v>
      </c>
      <c r="Y17" s="517">
        <v>0</v>
      </c>
      <c r="Z17" s="517">
        <v>0</v>
      </c>
      <c r="AA17" s="517">
        <v>0</v>
      </c>
      <c r="AB17" s="517">
        <v>0</v>
      </c>
      <c r="AC17" s="516">
        <v>0</v>
      </c>
    </row>
    <row r="18" spans="1:29">
      <c r="A18" s="513" t="s">
        <v>3092</v>
      </c>
      <c r="B18" s="513" t="s">
        <v>3103</v>
      </c>
      <c r="C18" s="517">
        <v>0</v>
      </c>
      <c r="D18" s="517">
        <v>0</v>
      </c>
      <c r="E18" s="517">
        <v>0</v>
      </c>
      <c r="F18" s="517">
        <v>0</v>
      </c>
      <c r="G18" s="517">
        <v>0</v>
      </c>
      <c r="H18" s="517">
        <v>0</v>
      </c>
      <c r="I18" s="517">
        <v>0</v>
      </c>
      <c r="J18" s="517">
        <v>0</v>
      </c>
      <c r="K18" s="517">
        <v>0</v>
      </c>
      <c r="L18" s="517">
        <v>0</v>
      </c>
      <c r="M18" s="517">
        <v>0</v>
      </c>
      <c r="N18" s="517">
        <v>0</v>
      </c>
      <c r="O18" s="516">
        <v>0</v>
      </c>
      <c r="Q18" s="517">
        <v>0</v>
      </c>
      <c r="R18" s="517">
        <v>0</v>
      </c>
      <c r="S18" s="517">
        <v>0</v>
      </c>
      <c r="T18" s="517">
        <v>0</v>
      </c>
      <c r="U18" s="517">
        <v>0</v>
      </c>
      <c r="V18" s="517">
        <v>0</v>
      </c>
      <c r="W18" s="517">
        <v>0</v>
      </c>
      <c r="X18" s="517">
        <v>0</v>
      </c>
      <c r="Y18" s="517">
        <v>0</v>
      </c>
      <c r="Z18" s="517">
        <v>0</v>
      </c>
      <c r="AA18" s="517">
        <v>0</v>
      </c>
      <c r="AB18" s="517">
        <v>0</v>
      </c>
      <c r="AC18" s="516">
        <v>0</v>
      </c>
    </row>
    <row r="19" spans="1:29">
      <c r="A19" s="513" t="s">
        <v>3092</v>
      </c>
      <c r="B19" s="513" t="s">
        <v>3102</v>
      </c>
      <c r="C19" s="517">
        <v>0</v>
      </c>
      <c r="D19" s="517">
        <v>0</v>
      </c>
      <c r="E19" s="517">
        <v>0</v>
      </c>
      <c r="F19" s="517">
        <v>0</v>
      </c>
      <c r="G19" s="517">
        <v>0</v>
      </c>
      <c r="H19" s="517">
        <v>0</v>
      </c>
      <c r="I19" s="517">
        <v>0</v>
      </c>
      <c r="J19" s="517">
        <v>0</v>
      </c>
      <c r="K19" s="517">
        <v>0</v>
      </c>
      <c r="L19" s="517">
        <v>0</v>
      </c>
      <c r="M19" s="517">
        <v>0</v>
      </c>
      <c r="N19" s="517">
        <v>0</v>
      </c>
      <c r="O19" s="516">
        <v>0</v>
      </c>
      <c r="Q19" s="517">
        <v>0</v>
      </c>
      <c r="R19" s="517">
        <v>0</v>
      </c>
      <c r="S19" s="517">
        <v>0</v>
      </c>
      <c r="T19" s="517">
        <v>0</v>
      </c>
      <c r="U19" s="517">
        <v>0</v>
      </c>
      <c r="V19" s="517">
        <v>0</v>
      </c>
      <c r="W19" s="517">
        <v>0</v>
      </c>
      <c r="X19" s="517">
        <v>0</v>
      </c>
      <c r="Y19" s="517">
        <v>0</v>
      </c>
      <c r="Z19" s="517">
        <v>0</v>
      </c>
      <c r="AA19" s="517">
        <v>0</v>
      </c>
      <c r="AB19" s="517">
        <v>0</v>
      </c>
      <c r="AC19" s="516">
        <v>0</v>
      </c>
    </row>
    <row r="20" spans="1:29">
      <c r="A20" s="513" t="s">
        <v>3092</v>
      </c>
      <c r="B20" s="513" t="s">
        <v>3101</v>
      </c>
      <c r="C20" s="517">
        <v>0</v>
      </c>
      <c r="D20" s="517">
        <v>0</v>
      </c>
      <c r="E20" s="517">
        <v>0</v>
      </c>
      <c r="F20" s="517">
        <v>0</v>
      </c>
      <c r="G20" s="517">
        <v>0</v>
      </c>
      <c r="H20" s="517">
        <v>0</v>
      </c>
      <c r="I20" s="517">
        <v>0</v>
      </c>
      <c r="J20" s="517">
        <v>0</v>
      </c>
      <c r="K20" s="517">
        <v>0</v>
      </c>
      <c r="L20" s="517">
        <v>0</v>
      </c>
      <c r="M20" s="517">
        <v>0</v>
      </c>
      <c r="N20" s="517">
        <v>0</v>
      </c>
      <c r="O20" s="516">
        <v>0</v>
      </c>
      <c r="Q20" s="517">
        <v>0</v>
      </c>
      <c r="R20" s="517">
        <v>0</v>
      </c>
      <c r="S20" s="517">
        <v>0</v>
      </c>
      <c r="T20" s="517">
        <v>0</v>
      </c>
      <c r="U20" s="517">
        <v>0</v>
      </c>
      <c r="V20" s="517">
        <v>0</v>
      </c>
      <c r="W20" s="517">
        <v>0</v>
      </c>
      <c r="X20" s="517">
        <v>0</v>
      </c>
      <c r="Y20" s="517">
        <v>0</v>
      </c>
      <c r="Z20" s="517">
        <v>0</v>
      </c>
      <c r="AA20" s="517">
        <v>0</v>
      </c>
      <c r="AB20" s="517">
        <v>0</v>
      </c>
      <c r="AC20" s="516">
        <v>0</v>
      </c>
    </row>
    <row r="21" spans="1:29">
      <c r="A21" s="513" t="s">
        <v>3092</v>
      </c>
      <c r="B21" s="513" t="s">
        <v>3100</v>
      </c>
      <c r="C21" s="517">
        <v>0</v>
      </c>
      <c r="D21" s="517">
        <v>0</v>
      </c>
      <c r="E21" s="517">
        <v>0</v>
      </c>
      <c r="F21" s="517">
        <v>0</v>
      </c>
      <c r="G21" s="517">
        <v>0</v>
      </c>
      <c r="H21" s="517">
        <v>0</v>
      </c>
      <c r="I21" s="517">
        <v>0</v>
      </c>
      <c r="J21" s="517">
        <v>0</v>
      </c>
      <c r="K21" s="517">
        <v>0</v>
      </c>
      <c r="L21" s="517">
        <v>0</v>
      </c>
      <c r="M21" s="517">
        <v>0</v>
      </c>
      <c r="N21" s="517">
        <v>0</v>
      </c>
      <c r="O21" s="516">
        <v>0</v>
      </c>
      <c r="Q21" s="517">
        <v>0</v>
      </c>
      <c r="R21" s="517">
        <v>0</v>
      </c>
      <c r="S21" s="517">
        <v>0</v>
      </c>
      <c r="T21" s="517">
        <v>0</v>
      </c>
      <c r="U21" s="517">
        <v>0</v>
      </c>
      <c r="V21" s="517">
        <v>0</v>
      </c>
      <c r="W21" s="517">
        <v>0</v>
      </c>
      <c r="X21" s="517">
        <v>0</v>
      </c>
      <c r="Y21" s="517">
        <v>0</v>
      </c>
      <c r="Z21" s="517">
        <v>0</v>
      </c>
      <c r="AA21" s="517">
        <v>0</v>
      </c>
      <c r="AB21" s="517">
        <v>0</v>
      </c>
      <c r="AC21" s="516">
        <v>0</v>
      </c>
    </row>
    <row r="22" spans="1:29">
      <c r="A22" s="513" t="s">
        <v>3092</v>
      </c>
      <c r="B22" s="513" t="s">
        <v>3099</v>
      </c>
      <c r="C22" s="517">
        <v>0</v>
      </c>
      <c r="D22" s="517">
        <v>0</v>
      </c>
      <c r="E22" s="517">
        <v>0</v>
      </c>
      <c r="F22" s="517">
        <v>0</v>
      </c>
      <c r="G22" s="517">
        <v>0</v>
      </c>
      <c r="H22" s="517">
        <v>0</v>
      </c>
      <c r="I22" s="517">
        <v>0</v>
      </c>
      <c r="J22" s="517">
        <v>0</v>
      </c>
      <c r="K22" s="517">
        <v>0</v>
      </c>
      <c r="L22" s="517">
        <v>0</v>
      </c>
      <c r="M22" s="517">
        <v>0</v>
      </c>
      <c r="N22" s="517">
        <v>0</v>
      </c>
      <c r="O22" s="516">
        <v>0</v>
      </c>
      <c r="Q22" s="517">
        <v>0</v>
      </c>
      <c r="R22" s="517">
        <v>0</v>
      </c>
      <c r="S22" s="517">
        <v>0</v>
      </c>
      <c r="T22" s="517">
        <v>0</v>
      </c>
      <c r="U22" s="517">
        <v>0</v>
      </c>
      <c r="V22" s="517">
        <v>0</v>
      </c>
      <c r="W22" s="517">
        <v>0</v>
      </c>
      <c r="X22" s="517">
        <v>0</v>
      </c>
      <c r="Y22" s="517">
        <v>0</v>
      </c>
      <c r="Z22" s="517">
        <v>0</v>
      </c>
      <c r="AA22" s="517">
        <v>0</v>
      </c>
      <c r="AB22" s="517">
        <v>0</v>
      </c>
      <c r="AC22" s="516">
        <v>0</v>
      </c>
    </row>
    <row r="23" spans="1:29">
      <c r="A23" s="513" t="s">
        <v>3098</v>
      </c>
      <c r="B23" s="513" t="s">
        <v>3096</v>
      </c>
      <c r="C23" s="517">
        <v>-24072.903174642066</v>
      </c>
      <c r="D23" s="517">
        <v>-24120.573396910448</v>
      </c>
      <c r="E23" s="517">
        <v>-24167.921708217182</v>
      </c>
      <c r="F23" s="517">
        <v>-24219.318879513419</v>
      </c>
      <c r="G23" s="517">
        <v>-24278.121234870865</v>
      </c>
      <c r="H23" s="517">
        <v>-24376.365147062985</v>
      </c>
      <c r="I23" s="517">
        <v>-24479.949833009974</v>
      </c>
      <c r="J23" s="517">
        <v>-24547.177051077364</v>
      </c>
      <c r="K23" s="517">
        <v>-24607.948881374439</v>
      </c>
      <c r="L23" s="517">
        <v>-24666.989022592723</v>
      </c>
      <c r="M23" s="517">
        <v>-24721.744537569932</v>
      </c>
      <c r="N23" s="517">
        <v>-24767.133056634804</v>
      </c>
      <c r="O23" s="516">
        <v>-293026.14592347667</v>
      </c>
      <c r="Q23" s="517">
        <v>-24809.457795408263</v>
      </c>
      <c r="R23" s="517">
        <v>-24854.421519099327</v>
      </c>
      <c r="S23" s="517">
        <v>-24898.393038333801</v>
      </c>
      <c r="T23" s="517">
        <v>-24945.49447686749</v>
      </c>
      <c r="U23" s="517">
        <v>-24998.700829350448</v>
      </c>
      <c r="V23" s="517">
        <v>-25059.161041334854</v>
      </c>
      <c r="W23" s="517">
        <v>-25128.632954263536</v>
      </c>
      <c r="X23" s="517">
        <v>-25197.290693143907</v>
      </c>
      <c r="Y23" s="517">
        <v>-25260.08940286393</v>
      </c>
      <c r="Z23" s="517">
        <v>-25321.178385930194</v>
      </c>
      <c r="AA23" s="517">
        <v>-25378.079224694869</v>
      </c>
      <c r="AB23" s="517">
        <v>-25425.203327147465</v>
      </c>
      <c r="AC23" s="516">
        <v>-301276.10268843686</v>
      </c>
    </row>
    <row r="24" spans="1:29">
      <c r="A24" s="513" t="s">
        <v>3098</v>
      </c>
      <c r="B24" s="513" t="s">
        <v>3095</v>
      </c>
      <c r="C24" s="517">
        <v>-345502.26601068163</v>
      </c>
      <c r="D24" s="517">
        <v>-347603.48986368533</v>
      </c>
      <c r="E24" s="517">
        <v>-349690.89191104705</v>
      </c>
      <c r="F24" s="517">
        <v>-351952.1387866782</v>
      </c>
      <c r="G24" s="517">
        <v>-354531.34008770157</v>
      </c>
      <c r="H24" s="517">
        <v>-358804.03306106757</v>
      </c>
      <c r="I24" s="517">
        <v>-363306.04142164625</v>
      </c>
      <c r="J24" s="517">
        <v>-366246.97881994257</v>
      </c>
      <c r="K24" s="517">
        <v>-368910.74294446688</v>
      </c>
      <c r="L24" s="517">
        <v>-371500.15399397491</v>
      </c>
      <c r="M24" s="517">
        <v>-373905.5971821486</v>
      </c>
      <c r="N24" s="517">
        <v>-375908.85214943998</v>
      </c>
      <c r="O24" s="516">
        <v>-4327862.526232481</v>
      </c>
      <c r="Q24" s="517">
        <v>-377780.55839436967</v>
      </c>
      <c r="R24" s="517">
        <v>-379765.57403528132</v>
      </c>
      <c r="S24" s="517">
        <v>-381707.98765640659</v>
      </c>
      <c r="T24" s="517">
        <v>-383784.78979294188</v>
      </c>
      <c r="U24" s="517">
        <v>-386123.71700168913</v>
      </c>
      <c r="V24" s="517">
        <v>-388774.10125331115</v>
      </c>
      <c r="W24" s="517">
        <v>-391811.41851994488</v>
      </c>
      <c r="X24" s="517">
        <v>-394813.77781125018</v>
      </c>
      <c r="Y24" s="517">
        <v>-397564.5695203566</v>
      </c>
      <c r="Z24" s="517">
        <v>-400241.9511492704</v>
      </c>
      <c r="AA24" s="517">
        <v>-402739.50753631955</v>
      </c>
      <c r="AB24" s="517">
        <v>-404817.28278753534</v>
      </c>
      <c r="AC24" s="516">
        <v>-4689925.2354586795</v>
      </c>
    </row>
    <row r="25" spans="1:29">
      <c r="A25" s="513" t="s">
        <v>3097</v>
      </c>
      <c r="B25" s="513" t="s">
        <v>3095</v>
      </c>
      <c r="C25" s="517">
        <v>0</v>
      </c>
      <c r="D25" s="517">
        <v>0</v>
      </c>
      <c r="E25" s="517">
        <v>0</v>
      </c>
      <c r="F25" s="517">
        <v>0</v>
      </c>
      <c r="G25" s="517">
        <v>0</v>
      </c>
      <c r="H25" s="517">
        <v>0</v>
      </c>
      <c r="I25" s="517">
        <v>0</v>
      </c>
      <c r="J25" s="517">
        <v>0</v>
      </c>
      <c r="K25" s="517">
        <v>0</v>
      </c>
      <c r="L25" s="517">
        <v>0</v>
      </c>
      <c r="M25" s="517">
        <v>0</v>
      </c>
      <c r="N25" s="517">
        <v>0</v>
      </c>
      <c r="O25" s="516">
        <v>0</v>
      </c>
      <c r="Q25" s="517">
        <v>0</v>
      </c>
      <c r="R25" s="517">
        <v>0</v>
      </c>
      <c r="S25" s="517">
        <v>0</v>
      </c>
      <c r="T25" s="517">
        <v>0</v>
      </c>
      <c r="U25" s="517">
        <v>0</v>
      </c>
      <c r="V25" s="517">
        <v>0</v>
      </c>
      <c r="W25" s="517">
        <v>0</v>
      </c>
      <c r="X25" s="517">
        <v>0</v>
      </c>
      <c r="Y25" s="517">
        <v>0</v>
      </c>
      <c r="Z25" s="517">
        <v>0</v>
      </c>
      <c r="AA25" s="517">
        <v>0</v>
      </c>
      <c r="AB25" s="517">
        <v>0</v>
      </c>
      <c r="AC25" s="516">
        <v>0</v>
      </c>
    </row>
    <row r="26" spans="1:29">
      <c r="A26" s="513" t="s">
        <v>3092</v>
      </c>
      <c r="B26" s="513" t="s">
        <v>3096</v>
      </c>
      <c r="C26" s="517">
        <v>0</v>
      </c>
      <c r="D26" s="517">
        <v>0</v>
      </c>
      <c r="E26" s="517">
        <v>0</v>
      </c>
      <c r="F26" s="517">
        <v>0</v>
      </c>
      <c r="G26" s="517">
        <v>0</v>
      </c>
      <c r="H26" s="517">
        <v>0</v>
      </c>
      <c r="I26" s="517">
        <v>0</v>
      </c>
      <c r="J26" s="517">
        <v>0</v>
      </c>
      <c r="K26" s="517">
        <v>0</v>
      </c>
      <c r="L26" s="517">
        <v>0</v>
      </c>
      <c r="M26" s="517">
        <v>0</v>
      </c>
      <c r="N26" s="517">
        <v>0</v>
      </c>
      <c r="O26" s="516">
        <v>0</v>
      </c>
      <c r="Q26" s="517">
        <v>0</v>
      </c>
      <c r="R26" s="517">
        <v>0</v>
      </c>
      <c r="S26" s="517">
        <v>0</v>
      </c>
      <c r="T26" s="517">
        <v>0</v>
      </c>
      <c r="U26" s="517">
        <v>0</v>
      </c>
      <c r="V26" s="517">
        <v>0</v>
      </c>
      <c r="W26" s="517">
        <v>0</v>
      </c>
      <c r="X26" s="517">
        <v>0</v>
      </c>
      <c r="Y26" s="517">
        <v>0</v>
      </c>
      <c r="Z26" s="517">
        <v>0</v>
      </c>
      <c r="AA26" s="517">
        <v>0</v>
      </c>
      <c r="AB26" s="517">
        <v>0</v>
      </c>
      <c r="AC26" s="516">
        <v>0</v>
      </c>
    </row>
    <row r="27" spans="1:29">
      <c r="A27" s="513" t="s">
        <v>3092</v>
      </c>
      <c r="B27" s="513" t="s">
        <v>3095</v>
      </c>
      <c r="C27" s="517">
        <v>0</v>
      </c>
      <c r="D27" s="517">
        <v>0</v>
      </c>
      <c r="E27" s="517">
        <v>0</v>
      </c>
      <c r="F27" s="517">
        <v>0</v>
      </c>
      <c r="G27" s="517">
        <v>0</v>
      </c>
      <c r="H27" s="517">
        <v>0</v>
      </c>
      <c r="I27" s="517">
        <v>0</v>
      </c>
      <c r="J27" s="517">
        <v>0</v>
      </c>
      <c r="K27" s="517">
        <v>0</v>
      </c>
      <c r="L27" s="517">
        <v>0</v>
      </c>
      <c r="M27" s="517">
        <v>0</v>
      </c>
      <c r="N27" s="517">
        <v>0</v>
      </c>
      <c r="O27" s="516">
        <v>0</v>
      </c>
      <c r="Q27" s="517">
        <v>0</v>
      </c>
      <c r="R27" s="517">
        <v>0</v>
      </c>
      <c r="S27" s="517">
        <v>0</v>
      </c>
      <c r="T27" s="517">
        <v>0</v>
      </c>
      <c r="U27" s="517">
        <v>0</v>
      </c>
      <c r="V27" s="517">
        <v>0</v>
      </c>
      <c r="W27" s="517">
        <v>0</v>
      </c>
      <c r="X27" s="517">
        <v>0</v>
      </c>
      <c r="Y27" s="517">
        <v>0</v>
      </c>
      <c r="Z27" s="517">
        <v>0</v>
      </c>
      <c r="AA27" s="517">
        <v>0</v>
      </c>
      <c r="AB27" s="517">
        <v>0</v>
      </c>
      <c r="AC27" s="516">
        <v>0</v>
      </c>
    </row>
    <row r="28" spans="1:29">
      <c r="O28" s="525"/>
      <c r="AC28" s="524"/>
    </row>
    <row r="29" spans="1:29">
      <c r="B29" s="523" t="s">
        <v>3090</v>
      </c>
      <c r="C29" s="521">
        <v>-1951465.2746081729</v>
      </c>
      <c r="D29" s="521">
        <v>-1930219.9835355941</v>
      </c>
      <c r="E29" s="521">
        <v>-1908021.816880093</v>
      </c>
      <c r="F29" s="521">
        <v>-1884802.8723920924</v>
      </c>
      <c r="G29" s="521">
        <v>-1860590.7605954278</v>
      </c>
      <c r="H29" s="521">
        <v>-1837151.0874656977</v>
      </c>
      <c r="I29" s="521">
        <v>-1813732.1680041957</v>
      </c>
      <c r="J29" s="521">
        <v>-1788735.5280830583</v>
      </c>
      <c r="K29" s="521">
        <v>-1763142.7453287304</v>
      </c>
      <c r="L29" s="521">
        <v>-1737425.2788059791</v>
      </c>
      <c r="M29" s="521">
        <v>-1712098.8197203167</v>
      </c>
      <c r="N29" s="521">
        <v>-1687928.8776697221</v>
      </c>
      <c r="O29" s="520">
        <v>-21875315.21308912</v>
      </c>
      <c r="P29" s="522"/>
      <c r="Q29" s="521">
        <v>-1664800.2530761079</v>
      </c>
      <c r="R29" s="521">
        <v>-1641365.6326657236</v>
      </c>
      <c r="S29" s="521">
        <v>-1616714.3433627565</v>
      </c>
      <c r="T29" s="521">
        <v>-1590627.1063313074</v>
      </c>
      <c r="U29" s="521">
        <v>-1563536.1483127994</v>
      </c>
      <c r="V29" s="521">
        <v>-1536329.6788485884</v>
      </c>
      <c r="W29" s="521">
        <v>-1509706.4677355434</v>
      </c>
      <c r="X29" s="521">
        <v>-1483099.8728063046</v>
      </c>
      <c r="Y29" s="521">
        <v>-1455787.2347394181</v>
      </c>
      <c r="Z29" s="521">
        <v>-1428018.9339619421</v>
      </c>
      <c r="AA29" s="521">
        <v>-1400695.1944915289</v>
      </c>
      <c r="AB29" s="521">
        <v>-1374748.9704121344</v>
      </c>
      <c r="AC29" s="520">
        <v>-18265429.836744137</v>
      </c>
    </row>
    <row r="30" spans="1:29" s="513" customFormat="1" ht="15.75">
      <c r="B30" s="513" t="s">
        <v>3089</v>
      </c>
      <c r="C30" s="514">
        <v>0</v>
      </c>
      <c r="D30" s="514">
        <v>-7.6834112405776978E-9</v>
      </c>
      <c r="E30" s="514">
        <v>6.9849193096160889E-9</v>
      </c>
      <c r="F30" s="514">
        <v>0</v>
      </c>
      <c r="G30" s="514">
        <v>0</v>
      </c>
      <c r="H30" s="514">
        <v>9.5460563898086548E-9</v>
      </c>
      <c r="I30" s="514">
        <v>0</v>
      </c>
      <c r="J30" s="514">
        <v>2.7939677238464355E-9</v>
      </c>
      <c r="K30" s="514">
        <v>6.9849193096160889E-9</v>
      </c>
      <c r="L30" s="514">
        <v>-5.3551048040390015E-9</v>
      </c>
      <c r="M30" s="514">
        <v>1.3504177331924438E-8</v>
      </c>
      <c r="N30" s="514">
        <v>0</v>
      </c>
      <c r="O30" s="514">
        <v>0</v>
      </c>
      <c r="Q30" s="514">
        <v>-4.8894435167312622E-9</v>
      </c>
      <c r="R30" s="514">
        <v>-1.1175870895385742E-8</v>
      </c>
      <c r="S30" s="514">
        <v>4.1909515857696533E-9</v>
      </c>
      <c r="T30" s="514">
        <v>3.7252902984619141E-9</v>
      </c>
      <c r="U30" s="514">
        <v>-3.4924596548080444E-9</v>
      </c>
      <c r="V30" s="514">
        <v>9.0803951025009155E-9</v>
      </c>
      <c r="W30" s="514">
        <v>1.862645149230957E-8</v>
      </c>
      <c r="X30" s="514">
        <v>0</v>
      </c>
      <c r="Y30" s="514">
        <v>1.3504177331924438E-8</v>
      </c>
      <c r="Z30" s="514">
        <v>-2.3283064365386963E-9</v>
      </c>
      <c r="AA30" s="514">
        <v>2.3283064365386963E-9</v>
      </c>
      <c r="AB30" s="514">
        <v>0</v>
      </c>
      <c r="AC30" s="514">
        <v>4.8428773880004883E-8</v>
      </c>
    </row>
    <row r="31" spans="1:29" s="513" customFormat="1" ht="15.75">
      <c r="N31" s="513" t="s">
        <v>3089</v>
      </c>
      <c r="O31" s="514">
        <v>-21875315.213089079</v>
      </c>
      <c r="AB31" s="513" t="s">
        <v>3089</v>
      </c>
      <c r="AC31" s="514">
        <v>-18265429.836744156</v>
      </c>
    </row>
    <row r="32" spans="1:29" s="513" customFormat="1" ht="15.75">
      <c r="N32" s="513" t="s">
        <v>3089</v>
      </c>
      <c r="O32" s="514">
        <v>4.0978193283081055E-8</v>
      </c>
      <c r="AB32" s="513" t="s">
        <v>3089</v>
      </c>
      <c r="AC32" s="514">
        <v>0</v>
      </c>
    </row>
    <row r="34" spans="2:29">
      <c r="B34" s="530" t="s">
        <v>3113</v>
      </c>
    </row>
    <row r="35" spans="2:29">
      <c r="B35" s="512" t="s">
        <v>3110</v>
      </c>
      <c r="C35" s="529">
        <f t="shared" ref="C35:N35" si="0">+C14+C13</f>
        <v>93391.495736477256</v>
      </c>
      <c r="D35" s="529">
        <f t="shared" si="0"/>
        <v>94288.346070566506</v>
      </c>
      <c r="E35" s="529">
        <f t="shared" si="0"/>
        <v>95230.509060582437</v>
      </c>
      <c r="F35" s="529">
        <f t="shared" si="0"/>
        <v>96230.532012678508</v>
      </c>
      <c r="G35" s="529">
        <f t="shared" si="0"/>
        <v>97294.200355660927</v>
      </c>
      <c r="H35" s="529">
        <f t="shared" si="0"/>
        <v>98404.231841493223</v>
      </c>
      <c r="I35" s="529">
        <f t="shared" si="0"/>
        <v>99524.588416314509</v>
      </c>
      <c r="J35" s="529">
        <f t="shared" si="0"/>
        <v>100643.99368595594</v>
      </c>
      <c r="K35" s="529">
        <f t="shared" si="0"/>
        <v>101778.48403754534</v>
      </c>
      <c r="L35" s="529">
        <f t="shared" si="0"/>
        <v>102915.32026663219</v>
      </c>
      <c r="M35" s="529">
        <f t="shared" si="0"/>
        <v>104024.19557674025</v>
      </c>
      <c r="N35" s="529">
        <f t="shared" si="0"/>
        <v>105057.37992442847</v>
      </c>
      <c r="O35" s="529">
        <f>SUM(C35:N35)</f>
        <v>1188783.2769850753</v>
      </c>
      <c r="Q35" s="529">
        <f>+Q14+Q13</f>
        <v>106033.80204685853</v>
      </c>
      <c r="R35" s="529">
        <f t="shared" ref="R35:AB35" si="1">+R14+R13</f>
        <v>107030.5914466072</v>
      </c>
      <c r="S35" s="529">
        <f t="shared" si="1"/>
        <v>108084.00524649286</v>
      </c>
      <c r="T35" s="529">
        <f t="shared" si="1"/>
        <v>109213.37037329451</v>
      </c>
      <c r="U35" s="529">
        <f t="shared" si="1"/>
        <v>110404.13266671152</v>
      </c>
      <c r="V35" s="529">
        <f t="shared" si="1"/>
        <v>111615.85490466544</v>
      </c>
      <c r="W35" s="529">
        <f t="shared" si="1"/>
        <v>112818.53549973184</v>
      </c>
      <c r="X35" s="529">
        <f t="shared" si="1"/>
        <v>114018.68730611989</v>
      </c>
      <c r="Y35" s="529">
        <f t="shared" si="1"/>
        <v>115240.49386508187</v>
      </c>
      <c r="Z35" s="529">
        <f t="shared" si="1"/>
        <v>116480.66925787163</v>
      </c>
      <c r="AA35" s="529">
        <f t="shared" si="1"/>
        <v>117690.50330419448</v>
      </c>
      <c r="AB35" s="529">
        <f t="shared" si="1"/>
        <v>118813.10979177878</v>
      </c>
      <c r="AC35" s="529">
        <f>SUM(Q35:AB35)</f>
        <v>1347443.7557094081</v>
      </c>
    </row>
    <row r="36" spans="2:29">
      <c r="B36" s="512" t="s">
        <v>3111</v>
      </c>
      <c r="C36" s="529">
        <f>+C35</f>
        <v>93391.495736477256</v>
      </c>
      <c r="D36" s="529">
        <f>+C36+D35</f>
        <v>187679.84180704376</v>
      </c>
      <c r="E36" s="529">
        <f t="shared" ref="E36:N36" si="2">+D36+E35</f>
        <v>282910.3508676262</v>
      </c>
      <c r="F36" s="529">
        <f t="shared" si="2"/>
        <v>379140.88288030471</v>
      </c>
      <c r="G36" s="529">
        <f t="shared" si="2"/>
        <v>476435.08323596563</v>
      </c>
      <c r="H36" s="529">
        <f t="shared" si="2"/>
        <v>574839.31507745886</v>
      </c>
      <c r="I36" s="529">
        <f t="shared" si="2"/>
        <v>674363.90349377342</v>
      </c>
      <c r="J36" s="529">
        <f t="shared" si="2"/>
        <v>775007.89717972931</v>
      </c>
      <c r="K36" s="529">
        <f t="shared" si="2"/>
        <v>876786.38121727458</v>
      </c>
      <c r="L36" s="529">
        <f t="shared" si="2"/>
        <v>979701.70148390671</v>
      </c>
      <c r="M36" s="529">
        <f t="shared" si="2"/>
        <v>1083725.8970606469</v>
      </c>
      <c r="N36" s="529">
        <f t="shared" si="2"/>
        <v>1188783.2769850753</v>
      </c>
      <c r="O36" s="529"/>
      <c r="Q36" s="529">
        <f>+N36+Q35</f>
        <v>1294817.0790319338</v>
      </c>
      <c r="R36" s="529">
        <f>+Q36+R35</f>
        <v>1401847.6704785409</v>
      </c>
      <c r="S36" s="529">
        <f t="shared" ref="S36:AB36" si="3">+R36+S35</f>
        <v>1509931.6757250337</v>
      </c>
      <c r="T36" s="529">
        <f t="shared" si="3"/>
        <v>1619145.0460983282</v>
      </c>
      <c r="U36" s="529">
        <f t="shared" si="3"/>
        <v>1729549.1787650397</v>
      </c>
      <c r="V36" s="529">
        <f t="shared" si="3"/>
        <v>1841165.033669705</v>
      </c>
      <c r="W36" s="529">
        <f t="shared" si="3"/>
        <v>1953983.5691694368</v>
      </c>
      <c r="X36" s="529">
        <f t="shared" si="3"/>
        <v>2068002.2564755566</v>
      </c>
      <c r="Y36" s="529">
        <f t="shared" si="3"/>
        <v>2183242.7503406387</v>
      </c>
      <c r="Z36" s="529">
        <f t="shared" si="3"/>
        <v>2299723.4195985105</v>
      </c>
      <c r="AA36" s="529">
        <f t="shared" si="3"/>
        <v>2417413.9229027051</v>
      </c>
      <c r="AB36" s="529">
        <f t="shared" si="3"/>
        <v>2536227.0326944841</v>
      </c>
      <c r="AC36" s="529"/>
    </row>
    <row r="38" spans="2:29">
      <c r="B38" s="530" t="s">
        <v>3112</v>
      </c>
    </row>
    <row r="39" spans="2:29">
      <c r="B39" s="512" t="s">
        <v>3110</v>
      </c>
      <c r="C39" s="531">
        <f>+C35*depreciation!$N$27</f>
        <v>93178.599461119418</v>
      </c>
      <c r="D39" s="531">
        <f>+D35*depreciation!$N$27</f>
        <v>94073.405325375788</v>
      </c>
      <c r="E39" s="531">
        <f>+E35*depreciation!$N$27</f>
        <v>95013.420550332681</v>
      </c>
      <c r="F39" s="531">
        <f>+F35*depreciation!$N$27</f>
        <v>96011.163839167173</v>
      </c>
      <c r="G39" s="531">
        <f>+G35*depreciation!$N$27</f>
        <v>97072.407432158696</v>
      </c>
      <c r="H39" s="531">
        <f>+H35*depreciation!$N$27</f>
        <v>98179.908478072452</v>
      </c>
      <c r="I39" s="531">
        <f>+I35*depreciation!$N$27</f>
        <v>99297.711075789382</v>
      </c>
      <c r="J39" s="531">
        <f>+J35*depreciation!$N$27</f>
        <v>100414.56453693216</v>
      </c>
      <c r="K39" s="531">
        <f>+K35*depreciation!$N$27</f>
        <v>101546.46869190506</v>
      </c>
      <c r="L39" s="531">
        <f>+L35*depreciation!$N$27</f>
        <v>102680.71337668742</v>
      </c>
      <c r="M39" s="531">
        <f>+M35*depreciation!$N$27</f>
        <v>103787.06088250778</v>
      </c>
      <c r="N39" s="531">
        <f>+N35*depreciation!$N$27</f>
        <v>104817.88997185425</v>
      </c>
      <c r="O39" s="529">
        <f>SUM(C39:N39)</f>
        <v>1186073.3136219021</v>
      </c>
      <c r="Q39" s="531">
        <f>+Q35*depreciation!$N$68</f>
        <v>105792.08623173223</v>
      </c>
      <c r="R39" s="531">
        <f>+R35*depreciation!$N$68</f>
        <v>106786.60333946063</v>
      </c>
      <c r="S39" s="531">
        <f>+S35*depreciation!$N$68</f>
        <v>107837.61576572403</v>
      </c>
      <c r="T39" s="531">
        <f>+T35*depreciation!$N$68</f>
        <v>108964.40637942769</v>
      </c>
      <c r="U39" s="531">
        <f>+U35*depreciation!$N$68</f>
        <v>110152.45419809401</v>
      </c>
      <c r="V39" s="531">
        <f>+V35*depreciation!$N$68</f>
        <v>111361.41418077837</v>
      </c>
      <c r="W39" s="531">
        <f>+W35*depreciation!$N$68</f>
        <v>112561.35313200328</v>
      </c>
      <c r="X39" s="531">
        <f>+X35*depreciation!$N$68</f>
        <v>113758.76905920416</v>
      </c>
      <c r="Y39" s="531">
        <f>+Y35*depreciation!$N$68</f>
        <v>114977.7903745681</v>
      </c>
      <c r="Z39" s="531">
        <f>+Z35*depreciation!$N$68</f>
        <v>116215.13864996529</v>
      </c>
      <c r="AA39" s="531">
        <f>+AA35*depreciation!$N$68</f>
        <v>117422.21474536089</v>
      </c>
      <c r="AB39" s="531">
        <f>+AB35*depreciation!$N$68</f>
        <v>118542.2621269151</v>
      </c>
      <c r="AC39" s="529">
        <f>SUM(Q39:AB39)</f>
        <v>1344372.1081832335</v>
      </c>
    </row>
    <row r="40" spans="2:29">
      <c r="B40" s="512" t="s">
        <v>3111</v>
      </c>
      <c r="C40" s="529">
        <f>+C39</f>
        <v>93178.599461119418</v>
      </c>
      <c r="D40" s="529">
        <f t="shared" ref="D40:N40" si="4">+C40+D39</f>
        <v>187252.00478649521</v>
      </c>
      <c r="E40" s="529">
        <f t="shared" si="4"/>
        <v>282265.42533682787</v>
      </c>
      <c r="F40" s="529">
        <f t="shared" si="4"/>
        <v>378276.58917599503</v>
      </c>
      <c r="G40" s="529">
        <f t="shared" si="4"/>
        <v>475348.99660815374</v>
      </c>
      <c r="H40" s="529">
        <f t="shared" si="4"/>
        <v>573528.90508622618</v>
      </c>
      <c r="I40" s="529">
        <f t="shared" si="4"/>
        <v>672826.61616201559</v>
      </c>
      <c r="J40" s="529">
        <f t="shared" si="4"/>
        <v>773241.18069894775</v>
      </c>
      <c r="K40" s="529">
        <f t="shared" si="4"/>
        <v>874787.64939085278</v>
      </c>
      <c r="L40" s="529">
        <f t="shared" si="4"/>
        <v>977468.36276754015</v>
      </c>
      <c r="M40" s="529">
        <f t="shared" si="4"/>
        <v>1081255.423650048</v>
      </c>
      <c r="N40" s="529">
        <f t="shared" si="4"/>
        <v>1186073.3136219021</v>
      </c>
      <c r="O40" s="529"/>
      <c r="Q40" s="529">
        <f>+N40+Q39</f>
        <v>1291865.3998536344</v>
      </c>
      <c r="R40" s="529">
        <f t="shared" ref="R40:AB40" si="5">+Q40+R39</f>
        <v>1398652.0031930951</v>
      </c>
      <c r="S40" s="529">
        <f t="shared" si="5"/>
        <v>1506489.6189588192</v>
      </c>
      <c r="T40" s="529">
        <f t="shared" si="5"/>
        <v>1615454.025338247</v>
      </c>
      <c r="U40" s="529">
        <f t="shared" si="5"/>
        <v>1725606.479536341</v>
      </c>
      <c r="V40" s="529">
        <f t="shared" si="5"/>
        <v>1836967.8937171195</v>
      </c>
      <c r="W40" s="529">
        <f t="shared" si="5"/>
        <v>1949529.2468491227</v>
      </c>
      <c r="X40" s="529">
        <f t="shared" si="5"/>
        <v>2063288.015908327</v>
      </c>
      <c r="Y40" s="529">
        <f t="shared" si="5"/>
        <v>2178265.8062828952</v>
      </c>
      <c r="Z40" s="529">
        <f t="shared" si="5"/>
        <v>2294480.9449328603</v>
      </c>
      <c r="AA40" s="529">
        <f t="shared" si="5"/>
        <v>2411903.1596782212</v>
      </c>
      <c r="AB40" s="529">
        <f t="shared" si="5"/>
        <v>2530445.4218051364</v>
      </c>
    </row>
    <row r="42" spans="2:29">
      <c r="B42" s="530" t="s">
        <v>94</v>
      </c>
    </row>
    <row r="43" spans="2:29">
      <c r="B43" s="512" t="s">
        <v>3110</v>
      </c>
      <c r="C43" s="529">
        <f>+C39-C35</f>
        <v>-212.89627535783802</v>
      </c>
      <c r="D43" s="529">
        <f t="shared" ref="D43:N43" si="6">+D39-D35</f>
        <v>-214.94074519071728</v>
      </c>
      <c r="E43" s="529">
        <f t="shared" si="6"/>
        <v>-217.08851024975593</v>
      </c>
      <c r="F43" s="529">
        <f t="shared" si="6"/>
        <v>-219.36817351133504</v>
      </c>
      <c r="G43" s="529">
        <f t="shared" si="6"/>
        <v>-221.79292350223113</v>
      </c>
      <c r="H43" s="529">
        <f t="shared" si="6"/>
        <v>-224.32336342077178</v>
      </c>
      <c r="I43" s="529">
        <f t="shared" si="6"/>
        <v>-226.87734052512678</v>
      </c>
      <c r="J43" s="529">
        <f t="shared" si="6"/>
        <v>-229.42914902378106</v>
      </c>
      <c r="K43" s="529">
        <f t="shared" si="6"/>
        <v>-232.01534564027679</v>
      </c>
      <c r="L43" s="529">
        <f t="shared" si="6"/>
        <v>-234.60688994477096</v>
      </c>
      <c r="M43" s="529">
        <f t="shared" si="6"/>
        <v>-237.13469423247443</v>
      </c>
      <c r="N43" s="529">
        <f t="shared" si="6"/>
        <v>-239.48995257422212</v>
      </c>
      <c r="O43" s="529">
        <f>SUM(C43:N43)</f>
        <v>-2709.9633631733013</v>
      </c>
      <c r="Q43" s="529">
        <f>+Q39-Q35</f>
        <v>-241.71581512629928</v>
      </c>
      <c r="R43" s="529">
        <f t="shared" ref="R43:AB43" si="7">+R39-R35</f>
        <v>-243.98810714656429</v>
      </c>
      <c r="S43" s="529">
        <f t="shared" si="7"/>
        <v>-246.38948076883389</v>
      </c>
      <c r="T43" s="529">
        <f t="shared" si="7"/>
        <v>-248.96399386682606</v>
      </c>
      <c r="U43" s="529">
        <f t="shared" si="7"/>
        <v>-251.67846861750877</v>
      </c>
      <c r="V43" s="529">
        <f t="shared" si="7"/>
        <v>-254.44072388706263</v>
      </c>
      <c r="W43" s="529">
        <f t="shared" si="7"/>
        <v>-257.18236772855744</v>
      </c>
      <c r="X43" s="529">
        <f t="shared" si="7"/>
        <v>-259.91824691572401</v>
      </c>
      <c r="Y43" s="529">
        <f t="shared" si="7"/>
        <v>-262.70349051376979</v>
      </c>
      <c r="Z43" s="529">
        <f t="shared" si="7"/>
        <v>-265.53060790634481</v>
      </c>
      <c r="AA43" s="529">
        <f t="shared" si="7"/>
        <v>-268.28855883359211</v>
      </c>
      <c r="AB43" s="529">
        <f t="shared" si="7"/>
        <v>-270.84766486368608</v>
      </c>
      <c r="AC43" s="529">
        <f>SUM(Q43:AB43)</f>
        <v>-3071.6475261747692</v>
      </c>
    </row>
    <row r="44" spans="2:29">
      <c r="B44" s="512" t="s">
        <v>3111</v>
      </c>
      <c r="C44" s="529">
        <f>+C40-C36</f>
        <v>-212.89627535783802</v>
      </c>
      <c r="D44" s="529">
        <f t="shared" ref="D44:N44" si="8">+D40-D36</f>
        <v>-427.8370205485553</v>
      </c>
      <c r="E44" s="529">
        <f t="shared" si="8"/>
        <v>-644.92553079832578</v>
      </c>
      <c r="F44" s="529">
        <f t="shared" si="8"/>
        <v>-864.29370430967538</v>
      </c>
      <c r="G44" s="529">
        <f t="shared" si="8"/>
        <v>-1086.086627811892</v>
      </c>
      <c r="H44" s="529">
        <f t="shared" si="8"/>
        <v>-1310.4099912326783</v>
      </c>
      <c r="I44" s="529">
        <f t="shared" si="8"/>
        <v>-1537.2873317578342</v>
      </c>
      <c r="J44" s="529">
        <f t="shared" si="8"/>
        <v>-1766.716480781557</v>
      </c>
      <c r="K44" s="529">
        <f t="shared" si="8"/>
        <v>-1998.7318264218047</v>
      </c>
      <c r="L44" s="529">
        <f t="shared" si="8"/>
        <v>-2233.3387163665611</v>
      </c>
      <c r="M44" s="529">
        <f t="shared" si="8"/>
        <v>-2470.4734105989337</v>
      </c>
      <c r="N44" s="529">
        <f t="shared" si="8"/>
        <v>-2709.9633631731849</v>
      </c>
      <c r="Q44" s="529">
        <f>+Q40-Q36</f>
        <v>-2951.6791782993823</v>
      </c>
      <c r="R44" s="529">
        <f t="shared" ref="R44:AB44" si="9">+R40-R36</f>
        <v>-3195.6672854458448</v>
      </c>
      <c r="S44" s="529">
        <f t="shared" si="9"/>
        <v>-3442.0567662145477</v>
      </c>
      <c r="T44" s="529">
        <f t="shared" si="9"/>
        <v>-3691.0207600812428</v>
      </c>
      <c r="U44" s="529">
        <f t="shared" si="9"/>
        <v>-3942.6992286986206</v>
      </c>
      <c r="V44" s="529">
        <f t="shared" si="9"/>
        <v>-4197.1399525855668</v>
      </c>
      <c r="W44" s="529">
        <f t="shared" si="9"/>
        <v>-4454.3223203141242</v>
      </c>
      <c r="X44" s="529">
        <f t="shared" si="9"/>
        <v>-4714.2405672296882</v>
      </c>
      <c r="Y44" s="529">
        <f t="shared" si="9"/>
        <v>-4976.9440577435307</v>
      </c>
      <c r="Z44" s="529">
        <f t="shared" si="9"/>
        <v>-5242.4746656501666</v>
      </c>
      <c r="AA44" s="529">
        <f t="shared" si="9"/>
        <v>-5510.7632244839333</v>
      </c>
      <c r="AB44" s="529">
        <f t="shared" si="9"/>
        <v>-5781.6108893477358</v>
      </c>
    </row>
    <row r="46" spans="2:29">
      <c r="N46" s="512" t="s">
        <v>3114</v>
      </c>
      <c r="O46" s="529">
        <f>SUM(C44:N44)/13</f>
        <v>-1327.9200214737571</v>
      </c>
      <c r="AB46" s="512" t="s">
        <v>3114</v>
      </c>
      <c r="AC46" s="529">
        <f>SUM(N44:AB44)/13</f>
        <v>-4216.1986353282746</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49"/>
  <sheetViews>
    <sheetView topLeftCell="W1" workbookViewId="0">
      <selection activeCell="W1" sqref="W1:W2"/>
    </sheetView>
  </sheetViews>
  <sheetFormatPr defaultColWidth="9.33203125" defaultRowHeight="11.25"/>
  <cols>
    <col min="1" max="1" width="65.83203125" style="1" bestFit="1" customWidth="1"/>
    <col min="2" max="2" width="9.33203125" style="1"/>
    <col min="3" max="3" width="8.1640625" style="1" bestFit="1" customWidth="1"/>
    <col min="4" max="15" width="14.5" style="1" bestFit="1" customWidth="1"/>
    <col min="16" max="17" width="15.83203125" style="1" bestFit="1" customWidth="1"/>
    <col min="18" max="18" width="12" style="1" bestFit="1" customWidth="1"/>
    <col min="19" max="19" width="15.83203125" style="1" bestFit="1" customWidth="1"/>
    <col min="20" max="20" width="14.5" style="1" bestFit="1" customWidth="1"/>
    <col min="21" max="31" width="15.83203125" style="1" bestFit="1" customWidth="1"/>
    <col min="32" max="32" width="18.5" style="1" bestFit="1" customWidth="1"/>
    <col min="33" max="33" width="15.83203125" style="1" bestFit="1" customWidth="1"/>
    <col min="34" max="34" width="12" style="1" bestFit="1" customWidth="1"/>
    <col min="35" max="35" width="16.33203125" style="1" bestFit="1" customWidth="1"/>
    <col min="36" max="16384" width="9.33203125" style="1"/>
  </cols>
  <sheetData>
    <row r="1" spans="1:35">
      <c r="W1" s="299" t="s">
        <v>3295</v>
      </c>
    </row>
    <row r="2" spans="1:35">
      <c r="W2" s="299" t="s">
        <v>3288</v>
      </c>
    </row>
    <row r="6" spans="1:35" ht="12.75">
      <c r="A6" s="680" t="s">
        <v>108</v>
      </c>
    </row>
    <row r="7" spans="1:35" ht="12.75">
      <c r="C7" s="35"/>
      <c r="D7" s="35"/>
      <c r="E7" s="35"/>
      <c r="F7" s="35"/>
      <c r="G7" s="35"/>
      <c r="H7" s="35"/>
      <c r="I7" s="35"/>
      <c r="J7" s="35"/>
      <c r="K7" s="35"/>
      <c r="L7" s="35"/>
      <c r="M7" s="35"/>
      <c r="N7" s="35"/>
      <c r="O7" s="35"/>
      <c r="P7" s="58">
        <v>2017</v>
      </c>
      <c r="Q7" s="58">
        <v>2017</v>
      </c>
      <c r="R7" s="58"/>
      <c r="S7" s="35"/>
      <c r="T7" s="35"/>
      <c r="U7" s="35"/>
      <c r="V7" s="35"/>
      <c r="W7" s="35"/>
      <c r="X7" s="35"/>
      <c r="Y7" s="35"/>
      <c r="Z7" s="35"/>
      <c r="AA7" s="35"/>
      <c r="AB7" s="35"/>
      <c r="AC7" s="35"/>
      <c r="AD7" s="35"/>
      <c r="AE7" s="35"/>
      <c r="AF7" s="58">
        <v>2018</v>
      </c>
      <c r="AG7" s="58">
        <v>2018</v>
      </c>
      <c r="AH7" s="58"/>
      <c r="AI7" s="35"/>
    </row>
    <row r="8" spans="1:35" ht="12.75">
      <c r="C8" s="60">
        <v>42705</v>
      </c>
      <c r="D8" s="60">
        <v>42736</v>
      </c>
      <c r="E8" s="60">
        <v>42767</v>
      </c>
      <c r="F8" s="60">
        <v>42795</v>
      </c>
      <c r="G8" s="60">
        <v>42826</v>
      </c>
      <c r="H8" s="60">
        <v>42856</v>
      </c>
      <c r="I8" s="60">
        <v>42887</v>
      </c>
      <c r="J8" s="60">
        <v>42917</v>
      </c>
      <c r="K8" s="60">
        <v>42948</v>
      </c>
      <c r="L8" s="60">
        <v>42979</v>
      </c>
      <c r="M8" s="60">
        <v>43009</v>
      </c>
      <c r="N8" s="60">
        <v>43040</v>
      </c>
      <c r="O8" s="60">
        <v>43070</v>
      </c>
      <c r="P8" s="60" t="s">
        <v>59</v>
      </c>
      <c r="Q8" s="61" t="s">
        <v>105</v>
      </c>
      <c r="R8" s="63"/>
      <c r="S8" s="35"/>
      <c r="T8" s="60">
        <v>43101</v>
      </c>
      <c r="U8" s="60">
        <v>43132</v>
      </c>
      <c r="V8" s="60">
        <v>43160</v>
      </c>
      <c r="W8" s="60">
        <v>43191</v>
      </c>
      <c r="X8" s="60">
        <v>43221</v>
      </c>
      <c r="Y8" s="60">
        <v>43252</v>
      </c>
      <c r="Z8" s="60">
        <v>43282</v>
      </c>
      <c r="AA8" s="60">
        <v>43313</v>
      </c>
      <c r="AB8" s="60">
        <v>43344</v>
      </c>
      <c r="AC8" s="60">
        <v>43374</v>
      </c>
      <c r="AD8" s="60">
        <v>43405</v>
      </c>
      <c r="AE8" s="60">
        <v>43435</v>
      </c>
      <c r="AF8" s="60" t="s">
        <v>59</v>
      </c>
      <c r="AG8" s="61" t="s">
        <v>105</v>
      </c>
      <c r="AH8" s="63"/>
      <c r="AI8" s="35"/>
    </row>
    <row r="9" spans="1:35" ht="15">
      <c r="A9" s="64" t="s">
        <v>113</v>
      </c>
      <c r="B9" s="53"/>
      <c r="C9" s="53"/>
      <c r="D9" s="52"/>
      <c r="E9" s="52"/>
      <c r="F9" s="52"/>
      <c r="G9" s="52"/>
      <c r="H9" s="52"/>
      <c r="I9" s="52"/>
      <c r="J9" s="52"/>
      <c r="K9" s="52"/>
      <c r="L9" s="52"/>
      <c r="M9" s="52"/>
      <c r="N9" s="52"/>
      <c r="O9" s="52"/>
      <c r="P9" s="53"/>
      <c r="Q9" s="56"/>
      <c r="R9" s="56"/>
      <c r="S9" s="52"/>
      <c r="T9" s="52"/>
      <c r="U9" s="52"/>
      <c r="V9" s="52"/>
      <c r="W9" s="52"/>
      <c r="X9" s="52"/>
      <c r="Y9" s="52"/>
      <c r="Z9" s="52"/>
      <c r="AA9" s="52"/>
      <c r="AB9" s="52"/>
      <c r="AC9" s="52"/>
      <c r="AD9" s="52"/>
      <c r="AE9" s="52"/>
      <c r="AF9" s="53"/>
      <c r="AG9" s="56"/>
      <c r="AH9" s="56"/>
      <c r="AI9" s="52"/>
    </row>
    <row r="10" spans="1:35" ht="14.25">
      <c r="A10" s="54" t="s">
        <v>112</v>
      </c>
      <c r="B10" s="53" t="s">
        <v>63</v>
      </c>
      <c r="C10" s="53"/>
      <c r="D10" s="55">
        <f>+[32]Breakdown!$F$61</f>
        <v>240755.08780386392</v>
      </c>
      <c r="E10" s="55">
        <f t="shared" ref="E10:O10" si="0">+D10</f>
        <v>240755.08780386392</v>
      </c>
      <c r="F10" s="55">
        <f t="shared" si="0"/>
        <v>240755.08780386392</v>
      </c>
      <c r="G10" s="55">
        <f t="shared" si="0"/>
        <v>240755.08780386392</v>
      </c>
      <c r="H10" s="55">
        <f t="shared" si="0"/>
        <v>240755.08780386392</v>
      </c>
      <c r="I10" s="55">
        <f t="shared" si="0"/>
        <v>240755.08780386392</v>
      </c>
      <c r="J10" s="55">
        <f t="shared" si="0"/>
        <v>240755.08780386392</v>
      </c>
      <c r="K10" s="55">
        <f t="shared" si="0"/>
        <v>240755.08780386392</v>
      </c>
      <c r="L10" s="55">
        <f t="shared" si="0"/>
        <v>240755.08780386392</v>
      </c>
      <c r="M10" s="55">
        <f t="shared" si="0"/>
        <v>240755.08780386392</v>
      </c>
      <c r="N10" s="55">
        <f t="shared" si="0"/>
        <v>240755.08780386392</v>
      </c>
      <c r="O10" s="55">
        <f t="shared" si="0"/>
        <v>240755.08780386392</v>
      </c>
      <c r="P10" s="56">
        <f>SUM(D10:O10)</f>
        <v>2889061.053646367</v>
      </c>
      <c r="Q10" s="50"/>
      <c r="R10" s="50"/>
      <c r="S10" s="52"/>
      <c r="T10" s="55">
        <f>+O10</f>
        <v>240755.08780386392</v>
      </c>
      <c r="U10" s="55">
        <f t="shared" ref="U10:AE10" si="1">+T10</f>
        <v>240755.08780386392</v>
      </c>
      <c r="V10" s="55">
        <f t="shared" si="1"/>
        <v>240755.08780386392</v>
      </c>
      <c r="W10" s="55">
        <f t="shared" si="1"/>
        <v>240755.08780386392</v>
      </c>
      <c r="X10" s="55">
        <f t="shared" si="1"/>
        <v>240755.08780386392</v>
      </c>
      <c r="Y10" s="55">
        <f t="shared" si="1"/>
        <v>240755.08780386392</v>
      </c>
      <c r="Z10" s="55">
        <f t="shared" si="1"/>
        <v>240755.08780386392</v>
      </c>
      <c r="AA10" s="55">
        <f t="shared" si="1"/>
        <v>240755.08780386392</v>
      </c>
      <c r="AB10" s="55">
        <f t="shared" si="1"/>
        <v>240755.08780386392</v>
      </c>
      <c r="AC10" s="55">
        <f t="shared" si="1"/>
        <v>240755.08780386392</v>
      </c>
      <c r="AD10" s="55">
        <f t="shared" si="1"/>
        <v>240755.08780386392</v>
      </c>
      <c r="AE10" s="55">
        <f t="shared" si="1"/>
        <v>240755.08780386392</v>
      </c>
      <c r="AF10" s="55">
        <f>SUM(T10:AE10)</f>
        <v>2889061.053646367</v>
      </c>
      <c r="AG10" s="50"/>
      <c r="AH10" s="50"/>
      <c r="AI10" s="52"/>
    </row>
    <row r="11" spans="1:35" ht="14.25">
      <c r="A11" s="54" t="s">
        <v>111</v>
      </c>
      <c r="B11" s="53" t="s">
        <v>63</v>
      </c>
      <c r="C11" s="53"/>
      <c r="D11" s="48">
        <f>+[32]Breakdown!$F$62</f>
        <v>494428.4571567268</v>
      </c>
      <c r="E11" s="48">
        <f t="shared" ref="E11:O11" si="2">+D11</f>
        <v>494428.4571567268</v>
      </c>
      <c r="F11" s="48">
        <f t="shared" si="2"/>
        <v>494428.4571567268</v>
      </c>
      <c r="G11" s="48">
        <f t="shared" si="2"/>
        <v>494428.4571567268</v>
      </c>
      <c r="H11" s="48">
        <f t="shared" si="2"/>
        <v>494428.4571567268</v>
      </c>
      <c r="I11" s="48">
        <f t="shared" si="2"/>
        <v>494428.4571567268</v>
      </c>
      <c r="J11" s="48">
        <f t="shared" si="2"/>
        <v>494428.4571567268</v>
      </c>
      <c r="K11" s="48">
        <f t="shared" si="2"/>
        <v>494428.4571567268</v>
      </c>
      <c r="L11" s="48">
        <f t="shared" si="2"/>
        <v>494428.4571567268</v>
      </c>
      <c r="M11" s="48">
        <f t="shared" si="2"/>
        <v>494428.4571567268</v>
      </c>
      <c r="N11" s="48">
        <f t="shared" si="2"/>
        <v>494428.4571567268</v>
      </c>
      <c r="O11" s="48">
        <f t="shared" si="2"/>
        <v>494428.4571567268</v>
      </c>
      <c r="P11" s="48">
        <f>SUM(D11:O11)</f>
        <v>5933141.4858807223</v>
      </c>
      <c r="Q11" s="50"/>
      <c r="R11" s="50"/>
      <c r="S11" s="52"/>
      <c r="T11" s="47">
        <f>+O11</f>
        <v>494428.4571567268</v>
      </c>
      <c r="U11" s="47">
        <f t="shared" ref="U11:AE11" si="3">+T11</f>
        <v>494428.4571567268</v>
      </c>
      <c r="V11" s="47">
        <f t="shared" si="3"/>
        <v>494428.4571567268</v>
      </c>
      <c r="W11" s="47">
        <f t="shared" si="3"/>
        <v>494428.4571567268</v>
      </c>
      <c r="X11" s="47">
        <f t="shared" si="3"/>
        <v>494428.4571567268</v>
      </c>
      <c r="Y11" s="47">
        <f t="shared" si="3"/>
        <v>494428.4571567268</v>
      </c>
      <c r="Z11" s="47">
        <f t="shared" si="3"/>
        <v>494428.4571567268</v>
      </c>
      <c r="AA11" s="47">
        <f t="shared" si="3"/>
        <v>494428.4571567268</v>
      </c>
      <c r="AB11" s="47">
        <f t="shared" si="3"/>
        <v>494428.4571567268</v>
      </c>
      <c r="AC11" s="47">
        <f t="shared" si="3"/>
        <v>494428.4571567268</v>
      </c>
      <c r="AD11" s="47">
        <f t="shared" si="3"/>
        <v>494428.4571567268</v>
      </c>
      <c r="AE11" s="47">
        <f t="shared" si="3"/>
        <v>494428.4571567268</v>
      </c>
      <c r="AF11" s="48">
        <f>SUM(T11:AE11)</f>
        <v>5933141.4858807223</v>
      </c>
      <c r="AG11" s="50"/>
      <c r="AH11" s="50"/>
      <c r="AI11" s="52"/>
    </row>
    <row r="12" spans="1:35" ht="14.25">
      <c r="A12" s="54" t="s">
        <v>59</v>
      </c>
      <c r="B12" s="53"/>
      <c r="C12" s="53"/>
      <c r="D12" s="55">
        <f t="shared" ref="D12:P12" si="4">SUM(D10:D11)</f>
        <v>735183.54496059078</v>
      </c>
      <c r="E12" s="55">
        <f t="shared" si="4"/>
        <v>735183.54496059078</v>
      </c>
      <c r="F12" s="55">
        <f t="shared" si="4"/>
        <v>735183.54496059078</v>
      </c>
      <c r="G12" s="55">
        <f t="shared" si="4"/>
        <v>735183.54496059078</v>
      </c>
      <c r="H12" s="55">
        <f t="shared" si="4"/>
        <v>735183.54496059078</v>
      </c>
      <c r="I12" s="55">
        <f t="shared" si="4"/>
        <v>735183.54496059078</v>
      </c>
      <c r="J12" s="55">
        <f t="shared" si="4"/>
        <v>735183.54496059078</v>
      </c>
      <c r="K12" s="55">
        <f t="shared" si="4"/>
        <v>735183.54496059078</v>
      </c>
      <c r="L12" s="55">
        <f t="shared" si="4"/>
        <v>735183.54496059078</v>
      </c>
      <c r="M12" s="55">
        <f t="shared" si="4"/>
        <v>735183.54496059078</v>
      </c>
      <c r="N12" s="55">
        <f t="shared" si="4"/>
        <v>735183.54496059078</v>
      </c>
      <c r="O12" s="55">
        <f t="shared" si="4"/>
        <v>735183.54496059078</v>
      </c>
      <c r="P12" s="55">
        <f t="shared" si="4"/>
        <v>8822202.5395270884</v>
      </c>
      <c r="Q12" s="50"/>
      <c r="R12" s="50"/>
      <c r="S12" s="52"/>
      <c r="T12" s="55">
        <f t="shared" ref="T12:AF12" si="5">SUM(T10:T11)</f>
        <v>735183.54496059078</v>
      </c>
      <c r="U12" s="55">
        <f t="shared" si="5"/>
        <v>735183.54496059078</v>
      </c>
      <c r="V12" s="55">
        <f t="shared" si="5"/>
        <v>735183.54496059078</v>
      </c>
      <c r="W12" s="55">
        <f t="shared" si="5"/>
        <v>735183.54496059078</v>
      </c>
      <c r="X12" s="55">
        <f t="shared" si="5"/>
        <v>735183.54496059078</v>
      </c>
      <c r="Y12" s="55">
        <f t="shared" si="5"/>
        <v>735183.54496059078</v>
      </c>
      <c r="Z12" s="55">
        <f t="shared" si="5"/>
        <v>735183.54496059078</v>
      </c>
      <c r="AA12" s="55">
        <f t="shared" si="5"/>
        <v>735183.54496059078</v>
      </c>
      <c r="AB12" s="55">
        <f t="shared" si="5"/>
        <v>735183.54496059078</v>
      </c>
      <c r="AC12" s="55">
        <f t="shared" si="5"/>
        <v>735183.54496059078</v>
      </c>
      <c r="AD12" s="55">
        <f t="shared" si="5"/>
        <v>735183.54496059078</v>
      </c>
      <c r="AE12" s="55">
        <f t="shared" si="5"/>
        <v>735183.54496059078</v>
      </c>
      <c r="AF12" s="55">
        <f t="shared" si="5"/>
        <v>8822202.5395270884</v>
      </c>
      <c r="AG12" s="50"/>
      <c r="AH12" s="50"/>
      <c r="AI12" s="52"/>
    </row>
    <row r="13" spans="1:35" ht="14.25">
      <c r="A13" s="54"/>
      <c r="B13" s="53"/>
      <c r="C13" s="53"/>
      <c r="D13" s="55"/>
      <c r="E13" s="55"/>
      <c r="F13" s="55"/>
      <c r="G13" s="55"/>
      <c r="H13" s="55"/>
      <c r="I13" s="55"/>
      <c r="J13" s="55"/>
      <c r="K13" s="55"/>
      <c r="L13" s="55"/>
      <c r="M13" s="55"/>
      <c r="N13" s="55"/>
      <c r="O13" s="55"/>
      <c r="P13" s="55"/>
      <c r="Q13" s="52"/>
      <c r="R13" s="52"/>
      <c r="S13" s="52"/>
      <c r="T13" s="52"/>
      <c r="U13" s="52"/>
      <c r="V13" s="52"/>
      <c r="W13" s="52"/>
      <c r="X13" s="52"/>
      <c r="Y13" s="52"/>
      <c r="Z13" s="52"/>
      <c r="AA13" s="52"/>
      <c r="AB13" s="52"/>
      <c r="AC13" s="52"/>
      <c r="AD13" s="52"/>
      <c r="AE13" s="52"/>
      <c r="AF13" s="51"/>
      <c r="AG13" s="52"/>
      <c r="AH13" s="52"/>
      <c r="AI13" s="52"/>
    </row>
    <row r="14" spans="1:35" ht="14.25">
      <c r="A14" s="54"/>
      <c r="B14" s="53"/>
      <c r="C14" s="53"/>
      <c r="D14" s="55"/>
      <c r="E14" s="55"/>
      <c r="F14" s="55"/>
      <c r="G14" s="55"/>
      <c r="H14" s="55"/>
      <c r="I14" s="55"/>
      <c r="J14" s="55"/>
      <c r="K14" s="55"/>
      <c r="L14" s="55"/>
      <c r="M14" s="55"/>
      <c r="N14" s="55"/>
      <c r="O14" s="55"/>
      <c r="P14" s="55"/>
      <c r="Q14" s="52"/>
      <c r="R14" s="52"/>
      <c r="S14" s="52"/>
      <c r="T14" s="52"/>
      <c r="U14" s="52"/>
      <c r="V14" s="52"/>
      <c r="W14" s="52"/>
      <c r="X14" s="52"/>
      <c r="Y14" s="52"/>
      <c r="Z14" s="52"/>
      <c r="AA14" s="52"/>
      <c r="AB14" s="52"/>
      <c r="AC14" s="52"/>
      <c r="AD14" s="52"/>
      <c r="AE14" s="52"/>
      <c r="AF14" s="51"/>
      <c r="AG14" s="52"/>
      <c r="AH14" s="52"/>
      <c r="AI14" s="52"/>
    </row>
    <row r="15" spans="1:35" ht="14.25">
      <c r="A15" s="54"/>
      <c r="B15" s="53"/>
      <c r="C15" s="53"/>
      <c r="D15" s="52"/>
      <c r="E15" s="52"/>
      <c r="F15" s="52"/>
      <c r="G15" s="52"/>
      <c r="H15" s="52"/>
      <c r="I15" s="52"/>
      <c r="J15" s="52"/>
      <c r="K15" s="52"/>
      <c r="L15" s="52"/>
      <c r="M15" s="52"/>
      <c r="N15" s="52"/>
      <c r="O15" s="52"/>
      <c r="P15" s="51"/>
      <c r="Q15" s="50"/>
      <c r="R15" s="50"/>
      <c r="S15" s="52"/>
      <c r="T15" s="52"/>
      <c r="U15" s="52"/>
      <c r="V15" s="52"/>
      <c r="W15" s="52"/>
      <c r="X15" s="52"/>
      <c r="Y15" s="52"/>
      <c r="Z15" s="52"/>
      <c r="AA15" s="52"/>
      <c r="AB15" s="52"/>
      <c r="AC15" s="52"/>
      <c r="AD15" s="52"/>
      <c r="AE15" s="52"/>
      <c r="AF15" s="51"/>
      <c r="AG15" s="50"/>
      <c r="AH15" s="50"/>
      <c r="AI15" s="52"/>
    </row>
    <row r="16" spans="1:35" ht="14.25">
      <c r="A16" s="54" t="s">
        <v>110</v>
      </c>
      <c r="B16" s="53" t="s">
        <v>62</v>
      </c>
      <c r="C16" s="53"/>
      <c r="D16" s="49">
        <f>-D10</f>
        <v>-240755.08780386392</v>
      </c>
      <c r="E16" s="49">
        <f t="shared" ref="E16:O16" si="6">D16-E10</f>
        <v>-481510.17560772784</v>
      </c>
      <c r="F16" s="49">
        <f t="shared" si="6"/>
        <v>-722265.26341159176</v>
      </c>
      <c r="G16" s="49">
        <f t="shared" si="6"/>
        <v>-963020.35121545568</v>
      </c>
      <c r="H16" s="49">
        <f t="shared" si="6"/>
        <v>-1203775.4390193196</v>
      </c>
      <c r="I16" s="49">
        <f t="shared" si="6"/>
        <v>-1444530.5268231835</v>
      </c>
      <c r="J16" s="49">
        <f t="shared" si="6"/>
        <v>-1685285.6146270474</v>
      </c>
      <c r="K16" s="49">
        <f t="shared" si="6"/>
        <v>-1926040.7024309114</v>
      </c>
      <c r="L16" s="49">
        <f t="shared" si="6"/>
        <v>-2166795.7902347753</v>
      </c>
      <c r="M16" s="49">
        <f t="shared" si="6"/>
        <v>-2407550.8780386392</v>
      </c>
      <c r="N16" s="49">
        <f t="shared" si="6"/>
        <v>-2648305.9658425031</v>
      </c>
      <c r="O16" s="49">
        <f t="shared" si="6"/>
        <v>-2889061.053646367</v>
      </c>
      <c r="P16" s="53"/>
      <c r="Q16" s="56">
        <f>SUM(D16:O16)/13</f>
        <v>-1444530.5268231833</v>
      </c>
      <c r="R16" s="56"/>
      <c r="S16" s="52"/>
      <c r="T16" s="49">
        <f>+O16-T10</f>
        <v>-3129816.141450231</v>
      </c>
      <c r="U16" s="49">
        <f t="shared" ref="U16:AE16" si="7">+T16-U10</f>
        <v>-3370571.2292540949</v>
      </c>
      <c r="V16" s="49">
        <f t="shared" si="7"/>
        <v>-3611326.3170579588</v>
      </c>
      <c r="W16" s="49">
        <f t="shared" si="7"/>
        <v>-3852081.4048618227</v>
      </c>
      <c r="X16" s="49">
        <f t="shared" si="7"/>
        <v>-4092836.4926656866</v>
      </c>
      <c r="Y16" s="49">
        <f t="shared" si="7"/>
        <v>-4333591.5804695506</v>
      </c>
      <c r="Z16" s="49">
        <f t="shared" si="7"/>
        <v>-4574346.6682734145</v>
      </c>
      <c r="AA16" s="49">
        <f t="shared" si="7"/>
        <v>-4815101.7560772784</v>
      </c>
      <c r="AB16" s="49">
        <f t="shared" si="7"/>
        <v>-5055856.8438811423</v>
      </c>
      <c r="AC16" s="49">
        <f t="shared" si="7"/>
        <v>-5296611.9316850062</v>
      </c>
      <c r="AD16" s="49">
        <f t="shared" si="7"/>
        <v>-5537367.0194888702</v>
      </c>
      <c r="AE16" s="49">
        <f t="shared" si="7"/>
        <v>-5778122.1072927341</v>
      </c>
      <c r="AF16" s="53"/>
      <c r="AG16" s="55">
        <f>(O16+SUM(T16:AE16))/13</f>
        <v>-4333591.5804695506</v>
      </c>
      <c r="AH16" s="56"/>
      <c r="AI16" s="52"/>
    </row>
    <row r="17" spans="1:35" ht="14.25">
      <c r="A17" s="54" t="s">
        <v>109</v>
      </c>
      <c r="B17" s="53" t="s">
        <v>62</v>
      </c>
      <c r="C17" s="53"/>
      <c r="D17" s="48">
        <f>-D11</f>
        <v>-494428.4571567268</v>
      </c>
      <c r="E17" s="48">
        <f t="shared" ref="E17:O17" si="8">D17-E11</f>
        <v>-988856.9143134536</v>
      </c>
      <c r="F17" s="48">
        <f t="shared" si="8"/>
        <v>-1483285.3714701803</v>
      </c>
      <c r="G17" s="48">
        <f t="shared" si="8"/>
        <v>-1977713.8286269072</v>
      </c>
      <c r="H17" s="48">
        <f t="shared" si="8"/>
        <v>-2472142.2857836341</v>
      </c>
      <c r="I17" s="48">
        <f t="shared" si="8"/>
        <v>-2966570.7429403607</v>
      </c>
      <c r="J17" s="48">
        <f t="shared" si="8"/>
        <v>-3460999.2000970873</v>
      </c>
      <c r="K17" s="48">
        <f t="shared" si="8"/>
        <v>-3955427.6572538139</v>
      </c>
      <c r="L17" s="48">
        <f t="shared" si="8"/>
        <v>-4449856.114410541</v>
      </c>
      <c r="M17" s="48">
        <f t="shared" si="8"/>
        <v>-4944284.5715672681</v>
      </c>
      <c r="N17" s="48">
        <f t="shared" si="8"/>
        <v>-5438713.0287239952</v>
      </c>
      <c r="O17" s="48">
        <f t="shared" si="8"/>
        <v>-5933141.4858807223</v>
      </c>
      <c r="P17" s="65"/>
      <c r="Q17" s="48">
        <f>SUM(D17:O17)/13</f>
        <v>-2966570.7429403611</v>
      </c>
      <c r="R17" s="65"/>
      <c r="S17" s="52"/>
      <c r="T17" s="47">
        <f>+O17-T11</f>
        <v>-6427569.9430374494</v>
      </c>
      <c r="U17" s="47">
        <f t="shared" ref="U17:AE17" si="9">+T17-U11</f>
        <v>-6921998.4001941765</v>
      </c>
      <c r="V17" s="47">
        <f t="shared" si="9"/>
        <v>-7416426.8573509036</v>
      </c>
      <c r="W17" s="47">
        <f t="shared" si="9"/>
        <v>-7910855.3145076307</v>
      </c>
      <c r="X17" s="47">
        <f t="shared" si="9"/>
        <v>-8405283.7716643568</v>
      </c>
      <c r="Y17" s="47">
        <f t="shared" si="9"/>
        <v>-8899712.2288210839</v>
      </c>
      <c r="Z17" s="47">
        <f t="shared" si="9"/>
        <v>-9394140.685977811</v>
      </c>
      <c r="AA17" s="47">
        <f t="shared" si="9"/>
        <v>-9888569.1431345381</v>
      </c>
      <c r="AB17" s="47">
        <f t="shared" si="9"/>
        <v>-10382997.600291265</v>
      </c>
      <c r="AC17" s="47">
        <f t="shared" si="9"/>
        <v>-10877426.057447992</v>
      </c>
      <c r="AD17" s="47">
        <f t="shared" si="9"/>
        <v>-11371854.514604719</v>
      </c>
      <c r="AE17" s="47">
        <f t="shared" si="9"/>
        <v>-11866282.971761446</v>
      </c>
      <c r="AF17" s="53"/>
      <c r="AG17" s="48">
        <f>(O17+SUM(T17:AE17))/13</f>
        <v>-8899712.2288210858</v>
      </c>
      <c r="AH17" s="65"/>
      <c r="AI17" s="52"/>
    </row>
    <row r="18" spans="1:35" ht="14.25">
      <c r="A18" s="54" t="s">
        <v>59</v>
      </c>
      <c r="B18" s="53"/>
      <c r="C18" s="53"/>
      <c r="D18" s="55">
        <f t="shared" ref="D18:O18" si="10">SUM(D16:D17)</f>
        <v>-735183.54496059078</v>
      </c>
      <c r="E18" s="55">
        <f t="shared" si="10"/>
        <v>-1470367.0899211816</v>
      </c>
      <c r="F18" s="55">
        <f t="shared" si="10"/>
        <v>-2205550.6348817721</v>
      </c>
      <c r="G18" s="55">
        <f t="shared" si="10"/>
        <v>-2940734.1798423631</v>
      </c>
      <c r="H18" s="55">
        <f t="shared" si="10"/>
        <v>-3675917.7248029537</v>
      </c>
      <c r="I18" s="55">
        <f t="shared" si="10"/>
        <v>-4411101.2697635442</v>
      </c>
      <c r="J18" s="55">
        <f t="shared" si="10"/>
        <v>-5146284.8147241343</v>
      </c>
      <c r="K18" s="55">
        <f t="shared" si="10"/>
        <v>-5881468.3596847253</v>
      </c>
      <c r="L18" s="55">
        <f t="shared" si="10"/>
        <v>-6616651.9046453163</v>
      </c>
      <c r="M18" s="55">
        <f t="shared" si="10"/>
        <v>-7351835.4496059073</v>
      </c>
      <c r="N18" s="55">
        <f t="shared" si="10"/>
        <v>-8087018.9945664983</v>
      </c>
      <c r="O18" s="55">
        <f t="shared" si="10"/>
        <v>-8822202.5395270884</v>
      </c>
      <c r="P18" s="57"/>
      <c r="Q18" s="55">
        <f>SUM(D18:O18)/13</f>
        <v>-4411101.2697635442</v>
      </c>
      <c r="R18" s="55"/>
      <c r="S18" s="52"/>
      <c r="T18" s="49">
        <f t="shared" ref="T18:AE18" si="11">SUM(T16:T17)</f>
        <v>-9557386.0844876803</v>
      </c>
      <c r="U18" s="49">
        <f t="shared" si="11"/>
        <v>-10292569.629448272</v>
      </c>
      <c r="V18" s="49">
        <f t="shared" si="11"/>
        <v>-11027753.174408862</v>
      </c>
      <c r="W18" s="49">
        <f t="shared" si="11"/>
        <v>-11762936.719369452</v>
      </c>
      <c r="X18" s="49">
        <f t="shared" si="11"/>
        <v>-12498120.264330044</v>
      </c>
      <c r="Y18" s="49">
        <f t="shared" si="11"/>
        <v>-13233303.809290634</v>
      </c>
      <c r="Z18" s="49">
        <f t="shared" si="11"/>
        <v>-13968487.354251225</v>
      </c>
      <c r="AA18" s="49">
        <f t="shared" si="11"/>
        <v>-14703670.899211816</v>
      </c>
      <c r="AB18" s="49">
        <f t="shared" si="11"/>
        <v>-15438854.444172408</v>
      </c>
      <c r="AC18" s="49">
        <f t="shared" si="11"/>
        <v>-16174037.989132999</v>
      </c>
      <c r="AD18" s="49">
        <f t="shared" si="11"/>
        <v>-16909221.534093589</v>
      </c>
      <c r="AE18" s="49">
        <f t="shared" si="11"/>
        <v>-17644405.079054181</v>
      </c>
      <c r="AF18" s="53"/>
      <c r="AG18" s="55">
        <f>SUM(AG16:AG17)</f>
        <v>-13233303.809290636</v>
      </c>
      <c r="AH18" s="55"/>
      <c r="AI18" s="52"/>
    </row>
    <row r="22" spans="1:35" ht="12.75">
      <c r="A22" s="680" t="s">
        <v>107</v>
      </c>
    </row>
    <row r="23" spans="1:35" ht="12.75">
      <c r="C23" s="35"/>
      <c r="D23" s="35"/>
      <c r="E23" s="35"/>
      <c r="F23" s="35"/>
      <c r="G23" s="35"/>
      <c r="H23" s="35"/>
      <c r="I23" s="35"/>
      <c r="J23" s="35"/>
      <c r="K23" s="35"/>
      <c r="L23" s="35"/>
      <c r="M23" s="35"/>
      <c r="N23" s="35"/>
      <c r="O23" s="35"/>
      <c r="P23" s="58">
        <v>2017</v>
      </c>
      <c r="Q23" s="58">
        <v>2017</v>
      </c>
      <c r="R23" s="58"/>
      <c r="S23" s="35"/>
      <c r="T23" s="35"/>
      <c r="U23" s="35"/>
      <c r="V23" s="35"/>
      <c r="W23" s="35"/>
      <c r="X23" s="35"/>
      <c r="Y23" s="35"/>
      <c r="Z23" s="35"/>
      <c r="AA23" s="35"/>
      <c r="AB23" s="35"/>
      <c r="AC23" s="35"/>
      <c r="AD23" s="35"/>
      <c r="AE23" s="35"/>
      <c r="AF23" s="58">
        <v>2018</v>
      </c>
      <c r="AG23" s="58">
        <v>2018</v>
      </c>
      <c r="AH23" s="58"/>
      <c r="AI23" s="35"/>
    </row>
    <row r="24" spans="1:35" ht="12.75">
      <c r="C24" s="60">
        <v>42705</v>
      </c>
      <c r="D24" s="60">
        <v>42736</v>
      </c>
      <c r="E24" s="60">
        <v>42767</v>
      </c>
      <c r="F24" s="60">
        <v>42795</v>
      </c>
      <c r="G24" s="60">
        <v>42826</v>
      </c>
      <c r="H24" s="60">
        <v>42856</v>
      </c>
      <c r="I24" s="60">
        <v>42887</v>
      </c>
      <c r="J24" s="60">
        <v>42917</v>
      </c>
      <c r="K24" s="60">
        <v>42948</v>
      </c>
      <c r="L24" s="60">
        <v>42979</v>
      </c>
      <c r="M24" s="60">
        <v>43009</v>
      </c>
      <c r="N24" s="60">
        <v>43040</v>
      </c>
      <c r="O24" s="60">
        <v>43070</v>
      </c>
      <c r="P24" s="60" t="s">
        <v>59</v>
      </c>
      <c r="Q24" s="61" t="s">
        <v>105</v>
      </c>
      <c r="R24" s="63"/>
      <c r="S24" s="35"/>
      <c r="T24" s="60">
        <v>43101</v>
      </c>
      <c r="U24" s="60">
        <v>43132</v>
      </c>
      <c r="V24" s="60">
        <v>43160</v>
      </c>
      <c r="W24" s="60">
        <v>43191</v>
      </c>
      <c r="X24" s="60">
        <v>43221</v>
      </c>
      <c r="Y24" s="60">
        <v>43252</v>
      </c>
      <c r="Z24" s="60">
        <v>43282</v>
      </c>
      <c r="AA24" s="60">
        <v>43313</v>
      </c>
      <c r="AB24" s="60">
        <v>43344</v>
      </c>
      <c r="AC24" s="60">
        <v>43374</v>
      </c>
      <c r="AD24" s="60">
        <v>43405</v>
      </c>
      <c r="AE24" s="60">
        <v>43435</v>
      </c>
      <c r="AF24" s="60" t="s">
        <v>59</v>
      </c>
      <c r="AG24" s="61" t="s">
        <v>105</v>
      </c>
      <c r="AH24" s="63"/>
      <c r="AI24" s="35"/>
    </row>
    <row r="25" spans="1:35" ht="15">
      <c r="A25" s="64" t="s">
        <v>113</v>
      </c>
      <c r="B25" s="53"/>
      <c r="C25" s="53"/>
      <c r="D25" s="52"/>
      <c r="E25" s="52"/>
      <c r="F25" s="52"/>
      <c r="G25" s="52"/>
      <c r="H25" s="52"/>
      <c r="I25" s="52"/>
      <c r="J25" s="52"/>
      <c r="K25" s="52"/>
      <c r="L25" s="52"/>
      <c r="M25" s="52"/>
      <c r="N25" s="52"/>
      <c r="O25" s="52"/>
      <c r="P25" s="53"/>
      <c r="Q25" s="56"/>
      <c r="R25" s="56"/>
      <c r="S25" s="52"/>
      <c r="T25" s="52"/>
      <c r="U25" s="52"/>
      <c r="V25" s="52"/>
      <c r="W25" s="52"/>
      <c r="X25" s="52"/>
      <c r="Y25" s="52"/>
      <c r="Z25" s="52"/>
      <c r="AA25" s="52"/>
      <c r="AB25" s="52"/>
      <c r="AC25" s="52"/>
      <c r="AD25" s="52"/>
      <c r="AE25" s="52"/>
      <c r="AF25" s="53"/>
      <c r="AG25" s="56"/>
      <c r="AH25" s="56"/>
      <c r="AI25" s="52"/>
    </row>
    <row r="26" spans="1:35" ht="14.25">
      <c r="A26" s="54" t="s">
        <v>112</v>
      </c>
      <c r="B26" s="53" t="s">
        <v>63</v>
      </c>
      <c r="C26" s="53"/>
      <c r="D26" s="55">
        <f>2992776/12</f>
        <v>249398</v>
      </c>
      <c r="E26" s="55">
        <f t="shared" ref="E26:O26" si="12">+D26</f>
        <v>249398</v>
      </c>
      <c r="F26" s="55">
        <f t="shared" si="12"/>
        <v>249398</v>
      </c>
      <c r="G26" s="55">
        <f t="shared" si="12"/>
        <v>249398</v>
      </c>
      <c r="H26" s="55">
        <f t="shared" si="12"/>
        <v>249398</v>
      </c>
      <c r="I26" s="55">
        <f t="shared" si="12"/>
        <v>249398</v>
      </c>
      <c r="J26" s="55">
        <f t="shared" si="12"/>
        <v>249398</v>
      </c>
      <c r="K26" s="55">
        <f t="shared" si="12"/>
        <v>249398</v>
      </c>
      <c r="L26" s="55">
        <f t="shared" si="12"/>
        <v>249398</v>
      </c>
      <c r="M26" s="55">
        <f t="shared" si="12"/>
        <v>249398</v>
      </c>
      <c r="N26" s="55">
        <f t="shared" si="12"/>
        <v>249398</v>
      </c>
      <c r="O26" s="55">
        <f t="shared" si="12"/>
        <v>249398</v>
      </c>
      <c r="P26" s="56">
        <f>SUM(D26:O26)</f>
        <v>2992776</v>
      </c>
      <c r="Q26" s="50"/>
      <c r="R26" s="50"/>
      <c r="S26" s="52"/>
      <c r="T26" s="55">
        <f>+O26</f>
        <v>249398</v>
      </c>
      <c r="U26" s="55">
        <f t="shared" ref="U26:AE26" si="13">+T26</f>
        <v>249398</v>
      </c>
      <c r="V26" s="55">
        <f t="shared" si="13"/>
        <v>249398</v>
      </c>
      <c r="W26" s="55">
        <f t="shared" si="13"/>
        <v>249398</v>
      </c>
      <c r="X26" s="55">
        <f t="shared" si="13"/>
        <v>249398</v>
      </c>
      <c r="Y26" s="55">
        <f t="shared" si="13"/>
        <v>249398</v>
      </c>
      <c r="Z26" s="55">
        <f t="shared" si="13"/>
        <v>249398</v>
      </c>
      <c r="AA26" s="55">
        <f t="shared" si="13"/>
        <v>249398</v>
      </c>
      <c r="AB26" s="55">
        <f t="shared" si="13"/>
        <v>249398</v>
      </c>
      <c r="AC26" s="55">
        <f t="shared" si="13"/>
        <v>249398</v>
      </c>
      <c r="AD26" s="55">
        <f t="shared" si="13"/>
        <v>249398</v>
      </c>
      <c r="AE26" s="55">
        <f t="shared" si="13"/>
        <v>249398</v>
      </c>
      <c r="AF26" s="55">
        <f>SUM(T26:AE26)</f>
        <v>2992776</v>
      </c>
      <c r="AG26" s="50"/>
      <c r="AH26" s="50"/>
      <c r="AI26" s="52"/>
    </row>
    <row r="27" spans="1:35" ht="14.25">
      <c r="A27" s="54" t="s">
        <v>111</v>
      </c>
      <c r="B27" s="53" t="s">
        <v>63</v>
      </c>
      <c r="C27" s="53"/>
      <c r="D27" s="48">
        <f>4380270/12</f>
        <v>365022.5</v>
      </c>
      <c r="E27" s="48">
        <f t="shared" ref="E27:O27" si="14">+D27</f>
        <v>365022.5</v>
      </c>
      <c r="F27" s="48">
        <f t="shared" si="14"/>
        <v>365022.5</v>
      </c>
      <c r="G27" s="48">
        <f t="shared" si="14"/>
        <v>365022.5</v>
      </c>
      <c r="H27" s="48">
        <f t="shared" si="14"/>
        <v>365022.5</v>
      </c>
      <c r="I27" s="48">
        <f t="shared" si="14"/>
        <v>365022.5</v>
      </c>
      <c r="J27" s="48">
        <f t="shared" si="14"/>
        <v>365022.5</v>
      </c>
      <c r="K27" s="48">
        <f t="shared" si="14"/>
        <v>365022.5</v>
      </c>
      <c r="L27" s="48">
        <f t="shared" si="14"/>
        <v>365022.5</v>
      </c>
      <c r="M27" s="48">
        <f t="shared" si="14"/>
        <v>365022.5</v>
      </c>
      <c r="N27" s="48">
        <f t="shared" si="14"/>
        <v>365022.5</v>
      </c>
      <c r="O27" s="48">
        <f t="shared" si="14"/>
        <v>365022.5</v>
      </c>
      <c r="P27" s="48">
        <f>SUM(D27:O27)</f>
        <v>4380270</v>
      </c>
      <c r="Q27" s="50"/>
      <c r="R27" s="50"/>
      <c r="S27" s="52"/>
      <c r="T27" s="47">
        <f>+O27</f>
        <v>365022.5</v>
      </c>
      <c r="U27" s="47">
        <f t="shared" ref="U27:AE27" si="15">+T27</f>
        <v>365022.5</v>
      </c>
      <c r="V27" s="47">
        <f t="shared" si="15"/>
        <v>365022.5</v>
      </c>
      <c r="W27" s="47">
        <f t="shared" si="15"/>
        <v>365022.5</v>
      </c>
      <c r="X27" s="47">
        <f t="shared" si="15"/>
        <v>365022.5</v>
      </c>
      <c r="Y27" s="47">
        <f t="shared" si="15"/>
        <v>365022.5</v>
      </c>
      <c r="Z27" s="47">
        <f t="shared" si="15"/>
        <v>365022.5</v>
      </c>
      <c r="AA27" s="47">
        <f t="shared" si="15"/>
        <v>365022.5</v>
      </c>
      <c r="AB27" s="47">
        <f t="shared" si="15"/>
        <v>365022.5</v>
      </c>
      <c r="AC27" s="47">
        <f t="shared" si="15"/>
        <v>365022.5</v>
      </c>
      <c r="AD27" s="47">
        <f t="shared" si="15"/>
        <v>365022.5</v>
      </c>
      <c r="AE27" s="47">
        <f t="shared" si="15"/>
        <v>365022.5</v>
      </c>
      <c r="AF27" s="48">
        <f>SUM(T27:AE27)</f>
        <v>4380270</v>
      </c>
      <c r="AG27" s="50"/>
      <c r="AH27" s="50"/>
      <c r="AI27" s="52"/>
    </row>
    <row r="28" spans="1:35" ht="14.25">
      <c r="A28" s="54" t="s">
        <v>59</v>
      </c>
      <c r="B28" s="53"/>
      <c r="C28" s="53"/>
      <c r="D28" s="55">
        <f t="shared" ref="D28:P28" si="16">SUM(D26:D27)</f>
        <v>614420.5</v>
      </c>
      <c r="E28" s="55">
        <f t="shared" si="16"/>
        <v>614420.5</v>
      </c>
      <c r="F28" s="55">
        <f t="shared" si="16"/>
        <v>614420.5</v>
      </c>
      <c r="G28" s="55">
        <f t="shared" si="16"/>
        <v>614420.5</v>
      </c>
      <c r="H28" s="55">
        <f t="shared" si="16"/>
        <v>614420.5</v>
      </c>
      <c r="I28" s="55">
        <f t="shared" si="16"/>
        <v>614420.5</v>
      </c>
      <c r="J28" s="55">
        <f t="shared" si="16"/>
        <v>614420.5</v>
      </c>
      <c r="K28" s="55">
        <f t="shared" si="16"/>
        <v>614420.5</v>
      </c>
      <c r="L28" s="55">
        <f t="shared" si="16"/>
        <v>614420.5</v>
      </c>
      <c r="M28" s="55">
        <f t="shared" si="16"/>
        <v>614420.5</v>
      </c>
      <c r="N28" s="55">
        <f t="shared" si="16"/>
        <v>614420.5</v>
      </c>
      <c r="O28" s="55">
        <f t="shared" si="16"/>
        <v>614420.5</v>
      </c>
      <c r="P28" s="55">
        <f t="shared" si="16"/>
        <v>7373046</v>
      </c>
      <c r="Q28" s="50"/>
      <c r="R28" s="50"/>
      <c r="S28" s="52"/>
      <c r="T28" s="55">
        <f t="shared" ref="T28:AF28" si="17">SUM(T26:T27)</f>
        <v>614420.5</v>
      </c>
      <c r="U28" s="55">
        <f t="shared" si="17"/>
        <v>614420.5</v>
      </c>
      <c r="V28" s="55">
        <f t="shared" si="17"/>
        <v>614420.5</v>
      </c>
      <c r="W28" s="55">
        <f t="shared" si="17"/>
        <v>614420.5</v>
      </c>
      <c r="X28" s="55">
        <f t="shared" si="17"/>
        <v>614420.5</v>
      </c>
      <c r="Y28" s="55">
        <f t="shared" si="17"/>
        <v>614420.5</v>
      </c>
      <c r="Z28" s="55">
        <f t="shared" si="17"/>
        <v>614420.5</v>
      </c>
      <c r="AA28" s="55">
        <f t="shared" si="17"/>
        <v>614420.5</v>
      </c>
      <c r="AB28" s="55">
        <f t="shared" si="17"/>
        <v>614420.5</v>
      </c>
      <c r="AC28" s="55">
        <f t="shared" si="17"/>
        <v>614420.5</v>
      </c>
      <c r="AD28" s="55">
        <f t="shared" si="17"/>
        <v>614420.5</v>
      </c>
      <c r="AE28" s="55">
        <f t="shared" si="17"/>
        <v>614420.5</v>
      </c>
      <c r="AF28" s="55">
        <f t="shared" si="17"/>
        <v>7373046</v>
      </c>
      <c r="AG28" s="50"/>
      <c r="AH28" s="50"/>
      <c r="AI28" s="52"/>
    </row>
    <row r="29" spans="1:35" ht="14.25">
      <c r="A29" s="54"/>
      <c r="B29" s="53"/>
      <c r="C29" s="53"/>
      <c r="D29" s="55"/>
      <c r="E29" s="55"/>
      <c r="F29" s="55"/>
      <c r="G29" s="55"/>
      <c r="H29" s="55"/>
      <c r="I29" s="55"/>
      <c r="J29" s="55"/>
      <c r="K29" s="55"/>
      <c r="L29" s="55"/>
      <c r="M29" s="55"/>
      <c r="N29" s="55"/>
      <c r="O29" s="55"/>
      <c r="P29" s="55"/>
      <c r="Q29" s="52"/>
      <c r="R29" s="52"/>
      <c r="S29" s="52"/>
      <c r="T29" s="52"/>
      <c r="U29" s="52"/>
      <c r="V29" s="52"/>
      <c r="W29" s="52"/>
      <c r="X29" s="52"/>
      <c r="Y29" s="52"/>
      <c r="Z29" s="52"/>
      <c r="AA29" s="52"/>
      <c r="AB29" s="52"/>
      <c r="AC29" s="52"/>
      <c r="AD29" s="52"/>
      <c r="AE29" s="52"/>
      <c r="AF29" s="51"/>
      <c r="AG29" s="52"/>
      <c r="AH29" s="52"/>
      <c r="AI29" s="52"/>
    </row>
    <row r="30" spans="1:35" ht="14.25">
      <c r="A30" s="54"/>
      <c r="B30" s="53"/>
      <c r="C30" s="53"/>
      <c r="D30" s="55"/>
      <c r="E30" s="55"/>
      <c r="F30" s="55"/>
      <c r="G30" s="55"/>
      <c r="H30" s="55"/>
      <c r="I30" s="55"/>
      <c r="J30" s="55"/>
      <c r="K30" s="55"/>
      <c r="L30" s="55"/>
      <c r="M30" s="55"/>
      <c r="N30" s="55"/>
      <c r="O30" s="55"/>
      <c r="P30" s="55"/>
      <c r="Q30" s="52"/>
      <c r="R30" s="52"/>
      <c r="S30" s="52"/>
      <c r="T30" s="52"/>
      <c r="U30" s="52"/>
      <c r="V30" s="52"/>
      <c r="W30" s="52"/>
      <c r="X30" s="52"/>
      <c r="Y30" s="52"/>
      <c r="Z30" s="52"/>
      <c r="AA30" s="52"/>
      <c r="AB30" s="52"/>
      <c r="AC30" s="52"/>
      <c r="AD30" s="52"/>
      <c r="AE30" s="52"/>
      <c r="AF30" s="51"/>
      <c r="AG30" s="52"/>
      <c r="AH30" s="52"/>
      <c r="AI30" s="52"/>
    </row>
    <row r="31" spans="1:35" ht="14.25">
      <c r="A31" s="54"/>
      <c r="B31" s="53"/>
      <c r="C31" s="53"/>
      <c r="D31" s="52"/>
      <c r="E31" s="52"/>
      <c r="F31" s="52"/>
      <c r="G31" s="52"/>
      <c r="H31" s="52"/>
      <c r="I31" s="52"/>
      <c r="J31" s="52"/>
      <c r="K31" s="52"/>
      <c r="L31" s="52"/>
      <c r="M31" s="52"/>
      <c r="N31" s="52"/>
      <c r="O31" s="52"/>
      <c r="P31" s="51"/>
      <c r="Q31" s="50"/>
      <c r="R31" s="50"/>
      <c r="S31" s="52"/>
      <c r="T31" s="52"/>
      <c r="U31" s="52"/>
      <c r="V31" s="52"/>
      <c r="W31" s="52"/>
      <c r="X31" s="52"/>
      <c r="Y31" s="52"/>
      <c r="Z31" s="52"/>
      <c r="AA31" s="52"/>
      <c r="AB31" s="52"/>
      <c r="AC31" s="52"/>
      <c r="AD31" s="52"/>
      <c r="AE31" s="52"/>
      <c r="AF31" s="51"/>
      <c r="AG31" s="50"/>
      <c r="AH31" s="50"/>
      <c r="AI31" s="52"/>
    </row>
    <row r="32" spans="1:35" ht="14.25">
      <c r="A32" s="54" t="s">
        <v>110</v>
      </c>
      <c r="B32" s="53" t="s">
        <v>62</v>
      </c>
      <c r="C32" s="53"/>
      <c r="D32" s="49">
        <f>-D26</f>
        <v>-249398</v>
      </c>
      <c r="E32" s="49">
        <f t="shared" ref="E32:O32" si="18">D32-E26</f>
        <v>-498796</v>
      </c>
      <c r="F32" s="49">
        <f t="shared" si="18"/>
        <v>-748194</v>
      </c>
      <c r="G32" s="49">
        <f t="shared" si="18"/>
        <v>-997592</v>
      </c>
      <c r="H32" s="49">
        <f t="shared" si="18"/>
        <v>-1246990</v>
      </c>
      <c r="I32" s="49">
        <f t="shared" si="18"/>
        <v>-1496388</v>
      </c>
      <c r="J32" s="49">
        <f t="shared" si="18"/>
        <v>-1745786</v>
      </c>
      <c r="K32" s="49">
        <f t="shared" si="18"/>
        <v>-1995184</v>
      </c>
      <c r="L32" s="49">
        <f t="shared" si="18"/>
        <v>-2244582</v>
      </c>
      <c r="M32" s="49">
        <f t="shared" si="18"/>
        <v>-2493980</v>
      </c>
      <c r="N32" s="49">
        <f t="shared" si="18"/>
        <v>-2743378</v>
      </c>
      <c r="O32" s="49">
        <f t="shared" si="18"/>
        <v>-2992776</v>
      </c>
      <c r="P32" s="53"/>
      <c r="Q32" s="56">
        <f>SUM(D32:O32)/13</f>
        <v>-1496388</v>
      </c>
      <c r="R32" s="56"/>
      <c r="S32" s="52"/>
      <c r="T32" s="49">
        <f>+O32-T26</f>
        <v>-3242174</v>
      </c>
      <c r="U32" s="49">
        <f t="shared" ref="U32:AE32" si="19">+T32-U26</f>
        <v>-3491572</v>
      </c>
      <c r="V32" s="49">
        <f t="shared" si="19"/>
        <v>-3740970</v>
      </c>
      <c r="W32" s="49">
        <f t="shared" si="19"/>
        <v>-3990368</v>
      </c>
      <c r="X32" s="49">
        <f t="shared" si="19"/>
        <v>-4239766</v>
      </c>
      <c r="Y32" s="49">
        <f t="shared" si="19"/>
        <v>-4489164</v>
      </c>
      <c r="Z32" s="49">
        <f t="shared" si="19"/>
        <v>-4738562</v>
      </c>
      <c r="AA32" s="49">
        <f t="shared" si="19"/>
        <v>-4987960</v>
      </c>
      <c r="AB32" s="49">
        <f t="shared" si="19"/>
        <v>-5237358</v>
      </c>
      <c r="AC32" s="49">
        <f t="shared" si="19"/>
        <v>-5486756</v>
      </c>
      <c r="AD32" s="49">
        <f t="shared" si="19"/>
        <v>-5736154</v>
      </c>
      <c r="AE32" s="49">
        <f t="shared" si="19"/>
        <v>-5985552</v>
      </c>
      <c r="AF32" s="53"/>
      <c r="AG32" s="55">
        <f>(O32+SUM(T32:AE32))/13</f>
        <v>-4489164</v>
      </c>
      <c r="AH32" s="56"/>
      <c r="AI32" s="52"/>
    </row>
    <row r="33" spans="1:35" ht="14.25">
      <c r="A33" s="54" t="s">
        <v>109</v>
      </c>
      <c r="B33" s="53" t="s">
        <v>62</v>
      </c>
      <c r="C33" s="53"/>
      <c r="D33" s="48">
        <f>-D27</f>
        <v>-365022.5</v>
      </c>
      <c r="E33" s="48">
        <f t="shared" ref="E33:O33" si="20">D33-E27</f>
        <v>-730045</v>
      </c>
      <c r="F33" s="48">
        <f t="shared" si="20"/>
        <v>-1095067.5</v>
      </c>
      <c r="G33" s="48">
        <f t="shared" si="20"/>
        <v>-1460090</v>
      </c>
      <c r="H33" s="48">
        <f t="shared" si="20"/>
        <v>-1825112.5</v>
      </c>
      <c r="I33" s="48">
        <f t="shared" si="20"/>
        <v>-2190135</v>
      </c>
      <c r="J33" s="48">
        <f t="shared" si="20"/>
        <v>-2555157.5</v>
      </c>
      <c r="K33" s="48">
        <f t="shared" si="20"/>
        <v>-2920180</v>
      </c>
      <c r="L33" s="48">
        <f t="shared" si="20"/>
        <v>-3285202.5</v>
      </c>
      <c r="M33" s="48">
        <f t="shared" si="20"/>
        <v>-3650225</v>
      </c>
      <c r="N33" s="48">
        <f t="shared" si="20"/>
        <v>-4015247.5</v>
      </c>
      <c r="O33" s="48">
        <f t="shared" si="20"/>
        <v>-4380270</v>
      </c>
      <c r="P33" s="65"/>
      <c r="Q33" s="48">
        <f>SUM(D33:O33)/13</f>
        <v>-2190135</v>
      </c>
      <c r="R33" s="65"/>
      <c r="S33" s="52"/>
      <c r="T33" s="47">
        <f>+O33-T27</f>
        <v>-4745292.5</v>
      </c>
      <c r="U33" s="47">
        <f t="shared" ref="U33:AE33" si="21">+T33-U27</f>
        <v>-5110315</v>
      </c>
      <c r="V33" s="47">
        <f t="shared" si="21"/>
        <v>-5475337.5</v>
      </c>
      <c r="W33" s="47">
        <f t="shared" si="21"/>
        <v>-5840360</v>
      </c>
      <c r="X33" s="47">
        <f t="shared" si="21"/>
        <v>-6205382.5</v>
      </c>
      <c r="Y33" s="47">
        <f t="shared" si="21"/>
        <v>-6570405</v>
      </c>
      <c r="Z33" s="47">
        <f t="shared" si="21"/>
        <v>-6935427.5</v>
      </c>
      <c r="AA33" s="47">
        <f t="shared" si="21"/>
        <v>-7300450</v>
      </c>
      <c r="AB33" s="47">
        <f t="shared" si="21"/>
        <v>-7665472.5</v>
      </c>
      <c r="AC33" s="47">
        <f t="shared" si="21"/>
        <v>-8030495</v>
      </c>
      <c r="AD33" s="47">
        <f t="shared" si="21"/>
        <v>-8395517.5</v>
      </c>
      <c r="AE33" s="47">
        <f t="shared" si="21"/>
        <v>-8760540</v>
      </c>
      <c r="AF33" s="53"/>
      <c r="AG33" s="48">
        <f>(O33+SUM(T33:AE33))/13</f>
        <v>-6570405</v>
      </c>
      <c r="AH33" s="65"/>
      <c r="AI33" s="52"/>
    </row>
    <row r="34" spans="1:35" ht="14.25">
      <c r="A34" s="54" t="s">
        <v>59</v>
      </c>
      <c r="B34" s="53"/>
      <c r="C34" s="53"/>
      <c r="D34" s="55">
        <f t="shared" ref="D34:O34" si="22">SUM(D32:D33)</f>
        <v>-614420.5</v>
      </c>
      <c r="E34" s="55">
        <f t="shared" si="22"/>
        <v>-1228841</v>
      </c>
      <c r="F34" s="55">
        <f t="shared" si="22"/>
        <v>-1843261.5</v>
      </c>
      <c r="G34" s="55">
        <f t="shared" si="22"/>
        <v>-2457682</v>
      </c>
      <c r="H34" s="55">
        <f t="shared" si="22"/>
        <v>-3072102.5</v>
      </c>
      <c r="I34" s="55">
        <f t="shared" si="22"/>
        <v>-3686523</v>
      </c>
      <c r="J34" s="55">
        <f t="shared" si="22"/>
        <v>-4300943.5</v>
      </c>
      <c r="K34" s="55">
        <f t="shared" si="22"/>
        <v>-4915364</v>
      </c>
      <c r="L34" s="55">
        <f t="shared" si="22"/>
        <v>-5529784.5</v>
      </c>
      <c r="M34" s="55">
        <f t="shared" si="22"/>
        <v>-6144205</v>
      </c>
      <c r="N34" s="55">
        <f t="shared" si="22"/>
        <v>-6758625.5</v>
      </c>
      <c r="O34" s="55">
        <f t="shared" si="22"/>
        <v>-7373046</v>
      </c>
      <c r="P34" s="57"/>
      <c r="Q34" s="55">
        <f>SUM(D34:O34)/13</f>
        <v>-3686523</v>
      </c>
      <c r="R34" s="55"/>
      <c r="S34" s="52"/>
      <c r="T34" s="49">
        <f t="shared" ref="T34:AE34" si="23">SUM(T32:T33)</f>
        <v>-7987466.5</v>
      </c>
      <c r="U34" s="49">
        <f t="shared" si="23"/>
        <v>-8601887</v>
      </c>
      <c r="V34" s="49">
        <f t="shared" si="23"/>
        <v>-9216307.5</v>
      </c>
      <c r="W34" s="49">
        <f t="shared" si="23"/>
        <v>-9830728</v>
      </c>
      <c r="X34" s="49">
        <f t="shared" si="23"/>
        <v>-10445148.5</v>
      </c>
      <c r="Y34" s="49">
        <f t="shared" si="23"/>
        <v>-11059569</v>
      </c>
      <c r="Z34" s="49">
        <f t="shared" si="23"/>
        <v>-11673989.5</v>
      </c>
      <c r="AA34" s="49">
        <f t="shared" si="23"/>
        <v>-12288410</v>
      </c>
      <c r="AB34" s="49">
        <f t="shared" si="23"/>
        <v>-12902830.5</v>
      </c>
      <c r="AC34" s="49">
        <f t="shared" si="23"/>
        <v>-13517251</v>
      </c>
      <c r="AD34" s="49">
        <f t="shared" si="23"/>
        <v>-14131671.5</v>
      </c>
      <c r="AE34" s="49">
        <f t="shared" si="23"/>
        <v>-14746092</v>
      </c>
      <c r="AF34" s="53"/>
      <c r="AG34" s="55">
        <f>SUM(AG32:AG33)</f>
        <v>-11059569</v>
      </c>
      <c r="AH34" s="55"/>
      <c r="AI34" s="52"/>
    </row>
    <row r="37" spans="1:35" ht="12.75">
      <c r="A37" s="680" t="s">
        <v>116</v>
      </c>
    </row>
    <row r="38" spans="1:35" ht="12.75">
      <c r="C38" s="35"/>
      <c r="D38" s="35"/>
      <c r="E38" s="35"/>
      <c r="F38" s="35"/>
      <c r="G38" s="35"/>
      <c r="H38" s="35"/>
      <c r="I38" s="35"/>
      <c r="J38" s="35"/>
      <c r="K38" s="35"/>
      <c r="L38" s="35"/>
      <c r="M38" s="35"/>
      <c r="N38" s="35"/>
      <c r="O38" s="35"/>
      <c r="P38" s="58">
        <v>2017</v>
      </c>
      <c r="Q38" s="58">
        <v>2017</v>
      </c>
      <c r="R38" s="58"/>
      <c r="S38" s="35"/>
      <c r="T38" s="35"/>
      <c r="U38" s="35"/>
      <c r="V38" s="35"/>
      <c r="W38" s="35"/>
      <c r="X38" s="35"/>
      <c r="Y38" s="35"/>
      <c r="Z38" s="35"/>
      <c r="AA38" s="35"/>
      <c r="AB38" s="35"/>
      <c r="AC38" s="35"/>
      <c r="AD38" s="35"/>
      <c r="AE38" s="35"/>
      <c r="AF38" s="58">
        <v>2018</v>
      </c>
      <c r="AG38" s="58">
        <v>2018</v>
      </c>
      <c r="AH38" s="58"/>
      <c r="AI38" s="35"/>
    </row>
    <row r="39" spans="1:35" ht="12.75">
      <c r="C39" s="60">
        <v>42705</v>
      </c>
      <c r="D39" s="60">
        <v>42736</v>
      </c>
      <c r="E39" s="60">
        <v>42767</v>
      </c>
      <c r="F39" s="60">
        <v>42795</v>
      </c>
      <c r="G39" s="60">
        <v>42826</v>
      </c>
      <c r="H39" s="60">
        <v>42856</v>
      </c>
      <c r="I39" s="60">
        <v>42887</v>
      </c>
      <c r="J39" s="60">
        <v>42917</v>
      </c>
      <c r="K39" s="60">
        <v>42948</v>
      </c>
      <c r="L39" s="60">
        <v>42979</v>
      </c>
      <c r="M39" s="60">
        <v>43009</v>
      </c>
      <c r="N39" s="60">
        <v>43040</v>
      </c>
      <c r="O39" s="60">
        <v>43070</v>
      </c>
      <c r="P39" s="60" t="s">
        <v>59</v>
      </c>
      <c r="Q39" s="61" t="s">
        <v>105</v>
      </c>
      <c r="R39" s="66" t="s">
        <v>115</v>
      </c>
      <c r="S39" s="67" t="s">
        <v>114</v>
      </c>
      <c r="T39" s="60">
        <v>43101</v>
      </c>
      <c r="U39" s="60">
        <v>43132</v>
      </c>
      <c r="V39" s="60">
        <v>43160</v>
      </c>
      <c r="W39" s="60">
        <v>43191</v>
      </c>
      <c r="X39" s="60">
        <v>43221</v>
      </c>
      <c r="Y39" s="60">
        <v>43252</v>
      </c>
      <c r="Z39" s="60">
        <v>43282</v>
      </c>
      <c r="AA39" s="60">
        <v>43313</v>
      </c>
      <c r="AB39" s="60">
        <v>43344</v>
      </c>
      <c r="AC39" s="60">
        <v>43374</v>
      </c>
      <c r="AD39" s="60">
        <v>43405</v>
      </c>
      <c r="AE39" s="60">
        <v>43435</v>
      </c>
      <c r="AF39" s="60" t="s">
        <v>59</v>
      </c>
      <c r="AG39" s="61" t="s">
        <v>105</v>
      </c>
      <c r="AH39" s="66" t="s">
        <v>115</v>
      </c>
      <c r="AI39" s="67" t="s">
        <v>114</v>
      </c>
    </row>
    <row r="40" spans="1:35" ht="15">
      <c r="A40" s="64" t="s">
        <v>113</v>
      </c>
      <c r="B40" s="53"/>
      <c r="C40" s="53"/>
      <c r="D40" s="52"/>
      <c r="E40" s="52"/>
      <c r="F40" s="52"/>
      <c r="G40" s="52"/>
      <c r="H40" s="52"/>
      <c r="I40" s="52"/>
      <c r="J40" s="52"/>
      <c r="K40" s="52"/>
      <c r="L40" s="52"/>
      <c r="M40" s="52"/>
      <c r="N40" s="52"/>
      <c r="O40" s="52"/>
      <c r="P40" s="53"/>
      <c r="Q40" s="56"/>
      <c r="R40" s="56"/>
      <c r="S40" s="52"/>
      <c r="T40" s="52"/>
      <c r="U40" s="52"/>
      <c r="V40" s="52"/>
      <c r="W40" s="52"/>
      <c r="X40" s="52"/>
      <c r="Y40" s="52"/>
      <c r="Z40" s="52"/>
      <c r="AA40" s="52"/>
      <c r="AB40" s="52"/>
      <c r="AC40" s="52"/>
      <c r="AD40" s="52"/>
      <c r="AE40" s="52"/>
      <c r="AF40" s="53"/>
      <c r="AG40" s="56"/>
      <c r="AH40" s="56"/>
      <c r="AI40" s="52"/>
    </row>
    <row r="41" spans="1:35" ht="14.25">
      <c r="A41" s="54" t="s">
        <v>112</v>
      </c>
      <c r="B41" s="53" t="s">
        <v>63</v>
      </c>
      <c r="C41" s="53"/>
      <c r="D41" s="55">
        <f>D26-D10</f>
        <v>8642.9121961360797</v>
      </c>
      <c r="E41" s="55">
        <f t="shared" ref="E41:O41" si="24">+D41</f>
        <v>8642.9121961360797</v>
      </c>
      <c r="F41" s="55">
        <f t="shared" si="24"/>
        <v>8642.9121961360797</v>
      </c>
      <c r="G41" s="55">
        <f t="shared" si="24"/>
        <v>8642.9121961360797</v>
      </c>
      <c r="H41" s="55">
        <f t="shared" si="24"/>
        <v>8642.9121961360797</v>
      </c>
      <c r="I41" s="55">
        <f t="shared" si="24"/>
        <v>8642.9121961360797</v>
      </c>
      <c r="J41" s="55">
        <f t="shared" si="24"/>
        <v>8642.9121961360797</v>
      </c>
      <c r="K41" s="55">
        <f t="shared" si="24"/>
        <v>8642.9121961360797</v>
      </c>
      <c r="L41" s="55">
        <f t="shared" si="24"/>
        <v>8642.9121961360797</v>
      </c>
      <c r="M41" s="55">
        <f t="shared" si="24"/>
        <v>8642.9121961360797</v>
      </c>
      <c r="N41" s="55">
        <f t="shared" si="24"/>
        <v>8642.9121961360797</v>
      </c>
      <c r="O41" s="55">
        <f t="shared" si="24"/>
        <v>8642.9121961360797</v>
      </c>
      <c r="P41" s="56">
        <f>SUM(D41:O41)</f>
        <v>103714.94635363296</v>
      </c>
      <c r="Q41" s="50"/>
      <c r="R41" s="68">
        <f>'NOI 2017'!L320</f>
        <v>0.95059518137784804</v>
      </c>
      <c r="S41" s="50">
        <f>P41*R41</f>
        <v>98590.928240625493</v>
      </c>
      <c r="T41" s="55">
        <f>+O41</f>
        <v>8642.9121961360797</v>
      </c>
      <c r="U41" s="55">
        <f t="shared" ref="U41:AE41" si="25">+T41</f>
        <v>8642.9121961360797</v>
      </c>
      <c r="V41" s="55">
        <f t="shared" si="25"/>
        <v>8642.9121961360797</v>
      </c>
      <c r="W41" s="55">
        <f t="shared" si="25"/>
        <v>8642.9121961360797</v>
      </c>
      <c r="X41" s="55">
        <f t="shared" si="25"/>
        <v>8642.9121961360797</v>
      </c>
      <c r="Y41" s="55">
        <f t="shared" si="25"/>
        <v>8642.9121961360797</v>
      </c>
      <c r="Z41" s="55">
        <f t="shared" si="25"/>
        <v>8642.9121961360797</v>
      </c>
      <c r="AA41" s="55">
        <f t="shared" si="25"/>
        <v>8642.9121961360797</v>
      </c>
      <c r="AB41" s="55">
        <f t="shared" si="25"/>
        <v>8642.9121961360797</v>
      </c>
      <c r="AC41" s="55">
        <f t="shared" si="25"/>
        <v>8642.9121961360797</v>
      </c>
      <c r="AD41" s="55">
        <f t="shared" si="25"/>
        <v>8642.9121961360797</v>
      </c>
      <c r="AE41" s="55">
        <f t="shared" si="25"/>
        <v>8642.9121961360797</v>
      </c>
      <c r="AF41" s="55">
        <f>SUM(T41:AE41)</f>
        <v>103714.94635363296</v>
      </c>
      <c r="AG41" s="50"/>
      <c r="AH41" s="68">
        <f>'NOI 2018'!L322</f>
        <v>0.95128373722490955</v>
      </c>
      <c r="AI41" s="50">
        <f>AF41*AH41</f>
        <v>98662.341773364969</v>
      </c>
    </row>
    <row r="42" spans="1:35" ht="14.25">
      <c r="A42" s="54" t="s">
        <v>111</v>
      </c>
      <c r="B42" s="53" t="s">
        <v>63</v>
      </c>
      <c r="C42" s="53"/>
      <c r="D42" s="48">
        <f>D27-D11</f>
        <v>-129405.9571567268</v>
      </c>
      <c r="E42" s="48">
        <f t="shared" ref="E42:O42" si="26">+D42</f>
        <v>-129405.9571567268</v>
      </c>
      <c r="F42" s="48">
        <f t="shared" si="26"/>
        <v>-129405.9571567268</v>
      </c>
      <c r="G42" s="48">
        <f t="shared" si="26"/>
        <v>-129405.9571567268</v>
      </c>
      <c r="H42" s="48">
        <f t="shared" si="26"/>
        <v>-129405.9571567268</v>
      </c>
      <c r="I42" s="48">
        <f t="shared" si="26"/>
        <v>-129405.9571567268</v>
      </c>
      <c r="J42" s="48">
        <f t="shared" si="26"/>
        <v>-129405.9571567268</v>
      </c>
      <c r="K42" s="48">
        <f t="shared" si="26"/>
        <v>-129405.9571567268</v>
      </c>
      <c r="L42" s="48">
        <f t="shared" si="26"/>
        <v>-129405.9571567268</v>
      </c>
      <c r="M42" s="48">
        <f t="shared" si="26"/>
        <v>-129405.9571567268</v>
      </c>
      <c r="N42" s="48">
        <f t="shared" si="26"/>
        <v>-129405.9571567268</v>
      </c>
      <c r="O42" s="48">
        <f t="shared" si="26"/>
        <v>-129405.9571567268</v>
      </c>
      <c r="P42" s="48">
        <f>SUM(D42:O42)</f>
        <v>-1552871.4858807221</v>
      </c>
      <c r="Q42" s="50"/>
      <c r="R42" s="69">
        <f>'NOI 2017'!L341</f>
        <v>0.95059518137784804</v>
      </c>
      <c r="S42" s="70">
        <f>P42*R42</f>
        <v>-1476152.1517772733</v>
      </c>
      <c r="T42" s="47">
        <f>+O42</f>
        <v>-129405.9571567268</v>
      </c>
      <c r="U42" s="47">
        <f t="shared" ref="U42:AE42" si="27">+T42</f>
        <v>-129405.9571567268</v>
      </c>
      <c r="V42" s="47">
        <f t="shared" si="27"/>
        <v>-129405.9571567268</v>
      </c>
      <c r="W42" s="47">
        <f t="shared" si="27"/>
        <v>-129405.9571567268</v>
      </c>
      <c r="X42" s="47">
        <f t="shared" si="27"/>
        <v>-129405.9571567268</v>
      </c>
      <c r="Y42" s="47">
        <f t="shared" si="27"/>
        <v>-129405.9571567268</v>
      </c>
      <c r="Z42" s="47">
        <f t="shared" si="27"/>
        <v>-129405.9571567268</v>
      </c>
      <c r="AA42" s="47">
        <f t="shared" si="27"/>
        <v>-129405.9571567268</v>
      </c>
      <c r="AB42" s="47">
        <f t="shared" si="27"/>
        <v>-129405.9571567268</v>
      </c>
      <c r="AC42" s="47">
        <f t="shared" si="27"/>
        <v>-129405.9571567268</v>
      </c>
      <c r="AD42" s="47">
        <f t="shared" si="27"/>
        <v>-129405.9571567268</v>
      </c>
      <c r="AE42" s="47">
        <f t="shared" si="27"/>
        <v>-129405.9571567268</v>
      </c>
      <c r="AF42" s="48">
        <f>SUM(T42:AE42)</f>
        <v>-1552871.4858807221</v>
      </c>
      <c r="AG42" s="50"/>
      <c r="AH42" s="69">
        <f>'NOI 2018'!L343</f>
        <v>0.95128373722490955</v>
      </c>
      <c r="AI42" s="70">
        <f>AF42*AH42</f>
        <v>-1477221.3905186118</v>
      </c>
    </row>
    <row r="43" spans="1:35" ht="14.25">
      <c r="A43" s="54" t="s">
        <v>59</v>
      </c>
      <c r="B43" s="53"/>
      <c r="C43" s="53"/>
      <c r="D43" s="55">
        <f t="shared" ref="D43:P43" si="28">SUM(D41:D42)</f>
        <v>-120763.04496059072</v>
      </c>
      <c r="E43" s="55">
        <f t="shared" si="28"/>
        <v>-120763.04496059072</v>
      </c>
      <c r="F43" s="55">
        <f t="shared" si="28"/>
        <v>-120763.04496059072</v>
      </c>
      <c r="G43" s="55">
        <f t="shared" si="28"/>
        <v>-120763.04496059072</v>
      </c>
      <c r="H43" s="55">
        <f t="shared" si="28"/>
        <v>-120763.04496059072</v>
      </c>
      <c r="I43" s="55">
        <f t="shared" si="28"/>
        <v>-120763.04496059072</v>
      </c>
      <c r="J43" s="55">
        <f t="shared" si="28"/>
        <v>-120763.04496059072</v>
      </c>
      <c r="K43" s="55">
        <f t="shared" si="28"/>
        <v>-120763.04496059072</v>
      </c>
      <c r="L43" s="55">
        <f t="shared" si="28"/>
        <v>-120763.04496059072</v>
      </c>
      <c r="M43" s="55">
        <f t="shared" si="28"/>
        <v>-120763.04496059072</v>
      </c>
      <c r="N43" s="55">
        <f t="shared" si="28"/>
        <v>-120763.04496059072</v>
      </c>
      <c r="O43" s="55">
        <f t="shared" si="28"/>
        <v>-120763.04496059072</v>
      </c>
      <c r="P43" s="55">
        <f t="shared" si="28"/>
        <v>-1449156.5395270891</v>
      </c>
      <c r="Q43" s="50"/>
      <c r="R43" s="68">
        <f>S43/P43</f>
        <v>0.95059518137784804</v>
      </c>
      <c r="S43" s="50">
        <f t="shared" ref="S43:AF43" si="29">SUM(S41:S42)</f>
        <v>-1377561.2235366479</v>
      </c>
      <c r="T43" s="55">
        <f t="shared" si="29"/>
        <v>-120763.04496059072</v>
      </c>
      <c r="U43" s="55">
        <f t="shared" si="29"/>
        <v>-120763.04496059072</v>
      </c>
      <c r="V43" s="55">
        <f t="shared" si="29"/>
        <v>-120763.04496059072</v>
      </c>
      <c r="W43" s="55">
        <f t="shared" si="29"/>
        <v>-120763.04496059072</v>
      </c>
      <c r="X43" s="55">
        <f t="shared" si="29"/>
        <v>-120763.04496059072</v>
      </c>
      <c r="Y43" s="55">
        <f t="shared" si="29"/>
        <v>-120763.04496059072</v>
      </c>
      <c r="Z43" s="55">
        <f t="shared" si="29"/>
        <v>-120763.04496059072</v>
      </c>
      <c r="AA43" s="55">
        <f t="shared" si="29"/>
        <v>-120763.04496059072</v>
      </c>
      <c r="AB43" s="55">
        <f t="shared" si="29"/>
        <v>-120763.04496059072</v>
      </c>
      <c r="AC43" s="55">
        <f t="shared" si="29"/>
        <v>-120763.04496059072</v>
      </c>
      <c r="AD43" s="55">
        <f t="shared" si="29"/>
        <v>-120763.04496059072</v>
      </c>
      <c r="AE43" s="55">
        <f t="shared" si="29"/>
        <v>-120763.04496059072</v>
      </c>
      <c r="AF43" s="55">
        <f t="shared" si="29"/>
        <v>-1449156.5395270891</v>
      </c>
      <c r="AG43" s="50"/>
      <c r="AH43" s="68">
        <f>AI43/AF43</f>
        <v>0.95128373722490966</v>
      </c>
      <c r="AI43" s="50">
        <f>SUM(AI41:AI42)</f>
        <v>-1378559.0487452468</v>
      </c>
    </row>
    <row r="44" spans="1:35" ht="14.25">
      <c r="A44" s="54"/>
      <c r="B44" s="53"/>
      <c r="C44" s="53"/>
      <c r="D44" s="55"/>
      <c r="E44" s="55"/>
      <c r="F44" s="55"/>
      <c r="G44" s="55"/>
      <c r="H44" s="55"/>
      <c r="I44" s="55"/>
      <c r="J44" s="55"/>
      <c r="K44" s="55"/>
      <c r="L44" s="55"/>
      <c r="M44" s="55"/>
      <c r="N44" s="55"/>
      <c r="O44" s="55"/>
      <c r="P44" s="55"/>
      <c r="Q44" s="52"/>
      <c r="R44" s="68"/>
      <c r="S44" s="50"/>
      <c r="T44" s="52"/>
      <c r="U44" s="52"/>
      <c r="V44" s="52"/>
      <c r="W44" s="52"/>
      <c r="X44" s="52"/>
      <c r="Y44" s="52"/>
      <c r="Z44" s="52"/>
      <c r="AA44" s="52"/>
      <c r="AB44" s="52"/>
      <c r="AC44" s="52"/>
      <c r="AD44" s="52"/>
      <c r="AE44" s="52"/>
      <c r="AF44" s="51"/>
      <c r="AG44" s="52"/>
      <c r="AH44" s="68"/>
      <c r="AI44" s="50"/>
    </row>
    <row r="45" spans="1:35" ht="14.25">
      <c r="A45" s="54"/>
      <c r="B45" s="53"/>
      <c r="C45" s="53"/>
      <c r="D45" s="55"/>
      <c r="E45" s="55"/>
      <c r="F45" s="55"/>
      <c r="G45" s="55"/>
      <c r="H45" s="55"/>
      <c r="I45" s="55"/>
      <c r="J45" s="55"/>
      <c r="K45" s="55"/>
      <c r="L45" s="55"/>
      <c r="M45" s="55"/>
      <c r="N45" s="55"/>
      <c r="O45" s="55"/>
      <c r="P45" s="55"/>
      <c r="Q45" s="52"/>
      <c r="R45" s="68"/>
      <c r="S45" s="50"/>
      <c r="T45" s="52"/>
      <c r="U45" s="52"/>
      <c r="V45" s="52"/>
      <c r="W45" s="52"/>
      <c r="X45" s="52"/>
      <c r="Y45" s="52"/>
      <c r="Z45" s="52"/>
      <c r="AA45" s="52"/>
      <c r="AB45" s="52"/>
      <c r="AC45" s="52"/>
      <c r="AD45" s="52"/>
      <c r="AE45" s="52"/>
      <c r="AF45" s="51"/>
      <c r="AG45" s="52"/>
      <c r="AH45" s="68"/>
      <c r="AI45" s="50"/>
    </row>
    <row r="46" spans="1:35" ht="14.25">
      <c r="A46" s="54"/>
      <c r="B46" s="53"/>
      <c r="C46" s="53"/>
      <c r="D46" s="52"/>
      <c r="E46" s="52"/>
      <c r="F46" s="52"/>
      <c r="G46" s="52"/>
      <c r="H46" s="52"/>
      <c r="I46" s="52"/>
      <c r="J46" s="52"/>
      <c r="K46" s="52"/>
      <c r="L46" s="52"/>
      <c r="M46" s="52"/>
      <c r="N46" s="52"/>
      <c r="O46" s="52"/>
      <c r="P46" s="51"/>
      <c r="Q46" s="50"/>
      <c r="R46" s="68"/>
      <c r="S46" s="50"/>
      <c r="T46" s="52"/>
      <c r="U46" s="52"/>
      <c r="V46" s="52"/>
      <c r="W46" s="52"/>
      <c r="X46" s="52"/>
      <c r="Y46" s="52"/>
      <c r="Z46" s="52"/>
      <c r="AA46" s="52"/>
      <c r="AB46" s="52"/>
      <c r="AC46" s="52"/>
      <c r="AD46" s="52"/>
      <c r="AE46" s="52"/>
      <c r="AF46" s="51"/>
      <c r="AG46" s="50"/>
      <c r="AH46" s="68"/>
      <c r="AI46" s="50"/>
    </row>
    <row r="47" spans="1:35" ht="14.25">
      <c r="A47" s="54" t="s">
        <v>110</v>
      </c>
      <c r="B47" s="53" t="s">
        <v>62</v>
      </c>
      <c r="C47" s="53"/>
      <c r="D47" s="49">
        <f>-D41</f>
        <v>-8642.9121961360797</v>
      </c>
      <c r="E47" s="49">
        <f t="shared" ref="E47:O47" si="30">D47-E41</f>
        <v>-17285.824392272159</v>
      </c>
      <c r="F47" s="49">
        <f t="shared" si="30"/>
        <v>-25928.736588408239</v>
      </c>
      <c r="G47" s="49">
        <f t="shared" si="30"/>
        <v>-34571.648784544319</v>
      </c>
      <c r="H47" s="49">
        <f t="shared" si="30"/>
        <v>-43214.560980680399</v>
      </c>
      <c r="I47" s="49">
        <f t="shared" si="30"/>
        <v>-51857.473176816478</v>
      </c>
      <c r="J47" s="49">
        <f t="shared" si="30"/>
        <v>-60500.385372952558</v>
      </c>
      <c r="K47" s="49">
        <f t="shared" si="30"/>
        <v>-69143.297569088638</v>
      </c>
      <c r="L47" s="49">
        <f t="shared" si="30"/>
        <v>-77786.209765224718</v>
      </c>
      <c r="M47" s="49">
        <f t="shared" si="30"/>
        <v>-86429.121961360797</v>
      </c>
      <c r="N47" s="49">
        <f t="shared" si="30"/>
        <v>-95072.034157496877</v>
      </c>
      <c r="O47" s="49">
        <f t="shared" si="30"/>
        <v>-103714.94635363296</v>
      </c>
      <c r="P47" s="53"/>
      <c r="Q47" s="56">
        <f>SUM(D47:O47)/13</f>
        <v>-51857.473176816478</v>
      </c>
      <c r="R47" s="68">
        <f>'rate base'!D141</f>
        <v>0.95059518137784804</v>
      </c>
      <c r="S47" s="50">
        <f>Q47*R47</f>
        <v>-49295.464120312747</v>
      </c>
      <c r="T47" s="49">
        <f>+O47-T41</f>
        <v>-112357.85854976904</v>
      </c>
      <c r="U47" s="49">
        <f t="shared" ref="U47:AE47" si="31">+T47-U41</f>
        <v>-121000.77074590512</v>
      </c>
      <c r="V47" s="49">
        <f t="shared" si="31"/>
        <v>-129643.6829420412</v>
      </c>
      <c r="W47" s="49">
        <f t="shared" si="31"/>
        <v>-138286.59513817728</v>
      </c>
      <c r="X47" s="49">
        <f t="shared" si="31"/>
        <v>-146929.50733431336</v>
      </c>
      <c r="Y47" s="49">
        <f t="shared" si="31"/>
        <v>-155572.41953044944</v>
      </c>
      <c r="Z47" s="49">
        <f t="shared" si="31"/>
        <v>-164215.33172658551</v>
      </c>
      <c r="AA47" s="49">
        <f t="shared" si="31"/>
        <v>-172858.24392272159</v>
      </c>
      <c r="AB47" s="49">
        <f t="shared" si="31"/>
        <v>-181501.15611885767</v>
      </c>
      <c r="AC47" s="49">
        <f t="shared" si="31"/>
        <v>-190144.06831499375</v>
      </c>
      <c r="AD47" s="49">
        <f t="shared" si="31"/>
        <v>-198786.98051112983</v>
      </c>
      <c r="AE47" s="49">
        <f t="shared" si="31"/>
        <v>-207429.89270726591</v>
      </c>
      <c r="AF47" s="53"/>
      <c r="AG47" s="55">
        <f>(O47+SUM(T47:AE47))/13</f>
        <v>-155572.41953044944</v>
      </c>
      <c r="AH47" s="68">
        <f>'rate base'!G141</f>
        <v>0.95128373722490955</v>
      </c>
      <c r="AI47" s="50">
        <f>AG47*AH47</f>
        <v>-147993.51266004745</v>
      </c>
    </row>
    <row r="48" spans="1:35" ht="14.25">
      <c r="A48" s="54" t="s">
        <v>109</v>
      </c>
      <c r="B48" s="53" t="s">
        <v>62</v>
      </c>
      <c r="C48" s="53"/>
      <c r="D48" s="48">
        <f>-D42</f>
        <v>129405.9571567268</v>
      </c>
      <c r="E48" s="48">
        <f t="shared" ref="E48:O48" si="32">D48-E42</f>
        <v>258811.9143134536</v>
      </c>
      <c r="F48" s="48">
        <f t="shared" si="32"/>
        <v>388217.8714701804</v>
      </c>
      <c r="G48" s="48">
        <f t="shared" si="32"/>
        <v>517623.8286269072</v>
      </c>
      <c r="H48" s="48">
        <f t="shared" si="32"/>
        <v>647029.78578363406</v>
      </c>
      <c r="I48" s="48">
        <f t="shared" si="32"/>
        <v>776435.74294036091</v>
      </c>
      <c r="J48" s="48">
        <f t="shared" si="32"/>
        <v>905841.70009708777</v>
      </c>
      <c r="K48" s="48">
        <f t="shared" si="32"/>
        <v>1035247.6572538146</v>
      </c>
      <c r="L48" s="48">
        <f t="shared" si="32"/>
        <v>1164653.6144105415</v>
      </c>
      <c r="M48" s="48">
        <f t="shared" si="32"/>
        <v>1294059.5715672683</v>
      </c>
      <c r="N48" s="48">
        <f t="shared" si="32"/>
        <v>1423465.5287239952</v>
      </c>
      <c r="O48" s="48">
        <f t="shared" si="32"/>
        <v>1552871.4858807221</v>
      </c>
      <c r="P48" s="65"/>
      <c r="Q48" s="48">
        <f>SUM(D48:O48)/13</f>
        <v>776435.74294036091</v>
      </c>
      <c r="R48" s="69">
        <f>'rate base'!D162</f>
        <v>0.95059518137784804</v>
      </c>
      <c r="S48" s="70">
        <f>Q48*R48</f>
        <v>738076.07588863652</v>
      </c>
      <c r="T48" s="47">
        <f>+O48-T42</f>
        <v>1682277.4430374489</v>
      </c>
      <c r="U48" s="47">
        <f t="shared" ref="U48:AE48" si="33">+T48-U42</f>
        <v>1811683.4001941758</v>
      </c>
      <c r="V48" s="47">
        <f t="shared" si="33"/>
        <v>1941089.3573509026</v>
      </c>
      <c r="W48" s="47">
        <f t="shared" si="33"/>
        <v>2070495.3145076295</v>
      </c>
      <c r="X48" s="47">
        <f t="shared" si="33"/>
        <v>2199901.2716643563</v>
      </c>
      <c r="Y48" s="47">
        <f t="shared" si="33"/>
        <v>2329307.228821083</v>
      </c>
      <c r="Z48" s="47">
        <f t="shared" si="33"/>
        <v>2458713.1859778096</v>
      </c>
      <c r="AA48" s="47">
        <f t="shared" si="33"/>
        <v>2588119.1431345362</v>
      </c>
      <c r="AB48" s="47">
        <f t="shared" si="33"/>
        <v>2717525.1002912628</v>
      </c>
      <c r="AC48" s="47">
        <f t="shared" si="33"/>
        <v>2846931.0574479895</v>
      </c>
      <c r="AD48" s="47">
        <f t="shared" si="33"/>
        <v>2976337.0146047161</v>
      </c>
      <c r="AE48" s="47">
        <f t="shared" si="33"/>
        <v>3105742.9717614427</v>
      </c>
      <c r="AF48" s="53"/>
      <c r="AG48" s="48">
        <f>(O48+SUM(T48:AE48))/13</f>
        <v>2329307.2288210825</v>
      </c>
      <c r="AH48" s="69">
        <f>'rate base'!G162</f>
        <v>0.95128373722490955</v>
      </c>
      <c r="AI48" s="70">
        <f>AG48*AH48</f>
        <v>2215832.0857779169</v>
      </c>
    </row>
    <row r="49" spans="1:35" ht="14.25">
      <c r="A49" s="54" t="s">
        <v>59</v>
      </c>
      <c r="B49" s="53"/>
      <c r="C49" s="53"/>
      <c r="D49" s="55">
        <f t="shared" ref="D49:O49" si="34">SUM(D47:D48)</f>
        <v>120763.04496059072</v>
      </c>
      <c r="E49" s="55">
        <f t="shared" si="34"/>
        <v>241526.08992118144</v>
      </c>
      <c r="F49" s="55">
        <f t="shared" si="34"/>
        <v>362289.13488177216</v>
      </c>
      <c r="G49" s="55">
        <f t="shared" si="34"/>
        <v>483052.17984236288</v>
      </c>
      <c r="H49" s="55">
        <f t="shared" si="34"/>
        <v>603815.22480295366</v>
      </c>
      <c r="I49" s="55">
        <f t="shared" si="34"/>
        <v>724578.26976354443</v>
      </c>
      <c r="J49" s="55">
        <f t="shared" si="34"/>
        <v>845341.31472413521</v>
      </c>
      <c r="K49" s="55">
        <f t="shared" si="34"/>
        <v>966104.35968472599</v>
      </c>
      <c r="L49" s="55">
        <f t="shared" si="34"/>
        <v>1086867.4046453168</v>
      </c>
      <c r="M49" s="55">
        <f t="shared" si="34"/>
        <v>1207630.4496059075</v>
      </c>
      <c r="N49" s="55">
        <f t="shared" si="34"/>
        <v>1328393.4945664983</v>
      </c>
      <c r="O49" s="55">
        <f t="shared" si="34"/>
        <v>1449156.5395270891</v>
      </c>
      <c r="P49" s="57"/>
      <c r="Q49" s="55">
        <f>SUM(D49:O49)/13</f>
        <v>724578.26976354443</v>
      </c>
      <c r="R49" s="68">
        <f>S49/Q49</f>
        <v>0.95059518137784804</v>
      </c>
      <c r="S49" s="50">
        <f t="shared" ref="S49:AE49" si="35">SUM(S47:S48)</f>
        <v>688780.61176832381</v>
      </c>
      <c r="T49" s="49">
        <f t="shared" si="35"/>
        <v>1569919.5844876799</v>
      </c>
      <c r="U49" s="49">
        <f t="shared" si="35"/>
        <v>1690682.6294482707</v>
      </c>
      <c r="V49" s="49">
        <f t="shared" si="35"/>
        <v>1811445.6744088614</v>
      </c>
      <c r="W49" s="49">
        <f t="shared" si="35"/>
        <v>1932208.7193694522</v>
      </c>
      <c r="X49" s="49">
        <f t="shared" si="35"/>
        <v>2052971.764330043</v>
      </c>
      <c r="Y49" s="49">
        <f t="shared" si="35"/>
        <v>2173734.8092906335</v>
      </c>
      <c r="Z49" s="49">
        <f t="shared" si="35"/>
        <v>2294497.8542512241</v>
      </c>
      <c r="AA49" s="49">
        <f t="shared" si="35"/>
        <v>2415260.8992118146</v>
      </c>
      <c r="AB49" s="49">
        <f t="shared" si="35"/>
        <v>2536023.9441724052</v>
      </c>
      <c r="AC49" s="49">
        <f t="shared" si="35"/>
        <v>2656786.9891329957</v>
      </c>
      <c r="AD49" s="49">
        <f t="shared" si="35"/>
        <v>2777550.0340935863</v>
      </c>
      <c r="AE49" s="49">
        <f t="shared" si="35"/>
        <v>2898313.0790541768</v>
      </c>
      <c r="AF49" s="53"/>
      <c r="AG49" s="55">
        <f>SUM(AG47:AG48)</f>
        <v>2173734.8092906331</v>
      </c>
      <c r="AH49" s="68">
        <f>AI49/AG49</f>
        <v>0.95128373722490955</v>
      </c>
      <c r="AI49" s="50">
        <f>SUM(AI47:AI48)</f>
        <v>2067838.5731178694</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5"/>
  <sheetViews>
    <sheetView topLeftCell="O1" workbookViewId="0">
      <selection activeCell="O1" sqref="O1:O2"/>
    </sheetView>
  </sheetViews>
  <sheetFormatPr defaultColWidth="9.33203125" defaultRowHeight="11.25"/>
  <cols>
    <col min="1" max="1" width="5.83203125" style="1" bestFit="1" customWidth="1"/>
    <col min="2" max="2" width="7.1640625" style="1" bestFit="1" customWidth="1"/>
    <col min="3" max="3" width="17" style="1" bestFit="1" customWidth="1"/>
    <col min="4" max="4" width="15.83203125" style="1" bestFit="1" customWidth="1"/>
    <col min="5" max="5" width="14.1640625" style="1" bestFit="1" customWidth="1"/>
    <col min="6" max="6" width="15.83203125" style="1" bestFit="1" customWidth="1"/>
    <col min="7" max="7" width="16.5" style="1" bestFit="1" customWidth="1"/>
    <col min="8" max="8" width="15.83203125" style="1" bestFit="1" customWidth="1"/>
    <col min="9" max="9" width="8.5" style="1" bestFit="1" customWidth="1"/>
    <col min="10" max="10" width="15.83203125" style="1" bestFit="1" customWidth="1"/>
    <col min="11" max="11" width="9.33203125" style="1"/>
    <col min="12" max="12" width="8.5" style="1" bestFit="1" customWidth="1"/>
    <col min="13" max="13" width="16.83203125" style="1" customWidth="1"/>
    <col min="14" max="14" width="19.6640625" style="1" bestFit="1" customWidth="1"/>
    <col min="15" max="16" width="11.5" style="1" bestFit="1" customWidth="1"/>
    <col min="17" max="17" width="11" style="1" bestFit="1" customWidth="1"/>
    <col min="18" max="18" width="9.6640625" style="1" bestFit="1" customWidth="1"/>
    <col min="19" max="32" width="11.1640625" style="1" bestFit="1" customWidth="1"/>
    <col min="33" max="16384" width="9.33203125" style="1"/>
  </cols>
  <sheetData>
    <row r="1" spans="14:18">
      <c r="O1" s="299" t="s">
        <v>3296</v>
      </c>
    </row>
    <row r="2" spans="14:18">
      <c r="O2" s="299" t="s">
        <v>3288</v>
      </c>
    </row>
    <row r="11" spans="14:18">
      <c r="O11" s="1">
        <v>2017</v>
      </c>
    </row>
    <row r="13" spans="14:18">
      <c r="O13" s="1" t="s">
        <v>1498</v>
      </c>
      <c r="P13" s="1" t="s">
        <v>2998</v>
      </c>
      <c r="Q13" s="1" t="s">
        <v>3016</v>
      </c>
    </row>
    <row r="15" spans="14:18">
      <c r="N15" s="499" t="s">
        <v>3017</v>
      </c>
      <c r="O15" s="498">
        <v>6.581E-4</v>
      </c>
      <c r="P15" s="498">
        <v>6.5390000000000001E-4</v>
      </c>
      <c r="Q15" s="498">
        <f>+O15-P15</f>
        <v>4.1999999999999937E-6</v>
      </c>
      <c r="R15" s="498"/>
    </row>
    <row r="17" spans="14:32">
      <c r="S17" s="549">
        <v>42705</v>
      </c>
      <c r="T17" s="549">
        <v>42736</v>
      </c>
      <c r="U17" s="549">
        <v>42767</v>
      </c>
      <c r="V17" s="549">
        <v>42795</v>
      </c>
      <c r="W17" s="549">
        <v>42826</v>
      </c>
      <c r="X17" s="549">
        <v>42856</v>
      </c>
      <c r="Y17" s="549">
        <v>42887</v>
      </c>
      <c r="Z17" s="549">
        <v>42917</v>
      </c>
      <c r="AA17" s="549">
        <v>42948</v>
      </c>
      <c r="AB17" s="549">
        <v>42979</v>
      </c>
      <c r="AC17" s="549">
        <v>43009</v>
      </c>
      <c r="AD17" s="549">
        <v>43040</v>
      </c>
      <c r="AE17" s="549">
        <v>43070</v>
      </c>
      <c r="AF17" s="40" t="s">
        <v>105</v>
      </c>
    </row>
    <row r="18" spans="14:32">
      <c r="S18" s="550"/>
      <c r="T18" s="550"/>
      <c r="U18" s="550"/>
      <c r="V18" s="550"/>
      <c r="W18" s="550"/>
      <c r="X18" s="550"/>
      <c r="Y18" s="550"/>
      <c r="Z18" s="550"/>
      <c r="AA18" s="550"/>
      <c r="AB18" s="550"/>
      <c r="AC18" s="550"/>
      <c r="AD18" s="550"/>
      <c r="AE18" s="550"/>
      <c r="AF18" s="550"/>
    </row>
    <row r="19" spans="14:32">
      <c r="N19" s="1" t="s">
        <v>3018</v>
      </c>
      <c r="O19" s="489">
        <v>6844475</v>
      </c>
      <c r="P19" s="489">
        <v>6445710</v>
      </c>
      <c r="Q19" s="489">
        <f>+O19-P19</f>
        <v>398765</v>
      </c>
      <c r="R19" s="1" t="s">
        <v>2998</v>
      </c>
      <c r="S19" s="489">
        <v>-5864220.7060000002</v>
      </c>
      <c r="T19" s="489">
        <v>-4669605.3600000003</v>
      </c>
      <c r="U19" s="489">
        <v>-4046076.4939999999</v>
      </c>
      <c r="V19" s="489">
        <v>-3965791.781</v>
      </c>
      <c r="W19" s="489">
        <v>-4318605.8870000001</v>
      </c>
      <c r="X19" s="489">
        <v>-4861915.4859999996</v>
      </c>
      <c r="Y19" s="489">
        <v>-6286943.2750000004</v>
      </c>
      <c r="Z19" s="489">
        <v>-7557919.1380000003</v>
      </c>
      <c r="AA19" s="489">
        <v>-8495239.2780000009</v>
      </c>
      <c r="AB19" s="489">
        <v>-8164155.1900000004</v>
      </c>
      <c r="AC19" s="489">
        <v>-7625989.1179999998</v>
      </c>
      <c r="AD19" s="489">
        <v>-6898421.7249999996</v>
      </c>
      <c r="AE19" s="489">
        <v>-5774990.3130000001</v>
      </c>
      <c r="AF19" s="489">
        <f>SUM(S19:AE19)/13</f>
        <v>-6040759.5193076916</v>
      </c>
    </row>
    <row r="20" spans="14:32">
      <c r="R20" s="1" t="s">
        <v>1498</v>
      </c>
      <c r="S20" s="489">
        <f>+S19</f>
        <v>-5864220.7060000002</v>
      </c>
      <c r="T20" s="489">
        <f>+S20-T23</f>
        <v>-4914467.7060701381</v>
      </c>
      <c r="U20" s="489">
        <f t="shared" ref="U20:AE20" si="0">+T20-U23</f>
        <v>-4323150.1354116034</v>
      </c>
      <c r="V20" s="489">
        <f t="shared" si="0"/>
        <v>-4156599.3869093591</v>
      </c>
      <c r="W20" s="489">
        <f t="shared" si="0"/>
        <v>-4325806.9462656043</v>
      </c>
      <c r="X20" s="489">
        <f t="shared" si="0"/>
        <v>-4695502.5267865332</v>
      </c>
      <c r="Y20" s="489">
        <f t="shared" si="0"/>
        <v>-5793689.9055497963</v>
      </c>
      <c r="Z20" s="489">
        <f t="shared" si="0"/>
        <v>-7016252.2142300298</v>
      </c>
      <c r="AA20" s="489">
        <f t="shared" si="0"/>
        <v>-7956730.7849511467</v>
      </c>
      <c r="AB20" s="489">
        <f t="shared" si="0"/>
        <v>-8201684.0332679041</v>
      </c>
      <c r="AC20" s="489">
        <f t="shared" si="0"/>
        <v>-7911259.5549969831</v>
      </c>
      <c r="AD20" s="489">
        <f t="shared" si="0"/>
        <v>-7024734.6229313128</v>
      </c>
      <c r="AE20" s="489">
        <f t="shared" si="0"/>
        <v>-5954387.7379725017</v>
      </c>
      <c r="AF20" s="489">
        <f>SUM(S20:AE20)/13</f>
        <v>-6010652.7893340699</v>
      </c>
    </row>
    <row r="21" spans="14:32">
      <c r="R21" s="1" t="s">
        <v>94</v>
      </c>
      <c r="S21" s="489">
        <f>+S20-S19</f>
        <v>0</v>
      </c>
      <c r="T21" s="489">
        <f t="shared" ref="T21:AE21" si="1">+T20-T19</f>
        <v>-244862.34607013781</v>
      </c>
      <c r="U21" s="489">
        <f t="shared" si="1"/>
        <v>-277073.64141160343</v>
      </c>
      <c r="V21" s="489">
        <f t="shared" si="1"/>
        <v>-190807.60590935918</v>
      </c>
      <c r="W21" s="489">
        <f t="shared" si="1"/>
        <v>-7201.0592656042427</v>
      </c>
      <c r="X21" s="489">
        <f t="shared" si="1"/>
        <v>166412.95921346638</v>
      </c>
      <c r="Y21" s="489">
        <f t="shared" si="1"/>
        <v>493253.36945020407</v>
      </c>
      <c r="Z21" s="489">
        <f t="shared" si="1"/>
        <v>541666.92376997042</v>
      </c>
      <c r="AA21" s="489">
        <f t="shared" si="1"/>
        <v>538508.49304885417</v>
      </c>
      <c r="AB21" s="489">
        <f t="shared" si="1"/>
        <v>-37528.843267903663</v>
      </c>
      <c r="AC21" s="489">
        <f t="shared" si="1"/>
        <v>-285270.43699698336</v>
      </c>
      <c r="AD21" s="489">
        <f t="shared" si="1"/>
        <v>-126312.89793131314</v>
      </c>
      <c r="AE21" s="489">
        <f t="shared" si="1"/>
        <v>-179397.42497250158</v>
      </c>
      <c r="AF21" s="489">
        <f>SUM(S21:AE21)/13</f>
        <v>30106.729973622205</v>
      </c>
    </row>
    <row r="22" spans="14:32">
      <c r="S22" s="489"/>
      <c r="T22" s="489"/>
      <c r="U22" s="489"/>
      <c r="V22" s="489"/>
      <c r="W22" s="489"/>
      <c r="X22" s="489"/>
      <c r="Y22" s="489"/>
      <c r="Z22" s="489"/>
      <c r="AA22" s="489"/>
      <c r="AB22" s="489"/>
      <c r="AC22" s="489"/>
      <c r="AD22" s="489"/>
      <c r="AE22" s="489"/>
      <c r="AF22" s="38"/>
    </row>
    <row r="23" spans="14:32">
      <c r="T23" s="1">
        <v>-949752.99992986233</v>
      </c>
      <c r="U23" s="1">
        <v>-591317.57065853488</v>
      </c>
      <c r="V23" s="1">
        <v>-166550.74850224413</v>
      </c>
      <c r="W23" s="1">
        <v>169207.55935624475</v>
      </c>
      <c r="X23" s="1">
        <v>369695.58052092907</v>
      </c>
      <c r="Y23" s="1">
        <v>1098187.3787632636</v>
      </c>
      <c r="Z23" s="1">
        <v>1222562.3086802335</v>
      </c>
      <c r="AA23" s="1">
        <v>940478.57072111685</v>
      </c>
      <c r="AB23" s="1">
        <v>244953.24831675738</v>
      </c>
      <c r="AC23" s="1">
        <v>-290424.47827092092</v>
      </c>
      <c r="AD23" s="1">
        <v>-886524.93206567084</v>
      </c>
      <c r="AE23" s="38">
        <v>-1070346.8849588111</v>
      </c>
      <c r="AF23" s="489">
        <f>SUM(T23:AE23)</f>
        <v>90167.031972500961</v>
      </c>
    </row>
    <row r="24" spans="14:32">
      <c r="AE24" s="38">
        <f>+AE19-S19</f>
        <v>89230.393000000156</v>
      </c>
      <c r="AF24" s="38"/>
    </row>
    <row r="25" spans="14:32">
      <c r="N25" s="1" t="s">
        <v>3022</v>
      </c>
      <c r="O25" s="489">
        <v>59959844</v>
      </c>
      <c r="P25" s="489">
        <v>59714861</v>
      </c>
      <c r="Q25" s="489">
        <f>+O25-P25</f>
        <v>244983</v>
      </c>
      <c r="R25" s="489"/>
      <c r="AE25" s="38">
        <f>AE20-S20</f>
        <v>-90167.031972501427</v>
      </c>
    </row>
    <row r="26" spans="14:32">
      <c r="N26" s="1" t="s">
        <v>3021</v>
      </c>
      <c r="O26" s="489">
        <v>6052447</v>
      </c>
      <c r="P26" s="489">
        <v>6046324</v>
      </c>
      <c r="Q26" s="489">
        <f>+O26-P26</f>
        <v>6123</v>
      </c>
      <c r="R26" s="489"/>
      <c r="AE26" s="38">
        <f>+AE25-AE24</f>
        <v>-179397.42497250158</v>
      </c>
    </row>
    <row r="27" spans="14:32">
      <c r="O27" s="489"/>
    </row>
    <row r="36" spans="14:32">
      <c r="O36" s="1">
        <v>2018</v>
      </c>
    </row>
    <row r="38" spans="14:32">
      <c r="O38" s="1" t="s">
        <v>1498</v>
      </c>
      <c r="P38" s="1" t="s">
        <v>2998</v>
      </c>
      <c r="Q38" s="1" t="s">
        <v>3016</v>
      </c>
    </row>
    <row r="40" spans="14:32">
      <c r="N40" s="499" t="s">
        <v>3017</v>
      </c>
      <c r="O40" s="498">
        <v>6.5939999999999998E-4</v>
      </c>
      <c r="P40" s="498">
        <v>6.5459999999999997E-4</v>
      </c>
      <c r="Q40" s="498">
        <f>+O40-P40</f>
        <v>4.8000000000000083E-6</v>
      </c>
      <c r="R40" s="498"/>
    </row>
    <row r="42" spans="14:32">
      <c r="S42" s="549">
        <v>42705</v>
      </c>
      <c r="T42" s="549">
        <v>42736</v>
      </c>
      <c r="U42" s="549">
        <v>42767</v>
      </c>
      <c r="V42" s="549">
        <v>42795</v>
      </c>
      <c r="W42" s="549">
        <v>42826</v>
      </c>
      <c r="X42" s="549">
        <v>42856</v>
      </c>
      <c r="Y42" s="549">
        <v>42887</v>
      </c>
      <c r="Z42" s="549">
        <v>42917</v>
      </c>
      <c r="AA42" s="549">
        <v>42948</v>
      </c>
      <c r="AB42" s="549">
        <v>42979</v>
      </c>
      <c r="AC42" s="549">
        <v>43009</v>
      </c>
      <c r="AD42" s="549">
        <v>43040</v>
      </c>
      <c r="AE42" s="549">
        <v>43070</v>
      </c>
      <c r="AF42" s="40" t="s">
        <v>105</v>
      </c>
    </row>
    <row r="43" spans="14:32">
      <c r="AE43" s="550"/>
      <c r="AF43" s="550"/>
    </row>
    <row r="44" spans="14:32">
      <c r="N44" s="1" t="s">
        <v>3018</v>
      </c>
      <c r="O44" s="489">
        <v>6991694</v>
      </c>
      <c r="P44" s="489">
        <v>7005085</v>
      </c>
      <c r="Q44" s="489">
        <f>+O44-P44</f>
        <v>-13391</v>
      </c>
      <c r="R44" s="1" t="s">
        <v>2998</v>
      </c>
      <c r="S44" s="489">
        <v>-5774990.3130000001</v>
      </c>
      <c r="T44" s="489">
        <v>-4632689.9539999999</v>
      </c>
      <c r="U44" s="489">
        <v>-3998092.7250000001</v>
      </c>
      <c r="V44" s="489">
        <v>-4027283.727</v>
      </c>
      <c r="W44" s="489">
        <v>-4418616.1189999999</v>
      </c>
      <c r="X44" s="489">
        <v>-4961069.8080000002</v>
      </c>
      <c r="Y44" s="489">
        <v>-6452077.4869999997</v>
      </c>
      <c r="Z44" s="489">
        <v>-7798253.7209999999</v>
      </c>
      <c r="AA44" s="489">
        <v>-8776985.75</v>
      </c>
      <c r="AB44" s="489">
        <v>-8439311.3029999994</v>
      </c>
      <c r="AC44" s="489">
        <v>-7850294.9639999997</v>
      </c>
      <c r="AD44" s="489">
        <v>-7024281.3569999998</v>
      </c>
      <c r="AE44" s="489">
        <v>-5890105.2870000005</v>
      </c>
      <c r="AF44" s="489">
        <f>SUM(S44:AE44)/13</f>
        <v>-6157234.8088461543</v>
      </c>
    </row>
    <row r="45" spans="14:32">
      <c r="R45" s="1" t="s">
        <v>1498</v>
      </c>
      <c r="S45" s="489">
        <f>+AE20</f>
        <v>-5954387.7379725017</v>
      </c>
      <c r="T45" s="489">
        <f>+S45+-T48</f>
        <v>-5057102.0430657668</v>
      </c>
      <c r="U45" s="489">
        <f t="shared" ref="U45:AE45" si="2">+T45+-U48</f>
        <v>-4481639.2897326518</v>
      </c>
      <c r="V45" s="489">
        <f t="shared" si="2"/>
        <v>-4481581.9376666881</v>
      </c>
      <c r="W45" s="489">
        <f t="shared" si="2"/>
        <v>-4716453.8940788181</v>
      </c>
      <c r="X45" s="489">
        <f t="shared" si="2"/>
        <v>-5033410.7818580996</v>
      </c>
      <c r="Y45" s="489">
        <f t="shared" si="2"/>
        <v>-6121456.8858954562</v>
      </c>
      <c r="Z45" s="489">
        <f t="shared" si="2"/>
        <v>-7335236.8532412034</v>
      </c>
      <c r="AA45" s="489">
        <f t="shared" si="2"/>
        <v>-8237424.5851382716</v>
      </c>
      <c r="AB45" s="489">
        <f t="shared" si="2"/>
        <v>-8436377.3457724713</v>
      </c>
      <c r="AC45" s="489">
        <f t="shared" si="2"/>
        <v>-8087159.3419705424</v>
      </c>
      <c r="AD45" s="489">
        <f t="shared" si="2"/>
        <v>-7140934.5082689226</v>
      </c>
      <c r="AE45" s="489">
        <f t="shared" si="2"/>
        <v>-6016121.4542184733</v>
      </c>
      <c r="AF45" s="489">
        <f>SUM(S45:AE45)/13</f>
        <v>-6238406.6660676831</v>
      </c>
    </row>
    <row r="46" spans="14:32">
      <c r="R46" s="1" t="s">
        <v>94</v>
      </c>
      <c r="S46" s="489">
        <f t="shared" ref="S46:AE46" si="3">+S45-S44</f>
        <v>-179397.42497250158</v>
      </c>
      <c r="T46" s="489">
        <f t="shared" si="3"/>
        <v>-424412.08906576689</v>
      </c>
      <c r="U46" s="489">
        <f t="shared" si="3"/>
        <v>-483546.56473265169</v>
      </c>
      <c r="V46" s="489">
        <f t="shared" si="3"/>
        <v>-454298.21066668816</v>
      </c>
      <c r="W46" s="489">
        <f t="shared" si="3"/>
        <v>-297837.7750788182</v>
      </c>
      <c r="X46" s="489">
        <f t="shared" si="3"/>
        <v>-72340.973858099431</v>
      </c>
      <c r="Y46" s="489">
        <f t="shared" si="3"/>
        <v>330620.60110454354</v>
      </c>
      <c r="Z46" s="489">
        <f t="shared" si="3"/>
        <v>463016.86775879655</v>
      </c>
      <c r="AA46" s="489">
        <f t="shared" si="3"/>
        <v>539561.16486172844</v>
      </c>
      <c r="AB46" s="489">
        <f t="shared" si="3"/>
        <v>2933.9572275280952</v>
      </c>
      <c r="AC46" s="489">
        <f t="shared" si="3"/>
        <v>-236864.37797054276</v>
      </c>
      <c r="AD46" s="489">
        <f t="shared" si="3"/>
        <v>-116653.15126892272</v>
      </c>
      <c r="AE46" s="489">
        <f t="shared" si="3"/>
        <v>-126016.16721847281</v>
      </c>
      <c r="AF46" s="489">
        <f>SUM(S46:AE46)/13</f>
        <v>-81171.857221528277</v>
      </c>
    </row>
    <row r="47" spans="14:32">
      <c r="AE47" s="489"/>
      <c r="AF47" s="38"/>
    </row>
    <row r="48" spans="14:32">
      <c r="T48" s="1">
        <v>-897285.69490673486</v>
      </c>
      <c r="U48" s="1">
        <v>-575462.75333311479</v>
      </c>
      <c r="V48" s="1">
        <v>-57.352065964136273</v>
      </c>
      <c r="W48" s="1">
        <v>234871.95641213027</v>
      </c>
      <c r="X48" s="1">
        <v>316956.88777928101</v>
      </c>
      <c r="Y48" s="1">
        <v>1088046.1040373566</v>
      </c>
      <c r="Z48" s="1">
        <v>1213779.9673457472</v>
      </c>
      <c r="AA48" s="1">
        <v>902187.73189706821</v>
      </c>
      <c r="AB48" s="1">
        <v>198952.76063419972</v>
      </c>
      <c r="AC48" s="1">
        <v>-349218.00380192883</v>
      </c>
      <c r="AD48" s="1">
        <v>-946224.83370161988</v>
      </c>
      <c r="AE48" s="38">
        <v>-1124813.0540504497</v>
      </c>
      <c r="AF48" s="489">
        <f>SUM(T48:AE48)</f>
        <v>61733.716245970689</v>
      </c>
    </row>
    <row r="49" spans="14:31">
      <c r="AE49" s="38">
        <f>+AE44-S44</f>
        <v>-115114.97400000039</v>
      </c>
    </row>
    <row r="50" spans="14:31">
      <c r="AE50" s="38">
        <f>AE45-S45</f>
        <v>-61733.71624597162</v>
      </c>
    </row>
    <row r="51" spans="14:31">
      <c r="AE51" s="38">
        <f>+AE50-AE49</f>
        <v>53381.257754028775</v>
      </c>
    </row>
    <row r="63" spans="14:31">
      <c r="N63" s="1" t="s">
        <v>3022</v>
      </c>
      <c r="O63" s="489">
        <v>60932728</v>
      </c>
      <c r="P63" s="489">
        <v>61422790</v>
      </c>
      <c r="Q63" s="489">
        <f>+O63-P63</f>
        <v>-490062</v>
      </c>
      <c r="R63" s="489"/>
    </row>
    <row r="64" spans="14:31">
      <c r="N64" s="1" t="s">
        <v>3021</v>
      </c>
      <c r="O64" s="489">
        <v>6144307</v>
      </c>
      <c r="P64" s="489">
        <v>6156501</v>
      </c>
      <c r="Q64" s="489">
        <f>+O64-P64</f>
        <v>-12194</v>
      </c>
      <c r="R64" s="489"/>
    </row>
    <row r="83" spans="1:12" ht="12.75">
      <c r="A83" s="551"/>
      <c r="B83" s="551"/>
      <c r="C83" s="552" t="s">
        <v>1178</v>
      </c>
      <c r="D83" s="552" t="s">
        <v>1179</v>
      </c>
      <c r="E83" s="552" t="s">
        <v>1188</v>
      </c>
      <c r="F83" s="552" t="s">
        <v>3123</v>
      </c>
      <c r="G83" s="552" t="s">
        <v>3124</v>
      </c>
      <c r="H83" s="552" t="s">
        <v>3125</v>
      </c>
      <c r="I83" s="552" t="s">
        <v>3126</v>
      </c>
      <c r="J83" s="552" t="s">
        <v>3127</v>
      </c>
      <c r="K83" s="551"/>
      <c r="L83" s="552" t="s">
        <v>3128</v>
      </c>
    </row>
    <row r="84" spans="1:12" ht="12.75">
      <c r="A84" s="553"/>
      <c r="B84" s="553"/>
      <c r="C84" s="553"/>
      <c r="D84" s="553"/>
      <c r="E84" s="553"/>
      <c r="F84" s="553"/>
      <c r="G84" s="553"/>
      <c r="H84" s="553"/>
      <c r="I84" s="551"/>
      <c r="J84" s="551"/>
      <c r="K84" s="551"/>
      <c r="L84" s="551"/>
    </row>
    <row r="85" spans="1:12" ht="64.5" thickBot="1">
      <c r="A85" s="554" t="s">
        <v>3129</v>
      </c>
      <c r="B85" s="555"/>
      <c r="C85" s="554" t="s">
        <v>3130</v>
      </c>
      <c r="D85" s="554" t="s">
        <v>3131</v>
      </c>
      <c r="E85" s="554" t="s">
        <v>3132</v>
      </c>
      <c r="F85" s="554" t="s">
        <v>3133</v>
      </c>
      <c r="G85" s="554" t="s">
        <v>3136</v>
      </c>
      <c r="H85" s="554" t="s">
        <v>3137</v>
      </c>
      <c r="I85" s="554" t="s">
        <v>3134</v>
      </c>
      <c r="J85" s="554" t="s">
        <v>3138</v>
      </c>
      <c r="K85" s="556"/>
      <c r="L85" s="554" t="s">
        <v>3135</v>
      </c>
    </row>
    <row r="86" spans="1:12" ht="13.5" thickTop="1">
      <c r="A86" s="551">
        <v>2017</v>
      </c>
      <c r="B86" s="551"/>
      <c r="C86" s="557">
        <v>15740569.187661076</v>
      </c>
      <c r="D86" s="557">
        <v>8631519.2245940492</v>
      </c>
      <c r="E86" s="557">
        <v>354741.59315704496</v>
      </c>
      <c r="F86" s="557">
        <v>6754308.3699099831</v>
      </c>
      <c r="G86" s="558">
        <v>90167.031972500961</v>
      </c>
      <c r="H86" s="559">
        <v>6844475.4018824864</v>
      </c>
      <c r="I86" s="557">
        <v>0</v>
      </c>
      <c r="J86" s="557">
        <v>6844475.4018824864</v>
      </c>
      <c r="K86" s="560"/>
      <c r="L86" s="561">
        <v>0.55153939612014102</v>
      </c>
    </row>
    <row r="87" spans="1:12" ht="12.75">
      <c r="A87" s="551">
        <v>2018</v>
      </c>
      <c r="B87" s="551"/>
      <c r="C87" s="557">
        <v>16104567.146423716</v>
      </c>
      <c r="D87" s="557">
        <v>8810640.0333974771</v>
      </c>
      <c r="E87" s="557">
        <v>363966.96294000983</v>
      </c>
      <c r="F87" s="557">
        <v>6929960.1500862306</v>
      </c>
      <c r="G87" s="557">
        <v>61733.716245970689</v>
      </c>
      <c r="H87" s="557">
        <v>6991693.8663321994</v>
      </c>
      <c r="I87" s="557">
        <v>0</v>
      </c>
      <c r="J87" s="557">
        <v>6991693.8663321994</v>
      </c>
      <c r="K87" s="560"/>
      <c r="L87" s="561">
        <v>0.55099999999999982</v>
      </c>
    </row>
    <row r="88" spans="1:12" ht="12.75">
      <c r="A88" s="551"/>
      <c r="B88" s="551"/>
      <c r="C88" s="562"/>
      <c r="D88" s="551"/>
      <c r="E88" s="551"/>
      <c r="F88" s="551"/>
      <c r="G88" s="551"/>
      <c r="H88" s="551"/>
      <c r="I88" s="551"/>
      <c r="J88" s="551"/>
      <c r="K88" s="551"/>
      <c r="L88" s="551"/>
    </row>
    <row r="89" spans="1:12" ht="12.75">
      <c r="A89" s="551"/>
      <c r="B89" s="551"/>
      <c r="C89" s="552" t="s">
        <v>1178</v>
      </c>
      <c r="D89" s="552" t="s">
        <v>1179</v>
      </c>
      <c r="E89" s="552" t="s">
        <v>1188</v>
      </c>
      <c r="F89" s="552" t="s">
        <v>3123</v>
      </c>
      <c r="G89" s="552" t="s">
        <v>3124</v>
      </c>
      <c r="H89" s="552" t="s">
        <v>3125</v>
      </c>
      <c r="I89" s="552" t="s">
        <v>3126</v>
      </c>
      <c r="J89" s="552" t="s">
        <v>3127</v>
      </c>
      <c r="K89" s="551"/>
      <c r="L89" s="552" t="s">
        <v>3128</v>
      </c>
    </row>
    <row r="90" spans="1:12" ht="12.75">
      <c r="A90" s="553"/>
      <c r="B90" s="553"/>
      <c r="C90" s="553"/>
      <c r="D90" s="553"/>
      <c r="E90" s="553"/>
      <c r="F90" s="553"/>
      <c r="G90" s="553"/>
      <c r="H90" s="553"/>
      <c r="I90" s="551"/>
      <c r="J90" s="551"/>
      <c r="K90" s="551"/>
      <c r="L90" s="551"/>
    </row>
    <row r="91" spans="1:12" ht="64.5" thickBot="1">
      <c r="A91" s="554" t="s">
        <v>3129</v>
      </c>
      <c r="B91" s="554" t="s">
        <v>118</v>
      </c>
      <c r="C91" s="554" t="s">
        <v>3130</v>
      </c>
      <c r="D91" s="554" t="s">
        <v>3131</v>
      </c>
      <c r="E91" s="554" t="s">
        <v>3132</v>
      </c>
      <c r="F91" s="554" t="s">
        <v>3133</v>
      </c>
      <c r="G91" s="554" t="s">
        <v>3136</v>
      </c>
      <c r="H91" s="554" t="s">
        <v>3137</v>
      </c>
      <c r="I91" s="554" t="s">
        <v>3134</v>
      </c>
      <c r="J91" s="554" t="s">
        <v>3139</v>
      </c>
      <c r="K91" s="556"/>
      <c r="L91" s="554" t="s">
        <v>3135</v>
      </c>
    </row>
    <row r="92" spans="1:12" ht="13.5" thickTop="1">
      <c r="A92" s="563">
        <v>2017</v>
      </c>
      <c r="B92" s="564">
        <v>1</v>
      </c>
      <c r="C92" s="565">
        <v>1865026.0613223901</v>
      </c>
      <c r="D92" s="565">
        <v>746934.57172129513</v>
      </c>
      <c r="E92" s="565">
        <v>55792.765331094619</v>
      </c>
      <c r="F92" s="566">
        <v>1062298.7242700004</v>
      </c>
      <c r="G92" s="566">
        <v>-949752.99992986233</v>
      </c>
      <c r="H92" s="565">
        <v>112545.72434013803</v>
      </c>
      <c r="I92" s="565">
        <v>0</v>
      </c>
      <c r="J92" s="565">
        <v>112545.72434013803</v>
      </c>
      <c r="K92" s="551"/>
      <c r="L92" s="567"/>
    </row>
    <row r="93" spans="1:12" ht="12.75">
      <c r="A93" s="563">
        <v>2017</v>
      </c>
      <c r="B93" s="564">
        <v>2</v>
      </c>
      <c r="C93" s="566">
        <v>1703500.2082491401</v>
      </c>
      <c r="D93" s="566">
        <v>939937.70023300836</v>
      </c>
      <c r="E93" s="566">
        <v>38101.769150005071</v>
      </c>
      <c r="F93" s="566">
        <v>725460.73886612663</v>
      </c>
      <c r="G93" s="566">
        <v>-591317.57065853488</v>
      </c>
      <c r="H93" s="565">
        <v>134143.16820759175</v>
      </c>
      <c r="I93" s="565">
        <v>0</v>
      </c>
      <c r="J93" s="565">
        <v>134143.16820759175</v>
      </c>
      <c r="K93" s="551"/>
      <c r="L93" s="567"/>
    </row>
    <row r="94" spans="1:12" ht="12.75">
      <c r="A94" s="563">
        <v>2017</v>
      </c>
      <c r="B94" s="564">
        <v>3</v>
      </c>
      <c r="C94" s="566">
        <v>1076321.9908663</v>
      </c>
      <c r="D94" s="566">
        <v>868890.97803153447</v>
      </c>
      <c r="E94" s="566">
        <v>10350.807540454814</v>
      </c>
      <c r="F94" s="566">
        <v>197080.20529431067</v>
      </c>
      <c r="G94" s="566">
        <v>-166550.74850224413</v>
      </c>
      <c r="H94" s="565">
        <v>30529.456792066543</v>
      </c>
      <c r="I94" s="565">
        <v>0</v>
      </c>
      <c r="J94" s="565">
        <v>30529.456792066543</v>
      </c>
      <c r="K94" s="551"/>
      <c r="L94" s="567"/>
    </row>
    <row r="95" spans="1:12" ht="12.75">
      <c r="A95" s="563">
        <v>2017</v>
      </c>
      <c r="B95" s="564">
        <v>4</v>
      </c>
      <c r="C95" s="566">
        <v>1096461.50126771</v>
      </c>
      <c r="D95" s="566">
        <v>767222.36329073959</v>
      </c>
      <c r="E95" s="566">
        <v>16429.032985050813</v>
      </c>
      <c r="F95" s="566">
        <v>312810.10499191959</v>
      </c>
      <c r="G95" s="566">
        <v>169207.55935624475</v>
      </c>
      <c r="H95" s="565">
        <v>482017.66434816434</v>
      </c>
      <c r="I95" s="565">
        <v>0</v>
      </c>
      <c r="J95" s="565">
        <v>482017.66434816434</v>
      </c>
      <c r="K95" s="551"/>
      <c r="L95" s="567"/>
    </row>
    <row r="96" spans="1:12" ht="12.75">
      <c r="A96" s="563">
        <v>2017</v>
      </c>
      <c r="B96" s="564">
        <v>5</v>
      </c>
      <c r="C96" s="566">
        <v>969631.15723308094</v>
      </c>
      <c r="D96" s="566">
        <v>719869.15582250641</v>
      </c>
      <c r="E96" s="566">
        <v>12463.123870387673</v>
      </c>
      <c r="F96" s="566">
        <v>237298.87754018686</v>
      </c>
      <c r="G96" s="566">
        <v>369695.58052092907</v>
      </c>
      <c r="H96" s="565">
        <v>606994.45806111593</v>
      </c>
      <c r="I96" s="565">
        <v>0</v>
      </c>
      <c r="J96" s="565">
        <v>606994.45806111593</v>
      </c>
      <c r="K96" s="551"/>
      <c r="L96" s="567"/>
    </row>
    <row r="97" spans="1:12" ht="12.75">
      <c r="A97" s="563">
        <v>2017</v>
      </c>
      <c r="B97" s="564">
        <v>6</v>
      </c>
      <c r="C97" s="566">
        <v>881721.32389952405</v>
      </c>
      <c r="D97" s="566">
        <v>689139.33729989722</v>
      </c>
      <c r="E97" s="566">
        <v>9609.8411313213874</v>
      </c>
      <c r="F97" s="566">
        <v>182972.14546830545</v>
      </c>
      <c r="G97" s="566">
        <v>1098187.3787632636</v>
      </c>
      <c r="H97" s="565">
        <v>1281159.5242315689</v>
      </c>
      <c r="I97" s="565">
        <v>0</v>
      </c>
      <c r="J97" s="565">
        <v>1281159.5242315689</v>
      </c>
      <c r="K97" s="551"/>
      <c r="L97" s="567"/>
    </row>
    <row r="98" spans="1:12" ht="12.75">
      <c r="A98" s="563">
        <v>2017</v>
      </c>
      <c r="B98" s="564">
        <v>7</v>
      </c>
      <c r="C98" s="566">
        <v>841447.59665630898</v>
      </c>
      <c r="D98" s="566">
        <v>670831.15389222046</v>
      </c>
      <c r="E98" s="566">
        <v>8513.7604939280136</v>
      </c>
      <c r="F98" s="566">
        <v>162102.6822701605</v>
      </c>
      <c r="G98" s="566">
        <v>1222562.3086802335</v>
      </c>
      <c r="H98" s="565">
        <v>1384664.990950394</v>
      </c>
      <c r="I98" s="565">
        <v>0</v>
      </c>
      <c r="J98" s="565">
        <v>1384664.990950394</v>
      </c>
      <c r="K98" s="551"/>
      <c r="L98" s="567"/>
    </row>
    <row r="99" spans="1:12" ht="12.75">
      <c r="A99" s="563">
        <v>2017</v>
      </c>
      <c r="B99" s="564">
        <v>8</v>
      </c>
      <c r="C99" s="566">
        <v>875054.27847466397</v>
      </c>
      <c r="D99" s="566">
        <v>667876.61668073933</v>
      </c>
      <c r="E99" s="566">
        <v>10338.165323516849</v>
      </c>
      <c r="F99" s="566">
        <v>196839.49647040779</v>
      </c>
      <c r="G99" s="566">
        <v>940478.57072111685</v>
      </c>
      <c r="H99" s="565">
        <v>1137318.0671915247</v>
      </c>
      <c r="I99" s="565">
        <v>0</v>
      </c>
      <c r="J99" s="565">
        <v>1137318.0671915247</v>
      </c>
      <c r="K99" s="551"/>
      <c r="L99" s="567"/>
    </row>
    <row r="100" spans="1:12" ht="12.75">
      <c r="A100" s="563">
        <v>2017</v>
      </c>
      <c r="B100" s="564">
        <v>9</v>
      </c>
      <c r="C100" s="566">
        <v>1200931.5246701101</v>
      </c>
      <c r="D100" s="566">
        <v>631498.83498505736</v>
      </c>
      <c r="E100" s="566">
        <v>28414.691215284169</v>
      </c>
      <c r="F100" s="566">
        <v>541017.99846976856</v>
      </c>
      <c r="G100" s="566">
        <v>244953.24831675738</v>
      </c>
      <c r="H100" s="565">
        <v>785971.24678652594</v>
      </c>
      <c r="I100" s="565">
        <v>0</v>
      </c>
      <c r="J100" s="565">
        <v>785971.24678652594</v>
      </c>
      <c r="K100" s="551"/>
      <c r="L100" s="567"/>
    </row>
    <row r="101" spans="1:12" ht="12.75">
      <c r="A101" s="563">
        <v>2017</v>
      </c>
      <c r="B101" s="564">
        <v>10</v>
      </c>
      <c r="C101" s="566">
        <v>1268254.91840826</v>
      </c>
      <c r="D101" s="566">
        <v>694156.43615727499</v>
      </c>
      <c r="E101" s="566">
        <v>28647.514264324214</v>
      </c>
      <c r="F101" s="566">
        <v>545450.96798666078</v>
      </c>
      <c r="G101" s="566">
        <v>-290424.47827092092</v>
      </c>
      <c r="H101" s="565">
        <v>255026.48971573985</v>
      </c>
      <c r="I101" s="565">
        <v>0</v>
      </c>
      <c r="J101" s="565">
        <v>255026.48971573985</v>
      </c>
      <c r="K101" s="551"/>
      <c r="L101" s="567"/>
    </row>
    <row r="102" spans="1:12" ht="12.75">
      <c r="A102" s="563">
        <v>2017</v>
      </c>
      <c r="B102" s="564">
        <v>11</v>
      </c>
      <c r="C102" s="566">
        <v>1960242.04176461</v>
      </c>
      <c r="D102" s="566">
        <v>650537.31929580343</v>
      </c>
      <c r="E102" s="566">
        <v>65354.265651193447</v>
      </c>
      <c r="F102" s="566">
        <v>1244350.456817613</v>
      </c>
      <c r="G102" s="566">
        <v>-886524.93206567084</v>
      </c>
      <c r="H102" s="565">
        <v>357825.52475194214</v>
      </c>
      <c r="I102" s="565">
        <v>0</v>
      </c>
      <c r="J102" s="565">
        <v>357825.52475194214</v>
      </c>
      <c r="K102" s="551"/>
      <c r="L102" s="567"/>
    </row>
    <row r="103" spans="1:12" ht="12.75">
      <c r="A103" s="568">
        <v>2017</v>
      </c>
      <c r="B103" s="569">
        <v>12</v>
      </c>
      <c r="C103" s="570">
        <v>2001976.58484898</v>
      </c>
      <c r="D103" s="570">
        <v>584624.75718397251</v>
      </c>
      <c r="E103" s="570">
        <v>70725.85620048386</v>
      </c>
      <c r="F103" s="570">
        <v>1346625.9714645236</v>
      </c>
      <c r="G103" s="570">
        <v>-1070346.8849588111</v>
      </c>
      <c r="H103" s="571">
        <v>276279.08650571248</v>
      </c>
      <c r="I103" s="571">
        <v>0</v>
      </c>
      <c r="J103" s="571">
        <v>276279.08650571248</v>
      </c>
      <c r="K103" s="551"/>
      <c r="L103" s="567">
        <v>0.55153939612014102</v>
      </c>
    </row>
    <row r="104" spans="1:12" ht="12.75">
      <c r="A104" s="572">
        <v>2018</v>
      </c>
      <c r="B104" s="573">
        <v>1</v>
      </c>
      <c r="C104" s="574">
        <v>1896864.34773749</v>
      </c>
      <c r="D104" s="574">
        <v>762434.91657701228</v>
      </c>
      <c r="E104" s="574">
        <v>56608.028614907991</v>
      </c>
      <c r="F104" s="575">
        <v>1077821.4025455697</v>
      </c>
      <c r="G104" s="575">
        <v>-897285.69490673486</v>
      </c>
      <c r="H104" s="574">
        <v>180535.70763883484</v>
      </c>
      <c r="I104" s="574">
        <v>0</v>
      </c>
      <c r="J104" s="574">
        <v>180535.70763883484</v>
      </c>
      <c r="K104" s="551"/>
      <c r="L104" s="567"/>
    </row>
    <row r="105" spans="1:12" ht="12.75">
      <c r="A105" s="563">
        <v>2018</v>
      </c>
      <c r="B105" s="564">
        <v>2</v>
      </c>
      <c r="C105" s="566">
        <v>1734128.1504464599</v>
      </c>
      <c r="D105" s="566">
        <v>959443.23532014003</v>
      </c>
      <c r="E105" s="566">
        <v>38656.777264803415</v>
      </c>
      <c r="F105" s="566">
        <v>736028.13786151644</v>
      </c>
      <c r="G105" s="566">
        <v>-575462.75333311479</v>
      </c>
      <c r="H105" s="565">
        <v>160565.38452840166</v>
      </c>
      <c r="I105" s="565">
        <v>0</v>
      </c>
      <c r="J105" s="565">
        <v>160565.38452840166</v>
      </c>
      <c r="K105" s="551"/>
      <c r="L105" s="567"/>
    </row>
    <row r="106" spans="1:12" ht="12.75">
      <c r="A106" s="563">
        <v>2018</v>
      </c>
      <c r="B106" s="564">
        <v>3</v>
      </c>
      <c r="C106" s="566">
        <v>1102961.93830175</v>
      </c>
      <c r="D106" s="566">
        <v>886922.15547519363</v>
      </c>
      <c r="E106" s="566">
        <v>10780.385163045168</v>
      </c>
      <c r="F106" s="566">
        <v>205259.39766351119</v>
      </c>
      <c r="G106" s="566">
        <v>-57.352065964136273</v>
      </c>
      <c r="H106" s="565">
        <v>205202.04559754705</v>
      </c>
      <c r="I106" s="565">
        <v>0</v>
      </c>
      <c r="J106" s="565">
        <v>205202.04559754705</v>
      </c>
      <c r="K106" s="551"/>
      <c r="L106" s="567"/>
    </row>
    <row r="107" spans="1:12" ht="12.75">
      <c r="A107" s="563">
        <v>2018</v>
      </c>
      <c r="B107" s="564">
        <v>4</v>
      </c>
      <c r="C107" s="566">
        <v>1120923.1858556799</v>
      </c>
      <c r="D107" s="566">
        <v>783143.71927325823</v>
      </c>
      <c r="E107" s="566">
        <v>16855.195382462873</v>
      </c>
      <c r="F107" s="566">
        <v>320924.27119995881</v>
      </c>
      <c r="G107" s="566">
        <v>234871.95641213027</v>
      </c>
      <c r="H107" s="565">
        <v>555796.22761208913</v>
      </c>
      <c r="I107" s="565">
        <v>0</v>
      </c>
      <c r="J107" s="565">
        <v>555796.22761208913</v>
      </c>
      <c r="K107" s="551"/>
      <c r="L107" s="567"/>
    </row>
    <row r="108" spans="1:12" ht="12.75">
      <c r="A108" s="563">
        <v>2018</v>
      </c>
      <c r="B108" s="564">
        <v>5</v>
      </c>
      <c r="C108" s="566">
        <v>996011.11415780406</v>
      </c>
      <c r="D108" s="566">
        <v>734807.84066678805</v>
      </c>
      <c r="E108" s="566">
        <v>13034.043347201718</v>
      </c>
      <c r="F108" s="566">
        <v>248169.23014381429</v>
      </c>
      <c r="G108" s="566">
        <v>316956.88777928101</v>
      </c>
      <c r="H108" s="565">
        <v>565126.11792309536</v>
      </c>
      <c r="I108" s="565">
        <v>0</v>
      </c>
      <c r="J108" s="565">
        <v>565126.11792309536</v>
      </c>
      <c r="K108" s="551"/>
      <c r="L108" s="567"/>
    </row>
    <row r="109" spans="1:12" ht="12.75">
      <c r="A109" s="563">
        <v>2018</v>
      </c>
      <c r="B109" s="564">
        <v>6</v>
      </c>
      <c r="C109" s="566">
        <v>904422.38872587902</v>
      </c>
      <c r="D109" s="566">
        <v>703440.31865248422</v>
      </c>
      <c r="E109" s="566">
        <v>10029.005296662421</v>
      </c>
      <c r="F109" s="566">
        <v>190953.06477673238</v>
      </c>
      <c r="G109" s="566">
        <v>1088046.1040373566</v>
      </c>
      <c r="H109" s="565">
        <v>1278999.1688140889</v>
      </c>
      <c r="I109" s="565">
        <v>0</v>
      </c>
      <c r="J109" s="565">
        <v>1278999.1688140889</v>
      </c>
      <c r="K109" s="551"/>
      <c r="L109" s="567"/>
    </row>
    <row r="110" spans="1:12" ht="12.75">
      <c r="A110" s="563">
        <v>2018</v>
      </c>
      <c r="B110" s="564">
        <v>7</v>
      </c>
      <c r="C110" s="566">
        <v>866838.16397919005</v>
      </c>
      <c r="D110" s="566">
        <v>684752.20483691816</v>
      </c>
      <c r="E110" s="566">
        <v>9086.0893611993815</v>
      </c>
      <c r="F110" s="566">
        <v>172999.86978107251</v>
      </c>
      <c r="G110" s="566">
        <v>1213779.9673457472</v>
      </c>
      <c r="H110" s="565">
        <v>1386779.8371268196</v>
      </c>
      <c r="I110" s="565">
        <v>0</v>
      </c>
      <c r="J110" s="565">
        <v>1386779.8371268196</v>
      </c>
      <c r="K110" s="551"/>
      <c r="L110" s="567"/>
    </row>
    <row r="111" spans="1:12" ht="12.75">
      <c r="A111" s="563">
        <v>2018</v>
      </c>
      <c r="B111" s="564">
        <v>8</v>
      </c>
      <c r="C111" s="566">
        <v>903626.309997214</v>
      </c>
      <c r="D111" s="566">
        <v>681736.35523289186</v>
      </c>
      <c r="E111" s="566">
        <v>11072.308742739697</v>
      </c>
      <c r="F111" s="566">
        <v>210817.64602158245</v>
      </c>
      <c r="G111" s="566">
        <v>902187.73189706821</v>
      </c>
      <c r="H111" s="565">
        <v>1113005.3779186506</v>
      </c>
      <c r="I111" s="565">
        <v>0</v>
      </c>
      <c r="J111" s="565">
        <v>1113005.3779186506</v>
      </c>
      <c r="K111" s="551"/>
      <c r="L111" s="567"/>
    </row>
    <row r="112" spans="1:12" ht="12.75">
      <c r="A112" s="563">
        <v>2018</v>
      </c>
      <c r="B112" s="564">
        <v>9</v>
      </c>
      <c r="C112" s="566">
        <v>1234023.1486940701</v>
      </c>
      <c r="D112" s="566">
        <v>644603.66382661811</v>
      </c>
      <c r="E112" s="566">
        <v>29412.032294885837</v>
      </c>
      <c r="F112" s="566">
        <v>560007.45257256611</v>
      </c>
      <c r="G112" s="566">
        <v>198952.76063419972</v>
      </c>
      <c r="H112" s="565">
        <v>758960.21320676582</v>
      </c>
      <c r="I112" s="565">
        <v>0</v>
      </c>
      <c r="J112" s="565">
        <v>758960.21320676582</v>
      </c>
      <c r="K112" s="551"/>
      <c r="L112" s="567"/>
    </row>
    <row r="113" spans="1:12" ht="12.75">
      <c r="A113" s="563">
        <v>2018</v>
      </c>
      <c r="B113" s="564">
        <v>10</v>
      </c>
      <c r="C113" s="566">
        <v>1304183.15043502</v>
      </c>
      <c r="D113" s="566">
        <v>708561.53206742671</v>
      </c>
      <c r="E113" s="566">
        <v>29721.518756542937</v>
      </c>
      <c r="F113" s="566">
        <v>565900.09961105033</v>
      </c>
      <c r="G113" s="566">
        <v>-349218.00380192883</v>
      </c>
      <c r="H113" s="565">
        <v>216682.0958091215</v>
      </c>
      <c r="I113" s="565">
        <v>0</v>
      </c>
      <c r="J113" s="565">
        <v>216682.0958091215</v>
      </c>
      <c r="K113" s="551"/>
      <c r="L113" s="567"/>
    </row>
    <row r="114" spans="1:12" ht="12.75">
      <c r="A114" s="563">
        <v>2018</v>
      </c>
      <c r="B114" s="564">
        <v>11</v>
      </c>
      <c r="C114" s="566">
        <v>1998877.9915060101</v>
      </c>
      <c r="D114" s="566">
        <v>664037.23370913882</v>
      </c>
      <c r="E114" s="566">
        <v>66608.553814064013</v>
      </c>
      <c r="F114" s="566">
        <v>1268232.2039828072</v>
      </c>
      <c r="G114" s="566">
        <v>-946224.83370161988</v>
      </c>
      <c r="H114" s="565">
        <v>322007.37028118735</v>
      </c>
      <c r="I114" s="565">
        <v>0</v>
      </c>
      <c r="J114" s="565">
        <v>322007.37028118735</v>
      </c>
      <c r="K114" s="551"/>
      <c r="L114" s="567"/>
    </row>
    <row r="115" spans="1:12" ht="12.75">
      <c r="A115" s="568">
        <v>2018</v>
      </c>
      <c r="B115" s="569">
        <v>12</v>
      </c>
      <c r="C115" s="570">
        <v>2041707.25658715</v>
      </c>
      <c r="D115" s="570">
        <v>596756.85775960737</v>
      </c>
      <c r="E115" s="570">
        <v>72103.024901494384</v>
      </c>
      <c r="F115" s="570">
        <v>1372847.3739260482</v>
      </c>
      <c r="G115" s="570">
        <v>-1124813.0540504497</v>
      </c>
      <c r="H115" s="571">
        <v>248034.31987559842</v>
      </c>
      <c r="I115" s="571">
        <v>0</v>
      </c>
      <c r="J115" s="571">
        <v>248034.31987559842</v>
      </c>
      <c r="K115" s="551"/>
      <c r="L115" s="567">
        <v>0.55099999999999982</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30</vt:i4>
      </vt:variant>
    </vt:vector>
  </HeadingPairs>
  <TitlesOfParts>
    <vt:vector size="74" baseType="lpstr">
      <vt:lpstr>aviation gains</vt:lpstr>
      <vt:lpstr>Pension Debit Bal</vt:lpstr>
      <vt:lpstr>WCEC water reclam</vt:lpstr>
      <vt:lpstr>TP 3</vt:lpstr>
      <vt:lpstr>Fukushima</vt:lpstr>
      <vt:lpstr>depreciation</vt:lpstr>
      <vt:lpstr>Distribution</vt:lpstr>
      <vt:lpstr>Dismantlement</vt:lpstr>
      <vt:lpstr>UAR-Late Pymt-Return Checks</vt:lpstr>
      <vt:lpstr>OCEC</vt:lpstr>
      <vt:lpstr>rate base</vt:lpstr>
      <vt:lpstr>NOI 2017</vt:lpstr>
      <vt:lpstr>NOI 2018</vt:lpstr>
      <vt:lpstr>CAP_Plant_Detail_Final (2)</vt:lpstr>
      <vt:lpstr>CAP_Plant_Detail</vt:lpstr>
      <vt:lpstr>CAP_Plant_Detail_by_Component</vt:lpstr>
      <vt:lpstr>Pension Alloc</vt:lpstr>
      <vt:lpstr>C-17 SUB</vt:lpstr>
      <vt:lpstr>MFR_B_19_Test</vt:lpstr>
      <vt:lpstr>MFR_B_19_Sub</vt:lpstr>
      <vt:lpstr>ADIT Proration D1aTest impact</vt:lpstr>
      <vt:lpstr>Revised CD D1a Test Impact</vt:lpstr>
      <vt:lpstr>Revised CD D1a Sub Impact</vt:lpstr>
      <vt:lpstr>ADIT Proration D1aSub impact</vt:lpstr>
      <vt:lpstr>2017 RC Cap Struct Recon</vt:lpstr>
      <vt:lpstr>2017 Proration Adj Rev</vt:lpstr>
      <vt:lpstr>2018 RC Cap Struct Recon</vt:lpstr>
      <vt:lpstr>2018 Proration Adj Rev</vt:lpstr>
      <vt:lpstr>2017 Customer Dep. Rev</vt:lpstr>
      <vt:lpstr>2018 Customer Dep. Rev</vt:lpstr>
      <vt:lpstr>Bad Debt Rate update2017</vt:lpstr>
      <vt:lpstr>Bad Debt Rate update2018</vt:lpstr>
      <vt:lpstr>MFR_D_1A_Subfiled</vt:lpstr>
      <vt:lpstr>Mitigation bank Gain</vt:lpstr>
      <vt:lpstr>Ledger Income Statement - FERC</vt:lpstr>
      <vt:lpstr>Ledger Balance Sheet - FERC</vt:lpstr>
      <vt:lpstr>MFR_D_6_Prior</vt:lpstr>
      <vt:lpstr>MFR_D_6_Testcorrected</vt:lpstr>
      <vt:lpstr>MFR_D_6_Subcorrected</vt:lpstr>
      <vt:lpstr>DSM peak adj - sep fac - RB</vt:lpstr>
      <vt:lpstr>DSM peak adj - sep fac - NOI</vt:lpstr>
      <vt:lpstr>OL revenues</vt:lpstr>
      <vt:lpstr>MFR_RD_E_13d_Sub AS FILED</vt:lpstr>
      <vt:lpstr>MFR_RD_E_13d_Sub ADJUSTED</vt:lpstr>
      <vt:lpstr>BExGrid1</vt:lpstr>
      <vt:lpstr>BExItemGrid</vt:lpstr>
      <vt:lpstr>NavPane</vt:lpstr>
      <vt:lpstr>'2017 Customer Dep. Rev'!Print_Area</vt:lpstr>
      <vt:lpstr>'2017 Proration Adj Rev'!Print_Area</vt:lpstr>
      <vt:lpstr>'2017 RC Cap Struct Recon'!Print_Area</vt:lpstr>
      <vt:lpstr>'2018 Customer Dep. Rev'!Print_Area</vt:lpstr>
      <vt:lpstr>'2018 Proration Adj Rev'!Print_Area</vt:lpstr>
      <vt:lpstr>'2018 RC Cap Struct Recon'!Print_Area</vt:lpstr>
      <vt:lpstr>CAP_Plant_Detail!Print_Area</vt:lpstr>
      <vt:lpstr>'CAP_Plant_Detail_Final (2)'!Print_Area</vt:lpstr>
      <vt:lpstr>'Ledger Balance Sheet - FERC'!Print_Area</vt:lpstr>
      <vt:lpstr>'Ledger Income Statement - FERC'!Print_Area</vt:lpstr>
      <vt:lpstr>MFR_D_1A_Subfiled!Print_Area</vt:lpstr>
      <vt:lpstr>'WCEC water reclam'!Print_Area</vt:lpstr>
      <vt:lpstr>'Bad Debt Rate update2017'!Print_Titles</vt:lpstr>
      <vt:lpstr>'Bad Debt Rate update2018'!Print_Titles</vt:lpstr>
      <vt:lpstr>CAP_Plant_Detail!Print_Titles</vt:lpstr>
      <vt:lpstr>CAP_Plant_Detail_by_Component!Print_Titles</vt:lpstr>
      <vt:lpstr>'CAP_Plant_Detail_Final (2)'!Print_Titles</vt:lpstr>
      <vt:lpstr>'DSM peak adj - sep fac - NOI'!Print_Titles</vt:lpstr>
      <vt:lpstr>'DSM peak adj - sep fac - RB'!Print_Titles</vt:lpstr>
      <vt:lpstr>MFR_B_19_Sub!Print_Titles</vt:lpstr>
      <vt:lpstr>MFR_B_19_Test!Print_Titles</vt:lpstr>
      <vt:lpstr>MFR_D_1A_Subfiled!Print_Titles</vt:lpstr>
      <vt:lpstr>MFR_D_6_Prior!Print_Titles</vt:lpstr>
      <vt:lpstr>MFR_D_6_Subcorrected!Print_Titles</vt:lpstr>
      <vt:lpstr>MFR_D_6_Testcorrected!Print_Titles</vt:lpstr>
      <vt:lpstr>'MFR_RD_E_13d_Sub ADJUSTED'!Print_Titles</vt:lpstr>
      <vt:lpstr>'MFR_RD_E_13d_Sub AS FILED'!Print_Titles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2016-05-27T03:36:18Z</dcterms:created>
  <dcterms:modified xsi:type="dcterms:W3CDTF">2016-05-27T03:37:51Z</dcterms:modified>
</cp:coreProperties>
</file>